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chris\Documents\Sport\"/>
    </mc:Choice>
  </mc:AlternateContent>
  <xr:revisionPtr revIDLastSave="0" documentId="13_ncr:1_{6B051AB1-B114-46E7-9739-CC53EC0B2CC5}" xr6:coauthVersionLast="47" xr6:coauthVersionMax="47" xr10:uidLastSave="{00000000-0000-0000-0000-000000000000}"/>
  <workbookProtection workbookAlgorithmName="SHA-512" workbookHashValue="mkKRnr3b5ZypfdkpUz+TRcFO8PmSD6EhqXIsnvOl1WH23GNBVm9bpEtBYB0YNHp+GMQivXvwNLFgupK/VN+COA==" workbookSaltValue="m6+F/cG6/JmNFXD1LG6Yhw==" workbookSpinCount="100000" lockStructure="1"/>
  <bookViews>
    <workbookView xWindow="-120" yWindow="-120" windowWidth="29040" windowHeight="15840" tabRatio="985" activeTab="6" xr2:uid="{00000000-000D-0000-FFFF-FFFF00000000}"/>
  </bookViews>
  <sheets>
    <sheet name="Hist" sheetId="56" r:id="rId1"/>
    <sheet name="Start" sheetId="41" r:id="rId2"/>
    <sheet name="Strecke" sheetId="28" r:id="rId3"/>
    <sheet name="Schuhe" sheetId="25" r:id="rId4"/>
    <sheet name="Einlagen" sheetId="65" r:id="rId5"/>
    <sheet name="Radstrecke" sheetId="69" r:id="rId6"/>
    <sheet name="Jan" sheetId="13" r:id="rId7"/>
    <sheet name="Feb" sheetId="70" r:id="rId8"/>
    <sheet name="Mar" sheetId="71" r:id="rId9"/>
    <sheet name="Apr" sheetId="72" r:id="rId10"/>
    <sheet name="Mai" sheetId="73" r:id="rId11"/>
    <sheet name="Jun" sheetId="74" r:id="rId12"/>
    <sheet name="Jul" sheetId="75" r:id="rId13"/>
    <sheet name="Aug" sheetId="76" r:id="rId14"/>
    <sheet name="Sep" sheetId="77" r:id="rId15"/>
    <sheet name="Okt" sheetId="78" r:id="rId16"/>
    <sheet name="Nov" sheetId="79" r:id="rId17"/>
    <sheet name="Dez" sheetId="80" r:id="rId18"/>
    <sheet name="Extra" sheetId="66" r:id="rId19"/>
    <sheet name="Gewicht" sheetId="68" r:id="rId20"/>
    <sheet name="Woche" sheetId="21" r:id="rId21"/>
    <sheet name="WoRad" sheetId="81" r:id="rId22"/>
    <sheet name="WoWan" sheetId="82" r:id="rId23"/>
    <sheet name="Monat" sheetId="64" r:id="rId24"/>
    <sheet name="MoRad" sheetId="83" r:id="rId25"/>
    <sheet name="MoWan" sheetId="84" r:id="rId26"/>
    <sheet name="Jahre" sheetId="61" r:id="rId27"/>
    <sheet name="JaRad" sheetId="85" r:id="rId28"/>
    <sheet name="JaWan" sheetId="86" r:id="rId29"/>
    <sheet name="VonBis" sheetId="67" r:id="rId30"/>
    <sheet name="Rechner" sheetId="43" r:id="rId31"/>
    <sheet name="Treffpunkte" sheetId="44" r:id="rId32"/>
    <sheet name="Splitzeiten" sheetId="62" r:id="rId33"/>
    <sheet name="Marathon" sheetId="59" r:id="rId34"/>
    <sheet name="Best" sheetId="58" r:id="rId35"/>
  </sheets>
  <definedNames>
    <definedName name="_xlnm._FilterDatabase" localSheetId="9" hidden="1">Apr!$A$7:$AX$39</definedName>
    <definedName name="_xlnm._FilterDatabase" localSheetId="13" hidden="1">Aug!$A$7:$AX$39</definedName>
    <definedName name="_xlnm._FilterDatabase" localSheetId="17" hidden="1">Dez!$A$7:$AX$39</definedName>
    <definedName name="_xlnm._FilterDatabase" localSheetId="18" hidden="1">Extra!#REF!</definedName>
    <definedName name="_xlnm._FilterDatabase" localSheetId="7" hidden="1">Feb!$A$7:$AX$39</definedName>
    <definedName name="_xlnm._FilterDatabase" localSheetId="6" hidden="1">Jan!$A$7:$AX$39</definedName>
    <definedName name="_xlnm._FilterDatabase" localSheetId="12" hidden="1">Jul!$A$7:$AX$39</definedName>
    <definedName name="_xlnm._FilterDatabase" localSheetId="11" hidden="1">Jun!$A$7:$AX$39</definedName>
    <definedName name="_xlnm._FilterDatabase" localSheetId="10" hidden="1">Mai!$A$7:$AX$39</definedName>
    <definedName name="_xlnm._FilterDatabase" localSheetId="8" hidden="1">Mar!$A$7:$AX$39</definedName>
    <definedName name="_xlnm._FilterDatabase" localSheetId="16" hidden="1">Nov!$A$7:$AX$39</definedName>
    <definedName name="_xlnm._FilterDatabase" localSheetId="15" hidden="1">Okt!$A$7:$AX$39</definedName>
    <definedName name="_xlnm._FilterDatabase" localSheetId="30" hidden="1">Rechner!$A$8:$L$8</definedName>
    <definedName name="_xlnm._FilterDatabase" localSheetId="14" hidden="1">Sep!$A$7:$AX$39</definedName>
    <definedName name="_xlnm._FilterDatabase" localSheetId="31" hidden="1">Treffpunkte!$A$10:$L$10</definedName>
    <definedName name="_xlnm._FilterDatabase" localSheetId="29" hidden="1">VonBis!$A$8:$M$8</definedName>
    <definedName name="_xlnm._FilterDatabase" localSheetId="20" hidden="1">Woche!$A$6:$Y$66</definedName>
    <definedName name="_xlnm._FilterDatabase" localSheetId="21" hidden="1">WoRad!$A$6:$Y$66</definedName>
    <definedName name="_xlnm._FilterDatabase" localSheetId="22" hidden="1">WoWan!$A$6:$Y$66</definedName>
    <definedName name="_xlnm.Print_Area" localSheetId="9">Apr!$A$1:$AX$191</definedName>
    <definedName name="_xlnm.Print_Area" localSheetId="13">Aug!$A$1:$AX$191</definedName>
    <definedName name="_xlnm.Print_Area" localSheetId="34">Best!$A$1:$A$5</definedName>
    <definedName name="_xlnm.Print_Area" localSheetId="17">Dez!$A$1:$AX$191</definedName>
    <definedName name="_xlnm.Print_Area" localSheetId="4">Einlagen!$A$1:$V$49</definedName>
    <definedName name="_xlnm.Print_Area" localSheetId="18">Extra!$A$1:$AC$40</definedName>
    <definedName name="_xlnm.Print_Area" localSheetId="7">Feb!$A$1:$AX$191</definedName>
    <definedName name="_xlnm.Print_Area" localSheetId="19">Gewicht!$A$1:$Z$7</definedName>
    <definedName name="_xlnm.Print_Area" localSheetId="0">Hist!$A$1:$D$95</definedName>
    <definedName name="_xlnm.Print_Area" localSheetId="26">Jahre!$A$1:$S$54</definedName>
    <definedName name="_xlnm.Print_Area" localSheetId="6">Jan!$A$1:$AX$191</definedName>
    <definedName name="_xlnm.Print_Area" localSheetId="27">JaRad!$A$1:$S$54</definedName>
    <definedName name="_xlnm.Print_Area" localSheetId="28">JaWan!$A$1:$S$54</definedName>
    <definedName name="_xlnm.Print_Area" localSheetId="12">Jul!$A$1:$AX$191</definedName>
    <definedName name="_xlnm.Print_Area" localSheetId="11">Jun!$A$1:$AX$191</definedName>
    <definedName name="_xlnm.Print_Area" localSheetId="10">Mai!$A$1:$AX$191</definedName>
    <definedName name="_xlnm.Print_Area" localSheetId="8">Mar!$A$1:$AX$191</definedName>
    <definedName name="_xlnm.Print_Area" localSheetId="33">Marathon!$A$1:$U$54</definedName>
    <definedName name="_xlnm.Print_Area" localSheetId="23">Monat!$A$1:$Z$74</definedName>
    <definedName name="_xlnm.Print_Area" localSheetId="24">MoRad!$A$1:$Z$74</definedName>
    <definedName name="_xlnm.Print_Area" localSheetId="25">MoWan!$A$1:$Z$74</definedName>
    <definedName name="_xlnm.Print_Area" localSheetId="16">Nov!$A$1:$AX$191</definedName>
    <definedName name="_xlnm.Print_Area" localSheetId="15">Okt!$A$1:$AX$191</definedName>
    <definedName name="_xlnm.Print_Area" localSheetId="5">Radstrecke!$A$1:$X$76</definedName>
    <definedName name="_xlnm.Print_Area" localSheetId="30">Rechner!$A$1:$L$49</definedName>
    <definedName name="_xlnm.Print_Area" localSheetId="3">Schuhe!$A$1:$W$49</definedName>
    <definedName name="_xlnm.Print_Area" localSheetId="14">Sep!$A$1:$AX$191</definedName>
    <definedName name="_xlnm.Print_Area" localSheetId="32">Splitzeiten!$A$1:$H$66</definedName>
    <definedName name="_xlnm.Print_Area" localSheetId="1">Start!$A$1:$F$60</definedName>
    <definedName name="_xlnm.Print_Area" localSheetId="2">Strecke!$A$1:$X$76</definedName>
    <definedName name="_xlnm.Print_Area" localSheetId="31">Treffpunkte!$A$1:$L$65</definedName>
    <definedName name="_xlnm.Print_Area" localSheetId="29">VonBis!$A$1:$M$3764</definedName>
    <definedName name="_xlnm.Print_Area" localSheetId="20">Woche!$A$1:$Y$74</definedName>
    <definedName name="_xlnm.Print_Area" localSheetId="21">WoRad!$A$1:$Y$74</definedName>
    <definedName name="_xlnm.Print_Area" localSheetId="22">WoWan!$A$1:$Y$74</definedName>
    <definedName name="_xlnm.Print_Titles" localSheetId="0">Hist!$1:$7</definedName>
    <definedName name="Loesch_Einlagen">Einlagen!$M$13:$M$48,Einlagen!$Q$13:$V$48,Einlagen!$P$11</definedName>
    <definedName name="Loesch_Extra">Extra!$V$9:$V$39,Extra!#REF!</definedName>
    <definedName name="Loesch_Jahre" localSheetId="27">JaRad!$B$10:$H$38,JaRad!$K$10:$K$38</definedName>
    <definedName name="Loesch_Jahre" localSheetId="28">JaWan!$B$10:$H$38,JaWan!$K$10:$K$38</definedName>
    <definedName name="Loesch_Jahre">Jahre!$B$10:$H$38,Jahre!$K$10:$K$38</definedName>
    <definedName name="Loesch_Marathon">Marathon!$C$10:$D$51,Marathon!$F$10:$G$51,Marathon!$K$10:$L$51,Marathon!$N$10:$T$51</definedName>
    <definedName name="Loesch_Schuhe">Schuhe!$M$13:$M$48,Schuhe!$Q$13:$W$48,Schuhe!$P$11</definedName>
    <definedName name="Loesch_Splitzeiten">Splitzeiten!$B$2:$G$2,Splitzeiten!$B$3:$G$3,Splitzeiten!$C$8:$C$49</definedName>
    <definedName name="Loesch_Strecke" localSheetId="5">Radstrecke!$B$12:$D$71,Radstrecke!$F$12:$F$71,Radstrecke!$X$12:$X$71</definedName>
    <definedName name="Loesch_Strecke">Strecke!$B$12:$D$71,Strecke!$F$12:$F$71,Strecke!$X$12:$X$71</definedName>
    <definedName name="Loesch_Treffpunkte">Treffpunkte!$H$6,Treffpunkte!$C$8,Treffpunkte!$F$8,Treffpunkte!$H$8,Treffpunkte!$B$14,Treffpunkte!$B$23,Treffpunkte!$B$29,Treffpunkte!$B$32,Treffpunkte!$B$40,Treffpunkte!$B$47,Treffpunkte!$B$52,Treffpunkte!$B$56,Treffpunkte!#REF!,Treffpunkte!$B$61,Treffpunkte!$E$11:$E$64,Treffpunkte!$H$11:$K$64</definedName>
    <definedName name="Loesch01_Jan" localSheetId="6">Jan!$G$9:$G$39,Jan!$J$9:$L$39,Jan!$N$9:$N$39,Jan!$Q$9:$Q$39,Jan!$S$9:$T$39,Jan!$W$9:$W$39,Jan!$AB$9:$AF$39,Jan!$AI$9:$AI$39,Jan!$AK$9:$AL$39,Jan!$AN$9:$AN$39,Jan!$AS$9:$AX$39,Jan!$G$43:$G$73,Jan!$J$43:$L$73,Jan!$N$43:$N$73,Jan!$Q$43:$Q$73,Jan!$S$43:$T$73,Jan!$W$43:$W$73,Jan!$AB$43:$AF$73,Jan!$AI$43:$AI$73,Jan!$AK$43:$AL$73,Jan!$AN$43:$AN$73,Jan!$AS$43:$AV$73,Jan!$L$105:$L$135,Jan!$N$105:$N$135,Jan!$Q$105:$Q$135,Jan!$S$105:$T$135,Jan!$W$105:$W$135,Jan!$AB$105:$AF$135,Jan!$AI$105:$AI$135,Jan!$AK$105:$AK$135,Jan!$AN$105:$AN$135,Jan!$AS$105:$AX$135,Jan!$G$139:$G$169,Jan!$L$139:$L$169,Jan!$N$139:$N$169,Jan!$Q$139:$Q$169,Jan!$S$139:$T$169,Jan!$W$139:$W$169,Jan!$AB$139:$AF$169,Jan!$AI$139:$AI$168,Jan!$AK$139:$AK$169,Jan!$AN$139:$AN$169,Jan!$AS$139:$AV$168</definedName>
    <definedName name="Loesch02_Feb" localSheetId="7">Feb!$G$9:$G$39,Feb!$J$9:$L$39,Feb!$N$9:$N$39,Feb!$Q$9:$Q$39,Feb!$S$9:$T$39,Feb!$W$9:$W$39,Feb!$AB$9:$AF$39,Feb!$AI$9:$AI$39,Feb!$AK$9:$AL$39,Feb!$AN$9:$AN$39,Feb!$AS$9:$AX$39,Feb!$G$43:$G$73,Feb!$J$43:$L$73,Feb!$N$43:$N$73,Feb!$Q$43:$Q$73,Feb!$S$43:$T$73,Feb!$W$43:$W$73,Feb!$AB$43:$AF$73,Feb!$AI$43:$AI$73,Feb!$AK$43:$AL$73,Feb!$AN$43:$AN$73,Feb!$AS$43:$AV$73,Feb!$L$105:$L$135,Feb!$N$105:$N$135,Feb!$Q$105:$Q$135,Feb!$S$105:$T$135,Feb!$W$105:$W$135,Feb!$AB$105:$AF$135,Feb!$AI$105:$AI$135,Feb!$AK$105:$AK$135,Feb!$AN$105:$AN$135,Feb!$AS$105:$AX$135,Feb!$G$139:$G$169,Feb!$L$139:$L$169,Feb!$N$139:$N$169,Feb!$Q$139:$Q$169,Feb!$S$139:$T$169,Feb!$W$139:$W$169,Feb!$AB$139:$AF$169,Feb!$AI$139:$AI$168,Feb!$AK$139:$AK$169,Feb!$AN$139:$AN$169,Feb!$AS$139:$AV$168</definedName>
    <definedName name="Loesch03_Mar" localSheetId="8">Mar!$G$9:$G$39,Mar!$J$9:$L$39,Mar!$N$9:$N$39,Mar!$Q$9:$Q$39,Mar!$S$9:$T$39,Mar!$W$9:$W$39,Mar!$AB$9:$AF$39,Mar!$AI$9:$AI$39,Mar!$AK$9:$AL$39,Mar!$AN$9:$AN$39,Mar!$AS$9:$AX$39,Mar!$G$43:$G$73,Mar!$J$43:$L$73,Mar!$N$43:$N$73,Mar!$Q$43:$Q$73,Mar!$S$43:$T$73,Mar!$W$43:$W$73,Mar!$AB$43:$AF$73,Mar!$AI$43:$AI$73,Mar!$AK$43:$AL$73,Mar!$AN$43:$AN$73,Mar!$AS$43:$AV$73,Mar!$L$105:$L$135,Mar!$N$105:$N$135,Mar!$Q$105:$Q$135,Mar!$S$105:$T$135,Mar!$W$105:$W$135,Mar!$AB$105:$AF$135,Mar!$AI$105:$AI$135,Mar!$AK$105:$AK$135,Mar!$AN$105:$AN$135,Mar!$AS$105:$AX$135,Mar!$G$139:$G$169,Mar!$L$139:$L$169,Mar!$N$139:$N$169,Mar!$Q$139:$Q$169,Mar!$S$139:$T$169,Mar!$W$139:$W$169,Mar!$AB$139:$AF$169,Mar!$AI$139:$AI$168,Mar!$AK$139:$AK$169,Mar!$AN$139:$AN$169,Mar!$AS$139:$AV$168</definedName>
    <definedName name="Loesch04_Apr" localSheetId="9">Apr!$G$9:$G$39,Apr!$J$9:$L$39,Apr!$N$9:$N$39,Apr!$Q$9:$Q$39,Apr!$S$9:$T$39,Apr!$W$9:$W$39,Apr!$AB$9:$AF$39,Apr!$AI$9:$AI$39,Apr!$AK$9:$AL$39,Apr!$AN$9:$AN$39,Apr!$AS$9:$AX$39,Apr!$G$43:$G$73,Apr!$J$43:$L$73,Apr!$N$43:$N$73,Apr!$Q$43:$Q$73,Apr!$S$43:$T$73,Apr!$W$43:$W$73,Apr!$AB$43:$AF$73,Apr!$AI$43:$AI$73,Apr!$AK$43:$AL$73,Apr!$AN$43:$AN$73,Apr!$AS$43:$AV$73,Apr!$L$105:$L$135,Apr!$N$105:$N$135,Apr!$Q$105:$Q$135,Apr!$S$105:$T$135,Apr!$W$105:$W$135,Apr!$AB$105:$AF$135,Apr!$AI$105:$AI$135,Apr!$AK$105:$AK$135,Apr!$AN$105:$AN$135,Apr!$AS$105:$AX$135,Apr!$G$139:$G$169,Apr!$L$139:$L$169,Apr!$N$139:$N$169,Apr!$Q$139:$Q$169,Apr!$S$139:$T$169,Apr!$W$139:$W$169,Apr!$AB$139:$AF$169,Apr!$AI$139:$AI$168,Apr!$AK$139:$AK$169,Apr!$AN$139:$AN$169,Apr!$AS$139:$AV$168</definedName>
    <definedName name="Loesch05_Mai" localSheetId="10">Mai!$G$9:$G$39,Mai!$J$9:$L$39,Mai!$N$9:$N$39,Mai!$Q$9:$Q$39,Mai!$S$9:$T$39,Mai!$W$9:$W$39,Mai!$AB$9:$AF$39,Mai!$AI$9:$AI$39,Mai!$AK$9:$AL$39,Mai!$AN$9:$AN$39,Mai!$AS$9:$AX$39,Mai!$G$43:$G$73,Mai!$J$43:$L$73,Mai!$N$43:$N$73,Mai!$Q$43:$Q$73,Mai!$S$43:$T$73,Mai!$W$43:$W$73,Mai!$AB$43:$AF$73,Mai!$AI$43:$AI$73,Mai!$AK$43:$AL$73,Mai!$AN$43:$AN$73,Mai!$AS$43:$AV$73,Mai!$L$105:$L$135,Mai!$N$105:$N$135,Mai!$Q$105:$Q$135,Mai!$S$105:$T$135,Mai!$W$105:$W$135,Mai!$AB$105:$AF$135,Mai!$AI$105:$AI$135,Mai!$AK$105:$AK$135,Mai!$AN$105:$AN$135,Mai!$AS$105:$AX$135,Mai!$G$139:$G$169,Mai!$L$139:$L$169,Mai!$N$139:$N$169,Mai!$Q$139:$Q$169,Mai!$S$139:$T$169,Mai!$W$139:$W$169,Mai!$AB$139:$AF$169,Mai!$AI$139:$AI$168,Mai!$AK$139:$AK$169,Mai!$AN$139:$AN$169,Mai!$AS$139:$AV$168</definedName>
    <definedName name="Loesch06_Jun" localSheetId="11">Jun!$G$9:$G$39,Jun!$J$9:$L$39,Jun!$N$9:$N$39,Jun!$Q$9:$Q$39,Jun!$S$9:$T$39,Jun!$W$9:$W$39,Jun!$AB$9:$AF$39,Jun!$AI$9:$AI$39,Jun!$AK$9:$AL$39,Jun!$AN$9:$AN$39,Jun!$AS$9:$AX$39,Jun!$G$43:$G$73,Jun!$J$43:$L$73,Jun!$N$43:$N$73,Jun!$Q$43:$Q$73,Jun!$S$43:$T$73,Jun!$W$43:$W$73,Jun!$AB$43:$AF$73,Jun!$AI$43:$AI$73,Jun!$AK$43:$AL$73,Jun!$AN$43:$AN$73,Jun!$AS$43:$AV$73,Jun!$L$105:$L$135,Jun!$N$105:$N$135,Jun!$Q$105:$Q$135,Jun!$S$105:$T$135,Jun!$W$105:$W$135,Jun!$AB$105:$AF$135,Jun!$AI$105:$AI$135,Jun!$AK$105:$AK$135,Jun!$AN$105:$AN$135,Jun!$AS$105:$AX$135,Jun!$G$139:$G$169,Jun!$L$139:$L$169,Jun!$N$139:$N$169,Jun!$Q$139:$Q$169,Jun!$S$139:$T$169,Jun!$W$139:$W$169,Jun!$AB$139:$AF$169,Jun!$AI$139:$AI$168,Jun!$AK$139:$AK$169,Jun!$AN$139:$AN$169,Jun!$AS$139:$AV$168</definedName>
    <definedName name="Loesch07_Jul" localSheetId="12">Jul!$G$9:$G$39,Jul!$J$9:$L$39,Jul!$N$9:$N$39,Jul!$Q$9:$Q$39,Jul!$S$9:$T$39,Jul!$W$9:$W$39,Jul!$AB$9:$AF$39,Jul!$AI$9:$AI$39,Jul!$AK$9:$AL$39,Jul!$AN$9:$AN$39,Jul!$AS$9:$AX$39,Jul!$G$43:$G$73,Jul!$J$43:$L$73,Jul!$N$43:$N$73,Jul!$Q$43:$Q$73,Jul!$S$43:$T$73,Jul!$W$43:$W$73,Jul!$AB$43:$AF$73,Jul!$AI$43:$AI$73,Jul!$AK$43:$AL$73,Jul!$AN$43:$AN$73,Jul!$AS$43:$AV$73,Jul!$L$105:$L$135,Jul!$N$105:$N$135,Jul!$Q$105:$Q$135,Jul!$S$105:$T$135,Jul!$W$105:$W$135,Jul!$AB$105:$AF$135,Jul!$AI$105:$AI$135,Jul!$AK$105:$AK$135,Jul!$AN$105:$AN$135,Jul!$AS$105:$AX$135,Jul!$G$139:$G$169,Jul!$L$139:$L$169,Jul!$N$139:$N$169,Jul!$Q$139:$Q$169,Jul!$S$139:$T$169,Jul!$W$139:$W$169,Jul!$AB$139:$AF$169,Jul!$AI$139:$AI$168,Jul!$AK$139:$AK$169,Jul!$AN$139:$AN$169,Jul!$AS$139:$AV$168</definedName>
    <definedName name="Loesch08_Aug" localSheetId="13">Aug!$G$9:$G$39,Aug!$J$9:$L$39,Aug!$N$9:$N$39,Aug!$Q$9:$Q$39,Aug!$S$9:$T$39,Aug!$W$9:$W$39,Aug!$AB$9:$AF$39,Aug!$AI$9:$AI$39,Aug!$AK$9:$AL$39,Aug!$AN$9:$AN$39,Aug!$AS$9:$AX$39,Aug!$G$43:$G$73,Aug!$J$43:$L$73,Aug!$N$43:$N$73,Aug!$Q$43:$Q$73,Aug!$S$43:$T$73,Aug!$W$43:$W$73,Aug!$AB$43:$AF$73,Aug!$AI$43:$AI$73,Aug!$AK$43:$AL$73,Aug!$AN$43:$AN$73,Aug!$AS$43:$AV$73,Aug!$L$105:$L$135,Aug!$N$105:$N$135,Aug!$Q$105:$Q$135,Aug!$S$105:$T$135,Aug!$W$105:$W$135,Aug!$AB$105:$AF$135,Aug!$AI$105:$AI$135,Aug!$AK$105:$AK$135,Aug!$AN$105:$AN$135,Aug!$AS$105:$AX$135,Aug!$G$139:$G$169,Aug!$L$139:$L$169,Aug!$N$139:$N$169,Aug!$Q$139:$Q$169,Aug!$S$139:$T$169,Aug!$W$139:$W$169,Aug!$AB$139:$AF$169,Aug!$AI$139:$AI$168,Aug!$AK$139:$AK$169,Aug!$AN$139:$AN$169,Aug!$AS$139:$AV$168</definedName>
    <definedName name="Loesch09_Sep" localSheetId="14">Sep!$G$9:$G$39,Sep!$J$9:$L$39,Sep!$N$9:$N$39,Sep!$Q$9:$Q$39,Sep!$S$9:$T$39,Sep!$W$9:$W$39,Sep!$AB$9:$AF$39,Sep!$AI$9:$AI$39,Sep!$AK$9:$AL$39,Sep!$AN$9:$AN$39,Sep!$AS$9:$AX$39,Sep!$G$43:$G$73,Sep!$J$43:$L$73,Sep!$N$43:$N$73,Sep!$Q$43:$Q$73,Sep!$S$43:$T$73,Sep!$W$43:$W$73,Sep!$AB$43:$AF$73,Sep!$AI$43:$AI$73,Sep!$AK$43:$AL$73,Sep!$AN$43:$AN$73,Sep!$AS$43:$AV$73,Sep!$L$105:$L$135,Sep!$N$105:$N$135,Sep!$Q$105:$Q$135,Sep!$S$105:$T$135,Sep!$W$105:$W$135,Sep!$AB$105:$AF$135,Sep!$AI$105:$AI$135,Sep!$AK$105:$AK$135,Sep!$AN$105:$AN$135,Sep!$AS$105:$AX$135,Sep!$G$139:$G$169,Sep!$L$139:$L$169,Sep!$N$139:$N$169,Sep!$Q$139:$Q$169,Sep!$S$139:$T$169,Sep!$W$139:$W$169,Sep!$AB$139:$AF$169,Sep!$AI$139:$AI$168,Sep!$AK$139:$AK$169,Sep!$AN$139:$AN$169,Sep!$AS$139:$AV$168</definedName>
    <definedName name="Loesch10_Okt" localSheetId="15">Okt!$G$9:$G$39,Okt!$J$9:$L$39,Okt!$N$9:$N$39,Okt!$Q$9:$Q$39,Okt!$S$9:$T$39,Okt!$W$9:$W$39,Okt!$AB$9:$AF$39,Okt!$AI$9:$AI$39,Okt!$AK$9:$AL$39,Okt!$AN$9:$AN$39,Okt!$AS$9:$AX$39,Okt!$G$43:$G$73,Okt!$J$43:$L$73,Okt!$N$43:$N$73,Okt!$Q$43:$Q$73,Okt!$S$43:$T$73,Okt!$W$43:$W$73,Okt!$AB$43:$AF$73,Okt!$AI$43:$AI$73,Okt!$AK$43:$AL$73,Okt!$AN$43:$AN$73,Okt!$AS$43:$AV$73,Okt!$L$105:$L$135,Okt!$N$105:$N$135,Okt!$Q$105:$Q$135,Okt!$S$105:$T$135,Okt!$W$105:$W$135,Okt!$AB$105:$AF$135,Okt!$AI$105:$AI$135,Okt!$AK$105:$AK$135,Okt!$AN$105:$AN$135,Okt!$AS$105:$AX$135,Okt!$G$139:$G$169,Okt!$L$139:$L$169,Okt!$N$139:$N$169,Okt!$Q$139:$Q$169,Okt!$S$139:$T$169,Okt!$W$139:$W$169,Okt!$AB$139:$AF$169,Okt!$AI$139:$AI$168,Okt!$AK$139:$AK$169,Okt!$AN$139:$AN$169,Okt!$AS$139:$AV$168</definedName>
    <definedName name="Loesch11_Nov" localSheetId="16">Nov!$G$9:$G$39,Nov!$J$9:$L$39,Nov!$N$9:$N$39,Nov!$Q$9:$Q$39,Nov!$S$9:$T$39,Nov!$W$9:$W$39,Nov!$AB$9:$AF$39,Nov!$AI$9:$AI$39,Nov!$AK$9:$AL$39,Nov!$AN$9:$AN$39,Nov!$AS$9:$AX$39,Nov!$G$43:$G$73,Nov!$J$43:$L$73,Nov!$N$43:$N$73,Nov!$Q$43:$Q$73,Nov!$S$43:$T$73,Nov!$W$43:$W$73,Nov!$AB$43:$AF$73,Nov!$AI$43:$AI$73,Nov!$AK$43:$AL$73,Nov!$AN$43:$AN$73,Nov!$AS$43:$AV$73,Nov!$L$105:$L$135,Nov!$N$105:$N$135,Nov!$Q$105:$Q$135,Nov!$S$105:$T$135,Nov!$W$105:$W$135,Nov!$AB$105:$AF$135,Nov!$AI$105:$AI$135,Nov!$AK$105:$AK$135,Nov!$AN$105:$AN$135,Nov!$AS$105:$AX$135,Nov!$G$139:$G$169,Nov!$L$139:$L$169,Nov!$N$139:$N$169,Nov!$Q$139:$Q$169,Nov!$S$139:$T$169,Nov!$W$139:$W$169,Nov!$AB$139:$AF$169,Nov!$AI$139:$AI$168,Nov!$AK$139:$AK$169,Nov!$AN$139:$AN$169,Nov!$AS$139:$AV$168</definedName>
    <definedName name="Loesch12_Dez" localSheetId="17">Dez!$G$9:$G$39,Dez!$J$9:$L$39,Dez!$N$9:$N$39,Dez!$Q$9:$Q$39,Dez!$S$9:$T$39,Dez!$W$9:$W$39,Dez!$AB$9:$AF$39,Dez!$AI$9:$AI$39,Dez!$AK$9:$AL$39,Dez!$AN$9:$AN$39,Dez!$AS$9:$AX$39,Dez!$G$43:$G$73,Dez!$J$43:$L$73,Dez!$N$43:$N$73,Dez!$Q$43:$Q$73,Dez!$S$43:$T$73,Dez!$W$43:$W$73,Dez!$AB$43:$AF$73,Dez!$AI$43:$AI$73,Dez!$AK$43:$AL$73,Dez!$AN$43:$AN$73,Dez!$AS$43:$AV$73,Dez!$L$105:$L$135,Dez!$N$105:$N$135,Dez!$Q$105:$Q$135,Dez!$S$105:$T$135,Dez!$W$105:$W$135,Dez!$AB$105:$AF$135,Dez!$AI$105:$AI$135,Dez!$AK$105:$AK$135,Dez!$AN$105:$AN$135,Dez!$AS$105:$AX$135,Dez!$G$139:$G$169,Dez!$L$139:$L$169,Dez!$N$139:$N$169,Dez!$Q$139:$Q$169,Dez!$S$139:$T$169,Dez!$W$139:$W$169,Dez!$AB$139:$AF$169,Dez!$AI$139:$AI$168,Dez!$AK$139:$AK$169,Dez!$AN$139:$AN$169,Dez!$AS$139:$AV$168</definedName>
  </definedNames>
  <calcPr calcId="191029"/>
</workbook>
</file>

<file path=xl/calcChain.xml><?xml version="1.0" encoding="utf-8"?>
<calcChain xmlns="http://schemas.openxmlformats.org/spreadsheetml/2006/main">
  <c r="E51" i="28" l="1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AG11" i="73"/>
  <c r="AG16" i="13"/>
  <c r="AG35" i="70"/>
  <c r="AG20" i="70" l="1"/>
  <c r="U169" i="80"/>
  <c r="U168" i="80"/>
  <c r="U167" i="80"/>
  <c r="U166" i="80"/>
  <c r="U165" i="80"/>
  <c r="U164" i="80"/>
  <c r="U163" i="80"/>
  <c r="U162" i="80"/>
  <c r="U161" i="80"/>
  <c r="U160" i="80"/>
  <c r="U159" i="80"/>
  <c r="U158" i="80"/>
  <c r="U157" i="80"/>
  <c r="U156" i="80"/>
  <c r="U155" i="80"/>
  <c r="U154" i="80"/>
  <c r="U153" i="80"/>
  <c r="U152" i="80"/>
  <c r="U151" i="80"/>
  <c r="U150" i="80"/>
  <c r="U149" i="80"/>
  <c r="U148" i="80"/>
  <c r="U147" i="80"/>
  <c r="U146" i="80"/>
  <c r="U145" i="80"/>
  <c r="U144" i="80"/>
  <c r="U143" i="80"/>
  <c r="U142" i="80"/>
  <c r="U141" i="80"/>
  <c r="U140" i="80"/>
  <c r="U139" i="80"/>
  <c r="U135" i="80"/>
  <c r="U134" i="80"/>
  <c r="U133" i="80"/>
  <c r="U132" i="80"/>
  <c r="U131" i="80"/>
  <c r="U130" i="80"/>
  <c r="U129" i="80"/>
  <c r="U128" i="80"/>
  <c r="U127" i="80"/>
  <c r="U126" i="80"/>
  <c r="U125" i="80"/>
  <c r="U124" i="80"/>
  <c r="U123" i="80"/>
  <c r="U122" i="80"/>
  <c r="U121" i="80"/>
  <c r="U120" i="80"/>
  <c r="U119" i="80"/>
  <c r="U118" i="80"/>
  <c r="U117" i="80"/>
  <c r="U116" i="80"/>
  <c r="U115" i="80"/>
  <c r="U114" i="80"/>
  <c r="U113" i="80"/>
  <c r="U112" i="80"/>
  <c r="U111" i="80"/>
  <c r="U110" i="80"/>
  <c r="U109" i="80"/>
  <c r="U108" i="80"/>
  <c r="U107" i="80"/>
  <c r="U106" i="80"/>
  <c r="U105" i="80"/>
  <c r="R169" i="80"/>
  <c r="R168" i="80"/>
  <c r="R167" i="80"/>
  <c r="R166" i="80"/>
  <c r="R165" i="80"/>
  <c r="R164" i="80"/>
  <c r="R163" i="80"/>
  <c r="R162" i="80"/>
  <c r="R161" i="80"/>
  <c r="R160" i="80"/>
  <c r="R159" i="80"/>
  <c r="R158" i="80"/>
  <c r="R157" i="80"/>
  <c r="R156" i="80"/>
  <c r="R155" i="80"/>
  <c r="R154" i="80"/>
  <c r="R153" i="80"/>
  <c r="R152" i="80"/>
  <c r="R151" i="80"/>
  <c r="R150" i="80"/>
  <c r="R149" i="80"/>
  <c r="R148" i="80"/>
  <c r="R147" i="80"/>
  <c r="R146" i="80"/>
  <c r="R145" i="80"/>
  <c r="R144" i="80"/>
  <c r="R143" i="80"/>
  <c r="R142" i="80"/>
  <c r="R141" i="80"/>
  <c r="R140" i="80"/>
  <c r="R139" i="80"/>
  <c r="R135" i="80"/>
  <c r="R134" i="80"/>
  <c r="R133" i="80"/>
  <c r="R132" i="80"/>
  <c r="R131" i="80"/>
  <c r="R130" i="80"/>
  <c r="R129" i="80"/>
  <c r="R128" i="80"/>
  <c r="R127" i="80"/>
  <c r="R126" i="80"/>
  <c r="R125" i="80"/>
  <c r="R124" i="80"/>
  <c r="R123" i="80"/>
  <c r="R122" i="80"/>
  <c r="R121" i="80"/>
  <c r="R120" i="80"/>
  <c r="R119" i="80"/>
  <c r="R118" i="80"/>
  <c r="R117" i="80"/>
  <c r="R116" i="80"/>
  <c r="R115" i="80"/>
  <c r="R114" i="80"/>
  <c r="R113" i="80"/>
  <c r="R112" i="80"/>
  <c r="R111" i="80"/>
  <c r="R110" i="80"/>
  <c r="R109" i="80"/>
  <c r="R108" i="80"/>
  <c r="R107" i="80"/>
  <c r="R106" i="80"/>
  <c r="R105" i="80"/>
  <c r="U169" i="79"/>
  <c r="U168" i="79"/>
  <c r="U167" i="79"/>
  <c r="U166" i="79"/>
  <c r="U165" i="79"/>
  <c r="U164" i="79"/>
  <c r="U163" i="79"/>
  <c r="U162" i="79"/>
  <c r="U161" i="79"/>
  <c r="U160" i="79"/>
  <c r="U159" i="79"/>
  <c r="U158" i="79"/>
  <c r="U157" i="79"/>
  <c r="U156" i="79"/>
  <c r="U155" i="79"/>
  <c r="U154" i="79"/>
  <c r="U153" i="79"/>
  <c r="U152" i="79"/>
  <c r="U151" i="79"/>
  <c r="U150" i="79"/>
  <c r="U149" i="79"/>
  <c r="U148" i="79"/>
  <c r="U147" i="79"/>
  <c r="U146" i="79"/>
  <c r="U145" i="79"/>
  <c r="U144" i="79"/>
  <c r="U143" i="79"/>
  <c r="U142" i="79"/>
  <c r="U141" i="79"/>
  <c r="U140" i="79"/>
  <c r="U139" i="79"/>
  <c r="U135" i="79"/>
  <c r="U134" i="79"/>
  <c r="U133" i="79"/>
  <c r="U132" i="79"/>
  <c r="U131" i="79"/>
  <c r="U130" i="79"/>
  <c r="U129" i="79"/>
  <c r="U128" i="79"/>
  <c r="U127" i="79"/>
  <c r="U126" i="79"/>
  <c r="U125" i="79"/>
  <c r="U124" i="79"/>
  <c r="U123" i="79"/>
  <c r="U122" i="79"/>
  <c r="U121" i="79"/>
  <c r="U120" i="79"/>
  <c r="U119" i="79"/>
  <c r="U118" i="79"/>
  <c r="U117" i="79"/>
  <c r="U116" i="79"/>
  <c r="U115" i="79"/>
  <c r="U114" i="79"/>
  <c r="U113" i="79"/>
  <c r="U112" i="79"/>
  <c r="U111" i="79"/>
  <c r="U110" i="79"/>
  <c r="U109" i="79"/>
  <c r="U108" i="79"/>
  <c r="U107" i="79"/>
  <c r="U106" i="79"/>
  <c r="U105" i="79"/>
  <c r="R169" i="79"/>
  <c r="R168" i="79"/>
  <c r="R167" i="79"/>
  <c r="R166" i="79"/>
  <c r="R165" i="79"/>
  <c r="R164" i="79"/>
  <c r="R163" i="79"/>
  <c r="R162" i="79"/>
  <c r="R161" i="79"/>
  <c r="R160" i="79"/>
  <c r="R159" i="79"/>
  <c r="R158" i="79"/>
  <c r="R157" i="79"/>
  <c r="R156" i="79"/>
  <c r="R155" i="79"/>
  <c r="R154" i="79"/>
  <c r="R153" i="79"/>
  <c r="R152" i="79"/>
  <c r="R151" i="79"/>
  <c r="R150" i="79"/>
  <c r="R149" i="79"/>
  <c r="R148" i="79"/>
  <c r="R147" i="79"/>
  <c r="R146" i="79"/>
  <c r="R145" i="79"/>
  <c r="R144" i="79"/>
  <c r="R143" i="79"/>
  <c r="R142" i="79"/>
  <c r="R141" i="79"/>
  <c r="R140" i="79"/>
  <c r="R139" i="79"/>
  <c r="R135" i="79"/>
  <c r="R134" i="79"/>
  <c r="R133" i="79"/>
  <c r="R132" i="79"/>
  <c r="R131" i="79"/>
  <c r="R130" i="79"/>
  <c r="R129" i="79"/>
  <c r="R128" i="79"/>
  <c r="R127" i="79"/>
  <c r="R126" i="79"/>
  <c r="R125" i="79"/>
  <c r="R124" i="79"/>
  <c r="R123" i="79"/>
  <c r="R122" i="79"/>
  <c r="R121" i="79"/>
  <c r="R120" i="79"/>
  <c r="R119" i="79"/>
  <c r="R118" i="79"/>
  <c r="R117" i="79"/>
  <c r="R116" i="79"/>
  <c r="R115" i="79"/>
  <c r="R114" i="79"/>
  <c r="R113" i="79"/>
  <c r="R112" i="79"/>
  <c r="R111" i="79"/>
  <c r="R110" i="79"/>
  <c r="R109" i="79"/>
  <c r="R108" i="79"/>
  <c r="R107" i="79"/>
  <c r="R106" i="79"/>
  <c r="R105" i="79"/>
  <c r="U169" i="78"/>
  <c r="U168" i="78"/>
  <c r="U167" i="78"/>
  <c r="U166" i="78"/>
  <c r="U165" i="78"/>
  <c r="U164" i="78"/>
  <c r="U163" i="78"/>
  <c r="U162" i="78"/>
  <c r="U161" i="78"/>
  <c r="U160" i="78"/>
  <c r="U159" i="78"/>
  <c r="U158" i="78"/>
  <c r="U157" i="78"/>
  <c r="U156" i="78"/>
  <c r="U155" i="78"/>
  <c r="U154" i="78"/>
  <c r="U153" i="78"/>
  <c r="U152" i="78"/>
  <c r="U151" i="78"/>
  <c r="U150" i="78"/>
  <c r="U149" i="78"/>
  <c r="U148" i="78"/>
  <c r="U147" i="78"/>
  <c r="U146" i="78"/>
  <c r="U145" i="78"/>
  <c r="U144" i="78"/>
  <c r="U143" i="78"/>
  <c r="U142" i="78"/>
  <c r="U141" i="78"/>
  <c r="U140" i="78"/>
  <c r="U139" i="78"/>
  <c r="U135" i="78"/>
  <c r="U134" i="78"/>
  <c r="U133" i="78"/>
  <c r="U132" i="78"/>
  <c r="U131" i="78"/>
  <c r="U130" i="78"/>
  <c r="U129" i="78"/>
  <c r="U128" i="78"/>
  <c r="U127" i="78"/>
  <c r="U126" i="78"/>
  <c r="U125" i="78"/>
  <c r="U124" i="78"/>
  <c r="U123" i="78"/>
  <c r="U122" i="78"/>
  <c r="U121" i="78"/>
  <c r="U120" i="78"/>
  <c r="U119" i="78"/>
  <c r="U117" i="78"/>
  <c r="U116" i="78"/>
  <c r="U111" i="78"/>
  <c r="U110" i="78"/>
  <c r="U109" i="78"/>
  <c r="U108" i="78"/>
  <c r="U107" i="78"/>
  <c r="U106" i="78"/>
  <c r="U105" i="78"/>
  <c r="R169" i="78"/>
  <c r="R168" i="78"/>
  <c r="R167" i="78"/>
  <c r="R166" i="78"/>
  <c r="R165" i="78"/>
  <c r="R164" i="78"/>
  <c r="R163" i="78"/>
  <c r="R162" i="78"/>
  <c r="R161" i="78"/>
  <c r="R160" i="78"/>
  <c r="R159" i="78"/>
  <c r="R158" i="78"/>
  <c r="R157" i="78"/>
  <c r="R156" i="78"/>
  <c r="R155" i="78"/>
  <c r="R154" i="78"/>
  <c r="R153" i="78"/>
  <c r="R152" i="78"/>
  <c r="R151" i="78"/>
  <c r="R150" i="78"/>
  <c r="R149" i="78"/>
  <c r="R148" i="78"/>
  <c r="R147" i="78"/>
  <c r="R146" i="78"/>
  <c r="R145" i="78"/>
  <c r="R144" i="78"/>
  <c r="R143" i="78"/>
  <c r="R142" i="78"/>
  <c r="R141" i="78"/>
  <c r="R140" i="78"/>
  <c r="R139" i="78"/>
  <c r="R135" i="78"/>
  <c r="R134" i="78"/>
  <c r="R133" i="78"/>
  <c r="R132" i="78"/>
  <c r="R131" i="78"/>
  <c r="R130" i="78"/>
  <c r="R129" i="78"/>
  <c r="R128" i="78"/>
  <c r="R127" i="78"/>
  <c r="R126" i="78"/>
  <c r="R125" i="78"/>
  <c r="R124" i="78"/>
  <c r="R123" i="78"/>
  <c r="R122" i="78"/>
  <c r="R121" i="78"/>
  <c r="R120" i="78"/>
  <c r="R119" i="78"/>
  <c r="R118" i="78"/>
  <c r="R117" i="78"/>
  <c r="R116" i="78"/>
  <c r="R115" i="78"/>
  <c r="R114" i="78"/>
  <c r="R113" i="78"/>
  <c r="R112" i="78"/>
  <c r="R111" i="78"/>
  <c r="R110" i="78"/>
  <c r="R109" i="78"/>
  <c r="R108" i="78"/>
  <c r="R107" i="78"/>
  <c r="R106" i="78"/>
  <c r="R105" i="78"/>
  <c r="U169" i="77"/>
  <c r="U168" i="77"/>
  <c r="U167" i="77"/>
  <c r="U166" i="77"/>
  <c r="U165" i="77"/>
  <c r="U164" i="77"/>
  <c r="U163" i="77"/>
  <c r="U162" i="77"/>
  <c r="U161" i="77"/>
  <c r="U160" i="77"/>
  <c r="U159" i="77"/>
  <c r="U158" i="77"/>
  <c r="U157" i="77"/>
  <c r="U156" i="77"/>
  <c r="U155" i="77"/>
  <c r="U154" i="77"/>
  <c r="U153" i="77"/>
  <c r="U152" i="77"/>
  <c r="U151" i="77"/>
  <c r="U150" i="77"/>
  <c r="U149" i="77"/>
  <c r="U148" i="77"/>
  <c r="U147" i="77"/>
  <c r="U146" i="77"/>
  <c r="U145" i="77"/>
  <c r="U144" i="77"/>
  <c r="U143" i="77"/>
  <c r="U142" i="77"/>
  <c r="U141" i="77"/>
  <c r="U140" i="77"/>
  <c r="U139" i="77"/>
  <c r="U135" i="77"/>
  <c r="U134" i="77"/>
  <c r="U133" i="77"/>
  <c r="U132" i="77"/>
  <c r="U131" i="77"/>
  <c r="U130" i="77"/>
  <c r="U128" i="77"/>
  <c r="U127" i="77"/>
  <c r="U126" i="77"/>
  <c r="U125" i="77"/>
  <c r="U124" i="77"/>
  <c r="U123" i="77"/>
  <c r="U122" i="77"/>
  <c r="U121" i="77"/>
  <c r="U120" i="77"/>
  <c r="U119" i="77"/>
  <c r="U118" i="77"/>
  <c r="U117" i="77"/>
  <c r="U116" i="77"/>
  <c r="U115" i="77"/>
  <c r="U114" i="77"/>
  <c r="U113" i="77"/>
  <c r="U112" i="77"/>
  <c r="U111" i="77"/>
  <c r="U110" i="77"/>
  <c r="U109" i="77"/>
  <c r="U108" i="77"/>
  <c r="U107" i="77"/>
  <c r="U106" i="77"/>
  <c r="U105" i="77"/>
  <c r="R169" i="77"/>
  <c r="R168" i="77"/>
  <c r="R167" i="77"/>
  <c r="R166" i="77"/>
  <c r="R165" i="77"/>
  <c r="R164" i="77"/>
  <c r="R163" i="77"/>
  <c r="R162" i="77"/>
  <c r="R161" i="77"/>
  <c r="R160" i="77"/>
  <c r="R159" i="77"/>
  <c r="R158" i="77"/>
  <c r="R157" i="77"/>
  <c r="R156" i="77"/>
  <c r="R155" i="77"/>
  <c r="R154" i="77"/>
  <c r="R153" i="77"/>
  <c r="R152" i="77"/>
  <c r="R151" i="77"/>
  <c r="R150" i="77"/>
  <c r="R149" i="77"/>
  <c r="R148" i="77"/>
  <c r="R147" i="77"/>
  <c r="R146" i="77"/>
  <c r="R145" i="77"/>
  <c r="R144" i="77"/>
  <c r="R143" i="77"/>
  <c r="R142" i="77"/>
  <c r="R141" i="77"/>
  <c r="R140" i="77"/>
  <c r="R139" i="77"/>
  <c r="R135" i="77"/>
  <c r="R134" i="77"/>
  <c r="R133" i="77"/>
  <c r="R132" i="77"/>
  <c r="R131" i="77"/>
  <c r="R130" i="77"/>
  <c r="R129" i="77"/>
  <c r="R128" i="77"/>
  <c r="R127" i="77"/>
  <c r="R126" i="77"/>
  <c r="R125" i="77"/>
  <c r="R124" i="77"/>
  <c r="R123" i="77"/>
  <c r="R122" i="77"/>
  <c r="R121" i="77"/>
  <c r="R120" i="77"/>
  <c r="R119" i="77"/>
  <c r="R118" i="77"/>
  <c r="R117" i="77"/>
  <c r="R116" i="77"/>
  <c r="R115" i="77"/>
  <c r="R114" i="77"/>
  <c r="R113" i="77"/>
  <c r="R112" i="77"/>
  <c r="R111" i="77"/>
  <c r="R110" i="77"/>
  <c r="R109" i="77"/>
  <c r="R108" i="77"/>
  <c r="R107" i="77"/>
  <c r="R106" i="77"/>
  <c r="R105" i="77"/>
  <c r="U169" i="76"/>
  <c r="U168" i="76"/>
  <c r="U167" i="76"/>
  <c r="U166" i="76"/>
  <c r="U165" i="76"/>
  <c r="U164" i="76"/>
  <c r="U163" i="76"/>
  <c r="U162" i="76"/>
  <c r="U161" i="76"/>
  <c r="U160" i="76"/>
  <c r="U159" i="76"/>
  <c r="U158" i="76"/>
  <c r="U157" i="76"/>
  <c r="U156" i="76"/>
  <c r="U155" i="76"/>
  <c r="U154" i="76"/>
  <c r="U153" i="76"/>
  <c r="U152" i="76"/>
  <c r="U151" i="76"/>
  <c r="U150" i="76"/>
  <c r="U149" i="76"/>
  <c r="U148" i="76"/>
  <c r="U147" i="76"/>
  <c r="U146" i="76"/>
  <c r="U145" i="76"/>
  <c r="U144" i="76"/>
  <c r="U143" i="76"/>
  <c r="U142" i="76"/>
  <c r="U141" i="76"/>
  <c r="U140" i="76"/>
  <c r="U139" i="76"/>
  <c r="U135" i="76"/>
  <c r="U134" i="76"/>
  <c r="U133" i="76"/>
  <c r="U132" i="76"/>
  <c r="U131" i="76"/>
  <c r="U129" i="76"/>
  <c r="U128" i="76"/>
  <c r="U127" i="76"/>
  <c r="U126" i="76"/>
  <c r="U125" i="76"/>
  <c r="U123" i="76"/>
  <c r="U122" i="76"/>
  <c r="U121" i="76"/>
  <c r="U120" i="76"/>
  <c r="U119" i="76"/>
  <c r="U118" i="76"/>
  <c r="U117" i="76"/>
  <c r="U116" i="76"/>
  <c r="U115" i="76"/>
  <c r="U114" i="76"/>
  <c r="U113" i="76"/>
  <c r="U112" i="76"/>
  <c r="U111" i="76"/>
  <c r="U110" i="76"/>
  <c r="U109" i="76"/>
  <c r="U108" i="76"/>
  <c r="U107" i="76"/>
  <c r="U106" i="76"/>
  <c r="U105" i="76"/>
  <c r="R169" i="76"/>
  <c r="R168" i="76"/>
  <c r="R167" i="76"/>
  <c r="R166" i="76"/>
  <c r="R165" i="76"/>
  <c r="R164" i="76"/>
  <c r="R163" i="76"/>
  <c r="R162" i="76"/>
  <c r="R161" i="76"/>
  <c r="R160" i="76"/>
  <c r="R159" i="76"/>
  <c r="R158" i="76"/>
  <c r="R157" i="76"/>
  <c r="R156" i="76"/>
  <c r="R155" i="76"/>
  <c r="R154" i="76"/>
  <c r="R153" i="76"/>
  <c r="R152" i="76"/>
  <c r="R151" i="76"/>
  <c r="R150" i="76"/>
  <c r="R149" i="76"/>
  <c r="R148" i="76"/>
  <c r="R147" i="76"/>
  <c r="R146" i="76"/>
  <c r="R145" i="76"/>
  <c r="R144" i="76"/>
  <c r="R143" i="76"/>
  <c r="R142" i="76"/>
  <c r="R141" i="76"/>
  <c r="R140" i="76"/>
  <c r="R139" i="76"/>
  <c r="R135" i="76"/>
  <c r="R134" i="76"/>
  <c r="R133" i="76"/>
  <c r="R132" i="76"/>
  <c r="R131" i="76"/>
  <c r="R130" i="76"/>
  <c r="R129" i="76"/>
  <c r="R128" i="76"/>
  <c r="R127" i="76"/>
  <c r="R126" i="76"/>
  <c r="R125" i="76"/>
  <c r="R124" i="76"/>
  <c r="R123" i="76"/>
  <c r="R122" i="76"/>
  <c r="R121" i="76"/>
  <c r="R120" i="76"/>
  <c r="R119" i="76"/>
  <c r="R118" i="76"/>
  <c r="R117" i="76"/>
  <c r="R116" i="76"/>
  <c r="R115" i="76"/>
  <c r="R114" i="76"/>
  <c r="R113" i="76"/>
  <c r="R112" i="76"/>
  <c r="R111" i="76"/>
  <c r="R110" i="76"/>
  <c r="R109" i="76"/>
  <c r="R108" i="76"/>
  <c r="R107" i="76"/>
  <c r="R106" i="76"/>
  <c r="R105" i="76"/>
  <c r="U169" i="75"/>
  <c r="U168" i="75"/>
  <c r="U167" i="75"/>
  <c r="U166" i="75"/>
  <c r="U165" i="75"/>
  <c r="U164" i="75"/>
  <c r="U163" i="75"/>
  <c r="U162" i="75"/>
  <c r="U161" i="75"/>
  <c r="U160" i="75"/>
  <c r="U159" i="75"/>
  <c r="U158" i="75"/>
  <c r="U157" i="75"/>
  <c r="U156" i="75"/>
  <c r="U155" i="75"/>
  <c r="U154" i="75"/>
  <c r="U153" i="75"/>
  <c r="U152" i="75"/>
  <c r="U151" i="75"/>
  <c r="U150" i="75"/>
  <c r="U149" i="75"/>
  <c r="U148" i="75"/>
  <c r="U147" i="75"/>
  <c r="U146" i="75"/>
  <c r="U145" i="75"/>
  <c r="U144" i="75"/>
  <c r="U143" i="75"/>
  <c r="U142" i="75"/>
  <c r="U141" i="75"/>
  <c r="U140" i="75"/>
  <c r="U139" i="75"/>
  <c r="U135" i="75"/>
  <c r="U134" i="75"/>
  <c r="U133" i="75"/>
  <c r="U132" i="75"/>
  <c r="U131" i="75"/>
  <c r="U130" i="75"/>
  <c r="U128" i="75"/>
  <c r="U127" i="75"/>
  <c r="U126" i="75"/>
  <c r="U125" i="75"/>
  <c r="U124" i="75"/>
  <c r="U123" i="75"/>
  <c r="U122" i="75"/>
  <c r="U119" i="75"/>
  <c r="U118" i="75"/>
  <c r="U117" i="75"/>
  <c r="U115" i="75"/>
  <c r="U114" i="75"/>
  <c r="U112" i="75"/>
  <c r="U111" i="75"/>
  <c r="U110" i="75"/>
  <c r="U109" i="75"/>
  <c r="U108" i="75"/>
  <c r="U107" i="75"/>
  <c r="U106" i="75"/>
  <c r="U105" i="75"/>
  <c r="R169" i="75"/>
  <c r="R168" i="75"/>
  <c r="R167" i="75"/>
  <c r="R166" i="75"/>
  <c r="R165" i="75"/>
  <c r="R164" i="75"/>
  <c r="R163" i="75"/>
  <c r="R162" i="75"/>
  <c r="R161" i="75"/>
  <c r="R160" i="75"/>
  <c r="R159" i="75"/>
  <c r="R158" i="75"/>
  <c r="R157" i="75"/>
  <c r="R156" i="75"/>
  <c r="R155" i="75"/>
  <c r="R154" i="75"/>
  <c r="R153" i="75"/>
  <c r="R152" i="75"/>
  <c r="R151" i="75"/>
  <c r="R150" i="75"/>
  <c r="R149" i="75"/>
  <c r="R148" i="75"/>
  <c r="R147" i="75"/>
  <c r="R146" i="75"/>
  <c r="R145" i="75"/>
  <c r="R144" i="75"/>
  <c r="R143" i="75"/>
  <c r="R142" i="75"/>
  <c r="R141" i="75"/>
  <c r="R140" i="75"/>
  <c r="R139" i="75"/>
  <c r="R135" i="75"/>
  <c r="R134" i="75"/>
  <c r="R133" i="75"/>
  <c r="R132" i="75"/>
  <c r="R131" i="75"/>
  <c r="R130" i="75"/>
  <c r="R129" i="75"/>
  <c r="R128" i="75"/>
  <c r="R127" i="75"/>
  <c r="R126" i="75"/>
  <c r="R125" i="75"/>
  <c r="R124" i="75"/>
  <c r="R123" i="75"/>
  <c r="R122" i="75"/>
  <c r="R121" i="75"/>
  <c r="R120" i="75"/>
  <c r="R119" i="75"/>
  <c r="R118" i="75"/>
  <c r="R117" i="75"/>
  <c r="R116" i="75"/>
  <c r="R115" i="75"/>
  <c r="R114" i="75"/>
  <c r="R113" i="75"/>
  <c r="R112" i="75"/>
  <c r="R111" i="75"/>
  <c r="R110" i="75"/>
  <c r="R109" i="75"/>
  <c r="R108" i="75"/>
  <c r="R107" i="75"/>
  <c r="R106" i="75"/>
  <c r="R105" i="75"/>
  <c r="U169" i="74"/>
  <c r="U168" i="74"/>
  <c r="U167" i="74"/>
  <c r="U166" i="74"/>
  <c r="U165" i="74"/>
  <c r="U164" i="74"/>
  <c r="U163" i="74"/>
  <c r="U162" i="74"/>
  <c r="U161" i="74"/>
  <c r="U160" i="74"/>
  <c r="U159" i="74"/>
  <c r="U158" i="74"/>
  <c r="U157" i="74"/>
  <c r="U156" i="74"/>
  <c r="U155" i="74"/>
  <c r="U154" i="74"/>
  <c r="U153" i="74"/>
  <c r="U152" i="74"/>
  <c r="U151" i="74"/>
  <c r="U150" i="74"/>
  <c r="U149" i="74"/>
  <c r="U148" i="74"/>
  <c r="U147" i="74"/>
  <c r="U146" i="74"/>
  <c r="U145" i="74"/>
  <c r="U144" i="74"/>
  <c r="U143" i="74"/>
  <c r="U142" i="74"/>
  <c r="U141" i="74"/>
  <c r="U140" i="74"/>
  <c r="U139" i="74"/>
  <c r="U135" i="74"/>
  <c r="U134" i="74"/>
  <c r="U133" i="74"/>
  <c r="U132" i="74"/>
  <c r="U131" i="74"/>
  <c r="U130" i="74"/>
  <c r="U128" i="74"/>
  <c r="U127" i="74"/>
  <c r="U126" i="74"/>
  <c r="U125" i="74"/>
  <c r="U124" i="74"/>
  <c r="U123" i="74"/>
  <c r="U122" i="74"/>
  <c r="U121" i="74"/>
  <c r="U120" i="74"/>
  <c r="U119" i="74"/>
  <c r="U117" i="74"/>
  <c r="U116" i="74"/>
  <c r="U115" i="74"/>
  <c r="U114" i="74"/>
  <c r="U113" i="74"/>
  <c r="U112" i="74"/>
  <c r="U111" i="74"/>
  <c r="U110" i="74"/>
  <c r="U109" i="74"/>
  <c r="U108" i="74"/>
  <c r="U107" i="74"/>
  <c r="U106" i="74"/>
  <c r="U105" i="74"/>
  <c r="R169" i="74"/>
  <c r="R168" i="74"/>
  <c r="R167" i="74"/>
  <c r="R166" i="74"/>
  <c r="R165" i="74"/>
  <c r="R164" i="74"/>
  <c r="R163" i="74"/>
  <c r="R162" i="74"/>
  <c r="R161" i="74"/>
  <c r="R160" i="74"/>
  <c r="R159" i="74"/>
  <c r="R158" i="74"/>
  <c r="R157" i="74"/>
  <c r="R156" i="74"/>
  <c r="R155" i="74"/>
  <c r="R154" i="74"/>
  <c r="R153" i="74"/>
  <c r="R152" i="74"/>
  <c r="R151" i="74"/>
  <c r="R150" i="74"/>
  <c r="R149" i="74"/>
  <c r="R148" i="74"/>
  <c r="R147" i="74"/>
  <c r="R146" i="74"/>
  <c r="R145" i="74"/>
  <c r="R144" i="74"/>
  <c r="R143" i="74"/>
  <c r="R142" i="74"/>
  <c r="R141" i="74"/>
  <c r="R140" i="74"/>
  <c r="R139" i="74"/>
  <c r="R135" i="74"/>
  <c r="R134" i="74"/>
  <c r="R133" i="74"/>
  <c r="R132" i="74"/>
  <c r="R131" i="74"/>
  <c r="R130" i="74"/>
  <c r="R129" i="74"/>
  <c r="R128" i="74"/>
  <c r="R127" i="74"/>
  <c r="R126" i="74"/>
  <c r="R125" i="74"/>
  <c r="R124" i="74"/>
  <c r="R123" i="74"/>
  <c r="R122" i="74"/>
  <c r="R121" i="74"/>
  <c r="R120" i="74"/>
  <c r="R119" i="74"/>
  <c r="R118" i="74"/>
  <c r="R117" i="74"/>
  <c r="R116" i="74"/>
  <c r="R115" i="74"/>
  <c r="R114" i="74"/>
  <c r="R113" i="74"/>
  <c r="R112" i="74"/>
  <c r="R111" i="74"/>
  <c r="R110" i="74"/>
  <c r="R109" i="74"/>
  <c r="R108" i="74"/>
  <c r="R107" i="74"/>
  <c r="R106" i="74"/>
  <c r="R105" i="74"/>
  <c r="U169" i="73"/>
  <c r="U168" i="73"/>
  <c r="U167" i="73"/>
  <c r="U166" i="73"/>
  <c r="U165" i="73"/>
  <c r="U164" i="73"/>
  <c r="U163" i="73"/>
  <c r="U162" i="73"/>
  <c r="U161" i="73"/>
  <c r="U160" i="73"/>
  <c r="U159" i="73"/>
  <c r="U158" i="73"/>
  <c r="U157" i="73"/>
  <c r="U156" i="73"/>
  <c r="U155" i="73"/>
  <c r="U154" i="73"/>
  <c r="U153" i="73"/>
  <c r="U152" i="73"/>
  <c r="U151" i="73"/>
  <c r="U150" i="73"/>
  <c r="U149" i="73"/>
  <c r="U148" i="73"/>
  <c r="U147" i="73"/>
  <c r="U146" i="73"/>
  <c r="U145" i="73"/>
  <c r="U144" i="73"/>
  <c r="U143" i="73"/>
  <c r="U142" i="73"/>
  <c r="U141" i="73"/>
  <c r="U140" i="73"/>
  <c r="U139" i="73"/>
  <c r="U134" i="73"/>
  <c r="U133" i="73"/>
  <c r="U132" i="73"/>
  <c r="U131" i="73"/>
  <c r="U130" i="73"/>
  <c r="U129" i="73"/>
  <c r="U128" i="73"/>
  <c r="U127" i="73"/>
  <c r="U126" i="73"/>
  <c r="U125" i="73"/>
  <c r="U124" i="73"/>
  <c r="U123" i="73"/>
  <c r="U122" i="73"/>
  <c r="U121" i="73"/>
  <c r="U120" i="73"/>
  <c r="U119" i="73"/>
  <c r="U118" i="73"/>
  <c r="U117" i="73"/>
  <c r="U116" i="73"/>
  <c r="U115" i="73"/>
  <c r="U114" i="73"/>
  <c r="U113" i="73"/>
  <c r="U112" i="73"/>
  <c r="U111" i="73"/>
  <c r="U110" i="73"/>
  <c r="U109" i="73"/>
  <c r="U108" i="73"/>
  <c r="U107" i="73"/>
  <c r="U106" i="73"/>
  <c r="U105" i="73"/>
  <c r="R169" i="73"/>
  <c r="R168" i="73"/>
  <c r="R167" i="73"/>
  <c r="R166" i="73"/>
  <c r="R165" i="73"/>
  <c r="R164" i="73"/>
  <c r="R163" i="73"/>
  <c r="R162" i="73"/>
  <c r="R161" i="73"/>
  <c r="R160" i="73"/>
  <c r="R159" i="73"/>
  <c r="R158" i="73"/>
  <c r="R157" i="73"/>
  <c r="R156" i="73"/>
  <c r="R155" i="73"/>
  <c r="R154" i="73"/>
  <c r="R153" i="73"/>
  <c r="R152" i="73"/>
  <c r="R151" i="73"/>
  <c r="R150" i="73"/>
  <c r="R149" i="73"/>
  <c r="R148" i="73"/>
  <c r="R147" i="73"/>
  <c r="R146" i="73"/>
  <c r="R145" i="73"/>
  <c r="R144" i="73"/>
  <c r="R143" i="73"/>
  <c r="R142" i="73"/>
  <c r="R141" i="73"/>
  <c r="R140" i="73"/>
  <c r="R139" i="73"/>
  <c r="R135" i="73"/>
  <c r="R134" i="73"/>
  <c r="R133" i="73"/>
  <c r="R132" i="73"/>
  <c r="R131" i="73"/>
  <c r="R130" i="73"/>
  <c r="R129" i="73"/>
  <c r="R128" i="73"/>
  <c r="R127" i="73"/>
  <c r="R126" i="73"/>
  <c r="R125" i="73"/>
  <c r="R124" i="73"/>
  <c r="R123" i="73"/>
  <c r="R122" i="73"/>
  <c r="R121" i="73"/>
  <c r="R120" i="73"/>
  <c r="R119" i="73"/>
  <c r="R118" i="73"/>
  <c r="R117" i="73"/>
  <c r="R116" i="73"/>
  <c r="R115" i="73"/>
  <c r="R114" i="73"/>
  <c r="R113" i="73"/>
  <c r="R112" i="73"/>
  <c r="R111" i="73"/>
  <c r="R110" i="73"/>
  <c r="R109" i="73"/>
  <c r="R108" i="73"/>
  <c r="R107" i="73"/>
  <c r="R106" i="73"/>
  <c r="R105" i="73"/>
  <c r="U169" i="72"/>
  <c r="U168" i="72"/>
  <c r="U167" i="72"/>
  <c r="U166" i="72"/>
  <c r="U165" i="72"/>
  <c r="U164" i="72"/>
  <c r="U163" i="72"/>
  <c r="U162" i="72"/>
  <c r="U161" i="72"/>
  <c r="U160" i="72"/>
  <c r="U159" i="72"/>
  <c r="U158" i="72"/>
  <c r="U157" i="72"/>
  <c r="U156" i="72"/>
  <c r="U155" i="72"/>
  <c r="U154" i="72"/>
  <c r="U153" i="72"/>
  <c r="U152" i="72"/>
  <c r="U151" i="72"/>
  <c r="U150" i="72"/>
  <c r="U149" i="72"/>
  <c r="U148" i="72"/>
  <c r="U147" i="72"/>
  <c r="U146" i="72"/>
  <c r="U145" i="72"/>
  <c r="U144" i="72"/>
  <c r="U143" i="72"/>
  <c r="U142" i="72"/>
  <c r="U141" i="72"/>
  <c r="U140" i="72"/>
  <c r="U139" i="72"/>
  <c r="U135" i="72"/>
  <c r="U134" i="72"/>
  <c r="U133" i="72"/>
  <c r="U130" i="72"/>
  <c r="U129" i="72"/>
  <c r="U128" i="72"/>
  <c r="U127" i="72"/>
  <c r="U126" i="72"/>
  <c r="U125" i="72"/>
  <c r="U124" i="72"/>
  <c r="U123" i="72"/>
  <c r="U122" i="72"/>
  <c r="U121" i="72"/>
  <c r="U120" i="72"/>
  <c r="U119" i="72"/>
  <c r="U118" i="72"/>
  <c r="U117" i="72"/>
  <c r="U116" i="72"/>
  <c r="U115" i="72"/>
  <c r="U114" i="72"/>
  <c r="U113" i="72"/>
  <c r="U112" i="72"/>
  <c r="U111" i="72"/>
  <c r="U110" i="72"/>
  <c r="U109" i="72"/>
  <c r="U108" i="72"/>
  <c r="U107" i="72"/>
  <c r="U106" i="72"/>
  <c r="U105" i="72"/>
  <c r="R169" i="72"/>
  <c r="R168" i="72"/>
  <c r="R167" i="72"/>
  <c r="R166" i="72"/>
  <c r="R165" i="72"/>
  <c r="R164" i="72"/>
  <c r="R163" i="72"/>
  <c r="R162" i="72"/>
  <c r="R161" i="72"/>
  <c r="R160" i="72"/>
  <c r="R159" i="72"/>
  <c r="R158" i="72"/>
  <c r="R157" i="72"/>
  <c r="R156" i="72"/>
  <c r="R155" i="72"/>
  <c r="R154" i="72"/>
  <c r="R153" i="72"/>
  <c r="R152" i="72"/>
  <c r="R151" i="72"/>
  <c r="R150" i="72"/>
  <c r="R149" i="72"/>
  <c r="R148" i="72"/>
  <c r="R147" i="72"/>
  <c r="R146" i="72"/>
  <c r="R145" i="72"/>
  <c r="R144" i="72"/>
  <c r="R143" i="72"/>
  <c r="R142" i="72"/>
  <c r="R141" i="72"/>
  <c r="R140" i="72"/>
  <c r="R139" i="72"/>
  <c r="R135" i="72"/>
  <c r="R134" i="72"/>
  <c r="R133" i="72"/>
  <c r="R132" i="72"/>
  <c r="R131" i="72"/>
  <c r="R130" i="72"/>
  <c r="R129" i="72"/>
  <c r="R128" i="72"/>
  <c r="R127" i="72"/>
  <c r="R126" i="72"/>
  <c r="R125" i="72"/>
  <c r="R124" i="72"/>
  <c r="R123" i="72"/>
  <c r="R122" i="72"/>
  <c r="R121" i="72"/>
  <c r="R120" i="72"/>
  <c r="R119" i="72"/>
  <c r="R118" i="72"/>
  <c r="R117" i="72"/>
  <c r="R116" i="72"/>
  <c r="R115" i="72"/>
  <c r="R114" i="72"/>
  <c r="R113" i="72"/>
  <c r="R112" i="72"/>
  <c r="R111" i="72"/>
  <c r="R110" i="72"/>
  <c r="R109" i="72"/>
  <c r="R108" i="72"/>
  <c r="R107" i="72"/>
  <c r="R106" i="72"/>
  <c r="R105" i="72"/>
  <c r="U169" i="71"/>
  <c r="U168" i="71"/>
  <c r="U167" i="71"/>
  <c r="U166" i="71"/>
  <c r="U165" i="71"/>
  <c r="U164" i="71"/>
  <c r="U163" i="71"/>
  <c r="U162" i="71"/>
  <c r="U161" i="71"/>
  <c r="U160" i="71"/>
  <c r="U159" i="71"/>
  <c r="U158" i="71"/>
  <c r="U157" i="71"/>
  <c r="U156" i="71"/>
  <c r="U155" i="71"/>
  <c r="U154" i="71"/>
  <c r="U153" i="71"/>
  <c r="U152" i="71"/>
  <c r="U151" i="71"/>
  <c r="U150" i="71"/>
  <c r="U149" i="71"/>
  <c r="U148" i="71"/>
  <c r="U147" i="71"/>
  <c r="U146" i="71"/>
  <c r="U145" i="71"/>
  <c r="U144" i="71"/>
  <c r="U143" i="71"/>
  <c r="U142" i="71"/>
  <c r="U141" i="71"/>
  <c r="U140" i="71"/>
  <c r="U139" i="71"/>
  <c r="U135" i="71"/>
  <c r="U134" i="71"/>
  <c r="U133" i="71"/>
  <c r="U132" i="71"/>
  <c r="U131" i="71"/>
  <c r="U130" i="71"/>
  <c r="U129" i="71"/>
  <c r="U128" i="71"/>
  <c r="U127" i="71"/>
  <c r="U126" i="71"/>
  <c r="U125" i="71"/>
  <c r="U124" i="71"/>
  <c r="U123" i="71"/>
  <c r="U122" i="71"/>
  <c r="U121" i="71"/>
  <c r="U120" i="71"/>
  <c r="U119" i="71"/>
  <c r="U118" i="71"/>
  <c r="U116" i="71"/>
  <c r="U115" i="71"/>
  <c r="U113" i="71"/>
  <c r="U112" i="71"/>
  <c r="U111" i="71"/>
  <c r="U110" i="71"/>
  <c r="U109" i="71"/>
  <c r="U108" i="71"/>
  <c r="U106" i="71"/>
  <c r="U105" i="71"/>
  <c r="R169" i="71"/>
  <c r="R168" i="71"/>
  <c r="R167" i="71"/>
  <c r="R166" i="71"/>
  <c r="R165" i="71"/>
  <c r="R164" i="71"/>
  <c r="R163" i="71"/>
  <c r="R162" i="71"/>
  <c r="R161" i="71"/>
  <c r="R160" i="71"/>
  <c r="R159" i="71"/>
  <c r="R158" i="71"/>
  <c r="R157" i="71"/>
  <c r="R156" i="71"/>
  <c r="R155" i="71"/>
  <c r="R154" i="71"/>
  <c r="R153" i="71"/>
  <c r="R152" i="71"/>
  <c r="R151" i="71"/>
  <c r="R150" i="71"/>
  <c r="R149" i="71"/>
  <c r="R148" i="71"/>
  <c r="R147" i="71"/>
  <c r="R146" i="71"/>
  <c r="R145" i="71"/>
  <c r="R144" i="71"/>
  <c r="R143" i="71"/>
  <c r="R142" i="71"/>
  <c r="R141" i="71"/>
  <c r="R140" i="71"/>
  <c r="R139" i="71"/>
  <c r="R135" i="71"/>
  <c r="R134" i="71"/>
  <c r="R133" i="71"/>
  <c r="R132" i="71"/>
  <c r="R131" i="71"/>
  <c r="R130" i="71"/>
  <c r="R129" i="71"/>
  <c r="R128" i="71"/>
  <c r="R127" i="71"/>
  <c r="R126" i="71"/>
  <c r="R125" i="71"/>
  <c r="R124" i="71"/>
  <c r="R123" i="71"/>
  <c r="R122" i="71"/>
  <c r="R121" i="71"/>
  <c r="R120" i="71"/>
  <c r="R119" i="71"/>
  <c r="R118" i="71"/>
  <c r="R117" i="71"/>
  <c r="R116" i="71"/>
  <c r="R115" i="71"/>
  <c r="R114" i="71"/>
  <c r="R113" i="71"/>
  <c r="R112" i="71"/>
  <c r="R111" i="71"/>
  <c r="R110" i="71"/>
  <c r="R109" i="71"/>
  <c r="R108" i="71"/>
  <c r="R107" i="71"/>
  <c r="R106" i="71"/>
  <c r="R105" i="71"/>
  <c r="U169" i="13"/>
  <c r="U168" i="13"/>
  <c r="U167" i="13"/>
  <c r="U166" i="13"/>
  <c r="U165" i="13"/>
  <c r="U164" i="13"/>
  <c r="U163" i="13"/>
  <c r="U162" i="13"/>
  <c r="U161" i="13"/>
  <c r="U160" i="13"/>
  <c r="U159" i="13"/>
  <c r="U158" i="13"/>
  <c r="U157" i="13"/>
  <c r="U156" i="13"/>
  <c r="U155" i="13"/>
  <c r="U154" i="13"/>
  <c r="U153" i="13"/>
  <c r="U152" i="13"/>
  <c r="U151" i="13"/>
  <c r="U150" i="13"/>
  <c r="U149" i="13"/>
  <c r="U148" i="13"/>
  <c r="U147" i="13"/>
  <c r="U146" i="13"/>
  <c r="U145" i="13"/>
  <c r="U144" i="13"/>
  <c r="U143" i="13"/>
  <c r="U142" i="13"/>
  <c r="U141" i="13"/>
  <c r="U140" i="13"/>
  <c r="U139" i="13"/>
  <c r="U135" i="13"/>
  <c r="U134" i="13"/>
  <c r="U133" i="13"/>
  <c r="U132" i="13"/>
  <c r="U131" i="13"/>
  <c r="U130" i="13"/>
  <c r="U129" i="13"/>
  <c r="U128" i="13"/>
  <c r="U127" i="13"/>
  <c r="U126" i="13"/>
  <c r="U125" i="13"/>
  <c r="U124" i="13"/>
  <c r="U123" i="13"/>
  <c r="U122" i="13"/>
  <c r="U121" i="13"/>
  <c r="U120" i="13"/>
  <c r="U119" i="13"/>
  <c r="U118" i="13"/>
  <c r="U116" i="13"/>
  <c r="U115" i="13"/>
  <c r="U114" i="13"/>
  <c r="U113" i="13"/>
  <c r="U112" i="13"/>
  <c r="U111" i="13"/>
  <c r="U110" i="13"/>
  <c r="U109" i="13"/>
  <c r="U108" i="13"/>
  <c r="U107" i="13"/>
  <c r="U106" i="13"/>
  <c r="U105" i="13"/>
  <c r="R169" i="13"/>
  <c r="R168" i="13"/>
  <c r="R167" i="13"/>
  <c r="R166" i="13"/>
  <c r="R165" i="13"/>
  <c r="R164" i="13"/>
  <c r="R163" i="13"/>
  <c r="R162" i="13"/>
  <c r="R161" i="13"/>
  <c r="R160" i="13"/>
  <c r="R159" i="13"/>
  <c r="R158" i="13"/>
  <c r="R157" i="13"/>
  <c r="R156" i="13"/>
  <c r="R155" i="13"/>
  <c r="R154" i="13"/>
  <c r="R153" i="13"/>
  <c r="R152" i="13"/>
  <c r="R151" i="13"/>
  <c r="R150" i="13"/>
  <c r="R149" i="13"/>
  <c r="R148" i="13"/>
  <c r="R147" i="13"/>
  <c r="R146" i="13"/>
  <c r="R145" i="13"/>
  <c r="R144" i="13"/>
  <c r="R143" i="13"/>
  <c r="R142" i="13"/>
  <c r="R141" i="13"/>
  <c r="R140" i="13"/>
  <c r="R139" i="13"/>
  <c r="R135" i="13"/>
  <c r="R134" i="13"/>
  <c r="R133" i="13"/>
  <c r="R132" i="13"/>
  <c r="R131" i="13"/>
  <c r="R130" i="13"/>
  <c r="R129" i="13"/>
  <c r="R128" i="13"/>
  <c r="R127" i="13"/>
  <c r="R126" i="13"/>
  <c r="R125" i="13"/>
  <c r="R124" i="13"/>
  <c r="R123" i="13"/>
  <c r="R122" i="13"/>
  <c r="R121" i="13"/>
  <c r="R120" i="13"/>
  <c r="R119" i="13"/>
  <c r="R118" i="13"/>
  <c r="R117" i="13"/>
  <c r="R116" i="13"/>
  <c r="R115" i="13"/>
  <c r="R114" i="13"/>
  <c r="R113" i="13"/>
  <c r="R112" i="13"/>
  <c r="R111" i="13"/>
  <c r="R110" i="13"/>
  <c r="R109" i="13"/>
  <c r="R108" i="13"/>
  <c r="R107" i="13"/>
  <c r="R106" i="13"/>
  <c r="R105" i="13"/>
  <c r="U169" i="70"/>
  <c r="U168" i="70"/>
  <c r="U167" i="70"/>
  <c r="U166" i="70"/>
  <c r="U165" i="70"/>
  <c r="U164" i="70"/>
  <c r="U163" i="70"/>
  <c r="U162" i="70"/>
  <c r="U161" i="70"/>
  <c r="U160" i="70"/>
  <c r="U159" i="70"/>
  <c r="U158" i="70"/>
  <c r="U157" i="70"/>
  <c r="U156" i="70"/>
  <c r="U155" i="70"/>
  <c r="U154" i="70"/>
  <c r="U153" i="70"/>
  <c r="U152" i="70"/>
  <c r="U151" i="70"/>
  <c r="U150" i="70"/>
  <c r="U149" i="70"/>
  <c r="U148" i="70"/>
  <c r="U147" i="70"/>
  <c r="U146" i="70"/>
  <c r="U145" i="70"/>
  <c r="U144" i="70"/>
  <c r="U143" i="70"/>
  <c r="U142" i="70"/>
  <c r="U141" i="70"/>
  <c r="U140" i="70"/>
  <c r="U139" i="70"/>
  <c r="U135" i="70"/>
  <c r="U134" i="70"/>
  <c r="U133" i="70"/>
  <c r="U132" i="70"/>
  <c r="U131" i="70"/>
  <c r="U130" i="70"/>
  <c r="U129" i="70"/>
  <c r="U128" i="70"/>
  <c r="U127" i="70"/>
  <c r="U126" i="70"/>
  <c r="U125" i="70"/>
  <c r="U124" i="70"/>
  <c r="U123" i="70"/>
  <c r="U122" i="70"/>
  <c r="U121" i="70"/>
  <c r="U120" i="70"/>
  <c r="U119" i="70"/>
  <c r="U118" i="70"/>
  <c r="U117" i="70"/>
  <c r="U116" i="70"/>
  <c r="U115" i="70"/>
  <c r="U114" i="70"/>
  <c r="U113" i="70"/>
  <c r="U112" i="70"/>
  <c r="U111" i="70"/>
  <c r="U110" i="70"/>
  <c r="U109" i="70"/>
  <c r="U108" i="70"/>
  <c r="U107" i="70"/>
  <c r="U106" i="70"/>
  <c r="U105" i="70"/>
  <c r="R169" i="70"/>
  <c r="R168" i="70"/>
  <c r="R167" i="70"/>
  <c r="R166" i="70"/>
  <c r="R165" i="70"/>
  <c r="R164" i="70"/>
  <c r="R163" i="70"/>
  <c r="R162" i="70"/>
  <c r="R161" i="70"/>
  <c r="R160" i="70"/>
  <c r="R159" i="70"/>
  <c r="R158" i="70"/>
  <c r="R157" i="70"/>
  <c r="R156" i="70"/>
  <c r="R155" i="70"/>
  <c r="R154" i="70"/>
  <c r="R153" i="70"/>
  <c r="R152" i="70"/>
  <c r="R151" i="70"/>
  <c r="R150" i="70"/>
  <c r="R149" i="70"/>
  <c r="R148" i="70"/>
  <c r="R147" i="70"/>
  <c r="R146" i="70"/>
  <c r="R145" i="70"/>
  <c r="R144" i="70"/>
  <c r="R143" i="70"/>
  <c r="R142" i="70"/>
  <c r="R141" i="70"/>
  <c r="R140" i="70"/>
  <c r="R139" i="70"/>
  <c r="R135" i="70"/>
  <c r="R134" i="70"/>
  <c r="R133" i="70"/>
  <c r="R132" i="70"/>
  <c r="R131" i="70"/>
  <c r="R130" i="70"/>
  <c r="R129" i="70"/>
  <c r="R128" i="70"/>
  <c r="R127" i="70"/>
  <c r="R126" i="70"/>
  <c r="R125" i="70"/>
  <c r="R124" i="70"/>
  <c r="R123" i="70"/>
  <c r="R122" i="70"/>
  <c r="R121" i="70"/>
  <c r="R120" i="70"/>
  <c r="R119" i="70"/>
  <c r="R118" i="70"/>
  <c r="R117" i="70"/>
  <c r="R116" i="70"/>
  <c r="R115" i="70"/>
  <c r="R114" i="70"/>
  <c r="R113" i="70"/>
  <c r="R112" i="70"/>
  <c r="R111" i="70"/>
  <c r="R110" i="70"/>
  <c r="R109" i="70"/>
  <c r="R108" i="70"/>
  <c r="R107" i="70"/>
  <c r="R106" i="70"/>
  <c r="R105" i="70"/>
  <c r="U73" i="80"/>
  <c r="U72" i="80"/>
  <c r="U71" i="80"/>
  <c r="U70" i="80"/>
  <c r="U69" i="80"/>
  <c r="U68" i="80"/>
  <c r="U67" i="80"/>
  <c r="U66" i="80"/>
  <c r="U65" i="80"/>
  <c r="U64" i="80"/>
  <c r="U63" i="80"/>
  <c r="U62" i="80"/>
  <c r="U61" i="80"/>
  <c r="U60" i="80"/>
  <c r="U59" i="80"/>
  <c r="U58" i="80"/>
  <c r="U57" i="80"/>
  <c r="U56" i="80"/>
  <c r="U55" i="80"/>
  <c r="U54" i="80"/>
  <c r="U53" i="80"/>
  <c r="U52" i="80"/>
  <c r="U51" i="80"/>
  <c r="U50" i="80"/>
  <c r="U49" i="80"/>
  <c r="U48" i="80"/>
  <c r="U47" i="80"/>
  <c r="U46" i="80"/>
  <c r="U45" i="80"/>
  <c r="U44" i="80"/>
  <c r="U43" i="80"/>
  <c r="U39" i="80"/>
  <c r="U38" i="80"/>
  <c r="U37" i="80"/>
  <c r="U36" i="80"/>
  <c r="U35" i="80"/>
  <c r="U34" i="80"/>
  <c r="U33" i="80"/>
  <c r="U32" i="80"/>
  <c r="U31" i="80"/>
  <c r="U30" i="80"/>
  <c r="U29" i="80"/>
  <c r="U28" i="80"/>
  <c r="U27" i="80"/>
  <c r="U26" i="80"/>
  <c r="U25" i="80"/>
  <c r="U24" i="80"/>
  <c r="U23" i="80"/>
  <c r="U22" i="80"/>
  <c r="U21" i="80"/>
  <c r="U20" i="80"/>
  <c r="U19" i="80"/>
  <c r="U18" i="80"/>
  <c r="U17" i="80"/>
  <c r="U16" i="80"/>
  <c r="U15" i="80"/>
  <c r="U14" i="80"/>
  <c r="U13" i="80"/>
  <c r="U12" i="80"/>
  <c r="U11" i="80"/>
  <c r="U10" i="80"/>
  <c r="U9" i="80"/>
  <c r="R73" i="80"/>
  <c r="R72" i="80"/>
  <c r="R71" i="80"/>
  <c r="R70" i="80"/>
  <c r="R69" i="80"/>
  <c r="R68" i="80"/>
  <c r="R67" i="80"/>
  <c r="R66" i="80"/>
  <c r="R65" i="80"/>
  <c r="R64" i="80"/>
  <c r="R63" i="80"/>
  <c r="R62" i="80"/>
  <c r="R61" i="80"/>
  <c r="R60" i="80"/>
  <c r="R59" i="80"/>
  <c r="R58" i="80"/>
  <c r="R57" i="80"/>
  <c r="R56" i="80"/>
  <c r="R55" i="80"/>
  <c r="R54" i="80"/>
  <c r="R53" i="80"/>
  <c r="R52" i="80"/>
  <c r="R51" i="80"/>
  <c r="R50" i="80"/>
  <c r="R49" i="80"/>
  <c r="R48" i="80"/>
  <c r="R47" i="80"/>
  <c r="R46" i="80"/>
  <c r="R45" i="80"/>
  <c r="R44" i="80"/>
  <c r="R43" i="80"/>
  <c r="R39" i="80"/>
  <c r="R38" i="80"/>
  <c r="R37" i="80"/>
  <c r="R36" i="80"/>
  <c r="R35" i="80"/>
  <c r="R34" i="80"/>
  <c r="R33" i="80"/>
  <c r="R32" i="80"/>
  <c r="R31" i="80"/>
  <c r="R30" i="80"/>
  <c r="R29" i="80"/>
  <c r="R28" i="80"/>
  <c r="R27" i="80"/>
  <c r="R26" i="80"/>
  <c r="R25" i="80"/>
  <c r="R24" i="80"/>
  <c r="R23" i="80"/>
  <c r="R22" i="80"/>
  <c r="R21" i="80"/>
  <c r="R20" i="80"/>
  <c r="R19" i="80"/>
  <c r="R18" i="80"/>
  <c r="R17" i="80"/>
  <c r="R16" i="80"/>
  <c r="R15" i="80"/>
  <c r="R14" i="80"/>
  <c r="R13" i="80"/>
  <c r="R12" i="80"/>
  <c r="R11" i="80"/>
  <c r="R10" i="80"/>
  <c r="R9" i="80"/>
  <c r="U73" i="79"/>
  <c r="U72" i="79"/>
  <c r="U71" i="79"/>
  <c r="U70" i="79"/>
  <c r="U69" i="79"/>
  <c r="U68" i="79"/>
  <c r="U67" i="79"/>
  <c r="U66" i="79"/>
  <c r="U65" i="79"/>
  <c r="U64" i="79"/>
  <c r="U63" i="79"/>
  <c r="U62" i="79"/>
  <c r="U61" i="79"/>
  <c r="U60" i="79"/>
  <c r="U59" i="79"/>
  <c r="U58" i="79"/>
  <c r="U57" i="79"/>
  <c r="U56" i="79"/>
  <c r="U55" i="79"/>
  <c r="U54" i="79"/>
  <c r="U53" i="79"/>
  <c r="U52" i="79"/>
  <c r="U51" i="79"/>
  <c r="U50" i="79"/>
  <c r="U49" i="79"/>
  <c r="U48" i="79"/>
  <c r="U47" i="79"/>
  <c r="U46" i="79"/>
  <c r="U45" i="79"/>
  <c r="U44" i="79"/>
  <c r="U43" i="79"/>
  <c r="U39" i="79"/>
  <c r="U38" i="79"/>
  <c r="U37" i="79"/>
  <c r="U36" i="79"/>
  <c r="U35" i="79"/>
  <c r="U34" i="79"/>
  <c r="U33" i="79"/>
  <c r="U32" i="79"/>
  <c r="U31" i="79"/>
  <c r="U30" i="79"/>
  <c r="U29" i="79"/>
  <c r="U28" i="79"/>
  <c r="U27" i="79"/>
  <c r="U26" i="79"/>
  <c r="U25" i="79"/>
  <c r="U24" i="79"/>
  <c r="U23" i="79"/>
  <c r="U22" i="79"/>
  <c r="U21" i="79"/>
  <c r="U20" i="79"/>
  <c r="U19" i="79"/>
  <c r="U18" i="79"/>
  <c r="U17" i="79"/>
  <c r="U16" i="79"/>
  <c r="U15" i="79"/>
  <c r="U14" i="79"/>
  <c r="U13" i="79"/>
  <c r="U12" i="79"/>
  <c r="U11" i="79"/>
  <c r="U10" i="79"/>
  <c r="U9" i="79"/>
  <c r="R73" i="79"/>
  <c r="R72" i="79"/>
  <c r="R71" i="79"/>
  <c r="R70" i="79"/>
  <c r="R69" i="79"/>
  <c r="R68" i="79"/>
  <c r="R67" i="79"/>
  <c r="R66" i="79"/>
  <c r="R65" i="79"/>
  <c r="R64" i="79"/>
  <c r="R63" i="79"/>
  <c r="R62" i="79"/>
  <c r="R61" i="79"/>
  <c r="R60" i="79"/>
  <c r="R59" i="79"/>
  <c r="R58" i="79"/>
  <c r="R57" i="79"/>
  <c r="R56" i="79"/>
  <c r="R55" i="79"/>
  <c r="R54" i="79"/>
  <c r="R53" i="79"/>
  <c r="R52" i="79"/>
  <c r="R51" i="79"/>
  <c r="R50" i="79"/>
  <c r="R49" i="79"/>
  <c r="R48" i="79"/>
  <c r="R47" i="79"/>
  <c r="R46" i="79"/>
  <c r="R45" i="79"/>
  <c r="R44" i="79"/>
  <c r="R43" i="79"/>
  <c r="R39" i="79"/>
  <c r="R38" i="79"/>
  <c r="R37" i="79"/>
  <c r="R36" i="79"/>
  <c r="R35" i="79"/>
  <c r="R34" i="79"/>
  <c r="R33" i="79"/>
  <c r="R32" i="79"/>
  <c r="R31" i="79"/>
  <c r="R30" i="79"/>
  <c r="R29" i="79"/>
  <c r="R28" i="79"/>
  <c r="R27" i="79"/>
  <c r="R26" i="79"/>
  <c r="R25" i="79"/>
  <c r="R24" i="79"/>
  <c r="R23" i="79"/>
  <c r="R22" i="79"/>
  <c r="R21" i="79"/>
  <c r="R20" i="79"/>
  <c r="R19" i="79"/>
  <c r="R18" i="79"/>
  <c r="R17" i="79"/>
  <c r="R16" i="79"/>
  <c r="R15" i="79"/>
  <c r="R14" i="79"/>
  <c r="R13" i="79"/>
  <c r="R12" i="79"/>
  <c r="R11" i="79"/>
  <c r="R10" i="79"/>
  <c r="R9" i="79"/>
  <c r="U73" i="78"/>
  <c r="U72" i="78"/>
  <c r="U71" i="78"/>
  <c r="U70" i="78"/>
  <c r="U69" i="78"/>
  <c r="U68" i="78"/>
  <c r="U67" i="78"/>
  <c r="U66" i="78"/>
  <c r="U65" i="78"/>
  <c r="U64" i="78"/>
  <c r="U63" i="78"/>
  <c r="U62" i="78"/>
  <c r="U61" i="78"/>
  <c r="U60" i="78"/>
  <c r="U59" i="78"/>
  <c r="U58" i="78"/>
  <c r="U57" i="78"/>
  <c r="U56" i="78"/>
  <c r="U55" i="78"/>
  <c r="U54" i="78"/>
  <c r="U53" i="78"/>
  <c r="U52" i="78"/>
  <c r="U51" i="78"/>
  <c r="U50" i="78"/>
  <c r="U49" i="78"/>
  <c r="U48" i="78"/>
  <c r="U47" i="78"/>
  <c r="U46" i="78"/>
  <c r="U45" i="78"/>
  <c r="U44" i="78"/>
  <c r="U43" i="78"/>
  <c r="U39" i="78"/>
  <c r="V39" i="78" s="1"/>
  <c r="U38" i="78"/>
  <c r="V38" i="78" s="1"/>
  <c r="U37" i="78"/>
  <c r="V37" i="78" s="1"/>
  <c r="U36" i="78"/>
  <c r="V36" i="78" s="1"/>
  <c r="U35" i="78"/>
  <c r="V35" i="78" s="1"/>
  <c r="U34" i="78"/>
  <c r="V34" i="78" s="1"/>
  <c r="U33" i="78"/>
  <c r="V33" i="78" s="1"/>
  <c r="U31" i="78"/>
  <c r="V31" i="78" s="1"/>
  <c r="U30" i="78"/>
  <c r="V30" i="78" s="1"/>
  <c r="U28" i="78"/>
  <c r="V28" i="78" s="1"/>
  <c r="U27" i="78"/>
  <c r="V27" i="78" s="1"/>
  <c r="U26" i="78"/>
  <c r="V26" i="78" s="1"/>
  <c r="U25" i="78"/>
  <c r="V25" i="78" s="1"/>
  <c r="U24" i="78"/>
  <c r="V24" i="78" s="1"/>
  <c r="U23" i="78"/>
  <c r="V23" i="78" s="1"/>
  <c r="U21" i="78"/>
  <c r="V21" i="78" s="1"/>
  <c r="U20" i="78"/>
  <c r="V20" i="78" s="1"/>
  <c r="U19" i="78"/>
  <c r="V19" i="78" s="1"/>
  <c r="U17" i="78"/>
  <c r="V17" i="78" s="1"/>
  <c r="U16" i="78"/>
  <c r="V16" i="78" s="1"/>
  <c r="U14" i="78"/>
  <c r="V14" i="78" s="1"/>
  <c r="U13" i="78"/>
  <c r="V13" i="78" s="1"/>
  <c r="U11" i="78"/>
  <c r="U9" i="78"/>
  <c r="V9" i="78" s="1"/>
  <c r="R73" i="78"/>
  <c r="R72" i="78"/>
  <c r="R71" i="78"/>
  <c r="R70" i="78"/>
  <c r="R69" i="78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3" i="78"/>
  <c r="R52" i="78"/>
  <c r="R51" i="78"/>
  <c r="R50" i="78"/>
  <c r="R49" i="78"/>
  <c r="R48" i="78"/>
  <c r="R47" i="78"/>
  <c r="R46" i="78"/>
  <c r="R45" i="78"/>
  <c r="R44" i="78"/>
  <c r="R43" i="78"/>
  <c r="R39" i="78"/>
  <c r="Y39" i="78" s="1"/>
  <c r="R38" i="78"/>
  <c r="M38" i="78" s="1"/>
  <c r="R37" i="78"/>
  <c r="Y37" i="78" s="1"/>
  <c r="R36" i="78"/>
  <c r="R35" i="78"/>
  <c r="M35" i="78" s="1"/>
  <c r="R34" i="78"/>
  <c r="R33" i="78"/>
  <c r="Y33" i="78" s="1"/>
  <c r="R32" i="78"/>
  <c r="R31" i="78"/>
  <c r="M31" i="78" s="1"/>
  <c r="R30" i="78"/>
  <c r="R29" i="78"/>
  <c r="R28" i="78"/>
  <c r="M28" i="78" s="1"/>
  <c r="R27" i="78"/>
  <c r="R26" i="78"/>
  <c r="M26" i="78" s="1"/>
  <c r="R25" i="78"/>
  <c r="R24" i="78"/>
  <c r="M24" i="78" s="1"/>
  <c r="R23" i="78"/>
  <c r="R22" i="78"/>
  <c r="R21" i="78"/>
  <c r="Y21" i="78" s="1"/>
  <c r="R20" i="78"/>
  <c r="Y20" i="78" s="1"/>
  <c r="R19" i="78"/>
  <c r="Y19" i="78" s="1"/>
  <c r="R18" i="78"/>
  <c r="R17" i="78"/>
  <c r="Y17" i="78" s="1"/>
  <c r="R16" i="78"/>
  <c r="M16" i="78" s="1"/>
  <c r="R15" i="78"/>
  <c r="Y15" i="78" s="1"/>
  <c r="R14" i="78"/>
  <c r="R13" i="78"/>
  <c r="Y13" i="78" s="1"/>
  <c r="R12" i="78"/>
  <c r="R11" i="78"/>
  <c r="M11" i="78" s="1"/>
  <c r="R10" i="78"/>
  <c r="Y10" i="78" s="1"/>
  <c r="R9" i="78"/>
  <c r="Y9" i="78" s="1"/>
  <c r="U73" i="77"/>
  <c r="U72" i="77"/>
  <c r="U71" i="77"/>
  <c r="U70" i="77"/>
  <c r="U69" i="77"/>
  <c r="U68" i="77"/>
  <c r="U67" i="77"/>
  <c r="U66" i="77"/>
  <c r="U65" i="77"/>
  <c r="U64" i="77"/>
  <c r="U63" i="77"/>
  <c r="U62" i="77"/>
  <c r="U61" i="77"/>
  <c r="U60" i="77"/>
  <c r="U59" i="77"/>
  <c r="U58" i="77"/>
  <c r="U57" i="77"/>
  <c r="U56" i="77"/>
  <c r="U55" i="77"/>
  <c r="U54" i="77"/>
  <c r="U53" i="77"/>
  <c r="U52" i="77"/>
  <c r="U51" i="77"/>
  <c r="U50" i="77"/>
  <c r="U49" i="77"/>
  <c r="U48" i="77"/>
  <c r="U47" i="77"/>
  <c r="U46" i="77"/>
  <c r="U45" i="77"/>
  <c r="U44" i="77"/>
  <c r="U43" i="77"/>
  <c r="U39" i="77"/>
  <c r="U38" i="77"/>
  <c r="U37" i="77"/>
  <c r="U36" i="77"/>
  <c r="U35" i="77"/>
  <c r="U34" i="77"/>
  <c r="U33" i="77"/>
  <c r="U32" i="77"/>
  <c r="U31" i="77"/>
  <c r="U30" i="77"/>
  <c r="U29" i="77"/>
  <c r="U28" i="77"/>
  <c r="U27" i="77"/>
  <c r="U26" i="77"/>
  <c r="U25" i="77"/>
  <c r="U24" i="77"/>
  <c r="U23" i="77"/>
  <c r="U22" i="77"/>
  <c r="U21" i="77"/>
  <c r="U20" i="77"/>
  <c r="U19" i="77"/>
  <c r="U18" i="77"/>
  <c r="U17" i="77"/>
  <c r="U16" i="77"/>
  <c r="U15" i="77"/>
  <c r="U14" i="77"/>
  <c r="U13" i="77"/>
  <c r="U12" i="77"/>
  <c r="U11" i="77"/>
  <c r="U10" i="77"/>
  <c r="U9" i="77"/>
  <c r="R73" i="77"/>
  <c r="R72" i="77"/>
  <c r="R71" i="77"/>
  <c r="R70" i="77"/>
  <c r="R69" i="77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3" i="77"/>
  <c r="R52" i="77"/>
  <c r="R51" i="77"/>
  <c r="R50" i="77"/>
  <c r="R49" i="77"/>
  <c r="R48" i="77"/>
  <c r="R47" i="77"/>
  <c r="R46" i="77"/>
  <c r="R45" i="77"/>
  <c r="R44" i="77"/>
  <c r="R43" i="77"/>
  <c r="R39" i="77"/>
  <c r="R38" i="77"/>
  <c r="R37" i="77"/>
  <c r="R36" i="77"/>
  <c r="R35" i="77"/>
  <c r="R34" i="77"/>
  <c r="R33" i="77"/>
  <c r="R32" i="77"/>
  <c r="R31" i="77"/>
  <c r="R30" i="77"/>
  <c r="R29" i="77"/>
  <c r="R28" i="77"/>
  <c r="R27" i="77"/>
  <c r="R26" i="77"/>
  <c r="R25" i="77"/>
  <c r="R24" i="77"/>
  <c r="R23" i="77"/>
  <c r="R22" i="77"/>
  <c r="R21" i="77"/>
  <c r="R20" i="77"/>
  <c r="R19" i="77"/>
  <c r="R18" i="77"/>
  <c r="R17" i="77"/>
  <c r="R16" i="77"/>
  <c r="R15" i="77"/>
  <c r="R14" i="77"/>
  <c r="R13" i="77"/>
  <c r="R12" i="77"/>
  <c r="R11" i="77"/>
  <c r="R10" i="77"/>
  <c r="R9" i="77"/>
  <c r="U73" i="76"/>
  <c r="U72" i="76"/>
  <c r="U71" i="76"/>
  <c r="U70" i="76"/>
  <c r="U69" i="76"/>
  <c r="U68" i="76"/>
  <c r="U67" i="76"/>
  <c r="U66" i="76"/>
  <c r="U65" i="76"/>
  <c r="U64" i="76"/>
  <c r="U63" i="76"/>
  <c r="U62" i="76"/>
  <c r="U61" i="76"/>
  <c r="U60" i="76"/>
  <c r="U59" i="76"/>
  <c r="U58" i="76"/>
  <c r="U57" i="76"/>
  <c r="U56" i="76"/>
  <c r="U55" i="76"/>
  <c r="U54" i="76"/>
  <c r="U53" i="76"/>
  <c r="U52" i="76"/>
  <c r="U51" i="76"/>
  <c r="U50" i="76"/>
  <c r="U49" i="76"/>
  <c r="U48" i="76"/>
  <c r="U47" i="76"/>
  <c r="U46" i="76"/>
  <c r="U45" i="76"/>
  <c r="U44" i="76"/>
  <c r="U43" i="76"/>
  <c r="U39" i="76"/>
  <c r="U38" i="76"/>
  <c r="U37" i="76"/>
  <c r="U36" i="76"/>
  <c r="U35" i="76"/>
  <c r="U34" i="76"/>
  <c r="U33" i="76"/>
  <c r="U32" i="76"/>
  <c r="U31" i="76"/>
  <c r="U30" i="76"/>
  <c r="U29" i="76"/>
  <c r="U28" i="76"/>
  <c r="U27" i="76"/>
  <c r="U26" i="76"/>
  <c r="U25" i="76"/>
  <c r="U24" i="76"/>
  <c r="U23" i="76"/>
  <c r="U22" i="76"/>
  <c r="U21" i="76"/>
  <c r="U20" i="76"/>
  <c r="U19" i="76"/>
  <c r="U18" i="76"/>
  <c r="U17" i="76"/>
  <c r="U16" i="76"/>
  <c r="U15" i="76"/>
  <c r="U14" i="76"/>
  <c r="U13" i="76"/>
  <c r="U12" i="76"/>
  <c r="U11" i="76"/>
  <c r="U10" i="76"/>
  <c r="U9" i="76"/>
  <c r="R73" i="76"/>
  <c r="R72" i="76"/>
  <c r="R71" i="76"/>
  <c r="R70" i="76"/>
  <c r="R69" i="76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3" i="76"/>
  <c r="R52" i="76"/>
  <c r="R51" i="76"/>
  <c r="R50" i="76"/>
  <c r="R49" i="76"/>
  <c r="R48" i="76"/>
  <c r="R47" i="76"/>
  <c r="R46" i="76"/>
  <c r="R45" i="76"/>
  <c r="R44" i="76"/>
  <c r="R43" i="76"/>
  <c r="R39" i="76"/>
  <c r="R38" i="76"/>
  <c r="R37" i="76"/>
  <c r="R36" i="76"/>
  <c r="R35" i="76"/>
  <c r="R34" i="76"/>
  <c r="R33" i="76"/>
  <c r="R32" i="76"/>
  <c r="R31" i="76"/>
  <c r="R30" i="76"/>
  <c r="R29" i="76"/>
  <c r="R28" i="76"/>
  <c r="R27" i="76"/>
  <c r="R26" i="76"/>
  <c r="R25" i="76"/>
  <c r="R24" i="76"/>
  <c r="R23" i="76"/>
  <c r="R22" i="76"/>
  <c r="R21" i="76"/>
  <c r="R20" i="76"/>
  <c r="R19" i="76"/>
  <c r="R18" i="76"/>
  <c r="R17" i="76"/>
  <c r="R16" i="76"/>
  <c r="R15" i="76"/>
  <c r="R14" i="76"/>
  <c r="R13" i="76"/>
  <c r="R12" i="76"/>
  <c r="R11" i="76"/>
  <c r="R10" i="76"/>
  <c r="R9" i="76"/>
  <c r="U73" i="75"/>
  <c r="U72" i="75"/>
  <c r="U71" i="75"/>
  <c r="U70" i="75"/>
  <c r="U69" i="75"/>
  <c r="U68" i="75"/>
  <c r="U67" i="75"/>
  <c r="U66" i="75"/>
  <c r="U65" i="75"/>
  <c r="U64" i="75"/>
  <c r="U63" i="75"/>
  <c r="U62" i="75"/>
  <c r="U61" i="75"/>
  <c r="U60" i="75"/>
  <c r="U59" i="75"/>
  <c r="U58" i="75"/>
  <c r="U57" i="75"/>
  <c r="U56" i="75"/>
  <c r="U55" i="75"/>
  <c r="U54" i="75"/>
  <c r="U53" i="75"/>
  <c r="U52" i="75"/>
  <c r="U51" i="75"/>
  <c r="U50" i="75"/>
  <c r="U49" i="75"/>
  <c r="U48" i="75"/>
  <c r="U47" i="75"/>
  <c r="U46" i="75"/>
  <c r="U45" i="75"/>
  <c r="U44" i="75"/>
  <c r="U43" i="75"/>
  <c r="U39" i="75"/>
  <c r="U38" i="75"/>
  <c r="U37" i="75"/>
  <c r="U36" i="75"/>
  <c r="U35" i="75"/>
  <c r="U34" i="75"/>
  <c r="U33" i="75"/>
  <c r="U31" i="75"/>
  <c r="U30" i="75"/>
  <c r="U29" i="75"/>
  <c r="U28" i="75"/>
  <c r="U27" i="75"/>
  <c r="U26" i="75"/>
  <c r="U25" i="75"/>
  <c r="U24" i="75"/>
  <c r="U22" i="75"/>
  <c r="U21" i="75"/>
  <c r="U20" i="75"/>
  <c r="U18" i="75"/>
  <c r="U16" i="75"/>
  <c r="U14" i="75"/>
  <c r="U13" i="75"/>
  <c r="U12" i="75"/>
  <c r="U11" i="75"/>
  <c r="U10" i="75"/>
  <c r="U9" i="75"/>
  <c r="R73" i="75"/>
  <c r="R72" i="75"/>
  <c r="R71" i="75"/>
  <c r="R70" i="75"/>
  <c r="R69" i="75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3" i="75"/>
  <c r="R52" i="75"/>
  <c r="R51" i="75"/>
  <c r="R50" i="75"/>
  <c r="R49" i="75"/>
  <c r="R48" i="75"/>
  <c r="R47" i="75"/>
  <c r="R46" i="75"/>
  <c r="R45" i="75"/>
  <c r="R44" i="75"/>
  <c r="R43" i="75"/>
  <c r="R39" i="75"/>
  <c r="R38" i="75"/>
  <c r="R37" i="75"/>
  <c r="R36" i="75"/>
  <c r="R35" i="75"/>
  <c r="R34" i="75"/>
  <c r="R33" i="75"/>
  <c r="R32" i="75"/>
  <c r="R31" i="75"/>
  <c r="R30" i="75"/>
  <c r="R29" i="75"/>
  <c r="R28" i="75"/>
  <c r="R27" i="75"/>
  <c r="R26" i="75"/>
  <c r="R25" i="75"/>
  <c r="R24" i="75"/>
  <c r="R23" i="75"/>
  <c r="R22" i="75"/>
  <c r="R21" i="75"/>
  <c r="R20" i="75"/>
  <c r="R19" i="75"/>
  <c r="R18" i="75"/>
  <c r="R17" i="75"/>
  <c r="R16" i="75"/>
  <c r="R15" i="75"/>
  <c r="R14" i="75"/>
  <c r="R13" i="75"/>
  <c r="R12" i="75"/>
  <c r="R11" i="75"/>
  <c r="R10" i="75"/>
  <c r="R9" i="75"/>
  <c r="U73" i="74"/>
  <c r="U72" i="74"/>
  <c r="U71" i="74"/>
  <c r="U70" i="74"/>
  <c r="U69" i="74"/>
  <c r="U68" i="74"/>
  <c r="U67" i="74"/>
  <c r="U66" i="74"/>
  <c r="U65" i="74"/>
  <c r="U64" i="74"/>
  <c r="U63" i="74"/>
  <c r="U62" i="74"/>
  <c r="U61" i="74"/>
  <c r="U60" i="74"/>
  <c r="U59" i="74"/>
  <c r="U58" i="74"/>
  <c r="U57" i="74"/>
  <c r="U56" i="74"/>
  <c r="U55" i="74"/>
  <c r="U54" i="74"/>
  <c r="U53" i="74"/>
  <c r="U52" i="74"/>
  <c r="U51" i="74"/>
  <c r="U50" i="74"/>
  <c r="U49" i="74"/>
  <c r="U48" i="74"/>
  <c r="U47" i="74"/>
  <c r="U46" i="74"/>
  <c r="U45" i="74"/>
  <c r="U44" i="74"/>
  <c r="U43" i="74"/>
  <c r="U39" i="74"/>
  <c r="U37" i="74"/>
  <c r="U36" i="74"/>
  <c r="U35" i="74"/>
  <c r="U34" i="74"/>
  <c r="U32" i="74"/>
  <c r="U31" i="74"/>
  <c r="U30" i="74"/>
  <c r="U29" i="74"/>
  <c r="U28" i="74"/>
  <c r="U27" i="74"/>
  <c r="U26" i="74"/>
  <c r="U24" i="74"/>
  <c r="U23" i="74"/>
  <c r="U21" i="74"/>
  <c r="U20" i="74"/>
  <c r="U18" i="74"/>
  <c r="U17" i="74"/>
  <c r="U15" i="74"/>
  <c r="U14" i="74"/>
  <c r="U13" i="74"/>
  <c r="U11" i="74"/>
  <c r="U10" i="74"/>
  <c r="U9" i="74"/>
  <c r="R73" i="74"/>
  <c r="R72" i="74"/>
  <c r="R71" i="74"/>
  <c r="R70" i="74"/>
  <c r="R69" i="74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3" i="74"/>
  <c r="R52" i="74"/>
  <c r="R51" i="74"/>
  <c r="R50" i="74"/>
  <c r="R49" i="74"/>
  <c r="R48" i="74"/>
  <c r="R47" i="74"/>
  <c r="R46" i="74"/>
  <c r="R45" i="74"/>
  <c r="R44" i="74"/>
  <c r="R43" i="74"/>
  <c r="R39" i="74"/>
  <c r="R38" i="74"/>
  <c r="R37" i="74"/>
  <c r="R36" i="74"/>
  <c r="R35" i="74"/>
  <c r="R34" i="74"/>
  <c r="R33" i="74"/>
  <c r="R32" i="74"/>
  <c r="R31" i="74"/>
  <c r="R30" i="74"/>
  <c r="R29" i="74"/>
  <c r="R28" i="74"/>
  <c r="R27" i="74"/>
  <c r="R26" i="74"/>
  <c r="R25" i="74"/>
  <c r="R24" i="74"/>
  <c r="R23" i="74"/>
  <c r="R22" i="74"/>
  <c r="R21" i="74"/>
  <c r="R20" i="74"/>
  <c r="R19" i="74"/>
  <c r="R18" i="74"/>
  <c r="R17" i="74"/>
  <c r="R16" i="74"/>
  <c r="R15" i="74"/>
  <c r="R14" i="74"/>
  <c r="R13" i="74"/>
  <c r="R12" i="74"/>
  <c r="R11" i="74"/>
  <c r="R10" i="74"/>
  <c r="R9" i="74"/>
  <c r="U73" i="73"/>
  <c r="U72" i="73"/>
  <c r="U71" i="73"/>
  <c r="U70" i="73"/>
  <c r="U69" i="73"/>
  <c r="U68" i="73"/>
  <c r="U67" i="73"/>
  <c r="U66" i="73"/>
  <c r="U65" i="73"/>
  <c r="U64" i="73"/>
  <c r="U63" i="73"/>
  <c r="U62" i="73"/>
  <c r="U61" i="73"/>
  <c r="U60" i="73"/>
  <c r="U59" i="73"/>
  <c r="U58" i="73"/>
  <c r="U57" i="73"/>
  <c r="U56" i="73"/>
  <c r="U55" i="73"/>
  <c r="U54" i="73"/>
  <c r="U53" i="73"/>
  <c r="U52" i="73"/>
  <c r="U51" i="73"/>
  <c r="U50" i="73"/>
  <c r="U49" i="73"/>
  <c r="U48" i="73"/>
  <c r="U47" i="73"/>
  <c r="U46" i="73"/>
  <c r="U45" i="73"/>
  <c r="U44" i="73"/>
  <c r="U43" i="73"/>
  <c r="U39" i="73"/>
  <c r="U37" i="73"/>
  <c r="U36" i="73"/>
  <c r="U34" i="73"/>
  <c r="U33" i="73"/>
  <c r="U32" i="73"/>
  <c r="U30" i="73"/>
  <c r="U29" i="73"/>
  <c r="U28" i="73"/>
  <c r="U27" i="73"/>
  <c r="U26" i="73"/>
  <c r="U25" i="73"/>
  <c r="U24" i="73"/>
  <c r="U23" i="73"/>
  <c r="U22" i="73"/>
  <c r="U21" i="73"/>
  <c r="U20" i="73"/>
  <c r="U19" i="73"/>
  <c r="U18" i="73"/>
  <c r="U17" i="73"/>
  <c r="U16" i="73"/>
  <c r="U15" i="73"/>
  <c r="U13" i="73"/>
  <c r="U12" i="73"/>
  <c r="U11" i="73"/>
  <c r="U10" i="73"/>
  <c r="U9" i="73"/>
  <c r="R73" i="73"/>
  <c r="R72" i="73"/>
  <c r="R71" i="73"/>
  <c r="R70" i="73"/>
  <c r="R69" i="73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3" i="73"/>
  <c r="R52" i="73"/>
  <c r="R51" i="73"/>
  <c r="R50" i="73"/>
  <c r="R49" i="73"/>
  <c r="R48" i="73"/>
  <c r="R47" i="73"/>
  <c r="R46" i="73"/>
  <c r="R45" i="73"/>
  <c r="R44" i="73"/>
  <c r="R43" i="73"/>
  <c r="R39" i="73"/>
  <c r="R38" i="73"/>
  <c r="R37" i="73"/>
  <c r="R36" i="73"/>
  <c r="R35" i="73"/>
  <c r="R34" i="73"/>
  <c r="R33" i="73"/>
  <c r="R32" i="73"/>
  <c r="R31" i="73"/>
  <c r="R30" i="73"/>
  <c r="R29" i="73"/>
  <c r="R28" i="73"/>
  <c r="R27" i="73"/>
  <c r="R26" i="73"/>
  <c r="R25" i="73"/>
  <c r="R24" i="73"/>
  <c r="R23" i="73"/>
  <c r="R22" i="73"/>
  <c r="R21" i="73"/>
  <c r="R20" i="73"/>
  <c r="R19" i="73"/>
  <c r="R18" i="73"/>
  <c r="R17" i="73"/>
  <c r="R16" i="73"/>
  <c r="R15" i="73"/>
  <c r="R14" i="73"/>
  <c r="R13" i="73"/>
  <c r="R12" i="73"/>
  <c r="R11" i="73"/>
  <c r="R10" i="73"/>
  <c r="R9" i="73"/>
  <c r="U73" i="72"/>
  <c r="U72" i="72"/>
  <c r="U71" i="72"/>
  <c r="U70" i="72"/>
  <c r="U69" i="72"/>
  <c r="U68" i="72"/>
  <c r="U67" i="72"/>
  <c r="U66" i="72"/>
  <c r="U65" i="72"/>
  <c r="U64" i="72"/>
  <c r="U63" i="72"/>
  <c r="U62" i="72"/>
  <c r="U61" i="72"/>
  <c r="U60" i="72"/>
  <c r="U59" i="72"/>
  <c r="U58" i="72"/>
  <c r="U57" i="72"/>
  <c r="U56" i="72"/>
  <c r="U55" i="72"/>
  <c r="U54" i="72"/>
  <c r="U53" i="72"/>
  <c r="U52" i="72"/>
  <c r="U51" i="72"/>
  <c r="U50" i="72"/>
  <c r="U49" i="72"/>
  <c r="U48" i="72"/>
  <c r="U47" i="72"/>
  <c r="U46" i="72"/>
  <c r="U45" i="72"/>
  <c r="U44" i="72"/>
  <c r="U43" i="72"/>
  <c r="U39" i="72"/>
  <c r="U38" i="72"/>
  <c r="U37" i="72"/>
  <c r="U36" i="72"/>
  <c r="U35" i="72"/>
  <c r="U34" i="72"/>
  <c r="U33" i="72"/>
  <c r="U32" i="72"/>
  <c r="U31" i="72"/>
  <c r="U29" i="72"/>
  <c r="U28" i="72"/>
  <c r="U27" i="72"/>
  <c r="U25" i="72"/>
  <c r="U24" i="72"/>
  <c r="U22" i="72"/>
  <c r="U21" i="72"/>
  <c r="U20" i="72"/>
  <c r="U19" i="72"/>
  <c r="U18" i="72"/>
  <c r="U17" i="72"/>
  <c r="U16" i="72"/>
  <c r="U15" i="72"/>
  <c r="U14" i="72"/>
  <c r="U13" i="72"/>
  <c r="U12" i="72"/>
  <c r="U11" i="72"/>
  <c r="U10" i="72"/>
  <c r="U9" i="72"/>
  <c r="R73" i="72"/>
  <c r="R72" i="72"/>
  <c r="R71" i="72"/>
  <c r="R70" i="72"/>
  <c r="R69" i="72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3" i="72"/>
  <c r="R52" i="72"/>
  <c r="R51" i="72"/>
  <c r="R50" i="72"/>
  <c r="R49" i="72"/>
  <c r="R48" i="72"/>
  <c r="R47" i="72"/>
  <c r="R46" i="72"/>
  <c r="R45" i="72"/>
  <c r="R44" i="72"/>
  <c r="R43" i="72"/>
  <c r="R39" i="72"/>
  <c r="R38" i="72"/>
  <c r="R37" i="72"/>
  <c r="R36" i="72"/>
  <c r="R35" i="72"/>
  <c r="R34" i="72"/>
  <c r="R33" i="72"/>
  <c r="R32" i="72"/>
  <c r="R31" i="72"/>
  <c r="R30" i="72"/>
  <c r="R29" i="72"/>
  <c r="R28" i="72"/>
  <c r="R27" i="72"/>
  <c r="R26" i="72"/>
  <c r="R25" i="72"/>
  <c r="R24" i="72"/>
  <c r="R23" i="72"/>
  <c r="R22" i="72"/>
  <c r="R21" i="72"/>
  <c r="R20" i="72"/>
  <c r="R19" i="72"/>
  <c r="R18" i="72"/>
  <c r="R17" i="72"/>
  <c r="R16" i="72"/>
  <c r="R15" i="72"/>
  <c r="R14" i="72"/>
  <c r="R13" i="72"/>
  <c r="R12" i="72"/>
  <c r="R11" i="72"/>
  <c r="R10" i="72"/>
  <c r="R9" i="72"/>
  <c r="U73" i="71"/>
  <c r="U72" i="71"/>
  <c r="U71" i="71"/>
  <c r="U70" i="71"/>
  <c r="U69" i="71"/>
  <c r="U68" i="71"/>
  <c r="U67" i="71"/>
  <c r="U66" i="71"/>
  <c r="U65" i="71"/>
  <c r="U64" i="71"/>
  <c r="U63" i="71"/>
  <c r="U62" i="71"/>
  <c r="U61" i="71"/>
  <c r="U60" i="71"/>
  <c r="U59" i="71"/>
  <c r="U58" i="71"/>
  <c r="U57" i="71"/>
  <c r="U56" i="71"/>
  <c r="U55" i="71"/>
  <c r="U54" i="71"/>
  <c r="U53" i="71"/>
  <c r="U52" i="71"/>
  <c r="U51" i="71"/>
  <c r="U50" i="71"/>
  <c r="U49" i="71"/>
  <c r="U48" i="71"/>
  <c r="U47" i="71"/>
  <c r="U46" i="71"/>
  <c r="U45" i="71"/>
  <c r="U44" i="71"/>
  <c r="U43" i="71"/>
  <c r="U39" i="71"/>
  <c r="U38" i="71"/>
  <c r="U37" i="71"/>
  <c r="U36" i="71"/>
  <c r="U35" i="71"/>
  <c r="U34" i="71"/>
  <c r="U33" i="71"/>
  <c r="U31" i="71"/>
  <c r="U30" i="71"/>
  <c r="U28" i="71"/>
  <c r="U27" i="71"/>
  <c r="U24" i="71"/>
  <c r="U23" i="71"/>
  <c r="U22" i="71"/>
  <c r="U21" i="71"/>
  <c r="U17" i="71"/>
  <c r="U16" i="71"/>
  <c r="U15" i="71"/>
  <c r="U14" i="71"/>
  <c r="U13" i="71"/>
  <c r="U12" i="71"/>
  <c r="U10" i="71"/>
  <c r="R73" i="71"/>
  <c r="R72" i="71"/>
  <c r="R71" i="71"/>
  <c r="R70" i="71"/>
  <c r="R69" i="7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3" i="71"/>
  <c r="R52" i="71"/>
  <c r="R51" i="71"/>
  <c r="R50" i="71"/>
  <c r="R49" i="71"/>
  <c r="R48" i="71"/>
  <c r="R47" i="71"/>
  <c r="R46" i="71"/>
  <c r="R45" i="71"/>
  <c r="R44" i="71"/>
  <c r="R43" i="71"/>
  <c r="R39" i="71"/>
  <c r="R38" i="71"/>
  <c r="R37" i="71"/>
  <c r="R36" i="71"/>
  <c r="R35" i="71"/>
  <c r="R34" i="71"/>
  <c r="R33" i="71"/>
  <c r="R32" i="71"/>
  <c r="R31" i="71"/>
  <c r="R30" i="71"/>
  <c r="R29" i="71"/>
  <c r="R28" i="71"/>
  <c r="R27" i="71"/>
  <c r="R26" i="71"/>
  <c r="R25" i="71"/>
  <c r="R24" i="71"/>
  <c r="R23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R10" i="71"/>
  <c r="R9" i="71"/>
  <c r="U73" i="13"/>
  <c r="U72" i="13"/>
  <c r="U71" i="13"/>
  <c r="U70" i="13"/>
  <c r="U69" i="13"/>
  <c r="U68" i="13"/>
  <c r="U67" i="13"/>
  <c r="U66" i="13"/>
  <c r="U65" i="13"/>
  <c r="U64" i="13"/>
  <c r="U63" i="13"/>
  <c r="U62" i="13"/>
  <c r="U61" i="13"/>
  <c r="U60" i="13"/>
  <c r="U59" i="13"/>
  <c r="U58" i="13"/>
  <c r="U57" i="13"/>
  <c r="U56" i="13"/>
  <c r="U55" i="13"/>
  <c r="U54" i="13"/>
  <c r="U53" i="13"/>
  <c r="U52" i="13"/>
  <c r="U51" i="13"/>
  <c r="U50" i="13"/>
  <c r="U49" i="13"/>
  <c r="U48" i="13"/>
  <c r="U47" i="13"/>
  <c r="U46" i="13"/>
  <c r="U45" i="13"/>
  <c r="U44" i="13"/>
  <c r="U43" i="13"/>
  <c r="U39" i="13"/>
  <c r="U37" i="13"/>
  <c r="U36" i="13"/>
  <c r="U34" i="13"/>
  <c r="U32" i="13"/>
  <c r="U30" i="13"/>
  <c r="U29" i="13"/>
  <c r="U28" i="13"/>
  <c r="U27" i="13"/>
  <c r="U26" i="13"/>
  <c r="U25" i="13"/>
  <c r="U24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9" i="13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U73" i="70"/>
  <c r="U72" i="70"/>
  <c r="U71" i="70"/>
  <c r="U70" i="70"/>
  <c r="U69" i="70"/>
  <c r="U68" i="70"/>
  <c r="U67" i="70"/>
  <c r="U66" i="70"/>
  <c r="U65" i="70"/>
  <c r="U64" i="70"/>
  <c r="U63" i="70"/>
  <c r="U62" i="70"/>
  <c r="U61" i="70"/>
  <c r="U60" i="70"/>
  <c r="U59" i="70"/>
  <c r="U58" i="70"/>
  <c r="U57" i="70"/>
  <c r="U56" i="70"/>
  <c r="U55" i="70"/>
  <c r="U54" i="70"/>
  <c r="U53" i="70"/>
  <c r="U52" i="70"/>
  <c r="U51" i="70"/>
  <c r="U50" i="70"/>
  <c r="U49" i="70"/>
  <c r="U48" i="70"/>
  <c r="U47" i="70"/>
  <c r="U46" i="70"/>
  <c r="U45" i="70"/>
  <c r="U44" i="70"/>
  <c r="U43" i="70"/>
  <c r="U39" i="70"/>
  <c r="U38" i="70"/>
  <c r="U37" i="70"/>
  <c r="U36" i="70"/>
  <c r="U35" i="70"/>
  <c r="U34" i="70"/>
  <c r="U33" i="70"/>
  <c r="U32" i="70"/>
  <c r="U31" i="70"/>
  <c r="U30" i="70"/>
  <c r="U29" i="70"/>
  <c r="U28" i="70"/>
  <c r="U27" i="70"/>
  <c r="U26" i="70"/>
  <c r="U25" i="70"/>
  <c r="U24" i="70"/>
  <c r="U23" i="70"/>
  <c r="U22" i="70"/>
  <c r="U20" i="70"/>
  <c r="U18" i="70"/>
  <c r="U17" i="70"/>
  <c r="U16" i="70"/>
  <c r="U15" i="70"/>
  <c r="U14" i="70"/>
  <c r="U13" i="70"/>
  <c r="U12" i="70"/>
  <c r="U11" i="70"/>
  <c r="U10" i="70"/>
  <c r="U9" i="70"/>
  <c r="U19" i="70"/>
  <c r="R73" i="70"/>
  <c r="Z73" i="70" s="1"/>
  <c r="R72" i="70"/>
  <c r="Z72" i="70" s="1"/>
  <c r="R71" i="70"/>
  <c r="Z71" i="70" s="1"/>
  <c r="R70" i="70"/>
  <c r="Z70" i="70" s="1"/>
  <c r="R69" i="70"/>
  <c r="Z69" i="70" s="1"/>
  <c r="R68" i="70"/>
  <c r="Z68" i="70" s="1"/>
  <c r="R67" i="70"/>
  <c r="Z67" i="70" s="1"/>
  <c r="R66" i="70"/>
  <c r="Z66" i="70" s="1"/>
  <c r="R65" i="70"/>
  <c r="Z65" i="70" s="1"/>
  <c r="R64" i="70"/>
  <c r="Z64" i="70" s="1"/>
  <c r="R63" i="70"/>
  <c r="Z63" i="70" s="1"/>
  <c r="R62" i="70"/>
  <c r="Z62" i="70" s="1"/>
  <c r="R61" i="70"/>
  <c r="Z61" i="70" s="1"/>
  <c r="R60" i="70"/>
  <c r="Z60" i="70" s="1"/>
  <c r="R59" i="70"/>
  <c r="Z59" i="70" s="1"/>
  <c r="R58" i="70"/>
  <c r="Z58" i="70" s="1"/>
  <c r="R57" i="70"/>
  <c r="Z57" i="70" s="1"/>
  <c r="R56" i="70"/>
  <c r="Z56" i="70" s="1"/>
  <c r="R55" i="70"/>
  <c r="Z55" i="70" s="1"/>
  <c r="R54" i="70"/>
  <c r="Z54" i="70" s="1"/>
  <c r="R53" i="70"/>
  <c r="Z53" i="70" s="1"/>
  <c r="R52" i="70"/>
  <c r="Z52" i="70" s="1"/>
  <c r="R51" i="70"/>
  <c r="Z51" i="70" s="1"/>
  <c r="R50" i="70"/>
  <c r="Z50" i="70" s="1"/>
  <c r="R49" i="70"/>
  <c r="Z49" i="70" s="1"/>
  <c r="R48" i="70"/>
  <c r="Z48" i="70" s="1"/>
  <c r="R47" i="70"/>
  <c r="Z47" i="70" s="1"/>
  <c r="R46" i="70"/>
  <c r="Z46" i="70" s="1"/>
  <c r="R45" i="70"/>
  <c r="Z45" i="70" s="1"/>
  <c r="R44" i="70"/>
  <c r="Z44" i="70" s="1"/>
  <c r="R43" i="70"/>
  <c r="Z43" i="70" s="1"/>
  <c r="R39" i="70"/>
  <c r="R38" i="70"/>
  <c r="R37" i="70"/>
  <c r="R36" i="70"/>
  <c r="R35" i="70"/>
  <c r="R34" i="70"/>
  <c r="R33" i="70"/>
  <c r="R32" i="70"/>
  <c r="R31" i="70"/>
  <c r="R30" i="70"/>
  <c r="R29" i="70"/>
  <c r="R28" i="70"/>
  <c r="R27" i="70"/>
  <c r="R26" i="70"/>
  <c r="R25" i="70"/>
  <c r="R24" i="70"/>
  <c r="R23" i="70"/>
  <c r="R22" i="70"/>
  <c r="R21" i="70"/>
  <c r="R20" i="70"/>
  <c r="R18" i="70"/>
  <c r="R17" i="70"/>
  <c r="R16" i="70"/>
  <c r="R15" i="70"/>
  <c r="R14" i="70"/>
  <c r="R13" i="70"/>
  <c r="R12" i="70"/>
  <c r="R11" i="70"/>
  <c r="R10" i="70"/>
  <c r="R9" i="70"/>
  <c r="R19" i="70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K53" i="86"/>
  <c r="H53" i="86"/>
  <c r="G53" i="86"/>
  <c r="F53" i="86"/>
  <c r="E53" i="86"/>
  <c r="D53" i="86"/>
  <c r="C53" i="86"/>
  <c r="K52" i="86"/>
  <c r="H52" i="86"/>
  <c r="G52" i="86"/>
  <c r="F52" i="86"/>
  <c r="E52" i="86"/>
  <c r="D52" i="86"/>
  <c r="C52" i="86"/>
  <c r="K51" i="86"/>
  <c r="H51" i="86"/>
  <c r="G51" i="86"/>
  <c r="F51" i="86"/>
  <c r="E51" i="86"/>
  <c r="D51" i="86"/>
  <c r="C51" i="86"/>
  <c r="K50" i="86"/>
  <c r="L53" i="86" s="1"/>
  <c r="G50" i="86"/>
  <c r="F50" i="86"/>
  <c r="E50" i="86"/>
  <c r="R38" i="86"/>
  <c r="Q38" i="86"/>
  <c r="P38" i="86"/>
  <c r="O38" i="86"/>
  <c r="N38" i="86"/>
  <c r="M38" i="86"/>
  <c r="J38" i="86"/>
  <c r="I38" i="86"/>
  <c r="R37" i="86"/>
  <c r="Q37" i="86"/>
  <c r="P37" i="86"/>
  <c r="O37" i="86"/>
  <c r="N37" i="86"/>
  <c r="M37" i="86"/>
  <c r="J37" i="86"/>
  <c r="I37" i="86"/>
  <c r="R36" i="86"/>
  <c r="Q36" i="86"/>
  <c r="P36" i="86"/>
  <c r="O36" i="86"/>
  <c r="N36" i="86"/>
  <c r="M36" i="86"/>
  <c r="J36" i="86"/>
  <c r="I36" i="86"/>
  <c r="R35" i="86"/>
  <c r="Q35" i="86"/>
  <c r="P35" i="86"/>
  <c r="O35" i="86"/>
  <c r="N35" i="86"/>
  <c r="M35" i="86"/>
  <c r="J35" i="86"/>
  <c r="I35" i="86"/>
  <c r="R34" i="86"/>
  <c r="Q34" i="86"/>
  <c r="P34" i="86"/>
  <c r="O34" i="86"/>
  <c r="N34" i="86"/>
  <c r="M34" i="86"/>
  <c r="J34" i="86"/>
  <c r="I34" i="86"/>
  <c r="R33" i="86"/>
  <c r="Q33" i="86"/>
  <c r="P33" i="86"/>
  <c r="O33" i="86"/>
  <c r="N33" i="86"/>
  <c r="M33" i="86"/>
  <c r="J33" i="86"/>
  <c r="I33" i="86"/>
  <c r="R32" i="86"/>
  <c r="Q32" i="86"/>
  <c r="P32" i="86"/>
  <c r="O32" i="86"/>
  <c r="N32" i="86"/>
  <c r="M32" i="86"/>
  <c r="J32" i="86"/>
  <c r="I32" i="86"/>
  <c r="R31" i="86"/>
  <c r="Q31" i="86"/>
  <c r="P31" i="86"/>
  <c r="O31" i="86"/>
  <c r="N31" i="86"/>
  <c r="M31" i="86"/>
  <c r="J31" i="86"/>
  <c r="I31" i="86"/>
  <c r="R30" i="86"/>
  <c r="Q30" i="86" s="1"/>
  <c r="O30" i="86"/>
  <c r="N30" i="86"/>
  <c r="M30" i="86"/>
  <c r="J30" i="86"/>
  <c r="I30" i="86"/>
  <c r="R29" i="86"/>
  <c r="Q29" i="86" s="1"/>
  <c r="O29" i="86"/>
  <c r="N29" i="86"/>
  <c r="M29" i="86"/>
  <c r="J29" i="86"/>
  <c r="I29" i="86"/>
  <c r="R28" i="86"/>
  <c r="Q28" i="86" s="1"/>
  <c r="P28" i="86"/>
  <c r="O28" i="86"/>
  <c r="N28" i="86"/>
  <c r="M28" i="86"/>
  <c r="J28" i="86"/>
  <c r="I28" i="86"/>
  <c r="R27" i="86"/>
  <c r="P27" i="86" s="1"/>
  <c r="Q27" i="86"/>
  <c r="O27" i="86"/>
  <c r="N27" i="86"/>
  <c r="M27" i="86"/>
  <c r="J27" i="86"/>
  <c r="I27" i="86"/>
  <c r="R26" i="86"/>
  <c r="Q26" i="86" s="1"/>
  <c r="O26" i="86"/>
  <c r="N26" i="86"/>
  <c r="M26" i="86"/>
  <c r="J26" i="86"/>
  <c r="I26" i="86"/>
  <c r="R25" i="86"/>
  <c r="Q25" i="86"/>
  <c r="P25" i="86"/>
  <c r="O25" i="86"/>
  <c r="N25" i="86"/>
  <c r="M25" i="86"/>
  <c r="J25" i="86"/>
  <c r="I25" i="86"/>
  <c r="R24" i="86"/>
  <c r="Q24" i="86" s="1"/>
  <c r="O24" i="86"/>
  <c r="N24" i="86"/>
  <c r="M24" i="86"/>
  <c r="J24" i="86"/>
  <c r="I24" i="86"/>
  <c r="R23" i="86"/>
  <c r="Q23" i="86" s="1"/>
  <c r="O23" i="86"/>
  <c r="N23" i="86"/>
  <c r="M23" i="86"/>
  <c r="J23" i="86"/>
  <c r="I23" i="86"/>
  <c r="R22" i="86"/>
  <c r="Q22" i="86" s="1"/>
  <c r="O22" i="86"/>
  <c r="N22" i="86"/>
  <c r="M22" i="86"/>
  <c r="J22" i="86"/>
  <c r="I22" i="86"/>
  <c r="R21" i="86"/>
  <c r="Q21" i="86" s="1"/>
  <c r="O21" i="86"/>
  <c r="N21" i="86"/>
  <c r="M21" i="86"/>
  <c r="J21" i="86"/>
  <c r="I21" i="86"/>
  <c r="R20" i="86"/>
  <c r="Q20" i="86" s="1"/>
  <c r="P20" i="86"/>
  <c r="O20" i="86"/>
  <c r="N20" i="86"/>
  <c r="M20" i="86"/>
  <c r="J20" i="86"/>
  <c r="I20" i="86"/>
  <c r="R19" i="86"/>
  <c r="P19" i="86" s="1"/>
  <c r="Q19" i="86"/>
  <c r="O19" i="86"/>
  <c r="N19" i="86"/>
  <c r="M19" i="86"/>
  <c r="J19" i="86"/>
  <c r="I19" i="86"/>
  <c r="R18" i="86"/>
  <c r="Q18" i="86" s="1"/>
  <c r="O18" i="86"/>
  <c r="N18" i="86"/>
  <c r="M18" i="86"/>
  <c r="J18" i="86"/>
  <c r="I18" i="86"/>
  <c r="R17" i="86"/>
  <c r="Q17" i="86" s="1"/>
  <c r="O17" i="86"/>
  <c r="N17" i="86"/>
  <c r="M17" i="86"/>
  <c r="J17" i="86"/>
  <c r="I17" i="86"/>
  <c r="R16" i="86"/>
  <c r="Q16" i="86" s="1"/>
  <c r="P16" i="86"/>
  <c r="O16" i="86"/>
  <c r="N16" i="86"/>
  <c r="M16" i="86"/>
  <c r="J16" i="86"/>
  <c r="I16" i="86"/>
  <c r="R15" i="86"/>
  <c r="Q15" i="86"/>
  <c r="P15" i="86"/>
  <c r="O15" i="86"/>
  <c r="N15" i="86"/>
  <c r="M15" i="86"/>
  <c r="J15" i="86"/>
  <c r="I15" i="86"/>
  <c r="R14" i="86"/>
  <c r="Q14" i="86" s="1"/>
  <c r="O14" i="86"/>
  <c r="N14" i="86"/>
  <c r="M14" i="86"/>
  <c r="J14" i="86"/>
  <c r="I14" i="86"/>
  <c r="R13" i="86"/>
  <c r="Q13" i="86" s="1"/>
  <c r="O13" i="86"/>
  <c r="N13" i="86"/>
  <c r="M13" i="86"/>
  <c r="J13" i="86"/>
  <c r="I13" i="86"/>
  <c r="R12" i="86"/>
  <c r="Q12" i="86" s="1"/>
  <c r="P12" i="86"/>
  <c r="O12" i="86"/>
  <c r="N12" i="86"/>
  <c r="M12" i="86"/>
  <c r="J12" i="86"/>
  <c r="I12" i="86"/>
  <c r="R11" i="86"/>
  <c r="Q11" i="86" s="1"/>
  <c r="O11" i="86"/>
  <c r="N11" i="86"/>
  <c r="M11" i="86"/>
  <c r="J11" i="86"/>
  <c r="I11" i="86"/>
  <c r="R10" i="86"/>
  <c r="O10" i="86"/>
  <c r="N10" i="86"/>
  <c r="M10" i="86"/>
  <c r="J10" i="86"/>
  <c r="I10" i="86"/>
  <c r="K53" i="85"/>
  <c r="H53" i="85"/>
  <c r="G53" i="85"/>
  <c r="F53" i="85"/>
  <c r="E53" i="85"/>
  <c r="D53" i="85"/>
  <c r="C53" i="85"/>
  <c r="K52" i="85"/>
  <c r="H52" i="85"/>
  <c r="G52" i="85"/>
  <c r="F52" i="85"/>
  <c r="E52" i="85"/>
  <c r="D52" i="85"/>
  <c r="C52" i="85"/>
  <c r="K51" i="85"/>
  <c r="H51" i="85"/>
  <c r="G51" i="85"/>
  <c r="F51" i="85"/>
  <c r="E51" i="85"/>
  <c r="D51" i="85"/>
  <c r="C51" i="85"/>
  <c r="K50" i="85"/>
  <c r="L53" i="85" s="1"/>
  <c r="G50" i="85"/>
  <c r="F50" i="85"/>
  <c r="E50" i="85"/>
  <c r="R38" i="85"/>
  <c r="Q38" i="85"/>
  <c r="P38" i="85"/>
  <c r="O38" i="85"/>
  <c r="N38" i="85"/>
  <c r="M38" i="85"/>
  <c r="J38" i="85"/>
  <c r="I38" i="85"/>
  <c r="R37" i="85"/>
  <c r="Q37" i="85"/>
  <c r="P37" i="85"/>
  <c r="O37" i="85"/>
  <c r="N37" i="85"/>
  <c r="M37" i="85"/>
  <c r="J37" i="85"/>
  <c r="I37" i="85"/>
  <c r="R36" i="85"/>
  <c r="Q36" i="85"/>
  <c r="P36" i="85"/>
  <c r="O36" i="85"/>
  <c r="N36" i="85"/>
  <c r="M36" i="85"/>
  <c r="J36" i="85"/>
  <c r="I36" i="85"/>
  <c r="R35" i="85"/>
  <c r="Q35" i="85"/>
  <c r="P35" i="85"/>
  <c r="O35" i="85"/>
  <c r="N35" i="85"/>
  <c r="M35" i="85"/>
  <c r="J35" i="85"/>
  <c r="I35" i="85"/>
  <c r="R34" i="85"/>
  <c r="Q34" i="85"/>
  <c r="P34" i="85"/>
  <c r="O34" i="85"/>
  <c r="N34" i="85"/>
  <c r="M34" i="85"/>
  <c r="J34" i="85"/>
  <c r="I34" i="85"/>
  <c r="R33" i="85"/>
  <c r="Q33" i="85"/>
  <c r="P33" i="85"/>
  <c r="O33" i="85"/>
  <c r="N33" i="85"/>
  <c r="M33" i="85"/>
  <c r="J33" i="85"/>
  <c r="I33" i="85"/>
  <c r="R32" i="85"/>
  <c r="Q32" i="85"/>
  <c r="P32" i="85"/>
  <c r="O32" i="85"/>
  <c r="N32" i="85"/>
  <c r="M32" i="85"/>
  <c r="J32" i="85"/>
  <c r="I32" i="85"/>
  <c r="R31" i="85"/>
  <c r="Q31" i="85"/>
  <c r="P31" i="85"/>
  <c r="O31" i="85"/>
  <c r="N31" i="85"/>
  <c r="M31" i="85"/>
  <c r="J31" i="85"/>
  <c r="I31" i="85"/>
  <c r="R30" i="85"/>
  <c r="Q30" i="85" s="1"/>
  <c r="O30" i="85"/>
  <c r="N30" i="85"/>
  <c r="M30" i="85"/>
  <c r="J30" i="85"/>
  <c r="I30" i="85"/>
  <c r="R29" i="85"/>
  <c r="P29" i="85" s="1"/>
  <c r="O29" i="85"/>
  <c r="N29" i="85"/>
  <c r="M29" i="85"/>
  <c r="J29" i="85"/>
  <c r="I29" i="85"/>
  <c r="R28" i="85"/>
  <c r="Q28" i="85" s="1"/>
  <c r="P28" i="85"/>
  <c r="O28" i="85"/>
  <c r="N28" i="85"/>
  <c r="M28" i="85"/>
  <c r="J28" i="85"/>
  <c r="I28" i="85"/>
  <c r="R27" i="85"/>
  <c r="Q27" i="85" s="1"/>
  <c r="O27" i="85"/>
  <c r="N27" i="85"/>
  <c r="M27" i="85"/>
  <c r="J27" i="85"/>
  <c r="I27" i="85"/>
  <c r="R26" i="85"/>
  <c r="Q26" i="85" s="1"/>
  <c r="O26" i="85"/>
  <c r="N26" i="85"/>
  <c r="M26" i="85"/>
  <c r="J26" i="85"/>
  <c r="I26" i="85"/>
  <c r="R25" i="85"/>
  <c r="Q25" i="85"/>
  <c r="P25" i="85"/>
  <c r="O25" i="85"/>
  <c r="N25" i="85"/>
  <c r="M25" i="85"/>
  <c r="J25" i="85"/>
  <c r="I25" i="85"/>
  <c r="R24" i="85"/>
  <c r="Q24" i="85" s="1"/>
  <c r="O24" i="85"/>
  <c r="N24" i="85"/>
  <c r="M24" i="85"/>
  <c r="J24" i="85"/>
  <c r="I24" i="85"/>
  <c r="R23" i="85"/>
  <c r="Q23" i="85"/>
  <c r="P23" i="85"/>
  <c r="O23" i="85"/>
  <c r="N23" i="85"/>
  <c r="M23" i="85"/>
  <c r="J23" i="85"/>
  <c r="I23" i="85"/>
  <c r="R22" i="85"/>
  <c r="Q22" i="85" s="1"/>
  <c r="O22" i="85"/>
  <c r="N22" i="85"/>
  <c r="M22" i="85"/>
  <c r="J22" i="85"/>
  <c r="I22" i="85"/>
  <c r="R21" i="85"/>
  <c r="P21" i="85" s="1"/>
  <c r="Q21" i="85"/>
  <c r="O21" i="85"/>
  <c r="N21" i="85"/>
  <c r="M21" i="85"/>
  <c r="J21" i="85"/>
  <c r="I21" i="85"/>
  <c r="R20" i="85"/>
  <c r="Q20" i="85" s="1"/>
  <c r="O20" i="85"/>
  <c r="N20" i="85"/>
  <c r="M20" i="85"/>
  <c r="J20" i="85"/>
  <c r="I20" i="85"/>
  <c r="R19" i="85"/>
  <c r="Q19" i="85"/>
  <c r="P19" i="85"/>
  <c r="O19" i="85"/>
  <c r="N19" i="85"/>
  <c r="M19" i="85"/>
  <c r="J19" i="85"/>
  <c r="I19" i="85"/>
  <c r="R18" i="85"/>
  <c r="Q18" i="85" s="1"/>
  <c r="O18" i="85"/>
  <c r="N18" i="85"/>
  <c r="M18" i="85"/>
  <c r="J18" i="85"/>
  <c r="I18" i="85"/>
  <c r="R17" i="85"/>
  <c r="P17" i="85" s="1"/>
  <c r="Q17" i="85"/>
  <c r="O17" i="85"/>
  <c r="N17" i="85"/>
  <c r="M17" i="85"/>
  <c r="J17" i="85"/>
  <c r="I17" i="85"/>
  <c r="R16" i="85"/>
  <c r="Q16" i="85" s="1"/>
  <c r="O16" i="85"/>
  <c r="N16" i="85"/>
  <c r="M16" i="85"/>
  <c r="J16" i="85"/>
  <c r="I16" i="85"/>
  <c r="R15" i="85"/>
  <c r="Q15" i="85"/>
  <c r="P15" i="85"/>
  <c r="O15" i="85"/>
  <c r="N15" i="85"/>
  <c r="M15" i="85"/>
  <c r="J15" i="85"/>
  <c r="I15" i="85"/>
  <c r="R14" i="85"/>
  <c r="Q14" i="85" s="1"/>
  <c r="O14" i="85"/>
  <c r="N14" i="85"/>
  <c r="M14" i="85"/>
  <c r="J14" i="85"/>
  <c r="I14" i="85"/>
  <c r="R13" i="85"/>
  <c r="P13" i="85" s="1"/>
  <c r="Q13" i="85"/>
  <c r="O13" i="85"/>
  <c r="N13" i="85"/>
  <c r="M13" i="85"/>
  <c r="J13" i="85"/>
  <c r="I13" i="85"/>
  <c r="R12" i="85"/>
  <c r="Q12" i="85" s="1"/>
  <c r="O12" i="85"/>
  <c r="N12" i="85"/>
  <c r="M12" i="85"/>
  <c r="J12" i="85"/>
  <c r="I12" i="85"/>
  <c r="R11" i="85"/>
  <c r="P11" i="85" s="1"/>
  <c r="O11" i="85"/>
  <c r="N11" i="85"/>
  <c r="M11" i="85"/>
  <c r="J11" i="85"/>
  <c r="I11" i="85"/>
  <c r="R10" i="85"/>
  <c r="O10" i="85"/>
  <c r="N10" i="85"/>
  <c r="M10" i="85"/>
  <c r="J10" i="85"/>
  <c r="I10" i="85"/>
  <c r="A71" i="84"/>
  <c r="A69" i="84"/>
  <c r="X56" i="84"/>
  <c r="A54" i="84"/>
  <c r="A52" i="84"/>
  <c r="X39" i="84"/>
  <c r="A37" i="84"/>
  <c r="A71" i="83"/>
  <c r="A69" i="83"/>
  <c r="X56" i="83"/>
  <c r="A54" i="83"/>
  <c r="A52" i="83"/>
  <c r="X39" i="83"/>
  <c r="T70" i="82"/>
  <c r="H9" i="78"/>
  <c r="O9" i="78"/>
  <c r="X9" i="78"/>
  <c r="H10" i="78"/>
  <c r="O10" i="78"/>
  <c r="H11" i="78"/>
  <c r="O11" i="78"/>
  <c r="V11" i="78"/>
  <c r="X11" i="78"/>
  <c r="H12" i="78"/>
  <c r="O12" i="78"/>
  <c r="H13" i="78"/>
  <c r="O13" i="78"/>
  <c r="X13" i="78"/>
  <c r="H14" i="78"/>
  <c r="O14" i="78"/>
  <c r="H15" i="78"/>
  <c r="O15" i="78"/>
  <c r="H16" i="78"/>
  <c r="O16" i="78"/>
  <c r="X16" i="78"/>
  <c r="H17" i="78"/>
  <c r="O17" i="78"/>
  <c r="H18" i="78"/>
  <c r="O18" i="78"/>
  <c r="H19" i="78"/>
  <c r="M19" i="78"/>
  <c r="O19" i="78"/>
  <c r="X19" i="78"/>
  <c r="H20" i="78"/>
  <c r="O20" i="78"/>
  <c r="H21" i="78"/>
  <c r="O21" i="78"/>
  <c r="X21" i="78"/>
  <c r="H22" i="78"/>
  <c r="O22" i="78"/>
  <c r="H23" i="78"/>
  <c r="O23" i="78"/>
  <c r="H24" i="78"/>
  <c r="I24" i="78"/>
  <c r="O24" i="78"/>
  <c r="X24" i="78"/>
  <c r="H25" i="78"/>
  <c r="I25" i="78"/>
  <c r="O25" i="78"/>
  <c r="H26" i="78"/>
  <c r="I26" i="78"/>
  <c r="O26" i="78"/>
  <c r="X26" i="78"/>
  <c r="H27" i="78"/>
  <c r="O27" i="78"/>
  <c r="H28" i="78"/>
  <c r="O28" i="78"/>
  <c r="X28" i="78"/>
  <c r="H29" i="78"/>
  <c r="O29" i="78"/>
  <c r="H30" i="78"/>
  <c r="O30" i="78"/>
  <c r="H31" i="78"/>
  <c r="O31" i="78"/>
  <c r="X31" i="78"/>
  <c r="H32" i="78"/>
  <c r="O32" i="78"/>
  <c r="H33" i="78"/>
  <c r="I33" i="78"/>
  <c r="O33" i="78"/>
  <c r="X33" i="78"/>
  <c r="H34" i="78"/>
  <c r="I34" i="78"/>
  <c r="O34" i="78"/>
  <c r="H35" i="78"/>
  <c r="I35" i="78"/>
  <c r="O35" i="78"/>
  <c r="X35" i="78"/>
  <c r="Y35" i="78"/>
  <c r="H36" i="78"/>
  <c r="I36" i="78"/>
  <c r="O36" i="78"/>
  <c r="H37" i="78"/>
  <c r="I37" i="78"/>
  <c r="O37" i="78"/>
  <c r="X37" i="78"/>
  <c r="H38" i="78"/>
  <c r="I38" i="78"/>
  <c r="O38" i="78"/>
  <c r="X38" i="78"/>
  <c r="H39" i="78"/>
  <c r="I39" i="78"/>
  <c r="O39" i="78"/>
  <c r="X39" i="78"/>
  <c r="M13" i="78" l="1"/>
  <c r="M39" i="78"/>
  <c r="Y31" i="78"/>
  <c r="M33" i="78"/>
  <c r="Y29" i="78"/>
  <c r="M21" i="78"/>
  <c r="Y11" i="78"/>
  <c r="Y27" i="78"/>
  <c r="M37" i="78"/>
  <c r="M9" i="78"/>
  <c r="Q11" i="85"/>
  <c r="P11" i="86"/>
  <c r="Y26" i="78"/>
  <c r="Y22" i="78"/>
  <c r="Y38" i="78"/>
  <c r="Y18" i="78"/>
  <c r="I51" i="86"/>
  <c r="Y34" i="78"/>
  <c r="Y30" i="78"/>
  <c r="Y25" i="78"/>
  <c r="Y23" i="78"/>
  <c r="Y14" i="78"/>
  <c r="N51" i="85"/>
  <c r="L50" i="85"/>
  <c r="J51" i="85"/>
  <c r="O51" i="86"/>
  <c r="N51" i="86"/>
  <c r="L50" i="86"/>
  <c r="J52" i="86"/>
  <c r="J51" i="86"/>
  <c r="R51" i="86"/>
  <c r="P50" i="86" s="1"/>
  <c r="P23" i="86"/>
  <c r="P24" i="86"/>
  <c r="O51" i="85"/>
  <c r="P12" i="85"/>
  <c r="P16" i="85"/>
  <c r="P20" i="85"/>
  <c r="P24" i="85"/>
  <c r="Q29" i="85"/>
  <c r="I51" i="85"/>
  <c r="P27" i="85"/>
  <c r="J52" i="85"/>
  <c r="R51" i="85"/>
  <c r="P50" i="85" s="1"/>
  <c r="I53" i="86"/>
  <c r="N53" i="86"/>
  <c r="P13" i="86"/>
  <c r="P17" i="86"/>
  <c r="P21" i="86"/>
  <c r="P29" i="86"/>
  <c r="L52" i="86"/>
  <c r="J53" i="86"/>
  <c r="O53" i="86"/>
  <c r="P10" i="86"/>
  <c r="P14" i="86"/>
  <c r="P18" i="86"/>
  <c r="P22" i="86"/>
  <c r="P26" i="86"/>
  <c r="P30" i="86"/>
  <c r="L51" i="86"/>
  <c r="I52" i="86"/>
  <c r="N52" i="86"/>
  <c r="Q10" i="86"/>
  <c r="O52" i="86"/>
  <c r="I53" i="85"/>
  <c r="N53" i="85"/>
  <c r="L52" i="85"/>
  <c r="J53" i="85"/>
  <c r="O53" i="85"/>
  <c r="P10" i="85"/>
  <c r="P14" i="85"/>
  <c r="P18" i="85"/>
  <c r="P22" i="85"/>
  <c r="P26" i="85"/>
  <c r="P30" i="85"/>
  <c r="L51" i="85"/>
  <c r="I52" i="85"/>
  <c r="N52" i="85"/>
  <c r="Q10" i="85"/>
  <c r="O52" i="85"/>
  <c r="Y24" i="78"/>
  <c r="Y28" i="78"/>
  <c r="Y12" i="78"/>
  <c r="Y32" i="78"/>
  <c r="Y16" i="78"/>
  <c r="Y36" i="78"/>
  <c r="T70" i="81"/>
  <c r="AG23" i="79"/>
  <c r="AG23" i="78"/>
  <c r="Q51" i="85" l="1"/>
  <c r="P51" i="86"/>
  <c r="Q51" i="86"/>
  <c r="P51" i="85"/>
  <c r="Q53" i="86"/>
  <c r="Q52" i="86"/>
  <c r="Q53" i="85"/>
  <c r="Q52" i="85"/>
  <c r="Q94" i="73"/>
  <c r="L61" i="64" s="1"/>
  <c r="G135" i="80"/>
  <c r="G134" i="80"/>
  <c r="G133" i="80"/>
  <c r="G132" i="80"/>
  <c r="G131" i="80"/>
  <c r="G130" i="80"/>
  <c r="G129" i="80"/>
  <c r="G128" i="80"/>
  <c r="G127" i="80"/>
  <c r="G126" i="80"/>
  <c r="G125" i="80"/>
  <c r="G124" i="80"/>
  <c r="G123" i="80"/>
  <c r="G122" i="80"/>
  <c r="G121" i="80"/>
  <c r="G120" i="80"/>
  <c r="G119" i="80"/>
  <c r="G118" i="80"/>
  <c r="G117" i="80"/>
  <c r="G116" i="80"/>
  <c r="G115" i="80"/>
  <c r="G114" i="80"/>
  <c r="G113" i="80"/>
  <c r="G112" i="80"/>
  <c r="G111" i="80"/>
  <c r="G110" i="80"/>
  <c r="G109" i="80"/>
  <c r="G108" i="80"/>
  <c r="G107" i="80"/>
  <c r="G106" i="80"/>
  <c r="G105" i="80"/>
  <c r="G135" i="79"/>
  <c r="G134" i="79"/>
  <c r="G133" i="79"/>
  <c r="G132" i="79"/>
  <c r="G131" i="79"/>
  <c r="G130" i="79"/>
  <c r="G129" i="79"/>
  <c r="G128" i="79"/>
  <c r="G127" i="79"/>
  <c r="G126" i="79"/>
  <c r="G125" i="79"/>
  <c r="G124" i="79"/>
  <c r="G123" i="79"/>
  <c r="G122" i="79"/>
  <c r="G121" i="79"/>
  <c r="G120" i="79"/>
  <c r="G119" i="79"/>
  <c r="G118" i="79"/>
  <c r="G117" i="79"/>
  <c r="G116" i="79"/>
  <c r="G115" i="79"/>
  <c r="G114" i="79"/>
  <c r="G113" i="79"/>
  <c r="G112" i="79"/>
  <c r="G111" i="79"/>
  <c r="G110" i="79"/>
  <c r="G109" i="79"/>
  <c r="G108" i="79"/>
  <c r="G107" i="79"/>
  <c r="G106" i="79"/>
  <c r="G105" i="79"/>
  <c r="G135" i="77"/>
  <c r="G134" i="77"/>
  <c r="G133" i="77"/>
  <c r="G132" i="77"/>
  <c r="G131" i="77"/>
  <c r="G130" i="77"/>
  <c r="G129" i="77"/>
  <c r="G128" i="77"/>
  <c r="G127" i="77"/>
  <c r="G126" i="77"/>
  <c r="G125" i="77"/>
  <c r="G124" i="77"/>
  <c r="G123" i="77"/>
  <c r="G122" i="77"/>
  <c r="G121" i="77"/>
  <c r="G120" i="77"/>
  <c r="G119" i="77"/>
  <c r="G118" i="77"/>
  <c r="G117" i="77"/>
  <c r="G116" i="77"/>
  <c r="G115" i="77"/>
  <c r="G114" i="77"/>
  <c r="G113" i="77"/>
  <c r="G112" i="77"/>
  <c r="G111" i="77"/>
  <c r="G110" i="77"/>
  <c r="G109" i="77"/>
  <c r="G108" i="77"/>
  <c r="G107" i="77"/>
  <c r="G106" i="77"/>
  <c r="G105" i="77"/>
  <c r="G135" i="76"/>
  <c r="G134" i="76"/>
  <c r="G133" i="76"/>
  <c r="G132" i="76"/>
  <c r="G131" i="76"/>
  <c r="G130" i="76"/>
  <c r="G129" i="76"/>
  <c r="G128" i="76"/>
  <c r="G127" i="76"/>
  <c r="G126" i="76"/>
  <c r="G125" i="76"/>
  <c r="G124" i="76"/>
  <c r="G123" i="76"/>
  <c r="G122" i="76"/>
  <c r="G121" i="76"/>
  <c r="G120" i="76"/>
  <c r="G119" i="76"/>
  <c r="G118" i="76"/>
  <c r="G117" i="76"/>
  <c r="G116" i="76"/>
  <c r="G115" i="76"/>
  <c r="G114" i="76"/>
  <c r="G113" i="76"/>
  <c r="G112" i="76"/>
  <c r="G111" i="76"/>
  <c r="G110" i="76"/>
  <c r="G109" i="76"/>
  <c r="G108" i="76"/>
  <c r="G107" i="76"/>
  <c r="G106" i="76"/>
  <c r="G105" i="76"/>
  <c r="G135" i="75"/>
  <c r="G134" i="75"/>
  <c r="G133" i="75"/>
  <c r="G132" i="75"/>
  <c r="G131" i="75"/>
  <c r="G130" i="75"/>
  <c r="G129" i="75"/>
  <c r="G128" i="75"/>
  <c r="G127" i="75"/>
  <c r="G126" i="75"/>
  <c r="G125" i="75"/>
  <c r="G124" i="75"/>
  <c r="G123" i="75"/>
  <c r="G122" i="75"/>
  <c r="G121" i="75"/>
  <c r="G120" i="75"/>
  <c r="G119" i="75"/>
  <c r="G118" i="75"/>
  <c r="G117" i="75"/>
  <c r="G116" i="75"/>
  <c r="G115" i="75"/>
  <c r="G114" i="75"/>
  <c r="G113" i="75"/>
  <c r="G112" i="75"/>
  <c r="G111" i="75"/>
  <c r="G110" i="75"/>
  <c r="G109" i="75"/>
  <c r="G108" i="75"/>
  <c r="G107" i="75"/>
  <c r="G106" i="75"/>
  <c r="G105" i="75"/>
  <c r="G135" i="74"/>
  <c r="G134" i="74"/>
  <c r="G133" i="74"/>
  <c r="G132" i="74"/>
  <c r="G131" i="74"/>
  <c r="G130" i="74"/>
  <c r="G129" i="74"/>
  <c r="G128" i="74"/>
  <c r="G127" i="74"/>
  <c r="G126" i="74"/>
  <c r="G125" i="74"/>
  <c r="G124" i="74"/>
  <c r="G123" i="74"/>
  <c r="G122" i="74"/>
  <c r="G121" i="74"/>
  <c r="G120" i="74"/>
  <c r="G119" i="74"/>
  <c r="G118" i="74"/>
  <c r="G117" i="74"/>
  <c r="G116" i="74"/>
  <c r="G115" i="74"/>
  <c r="G114" i="74"/>
  <c r="G113" i="74"/>
  <c r="G112" i="74"/>
  <c r="G111" i="74"/>
  <c r="G110" i="74"/>
  <c r="G109" i="74"/>
  <c r="G108" i="74"/>
  <c r="G107" i="74"/>
  <c r="G106" i="74"/>
  <c r="G105" i="74"/>
  <c r="G135" i="73"/>
  <c r="G134" i="73"/>
  <c r="G133" i="73"/>
  <c r="G132" i="73"/>
  <c r="G131" i="73"/>
  <c r="G130" i="73"/>
  <c r="G129" i="73"/>
  <c r="G128" i="73"/>
  <c r="G127" i="73"/>
  <c r="G126" i="73"/>
  <c r="G125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35" i="70"/>
  <c r="G134" i="70"/>
  <c r="G133" i="70"/>
  <c r="G132" i="70"/>
  <c r="G131" i="70"/>
  <c r="G130" i="70"/>
  <c r="G129" i="70"/>
  <c r="G128" i="70"/>
  <c r="G127" i="70"/>
  <c r="G126" i="70"/>
  <c r="G125" i="70"/>
  <c r="G124" i="70"/>
  <c r="G123" i="70"/>
  <c r="G122" i="70"/>
  <c r="G121" i="70"/>
  <c r="G120" i="70"/>
  <c r="G119" i="70"/>
  <c r="G118" i="70"/>
  <c r="G117" i="70"/>
  <c r="G116" i="70"/>
  <c r="G115" i="70"/>
  <c r="G114" i="70"/>
  <c r="G113" i="70"/>
  <c r="G112" i="70"/>
  <c r="G111" i="70"/>
  <c r="G110" i="70"/>
  <c r="G109" i="70"/>
  <c r="G108" i="70"/>
  <c r="G107" i="70"/>
  <c r="G106" i="70"/>
  <c r="G105" i="70"/>
  <c r="G135" i="71"/>
  <c r="G134" i="71"/>
  <c r="G133" i="71"/>
  <c r="G132" i="71"/>
  <c r="G131" i="71"/>
  <c r="G130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G114" i="71"/>
  <c r="G113" i="71"/>
  <c r="G112" i="71"/>
  <c r="G111" i="71"/>
  <c r="G110" i="71"/>
  <c r="G109" i="71"/>
  <c r="G108" i="71"/>
  <c r="G107" i="71"/>
  <c r="G106" i="71"/>
  <c r="G105" i="71"/>
  <c r="G124" i="72"/>
  <c r="G123" i="72"/>
  <c r="G122" i="72"/>
  <c r="G121" i="72"/>
  <c r="G120" i="72"/>
  <c r="G119" i="72"/>
  <c r="G118" i="72"/>
  <c r="G117" i="72"/>
  <c r="G116" i="72"/>
  <c r="G115" i="72"/>
  <c r="G114" i="72"/>
  <c r="G113" i="72"/>
  <c r="G112" i="72"/>
  <c r="G111" i="72"/>
  <c r="G110" i="72"/>
  <c r="G109" i="72"/>
  <c r="G108" i="72"/>
  <c r="G107" i="72"/>
  <c r="G106" i="72"/>
  <c r="G105" i="72"/>
  <c r="G135" i="72"/>
  <c r="G134" i="72"/>
  <c r="G133" i="72"/>
  <c r="G132" i="72"/>
  <c r="G131" i="72"/>
  <c r="G130" i="72"/>
  <c r="G129" i="72"/>
  <c r="G128" i="72"/>
  <c r="G127" i="72"/>
  <c r="G126" i="72"/>
  <c r="G125" i="72"/>
  <c r="A69" i="64"/>
  <c r="X56" i="64"/>
  <c r="A54" i="64"/>
  <c r="A71" i="64"/>
  <c r="A52" i="64"/>
  <c r="X39" i="64"/>
  <c r="A37" i="64"/>
  <c r="AI94" i="80"/>
  <c r="L68" i="84" s="1"/>
  <c r="Q94" i="80"/>
  <c r="W94" i="80" s="1"/>
  <c r="P68" i="64" s="1"/>
  <c r="AN91" i="80"/>
  <c r="P23" i="84" s="1"/>
  <c r="AL91" i="80"/>
  <c r="AK91" i="80"/>
  <c r="AI91" i="80"/>
  <c r="W91" i="80"/>
  <c r="P23" i="83" s="1"/>
  <c r="S91" i="80"/>
  <c r="G91" i="80"/>
  <c r="AS90" i="80"/>
  <c r="AT91" i="80" s="1"/>
  <c r="AL90" i="80"/>
  <c r="AK90" i="80"/>
  <c r="AI90" i="80"/>
  <c r="S90" i="80"/>
  <c r="A78" i="80"/>
  <c r="AI94" i="79"/>
  <c r="Q94" i="79"/>
  <c r="AN91" i="79"/>
  <c r="P22" i="84" s="1"/>
  <c r="AL91" i="79"/>
  <c r="AK91" i="79"/>
  <c r="AI91" i="79"/>
  <c r="W91" i="79"/>
  <c r="P22" i="83" s="1"/>
  <c r="S91" i="79"/>
  <c r="G91" i="79"/>
  <c r="AS90" i="79"/>
  <c r="AL90" i="79"/>
  <c r="AK90" i="79"/>
  <c r="AI90" i="79"/>
  <c r="S90" i="79"/>
  <c r="A78" i="79"/>
  <c r="AI94" i="78"/>
  <c r="L66" i="84" s="1"/>
  <c r="AN91" i="78"/>
  <c r="P21" i="84" s="1"/>
  <c r="AL91" i="78"/>
  <c r="AK91" i="78"/>
  <c r="AI91" i="78"/>
  <c r="AS90" i="78"/>
  <c r="AT91" i="78" s="1"/>
  <c r="AL90" i="78"/>
  <c r="AK90" i="78"/>
  <c r="AI90" i="78"/>
  <c r="A78" i="78"/>
  <c r="AI94" i="77"/>
  <c r="Q94" i="77"/>
  <c r="W94" i="77" s="1"/>
  <c r="P65" i="64" s="1"/>
  <c r="AN91" i="77"/>
  <c r="P20" i="84" s="1"/>
  <c r="AL91" i="77"/>
  <c r="AK91" i="77"/>
  <c r="AI91" i="77"/>
  <c r="W91" i="77"/>
  <c r="P20" i="83" s="1"/>
  <c r="S91" i="77"/>
  <c r="G91" i="77"/>
  <c r="AS90" i="77"/>
  <c r="AT91" i="77" s="1"/>
  <c r="AL90" i="77"/>
  <c r="AK90" i="77"/>
  <c r="AI90" i="77"/>
  <c r="S90" i="77"/>
  <c r="A78" i="77"/>
  <c r="AI94" i="76"/>
  <c r="Q94" i="76"/>
  <c r="L64" i="64" s="1"/>
  <c r="AN91" i="76"/>
  <c r="P19" i="84" s="1"/>
  <c r="AL91" i="76"/>
  <c r="AK91" i="76"/>
  <c r="AI91" i="76"/>
  <c r="W91" i="76"/>
  <c r="P19" i="83" s="1"/>
  <c r="S91" i="76"/>
  <c r="G91" i="76"/>
  <c r="AS90" i="76"/>
  <c r="AL90" i="76"/>
  <c r="AK90" i="76"/>
  <c r="AI90" i="76"/>
  <c r="S90" i="76"/>
  <c r="A78" i="76"/>
  <c r="AI94" i="75"/>
  <c r="Q94" i="75"/>
  <c r="AN91" i="75"/>
  <c r="P18" i="84" s="1"/>
  <c r="AL91" i="75"/>
  <c r="AK91" i="75"/>
  <c r="AI91" i="75"/>
  <c r="W91" i="75"/>
  <c r="P18" i="83" s="1"/>
  <c r="S91" i="75"/>
  <c r="G91" i="75"/>
  <c r="AS90" i="75"/>
  <c r="AL90" i="75"/>
  <c r="AK90" i="75"/>
  <c r="AI90" i="75"/>
  <c r="S90" i="75"/>
  <c r="A78" i="75"/>
  <c r="AI94" i="74"/>
  <c r="L62" i="84" s="1"/>
  <c r="Q94" i="74"/>
  <c r="W94" i="74" s="1"/>
  <c r="P62" i="64" s="1"/>
  <c r="AN91" i="74"/>
  <c r="P17" i="84" s="1"/>
  <c r="AL91" i="74"/>
  <c r="AK91" i="74"/>
  <c r="AI91" i="74"/>
  <c r="W91" i="74"/>
  <c r="P17" i="83" s="1"/>
  <c r="S91" i="74"/>
  <c r="G91" i="74"/>
  <c r="AS90" i="74"/>
  <c r="AT91" i="74" s="1"/>
  <c r="AL90" i="74"/>
  <c r="AK90" i="74"/>
  <c r="AI90" i="74"/>
  <c r="S90" i="74"/>
  <c r="A78" i="74"/>
  <c r="AI94" i="73"/>
  <c r="AN91" i="73"/>
  <c r="P16" i="84" s="1"/>
  <c r="AL91" i="73"/>
  <c r="AK91" i="73"/>
  <c r="AI91" i="73"/>
  <c r="W91" i="73"/>
  <c r="P16" i="83" s="1"/>
  <c r="S91" i="73"/>
  <c r="AS90" i="73"/>
  <c r="AT186" i="73" s="1"/>
  <c r="AL90" i="73"/>
  <c r="AK90" i="73"/>
  <c r="AI90" i="73"/>
  <c r="S90" i="73"/>
  <c r="A78" i="73"/>
  <c r="AI94" i="72"/>
  <c r="L60" i="84" s="1"/>
  <c r="Q94" i="72"/>
  <c r="W94" i="72" s="1"/>
  <c r="P60" i="64" s="1"/>
  <c r="AN91" i="72"/>
  <c r="P15" i="84" s="1"/>
  <c r="AL91" i="72"/>
  <c r="AK91" i="72"/>
  <c r="AI91" i="72"/>
  <c r="W91" i="72"/>
  <c r="P15" i="83" s="1"/>
  <c r="S91" i="72"/>
  <c r="G91" i="72"/>
  <c r="AS90" i="72"/>
  <c r="AT91" i="72" s="1"/>
  <c r="AL90" i="72"/>
  <c r="AK90" i="72"/>
  <c r="AI90" i="72"/>
  <c r="S90" i="72"/>
  <c r="A78" i="72"/>
  <c r="AI94" i="71"/>
  <c r="Q94" i="71"/>
  <c r="L59" i="64" s="1"/>
  <c r="AN91" i="71"/>
  <c r="P14" i="84" s="1"/>
  <c r="AL91" i="71"/>
  <c r="AK91" i="71"/>
  <c r="AI91" i="71"/>
  <c r="W91" i="71"/>
  <c r="P14" i="83" s="1"/>
  <c r="S91" i="71"/>
  <c r="G91" i="71"/>
  <c r="AS90" i="71"/>
  <c r="AT186" i="71" s="1"/>
  <c r="AL90" i="71"/>
  <c r="AK90" i="71"/>
  <c r="AI90" i="71"/>
  <c r="S90" i="71"/>
  <c r="A78" i="71"/>
  <c r="AI94" i="13"/>
  <c r="L57" i="84" s="1"/>
  <c r="Q94" i="13"/>
  <c r="L57" i="64" s="1"/>
  <c r="AN91" i="13"/>
  <c r="P12" i="84" s="1"/>
  <c r="AL91" i="13"/>
  <c r="AK91" i="13"/>
  <c r="AI91" i="13"/>
  <c r="W91" i="13"/>
  <c r="P12" i="83" s="1"/>
  <c r="S91" i="13"/>
  <c r="G91" i="13"/>
  <c r="AS90" i="13"/>
  <c r="AT186" i="13" s="1"/>
  <c r="AL90" i="13"/>
  <c r="AK90" i="13"/>
  <c r="AI90" i="13"/>
  <c r="S90" i="13"/>
  <c r="A78" i="13"/>
  <c r="AN91" i="70"/>
  <c r="P13" i="84" s="1"/>
  <c r="W91" i="70"/>
  <c r="P13" i="83" s="1"/>
  <c r="AI190" i="80"/>
  <c r="Q190" i="80"/>
  <c r="AN187" i="80"/>
  <c r="AL187" i="80"/>
  <c r="AK187" i="80"/>
  <c r="AI187" i="80"/>
  <c r="AQ187" i="80" s="1"/>
  <c r="W187" i="80"/>
  <c r="S187" i="80"/>
  <c r="AS186" i="80"/>
  <c r="AT187" i="80" s="1"/>
  <c r="AL186" i="80"/>
  <c r="AK186" i="80"/>
  <c r="AI186" i="80"/>
  <c r="AU187" i="80" s="1"/>
  <c r="S186" i="80"/>
  <c r="A174" i="80"/>
  <c r="AI190" i="79"/>
  <c r="Q190" i="79"/>
  <c r="AN187" i="79"/>
  <c r="AL187" i="79"/>
  <c r="AK187" i="79"/>
  <c r="AI187" i="79"/>
  <c r="AP187" i="79" s="1"/>
  <c r="W187" i="79"/>
  <c r="S187" i="79"/>
  <c r="AS186" i="79"/>
  <c r="AT187" i="79" s="1"/>
  <c r="AL186" i="79"/>
  <c r="AK186" i="79"/>
  <c r="AI186" i="79"/>
  <c r="AU187" i="79" s="1"/>
  <c r="S186" i="79"/>
  <c r="A174" i="79"/>
  <c r="AI190" i="78"/>
  <c r="Q190" i="78"/>
  <c r="AN187" i="78"/>
  <c r="AL187" i="78"/>
  <c r="AK187" i="78"/>
  <c r="AI187" i="78"/>
  <c r="AP187" i="78" s="1"/>
  <c r="W187" i="78"/>
  <c r="S187" i="78"/>
  <c r="AS186" i="78"/>
  <c r="AT187" i="78" s="1"/>
  <c r="AL186" i="78"/>
  <c r="AK186" i="78"/>
  <c r="AI186" i="78"/>
  <c r="AU187" i="78" s="1"/>
  <c r="S186" i="78"/>
  <c r="A174" i="78"/>
  <c r="AI190" i="77"/>
  <c r="AQ190" i="77" s="1"/>
  <c r="Q190" i="77"/>
  <c r="AN187" i="77"/>
  <c r="AL187" i="77"/>
  <c r="AK187" i="77"/>
  <c r="AI187" i="77"/>
  <c r="AP187" i="77" s="1"/>
  <c r="W187" i="77"/>
  <c r="S187" i="77"/>
  <c r="AS186" i="77"/>
  <c r="AT187" i="77" s="1"/>
  <c r="AL186" i="77"/>
  <c r="AK186" i="77"/>
  <c r="AI186" i="77"/>
  <c r="AU187" i="77" s="1"/>
  <c r="S186" i="77"/>
  <c r="A174" i="77"/>
  <c r="AI190" i="76"/>
  <c r="AQ190" i="76" s="1"/>
  <c r="Q190" i="76"/>
  <c r="AN187" i="76"/>
  <c r="AL187" i="76"/>
  <c r="AK187" i="76"/>
  <c r="AI187" i="76"/>
  <c r="AQ187" i="76" s="1"/>
  <c r="W187" i="76"/>
  <c r="S187" i="76"/>
  <c r="AS186" i="76"/>
  <c r="AT187" i="76" s="1"/>
  <c r="AL186" i="76"/>
  <c r="AK186" i="76"/>
  <c r="AI186" i="76"/>
  <c r="AU187" i="76" s="1"/>
  <c r="S186" i="76"/>
  <c r="A174" i="76"/>
  <c r="AI190" i="75"/>
  <c r="AQ190" i="75" s="1"/>
  <c r="Q190" i="75"/>
  <c r="AN187" i="75"/>
  <c r="AL187" i="75"/>
  <c r="AK187" i="75"/>
  <c r="AI187" i="75"/>
  <c r="AQ187" i="75" s="1"/>
  <c r="W187" i="75"/>
  <c r="S187" i="75"/>
  <c r="AS186" i="75"/>
  <c r="AT187" i="75" s="1"/>
  <c r="AL186" i="75"/>
  <c r="AK186" i="75"/>
  <c r="AI186" i="75"/>
  <c r="AU187" i="75" s="1"/>
  <c r="S186" i="75"/>
  <c r="A174" i="75"/>
  <c r="AI190" i="74"/>
  <c r="AQ190" i="74" s="1"/>
  <c r="Q190" i="74"/>
  <c r="L62" i="83" s="1"/>
  <c r="AN187" i="74"/>
  <c r="AL187" i="74"/>
  <c r="AK187" i="74"/>
  <c r="AI187" i="74"/>
  <c r="AQ187" i="74" s="1"/>
  <c r="W187" i="74"/>
  <c r="S187" i="74"/>
  <c r="AS186" i="74"/>
  <c r="AL186" i="74"/>
  <c r="AK186" i="74"/>
  <c r="AI186" i="74"/>
  <c r="AU187" i="74" s="1"/>
  <c r="S186" i="74"/>
  <c r="A174" i="74"/>
  <c r="AI190" i="73"/>
  <c r="AP190" i="73" s="1"/>
  <c r="Q190" i="73"/>
  <c r="AN187" i="73"/>
  <c r="AL187" i="73"/>
  <c r="AK187" i="73"/>
  <c r="AI187" i="73"/>
  <c r="AQ187" i="73" s="1"/>
  <c r="W187" i="73"/>
  <c r="S187" i="73"/>
  <c r="AS186" i="73"/>
  <c r="AT187" i="73" s="1"/>
  <c r="AL186" i="73"/>
  <c r="AK186" i="73"/>
  <c r="AI186" i="73"/>
  <c r="AU187" i="73" s="1"/>
  <c r="S186" i="73"/>
  <c r="A174" i="73"/>
  <c r="AI190" i="72"/>
  <c r="AL190" i="72" s="1"/>
  <c r="Q190" i="72"/>
  <c r="AN187" i="72"/>
  <c r="AL187" i="72"/>
  <c r="AK187" i="72"/>
  <c r="AI187" i="72"/>
  <c r="AQ187" i="72" s="1"/>
  <c r="W187" i="72"/>
  <c r="S187" i="72"/>
  <c r="AS186" i="72"/>
  <c r="AT187" i="72" s="1"/>
  <c r="AL186" i="72"/>
  <c r="AK186" i="72"/>
  <c r="AI186" i="72"/>
  <c r="AU187" i="72" s="1"/>
  <c r="S186" i="72"/>
  <c r="A174" i="72"/>
  <c r="AI190" i="71"/>
  <c r="Q190" i="71"/>
  <c r="AN187" i="71"/>
  <c r="AL187" i="71"/>
  <c r="AK187" i="71"/>
  <c r="AI187" i="71"/>
  <c r="AP187" i="71" s="1"/>
  <c r="W187" i="71"/>
  <c r="S187" i="71"/>
  <c r="AS186" i="71"/>
  <c r="AT187" i="71" s="1"/>
  <c r="AL186" i="71"/>
  <c r="AK186" i="71"/>
  <c r="AI186" i="71"/>
  <c r="AU187" i="71" s="1"/>
  <c r="S186" i="71"/>
  <c r="A174" i="71"/>
  <c r="AI190" i="13"/>
  <c r="AQ190" i="13" s="1"/>
  <c r="Q190" i="13"/>
  <c r="AN187" i="13"/>
  <c r="AL187" i="13"/>
  <c r="AK187" i="13"/>
  <c r="AI187" i="13"/>
  <c r="AQ187" i="13" s="1"/>
  <c r="W187" i="13"/>
  <c r="S187" i="13"/>
  <c r="AS186" i="13"/>
  <c r="AT187" i="13" s="1"/>
  <c r="AL186" i="13"/>
  <c r="AK186" i="13"/>
  <c r="AI186" i="13"/>
  <c r="AU187" i="13" s="1"/>
  <c r="S186" i="13"/>
  <c r="A174" i="13"/>
  <c r="W187" i="70"/>
  <c r="AI190" i="70"/>
  <c r="AQ190" i="70" s="1"/>
  <c r="Q190" i="70"/>
  <c r="L58" i="83" s="1"/>
  <c r="AN187" i="70"/>
  <c r="AL187" i="70"/>
  <c r="AK187" i="70"/>
  <c r="AI187" i="70"/>
  <c r="AP187" i="70" s="1"/>
  <c r="S187" i="70"/>
  <c r="AS186" i="70"/>
  <c r="AT187" i="70" s="1"/>
  <c r="AL186" i="70"/>
  <c r="AK186" i="70"/>
  <c r="AI186" i="70"/>
  <c r="AU187" i="70" s="1"/>
  <c r="S186" i="70"/>
  <c r="A174" i="70"/>
  <c r="AI94" i="70"/>
  <c r="L58" i="84" s="1"/>
  <c r="Q94" i="70"/>
  <c r="L58" i="64" s="1"/>
  <c r="AL91" i="70"/>
  <c r="AK91" i="70"/>
  <c r="AI91" i="70"/>
  <c r="S91" i="70"/>
  <c r="G91" i="70"/>
  <c r="AS90" i="70"/>
  <c r="AL90" i="70"/>
  <c r="AK90" i="70"/>
  <c r="AI90" i="70"/>
  <c r="S90" i="70"/>
  <c r="A78" i="70"/>
  <c r="V50" i="72"/>
  <c r="V49" i="72"/>
  <c r="V48" i="72"/>
  <c r="V47" i="72"/>
  <c r="V46" i="72"/>
  <c r="V45" i="72"/>
  <c r="V44" i="72"/>
  <c r="Y73" i="72"/>
  <c r="Z72" i="72"/>
  <c r="Y71" i="72"/>
  <c r="Z70" i="72"/>
  <c r="Y69" i="72"/>
  <c r="Z68" i="72"/>
  <c r="Y67" i="72"/>
  <c r="Z66" i="72"/>
  <c r="Y65" i="72"/>
  <c r="Z64" i="72"/>
  <c r="Y63" i="72"/>
  <c r="Z62" i="72"/>
  <c r="Y61" i="72"/>
  <c r="Z60" i="72"/>
  <c r="Y59" i="72"/>
  <c r="Z58" i="72"/>
  <c r="Y57" i="72"/>
  <c r="Z56" i="72"/>
  <c r="Y55" i="72"/>
  <c r="Z54" i="72"/>
  <c r="Y53" i="72"/>
  <c r="Z52" i="72"/>
  <c r="Y51" i="72"/>
  <c r="AA50" i="72"/>
  <c r="Z49" i="72"/>
  <c r="AH49" i="72" s="1"/>
  <c r="Y48" i="72"/>
  <c r="Z47" i="72"/>
  <c r="AH47" i="72" s="1"/>
  <c r="AA46" i="72"/>
  <c r="Z45" i="72"/>
  <c r="AH45" i="72" s="1"/>
  <c r="AA4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X49" i="72"/>
  <c r="AA48" i="72"/>
  <c r="X47" i="72"/>
  <c r="X45" i="72"/>
  <c r="X44" i="72"/>
  <c r="V43" i="72"/>
  <c r="Y43" i="72"/>
  <c r="O43" i="72"/>
  <c r="E43" i="72"/>
  <c r="A2" i="58"/>
  <c r="U51" i="59"/>
  <c r="M51" i="59"/>
  <c r="H51" i="59"/>
  <c r="E51" i="59"/>
  <c r="U50" i="59"/>
  <c r="M50" i="59"/>
  <c r="H50" i="59"/>
  <c r="E50" i="59"/>
  <c r="J50" i="59" s="1"/>
  <c r="U49" i="59"/>
  <c r="M49" i="59"/>
  <c r="J49" i="59"/>
  <c r="I49" i="59"/>
  <c r="H49" i="59"/>
  <c r="E49" i="59"/>
  <c r="U48" i="59"/>
  <c r="M48" i="59"/>
  <c r="H48" i="59"/>
  <c r="E48" i="59"/>
  <c r="J48" i="59" s="1"/>
  <c r="B50" i="59"/>
  <c r="B49" i="59"/>
  <c r="AL190" i="77" l="1"/>
  <c r="W190" i="80"/>
  <c r="P68" i="83" s="1"/>
  <c r="L68" i="83"/>
  <c r="W190" i="79"/>
  <c r="P67" i="83" s="1"/>
  <c r="L67" i="83"/>
  <c r="G187" i="75"/>
  <c r="I18" i="84"/>
  <c r="I18" i="83"/>
  <c r="W190" i="75"/>
  <c r="P63" i="83" s="1"/>
  <c r="L63" i="83"/>
  <c r="G187" i="13"/>
  <c r="I12" i="84"/>
  <c r="I12" i="83"/>
  <c r="W190" i="13"/>
  <c r="P57" i="83" s="1"/>
  <c r="L57" i="83"/>
  <c r="G187" i="80"/>
  <c r="I23" i="84"/>
  <c r="I23" i="83"/>
  <c r="AN94" i="79"/>
  <c r="P67" i="84" s="1"/>
  <c r="L67" i="84"/>
  <c r="G187" i="79"/>
  <c r="I22" i="84"/>
  <c r="I22" i="83"/>
  <c r="W190" i="78"/>
  <c r="P66" i="83" s="1"/>
  <c r="L66" i="83"/>
  <c r="W190" i="77"/>
  <c r="P65" i="83" s="1"/>
  <c r="L65" i="83"/>
  <c r="AL94" i="77"/>
  <c r="O65" i="84" s="1"/>
  <c r="L65" i="84"/>
  <c r="G187" i="77"/>
  <c r="I20" i="84"/>
  <c r="I20" i="83"/>
  <c r="G187" i="76"/>
  <c r="I19" i="83"/>
  <c r="I19" i="84"/>
  <c r="W190" i="76"/>
  <c r="P64" i="83" s="1"/>
  <c r="L64" i="83"/>
  <c r="AL94" i="76"/>
  <c r="O64" i="84" s="1"/>
  <c r="L64" i="84"/>
  <c r="AN94" i="75"/>
  <c r="P63" i="84" s="1"/>
  <c r="L63" i="84"/>
  <c r="G187" i="74"/>
  <c r="I17" i="83"/>
  <c r="I17" i="84"/>
  <c r="AN94" i="73"/>
  <c r="P61" i="84" s="1"/>
  <c r="L61" i="84"/>
  <c r="W190" i="73"/>
  <c r="P61" i="83" s="1"/>
  <c r="L61" i="83"/>
  <c r="W190" i="72"/>
  <c r="P60" i="83" s="1"/>
  <c r="L60" i="83"/>
  <c r="G187" i="72"/>
  <c r="I15" i="83"/>
  <c r="I15" i="84"/>
  <c r="W190" i="71"/>
  <c r="P59" i="83" s="1"/>
  <c r="L59" i="83"/>
  <c r="AU91" i="71"/>
  <c r="AN94" i="71"/>
  <c r="P59" i="84" s="1"/>
  <c r="L59" i="84"/>
  <c r="G187" i="71"/>
  <c r="I14" i="84"/>
  <c r="I14" i="83"/>
  <c r="P33" i="84"/>
  <c r="P32" i="84"/>
  <c r="H39" i="86" s="1"/>
  <c r="P34" i="84"/>
  <c r="AP91" i="70"/>
  <c r="P53" i="86"/>
  <c r="P52" i="86"/>
  <c r="P53" i="85"/>
  <c r="P52" i="85"/>
  <c r="G187" i="70"/>
  <c r="I13" i="84"/>
  <c r="I13" i="83"/>
  <c r="AQ91" i="13"/>
  <c r="S190" i="13"/>
  <c r="N57" i="83" s="1"/>
  <c r="AL190" i="76"/>
  <c r="AL190" i="75"/>
  <c r="AK190" i="73"/>
  <c r="AL190" i="73"/>
  <c r="AN190" i="73"/>
  <c r="AN190" i="13"/>
  <c r="AP91" i="80"/>
  <c r="AU91" i="80"/>
  <c r="AQ91" i="79"/>
  <c r="AU91" i="79"/>
  <c r="AP91" i="78"/>
  <c r="AU91" i="78"/>
  <c r="AT186" i="78"/>
  <c r="J51" i="59"/>
  <c r="I51" i="59"/>
  <c r="AQ190" i="79"/>
  <c r="AL190" i="79"/>
  <c r="W190" i="70"/>
  <c r="P58" i="83" s="1"/>
  <c r="T190" i="70"/>
  <c r="O58" i="83" s="1"/>
  <c r="AQ190" i="71"/>
  <c r="AL190" i="71"/>
  <c r="AQ190" i="78"/>
  <c r="AL190" i="78"/>
  <c r="AL94" i="13"/>
  <c r="O57" i="84" s="1"/>
  <c r="AN94" i="70"/>
  <c r="P58" i="84" s="1"/>
  <c r="AV187" i="13"/>
  <c r="AL94" i="80"/>
  <c r="O68" i="84" s="1"/>
  <c r="AU91" i="70"/>
  <c r="AL94" i="70"/>
  <c r="O58" i="84" s="1"/>
  <c r="AT186" i="70"/>
  <c r="AP190" i="13"/>
  <c r="AK190" i="13"/>
  <c r="AL190" i="13"/>
  <c r="AQ190" i="80"/>
  <c r="AN190" i="80"/>
  <c r="AL190" i="80"/>
  <c r="AQ187" i="70"/>
  <c r="AQ190" i="72"/>
  <c r="AN190" i="72"/>
  <c r="AQ187" i="77"/>
  <c r="AQ187" i="79"/>
  <c r="L67" i="64"/>
  <c r="AQ91" i="71"/>
  <c r="AQ187" i="71"/>
  <c r="AQ190" i="73"/>
  <c r="AQ187" i="78"/>
  <c r="AL94" i="71"/>
  <c r="O59" i="84" s="1"/>
  <c r="AL94" i="78"/>
  <c r="O66" i="84" s="1"/>
  <c r="AL94" i="79"/>
  <c r="O67" i="84" s="1"/>
  <c r="AQ91" i="78"/>
  <c r="AQ91" i="80"/>
  <c r="L68" i="64"/>
  <c r="AT186" i="77"/>
  <c r="AU91" i="77"/>
  <c r="AP91" i="77"/>
  <c r="AQ91" i="77"/>
  <c r="L65" i="64"/>
  <c r="AQ91" i="76"/>
  <c r="AU91" i="76"/>
  <c r="AL190" i="74"/>
  <c r="AN190" i="74"/>
  <c r="AU91" i="75"/>
  <c r="AL94" i="75"/>
  <c r="O63" i="84" s="1"/>
  <c r="AQ91" i="75"/>
  <c r="Y60" i="72"/>
  <c r="L63" i="64"/>
  <c r="AN94" i="76"/>
  <c r="P64" i="84" s="1"/>
  <c r="AT186" i="74"/>
  <c r="AU91" i="74"/>
  <c r="AP91" i="74"/>
  <c r="AQ91" i="74"/>
  <c r="AL94" i="74"/>
  <c r="O62" i="84" s="1"/>
  <c r="L62" i="64"/>
  <c r="AQ91" i="73"/>
  <c r="AU91" i="73"/>
  <c r="AL94" i="73"/>
  <c r="O61" i="84" s="1"/>
  <c r="Z61" i="72"/>
  <c r="AH61" i="72" s="1"/>
  <c r="Z65" i="72"/>
  <c r="AH65" i="72" s="1"/>
  <c r="Z53" i="72"/>
  <c r="AH53" i="72" s="1"/>
  <c r="Z69" i="72"/>
  <c r="AH69" i="72" s="1"/>
  <c r="Z51" i="72"/>
  <c r="AH51" i="72" s="1"/>
  <c r="Y56" i="72"/>
  <c r="Z67" i="72"/>
  <c r="AH67" i="72" s="1"/>
  <c r="Y72" i="72"/>
  <c r="Y52" i="72"/>
  <c r="Z57" i="72"/>
  <c r="AH57" i="72" s="1"/>
  <c r="Z63" i="72"/>
  <c r="AH63" i="72" s="1"/>
  <c r="Y68" i="72"/>
  <c r="Z73" i="72"/>
  <c r="AH73" i="72" s="1"/>
  <c r="Z55" i="72"/>
  <c r="AH55" i="72" s="1"/>
  <c r="Z71" i="72"/>
  <c r="AH71" i="72" s="1"/>
  <c r="Z59" i="72"/>
  <c r="AH59" i="72" s="1"/>
  <c r="Y64" i="72"/>
  <c r="L60" i="64"/>
  <c r="AQ91" i="72"/>
  <c r="AN94" i="72"/>
  <c r="P60" i="84" s="1"/>
  <c r="AL94" i="72"/>
  <c r="O60" i="84" s="1"/>
  <c r="AT90" i="80"/>
  <c r="AV91" i="80"/>
  <c r="S94" i="80"/>
  <c r="N68" i="64" s="1"/>
  <c r="AN94" i="80"/>
  <c r="P68" i="84" s="1"/>
  <c r="T94" i="80"/>
  <c r="O68" i="64" s="1"/>
  <c r="AT186" i="80"/>
  <c r="AK94" i="80"/>
  <c r="N68" i="84" s="1"/>
  <c r="AT91" i="79"/>
  <c r="AT186" i="79"/>
  <c r="AV91" i="79"/>
  <c r="AT90" i="79"/>
  <c r="W94" i="79"/>
  <c r="P67" i="64" s="1"/>
  <c r="T94" i="79"/>
  <c r="O67" i="64" s="1"/>
  <c r="S94" i="79"/>
  <c r="N67" i="64" s="1"/>
  <c r="AP91" i="79"/>
  <c r="AK94" i="79"/>
  <c r="N67" i="84" s="1"/>
  <c r="AT90" i="78"/>
  <c r="AV91" i="78"/>
  <c r="AN94" i="78"/>
  <c r="P66" i="84" s="1"/>
  <c r="AK94" i="78"/>
  <c r="N66" i="84" s="1"/>
  <c r="AT90" i="77"/>
  <c r="AV91" i="77"/>
  <c r="S94" i="77"/>
  <c r="N65" i="64" s="1"/>
  <c r="AN94" i="77"/>
  <c r="P65" i="84" s="1"/>
  <c r="T94" i="77"/>
  <c r="O65" i="64" s="1"/>
  <c r="AK94" i="77"/>
  <c r="N65" i="84" s="1"/>
  <c r="AT91" i="76"/>
  <c r="AT90" i="76"/>
  <c r="AT186" i="76"/>
  <c r="AV91" i="76"/>
  <c r="W94" i="76"/>
  <c r="P64" i="64" s="1"/>
  <c r="T94" i="76"/>
  <c r="O64" i="64" s="1"/>
  <c r="S94" i="76"/>
  <c r="N64" i="64" s="1"/>
  <c r="AP91" i="76"/>
  <c r="AK94" i="76"/>
  <c r="N64" i="84" s="1"/>
  <c r="AT91" i="75"/>
  <c r="AT186" i="75"/>
  <c r="AV91" i="75"/>
  <c r="AT90" i="75"/>
  <c r="W94" i="75"/>
  <c r="P63" i="64" s="1"/>
  <c r="T94" i="75"/>
  <c r="O63" i="64" s="1"/>
  <c r="S94" i="75"/>
  <c r="N63" i="64" s="1"/>
  <c r="AP91" i="75"/>
  <c r="AK94" i="75"/>
  <c r="N63" i="84" s="1"/>
  <c r="AT90" i="74"/>
  <c r="AV91" i="74"/>
  <c r="S94" i="74"/>
  <c r="N62" i="64" s="1"/>
  <c r="AN94" i="74"/>
  <c r="P62" i="84" s="1"/>
  <c r="T94" i="74"/>
  <c r="O62" i="64" s="1"/>
  <c r="AK94" i="74"/>
  <c r="N62" i="84" s="1"/>
  <c r="AT91" i="73"/>
  <c r="AT90" i="73"/>
  <c r="AV91" i="73"/>
  <c r="W94" i="73"/>
  <c r="P61" i="64" s="1"/>
  <c r="S94" i="73"/>
  <c r="N61" i="64" s="1"/>
  <c r="T94" i="73"/>
  <c r="O61" i="64" s="1"/>
  <c r="AP91" i="73"/>
  <c r="AK94" i="73"/>
  <c r="N61" i="84" s="1"/>
  <c r="AU91" i="72"/>
  <c r="AT186" i="72"/>
  <c r="AT90" i="72"/>
  <c r="AP91" i="72"/>
  <c r="AV91" i="72"/>
  <c r="S94" i="72"/>
  <c r="N60" i="64" s="1"/>
  <c r="T94" i="72"/>
  <c r="O60" i="64" s="1"/>
  <c r="AK94" i="72"/>
  <c r="N60" i="84" s="1"/>
  <c r="AT91" i="71"/>
  <c r="AT90" i="71"/>
  <c r="AV91" i="71"/>
  <c r="W94" i="71"/>
  <c r="P59" i="64" s="1"/>
  <c r="S94" i="71"/>
  <c r="N59" i="64" s="1"/>
  <c r="T94" i="71"/>
  <c r="O59" i="64" s="1"/>
  <c r="AP91" i="71"/>
  <c r="AK94" i="71"/>
  <c r="N59" i="84" s="1"/>
  <c r="W94" i="13"/>
  <c r="P57" i="64" s="1"/>
  <c r="T94" i="13"/>
  <c r="O57" i="64" s="1"/>
  <c r="S94" i="13"/>
  <c r="N57" i="64" s="1"/>
  <c r="AT91" i="13"/>
  <c r="AV91" i="13"/>
  <c r="AT90" i="13"/>
  <c r="AU91" i="13"/>
  <c r="AP91" i="13"/>
  <c r="AN94" i="13"/>
  <c r="P57" i="84" s="1"/>
  <c r="AK94" i="13"/>
  <c r="N57" i="84" s="1"/>
  <c r="AP187" i="80"/>
  <c r="AV187" i="80"/>
  <c r="T190" i="80"/>
  <c r="O68" i="83" s="1"/>
  <c r="AP190" i="80"/>
  <c r="S190" i="80"/>
  <c r="N68" i="83" s="1"/>
  <c r="AK190" i="80"/>
  <c r="AV187" i="79"/>
  <c r="S190" i="79"/>
  <c r="N67" i="83" s="1"/>
  <c r="AN190" i="79"/>
  <c r="T190" i="79"/>
  <c r="O67" i="83" s="1"/>
  <c r="AP190" i="79"/>
  <c r="AK190" i="79"/>
  <c r="AV187" i="78"/>
  <c r="S190" i="78"/>
  <c r="N66" i="83" s="1"/>
  <c r="AN190" i="78"/>
  <c r="T190" i="78"/>
  <c r="O66" i="83" s="1"/>
  <c r="AP190" i="78"/>
  <c r="AK190" i="78"/>
  <c r="AV187" i="77"/>
  <c r="S190" i="77"/>
  <c r="N65" i="83" s="1"/>
  <c r="AN190" i="77"/>
  <c r="T190" i="77"/>
  <c r="O65" i="83" s="1"/>
  <c r="AP190" i="77"/>
  <c r="AK190" i="77"/>
  <c r="AP187" i="76"/>
  <c r="AV187" i="76"/>
  <c r="S190" i="76"/>
  <c r="N64" i="83" s="1"/>
  <c r="AN190" i="76"/>
  <c r="T190" i="76"/>
  <c r="O64" i="83" s="1"/>
  <c r="AP190" i="76"/>
  <c r="AK190" i="76"/>
  <c r="AP187" i="75"/>
  <c r="AV187" i="75"/>
  <c r="S190" i="75"/>
  <c r="N63" i="83" s="1"/>
  <c r="AN190" i="75"/>
  <c r="T190" i="75"/>
  <c r="O63" i="83" s="1"/>
  <c r="AP190" i="75"/>
  <c r="AK190" i="75"/>
  <c r="AT187" i="74"/>
  <c r="AV187" i="74"/>
  <c r="W190" i="74"/>
  <c r="P62" i="83" s="1"/>
  <c r="T190" i="74"/>
  <c r="O62" i="83" s="1"/>
  <c r="S190" i="74"/>
  <c r="N62" i="83" s="1"/>
  <c r="AP187" i="74"/>
  <c r="AP190" i="74"/>
  <c r="AK190" i="74"/>
  <c r="AP187" i="73"/>
  <c r="AV187" i="73"/>
  <c r="S190" i="73"/>
  <c r="N61" i="83" s="1"/>
  <c r="T190" i="73"/>
  <c r="O61" i="83" s="1"/>
  <c r="AP187" i="72"/>
  <c r="AV187" i="72"/>
  <c r="S190" i="72"/>
  <c r="N60" i="83" s="1"/>
  <c r="T190" i="72"/>
  <c r="O60" i="83" s="1"/>
  <c r="AP190" i="72"/>
  <c r="AK190" i="72"/>
  <c r="AV187" i="71"/>
  <c r="S190" i="71"/>
  <c r="N59" i="83" s="1"/>
  <c r="AN190" i="71"/>
  <c r="T190" i="71"/>
  <c r="O59" i="83" s="1"/>
  <c r="AP190" i="71"/>
  <c r="AK190" i="71"/>
  <c r="AP187" i="13"/>
  <c r="T190" i="13"/>
  <c r="O57" i="83" s="1"/>
  <c r="AL190" i="70"/>
  <c r="AV187" i="70"/>
  <c r="S190" i="70"/>
  <c r="N58" i="83" s="1"/>
  <c r="AN190" i="70"/>
  <c r="AP190" i="70"/>
  <c r="AK190" i="70"/>
  <c r="AT91" i="70"/>
  <c r="AV91" i="70"/>
  <c r="AT90" i="70"/>
  <c r="W94" i="70"/>
  <c r="P58" i="64" s="1"/>
  <c r="T94" i="70"/>
  <c r="O58" i="64" s="1"/>
  <c r="S94" i="70"/>
  <c r="N58" i="64" s="1"/>
  <c r="AQ91" i="70"/>
  <c r="AK94" i="70"/>
  <c r="N58" i="84" s="1"/>
  <c r="P52" i="72"/>
  <c r="AH52" i="72"/>
  <c r="P56" i="72"/>
  <c r="AH56" i="72"/>
  <c r="P60" i="72"/>
  <c r="AH60" i="72"/>
  <c r="P64" i="72"/>
  <c r="AH64" i="72"/>
  <c r="P68" i="72"/>
  <c r="AH68" i="72"/>
  <c r="P72" i="72"/>
  <c r="AH72" i="72"/>
  <c r="P54" i="72"/>
  <c r="AH54" i="72"/>
  <c r="P58" i="72"/>
  <c r="AH58" i="72"/>
  <c r="P62" i="72"/>
  <c r="AH62" i="72"/>
  <c r="P66" i="72"/>
  <c r="AH66" i="72"/>
  <c r="P70" i="72"/>
  <c r="AH70" i="72"/>
  <c r="P65" i="72"/>
  <c r="Y54" i="72"/>
  <c r="Y58" i="72"/>
  <c r="Y62" i="72"/>
  <c r="Y66" i="72"/>
  <c r="Y70" i="72"/>
  <c r="AA47" i="72"/>
  <c r="Z48" i="72"/>
  <c r="P48" i="72" s="1"/>
  <c r="Z50" i="72"/>
  <c r="AH50" i="72" s="1"/>
  <c r="Z44" i="72"/>
  <c r="AH44" i="72" s="1"/>
  <c r="Z46" i="72"/>
  <c r="AA43" i="72"/>
  <c r="AA49" i="72"/>
  <c r="Y45" i="72"/>
  <c r="Y47" i="72"/>
  <c r="Y49" i="72"/>
  <c r="AA45" i="72"/>
  <c r="Y44" i="72"/>
  <c r="Y46" i="72"/>
  <c r="Y50" i="72"/>
  <c r="Z43" i="72"/>
  <c r="P45" i="72"/>
  <c r="P47" i="72"/>
  <c r="P49" i="72"/>
  <c r="I48" i="59"/>
  <c r="I50" i="59"/>
  <c r="AG19" i="70"/>
  <c r="K71" i="69"/>
  <c r="J71" i="69"/>
  <c r="K70" i="69"/>
  <c r="J70" i="69"/>
  <c r="K69" i="69"/>
  <c r="J69" i="69"/>
  <c r="K68" i="69"/>
  <c r="J68" i="69"/>
  <c r="K67" i="69"/>
  <c r="J67" i="69"/>
  <c r="K66" i="69"/>
  <c r="J66" i="69"/>
  <c r="K65" i="69"/>
  <c r="J65" i="69"/>
  <c r="K64" i="69"/>
  <c r="J64" i="69"/>
  <c r="K63" i="69"/>
  <c r="J63" i="69"/>
  <c r="K62" i="69"/>
  <c r="J62" i="69"/>
  <c r="K61" i="69"/>
  <c r="J61" i="69"/>
  <c r="K60" i="69"/>
  <c r="J60" i="69"/>
  <c r="K59" i="69"/>
  <c r="J59" i="69"/>
  <c r="K58" i="69"/>
  <c r="J58" i="69"/>
  <c r="K57" i="69"/>
  <c r="J57" i="69"/>
  <c r="K56" i="69"/>
  <c r="J56" i="69"/>
  <c r="K55" i="69"/>
  <c r="J55" i="69"/>
  <c r="K54" i="69"/>
  <c r="J54" i="69"/>
  <c r="K53" i="69"/>
  <c r="J53" i="69"/>
  <c r="K52" i="69"/>
  <c r="J52" i="69"/>
  <c r="K51" i="69"/>
  <c r="J51" i="69"/>
  <c r="K50" i="69"/>
  <c r="J50" i="69"/>
  <c r="K49" i="69"/>
  <c r="J49" i="69"/>
  <c r="K48" i="69"/>
  <c r="J48" i="69"/>
  <c r="K47" i="69"/>
  <c r="J47" i="69"/>
  <c r="K46" i="69"/>
  <c r="J46" i="69"/>
  <c r="K45" i="69"/>
  <c r="J45" i="69"/>
  <c r="K44" i="69"/>
  <c r="J44" i="69"/>
  <c r="K43" i="69"/>
  <c r="J43" i="69"/>
  <c r="K42" i="69"/>
  <c r="J42" i="69"/>
  <c r="K41" i="69"/>
  <c r="J41" i="69"/>
  <c r="K40" i="69"/>
  <c r="J40" i="69"/>
  <c r="K39" i="69"/>
  <c r="J39" i="69"/>
  <c r="K38" i="69"/>
  <c r="J38" i="69"/>
  <c r="K37" i="69"/>
  <c r="J37" i="69"/>
  <c r="K36" i="69"/>
  <c r="J36" i="69"/>
  <c r="K35" i="69"/>
  <c r="J35" i="69"/>
  <c r="K34" i="69"/>
  <c r="J34" i="69"/>
  <c r="K33" i="69"/>
  <c r="J33" i="69"/>
  <c r="K32" i="69"/>
  <c r="J32" i="69"/>
  <c r="K31" i="69"/>
  <c r="J31" i="69"/>
  <c r="K30" i="69"/>
  <c r="J30" i="69"/>
  <c r="K29" i="69"/>
  <c r="J29" i="69"/>
  <c r="K28" i="69"/>
  <c r="J28" i="69"/>
  <c r="K27" i="69"/>
  <c r="J27" i="69"/>
  <c r="K26" i="69"/>
  <c r="J26" i="69"/>
  <c r="K25" i="69"/>
  <c r="J25" i="69"/>
  <c r="K24" i="69"/>
  <c r="J24" i="69"/>
  <c r="K23" i="69"/>
  <c r="J23" i="69"/>
  <c r="K22" i="69"/>
  <c r="J22" i="69"/>
  <c r="K21" i="69"/>
  <c r="J21" i="69"/>
  <c r="K20" i="69"/>
  <c r="J20" i="69"/>
  <c r="K19" i="69"/>
  <c r="J19" i="69"/>
  <c r="K18" i="69"/>
  <c r="J18" i="69"/>
  <c r="K17" i="69"/>
  <c r="J17" i="69"/>
  <c r="K16" i="69"/>
  <c r="J16" i="69"/>
  <c r="K15" i="69"/>
  <c r="J15" i="69"/>
  <c r="K14" i="69"/>
  <c r="J14" i="69"/>
  <c r="K13" i="69"/>
  <c r="J12" i="69"/>
  <c r="J11" i="69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J71" i="28"/>
  <c r="J70" i="28"/>
  <c r="J69" i="28"/>
  <c r="J68" i="28"/>
  <c r="J67" i="28"/>
  <c r="J61" i="28"/>
  <c r="J60" i="28"/>
  <c r="J59" i="28"/>
  <c r="J58" i="28"/>
  <c r="J57" i="28"/>
  <c r="J56" i="28"/>
  <c r="J55" i="28"/>
  <c r="J54" i="28"/>
  <c r="J51" i="28"/>
  <c r="L73" i="83" l="1"/>
  <c r="P73" i="83" s="1"/>
  <c r="L73" i="84"/>
  <c r="N73" i="84" s="1"/>
  <c r="H45" i="86"/>
  <c r="H44" i="86"/>
  <c r="H46" i="86"/>
  <c r="P63" i="72"/>
  <c r="P57" i="72"/>
  <c r="P55" i="72"/>
  <c r="P67" i="72"/>
  <c r="P53" i="72"/>
  <c r="P71" i="72"/>
  <c r="P61" i="72"/>
  <c r="P51" i="72"/>
  <c r="P69" i="72"/>
  <c r="P50" i="72"/>
  <c r="P59" i="72"/>
  <c r="P44" i="72"/>
  <c r="P73" i="72"/>
  <c r="P46" i="72"/>
  <c r="AH46" i="72"/>
  <c r="P43" i="72"/>
  <c r="AH43" i="72"/>
  <c r="AH48" i="72"/>
  <c r="N73" i="83" l="1"/>
  <c r="O73" i="83"/>
  <c r="O73" i="84"/>
  <c r="P73" i="84"/>
  <c r="G71" i="28"/>
  <c r="G70" i="28"/>
  <c r="G69" i="28"/>
  <c r="G68" i="28"/>
  <c r="G67" i="28"/>
  <c r="G61" i="28"/>
  <c r="G60" i="28"/>
  <c r="G59" i="28"/>
  <c r="G58" i="28"/>
  <c r="G57" i="28"/>
  <c r="G56" i="28"/>
  <c r="G55" i="28"/>
  <c r="G54" i="28"/>
  <c r="G51" i="28"/>
  <c r="AX73" i="80"/>
  <c r="AW73" i="80" s="1"/>
  <c r="N39" i="66" s="1"/>
  <c r="AX72" i="80"/>
  <c r="AW72" i="80" s="1"/>
  <c r="N38" i="66" s="1"/>
  <c r="AX71" i="80"/>
  <c r="AW71" i="80" s="1"/>
  <c r="N37" i="66" s="1"/>
  <c r="AX70" i="80"/>
  <c r="AW70" i="80" s="1"/>
  <c r="N36" i="66" s="1"/>
  <c r="AX69" i="80"/>
  <c r="AW69" i="80" s="1"/>
  <c r="N35" i="66" s="1"/>
  <c r="AX68" i="80"/>
  <c r="AW68" i="80" s="1"/>
  <c r="N34" i="66" s="1"/>
  <c r="AX67" i="80"/>
  <c r="AW67" i="80" s="1"/>
  <c r="N33" i="66" s="1"/>
  <c r="AX66" i="80"/>
  <c r="AW66" i="80" s="1"/>
  <c r="N32" i="66" s="1"/>
  <c r="AX65" i="80"/>
  <c r="AW65" i="80" s="1"/>
  <c r="N31" i="66" s="1"/>
  <c r="AX64" i="80"/>
  <c r="AW64" i="80" s="1"/>
  <c r="N30" i="66" s="1"/>
  <c r="AX63" i="80"/>
  <c r="AW63" i="80" s="1"/>
  <c r="N29" i="66" s="1"/>
  <c r="AX62" i="80"/>
  <c r="AW62" i="80" s="1"/>
  <c r="N28" i="66" s="1"/>
  <c r="AX61" i="80"/>
  <c r="AW61" i="80" s="1"/>
  <c r="N27" i="66" s="1"/>
  <c r="AX60" i="80"/>
  <c r="AW60" i="80" s="1"/>
  <c r="N26" i="66" s="1"/>
  <c r="AX59" i="80"/>
  <c r="AW59" i="80" s="1"/>
  <c r="N25" i="66" s="1"/>
  <c r="AX58" i="80"/>
  <c r="AW58" i="80" s="1"/>
  <c r="N24" i="66" s="1"/>
  <c r="AX57" i="80"/>
  <c r="AW57" i="80" s="1"/>
  <c r="N23" i="66" s="1"/>
  <c r="AX56" i="80"/>
  <c r="AW56" i="80" s="1"/>
  <c r="N22" i="66" s="1"/>
  <c r="AX55" i="80"/>
  <c r="AW55" i="80" s="1"/>
  <c r="N21" i="66" s="1"/>
  <c r="AX54" i="80"/>
  <c r="AW54" i="80" s="1"/>
  <c r="N20" i="66" s="1"/>
  <c r="AX53" i="80"/>
  <c r="AW53" i="80" s="1"/>
  <c r="N19" i="66" s="1"/>
  <c r="AX52" i="80"/>
  <c r="AW52" i="80" s="1"/>
  <c r="N18" i="66" s="1"/>
  <c r="AX51" i="80"/>
  <c r="AW51" i="80" s="1"/>
  <c r="N17" i="66" s="1"/>
  <c r="AX50" i="80"/>
  <c r="AW50" i="80" s="1"/>
  <c r="N16" i="66" s="1"/>
  <c r="AX49" i="80"/>
  <c r="AW49" i="80" s="1"/>
  <c r="N15" i="66" s="1"/>
  <c r="AX48" i="80"/>
  <c r="AW48" i="80" s="1"/>
  <c r="N14" i="66" s="1"/>
  <c r="AX47" i="80"/>
  <c r="AW47" i="80" s="1"/>
  <c r="N13" i="66" s="1"/>
  <c r="AX46" i="80"/>
  <c r="AW46" i="80" s="1"/>
  <c r="N12" i="66" s="1"/>
  <c r="AX45" i="80"/>
  <c r="AW45" i="80" s="1"/>
  <c r="N11" i="66" s="1"/>
  <c r="AX44" i="80"/>
  <c r="AW44" i="80" s="1"/>
  <c r="N10" i="66" s="1"/>
  <c r="AX43" i="80"/>
  <c r="AW43" i="80" s="1"/>
  <c r="AX73" i="79"/>
  <c r="AW73" i="79" s="1"/>
  <c r="M39" i="66" s="1"/>
  <c r="AX72" i="79"/>
  <c r="AW72" i="79" s="1"/>
  <c r="M38" i="66" s="1"/>
  <c r="AX71" i="79"/>
  <c r="AW71" i="79" s="1"/>
  <c r="M37" i="66" s="1"/>
  <c r="AX70" i="79"/>
  <c r="AW70" i="79" s="1"/>
  <c r="M36" i="66" s="1"/>
  <c r="AX69" i="79"/>
  <c r="AW69" i="79" s="1"/>
  <c r="M35" i="66" s="1"/>
  <c r="AX68" i="79"/>
  <c r="AW68" i="79" s="1"/>
  <c r="M34" i="66" s="1"/>
  <c r="AX67" i="79"/>
  <c r="AW67" i="79" s="1"/>
  <c r="M33" i="66" s="1"/>
  <c r="AX66" i="79"/>
  <c r="AW66" i="79" s="1"/>
  <c r="M32" i="66" s="1"/>
  <c r="AX65" i="79"/>
  <c r="AW65" i="79" s="1"/>
  <c r="M31" i="66" s="1"/>
  <c r="AX64" i="79"/>
  <c r="AW64" i="79" s="1"/>
  <c r="M30" i="66" s="1"/>
  <c r="AX63" i="79"/>
  <c r="AW63" i="79" s="1"/>
  <c r="M29" i="66" s="1"/>
  <c r="AX62" i="79"/>
  <c r="AW62" i="79" s="1"/>
  <c r="M28" i="66" s="1"/>
  <c r="AX61" i="79"/>
  <c r="AW61" i="79" s="1"/>
  <c r="M27" i="66" s="1"/>
  <c r="AX60" i="79"/>
  <c r="AW60" i="79" s="1"/>
  <c r="M26" i="66" s="1"/>
  <c r="AX59" i="79"/>
  <c r="AW59" i="79" s="1"/>
  <c r="M25" i="66" s="1"/>
  <c r="AX58" i="79"/>
  <c r="AW58" i="79" s="1"/>
  <c r="M24" i="66" s="1"/>
  <c r="AX57" i="79"/>
  <c r="AW57" i="79" s="1"/>
  <c r="M23" i="66" s="1"/>
  <c r="AX56" i="79"/>
  <c r="AW56" i="79" s="1"/>
  <c r="M22" i="66" s="1"/>
  <c r="AX55" i="79"/>
  <c r="AW55" i="79" s="1"/>
  <c r="M21" i="66" s="1"/>
  <c r="AX54" i="79"/>
  <c r="AW54" i="79" s="1"/>
  <c r="M20" i="66" s="1"/>
  <c r="AX53" i="79"/>
  <c r="AW53" i="79" s="1"/>
  <c r="M19" i="66" s="1"/>
  <c r="AX52" i="79"/>
  <c r="AW52" i="79" s="1"/>
  <c r="M18" i="66" s="1"/>
  <c r="AX51" i="79"/>
  <c r="AW51" i="79" s="1"/>
  <c r="M17" i="66" s="1"/>
  <c r="AX50" i="79"/>
  <c r="AW50" i="79" s="1"/>
  <c r="M16" i="66" s="1"/>
  <c r="AX49" i="79"/>
  <c r="AW49" i="79" s="1"/>
  <c r="M15" i="66" s="1"/>
  <c r="AX48" i="79"/>
  <c r="AW48" i="79" s="1"/>
  <c r="M14" i="66" s="1"/>
  <c r="AX47" i="79"/>
  <c r="AW47" i="79" s="1"/>
  <c r="M13" i="66" s="1"/>
  <c r="AX46" i="79"/>
  <c r="AW46" i="79" s="1"/>
  <c r="M12" i="66" s="1"/>
  <c r="AX45" i="79"/>
  <c r="AW45" i="79" s="1"/>
  <c r="M11" i="66" s="1"/>
  <c r="AX44" i="79"/>
  <c r="AW44" i="79" s="1"/>
  <c r="M10" i="66" s="1"/>
  <c r="AX43" i="79"/>
  <c r="AW43" i="79" s="1"/>
  <c r="AX73" i="78"/>
  <c r="AW73" i="78" s="1"/>
  <c r="L39" i="66" s="1"/>
  <c r="AX72" i="78"/>
  <c r="AW72" i="78" s="1"/>
  <c r="L38" i="66" s="1"/>
  <c r="AX71" i="78"/>
  <c r="AW71" i="78" s="1"/>
  <c r="L37" i="66" s="1"/>
  <c r="AX70" i="78"/>
  <c r="AW70" i="78" s="1"/>
  <c r="L36" i="66" s="1"/>
  <c r="AX69" i="78"/>
  <c r="AW69" i="78" s="1"/>
  <c r="L35" i="66" s="1"/>
  <c r="AX68" i="78"/>
  <c r="AW68" i="78" s="1"/>
  <c r="L34" i="66" s="1"/>
  <c r="AX67" i="78"/>
  <c r="AW67" i="78" s="1"/>
  <c r="L33" i="66" s="1"/>
  <c r="AX66" i="78"/>
  <c r="AW66" i="78" s="1"/>
  <c r="L32" i="66" s="1"/>
  <c r="AX65" i="78"/>
  <c r="AW65" i="78" s="1"/>
  <c r="L31" i="66" s="1"/>
  <c r="AX64" i="78"/>
  <c r="AW64" i="78" s="1"/>
  <c r="L30" i="66" s="1"/>
  <c r="AX63" i="78"/>
  <c r="AW63" i="78" s="1"/>
  <c r="L29" i="66" s="1"/>
  <c r="AX62" i="78"/>
  <c r="AW62" i="78" s="1"/>
  <c r="L28" i="66" s="1"/>
  <c r="AX61" i="78"/>
  <c r="AW61" i="78" s="1"/>
  <c r="L27" i="66" s="1"/>
  <c r="AX60" i="78"/>
  <c r="AW60" i="78" s="1"/>
  <c r="L26" i="66" s="1"/>
  <c r="AX59" i="78"/>
  <c r="AW59" i="78" s="1"/>
  <c r="L25" i="66" s="1"/>
  <c r="AX58" i="78"/>
  <c r="AW58" i="78" s="1"/>
  <c r="L24" i="66" s="1"/>
  <c r="AX57" i="78"/>
  <c r="AW57" i="78" s="1"/>
  <c r="L23" i="66" s="1"/>
  <c r="AX56" i="78"/>
  <c r="AW56" i="78" s="1"/>
  <c r="L22" i="66" s="1"/>
  <c r="AX55" i="78"/>
  <c r="AW55" i="78" s="1"/>
  <c r="L21" i="66" s="1"/>
  <c r="AX54" i="78"/>
  <c r="AW54" i="78" s="1"/>
  <c r="L20" i="66" s="1"/>
  <c r="AX53" i="78"/>
  <c r="AW53" i="78" s="1"/>
  <c r="L19" i="66" s="1"/>
  <c r="AX52" i="78"/>
  <c r="AW52" i="78" s="1"/>
  <c r="L18" i="66" s="1"/>
  <c r="AX51" i="78"/>
  <c r="AW51" i="78" s="1"/>
  <c r="L17" i="66" s="1"/>
  <c r="AX50" i="78"/>
  <c r="AW50" i="78" s="1"/>
  <c r="L16" i="66" s="1"/>
  <c r="AX49" i="78"/>
  <c r="AW49" i="78" s="1"/>
  <c r="L15" i="66" s="1"/>
  <c r="AX48" i="78"/>
  <c r="AW48" i="78" s="1"/>
  <c r="L14" i="66" s="1"/>
  <c r="AX47" i="78"/>
  <c r="AW47" i="78" s="1"/>
  <c r="L13" i="66" s="1"/>
  <c r="AX46" i="78"/>
  <c r="AW46" i="78" s="1"/>
  <c r="L12" i="66" s="1"/>
  <c r="AX45" i="78"/>
  <c r="AW45" i="78" s="1"/>
  <c r="L11" i="66" s="1"/>
  <c r="AX44" i="78"/>
  <c r="AW44" i="78" s="1"/>
  <c r="L10" i="66" s="1"/>
  <c r="AX43" i="78"/>
  <c r="AW43" i="78" s="1"/>
  <c r="AX73" i="77"/>
  <c r="AW73" i="77" s="1"/>
  <c r="K39" i="66" s="1"/>
  <c r="AX72" i="77"/>
  <c r="AW72" i="77" s="1"/>
  <c r="K38" i="66" s="1"/>
  <c r="AX71" i="77"/>
  <c r="AW71" i="77" s="1"/>
  <c r="K37" i="66" s="1"/>
  <c r="AX70" i="77"/>
  <c r="AW70" i="77" s="1"/>
  <c r="K36" i="66" s="1"/>
  <c r="AX69" i="77"/>
  <c r="AW69" i="77" s="1"/>
  <c r="K35" i="66" s="1"/>
  <c r="AX68" i="77"/>
  <c r="AW68" i="77" s="1"/>
  <c r="K34" i="66" s="1"/>
  <c r="AX67" i="77"/>
  <c r="AW67" i="77" s="1"/>
  <c r="K33" i="66" s="1"/>
  <c r="AX66" i="77"/>
  <c r="AW66" i="77" s="1"/>
  <c r="K32" i="66" s="1"/>
  <c r="AX65" i="77"/>
  <c r="AW65" i="77" s="1"/>
  <c r="K31" i="66" s="1"/>
  <c r="AX64" i="77"/>
  <c r="AW64" i="77" s="1"/>
  <c r="K30" i="66" s="1"/>
  <c r="AX63" i="77"/>
  <c r="AW63" i="77" s="1"/>
  <c r="K29" i="66" s="1"/>
  <c r="AX62" i="77"/>
  <c r="AW62" i="77" s="1"/>
  <c r="K28" i="66" s="1"/>
  <c r="AX61" i="77"/>
  <c r="AW61" i="77" s="1"/>
  <c r="K27" i="66" s="1"/>
  <c r="AX60" i="77"/>
  <c r="AW60" i="77" s="1"/>
  <c r="K26" i="66" s="1"/>
  <c r="AX59" i="77"/>
  <c r="AW59" i="77" s="1"/>
  <c r="K25" i="66" s="1"/>
  <c r="AX58" i="77"/>
  <c r="AW58" i="77" s="1"/>
  <c r="K24" i="66" s="1"/>
  <c r="AX57" i="77"/>
  <c r="AW57" i="77" s="1"/>
  <c r="K23" i="66" s="1"/>
  <c r="AX56" i="77"/>
  <c r="AW56" i="77" s="1"/>
  <c r="K22" i="66" s="1"/>
  <c r="AX55" i="77"/>
  <c r="AW55" i="77" s="1"/>
  <c r="K21" i="66" s="1"/>
  <c r="AX54" i="77"/>
  <c r="AW54" i="77" s="1"/>
  <c r="K20" i="66" s="1"/>
  <c r="AX53" i="77"/>
  <c r="AW53" i="77" s="1"/>
  <c r="K19" i="66" s="1"/>
  <c r="AX52" i="77"/>
  <c r="AW52" i="77" s="1"/>
  <c r="K18" i="66" s="1"/>
  <c r="AX51" i="77"/>
  <c r="AW51" i="77" s="1"/>
  <c r="K17" i="66" s="1"/>
  <c r="AX50" i="77"/>
  <c r="AW50" i="77" s="1"/>
  <c r="K16" i="66" s="1"/>
  <c r="AX49" i="77"/>
  <c r="AW49" i="77" s="1"/>
  <c r="K15" i="66" s="1"/>
  <c r="AX48" i="77"/>
  <c r="AW48" i="77" s="1"/>
  <c r="K14" i="66" s="1"/>
  <c r="AX47" i="77"/>
  <c r="AW47" i="77" s="1"/>
  <c r="K13" i="66" s="1"/>
  <c r="AX46" i="77"/>
  <c r="AW46" i="77" s="1"/>
  <c r="K12" i="66" s="1"/>
  <c r="AX45" i="77"/>
  <c r="AW45" i="77" s="1"/>
  <c r="K11" i="66" s="1"/>
  <c r="AX44" i="77"/>
  <c r="AW44" i="77" s="1"/>
  <c r="K10" i="66" s="1"/>
  <c r="AX43" i="77"/>
  <c r="AW43" i="77" s="1"/>
  <c r="K9" i="66" s="1"/>
  <c r="AX73" i="76"/>
  <c r="AW73" i="76" s="1"/>
  <c r="J39" i="66" s="1"/>
  <c r="AX72" i="76"/>
  <c r="AW72" i="76" s="1"/>
  <c r="J38" i="66" s="1"/>
  <c r="AX71" i="76"/>
  <c r="AW71" i="76" s="1"/>
  <c r="J37" i="66" s="1"/>
  <c r="AX70" i="76"/>
  <c r="AW70" i="76" s="1"/>
  <c r="J36" i="66" s="1"/>
  <c r="AX69" i="76"/>
  <c r="AW69" i="76" s="1"/>
  <c r="J35" i="66" s="1"/>
  <c r="AX68" i="76"/>
  <c r="AW68" i="76" s="1"/>
  <c r="J34" i="66" s="1"/>
  <c r="AX67" i="76"/>
  <c r="AW67" i="76" s="1"/>
  <c r="J33" i="66" s="1"/>
  <c r="AX66" i="76"/>
  <c r="AW66" i="76" s="1"/>
  <c r="J32" i="66" s="1"/>
  <c r="AX65" i="76"/>
  <c r="AW65" i="76" s="1"/>
  <c r="J31" i="66" s="1"/>
  <c r="AX64" i="76"/>
  <c r="AW64" i="76" s="1"/>
  <c r="J30" i="66" s="1"/>
  <c r="AX63" i="76"/>
  <c r="AW63" i="76" s="1"/>
  <c r="J29" i="66" s="1"/>
  <c r="AX62" i="76"/>
  <c r="AW62" i="76" s="1"/>
  <c r="J28" i="66" s="1"/>
  <c r="AX61" i="76"/>
  <c r="AW61" i="76" s="1"/>
  <c r="J27" i="66" s="1"/>
  <c r="AX60" i="76"/>
  <c r="AW60" i="76" s="1"/>
  <c r="J26" i="66" s="1"/>
  <c r="AX59" i="76"/>
  <c r="AW59" i="76" s="1"/>
  <c r="J25" i="66" s="1"/>
  <c r="AX58" i="76"/>
  <c r="AW58" i="76" s="1"/>
  <c r="J24" i="66" s="1"/>
  <c r="AX57" i="76"/>
  <c r="AW57" i="76" s="1"/>
  <c r="J23" i="66" s="1"/>
  <c r="AX56" i="76"/>
  <c r="AW56" i="76" s="1"/>
  <c r="J22" i="66" s="1"/>
  <c r="AX55" i="76"/>
  <c r="AW55" i="76" s="1"/>
  <c r="J21" i="66" s="1"/>
  <c r="AX54" i="76"/>
  <c r="AW54" i="76" s="1"/>
  <c r="J20" i="66" s="1"/>
  <c r="AX53" i="76"/>
  <c r="AW53" i="76" s="1"/>
  <c r="J19" i="66" s="1"/>
  <c r="AX52" i="76"/>
  <c r="AW52" i="76" s="1"/>
  <c r="J18" i="66" s="1"/>
  <c r="AX51" i="76"/>
  <c r="AW51" i="76" s="1"/>
  <c r="J17" i="66" s="1"/>
  <c r="AX50" i="76"/>
  <c r="AW50" i="76" s="1"/>
  <c r="J16" i="66" s="1"/>
  <c r="AX49" i="76"/>
  <c r="AW49" i="76" s="1"/>
  <c r="J15" i="66" s="1"/>
  <c r="AX48" i="76"/>
  <c r="AW48" i="76" s="1"/>
  <c r="J14" i="66" s="1"/>
  <c r="AX47" i="76"/>
  <c r="AW47" i="76" s="1"/>
  <c r="J13" i="66" s="1"/>
  <c r="AX46" i="76"/>
  <c r="AW46" i="76" s="1"/>
  <c r="J12" i="66" s="1"/>
  <c r="AX45" i="76"/>
  <c r="AW45" i="76" s="1"/>
  <c r="J11" i="66" s="1"/>
  <c r="AX44" i="76"/>
  <c r="AW44" i="76"/>
  <c r="J10" i="66" s="1"/>
  <c r="AX43" i="76"/>
  <c r="AW43" i="76" s="1"/>
  <c r="AX73" i="75"/>
  <c r="AW73" i="75" s="1"/>
  <c r="I39" i="66" s="1"/>
  <c r="AX72" i="75"/>
  <c r="AW72" i="75" s="1"/>
  <c r="I38" i="66" s="1"/>
  <c r="AX71" i="75"/>
  <c r="AW71" i="75" s="1"/>
  <c r="I37" i="66" s="1"/>
  <c r="AX70" i="75"/>
  <c r="AW70" i="75" s="1"/>
  <c r="I36" i="66" s="1"/>
  <c r="AX69" i="75"/>
  <c r="AW69" i="75" s="1"/>
  <c r="I35" i="66" s="1"/>
  <c r="AX68" i="75"/>
  <c r="AW68" i="75" s="1"/>
  <c r="I34" i="66" s="1"/>
  <c r="AX67" i="75"/>
  <c r="AW67" i="75" s="1"/>
  <c r="I33" i="66" s="1"/>
  <c r="AX66" i="75"/>
  <c r="AW66" i="75" s="1"/>
  <c r="I32" i="66" s="1"/>
  <c r="AX65" i="75"/>
  <c r="AW65" i="75" s="1"/>
  <c r="I31" i="66" s="1"/>
  <c r="AX64" i="75"/>
  <c r="AW64" i="75" s="1"/>
  <c r="I30" i="66" s="1"/>
  <c r="AX63" i="75"/>
  <c r="AW63" i="75" s="1"/>
  <c r="I29" i="66" s="1"/>
  <c r="AX62" i="75"/>
  <c r="AW62" i="75" s="1"/>
  <c r="I28" i="66" s="1"/>
  <c r="AX61" i="75"/>
  <c r="AW61" i="75" s="1"/>
  <c r="I27" i="66" s="1"/>
  <c r="AX60" i="75"/>
  <c r="AW60" i="75" s="1"/>
  <c r="I26" i="66" s="1"/>
  <c r="AX59" i="75"/>
  <c r="AW59" i="75" s="1"/>
  <c r="I25" i="66" s="1"/>
  <c r="AX58" i="75"/>
  <c r="AW58" i="75" s="1"/>
  <c r="I24" i="66" s="1"/>
  <c r="AX57" i="75"/>
  <c r="AW57" i="75" s="1"/>
  <c r="I23" i="66" s="1"/>
  <c r="AX56" i="75"/>
  <c r="AW56" i="75" s="1"/>
  <c r="I22" i="66" s="1"/>
  <c r="AX55" i="75"/>
  <c r="AW55" i="75" s="1"/>
  <c r="I21" i="66" s="1"/>
  <c r="AX54" i="75"/>
  <c r="AW54" i="75" s="1"/>
  <c r="I20" i="66" s="1"/>
  <c r="AX53" i="75"/>
  <c r="AW53" i="75" s="1"/>
  <c r="I19" i="66" s="1"/>
  <c r="AX52" i="75"/>
  <c r="AW52" i="75" s="1"/>
  <c r="I18" i="66" s="1"/>
  <c r="AX51" i="75"/>
  <c r="AW51" i="75" s="1"/>
  <c r="I17" i="66" s="1"/>
  <c r="AX50" i="75"/>
  <c r="AW50" i="75" s="1"/>
  <c r="I16" i="66" s="1"/>
  <c r="AX49" i="75"/>
  <c r="AW49" i="75" s="1"/>
  <c r="I15" i="66" s="1"/>
  <c r="AX48" i="75"/>
  <c r="AW48" i="75" s="1"/>
  <c r="I14" i="66" s="1"/>
  <c r="AX47" i="75"/>
  <c r="AW47" i="75" s="1"/>
  <c r="I13" i="66" s="1"/>
  <c r="AX46" i="75"/>
  <c r="AW46" i="75" s="1"/>
  <c r="I12" i="66" s="1"/>
  <c r="AX45" i="75"/>
  <c r="AW45" i="75" s="1"/>
  <c r="I11" i="66" s="1"/>
  <c r="AX44" i="75"/>
  <c r="AW44" i="75" s="1"/>
  <c r="I10" i="66" s="1"/>
  <c r="AX43" i="75"/>
  <c r="AW43" i="75" s="1"/>
  <c r="AX73" i="74"/>
  <c r="AW73" i="74" s="1"/>
  <c r="H39" i="66" s="1"/>
  <c r="AX72" i="74"/>
  <c r="AW72" i="74" s="1"/>
  <c r="H38" i="66" s="1"/>
  <c r="AX71" i="74"/>
  <c r="AW71" i="74" s="1"/>
  <c r="H37" i="66" s="1"/>
  <c r="AX70" i="74"/>
  <c r="AW70" i="74" s="1"/>
  <c r="H36" i="66" s="1"/>
  <c r="AX69" i="74"/>
  <c r="AW69" i="74" s="1"/>
  <c r="H35" i="66" s="1"/>
  <c r="AX68" i="74"/>
  <c r="AW68" i="74" s="1"/>
  <c r="H34" i="66" s="1"/>
  <c r="AX67" i="74"/>
  <c r="AW67" i="74" s="1"/>
  <c r="H33" i="66" s="1"/>
  <c r="AX66" i="74"/>
  <c r="AW66" i="74" s="1"/>
  <c r="H32" i="66" s="1"/>
  <c r="AX65" i="74"/>
  <c r="AW65" i="74" s="1"/>
  <c r="H31" i="66" s="1"/>
  <c r="AX64" i="74"/>
  <c r="AW64" i="74" s="1"/>
  <c r="H30" i="66" s="1"/>
  <c r="AX63" i="74"/>
  <c r="AW63" i="74" s="1"/>
  <c r="H29" i="66" s="1"/>
  <c r="AX62" i="74"/>
  <c r="AW62" i="74" s="1"/>
  <c r="H28" i="66" s="1"/>
  <c r="AX61" i="74"/>
  <c r="AW61" i="74" s="1"/>
  <c r="H27" i="66" s="1"/>
  <c r="AX60" i="74"/>
  <c r="AW60" i="74" s="1"/>
  <c r="H26" i="66" s="1"/>
  <c r="AX59" i="74"/>
  <c r="AW59" i="74" s="1"/>
  <c r="H25" i="66" s="1"/>
  <c r="AX58" i="74"/>
  <c r="AW58" i="74" s="1"/>
  <c r="H24" i="66" s="1"/>
  <c r="AX57" i="74"/>
  <c r="AW57" i="74" s="1"/>
  <c r="H23" i="66" s="1"/>
  <c r="AX56" i="74"/>
  <c r="AW56" i="74" s="1"/>
  <c r="H22" i="66" s="1"/>
  <c r="AX55" i="74"/>
  <c r="AW55" i="74" s="1"/>
  <c r="H21" i="66" s="1"/>
  <c r="AX54" i="74"/>
  <c r="AW54" i="74" s="1"/>
  <c r="H20" i="66" s="1"/>
  <c r="AX53" i="74"/>
  <c r="AW53" i="74" s="1"/>
  <c r="H19" i="66" s="1"/>
  <c r="AX52" i="74"/>
  <c r="AW52" i="74" s="1"/>
  <c r="H18" i="66" s="1"/>
  <c r="AX51" i="74"/>
  <c r="AW51" i="74" s="1"/>
  <c r="H17" i="66" s="1"/>
  <c r="AX50" i="74"/>
  <c r="AW50" i="74" s="1"/>
  <c r="H16" i="66" s="1"/>
  <c r="AX49" i="74"/>
  <c r="AW49" i="74" s="1"/>
  <c r="H15" i="66" s="1"/>
  <c r="AX48" i="74"/>
  <c r="AW48" i="74" s="1"/>
  <c r="H14" i="66" s="1"/>
  <c r="AX47" i="74"/>
  <c r="AW47" i="74" s="1"/>
  <c r="H13" i="66" s="1"/>
  <c r="AX46" i="74"/>
  <c r="AW46" i="74" s="1"/>
  <c r="H12" i="66" s="1"/>
  <c r="AX45" i="74"/>
  <c r="AW45" i="74" s="1"/>
  <c r="H11" i="66" s="1"/>
  <c r="AX44" i="74"/>
  <c r="AW44" i="74" s="1"/>
  <c r="H10" i="66" s="1"/>
  <c r="AX43" i="74"/>
  <c r="AW43" i="74" s="1"/>
  <c r="H9" i="66" s="1"/>
  <c r="AX73" i="73"/>
  <c r="AW73" i="73" s="1"/>
  <c r="G39" i="66" s="1"/>
  <c r="AX72" i="73"/>
  <c r="AW72" i="73" s="1"/>
  <c r="G38" i="66" s="1"/>
  <c r="AX71" i="73"/>
  <c r="AW71" i="73" s="1"/>
  <c r="G37" i="66" s="1"/>
  <c r="AX70" i="73"/>
  <c r="AW70" i="73" s="1"/>
  <c r="G36" i="66" s="1"/>
  <c r="AX69" i="73"/>
  <c r="AW69" i="73" s="1"/>
  <c r="G35" i="66" s="1"/>
  <c r="AX68" i="73"/>
  <c r="AW68" i="73" s="1"/>
  <c r="G34" i="66" s="1"/>
  <c r="AX67" i="73"/>
  <c r="AW67" i="73" s="1"/>
  <c r="G33" i="66" s="1"/>
  <c r="AX66" i="73"/>
  <c r="AW66" i="73" s="1"/>
  <c r="G32" i="66" s="1"/>
  <c r="AX65" i="73"/>
  <c r="AW65" i="73" s="1"/>
  <c r="G31" i="66" s="1"/>
  <c r="AX64" i="73"/>
  <c r="AW64" i="73" s="1"/>
  <c r="G30" i="66" s="1"/>
  <c r="AX63" i="73"/>
  <c r="AW63" i="73" s="1"/>
  <c r="G29" i="66" s="1"/>
  <c r="AX62" i="73"/>
  <c r="AW62" i="73" s="1"/>
  <c r="G28" i="66" s="1"/>
  <c r="AX61" i="73"/>
  <c r="AW61" i="73" s="1"/>
  <c r="G27" i="66" s="1"/>
  <c r="AX60" i="73"/>
  <c r="AW60" i="73" s="1"/>
  <c r="G26" i="66" s="1"/>
  <c r="AX59" i="73"/>
  <c r="AW59" i="73" s="1"/>
  <c r="G25" i="66" s="1"/>
  <c r="AX58" i="73"/>
  <c r="AW58" i="73" s="1"/>
  <c r="G24" i="66" s="1"/>
  <c r="AX57" i="73"/>
  <c r="AW57" i="73" s="1"/>
  <c r="G23" i="66" s="1"/>
  <c r="AX56" i="73"/>
  <c r="AW56" i="73" s="1"/>
  <c r="G22" i="66" s="1"/>
  <c r="AX55" i="73"/>
  <c r="AW55" i="73" s="1"/>
  <c r="G21" i="66" s="1"/>
  <c r="AX54" i="73"/>
  <c r="AW54" i="73" s="1"/>
  <c r="G20" i="66" s="1"/>
  <c r="AX53" i="73"/>
  <c r="AW53" i="73" s="1"/>
  <c r="G19" i="66" s="1"/>
  <c r="AX52" i="73"/>
  <c r="AW52" i="73" s="1"/>
  <c r="G18" i="66" s="1"/>
  <c r="AX51" i="73"/>
  <c r="AW51" i="73" s="1"/>
  <c r="G17" i="66" s="1"/>
  <c r="AX50" i="73"/>
  <c r="AW50" i="73" s="1"/>
  <c r="G16" i="66" s="1"/>
  <c r="AX49" i="73"/>
  <c r="AW49" i="73" s="1"/>
  <c r="G15" i="66" s="1"/>
  <c r="AX48" i="73"/>
  <c r="AW48" i="73" s="1"/>
  <c r="G14" i="66" s="1"/>
  <c r="AX47" i="73"/>
  <c r="AW47" i="73" s="1"/>
  <c r="G13" i="66" s="1"/>
  <c r="AX46" i="73"/>
  <c r="AW46" i="73" s="1"/>
  <c r="G12" i="66" s="1"/>
  <c r="AX45" i="73"/>
  <c r="AW45" i="73" s="1"/>
  <c r="G11" i="66" s="1"/>
  <c r="AX44" i="73"/>
  <c r="AW44" i="73" s="1"/>
  <c r="G10" i="66" s="1"/>
  <c r="AX43" i="73"/>
  <c r="AW43" i="73" s="1"/>
  <c r="G9" i="66" s="1"/>
  <c r="AX73" i="72"/>
  <c r="AW73" i="72" s="1"/>
  <c r="F39" i="66" s="1"/>
  <c r="AX72" i="72"/>
  <c r="AW72" i="72" s="1"/>
  <c r="F38" i="66" s="1"/>
  <c r="AX71" i="72"/>
  <c r="AW71" i="72" s="1"/>
  <c r="F37" i="66" s="1"/>
  <c r="AX70" i="72"/>
  <c r="AW70" i="72" s="1"/>
  <c r="F36" i="66" s="1"/>
  <c r="AX69" i="72"/>
  <c r="AW69" i="72" s="1"/>
  <c r="F35" i="66" s="1"/>
  <c r="AX68" i="72"/>
  <c r="AW68" i="72" s="1"/>
  <c r="F34" i="66" s="1"/>
  <c r="AX67" i="72"/>
  <c r="AW67" i="72" s="1"/>
  <c r="F33" i="66" s="1"/>
  <c r="AX66" i="72"/>
  <c r="AW66" i="72" s="1"/>
  <c r="F32" i="66" s="1"/>
  <c r="AX65" i="72"/>
  <c r="AW65" i="72" s="1"/>
  <c r="F31" i="66" s="1"/>
  <c r="AX64" i="72"/>
  <c r="AW64" i="72" s="1"/>
  <c r="F30" i="66" s="1"/>
  <c r="AX63" i="72"/>
  <c r="AW63" i="72" s="1"/>
  <c r="F29" i="66" s="1"/>
  <c r="AX62" i="72"/>
  <c r="AW62" i="72" s="1"/>
  <c r="F28" i="66" s="1"/>
  <c r="AX61" i="72"/>
  <c r="AW61" i="72" s="1"/>
  <c r="F27" i="66" s="1"/>
  <c r="AX60" i="72"/>
  <c r="AW60" i="72" s="1"/>
  <c r="F26" i="66" s="1"/>
  <c r="AX59" i="72"/>
  <c r="AW59" i="72" s="1"/>
  <c r="F25" i="66" s="1"/>
  <c r="AX58" i="72"/>
  <c r="AW58" i="72" s="1"/>
  <c r="F24" i="66" s="1"/>
  <c r="AX57" i="72"/>
  <c r="AW57" i="72" s="1"/>
  <c r="F23" i="66" s="1"/>
  <c r="AX56" i="72"/>
  <c r="AW56" i="72" s="1"/>
  <c r="F22" i="66" s="1"/>
  <c r="AX55" i="72"/>
  <c r="AW55" i="72" s="1"/>
  <c r="F21" i="66" s="1"/>
  <c r="AX54" i="72"/>
  <c r="AW54" i="72" s="1"/>
  <c r="F20" i="66" s="1"/>
  <c r="AX53" i="72"/>
  <c r="AW53" i="72" s="1"/>
  <c r="F19" i="66" s="1"/>
  <c r="AX52" i="72"/>
  <c r="AW52" i="72" s="1"/>
  <c r="F18" i="66" s="1"/>
  <c r="AX51" i="72"/>
  <c r="AW51" i="72" s="1"/>
  <c r="F17" i="66" s="1"/>
  <c r="AX50" i="72"/>
  <c r="AW50" i="72" s="1"/>
  <c r="F16" i="66" s="1"/>
  <c r="AX49" i="72"/>
  <c r="AW49" i="72" s="1"/>
  <c r="F15" i="66" s="1"/>
  <c r="AX48" i="72"/>
  <c r="AW48" i="72" s="1"/>
  <c r="F14" i="66" s="1"/>
  <c r="AX47" i="72"/>
  <c r="AW47" i="72" s="1"/>
  <c r="F13" i="66" s="1"/>
  <c r="AX46" i="72"/>
  <c r="AW46" i="72" s="1"/>
  <c r="F12" i="66" s="1"/>
  <c r="AX45" i="72"/>
  <c r="AW45" i="72" s="1"/>
  <c r="F11" i="66" s="1"/>
  <c r="AX44" i="72"/>
  <c r="AW44" i="72" s="1"/>
  <c r="F10" i="66" s="1"/>
  <c r="AX43" i="72"/>
  <c r="AW43" i="72" s="1"/>
  <c r="AX73" i="71"/>
  <c r="AW73" i="71" s="1"/>
  <c r="E39" i="66" s="1"/>
  <c r="AX72" i="71"/>
  <c r="AW72" i="71" s="1"/>
  <c r="E38" i="66" s="1"/>
  <c r="AX71" i="71"/>
  <c r="AW71" i="71" s="1"/>
  <c r="E37" i="66" s="1"/>
  <c r="AX70" i="71"/>
  <c r="AW70" i="71" s="1"/>
  <c r="E36" i="66" s="1"/>
  <c r="AX69" i="71"/>
  <c r="AW69" i="71" s="1"/>
  <c r="E35" i="66" s="1"/>
  <c r="AX68" i="71"/>
  <c r="AW68" i="71" s="1"/>
  <c r="E34" i="66" s="1"/>
  <c r="AX67" i="71"/>
  <c r="AW67" i="71" s="1"/>
  <c r="E33" i="66" s="1"/>
  <c r="AX66" i="71"/>
  <c r="AW66" i="71" s="1"/>
  <c r="E32" i="66" s="1"/>
  <c r="AX65" i="71"/>
  <c r="AW65" i="71" s="1"/>
  <c r="E31" i="66" s="1"/>
  <c r="AX64" i="71"/>
  <c r="AW64" i="71" s="1"/>
  <c r="E30" i="66" s="1"/>
  <c r="AX63" i="71"/>
  <c r="AW63" i="71" s="1"/>
  <c r="E29" i="66" s="1"/>
  <c r="AX62" i="71"/>
  <c r="AW62" i="71" s="1"/>
  <c r="E28" i="66" s="1"/>
  <c r="AX61" i="71"/>
  <c r="AW61" i="71" s="1"/>
  <c r="E27" i="66" s="1"/>
  <c r="AX60" i="71"/>
  <c r="AW60" i="71" s="1"/>
  <c r="E26" i="66" s="1"/>
  <c r="AX59" i="71"/>
  <c r="AW59" i="71" s="1"/>
  <c r="E25" i="66" s="1"/>
  <c r="AX58" i="71"/>
  <c r="AW58" i="71" s="1"/>
  <c r="E24" i="66" s="1"/>
  <c r="AX57" i="71"/>
  <c r="AW57" i="71" s="1"/>
  <c r="E23" i="66" s="1"/>
  <c r="AX56" i="71"/>
  <c r="AW56" i="71" s="1"/>
  <c r="E22" i="66" s="1"/>
  <c r="AX55" i="71"/>
  <c r="AW55" i="71" s="1"/>
  <c r="E21" i="66" s="1"/>
  <c r="AX54" i="71"/>
  <c r="AW54" i="71" s="1"/>
  <c r="E20" i="66" s="1"/>
  <c r="AX53" i="71"/>
  <c r="AW53" i="71" s="1"/>
  <c r="E19" i="66" s="1"/>
  <c r="AX52" i="71"/>
  <c r="AW52" i="71" s="1"/>
  <c r="E18" i="66" s="1"/>
  <c r="AX51" i="71"/>
  <c r="AW51" i="71" s="1"/>
  <c r="E17" i="66" s="1"/>
  <c r="AX50" i="71"/>
  <c r="AW50" i="71" s="1"/>
  <c r="E16" i="66" s="1"/>
  <c r="AX49" i="71"/>
  <c r="AW49" i="71" s="1"/>
  <c r="E15" i="66" s="1"/>
  <c r="AX48" i="71"/>
  <c r="AW48" i="71" s="1"/>
  <c r="E14" i="66" s="1"/>
  <c r="AX47" i="71"/>
  <c r="AW47" i="71" s="1"/>
  <c r="E13" i="66" s="1"/>
  <c r="AX46" i="71"/>
  <c r="AW46" i="71" s="1"/>
  <c r="E12" i="66" s="1"/>
  <c r="AX45" i="71"/>
  <c r="AW45" i="71" s="1"/>
  <c r="E11" i="66" s="1"/>
  <c r="AX44" i="71"/>
  <c r="AW44" i="71" s="1"/>
  <c r="E10" i="66" s="1"/>
  <c r="AX43" i="71"/>
  <c r="AW43" i="71" s="1"/>
  <c r="AX73" i="70"/>
  <c r="AW73" i="70" s="1"/>
  <c r="D39" i="66" s="1"/>
  <c r="AX72" i="70"/>
  <c r="AW72" i="70" s="1"/>
  <c r="D38" i="66" s="1"/>
  <c r="AX71" i="70"/>
  <c r="AW71" i="70" s="1"/>
  <c r="D37" i="66" s="1"/>
  <c r="AX70" i="70"/>
  <c r="AW70" i="70" s="1"/>
  <c r="D36" i="66" s="1"/>
  <c r="AX69" i="70"/>
  <c r="AW69" i="70" s="1"/>
  <c r="D35" i="66" s="1"/>
  <c r="AX68" i="70"/>
  <c r="AW68" i="70" s="1"/>
  <c r="D34" i="66" s="1"/>
  <c r="AX67" i="70"/>
  <c r="AW67" i="70" s="1"/>
  <c r="D33" i="66" s="1"/>
  <c r="AX66" i="70"/>
  <c r="AW66" i="70" s="1"/>
  <c r="D32" i="66" s="1"/>
  <c r="AX65" i="70"/>
  <c r="AW65" i="70" s="1"/>
  <c r="D31" i="66" s="1"/>
  <c r="AX64" i="70"/>
  <c r="AW64" i="70" s="1"/>
  <c r="D30" i="66" s="1"/>
  <c r="AX63" i="70"/>
  <c r="AW63" i="70" s="1"/>
  <c r="D29" i="66" s="1"/>
  <c r="AX62" i="70"/>
  <c r="AW62" i="70" s="1"/>
  <c r="D28" i="66" s="1"/>
  <c r="AX61" i="70"/>
  <c r="AW61" i="70" s="1"/>
  <c r="D27" i="66" s="1"/>
  <c r="AX60" i="70"/>
  <c r="AW60" i="70" s="1"/>
  <c r="D26" i="66" s="1"/>
  <c r="AX59" i="70"/>
  <c r="AW59" i="70" s="1"/>
  <c r="D25" i="66" s="1"/>
  <c r="AX58" i="70"/>
  <c r="AW58" i="70" s="1"/>
  <c r="D24" i="66" s="1"/>
  <c r="AX57" i="70"/>
  <c r="AW57" i="70" s="1"/>
  <c r="D23" i="66" s="1"/>
  <c r="AX56" i="70"/>
  <c r="AW56" i="70" s="1"/>
  <c r="D22" i="66" s="1"/>
  <c r="AX55" i="70"/>
  <c r="AW55" i="70" s="1"/>
  <c r="D21" i="66" s="1"/>
  <c r="AX54" i="70"/>
  <c r="AW54" i="70" s="1"/>
  <c r="D20" i="66" s="1"/>
  <c r="AX53" i="70"/>
  <c r="AW53" i="70" s="1"/>
  <c r="D19" i="66" s="1"/>
  <c r="AX52" i="70"/>
  <c r="AW52" i="70" s="1"/>
  <c r="D18" i="66" s="1"/>
  <c r="AX51" i="70"/>
  <c r="AW51" i="70" s="1"/>
  <c r="D17" i="66" s="1"/>
  <c r="AX50" i="70"/>
  <c r="AW50" i="70" s="1"/>
  <c r="D16" i="66" s="1"/>
  <c r="AX49" i="70"/>
  <c r="AW49" i="70" s="1"/>
  <c r="D15" i="66" s="1"/>
  <c r="AX48" i="70"/>
  <c r="AW48" i="70" s="1"/>
  <c r="D14" i="66" s="1"/>
  <c r="AX47" i="70"/>
  <c r="AW47" i="70" s="1"/>
  <c r="D13" i="66" s="1"/>
  <c r="AX46" i="70"/>
  <c r="AW46" i="70" s="1"/>
  <c r="D12" i="66" s="1"/>
  <c r="AX45" i="70"/>
  <c r="AW45" i="70" s="1"/>
  <c r="D11" i="66" s="1"/>
  <c r="AX44" i="70"/>
  <c r="AW44" i="70" s="1"/>
  <c r="D10" i="66" s="1"/>
  <c r="AX43" i="70"/>
  <c r="AW43" i="70" s="1"/>
  <c r="AX73" i="13"/>
  <c r="AW73" i="13" s="1"/>
  <c r="C39" i="66" s="1"/>
  <c r="AX72" i="13"/>
  <c r="AW72" i="13" s="1"/>
  <c r="C38" i="66" s="1"/>
  <c r="AX71" i="13"/>
  <c r="AW71" i="13" s="1"/>
  <c r="C37" i="66" s="1"/>
  <c r="AX70" i="13"/>
  <c r="AW70" i="13" s="1"/>
  <c r="C36" i="66" s="1"/>
  <c r="AX69" i="13"/>
  <c r="AW69" i="13" s="1"/>
  <c r="C35" i="66" s="1"/>
  <c r="AX68" i="13"/>
  <c r="AW68" i="13" s="1"/>
  <c r="C34" i="66" s="1"/>
  <c r="AX67" i="13"/>
  <c r="AW67" i="13" s="1"/>
  <c r="C33" i="66" s="1"/>
  <c r="AX66" i="13"/>
  <c r="AW66" i="13" s="1"/>
  <c r="C32" i="66" s="1"/>
  <c r="AX65" i="13"/>
  <c r="AW65" i="13" s="1"/>
  <c r="C31" i="66" s="1"/>
  <c r="AX64" i="13"/>
  <c r="AW64" i="13" s="1"/>
  <c r="C30" i="66" s="1"/>
  <c r="AX63" i="13"/>
  <c r="AW63" i="13" s="1"/>
  <c r="C29" i="66" s="1"/>
  <c r="AX62" i="13"/>
  <c r="AW62" i="13" s="1"/>
  <c r="C28" i="66" s="1"/>
  <c r="AX61" i="13"/>
  <c r="AW61" i="13" s="1"/>
  <c r="C27" i="66" s="1"/>
  <c r="AX60" i="13"/>
  <c r="AW60" i="13" s="1"/>
  <c r="C26" i="66" s="1"/>
  <c r="AX59" i="13"/>
  <c r="AW59" i="13" s="1"/>
  <c r="C25" i="66" s="1"/>
  <c r="AX58" i="13"/>
  <c r="AW58" i="13" s="1"/>
  <c r="C24" i="66" s="1"/>
  <c r="AX57" i="13"/>
  <c r="AW57" i="13" s="1"/>
  <c r="C23" i="66" s="1"/>
  <c r="AX56" i="13"/>
  <c r="AW56" i="13" s="1"/>
  <c r="C22" i="66" s="1"/>
  <c r="AX55" i="13"/>
  <c r="AW55" i="13" s="1"/>
  <c r="C21" i="66" s="1"/>
  <c r="AX54" i="13"/>
  <c r="AW54" i="13" s="1"/>
  <c r="C20" i="66" s="1"/>
  <c r="AX53" i="13"/>
  <c r="AW53" i="13" s="1"/>
  <c r="C19" i="66" s="1"/>
  <c r="AX52" i="13"/>
  <c r="AW52" i="13" s="1"/>
  <c r="AX51" i="13"/>
  <c r="AW51" i="13" s="1"/>
  <c r="AX50" i="13"/>
  <c r="AW50" i="13" s="1"/>
  <c r="AX49" i="13"/>
  <c r="AW49" i="13" s="1"/>
  <c r="AX48" i="13"/>
  <c r="AW48" i="13" s="1"/>
  <c r="AX47" i="13"/>
  <c r="AW47" i="13" s="1"/>
  <c r="AX46" i="13"/>
  <c r="AW46" i="13" s="1"/>
  <c r="AX45" i="13"/>
  <c r="AW45" i="13" s="1"/>
  <c r="AX44" i="13"/>
  <c r="AW44" i="13" s="1"/>
  <c r="K48" i="65"/>
  <c r="J48" i="65"/>
  <c r="L48" i="65" s="1"/>
  <c r="F48" i="65"/>
  <c r="E48" i="65"/>
  <c r="G48" i="65" s="1"/>
  <c r="C48" i="65"/>
  <c r="B48" i="65"/>
  <c r="D48" i="65" s="1"/>
  <c r="K47" i="65"/>
  <c r="J47" i="65"/>
  <c r="L47" i="65" s="1"/>
  <c r="F47" i="65"/>
  <c r="E47" i="65"/>
  <c r="G47" i="65" s="1"/>
  <c r="C47" i="65"/>
  <c r="B47" i="65"/>
  <c r="D47" i="65" s="1"/>
  <c r="I47" i="65" s="1"/>
  <c r="K46" i="65"/>
  <c r="J46" i="65"/>
  <c r="L46" i="65" s="1"/>
  <c r="F46" i="65"/>
  <c r="E46" i="65"/>
  <c r="G46" i="65" s="1"/>
  <c r="C46" i="65"/>
  <c r="B46" i="65"/>
  <c r="D46" i="65" s="1"/>
  <c r="I46" i="65" s="1"/>
  <c r="K45" i="65"/>
  <c r="J45" i="65"/>
  <c r="L45" i="65" s="1"/>
  <c r="F45" i="65"/>
  <c r="E45" i="65"/>
  <c r="G45" i="65" s="1"/>
  <c r="C45" i="65"/>
  <c r="B45" i="65"/>
  <c r="D45" i="65" s="1"/>
  <c r="K44" i="65"/>
  <c r="J44" i="65"/>
  <c r="L44" i="65" s="1"/>
  <c r="F44" i="65"/>
  <c r="E44" i="65"/>
  <c r="G44" i="65" s="1"/>
  <c r="C44" i="65"/>
  <c r="B44" i="65"/>
  <c r="D44" i="65" s="1"/>
  <c r="K43" i="65"/>
  <c r="J43" i="65"/>
  <c r="L43" i="65" s="1"/>
  <c r="F43" i="65"/>
  <c r="E43" i="65"/>
  <c r="G43" i="65" s="1"/>
  <c r="C43" i="65"/>
  <c r="B43" i="65"/>
  <c r="D43" i="65" s="1"/>
  <c r="I43" i="65" s="1"/>
  <c r="K42" i="65"/>
  <c r="J42" i="65"/>
  <c r="L42" i="65" s="1"/>
  <c r="F42" i="65"/>
  <c r="E42" i="65"/>
  <c r="G42" i="65" s="1"/>
  <c r="C42" i="65"/>
  <c r="B42" i="65"/>
  <c r="D42" i="65" s="1"/>
  <c r="I42" i="65" s="1"/>
  <c r="K41" i="65"/>
  <c r="J41" i="65"/>
  <c r="L41" i="65" s="1"/>
  <c r="F41" i="65"/>
  <c r="E41" i="65"/>
  <c r="G41" i="65" s="1"/>
  <c r="C41" i="65"/>
  <c r="B41" i="65"/>
  <c r="D41" i="65" s="1"/>
  <c r="K40" i="65"/>
  <c r="J40" i="65"/>
  <c r="L40" i="65" s="1"/>
  <c r="F40" i="65"/>
  <c r="E40" i="65"/>
  <c r="G40" i="65" s="1"/>
  <c r="C40" i="65"/>
  <c r="B40" i="65"/>
  <c r="D40" i="65" s="1"/>
  <c r="K39" i="65"/>
  <c r="J39" i="65"/>
  <c r="L39" i="65" s="1"/>
  <c r="F39" i="65"/>
  <c r="E39" i="65"/>
  <c r="G39" i="65" s="1"/>
  <c r="C39" i="65"/>
  <c r="B39" i="65"/>
  <c r="D39" i="65" s="1"/>
  <c r="I39" i="65" s="1"/>
  <c r="K38" i="65"/>
  <c r="J38" i="65"/>
  <c r="L38" i="65" s="1"/>
  <c r="F38" i="65"/>
  <c r="E38" i="65"/>
  <c r="G38" i="65" s="1"/>
  <c r="C38" i="65"/>
  <c r="B38" i="65"/>
  <c r="D38" i="65" s="1"/>
  <c r="I38" i="65" s="1"/>
  <c r="K37" i="65"/>
  <c r="J37" i="65"/>
  <c r="L37" i="65" s="1"/>
  <c r="F37" i="65"/>
  <c r="E37" i="65"/>
  <c r="G37" i="65" s="1"/>
  <c r="C37" i="65"/>
  <c r="B37" i="65"/>
  <c r="D37" i="65" s="1"/>
  <c r="K36" i="65"/>
  <c r="J36" i="65"/>
  <c r="L36" i="65" s="1"/>
  <c r="F36" i="65"/>
  <c r="E36" i="65"/>
  <c r="G36" i="65" s="1"/>
  <c r="C36" i="65"/>
  <c r="B36" i="65"/>
  <c r="D36" i="65" s="1"/>
  <c r="K35" i="65"/>
  <c r="J35" i="65"/>
  <c r="L35" i="65" s="1"/>
  <c r="F35" i="65"/>
  <c r="E35" i="65"/>
  <c r="G35" i="65" s="1"/>
  <c r="C35" i="65"/>
  <c r="B35" i="65"/>
  <c r="D35" i="65" s="1"/>
  <c r="I35" i="65" s="1"/>
  <c r="K34" i="65"/>
  <c r="J34" i="65"/>
  <c r="L34" i="65" s="1"/>
  <c r="F34" i="65"/>
  <c r="E34" i="65"/>
  <c r="G34" i="65" s="1"/>
  <c r="C34" i="65"/>
  <c r="B34" i="65"/>
  <c r="D34" i="65" s="1"/>
  <c r="I34" i="65" s="1"/>
  <c r="K33" i="65"/>
  <c r="J33" i="65"/>
  <c r="L33" i="65" s="1"/>
  <c r="F33" i="65"/>
  <c r="E33" i="65"/>
  <c r="G33" i="65" s="1"/>
  <c r="C33" i="65"/>
  <c r="B33" i="65"/>
  <c r="D33" i="65" s="1"/>
  <c r="K32" i="65"/>
  <c r="J32" i="65"/>
  <c r="L32" i="65" s="1"/>
  <c r="F32" i="65"/>
  <c r="E32" i="65"/>
  <c r="G32" i="65" s="1"/>
  <c r="C32" i="65"/>
  <c r="B32" i="65"/>
  <c r="D32" i="65" s="1"/>
  <c r="K31" i="65"/>
  <c r="J31" i="65"/>
  <c r="L31" i="65" s="1"/>
  <c r="F31" i="65"/>
  <c r="E31" i="65"/>
  <c r="G31" i="65" s="1"/>
  <c r="C31" i="65"/>
  <c r="B31" i="65"/>
  <c r="D31" i="65" s="1"/>
  <c r="I31" i="65" s="1"/>
  <c r="K30" i="65"/>
  <c r="J30" i="65"/>
  <c r="L30" i="65" s="1"/>
  <c r="F30" i="65"/>
  <c r="E30" i="65"/>
  <c r="G30" i="65" s="1"/>
  <c r="C30" i="65"/>
  <c r="B30" i="65"/>
  <c r="D30" i="65" s="1"/>
  <c r="I30" i="65" s="1"/>
  <c r="K29" i="65"/>
  <c r="J29" i="65"/>
  <c r="L29" i="65" s="1"/>
  <c r="F29" i="65"/>
  <c r="E29" i="65"/>
  <c r="G29" i="65" s="1"/>
  <c r="C29" i="65"/>
  <c r="B29" i="65"/>
  <c r="D29" i="65" s="1"/>
  <c r="K28" i="65"/>
  <c r="J28" i="65"/>
  <c r="L28" i="65" s="1"/>
  <c r="F28" i="65"/>
  <c r="E28" i="65"/>
  <c r="G28" i="65" s="1"/>
  <c r="C28" i="65"/>
  <c r="B28" i="65"/>
  <c r="D28" i="65" s="1"/>
  <c r="K27" i="65"/>
  <c r="J27" i="65"/>
  <c r="L27" i="65" s="1"/>
  <c r="F27" i="65"/>
  <c r="E27" i="65"/>
  <c r="G27" i="65" s="1"/>
  <c r="C27" i="65"/>
  <c r="B27" i="65"/>
  <c r="D27" i="65" s="1"/>
  <c r="I27" i="65" s="1"/>
  <c r="K26" i="65"/>
  <c r="J26" i="65"/>
  <c r="L26" i="65" s="1"/>
  <c r="F26" i="65"/>
  <c r="E26" i="65"/>
  <c r="G26" i="65" s="1"/>
  <c r="C26" i="65"/>
  <c r="B26" i="65"/>
  <c r="D26" i="65" s="1"/>
  <c r="I26" i="65" s="1"/>
  <c r="K25" i="65"/>
  <c r="J25" i="65"/>
  <c r="L25" i="65" s="1"/>
  <c r="F25" i="65"/>
  <c r="E25" i="65"/>
  <c r="G25" i="65" s="1"/>
  <c r="C25" i="65"/>
  <c r="B25" i="65"/>
  <c r="D25" i="65" s="1"/>
  <c r="K24" i="65"/>
  <c r="J24" i="65"/>
  <c r="L24" i="65" s="1"/>
  <c r="F24" i="65"/>
  <c r="E24" i="65"/>
  <c r="G24" i="65" s="1"/>
  <c r="C24" i="65"/>
  <c r="B24" i="65"/>
  <c r="D24" i="65" s="1"/>
  <c r="K23" i="65"/>
  <c r="J23" i="65"/>
  <c r="L23" i="65" s="1"/>
  <c r="F23" i="65"/>
  <c r="E23" i="65"/>
  <c r="G23" i="65" s="1"/>
  <c r="C23" i="65"/>
  <c r="B23" i="65"/>
  <c r="D23" i="65" s="1"/>
  <c r="I23" i="65" s="1"/>
  <c r="K22" i="65"/>
  <c r="J22" i="65"/>
  <c r="L22" i="65" s="1"/>
  <c r="F22" i="65"/>
  <c r="E22" i="65"/>
  <c r="G22" i="65" s="1"/>
  <c r="C22" i="65"/>
  <c r="B22" i="65"/>
  <c r="D22" i="65" s="1"/>
  <c r="I22" i="65" s="1"/>
  <c r="K21" i="65"/>
  <c r="J21" i="65"/>
  <c r="L21" i="65" s="1"/>
  <c r="F21" i="65"/>
  <c r="E21" i="65"/>
  <c r="G21" i="65" s="1"/>
  <c r="C21" i="65"/>
  <c r="B21" i="65"/>
  <c r="D21" i="65" s="1"/>
  <c r="K20" i="65"/>
  <c r="F20" i="65"/>
  <c r="C20" i="65"/>
  <c r="K19" i="65"/>
  <c r="F19" i="65"/>
  <c r="C19" i="65"/>
  <c r="K18" i="65"/>
  <c r="F18" i="65"/>
  <c r="C18" i="65"/>
  <c r="K17" i="65"/>
  <c r="F17" i="65"/>
  <c r="C17" i="65"/>
  <c r="K16" i="65"/>
  <c r="F16" i="65"/>
  <c r="C16" i="65"/>
  <c r="K15" i="65"/>
  <c r="F15" i="65"/>
  <c r="C15" i="65"/>
  <c r="K14" i="65"/>
  <c r="F14" i="65"/>
  <c r="C14" i="65"/>
  <c r="K13" i="65"/>
  <c r="F13" i="65"/>
  <c r="C13" i="65"/>
  <c r="K48" i="25"/>
  <c r="J48" i="25"/>
  <c r="L48" i="25" s="1"/>
  <c r="F48" i="25"/>
  <c r="E48" i="25"/>
  <c r="G48" i="25" s="1"/>
  <c r="C48" i="25"/>
  <c r="B48" i="25"/>
  <c r="D48" i="25" s="1"/>
  <c r="K47" i="25"/>
  <c r="J47" i="25"/>
  <c r="L47" i="25" s="1"/>
  <c r="F47" i="25"/>
  <c r="E47" i="25"/>
  <c r="G47" i="25" s="1"/>
  <c r="C47" i="25"/>
  <c r="B47" i="25"/>
  <c r="D47" i="25" s="1"/>
  <c r="H47" i="25" s="1"/>
  <c r="K46" i="25"/>
  <c r="J46" i="25"/>
  <c r="L46" i="25" s="1"/>
  <c r="F46" i="25"/>
  <c r="E46" i="25"/>
  <c r="G46" i="25" s="1"/>
  <c r="C46" i="25"/>
  <c r="B46" i="25"/>
  <c r="D46" i="25" s="1"/>
  <c r="I46" i="25" s="1"/>
  <c r="K45" i="25"/>
  <c r="J45" i="25"/>
  <c r="L45" i="25" s="1"/>
  <c r="F45" i="25"/>
  <c r="E45" i="25"/>
  <c r="G45" i="25" s="1"/>
  <c r="C45" i="25"/>
  <c r="B45" i="25"/>
  <c r="D45" i="25" s="1"/>
  <c r="K44" i="25"/>
  <c r="J44" i="25"/>
  <c r="L44" i="25" s="1"/>
  <c r="F44" i="25"/>
  <c r="E44" i="25"/>
  <c r="G44" i="25" s="1"/>
  <c r="C44" i="25"/>
  <c r="B44" i="25"/>
  <c r="D44" i="25" s="1"/>
  <c r="K43" i="25"/>
  <c r="J43" i="25"/>
  <c r="L43" i="25" s="1"/>
  <c r="F43" i="25"/>
  <c r="E43" i="25"/>
  <c r="G43" i="25" s="1"/>
  <c r="C43" i="25"/>
  <c r="B43" i="25"/>
  <c r="D43" i="25" s="1"/>
  <c r="H43" i="25" s="1"/>
  <c r="K42" i="25"/>
  <c r="J42" i="25"/>
  <c r="L42" i="25" s="1"/>
  <c r="F42" i="25"/>
  <c r="E42" i="25"/>
  <c r="G42" i="25" s="1"/>
  <c r="C42" i="25"/>
  <c r="B42" i="25"/>
  <c r="D42" i="25" s="1"/>
  <c r="I42" i="25" s="1"/>
  <c r="K41" i="25"/>
  <c r="J41" i="25"/>
  <c r="L41" i="25" s="1"/>
  <c r="F41" i="25"/>
  <c r="E41" i="25"/>
  <c r="G41" i="25" s="1"/>
  <c r="C41" i="25"/>
  <c r="B41" i="25"/>
  <c r="D41" i="25" s="1"/>
  <c r="K40" i="25"/>
  <c r="J40" i="25"/>
  <c r="L40" i="25" s="1"/>
  <c r="F40" i="25"/>
  <c r="E40" i="25"/>
  <c r="G40" i="25" s="1"/>
  <c r="C40" i="25"/>
  <c r="B40" i="25"/>
  <c r="D40" i="25" s="1"/>
  <c r="K39" i="25"/>
  <c r="J39" i="25"/>
  <c r="L39" i="25" s="1"/>
  <c r="F39" i="25"/>
  <c r="E39" i="25"/>
  <c r="G39" i="25" s="1"/>
  <c r="C39" i="25"/>
  <c r="B39" i="25"/>
  <c r="D39" i="25" s="1"/>
  <c r="I39" i="25" s="1"/>
  <c r="K38" i="25"/>
  <c r="J38" i="25"/>
  <c r="L38" i="25" s="1"/>
  <c r="F38" i="25"/>
  <c r="E38" i="25"/>
  <c r="G38" i="25" s="1"/>
  <c r="C38" i="25"/>
  <c r="B38" i="25"/>
  <c r="D38" i="25" s="1"/>
  <c r="I38" i="25" s="1"/>
  <c r="K37" i="25"/>
  <c r="J37" i="25"/>
  <c r="L37" i="25" s="1"/>
  <c r="F37" i="25"/>
  <c r="E37" i="25"/>
  <c r="G37" i="25" s="1"/>
  <c r="C37" i="25"/>
  <c r="B37" i="25"/>
  <c r="D37" i="25" s="1"/>
  <c r="K36" i="25"/>
  <c r="J36" i="25"/>
  <c r="L36" i="25" s="1"/>
  <c r="F36" i="25"/>
  <c r="E36" i="25"/>
  <c r="G36" i="25" s="1"/>
  <c r="C36" i="25"/>
  <c r="B36" i="25"/>
  <c r="D36" i="25" s="1"/>
  <c r="K35" i="25"/>
  <c r="J35" i="25"/>
  <c r="L35" i="25" s="1"/>
  <c r="F35" i="25"/>
  <c r="E35" i="25"/>
  <c r="G35" i="25" s="1"/>
  <c r="C35" i="25"/>
  <c r="B35" i="25"/>
  <c r="D35" i="25" s="1"/>
  <c r="I35" i="25" s="1"/>
  <c r="K34" i="25"/>
  <c r="J34" i="25"/>
  <c r="L34" i="25" s="1"/>
  <c r="F34" i="25"/>
  <c r="E34" i="25"/>
  <c r="G34" i="25" s="1"/>
  <c r="C34" i="25"/>
  <c r="B34" i="25"/>
  <c r="D34" i="25" s="1"/>
  <c r="I34" i="25" s="1"/>
  <c r="K33" i="25"/>
  <c r="J33" i="25"/>
  <c r="F33" i="25"/>
  <c r="E33" i="25"/>
  <c r="C33" i="25"/>
  <c r="B33" i="25"/>
  <c r="K32" i="25"/>
  <c r="J32" i="25"/>
  <c r="F32" i="25"/>
  <c r="E32" i="25"/>
  <c r="C32" i="25"/>
  <c r="B32" i="25"/>
  <c r="K31" i="25"/>
  <c r="F31" i="25"/>
  <c r="C31" i="25"/>
  <c r="K30" i="25"/>
  <c r="F30" i="25"/>
  <c r="C30" i="25"/>
  <c r="K29" i="25"/>
  <c r="F29" i="25"/>
  <c r="C29" i="25"/>
  <c r="K28" i="25"/>
  <c r="F28" i="25"/>
  <c r="C28" i="25"/>
  <c r="K27" i="25"/>
  <c r="F27" i="25"/>
  <c r="C27" i="25"/>
  <c r="K26" i="25"/>
  <c r="F26" i="25"/>
  <c r="C26" i="25"/>
  <c r="K25" i="25"/>
  <c r="F25" i="25"/>
  <c r="C25" i="25"/>
  <c r="K24" i="25"/>
  <c r="F24" i="25"/>
  <c r="C24" i="25"/>
  <c r="K23" i="25"/>
  <c r="F23" i="25"/>
  <c r="C23" i="25"/>
  <c r="K22" i="25"/>
  <c r="F22" i="25"/>
  <c r="C22" i="25"/>
  <c r="K21" i="25"/>
  <c r="F21" i="25"/>
  <c r="C21" i="25"/>
  <c r="K20" i="25"/>
  <c r="F20" i="25"/>
  <c r="C20" i="25"/>
  <c r="K19" i="25"/>
  <c r="F19" i="25"/>
  <c r="C19" i="25"/>
  <c r="K18" i="25"/>
  <c r="F18" i="25"/>
  <c r="C18" i="25"/>
  <c r="K17" i="25"/>
  <c r="F17" i="25"/>
  <c r="C17" i="25"/>
  <c r="K16" i="25"/>
  <c r="F16" i="25"/>
  <c r="C16" i="25"/>
  <c r="K15" i="25"/>
  <c r="F15" i="25"/>
  <c r="C15" i="25"/>
  <c r="K14" i="25"/>
  <c r="F14" i="25"/>
  <c r="C14" i="25"/>
  <c r="K13" i="25"/>
  <c r="F13" i="25"/>
  <c r="C13" i="25"/>
  <c r="T71" i="28"/>
  <c r="S71" i="28"/>
  <c r="O71" i="28"/>
  <c r="N71" i="28"/>
  <c r="M71" i="28"/>
  <c r="L71" i="28"/>
  <c r="I71" i="28"/>
  <c r="H71" i="28"/>
  <c r="T70" i="28"/>
  <c r="S70" i="28"/>
  <c r="O70" i="28"/>
  <c r="N70" i="28"/>
  <c r="M70" i="28"/>
  <c r="L70" i="28"/>
  <c r="I70" i="28"/>
  <c r="H70" i="28"/>
  <c r="T69" i="28"/>
  <c r="S69" i="28"/>
  <c r="O69" i="28"/>
  <c r="N69" i="28"/>
  <c r="M69" i="28"/>
  <c r="L69" i="28"/>
  <c r="I69" i="28"/>
  <c r="H69" i="28"/>
  <c r="T68" i="28"/>
  <c r="S68" i="28"/>
  <c r="O68" i="28"/>
  <c r="N68" i="28"/>
  <c r="M68" i="28"/>
  <c r="L68" i="28"/>
  <c r="I68" i="28"/>
  <c r="H68" i="28"/>
  <c r="T67" i="28"/>
  <c r="S67" i="28"/>
  <c r="O67" i="28"/>
  <c r="N67" i="28"/>
  <c r="M67" i="28"/>
  <c r="L67" i="28"/>
  <c r="I67" i="28"/>
  <c r="H67" i="28"/>
  <c r="N66" i="28"/>
  <c r="H66" i="28"/>
  <c r="N65" i="28"/>
  <c r="H65" i="28"/>
  <c r="N64" i="28"/>
  <c r="H64" i="28"/>
  <c r="N63" i="28"/>
  <c r="H63" i="28"/>
  <c r="N62" i="28"/>
  <c r="H62" i="28"/>
  <c r="T61" i="28"/>
  <c r="S61" i="28"/>
  <c r="O61" i="28"/>
  <c r="N61" i="28"/>
  <c r="M61" i="28"/>
  <c r="L61" i="28"/>
  <c r="I61" i="28"/>
  <c r="H61" i="28"/>
  <c r="T60" i="28"/>
  <c r="S60" i="28"/>
  <c r="O60" i="28"/>
  <c r="N60" i="28"/>
  <c r="M60" i="28"/>
  <c r="L60" i="28"/>
  <c r="I60" i="28"/>
  <c r="H60" i="28"/>
  <c r="T59" i="28"/>
  <c r="S59" i="28"/>
  <c r="O59" i="28"/>
  <c r="N59" i="28"/>
  <c r="M59" i="28"/>
  <c r="L59" i="28"/>
  <c r="I59" i="28"/>
  <c r="H59" i="28"/>
  <c r="T58" i="28"/>
  <c r="S58" i="28"/>
  <c r="O58" i="28"/>
  <c r="N58" i="28"/>
  <c r="M58" i="28"/>
  <c r="L58" i="28"/>
  <c r="I58" i="28"/>
  <c r="H58" i="28"/>
  <c r="T57" i="28"/>
  <c r="S57" i="28"/>
  <c r="O57" i="28"/>
  <c r="N57" i="28"/>
  <c r="M57" i="28"/>
  <c r="L57" i="28"/>
  <c r="I57" i="28"/>
  <c r="H57" i="28"/>
  <c r="T56" i="28"/>
  <c r="S56" i="28"/>
  <c r="O56" i="28"/>
  <c r="N56" i="28"/>
  <c r="M56" i="28"/>
  <c r="L56" i="28"/>
  <c r="I56" i="28"/>
  <c r="H56" i="28"/>
  <c r="T55" i="28"/>
  <c r="S55" i="28"/>
  <c r="O55" i="28"/>
  <c r="N55" i="28"/>
  <c r="M55" i="28"/>
  <c r="L55" i="28"/>
  <c r="I55" i="28"/>
  <c r="H55" i="28"/>
  <c r="T54" i="28"/>
  <c r="S54" i="28"/>
  <c r="O54" i="28"/>
  <c r="N54" i="28"/>
  <c r="M54" i="28"/>
  <c r="L54" i="28"/>
  <c r="I54" i="28"/>
  <c r="H54" i="28"/>
  <c r="N53" i="28"/>
  <c r="H53" i="28"/>
  <c r="N52" i="28"/>
  <c r="H52" i="28"/>
  <c r="N51" i="28"/>
  <c r="M51" i="28"/>
  <c r="O51" i="28" s="1"/>
  <c r="I51" i="28"/>
  <c r="S51" i="28" s="1"/>
  <c r="H51" i="28"/>
  <c r="N50" i="28"/>
  <c r="H50" i="28"/>
  <c r="N49" i="28"/>
  <c r="H49" i="28"/>
  <c r="N48" i="28"/>
  <c r="H48" i="28"/>
  <c r="N47" i="28"/>
  <c r="H47" i="28"/>
  <c r="N46" i="28"/>
  <c r="H46" i="28"/>
  <c r="N45" i="28"/>
  <c r="H45" i="28"/>
  <c r="N44" i="28"/>
  <c r="H44" i="28"/>
  <c r="N43" i="28"/>
  <c r="H43" i="28"/>
  <c r="N42" i="28"/>
  <c r="H42" i="28"/>
  <c r="N41" i="28"/>
  <c r="H41" i="28"/>
  <c r="N40" i="28"/>
  <c r="H40" i="28"/>
  <c r="N39" i="28"/>
  <c r="H39" i="28"/>
  <c r="N38" i="28"/>
  <c r="H38" i="28"/>
  <c r="N37" i="28"/>
  <c r="H37" i="28"/>
  <c r="N36" i="28"/>
  <c r="H36" i="28"/>
  <c r="N35" i="28"/>
  <c r="H35" i="28"/>
  <c r="N34" i="28"/>
  <c r="H34" i="28"/>
  <c r="N33" i="28"/>
  <c r="H33" i="28"/>
  <c r="N32" i="28"/>
  <c r="H32" i="28"/>
  <c r="N31" i="28"/>
  <c r="H31" i="28"/>
  <c r="N30" i="28"/>
  <c r="H30" i="28"/>
  <c r="N29" i="28"/>
  <c r="H29" i="28"/>
  <c r="N28" i="28"/>
  <c r="H28" i="28"/>
  <c r="N27" i="28"/>
  <c r="H27" i="28"/>
  <c r="N26" i="28"/>
  <c r="H26" i="28"/>
  <c r="N25" i="28"/>
  <c r="H25" i="28"/>
  <c r="N24" i="28"/>
  <c r="H24" i="28"/>
  <c r="N23" i="28"/>
  <c r="H23" i="28"/>
  <c r="N22" i="28"/>
  <c r="H22" i="28"/>
  <c r="N21" i="28"/>
  <c r="H21" i="28"/>
  <c r="N20" i="28"/>
  <c r="H20" i="28"/>
  <c r="N19" i="28"/>
  <c r="H19" i="28"/>
  <c r="N18" i="28"/>
  <c r="H18" i="28"/>
  <c r="N17" i="28"/>
  <c r="H17" i="28"/>
  <c r="N16" i="28"/>
  <c r="H16" i="28"/>
  <c r="N15" i="28"/>
  <c r="H15" i="28"/>
  <c r="N14" i="28"/>
  <c r="H14" i="28"/>
  <c r="N13" i="28"/>
  <c r="H13" i="28"/>
  <c r="N12" i="28"/>
  <c r="H12" i="28"/>
  <c r="N11" i="28"/>
  <c r="H11" i="28"/>
  <c r="T71" i="69"/>
  <c r="S71" i="69"/>
  <c r="O71" i="69"/>
  <c r="N71" i="69"/>
  <c r="M71" i="69"/>
  <c r="L71" i="69"/>
  <c r="I71" i="69"/>
  <c r="H71" i="69"/>
  <c r="G71" i="69"/>
  <c r="T70" i="69"/>
  <c r="S70" i="69"/>
  <c r="O70" i="69"/>
  <c r="N70" i="69"/>
  <c r="M70" i="69"/>
  <c r="L70" i="69"/>
  <c r="I70" i="69"/>
  <c r="H70" i="69"/>
  <c r="G70" i="69"/>
  <c r="T69" i="69"/>
  <c r="S69" i="69"/>
  <c r="O69" i="69"/>
  <c r="N69" i="69"/>
  <c r="M69" i="69"/>
  <c r="L69" i="69"/>
  <c r="I69" i="69"/>
  <c r="H69" i="69"/>
  <c r="G69" i="69"/>
  <c r="T68" i="69"/>
  <c r="S68" i="69"/>
  <c r="O68" i="69"/>
  <c r="N68" i="69"/>
  <c r="M68" i="69"/>
  <c r="L68" i="69"/>
  <c r="I68" i="69"/>
  <c r="H68" i="69"/>
  <c r="G68" i="69"/>
  <c r="T67" i="69"/>
  <c r="S67" i="69"/>
  <c r="O67" i="69"/>
  <c r="N67" i="69"/>
  <c r="M67" i="69"/>
  <c r="L67" i="69"/>
  <c r="I67" i="69"/>
  <c r="H67" i="69"/>
  <c r="G67" i="69"/>
  <c r="T66" i="69"/>
  <c r="S66" i="69"/>
  <c r="O66" i="69"/>
  <c r="N66" i="69"/>
  <c r="M66" i="69"/>
  <c r="L66" i="69"/>
  <c r="I66" i="69"/>
  <c r="H66" i="69"/>
  <c r="G66" i="69"/>
  <c r="T65" i="69"/>
  <c r="S65" i="69"/>
  <c r="O65" i="69"/>
  <c r="N65" i="69"/>
  <c r="M65" i="69"/>
  <c r="L65" i="69"/>
  <c r="I65" i="69"/>
  <c r="H65" i="69"/>
  <c r="G65" i="69"/>
  <c r="T64" i="69"/>
  <c r="S64" i="69"/>
  <c r="O64" i="69"/>
  <c r="N64" i="69"/>
  <c r="M64" i="69"/>
  <c r="L64" i="69"/>
  <c r="I64" i="69"/>
  <c r="H64" i="69"/>
  <c r="G64" i="69"/>
  <c r="T63" i="69"/>
  <c r="S63" i="69"/>
  <c r="O63" i="69"/>
  <c r="N63" i="69"/>
  <c r="M63" i="69"/>
  <c r="L63" i="69"/>
  <c r="I63" i="69"/>
  <c r="H63" i="69"/>
  <c r="G63" i="69"/>
  <c r="T62" i="69"/>
  <c r="S62" i="69"/>
  <c r="O62" i="69"/>
  <c r="N62" i="69"/>
  <c r="M62" i="69"/>
  <c r="L62" i="69"/>
  <c r="I62" i="69"/>
  <c r="H62" i="69"/>
  <c r="G62" i="69"/>
  <c r="T61" i="69"/>
  <c r="S61" i="69"/>
  <c r="O61" i="69"/>
  <c r="N61" i="69"/>
  <c r="M61" i="69"/>
  <c r="L61" i="69"/>
  <c r="I61" i="69"/>
  <c r="H61" i="69"/>
  <c r="G61" i="69"/>
  <c r="T60" i="69"/>
  <c r="S60" i="69"/>
  <c r="O60" i="69"/>
  <c r="N60" i="69"/>
  <c r="M60" i="69"/>
  <c r="L60" i="69"/>
  <c r="I60" i="69"/>
  <c r="H60" i="69"/>
  <c r="G60" i="69"/>
  <c r="T59" i="69"/>
  <c r="S59" i="69"/>
  <c r="O59" i="69"/>
  <c r="N59" i="69"/>
  <c r="M59" i="69"/>
  <c r="L59" i="69"/>
  <c r="I59" i="69"/>
  <c r="H59" i="69"/>
  <c r="G59" i="69"/>
  <c r="T58" i="69"/>
  <c r="S58" i="69"/>
  <c r="O58" i="69"/>
  <c r="N58" i="69"/>
  <c r="M58" i="69"/>
  <c r="L58" i="69"/>
  <c r="I58" i="69"/>
  <c r="H58" i="69"/>
  <c r="G58" i="69"/>
  <c r="T57" i="69"/>
  <c r="S57" i="69"/>
  <c r="O57" i="69"/>
  <c r="N57" i="69"/>
  <c r="M57" i="69"/>
  <c r="L57" i="69"/>
  <c r="I57" i="69"/>
  <c r="H57" i="69"/>
  <c r="G57" i="69"/>
  <c r="T56" i="69"/>
  <c r="S56" i="69"/>
  <c r="O56" i="69"/>
  <c r="N56" i="69"/>
  <c r="M56" i="69"/>
  <c r="L56" i="69"/>
  <c r="I56" i="69"/>
  <c r="H56" i="69"/>
  <c r="G56" i="69"/>
  <c r="T55" i="69"/>
  <c r="S55" i="69"/>
  <c r="O55" i="69"/>
  <c r="N55" i="69"/>
  <c r="M55" i="69"/>
  <c r="L55" i="69"/>
  <c r="I55" i="69"/>
  <c r="H55" i="69"/>
  <c r="G55" i="69"/>
  <c r="T54" i="69"/>
  <c r="S54" i="69"/>
  <c r="O54" i="69"/>
  <c r="N54" i="69"/>
  <c r="M54" i="69"/>
  <c r="L54" i="69"/>
  <c r="I54" i="69"/>
  <c r="H54" i="69"/>
  <c r="G54" i="69"/>
  <c r="T53" i="69"/>
  <c r="S53" i="69"/>
  <c r="O53" i="69"/>
  <c r="N53" i="69"/>
  <c r="M53" i="69"/>
  <c r="L53" i="69"/>
  <c r="I53" i="69"/>
  <c r="H53" i="69"/>
  <c r="G53" i="69"/>
  <c r="T52" i="69"/>
  <c r="S52" i="69"/>
  <c r="O52" i="69"/>
  <c r="N52" i="69"/>
  <c r="M52" i="69"/>
  <c r="L52" i="69"/>
  <c r="I52" i="69"/>
  <c r="H52" i="69"/>
  <c r="G52" i="69"/>
  <c r="T51" i="69"/>
  <c r="S51" i="69"/>
  <c r="O51" i="69"/>
  <c r="N51" i="69"/>
  <c r="M51" i="69"/>
  <c r="L51" i="69"/>
  <c r="I51" i="69"/>
  <c r="H51" i="69"/>
  <c r="G51" i="69"/>
  <c r="T50" i="69"/>
  <c r="S50" i="69"/>
  <c r="O50" i="69"/>
  <c r="N50" i="69"/>
  <c r="M50" i="69"/>
  <c r="L50" i="69"/>
  <c r="I50" i="69"/>
  <c r="H50" i="69"/>
  <c r="G50" i="69"/>
  <c r="T49" i="69"/>
  <c r="S49" i="69"/>
  <c r="O49" i="69"/>
  <c r="N49" i="69"/>
  <c r="M49" i="69"/>
  <c r="L49" i="69"/>
  <c r="I49" i="69"/>
  <c r="H49" i="69"/>
  <c r="G49" i="69"/>
  <c r="T48" i="69"/>
  <c r="S48" i="69"/>
  <c r="O48" i="69"/>
  <c r="N48" i="69"/>
  <c r="M48" i="69"/>
  <c r="L48" i="69"/>
  <c r="I48" i="69"/>
  <c r="H48" i="69"/>
  <c r="G48" i="69"/>
  <c r="T47" i="69"/>
  <c r="S47" i="69"/>
  <c r="O47" i="69"/>
  <c r="N47" i="69"/>
  <c r="M47" i="69"/>
  <c r="L47" i="69"/>
  <c r="I47" i="69"/>
  <c r="H47" i="69"/>
  <c r="G47" i="69"/>
  <c r="T46" i="69"/>
  <c r="S46" i="69"/>
  <c r="O46" i="69"/>
  <c r="N46" i="69"/>
  <c r="M46" i="69"/>
  <c r="L46" i="69"/>
  <c r="I46" i="69"/>
  <c r="H46" i="69"/>
  <c r="G46" i="69"/>
  <c r="T45" i="69"/>
  <c r="S45" i="69"/>
  <c r="O45" i="69"/>
  <c r="N45" i="69"/>
  <c r="M45" i="69"/>
  <c r="L45" i="69"/>
  <c r="I45" i="69"/>
  <c r="H45" i="69"/>
  <c r="G45" i="69"/>
  <c r="T44" i="69"/>
  <c r="S44" i="69"/>
  <c r="O44" i="69"/>
  <c r="N44" i="69"/>
  <c r="M44" i="69"/>
  <c r="L44" i="69"/>
  <c r="I44" i="69"/>
  <c r="H44" i="69"/>
  <c r="G44" i="69"/>
  <c r="T43" i="69"/>
  <c r="S43" i="69"/>
  <c r="O43" i="69"/>
  <c r="N43" i="69"/>
  <c r="M43" i="69"/>
  <c r="L43" i="69"/>
  <c r="I43" i="69"/>
  <c r="H43" i="69"/>
  <c r="G43" i="69"/>
  <c r="T42" i="69"/>
  <c r="S42" i="69"/>
  <c r="O42" i="69"/>
  <c r="N42" i="69"/>
  <c r="M42" i="69"/>
  <c r="L42" i="69"/>
  <c r="I42" i="69"/>
  <c r="H42" i="69"/>
  <c r="G42" i="69"/>
  <c r="T41" i="69"/>
  <c r="S41" i="69"/>
  <c r="O41" i="69"/>
  <c r="N41" i="69"/>
  <c r="M41" i="69"/>
  <c r="L41" i="69"/>
  <c r="I41" i="69"/>
  <c r="H41" i="69"/>
  <c r="G41" i="69"/>
  <c r="T40" i="69"/>
  <c r="S40" i="69"/>
  <c r="O40" i="69"/>
  <c r="N40" i="69"/>
  <c r="M40" i="69"/>
  <c r="L40" i="69"/>
  <c r="I40" i="69"/>
  <c r="H40" i="69"/>
  <c r="G40" i="69"/>
  <c r="T39" i="69"/>
  <c r="S39" i="69"/>
  <c r="O39" i="69"/>
  <c r="N39" i="69"/>
  <c r="M39" i="69"/>
  <c r="L39" i="69"/>
  <c r="I39" i="69"/>
  <c r="H39" i="69"/>
  <c r="G39" i="69"/>
  <c r="T38" i="69"/>
  <c r="S38" i="69"/>
  <c r="O38" i="69"/>
  <c r="N38" i="69"/>
  <c r="M38" i="69"/>
  <c r="L38" i="69"/>
  <c r="I38" i="69"/>
  <c r="H38" i="69"/>
  <c r="G38" i="69"/>
  <c r="T37" i="69"/>
  <c r="S37" i="69"/>
  <c r="O37" i="69"/>
  <c r="N37" i="69"/>
  <c r="M37" i="69"/>
  <c r="L37" i="69"/>
  <c r="I37" i="69"/>
  <c r="H37" i="69"/>
  <c r="G37" i="69"/>
  <c r="T36" i="69"/>
  <c r="S36" i="69"/>
  <c r="O36" i="69"/>
  <c r="N36" i="69"/>
  <c r="M36" i="69"/>
  <c r="L36" i="69"/>
  <c r="I36" i="69"/>
  <c r="H36" i="69"/>
  <c r="G36" i="69"/>
  <c r="T35" i="69"/>
  <c r="S35" i="69"/>
  <c r="O35" i="69"/>
  <c r="N35" i="69"/>
  <c r="M35" i="69"/>
  <c r="L35" i="69"/>
  <c r="I35" i="69"/>
  <c r="H35" i="69"/>
  <c r="G35" i="69"/>
  <c r="T34" i="69"/>
  <c r="S34" i="69"/>
  <c r="O34" i="69"/>
  <c r="N34" i="69"/>
  <c r="M34" i="69"/>
  <c r="L34" i="69"/>
  <c r="I34" i="69"/>
  <c r="H34" i="69"/>
  <c r="G34" i="69"/>
  <c r="T33" i="69"/>
  <c r="S33" i="69"/>
  <c r="O33" i="69"/>
  <c r="N33" i="69"/>
  <c r="M33" i="69"/>
  <c r="L33" i="69"/>
  <c r="I33" i="69"/>
  <c r="H33" i="69"/>
  <c r="G33" i="69"/>
  <c r="T32" i="69"/>
  <c r="S32" i="69"/>
  <c r="O32" i="69"/>
  <c r="N32" i="69"/>
  <c r="M32" i="69"/>
  <c r="L32" i="69"/>
  <c r="I32" i="69"/>
  <c r="H32" i="69"/>
  <c r="G32" i="69"/>
  <c r="T31" i="69"/>
  <c r="S31" i="69"/>
  <c r="O31" i="69"/>
  <c r="N31" i="69"/>
  <c r="M31" i="69"/>
  <c r="L31" i="69"/>
  <c r="I31" i="69"/>
  <c r="H31" i="69"/>
  <c r="G31" i="69"/>
  <c r="T30" i="69"/>
  <c r="S30" i="69"/>
  <c r="O30" i="69"/>
  <c r="N30" i="69"/>
  <c r="M30" i="69"/>
  <c r="L30" i="69"/>
  <c r="I30" i="69"/>
  <c r="H30" i="69"/>
  <c r="G30" i="69"/>
  <c r="T29" i="69"/>
  <c r="S29" i="69"/>
  <c r="O29" i="69"/>
  <c r="N29" i="69"/>
  <c r="M29" i="69"/>
  <c r="L29" i="69"/>
  <c r="I29" i="69"/>
  <c r="H29" i="69"/>
  <c r="G29" i="69"/>
  <c r="T28" i="69"/>
  <c r="S28" i="69"/>
  <c r="O28" i="69"/>
  <c r="N28" i="69"/>
  <c r="M28" i="69"/>
  <c r="L28" i="69"/>
  <c r="I28" i="69"/>
  <c r="H28" i="69"/>
  <c r="G28" i="69"/>
  <c r="T27" i="69"/>
  <c r="S27" i="69"/>
  <c r="O27" i="69"/>
  <c r="N27" i="69"/>
  <c r="M27" i="69"/>
  <c r="L27" i="69"/>
  <c r="I27" i="69"/>
  <c r="H27" i="69"/>
  <c r="G27" i="69"/>
  <c r="T26" i="69"/>
  <c r="S26" i="69"/>
  <c r="O26" i="69"/>
  <c r="N26" i="69"/>
  <c r="M26" i="69"/>
  <c r="L26" i="69"/>
  <c r="I26" i="69"/>
  <c r="H26" i="69"/>
  <c r="G26" i="69"/>
  <c r="T25" i="69"/>
  <c r="S25" i="69"/>
  <c r="O25" i="69"/>
  <c r="N25" i="69"/>
  <c r="M25" i="69"/>
  <c r="L25" i="69"/>
  <c r="I25" i="69"/>
  <c r="H25" i="69"/>
  <c r="G25" i="69"/>
  <c r="T24" i="69"/>
  <c r="S24" i="69"/>
  <c r="O24" i="69"/>
  <c r="N24" i="69"/>
  <c r="M24" i="69"/>
  <c r="L24" i="69"/>
  <c r="I24" i="69"/>
  <c r="H24" i="69"/>
  <c r="G24" i="69"/>
  <c r="T23" i="69"/>
  <c r="S23" i="69"/>
  <c r="O23" i="69"/>
  <c r="N23" i="69"/>
  <c r="M23" i="69"/>
  <c r="L23" i="69"/>
  <c r="I23" i="69"/>
  <c r="H23" i="69"/>
  <c r="G23" i="69"/>
  <c r="T22" i="69"/>
  <c r="S22" i="69"/>
  <c r="O22" i="69"/>
  <c r="N22" i="69"/>
  <c r="M22" i="69"/>
  <c r="L22" i="69"/>
  <c r="I22" i="69"/>
  <c r="H22" i="69"/>
  <c r="G22" i="69"/>
  <c r="T21" i="69"/>
  <c r="S21" i="69"/>
  <c r="O21" i="69"/>
  <c r="N21" i="69"/>
  <c r="M21" i="69"/>
  <c r="L21" i="69"/>
  <c r="I21" i="69"/>
  <c r="H21" i="69"/>
  <c r="G21" i="69"/>
  <c r="T20" i="69"/>
  <c r="S20" i="69"/>
  <c r="O20" i="69"/>
  <c r="N20" i="69"/>
  <c r="M20" i="69"/>
  <c r="L20" i="69"/>
  <c r="I20" i="69"/>
  <c r="H20" i="69"/>
  <c r="G20" i="69"/>
  <c r="T19" i="69"/>
  <c r="S19" i="69"/>
  <c r="O19" i="69"/>
  <c r="N19" i="69"/>
  <c r="M19" i="69"/>
  <c r="L19" i="69"/>
  <c r="I19" i="69"/>
  <c r="H19" i="69"/>
  <c r="G19" i="69"/>
  <c r="T18" i="69"/>
  <c r="S18" i="69"/>
  <c r="O18" i="69"/>
  <c r="N18" i="69"/>
  <c r="M18" i="69"/>
  <c r="L18" i="69"/>
  <c r="I18" i="69"/>
  <c r="H18" i="69"/>
  <c r="G18" i="69"/>
  <c r="T17" i="69"/>
  <c r="S17" i="69"/>
  <c r="O17" i="69"/>
  <c r="N17" i="69"/>
  <c r="M17" i="69"/>
  <c r="L17" i="69"/>
  <c r="I17" i="69"/>
  <c r="H17" i="69"/>
  <c r="G17" i="69"/>
  <c r="N16" i="69"/>
  <c r="M16" i="69"/>
  <c r="O16" i="69" s="1"/>
  <c r="I16" i="69"/>
  <c r="L16" i="69" s="1"/>
  <c r="H16" i="69"/>
  <c r="G16" i="69"/>
  <c r="N15" i="69"/>
  <c r="M15" i="69"/>
  <c r="H15" i="69"/>
  <c r="G15" i="69"/>
  <c r="N14" i="69"/>
  <c r="M14" i="69"/>
  <c r="H14" i="69"/>
  <c r="G14" i="69"/>
  <c r="N13" i="69"/>
  <c r="M13" i="69"/>
  <c r="H13" i="69"/>
  <c r="G13" i="69"/>
  <c r="N12" i="69"/>
  <c r="M12" i="69"/>
  <c r="H12" i="69"/>
  <c r="G12" i="69"/>
  <c r="N11" i="69"/>
  <c r="M11" i="69"/>
  <c r="G11" i="69"/>
  <c r="H11" i="69"/>
  <c r="AR169" i="80"/>
  <c r="AQ169" i="80"/>
  <c r="AH169" i="80" s="1"/>
  <c r="AP169" i="80"/>
  <c r="AO169" i="80"/>
  <c r="AM169" i="80"/>
  <c r="AJ169" i="80"/>
  <c r="AG169" i="80"/>
  <c r="X169" i="80"/>
  <c r="V169" i="80"/>
  <c r="Z169" i="80"/>
  <c r="P169" i="80" s="1"/>
  <c r="O169" i="80"/>
  <c r="E169" i="80"/>
  <c r="AR168" i="80"/>
  <c r="AQ168" i="80"/>
  <c r="AH168" i="80" s="1"/>
  <c r="AP168" i="80"/>
  <c r="AO168" i="80"/>
  <c r="AM168" i="80"/>
  <c r="AJ168" i="80"/>
  <c r="AG168" i="80"/>
  <c r="X168" i="80"/>
  <c r="V168" i="80"/>
  <c r="Y168" i="80"/>
  <c r="O168" i="80"/>
  <c r="E168" i="80"/>
  <c r="A168" i="80" s="1"/>
  <c r="AR167" i="80"/>
  <c r="AQ167" i="80"/>
  <c r="AH167" i="80" s="1"/>
  <c r="AP167" i="80"/>
  <c r="AO167" i="80"/>
  <c r="AM167" i="80"/>
  <c r="AJ167" i="80"/>
  <c r="AG167" i="80"/>
  <c r="X167" i="80"/>
  <c r="V167" i="80"/>
  <c r="Y167" i="80"/>
  <c r="O167" i="80"/>
  <c r="E167" i="80"/>
  <c r="A167" i="80" s="1"/>
  <c r="AR166" i="80"/>
  <c r="AQ166" i="80"/>
  <c r="AH166" i="80" s="1"/>
  <c r="AP166" i="80"/>
  <c r="AO166" i="80"/>
  <c r="AM166" i="80"/>
  <c r="AJ166" i="80"/>
  <c r="AG166" i="80"/>
  <c r="X166" i="80"/>
  <c r="V166" i="80"/>
  <c r="Y166" i="80"/>
  <c r="O166" i="80"/>
  <c r="E166" i="80"/>
  <c r="A166" i="80" s="1"/>
  <c r="AR165" i="80"/>
  <c r="AQ165" i="80"/>
  <c r="AH165" i="80" s="1"/>
  <c r="AP165" i="80"/>
  <c r="AO165" i="80"/>
  <c r="AM165" i="80"/>
  <c r="AJ165" i="80"/>
  <c r="AG165" i="80"/>
  <c r="X165" i="80"/>
  <c r="V165" i="80"/>
  <c r="Y165" i="80"/>
  <c r="O165" i="80"/>
  <c r="E165" i="80"/>
  <c r="A165" i="80" s="1"/>
  <c r="AR164" i="80"/>
  <c r="AQ164" i="80"/>
  <c r="AH164" i="80" s="1"/>
  <c r="AP164" i="80"/>
  <c r="AO164" i="80"/>
  <c r="AM164" i="80"/>
  <c r="AJ164" i="80"/>
  <c r="AG164" i="80"/>
  <c r="X164" i="80"/>
  <c r="V164" i="80"/>
  <c r="Y164" i="80"/>
  <c r="O164" i="80"/>
  <c r="E164" i="80"/>
  <c r="A164" i="80" s="1"/>
  <c r="AR163" i="80"/>
  <c r="AQ163" i="80"/>
  <c r="AH163" i="80" s="1"/>
  <c r="AP163" i="80"/>
  <c r="AO163" i="80"/>
  <c r="AM163" i="80"/>
  <c r="AJ163" i="80"/>
  <c r="AG163" i="80"/>
  <c r="X163" i="80"/>
  <c r="V163" i="80"/>
  <c r="Y163" i="80"/>
  <c r="O163" i="80"/>
  <c r="E163" i="80"/>
  <c r="AR162" i="80"/>
  <c r="AQ162" i="80"/>
  <c r="AH162" i="80" s="1"/>
  <c r="AP162" i="80"/>
  <c r="AO162" i="80"/>
  <c r="AM162" i="80"/>
  <c r="AJ162" i="80"/>
  <c r="AG162" i="80"/>
  <c r="X162" i="80"/>
  <c r="V162" i="80"/>
  <c r="Z162" i="80"/>
  <c r="P162" i="80" s="1"/>
  <c r="O162" i="80"/>
  <c r="E162" i="80"/>
  <c r="AR161" i="80"/>
  <c r="AQ161" i="80"/>
  <c r="AH161" i="80" s="1"/>
  <c r="AP161" i="80"/>
  <c r="AO161" i="80"/>
  <c r="AM161" i="80"/>
  <c r="AJ161" i="80"/>
  <c r="AG161" i="80"/>
  <c r="X161" i="80"/>
  <c r="V161" i="80"/>
  <c r="Z161" i="80"/>
  <c r="P161" i="80" s="1"/>
  <c r="O161" i="80"/>
  <c r="E161" i="80"/>
  <c r="AR160" i="80"/>
  <c r="AQ160" i="80"/>
  <c r="AH160" i="80" s="1"/>
  <c r="AP160" i="80"/>
  <c r="AO160" i="80"/>
  <c r="AM160" i="80"/>
  <c r="AJ160" i="80"/>
  <c r="AG160" i="80"/>
  <c r="X160" i="80"/>
  <c r="V160" i="80"/>
  <c r="M160" i="80"/>
  <c r="O160" i="80"/>
  <c r="E160" i="80"/>
  <c r="AR159" i="80"/>
  <c r="AQ159" i="80"/>
  <c r="AH159" i="80" s="1"/>
  <c r="AP159" i="80"/>
  <c r="AO159" i="80"/>
  <c r="AM159" i="80"/>
  <c r="AJ159" i="80"/>
  <c r="AG159" i="80"/>
  <c r="X159" i="80"/>
  <c r="V159" i="80"/>
  <c r="Z159" i="80"/>
  <c r="P159" i="80" s="1"/>
  <c r="O159" i="80"/>
  <c r="E159" i="80"/>
  <c r="A159" i="80" s="1"/>
  <c r="AR158" i="80"/>
  <c r="AQ158" i="80"/>
  <c r="AH158" i="80" s="1"/>
  <c r="AP158" i="80"/>
  <c r="AO158" i="80"/>
  <c r="AM158" i="80"/>
  <c r="AJ158" i="80"/>
  <c r="AG158" i="80"/>
  <c r="X158" i="80"/>
  <c r="V158" i="80"/>
  <c r="O158" i="80"/>
  <c r="E158" i="80"/>
  <c r="AR157" i="80"/>
  <c r="AQ157" i="80"/>
  <c r="AH157" i="80" s="1"/>
  <c r="AP157" i="80"/>
  <c r="AO157" i="80"/>
  <c r="AM157" i="80"/>
  <c r="AJ157" i="80"/>
  <c r="AG157" i="80"/>
  <c r="X157" i="80"/>
  <c r="V157" i="80"/>
  <c r="Z157" i="80"/>
  <c r="P157" i="80" s="1"/>
  <c r="O157" i="80"/>
  <c r="E157" i="80"/>
  <c r="AR156" i="80"/>
  <c r="AQ156" i="80"/>
  <c r="AH156" i="80" s="1"/>
  <c r="AP156" i="80"/>
  <c r="AO156" i="80"/>
  <c r="AM156" i="80"/>
  <c r="AJ156" i="80"/>
  <c r="AG156" i="80"/>
  <c r="X156" i="80"/>
  <c r="V156" i="80"/>
  <c r="Z156" i="80"/>
  <c r="P156" i="80" s="1"/>
  <c r="O156" i="80"/>
  <c r="E156" i="80"/>
  <c r="AR155" i="80"/>
  <c r="AQ155" i="80"/>
  <c r="AH155" i="80" s="1"/>
  <c r="AP155" i="80"/>
  <c r="AO155" i="80"/>
  <c r="AM155" i="80"/>
  <c r="AJ155" i="80"/>
  <c r="AG155" i="80"/>
  <c r="X155" i="80"/>
  <c r="V155" i="80"/>
  <c r="Z155" i="80"/>
  <c r="P155" i="80" s="1"/>
  <c r="O155" i="80"/>
  <c r="E155" i="80"/>
  <c r="A155" i="80" s="1"/>
  <c r="AR154" i="80"/>
  <c r="AQ154" i="80"/>
  <c r="AH154" i="80" s="1"/>
  <c r="AP154" i="80"/>
  <c r="AO154" i="80"/>
  <c r="AM154" i="80"/>
  <c r="AJ154" i="80"/>
  <c r="AG154" i="80"/>
  <c r="X154" i="80"/>
  <c r="V154" i="80"/>
  <c r="O154" i="80"/>
  <c r="E154" i="80"/>
  <c r="AR153" i="80"/>
  <c r="AQ153" i="80"/>
  <c r="AH153" i="80" s="1"/>
  <c r="AP153" i="80"/>
  <c r="AO153" i="80"/>
  <c r="AM153" i="80"/>
  <c r="AJ153" i="80"/>
  <c r="AG153" i="80"/>
  <c r="X153" i="80"/>
  <c r="V153" i="80"/>
  <c r="Z153" i="80"/>
  <c r="P153" i="80" s="1"/>
  <c r="O153" i="80"/>
  <c r="E153" i="80"/>
  <c r="AR152" i="80"/>
  <c r="AQ152" i="80"/>
  <c r="AH152" i="80" s="1"/>
  <c r="AP152" i="80"/>
  <c r="AO152" i="80"/>
  <c r="AM152" i="80"/>
  <c r="AJ152" i="80"/>
  <c r="AG152" i="80"/>
  <c r="X152" i="80"/>
  <c r="V152" i="80"/>
  <c r="AA152" i="80"/>
  <c r="O152" i="80"/>
  <c r="E152" i="80"/>
  <c r="AR151" i="80"/>
  <c r="AQ151" i="80"/>
  <c r="AH151" i="80" s="1"/>
  <c r="AP151" i="80"/>
  <c r="AO151" i="80"/>
  <c r="AM151" i="80"/>
  <c r="AJ151" i="80"/>
  <c r="AG151" i="80"/>
  <c r="X151" i="80"/>
  <c r="V151" i="80"/>
  <c r="Z151" i="80"/>
  <c r="P151" i="80" s="1"/>
  <c r="O151" i="80"/>
  <c r="E151" i="80"/>
  <c r="AR150" i="80"/>
  <c r="AQ150" i="80"/>
  <c r="AH150" i="80" s="1"/>
  <c r="AP150" i="80"/>
  <c r="AO150" i="80"/>
  <c r="AM150" i="80"/>
  <c r="AJ150" i="80"/>
  <c r="AG150" i="80"/>
  <c r="X150" i="80"/>
  <c r="V150" i="80"/>
  <c r="O150" i="80"/>
  <c r="E150" i="80"/>
  <c r="AR149" i="80"/>
  <c r="AQ149" i="80"/>
  <c r="AH149" i="80" s="1"/>
  <c r="AP149" i="80"/>
  <c r="AO149" i="80"/>
  <c r="AM149" i="80"/>
  <c r="AJ149" i="80"/>
  <c r="AG149" i="80"/>
  <c r="X149" i="80"/>
  <c r="V149" i="80"/>
  <c r="Z149" i="80"/>
  <c r="P149" i="80" s="1"/>
  <c r="O149" i="80"/>
  <c r="E149" i="80"/>
  <c r="AR148" i="80"/>
  <c r="AQ148" i="80"/>
  <c r="AH148" i="80" s="1"/>
  <c r="AP148" i="80"/>
  <c r="AO148" i="80"/>
  <c r="AM148" i="80"/>
  <c r="AJ148" i="80"/>
  <c r="AG148" i="80"/>
  <c r="X148" i="80"/>
  <c r="V148" i="80"/>
  <c r="Z148" i="80"/>
  <c r="P148" i="80" s="1"/>
  <c r="O148" i="80"/>
  <c r="E148" i="80"/>
  <c r="AR147" i="80"/>
  <c r="AQ147" i="80"/>
  <c r="AH147" i="80" s="1"/>
  <c r="AP147" i="80"/>
  <c r="AO147" i="80"/>
  <c r="AM147" i="80"/>
  <c r="AJ147" i="80"/>
  <c r="AG147" i="80"/>
  <c r="X147" i="80"/>
  <c r="V147" i="80"/>
  <c r="Z147" i="80"/>
  <c r="P147" i="80" s="1"/>
  <c r="O147" i="80"/>
  <c r="E147" i="80"/>
  <c r="A147" i="80" s="1"/>
  <c r="AR146" i="80"/>
  <c r="AQ146" i="80"/>
  <c r="AH146" i="80" s="1"/>
  <c r="AP146" i="80"/>
  <c r="AO146" i="80"/>
  <c r="AM146" i="80"/>
  <c r="AJ146" i="80"/>
  <c r="AG146" i="80"/>
  <c r="X146" i="80"/>
  <c r="V146" i="80"/>
  <c r="O146" i="80"/>
  <c r="E146" i="80"/>
  <c r="AR145" i="80"/>
  <c r="AQ145" i="80"/>
  <c r="AH145" i="80" s="1"/>
  <c r="AP145" i="80"/>
  <c r="AO145" i="80"/>
  <c r="AM145" i="80"/>
  <c r="AJ145" i="80"/>
  <c r="AG145" i="80"/>
  <c r="X145" i="80"/>
  <c r="V145" i="80"/>
  <c r="Z145" i="80"/>
  <c r="P145" i="80" s="1"/>
  <c r="O145" i="80"/>
  <c r="E145" i="80"/>
  <c r="AR144" i="80"/>
  <c r="AQ144" i="80"/>
  <c r="AH144" i="80" s="1"/>
  <c r="AP144" i="80"/>
  <c r="AO144" i="80"/>
  <c r="AM144" i="80"/>
  <c r="AJ144" i="80"/>
  <c r="AG144" i="80"/>
  <c r="X144" i="80"/>
  <c r="V144" i="80"/>
  <c r="O144" i="80"/>
  <c r="E144" i="80"/>
  <c r="AR143" i="80"/>
  <c r="AQ143" i="80"/>
  <c r="AH143" i="80" s="1"/>
  <c r="AP143" i="80"/>
  <c r="AO143" i="80"/>
  <c r="AM143" i="80"/>
  <c r="AJ143" i="80"/>
  <c r="AG143" i="80"/>
  <c r="X143" i="80"/>
  <c r="V143" i="80"/>
  <c r="Z143" i="80"/>
  <c r="P143" i="80" s="1"/>
  <c r="O143" i="80"/>
  <c r="E143" i="80"/>
  <c r="AR142" i="80"/>
  <c r="AQ142" i="80"/>
  <c r="AH142" i="80" s="1"/>
  <c r="AP142" i="80"/>
  <c r="AO142" i="80"/>
  <c r="AM142" i="80"/>
  <c r="AJ142" i="80"/>
  <c r="AG142" i="80"/>
  <c r="X142" i="80"/>
  <c r="V142" i="80"/>
  <c r="O142" i="80"/>
  <c r="E142" i="80"/>
  <c r="AR141" i="80"/>
  <c r="AQ141" i="80"/>
  <c r="AH141" i="80" s="1"/>
  <c r="AP141" i="80"/>
  <c r="AO141" i="80"/>
  <c r="AM141" i="80"/>
  <c r="AJ141" i="80"/>
  <c r="AG141" i="80"/>
  <c r="X141" i="80"/>
  <c r="V141" i="80"/>
  <c r="Z141" i="80"/>
  <c r="P141" i="80" s="1"/>
  <c r="O141" i="80"/>
  <c r="E141" i="80"/>
  <c r="AR140" i="80"/>
  <c r="AQ140" i="80"/>
  <c r="AH140" i="80" s="1"/>
  <c r="AP140" i="80"/>
  <c r="AO140" i="80"/>
  <c r="AM140" i="80"/>
  <c r="AJ140" i="80"/>
  <c r="AG140" i="80"/>
  <c r="X140" i="80"/>
  <c r="V140" i="80"/>
  <c r="Z140" i="80"/>
  <c r="P140" i="80" s="1"/>
  <c r="O140" i="80"/>
  <c r="E140" i="80"/>
  <c r="AR139" i="80"/>
  <c r="AQ139" i="80"/>
  <c r="AH139" i="80" s="1"/>
  <c r="AP139" i="80"/>
  <c r="AO139" i="80"/>
  <c r="AM139" i="80"/>
  <c r="AJ139" i="80"/>
  <c r="AG139" i="80"/>
  <c r="X139" i="80"/>
  <c r="K12" i="69"/>
  <c r="O139" i="80"/>
  <c r="E139" i="80"/>
  <c r="A139" i="80" s="1"/>
  <c r="J138" i="80"/>
  <c r="AR135" i="80"/>
  <c r="AQ135" i="80"/>
  <c r="AH135" i="80" s="1"/>
  <c r="AP135" i="80"/>
  <c r="AO135" i="80"/>
  <c r="AM135" i="80"/>
  <c r="AJ135" i="80"/>
  <c r="AG135" i="80"/>
  <c r="X135" i="80"/>
  <c r="V135" i="80"/>
  <c r="O135" i="80"/>
  <c r="B135" i="80"/>
  <c r="AR134" i="80"/>
  <c r="AQ134" i="80"/>
  <c r="AH134" i="80" s="1"/>
  <c r="AP134" i="80"/>
  <c r="AO134" i="80"/>
  <c r="AM134" i="80"/>
  <c r="AJ134" i="80"/>
  <c r="AG134" i="80"/>
  <c r="X134" i="80"/>
  <c r="V134" i="80"/>
  <c r="O134" i="80"/>
  <c r="B134" i="80"/>
  <c r="AR133" i="80"/>
  <c r="AQ133" i="80"/>
  <c r="AH133" i="80" s="1"/>
  <c r="AP133" i="80"/>
  <c r="AO133" i="80"/>
  <c r="AM133" i="80"/>
  <c r="AJ133" i="80"/>
  <c r="AG133" i="80"/>
  <c r="X133" i="80"/>
  <c r="V133" i="80"/>
  <c r="Z133" i="80"/>
  <c r="P133" i="80" s="1"/>
  <c r="O133" i="80"/>
  <c r="B133" i="80"/>
  <c r="AR132" i="80"/>
  <c r="AQ132" i="80"/>
  <c r="AH132" i="80" s="1"/>
  <c r="AP132" i="80"/>
  <c r="AO132" i="80"/>
  <c r="AM132" i="80"/>
  <c r="AJ132" i="80"/>
  <c r="AG132" i="80"/>
  <c r="X132" i="80"/>
  <c r="V132" i="80"/>
  <c r="Y132" i="80"/>
  <c r="O132" i="80"/>
  <c r="B132" i="80"/>
  <c r="AR131" i="80"/>
  <c r="AQ131" i="80"/>
  <c r="AH131" i="80" s="1"/>
  <c r="AP131" i="80"/>
  <c r="AO131" i="80"/>
  <c r="AM131" i="80"/>
  <c r="AJ131" i="80"/>
  <c r="AG131" i="80"/>
  <c r="X131" i="80"/>
  <c r="V131" i="80"/>
  <c r="Y131" i="80"/>
  <c r="O131" i="80"/>
  <c r="B131" i="80"/>
  <c r="AR130" i="80"/>
  <c r="AQ130" i="80"/>
  <c r="AH130" i="80" s="1"/>
  <c r="AP130" i="80"/>
  <c r="AO130" i="80"/>
  <c r="AM130" i="80"/>
  <c r="AJ130" i="80"/>
  <c r="AG130" i="80"/>
  <c r="X130" i="80"/>
  <c r="V130" i="80"/>
  <c r="O130" i="80"/>
  <c r="B130" i="80"/>
  <c r="AR129" i="80"/>
  <c r="AQ129" i="80"/>
  <c r="AH129" i="80" s="1"/>
  <c r="AP129" i="80"/>
  <c r="AO129" i="80"/>
  <c r="AM129" i="80"/>
  <c r="AJ129" i="80"/>
  <c r="AG129" i="80"/>
  <c r="X129" i="80"/>
  <c r="V129" i="80"/>
  <c r="Y129" i="80"/>
  <c r="O129" i="80"/>
  <c r="B129" i="80"/>
  <c r="AR128" i="80"/>
  <c r="AQ128" i="80"/>
  <c r="AH128" i="80" s="1"/>
  <c r="AP128" i="80"/>
  <c r="AO128" i="80"/>
  <c r="AM128" i="80"/>
  <c r="AJ128" i="80"/>
  <c r="AG128" i="80"/>
  <c r="X128" i="80"/>
  <c r="V128" i="80"/>
  <c r="O128" i="80"/>
  <c r="B128" i="80"/>
  <c r="AR127" i="80"/>
  <c r="AQ127" i="80"/>
  <c r="AH127" i="80" s="1"/>
  <c r="AP127" i="80"/>
  <c r="AO127" i="80"/>
  <c r="AM127" i="80"/>
  <c r="AJ127" i="80"/>
  <c r="AG127" i="80"/>
  <c r="X127" i="80"/>
  <c r="V127" i="80"/>
  <c r="Y127" i="80"/>
  <c r="O127" i="80"/>
  <c r="B127" i="80"/>
  <c r="AR126" i="80"/>
  <c r="AQ126" i="80"/>
  <c r="AH126" i="80" s="1"/>
  <c r="AP126" i="80"/>
  <c r="AO126" i="80"/>
  <c r="AM126" i="80"/>
  <c r="AJ126" i="80"/>
  <c r="AG126" i="80"/>
  <c r="X126" i="80"/>
  <c r="V126" i="80"/>
  <c r="O126" i="80"/>
  <c r="B126" i="80"/>
  <c r="AR125" i="80"/>
  <c r="AQ125" i="80"/>
  <c r="AH125" i="80" s="1"/>
  <c r="AP125" i="80"/>
  <c r="AO125" i="80"/>
  <c r="AM125" i="80"/>
  <c r="AJ125" i="80"/>
  <c r="AG125" i="80"/>
  <c r="X125" i="80"/>
  <c r="V125" i="80"/>
  <c r="Y125" i="80"/>
  <c r="O125" i="80"/>
  <c r="B125" i="80"/>
  <c r="AR124" i="80"/>
  <c r="AQ124" i="80"/>
  <c r="AH124" i="80" s="1"/>
  <c r="AP124" i="80"/>
  <c r="AO124" i="80"/>
  <c r="AM124" i="80"/>
  <c r="AJ124" i="80"/>
  <c r="AG124" i="80"/>
  <c r="X124" i="80"/>
  <c r="V124" i="80"/>
  <c r="O124" i="80"/>
  <c r="B124" i="80"/>
  <c r="AR123" i="80"/>
  <c r="AQ123" i="80"/>
  <c r="AH123" i="80" s="1"/>
  <c r="AP123" i="80"/>
  <c r="AO123" i="80"/>
  <c r="AM123" i="80"/>
  <c r="AJ123" i="80"/>
  <c r="AG123" i="80"/>
  <c r="X123" i="80"/>
  <c r="V123" i="80"/>
  <c r="Y123" i="80"/>
  <c r="O123" i="80"/>
  <c r="B123" i="80"/>
  <c r="AR122" i="80"/>
  <c r="AQ122" i="80"/>
  <c r="AH122" i="80" s="1"/>
  <c r="AP122" i="80"/>
  <c r="AO122" i="80"/>
  <c r="AM122" i="80"/>
  <c r="AJ122" i="80"/>
  <c r="AG122" i="80"/>
  <c r="X122" i="80"/>
  <c r="V122" i="80"/>
  <c r="O122" i="80"/>
  <c r="B122" i="80"/>
  <c r="AR121" i="80"/>
  <c r="AQ121" i="80"/>
  <c r="AH121" i="80" s="1"/>
  <c r="AP121" i="80"/>
  <c r="AO121" i="80"/>
  <c r="AM121" i="80"/>
  <c r="AJ121" i="80"/>
  <c r="AG121" i="80"/>
  <c r="X121" i="80"/>
  <c r="V121" i="80"/>
  <c r="O121" i="80"/>
  <c r="B121" i="80"/>
  <c r="AR120" i="80"/>
  <c r="AQ120" i="80"/>
  <c r="AH120" i="80" s="1"/>
  <c r="AP120" i="80"/>
  <c r="AO120" i="80"/>
  <c r="AM120" i="80"/>
  <c r="AJ120" i="80"/>
  <c r="AG120" i="80"/>
  <c r="X120" i="80"/>
  <c r="V120" i="80"/>
  <c r="O120" i="80"/>
  <c r="B120" i="80"/>
  <c r="AR119" i="80"/>
  <c r="AQ119" i="80"/>
  <c r="AH119" i="80" s="1"/>
  <c r="AP119" i="80"/>
  <c r="AO119" i="80"/>
  <c r="AM119" i="80"/>
  <c r="AJ119" i="80"/>
  <c r="AG119" i="80"/>
  <c r="X119" i="80"/>
  <c r="V119" i="80"/>
  <c r="Y119" i="80"/>
  <c r="O119" i="80"/>
  <c r="B119" i="80"/>
  <c r="AR118" i="80"/>
  <c r="AQ118" i="80"/>
  <c r="AH118" i="80" s="1"/>
  <c r="AP118" i="80"/>
  <c r="AO118" i="80"/>
  <c r="AM118" i="80"/>
  <c r="AJ118" i="80"/>
  <c r="AG118" i="80"/>
  <c r="X118" i="80"/>
  <c r="V118" i="80"/>
  <c r="O118" i="80"/>
  <c r="B118" i="80"/>
  <c r="AR117" i="80"/>
  <c r="AQ117" i="80"/>
  <c r="AH117" i="80" s="1"/>
  <c r="AP117" i="80"/>
  <c r="AO117" i="80"/>
  <c r="AM117" i="80"/>
  <c r="AJ117" i="80"/>
  <c r="AG117" i="80"/>
  <c r="X117" i="80"/>
  <c r="V117" i="80"/>
  <c r="Y117" i="80"/>
  <c r="O117" i="80"/>
  <c r="B117" i="80"/>
  <c r="AR116" i="80"/>
  <c r="AQ116" i="80"/>
  <c r="AH116" i="80" s="1"/>
  <c r="AP116" i="80"/>
  <c r="AO116" i="80"/>
  <c r="AM116" i="80"/>
  <c r="AJ116" i="80"/>
  <c r="AG116" i="80"/>
  <c r="X116" i="80"/>
  <c r="V116" i="80"/>
  <c r="O116" i="80"/>
  <c r="B116" i="80"/>
  <c r="AR115" i="80"/>
  <c r="AQ115" i="80"/>
  <c r="AH115" i="80" s="1"/>
  <c r="AP115" i="80"/>
  <c r="AO115" i="80"/>
  <c r="AM115" i="80"/>
  <c r="AJ115" i="80"/>
  <c r="AG115" i="80"/>
  <c r="X115" i="80"/>
  <c r="V115" i="80"/>
  <c r="Y115" i="80"/>
  <c r="O115" i="80"/>
  <c r="B115" i="80"/>
  <c r="AR114" i="80"/>
  <c r="AQ114" i="80"/>
  <c r="AH114" i="80" s="1"/>
  <c r="AP114" i="80"/>
  <c r="AO114" i="80"/>
  <c r="AM114" i="80"/>
  <c r="AJ114" i="80"/>
  <c r="AG114" i="80"/>
  <c r="X114" i="80"/>
  <c r="V114" i="80"/>
  <c r="Y114" i="80"/>
  <c r="Y190" i="80" s="1"/>
  <c r="Q68" i="83" s="1"/>
  <c r="O114" i="80"/>
  <c r="B114" i="80"/>
  <c r="AR113" i="80"/>
  <c r="AQ113" i="80"/>
  <c r="AH113" i="80" s="1"/>
  <c r="AP113" i="80"/>
  <c r="AO113" i="80"/>
  <c r="AM113" i="80"/>
  <c r="AJ113" i="80"/>
  <c r="AG113" i="80"/>
  <c r="X113" i="80"/>
  <c r="V113" i="80"/>
  <c r="O113" i="80"/>
  <c r="B113" i="80"/>
  <c r="AR112" i="80"/>
  <c r="AQ112" i="80"/>
  <c r="AH112" i="80" s="1"/>
  <c r="AP112" i="80"/>
  <c r="AO112" i="80"/>
  <c r="AM112" i="80"/>
  <c r="AJ112" i="80"/>
  <c r="AG112" i="80"/>
  <c r="X112" i="80"/>
  <c r="V112" i="80"/>
  <c r="Z112" i="80"/>
  <c r="P112" i="80" s="1"/>
  <c r="O112" i="80"/>
  <c r="B112" i="80"/>
  <c r="AR111" i="80"/>
  <c r="AQ111" i="80"/>
  <c r="AH111" i="80" s="1"/>
  <c r="AP111" i="80"/>
  <c r="AO111" i="80"/>
  <c r="AM111" i="80"/>
  <c r="AJ111" i="80"/>
  <c r="AG111" i="80"/>
  <c r="X111" i="80"/>
  <c r="V111" i="80"/>
  <c r="O111" i="80"/>
  <c r="B111" i="80"/>
  <c r="AR110" i="80"/>
  <c r="AQ110" i="80"/>
  <c r="AH110" i="80" s="1"/>
  <c r="AP110" i="80"/>
  <c r="AO110" i="80"/>
  <c r="AM110" i="80"/>
  <c r="AJ110" i="80"/>
  <c r="AG110" i="80"/>
  <c r="X110" i="80"/>
  <c r="V110" i="80"/>
  <c r="Y110" i="80"/>
  <c r="O110" i="80"/>
  <c r="B110" i="80"/>
  <c r="AR109" i="80"/>
  <c r="AQ109" i="80"/>
  <c r="AH109" i="80" s="1"/>
  <c r="AP109" i="80"/>
  <c r="AO109" i="80"/>
  <c r="AM109" i="80"/>
  <c r="AJ109" i="80"/>
  <c r="AG109" i="80"/>
  <c r="X109" i="80"/>
  <c r="V109" i="80"/>
  <c r="Z109" i="80"/>
  <c r="P109" i="80" s="1"/>
  <c r="O109" i="80"/>
  <c r="B109" i="80"/>
  <c r="AR108" i="80"/>
  <c r="AQ108" i="80"/>
  <c r="AH108" i="80" s="1"/>
  <c r="AP108" i="80"/>
  <c r="AO108" i="80"/>
  <c r="AM108" i="80"/>
  <c r="AJ108" i="80"/>
  <c r="AG108" i="80"/>
  <c r="X108" i="80"/>
  <c r="V108" i="80"/>
  <c r="AA108" i="80"/>
  <c r="O108" i="80"/>
  <c r="B108" i="80"/>
  <c r="AR107" i="80"/>
  <c r="AQ107" i="80"/>
  <c r="AH107" i="80" s="1"/>
  <c r="AP107" i="80"/>
  <c r="AO107" i="80"/>
  <c r="AM107" i="80"/>
  <c r="AJ107" i="80"/>
  <c r="AG107" i="80"/>
  <c r="X107" i="80"/>
  <c r="V107" i="80"/>
  <c r="O107" i="80"/>
  <c r="B107" i="80"/>
  <c r="AR106" i="80"/>
  <c r="AQ106" i="80"/>
  <c r="AH106" i="80" s="1"/>
  <c r="AP106" i="80"/>
  <c r="AO106" i="80"/>
  <c r="AM106" i="80"/>
  <c r="AJ106" i="80"/>
  <c r="AG106" i="80"/>
  <c r="X106" i="80"/>
  <c r="V106" i="80"/>
  <c r="Y106" i="80"/>
  <c r="O106" i="80"/>
  <c r="B106" i="80"/>
  <c r="AR105" i="80"/>
  <c r="AQ105" i="80"/>
  <c r="AH105" i="80" s="1"/>
  <c r="AP105" i="80"/>
  <c r="AO105" i="80"/>
  <c r="AM105" i="80"/>
  <c r="AJ105" i="80"/>
  <c r="AG105" i="80"/>
  <c r="X105" i="80"/>
  <c r="V105" i="80"/>
  <c r="AA105" i="80"/>
  <c r="O105" i="80"/>
  <c r="B105" i="80"/>
  <c r="P23" i="64"/>
  <c r="AR73" i="80"/>
  <c r="AQ73" i="80"/>
  <c r="AP73" i="80"/>
  <c r="AO73" i="80"/>
  <c r="AM73" i="80"/>
  <c r="AJ73" i="80"/>
  <c r="AG73" i="80"/>
  <c r="X73" i="80"/>
  <c r="V73" i="80"/>
  <c r="O73" i="80"/>
  <c r="E73" i="80"/>
  <c r="AR72" i="80"/>
  <c r="AQ72" i="80"/>
  <c r="AP72" i="80"/>
  <c r="AO72" i="80"/>
  <c r="AM72" i="80"/>
  <c r="AJ72" i="80"/>
  <c r="AG72" i="80"/>
  <c r="X72" i="80"/>
  <c r="V72" i="80"/>
  <c r="Y72" i="80"/>
  <c r="O72" i="80"/>
  <c r="E72" i="80"/>
  <c r="AR71" i="80"/>
  <c r="AQ71" i="80"/>
  <c r="AP71" i="80"/>
  <c r="AO71" i="80"/>
  <c r="AM71" i="80"/>
  <c r="AJ71" i="80"/>
  <c r="AG71" i="80"/>
  <c r="X71" i="80"/>
  <c r="V71" i="80"/>
  <c r="Y71" i="80"/>
  <c r="O71" i="80"/>
  <c r="E71" i="80"/>
  <c r="AR70" i="80"/>
  <c r="AQ70" i="80"/>
  <c r="AP70" i="80"/>
  <c r="AO70" i="80"/>
  <c r="AM70" i="80"/>
  <c r="AJ70" i="80"/>
  <c r="AG70" i="80"/>
  <c r="X70" i="80"/>
  <c r="V70" i="80"/>
  <c r="O70" i="80"/>
  <c r="E70" i="80"/>
  <c r="AR69" i="80"/>
  <c r="AQ69" i="80"/>
  <c r="AP69" i="80"/>
  <c r="AO69" i="80"/>
  <c r="AM69" i="80"/>
  <c r="AJ69" i="80"/>
  <c r="AG69" i="80"/>
  <c r="X69" i="80"/>
  <c r="V69" i="80"/>
  <c r="Y69" i="80"/>
  <c r="O69" i="80"/>
  <c r="E69" i="80"/>
  <c r="AR68" i="80"/>
  <c r="AQ68" i="80"/>
  <c r="AP68" i="80"/>
  <c r="AO68" i="80"/>
  <c r="AM68" i="80"/>
  <c r="AJ68" i="80"/>
  <c r="AG68" i="80"/>
  <c r="X68" i="80"/>
  <c r="V68" i="80"/>
  <c r="Y68" i="80"/>
  <c r="O68" i="80"/>
  <c r="E68" i="80"/>
  <c r="AR67" i="80"/>
  <c r="AQ67" i="80"/>
  <c r="AP67" i="80"/>
  <c r="AO67" i="80"/>
  <c r="AM67" i="80"/>
  <c r="AJ67" i="80"/>
  <c r="AG67" i="80"/>
  <c r="X67" i="80"/>
  <c r="V67" i="80"/>
  <c r="Y67" i="80"/>
  <c r="O67" i="80"/>
  <c r="E67" i="80"/>
  <c r="AR66" i="80"/>
  <c r="AQ66" i="80"/>
  <c r="AP66" i="80"/>
  <c r="AO66" i="80"/>
  <c r="AM66" i="80"/>
  <c r="AJ66" i="80"/>
  <c r="AG66" i="80"/>
  <c r="X66" i="80"/>
  <c r="V66" i="80"/>
  <c r="Y66" i="80"/>
  <c r="O66" i="80"/>
  <c r="E66" i="80"/>
  <c r="AR65" i="80"/>
  <c r="AQ65" i="80"/>
  <c r="AP65" i="80"/>
  <c r="AO65" i="80"/>
  <c r="AM65" i="80"/>
  <c r="AJ65" i="80"/>
  <c r="AG65" i="80"/>
  <c r="X65" i="80"/>
  <c r="V65" i="80"/>
  <c r="Y65" i="80"/>
  <c r="O65" i="80"/>
  <c r="E65" i="80"/>
  <c r="AR64" i="80"/>
  <c r="AQ64" i="80"/>
  <c r="AP64" i="80"/>
  <c r="AO64" i="80"/>
  <c r="AM64" i="80"/>
  <c r="AJ64" i="80"/>
  <c r="AG64" i="80"/>
  <c r="X64" i="80"/>
  <c r="V64" i="80"/>
  <c r="Y64" i="80"/>
  <c r="O64" i="80"/>
  <c r="E64" i="80"/>
  <c r="AR63" i="80"/>
  <c r="AQ63" i="80"/>
  <c r="AP63" i="80"/>
  <c r="AO63" i="80"/>
  <c r="AM63" i="80"/>
  <c r="AJ63" i="80"/>
  <c r="AG63" i="80"/>
  <c r="X63" i="80"/>
  <c r="V63" i="80"/>
  <c r="Y63" i="80"/>
  <c r="O63" i="80"/>
  <c r="E63" i="80"/>
  <c r="AR62" i="80"/>
  <c r="AQ62" i="80"/>
  <c r="AP62" i="80"/>
  <c r="AO62" i="80"/>
  <c r="AM62" i="80"/>
  <c r="AJ62" i="80"/>
  <c r="AG62" i="80"/>
  <c r="X62" i="80"/>
  <c r="V62" i="80"/>
  <c r="Y62" i="80"/>
  <c r="O62" i="80"/>
  <c r="E62" i="80"/>
  <c r="AR61" i="80"/>
  <c r="AQ61" i="80"/>
  <c r="AP61" i="80"/>
  <c r="AO61" i="80"/>
  <c r="AM61" i="80"/>
  <c r="AJ61" i="80"/>
  <c r="AG61" i="80"/>
  <c r="X61" i="80"/>
  <c r="V61" i="80"/>
  <c r="Y61" i="80"/>
  <c r="O61" i="80"/>
  <c r="E61" i="80"/>
  <c r="AR60" i="80"/>
  <c r="AQ60" i="80"/>
  <c r="AP60" i="80"/>
  <c r="AO60" i="80"/>
  <c r="AM60" i="80"/>
  <c r="AJ60" i="80"/>
  <c r="AG60" i="80"/>
  <c r="X60" i="80"/>
  <c r="V60" i="80"/>
  <c r="O60" i="80"/>
  <c r="E60" i="80"/>
  <c r="AR59" i="80"/>
  <c r="AQ59" i="80"/>
  <c r="AP59" i="80"/>
  <c r="AO59" i="80"/>
  <c r="AM59" i="80"/>
  <c r="AJ59" i="80"/>
  <c r="AG59" i="80"/>
  <c r="X59" i="80"/>
  <c r="V59" i="80"/>
  <c r="AA59" i="80"/>
  <c r="O59" i="80"/>
  <c r="E59" i="80"/>
  <c r="AR58" i="80"/>
  <c r="AQ58" i="80"/>
  <c r="AP58" i="80"/>
  <c r="AO58" i="80"/>
  <c r="AM58" i="80"/>
  <c r="AJ58" i="80"/>
  <c r="AG58" i="80"/>
  <c r="X58" i="80"/>
  <c r="V58" i="80"/>
  <c r="O58" i="80"/>
  <c r="E58" i="80"/>
  <c r="AR57" i="80"/>
  <c r="AQ57" i="80"/>
  <c r="AP57" i="80"/>
  <c r="AO57" i="80"/>
  <c r="AM57" i="80"/>
  <c r="AJ57" i="80"/>
  <c r="AG57" i="80"/>
  <c r="X57" i="80"/>
  <c r="V57" i="80"/>
  <c r="Z57" i="80"/>
  <c r="O57" i="80"/>
  <c r="E57" i="80"/>
  <c r="AR56" i="80"/>
  <c r="AQ56" i="80"/>
  <c r="AP56" i="80"/>
  <c r="AO56" i="80"/>
  <c r="AM56" i="80"/>
  <c r="AJ56" i="80"/>
  <c r="AG56" i="80"/>
  <c r="X56" i="80"/>
  <c r="V56" i="80"/>
  <c r="AA56" i="80"/>
  <c r="O56" i="80"/>
  <c r="E56" i="80"/>
  <c r="A56" i="80" s="1"/>
  <c r="AR55" i="80"/>
  <c r="AQ55" i="80"/>
  <c r="AP55" i="80"/>
  <c r="AO55" i="80"/>
  <c r="AM55" i="80"/>
  <c r="AJ55" i="80"/>
  <c r="AG55" i="80"/>
  <c r="X55" i="80"/>
  <c r="V55" i="80"/>
  <c r="Z55" i="80"/>
  <c r="O55" i="80"/>
  <c r="E55" i="80"/>
  <c r="AR54" i="80"/>
  <c r="AQ54" i="80"/>
  <c r="AP54" i="80"/>
  <c r="AO54" i="80"/>
  <c r="AM54" i="80"/>
  <c r="AJ54" i="80"/>
  <c r="AG54" i="80"/>
  <c r="X54" i="80"/>
  <c r="V54" i="80"/>
  <c r="Z54" i="80"/>
  <c r="O54" i="80"/>
  <c r="E54" i="80"/>
  <c r="AR53" i="80"/>
  <c r="AQ53" i="80"/>
  <c r="AP53" i="80"/>
  <c r="AO53" i="80"/>
  <c r="AM53" i="80"/>
  <c r="AJ53" i="80"/>
  <c r="AG53" i="80"/>
  <c r="X53" i="80"/>
  <c r="V53" i="80"/>
  <c r="AA53" i="80"/>
  <c r="O53" i="80"/>
  <c r="E53" i="80"/>
  <c r="AR52" i="80"/>
  <c r="AQ52" i="80"/>
  <c r="AP52" i="80"/>
  <c r="AO52" i="80"/>
  <c r="AM52" i="80"/>
  <c r="AJ52" i="80"/>
  <c r="AG52" i="80"/>
  <c r="X52" i="80"/>
  <c r="V52" i="80"/>
  <c r="AA52" i="80"/>
  <c r="O52" i="80"/>
  <c r="E52" i="80"/>
  <c r="AR51" i="80"/>
  <c r="AQ51" i="80"/>
  <c r="AP51" i="80"/>
  <c r="AO51" i="80"/>
  <c r="AM51" i="80"/>
  <c r="AJ51" i="80"/>
  <c r="AG51" i="80"/>
  <c r="X51" i="80"/>
  <c r="V51" i="80"/>
  <c r="Z51" i="80"/>
  <c r="O51" i="80"/>
  <c r="E51" i="80"/>
  <c r="AR50" i="80"/>
  <c r="AQ50" i="80"/>
  <c r="AP50" i="80"/>
  <c r="AO50" i="80"/>
  <c r="AM50" i="80"/>
  <c r="AJ50" i="80"/>
  <c r="AG50" i="80"/>
  <c r="X50" i="80"/>
  <c r="V50" i="80"/>
  <c r="AA50" i="80"/>
  <c r="O50" i="80"/>
  <c r="E50" i="80"/>
  <c r="AR49" i="80"/>
  <c r="AQ49" i="80"/>
  <c r="AP49" i="80"/>
  <c r="AO49" i="80"/>
  <c r="AM49" i="80"/>
  <c r="AJ49" i="80"/>
  <c r="AG49" i="80"/>
  <c r="X49" i="80"/>
  <c r="V49" i="80"/>
  <c r="Z49" i="80"/>
  <c r="O49" i="80"/>
  <c r="E49" i="80"/>
  <c r="AR48" i="80"/>
  <c r="AQ48" i="80"/>
  <c r="AP48" i="80"/>
  <c r="AO48" i="80"/>
  <c r="AM48" i="80"/>
  <c r="AJ48" i="80"/>
  <c r="AG48" i="80"/>
  <c r="X48" i="80"/>
  <c r="V48" i="80"/>
  <c r="AA48" i="80"/>
  <c r="O48" i="80"/>
  <c r="E48" i="80"/>
  <c r="AR47" i="80"/>
  <c r="AQ47" i="80"/>
  <c r="AP47" i="80"/>
  <c r="AO47" i="80"/>
  <c r="AM47" i="80"/>
  <c r="AJ47" i="80"/>
  <c r="AG47" i="80"/>
  <c r="X47" i="80"/>
  <c r="V47" i="80"/>
  <c r="Z47" i="80"/>
  <c r="O47" i="80"/>
  <c r="E47" i="80"/>
  <c r="AR46" i="80"/>
  <c r="AQ46" i="80"/>
  <c r="AP46" i="80"/>
  <c r="AO46" i="80"/>
  <c r="AM46" i="80"/>
  <c r="AJ46" i="80"/>
  <c r="AG46" i="80"/>
  <c r="X46" i="80"/>
  <c r="V46" i="80"/>
  <c r="Y46" i="80"/>
  <c r="O46" i="80"/>
  <c r="E46" i="80"/>
  <c r="AR45" i="80"/>
  <c r="AQ45" i="80"/>
  <c r="AP45" i="80"/>
  <c r="AO45" i="80"/>
  <c r="AM45" i="80"/>
  <c r="AJ45" i="80"/>
  <c r="AG45" i="80"/>
  <c r="X45" i="80"/>
  <c r="V45" i="80"/>
  <c r="Z45" i="80"/>
  <c r="O45" i="80"/>
  <c r="E45" i="80"/>
  <c r="A45" i="80" s="1"/>
  <c r="AR44" i="80"/>
  <c r="AQ44" i="80"/>
  <c r="AP44" i="80"/>
  <c r="AO44" i="80"/>
  <c r="AM44" i="80"/>
  <c r="AJ44" i="80"/>
  <c r="AG44" i="80"/>
  <c r="X44" i="80"/>
  <c r="V44" i="80"/>
  <c r="Y44" i="80"/>
  <c r="O44" i="80"/>
  <c r="E44" i="80"/>
  <c r="AR43" i="80"/>
  <c r="AQ43" i="80"/>
  <c r="AP43" i="80"/>
  <c r="AO43" i="80"/>
  <c r="AM43" i="80"/>
  <c r="AJ43" i="80"/>
  <c r="AG43" i="80"/>
  <c r="X43" i="80"/>
  <c r="V43" i="80"/>
  <c r="Z43" i="80"/>
  <c r="O43" i="80"/>
  <c r="E43" i="80"/>
  <c r="AR39" i="80"/>
  <c r="AQ39" i="80"/>
  <c r="AH39" i="80" s="1"/>
  <c r="AP39" i="80"/>
  <c r="AO39" i="80"/>
  <c r="AM39" i="80"/>
  <c r="AG39" i="80"/>
  <c r="V39" i="80"/>
  <c r="AA39" i="80"/>
  <c r="O39" i="80"/>
  <c r="I39" i="80"/>
  <c r="I135" i="80" s="1"/>
  <c r="H39" i="80"/>
  <c r="H135" i="80" s="1"/>
  <c r="AR38" i="80"/>
  <c r="AQ38" i="80"/>
  <c r="AH38" i="80" s="1"/>
  <c r="AP38" i="80"/>
  <c r="AM38" i="80"/>
  <c r="AG38" i="80"/>
  <c r="X38" i="80"/>
  <c r="V38" i="80"/>
  <c r="AA38" i="80"/>
  <c r="O38" i="80"/>
  <c r="I38" i="80"/>
  <c r="I134" i="80" s="1"/>
  <c r="H38" i="80"/>
  <c r="H134" i="80" s="1"/>
  <c r="AR37" i="80"/>
  <c r="AQ37" i="80"/>
  <c r="AH37" i="80" s="1"/>
  <c r="AP37" i="80"/>
  <c r="AM37" i="80"/>
  <c r="AG37" i="80"/>
  <c r="X37" i="80"/>
  <c r="V37" i="80"/>
  <c r="Z37" i="80"/>
  <c r="P37" i="80" s="1"/>
  <c r="O37" i="80"/>
  <c r="I37" i="80"/>
  <c r="I133" i="80" s="1"/>
  <c r="H37" i="80"/>
  <c r="H133" i="80" s="1"/>
  <c r="AR36" i="80"/>
  <c r="AQ36" i="80"/>
  <c r="AH36" i="80" s="1"/>
  <c r="AP36" i="80"/>
  <c r="AO36" i="80"/>
  <c r="AM36" i="80"/>
  <c r="AJ36" i="80"/>
  <c r="AG36" i="80"/>
  <c r="V36" i="80"/>
  <c r="AA36" i="80"/>
  <c r="O36" i="80"/>
  <c r="I36" i="80"/>
  <c r="I132" i="80" s="1"/>
  <c r="H36" i="80"/>
  <c r="H132" i="80" s="1"/>
  <c r="AR35" i="80"/>
  <c r="AQ35" i="80"/>
  <c r="AH35" i="80" s="1"/>
  <c r="AP35" i="80"/>
  <c r="AM35" i="80"/>
  <c r="AG35" i="80"/>
  <c r="X35" i="80"/>
  <c r="O35" i="80"/>
  <c r="I35" i="80"/>
  <c r="I131" i="80" s="1"/>
  <c r="H35" i="80"/>
  <c r="H131" i="80" s="1"/>
  <c r="AR34" i="80"/>
  <c r="AQ34" i="80"/>
  <c r="AP34" i="80"/>
  <c r="AO34" i="80"/>
  <c r="AM34" i="80"/>
  <c r="AG34" i="80"/>
  <c r="X34" i="80"/>
  <c r="V34" i="80"/>
  <c r="AA34" i="80"/>
  <c r="O34" i="80"/>
  <c r="I34" i="80"/>
  <c r="I130" i="80" s="1"/>
  <c r="H34" i="80"/>
  <c r="H130" i="80" s="1"/>
  <c r="AR33" i="80"/>
  <c r="AQ33" i="80"/>
  <c r="AH33" i="80" s="1"/>
  <c r="AP33" i="80"/>
  <c r="AM33" i="80"/>
  <c r="AG33" i="80"/>
  <c r="X33" i="80"/>
  <c r="V33" i="80"/>
  <c r="Z33" i="80"/>
  <c r="P33" i="80" s="1"/>
  <c r="O33" i="80"/>
  <c r="I33" i="80"/>
  <c r="I129" i="80" s="1"/>
  <c r="H33" i="80"/>
  <c r="H129" i="80" s="1"/>
  <c r="AR32" i="80"/>
  <c r="AQ32" i="80"/>
  <c r="AH32" i="80" s="1"/>
  <c r="AP32" i="80"/>
  <c r="AO32" i="80"/>
  <c r="AM32" i="80"/>
  <c r="AJ32" i="80"/>
  <c r="AG32" i="80"/>
  <c r="X32" i="80"/>
  <c r="V32" i="80"/>
  <c r="AA32" i="80"/>
  <c r="O32" i="80"/>
  <c r="I32" i="80"/>
  <c r="I128" i="80" s="1"/>
  <c r="H32" i="80"/>
  <c r="H128" i="80" s="1"/>
  <c r="AR31" i="80"/>
  <c r="AQ31" i="80"/>
  <c r="AH31" i="80" s="1"/>
  <c r="AP31" i="80"/>
  <c r="AO31" i="80"/>
  <c r="AM31" i="80"/>
  <c r="AJ31" i="80"/>
  <c r="AG31" i="80"/>
  <c r="X31" i="80"/>
  <c r="V31" i="80"/>
  <c r="Y31" i="80"/>
  <c r="O31" i="80"/>
  <c r="I31" i="80"/>
  <c r="I127" i="80" s="1"/>
  <c r="H31" i="80"/>
  <c r="H127" i="80" s="1"/>
  <c r="AR30" i="80"/>
  <c r="AQ30" i="80"/>
  <c r="AH30" i="80" s="1"/>
  <c r="AP30" i="80"/>
  <c r="AO30" i="80"/>
  <c r="AM30" i="80"/>
  <c r="AJ30" i="80"/>
  <c r="AG30" i="80"/>
  <c r="V30" i="80"/>
  <c r="AA30" i="80"/>
  <c r="O30" i="80"/>
  <c r="I30" i="80"/>
  <c r="I126" i="80" s="1"/>
  <c r="H30" i="80"/>
  <c r="H126" i="80" s="1"/>
  <c r="AR29" i="80"/>
  <c r="AQ29" i="80"/>
  <c r="AH29" i="80" s="1"/>
  <c r="AP29" i="80"/>
  <c r="AO29" i="80"/>
  <c r="AM29" i="80"/>
  <c r="AJ29" i="80"/>
  <c r="AG29" i="80"/>
  <c r="X29" i="80"/>
  <c r="V29" i="80"/>
  <c r="O29" i="80"/>
  <c r="I29" i="80"/>
  <c r="I125" i="80" s="1"/>
  <c r="H29" i="80"/>
  <c r="H125" i="80" s="1"/>
  <c r="AR28" i="80"/>
  <c r="AQ28" i="80"/>
  <c r="AH28" i="80" s="1"/>
  <c r="AP28" i="80"/>
  <c r="AO28" i="80"/>
  <c r="AM28" i="80"/>
  <c r="AJ28" i="80"/>
  <c r="AG28" i="80"/>
  <c r="X28" i="80"/>
  <c r="O28" i="80"/>
  <c r="I28" i="80"/>
  <c r="I124" i="80" s="1"/>
  <c r="H28" i="80"/>
  <c r="H124" i="80" s="1"/>
  <c r="AR27" i="80"/>
  <c r="AQ27" i="80"/>
  <c r="AH27" i="80" s="1"/>
  <c r="AP27" i="80"/>
  <c r="AO27" i="80"/>
  <c r="AM27" i="80"/>
  <c r="AJ27" i="80"/>
  <c r="AG27" i="80"/>
  <c r="X27" i="80"/>
  <c r="V27" i="80"/>
  <c r="AA27" i="80"/>
  <c r="O27" i="80"/>
  <c r="I27" i="80"/>
  <c r="I123" i="80" s="1"/>
  <c r="H27" i="80"/>
  <c r="H123" i="80" s="1"/>
  <c r="AR26" i="80"/>
  <c r="AQ26" i="80"/>
  <c r="AH26" i="80" s="1"/>
  <c r="AP26" i="80"/>
  <c r="AO26" i="80"/>
  <c r="AM26" i="80"/>
  <c r="AJ26" i="80"/>
  <c r="AG26" i="80"/>
  <c r="X26" i="80"/>
  <c r="V26" i="80"/>
  <c r="AA26" i="80"/>
  <c r="O26" i="80"/>
  <c r="I26" i="80"/>
  <c r="I122" i="80" s="1"/>
  <c r="H26" i="80"/>
  <c r="H122" i="80" s="1"/>
  <c r="AR25" i="80"/>
  <c r="AQ25" i="80"/>
  <c r="AH25" i="80" s="1"/>
  <c r="AP25" i="80"/>
  <c r="AO25" i="80"/>
  <c r="AM25" i="80"/>
  <c r="AJ25" i="80"/>
  <c r="AG25" i="80"/>
  <c r="X25" i="80"/>
  <c r="V25" i="80"/>
  <c r="AA25" i="80"/>
  <c r="O25" i="80"/>
  <c r="I25" i="80"/>
  <c r="I121" i="80" s="1"/>
  <c r="H25" i="80"/>
  <c r="H121" i="80" s="1"/>
  <c r="AR24" i="80"/>
  <c r="AQ24" i="80"/>
  <c r="AH24" i="80" s="1"/>
  <c r="AP24" i="80"/>
  <c r="AM24" i="80"/>
  <c r="AG24" i="80"/>
  <c r="X24" i="80"/>
  <c r="V24" i="80"/>
  <c r="Y24" i="80"/>
  <c r="O24" i="80"/>
  <c r="I24" i="80"/>
  <c r="I120" i="80" s="1"/>
  <c r="H24" i="80"/>
  <c r="H120" i="80" s="1"/>
  <c r="AR23" i="80"/>
  <c r="AQ23" i="80"/>
  <c r="AH23" i="80" s="1"/>
  <c r="AP23" i="80"/>
  <c r="AM23" i="80"/>
  <c r="AG23" i="80"/>
  <c r="V23" i="80"/>
  <c r="AA23" i="80"/>
  <c r="O23" i="80"/>
  <c r="I23" i="80"/>
  <c r="I119" i="80" s="1"/>
  <c r="H23" i="80"/>
  <c r="H119" i="80" s="1"/>
  <c r="AR22" i="80"/>
  <c r="AQ22" i="80"/>
  <c r="AH22" i="80" s="1"/>
  <c r="AP22" i="80"/>
  <c r="AO22" i="80"/>
  <c r="AM22" i="80"/>
  <c r="AJ22" i="80"/>
  <c r="AG22" i="80"/>
  <c r="X22" i="80"/>
  <c r="V22" i="80"/>
  <c r="AA22" i="80"/>
  <c r="O22" i="80"/>
  <c r="I22" i="80"/>
  <c r="I118" i="80" s="1"/>
  <c r="H22" i="80"/>
  <c r="H118" i="80" s="1"/>
  <c r="AR21" i="80"/>
  <c r="AQ21" i="80"/>
  <c r="AH21" i="80" s="1"/>
  <c r="AP21" i="80"/>
  <c r="AM21" i="80"/>
  <c r="AG21" i="80"/>
  <c r="O21" i="80"/>
  <c r="I21" i="80"/>
  <c r="I117" i="80" s="1"/>
  <c r="H21" i="80"/>
  <c r="H117" i="80" s="1"/>
  <c r="AR20" i="80"/>
  <c r="AQ20" i="80"/>
  <c r="AH20" i="80" s="1"/>
  <c r="AP20" i="80"/>
  <c r="AO20" i="80"/>
  <c r="AM20" i="80"/>
  <c r="AJ20" i="80"/>
  <c r="AG20" i="80"/>
  <c r="X20" i="80"/>
  <c r="V20" i="80"/>
  <c r="Y20" i="80"/>
  <c r="O20" i="80"/>
  <c r="I20" i="80"/>
  <c r="I116" i="80" s="1"/>
  <c r="H20" i="80"/>
  <c r="H116" i="80" s="1"/>
  <c r="AR19" i="80"/>
  <c r="AQ19" i="80"/>
  <c r="AH19" i="80" s="1"/>
  <c r="AP19" i="80"/>
  <c r="AM19" i="80"/>
  <c r="AG19" i="80"/>
  <c r="X19" i="80"/>
  <c r="V19" i="80"/>
  <c r="AA19" i="80"/>
  <c r="O19" i="80"/>
  <c r="I19" i="80"/>
  <c r="I115" i="80" s="1"/>
  <c r="H19" i="80"/>
  <c r="H115" i="80" s="1"/>
  <c r="AR18" i="80"/>
  <c r="AQ18" i="80"/>
  <c r="AH18" i="80" s="1"/>
  <c r="AP18" i="80"/>
  <c r="AO18" i="80"/>
  <c r="AM18" i="80"/>
  <c r="AJ18" i="80"/>
  <c r="AG18" i="80"/>
  <c r="X18" i="80"/>
  <c r="V18" i="80"/>
  <c r="AA18" i="80"/>
  <c r="O18" i="80"/>
  <c r="I18" i="80"/>
  <c r="I114" i="80" s="1"/>
  <c r="H18" i="80"/>
  <c r="H114" i="80" s="1"/>
  <c r="AR17" i="80"/>
  <c r="AQ17" i="80"/>
  <c r="AH17" i="80" s="1"/>
  <c r="AP17" i="80"/>
  <c r="AM17" i="80"/>
  <c r="AG17" i="80"/>
  <c r="X17" i="80"/>
  <c r="V17" i="80"/>
  <c r="Z17" i="80"/>
  <c r="P17" i="80" s="1"/>
  <c r="O17" i="80"/>
  <c r="I17" i="80"/>
  <c r="I113" i="80" s="1"/>
  <c r="H17" i="80"/>
  <c r="H113" i="80" s="1"/>
  <c r="AR16" i="80"/>
  <c r="AQ16" i="80"/>
  <c r="AH16" i="80" s="1"/>
  <c r="AP16" i="80"/>
  <c r="AO16" i="80"/>
  <c r="AM16" i="80"/>
  <c r="AJ16" i="80"/>
  <c r="AG16" i="80"/>
  <c r="X16" i="80"/>
  <c r="V16" i="80"/>
  <c r="Y16" i="80"/>
  <c r="O16" i="80"/>
  <c r="I16" i="80"/>
  <c r="I112" i="80" s="1"/>
  <c r="H16" i="80"/>
  <c r="H112" i="80" s="1"/>
  <c r="AR15" i="80"/>
  <c r="AQ15" i="80"/>
  <c r="AH15" i="80" s="1"/>
  <c r="AP15" i="80"/>
  <c r="AO15" i="80"/>
  <c r="AM15" i="80"/>
  <c r="AJ15" i="80"/>
  <c r="AG15" i="80"/>
  <c r="X15" i="80"/>
  <c r="V15" i="80"/>
  <c r="O15" i="80"/>
  <c r="I15" i="80"/>
  <c r="I111" i="80" s="1"/>
  <c r="H15" i="80"/>
  <c r="H111" i="80" s="1"/>
  <c r="AR14" i="80"/>
  <c r="AQ14" i="80"/>
  <c r="AH14" i="80" s="1"/>
  <c r="AP14" i="80"/>
  <c r="AO14" i="80"/>
  <c r="AM14" i="80"/>
  <c r="AJ14" i="80"/>
  <c r="AG14" i="80"/>
  <c r="X14" i="80"/>
  <c r="O14" i="80"/>
  <c r="I14" i="80"/>
  <c r="I110" i="80" s="1"/>
  <c r="H14" i="80"/>
  <c r="H110" i="80" s="1"/>
  <c r="AR13" i="80"/>
  <c r="AQ13" i="80"/>
  <c r="AH13" i="80" s="1"/>
  <c r="AP13" i="80"/>
  <c r="AO13" i="80"/>
  <c r="AM13" i="80"/>
  <c r="AJ13" i="80"/>
  <c r="AG13" i="80"/>
  <c r="X13" i="80"/>
  <c r="V13" i="80"/>
  <c r="O13" i="80"/>
  <c r="I13" i="80"/>
  <c r="I109" i="80" s="1"/>
  <c r="H13" i="80"/>
  <c r="H109" i="80" s="1"/>
  <c r="AR12" i="80"/>
  <c r="AQ12" i="80"/>
  <c r="AH12" i="80" s="1"/>
  <c r="AP12" i="80"/>
  <c r="AO12" i="80"/>
  <c r="AM12" i="80"/>
  <c r="AJ12" i="80"/>
  <c r="AG12" i="80"/>
  <c r="X12" i="80"/>
  <c r="V12" i="80"/>
  <c r="Z12" i="80"/>
  <c r="P12" i="80" s="1"/>
  <c r="O12" i="80"/>
  <c r="I12" i="80"/>
  <c r="I108" i="80" s="1"/>
  <c r="H12" i="80"/>
  <c r="H108" i="80" s="1"/>
  <c r="AR11" i="80"/>
  <c r="AQ11" i="80"/>
  <c r="AH11" i="80" s="1"/>
  <c r="AP11" i="80"/>
  <c r="AM11" i="80"/>
  <c r="AG11" i="80"/>
  <c r="X11" i="80"/>
  <c r="V11" i="80"/>
  <c r="Y11" i="80"/>
  <c r="O11" i="80"/>
  <c r="I11" i="80"/>
  <c r="I107" i="80" s="1"/>
  <c r="H11" i="80"/>
  <c r="H107" i="80" s="1"/>
  <c r="AR10" i="80"/>
  <c r="AQ10" i="80"/>
  <c r="AH10" i="80" s="1"/>
  <c r="AP10" i="80"/>
  <c r="AO10" i="80"/>
  <c r="AM10" i="80"/>
  <c r="AJ10" i="80"/>
  <c r="AG10" i="80"/>
  <c r="V10" i="80"/>
  <c r="AA10" i="80"/>
  <c r="O10" i="80"/>
  <c r="I10" i="80"/>
  <c r="I106" i="80" s="1"/>
  <c r="H10" i="80"/>
  <c r="H106" i="80" s="1"/>
  <c r="AR9" i="80"/>
  <c r="AQ9" i="80"/>
  <c r="AH9" i="80" s="1"/>
  <c r="AP9" i="80"/>
  <c r="AM9" i="80"/>
  <c r="AG9" i="80"/>
  <c r="X9" i="80"/>
  <c r="O9" i="80"/>
  <c r="I9" i="80"/>
  <c r="H9" i="80"/>
  <c r="H105" i="80" s="1"/>
  <c r="AR169" i="79"/>
  <c r="AQ169" i="79"/>
  <c r="AH169" i="79" s="1"/>
  <c r="AP169" i="79"/>
  <c r="AO169" i="79"/>
  <c r="AM169" i="79"/>
  <c r="AJ169" i="79"/>
  <c r="AG169" i="79"/>
  <c r="X169" i="79"/>
  <c r="V169" i="79"/>
  <c r="Z169" i="79"/>
  <c r="P169" i="79" s="1"/>
  <c r="O169" i="79"/>
  <c r="E169" i="79"/>
  <c r="AR168" i="79"/>
  <c r="AQ168" i="79"/>
  <c r="AH168" i="79" s="1"/>
  <c r="AP168" i="79"/>
  <c r="AO168" i="79"/>
  <c r="AM168" i="79"/>
  <c r="AJ168" i="79"/>
  <c r="AG168" i="79"/>
  <c r="X168" i="79"/>
  <c r="V168" i="79"/>
  <c r="Y168" i="79"/>
  <c r="O168" i="79"/>
  <c r="E168" i="79"/>
  <c r="A168" i="79" s="1"/>
  <c r="AR167" i="79"/>
  <c r="AQ167" i="79"/>
  <c r="AH167" i="79" s="1"/>
  <c r="AP167" i="79"/>
  <c r="AO167" i="79"/>
  <c r="AM167" i="79"/>
  <c r="AJ167" i="79"/>
  <c r="AG167" i="79"/>
  <c r="X167" i="79"/>
  <c r="V167" i="79"/>
  <c r="Y167" i="79"/>
  <c r="O167" i="79"/>
  <c r="E167" i="79"/>
  <c r="A167" i="79" s="1"/>
  <c r="AR166" i="79"/>
  <c r="AQ166" i="79"/>
  <c r="AH166" i="79" s="1"/>
  <c r="AP166" i="79"/>
  <c r="AO166" i="79"/>
  <c r="AM166" i="79"/>
  <c r="AJ166" i="79"/>
  <c r="AG166" i="79"/>
  <c r="X166" i="79"/>
  <c r="V166" i="79"/>
  <c r="Z166" i="79"/>
  <c r="P166" i="79" s="1"/>
  <c r="O166" i="79"/>
  <c r="E166" i="79"/>
  <c r="A166" i="79" s="1"/>
  <c r="AR165" i="79"/>
  <c r="AQ165" i="79"/>
  <c r="AH165" i="79" s="1"/>
  <c r="AP165" i="79"/>
  <c r="AO165" i="79"/>
  <c r="AM165" i="79"/>
  <c r="AJ165" i="79"/>
  <c r="AG165" i="79"/>
  <c r="X165" i="79"/>
  <c r="V165" i="79"/>
  <c r="Y165" i="79"/>
  <c r="O165" i="79"/>
  <c r="E165" i="79"/>
  <c r="A165" i="79" s="1"/>
  <c r="AR164" i="79"/>
  <c r="AQ164" i="79"/>
  <c r="AH164" i="79" s="1"/>
  <c r="AP164" i="79"/>
  <c r="AO164" i="79"/>
  <c r="AM164" i="79"/>
  <c r="AJ164" i="79"/>
  <c r="AG164" i="79"/>
  <c r="X164" i="79"/>
  <c r="V164" i="79"/>
  <c r="Y164" i="79"/>
  <c r="O164" i="79"/>
  <c r="E164" i="79"/>
  <c r="A164" i="79" s="1"/>
  <c r="AR163" i="79"/>
  <c r="AQ163" i="79"/>
  <c r="AH163" i="79" s="1"/>
  <c r="AP163" i="79"/>
  <c r="AO163" i="79"/>
  <c r="AM163" i="79"/>
  <c r="AJ163" i="79"/>
  <c r="AG163" i="79"/>
  <c r="X163" i="79"/>
  <c r="V163" i="79"/>
  <c r="Y163" i="79"/>
  <c r="O163" i="79"/>
  <c r="E163" i="79"/>
  <c r="A163" i="79" s="1"/>
  <c r="AR162" i="79"/>
  <c r="AQ162" i="79"/>
  <c r="AH162" i="79" s="1"/>
  <c r="AP162" i="79"/>
  <c r="AO162" i="79"/>
  <c r="AM162" i="79"/>
  <c r="AJ162" i="79"/>
  <c r="AG162" i="79"/>
  <c r="X162" i="79"/>
  <c r="V162" i="79"/>
  <c r="Z162" i="79"/>
  <c r="P162" i="79" s="1"/>
  <c r="O162" i="79"/>
  <c r="E162" i="79"/>
  <c r="AR161" i="79"/>
  <c r="AQ161" i="79"/>
  <c r="AH161" i="79" s="1"/>
  <c r="AP161" i="79"/>
  <c r="AO161" i="79"/>
  <c r="AM161" i="79"/>
  <c r="AJ161" i="79"/>
  <c r="AG161" i="79"/>
  <c r="X161" i="79"/>
  <c r="V161" i="79"/>
  <c r="Z161" i="79"/>
  <c r="P161" i="79" s="1"/>
  <c r="O161" i="79"/>
  <c r="E161" i="79"/>
  <c r="A161" i="79" s="1"/>
  <c r="AR160" i="79"/>
  <c r="AQ160" i="79"/>
  <c r="AH160" i="79" s="1"/>
  <c r="AP160" i="79"/>
  <c r="AO160" i="79"/>
  <c r="AM160" i="79"/>
  <c r="AJ160" i="79"/>
  <c r="AG160" i="79"/>
  <c r="X160" i="79"/>
  <c r="V160" i="79"/>
  <c r="Z160" i="79"/>
  <c r="P160" i="79" s="1"/>
  <c r="O160" i="79"/>
  <c r="E160" i="79"/>
  <c r="AR159" i="79"/>
  <c r="AQ159" i="79"/>
  <c r="AH159" i="79" s="1"/>
  <c r="AP159" i="79"/>
  <c r="AO159" i="79"/>
  <c r="AM159" i="79"/>
  <c r="AJ159" i="79"/>
  <c r="AG159" i="79"/>
  <c r="X159" i="79"/>
  <c r="V159" i="79"/>
  <c r="Z159" i="79"/>
  <c r="P159" i="79" s="1"/>
  <c r="O159" i="79"/>
  <c r="E159" i="79"/>
  <c r="A159" i="79" s="1"/>
  <c r="AR158" i="79"/>
  <c r="AQ158" i="79"/>
  <c r="AH158" i="79" s="1"/>
  <c r="AP158" i="79"/>
  <c r="AO158" i="79"/>
  <c r="AM158" i="79"/>
  <c r="AJ158" i="79"/>
  <c r="AG158" i="79"/>
  <c r="X158" i="79"/>
  <c r="V158" i="79"/>
  <c r="Z158" i="79"/>
  <c r="P158" i="79" s="1"/>
  <c r="O158" i="79"/>
  <c r="E158" i="79"/>
  <c r="AR157" i="79"/>
  <c r="AQ157" i="79"/>
  <c r="AH157" i="79" s="1"/>
  <c r="AP157" i="79"/>
  <c r="AO157" i="79"/>
  <c r="AM157" i="79"/>
  <c r="AJ157" i="79"/>
  <c r="AG157" i="79"/>
  <c r="X157" i="79"/>
  <c r="V157" i="79"/>
  <c r="Z157" i="79"/>
  <c r="P157" i="79" s="1"/>
  <c r="O157" i="79"/>
  <c r="E157" i="79"/>
  <c r="A157" i="79" s="1"/>
  <c r="AR156" i="79"/>
  <c r="AQ156" i="79"/>
  <c r="AH156" i="79" s="1"/>
  <c r="AP156" i="79"/>
  <c r="AO156" i="79"/>
  <c r="AM156" i="79"/>
  <c r="AJ156" i="79"/>
  <c r="AG156" i="79"/>
  <c r="X156" i="79"/>
  <c r="V156" i="79"/>
  <c r="Z156" i="79"/>
  <c r="P156" i="79" s="1"/>
  <c r="O156" i="79"/>
  <c r="E156" i="79"/>
  <c r="AR155" i="79"/>
  <c r="AQ155" i="79"/>
  <c r="AH155" i="79" s="1"/>
  <c r="AP155" i="79"/>
  <c r="AO155" i="79"/>
  <c r="AM155" i="79"/>
  <c r="AJ155" i="79"/>
  <c r="AG155" i="79"/>
  <c r="X155" i="79"/>
  <c r="V155" i="79"/>
  <c r="Z155" i="79"/>
  <c r="P155" i="79" s="1"/>
  <c r="O155" i="79"/>
  <c r="E155" i="79"/>
  <c r="A155" i="79" s="1"/>
  <c r="AR154" i="79"/>
  <c r="AQ154" i="79"/>
  <c r="AH154" i="79" s="1"/>
  <c r="AP154" i="79"/>
  <c r="AO154" i="79"/>
  <c r="AM154" i="79"/>
  <c r="AJ154" i="79"/>
  <c r="AG154" i="79"/>
  <c r="X154" i="79"/>
  <c r="V154" i="79"/>
  <c r="Z154" i="79"/>
  <c r="P154" i="79" s="1"/>
  <c r="O154" i="79"/>
  <c r="E154" i="79"/>
  <c r="AR153" i="79"/>
  <c r="AQ153" i="79"/>
  <c r="AH153" i="79" s="1"/>
  <c r="AP153" i="79"/>
  <c r="AO153" i="79"/>
  <c r="AM153" i="79"/>
  <c r="AJ153" i="79"/>
  <c r="AG153" i="79"/>
  <c r="X153" i="79"/>
  <c r="V153" i="79"/>
  <c r="Z153" i="79"/>
  <c r="P153" i="79" s="1"/>
  <c r="O153" i="79"/>
  <c r="E153" i="79"/>
  <c r="AR152" i="79"/>
  <c r="AQ152" i="79"/>
  <c r="AH152" i="79" s="1"/>
  <c r="AP152" i="79"/>
  <c r="AO152" i="79"/>
  <c r="AM152" i="79"/>
  <c r="AJ152" i="79"/>
  <c r="AG152" i="79"/>
  <c r="X152" i="79"/>
  <c r="V152" i="79"/>
  <c r="M152" i="79"/>
  <c r="O152" i="79"/>
  <c r="E152" i="79"/>
  <c r="AR151" i="79"/>
  <c r="AQ151" i="79"/>
  <c r="AH151" i="79" s="1"/>
  <c r="AP151" i="79"/>
  <c r="AO151" i="79"/>
  <c r="AM151" i="79"/>
  <c r="AJ151" i="79"/>
  <c r="AG151" i="79"/>
  <c r="X151" i="79"/>
  <c r="V151" i="79"/>
  <c r="Z151" i="79"/>
  <c r="P151" i="79" s="1"/>
  <c r="O151" i="79"/>
  <c r="E151" i="79"/>
  <c r="AR150" i="79"/>
  <c r="AQ150" i="79"/>
  <c r="AH150" i="79" s="1"/>
  <c r="AP150" i="79"/>
  <c r="AO150" i="79"/>
  <c r="AM150" i="79"/>
  <c r="AJ150" i="79"/>
  <c r="AG150" i="79"/>
  <c r="X150" i="79"/>
  <c r="V150" i="79"/>
  <c r="AA150" i="79"/>
  <c r="O150" i="79"/>
  <c r="E150" i="79"/>
  <c r="AR149" i="79"/>
  <c r="AQ149" i="79"/>
  <c r="AH149" i="79" s="1"/>
  <c r="AP149" i="79"/>
  <c r="AO149" i="79"/>
  <c r="AM149" i="79"/>
  <c r="AJ149" i="79"/>
  <c r="AG149" i="79"/>
  <c r="X149" i="79"/>
  <c r="V149" i="79"/>
  <c r="Z149" i="79"/>
  <c r="P149" i="79" s="1"/>
  <c r="O149" i="79"/>
  <c r="E149" i="79"/>
  <c r="AR148" i="79"/>
  <c r="AQ148" i="79"/>
  <c r="AH148" i="79" s="1"/>
  <c r="AP148" i="79"/>
  <c r="AO148" i="79"/>
  <c r="AM148" i="79"/>
  <c r="AJ148" i="79"/>
  <c r="AG148" i="79"/>
  <c r="X148" i="79"/>
  <c r="V148" i="79"/>
  <c r="Z148" i="79"/>
  <c r="P148" i="79" s="1"/>
  <c r="O148" i="79"/>
  <c r="E148" i="79"/>
  <c r="AR147" i="79"/>
  <c r="AQ147" i="79"/>
  <c r="AH147" i="79" s="1"/>
  <c r="AP147" i="79"/>
  <c r="AO147" i="79"/>
  <c r="AM147" i="79"/>
  <c r="AJ147" i="79"/>
  <c r="AG147" i="79"/>
  <c r="X147" i="79"/>
  <c r="V147" i="79"/>
  <c r="Z147" i="79"/>
  <c r="P147" i="79" s="1"/>
  <c r="O147" i="79"/>
  <c r="E147" i="79"/>
  <c r="AR146" i="79"/>
  <c r="AQ146" i="79"/>
  <c r="AH146" i="79" s="1"/>
  <c r="AP146" i="79"/>
  <c r="AO146" i="79"/>
  <c r="AM146" i="79"/>
  <c r="AJ146" i="79"/>
  <c r="AG146" i="79"/>
  <c r="X146" i="79"/>
  <c r="V146" i="79"/>
  <c r="O146" i="79"/>
  <c r="E146" i="79"/>
  <c r="A146" i="79" s="1"/>
  <c r="AR145" i="79"/>
  <c r="AQ145" i="79"/>
  <c r="AH145" i="79" s="1"/>
  <c r="AP145" i="79"/>
  <c r="AO145" i="79"/>
  <c r="AM145" i="79"/>
  <c r="AJ145" i="79"/>
  <c r="AG145" i="79"/>
  <c r="X145" i="79"/>
  <c r="V145" i="79"/>
  <c r="Z145" i="79"/>
  <c r="P145" i="79" s="1"/>
  <c r="O145" i="79"/>
  <c r="E145" i="79"/>
  <c r="AR144" i="79"/>
  <c r="AQ144" i="79"/>
  <c r="AH144" i="79" s="1"/>
  <c r="AP144" i="79"/>
  <c r="AO144" i="79"/>
  <c r="AM144" i="79"/>
  <c r="AJ144" i="79"/>
  <c r="AG144" i="79"/>
  <c r="X144" i="79"/>
  <c r="V144" i="79"/>
  <c r="Z144" i="79"/>
  <c r="P144" i="79" s="1"/>
  <c r="O144" i="79"/>
  <c r="E144" i="79"/>
  <c r="AR143" i="79"/>
  <c r="AQ143" i="79"/>
  <c r="AH143" i="79" s="1"/>
  <c r="AP143" i="79"/>
  <c r="AO143" i="79"/>
  <c r="AM143" i="79"/>
  <c r="AJ143" i="79"/>
  <c r="AG143" i="79"/>
  <c r="X143" i="79"/>
  <c r="V143" i="79"/>
  <c r="Z143" i="79"/>
  <c r="P143" i="79" s="1"/>
  <c r="O143" i="79"/>
  <c r="E143" i="79"/>
  <c r="AR142" i="79"/>
  <c r="AQ142" i="79"/>
  <c r="AH142" i="79" s="1"/>
  <c r="AP142" i="79"/>
  <c r="AO142" i="79"/>
  <c r="AM142" i="79"/>
  <c r="AJ142" i="79"/>
  <c r="AG142" i="79"/>
  <c r="X142" i="79"/>
  <c r="V142" i="79"/>
  <c r="AA142" i="79"/>
  <c r="O142" i="79"/>
  <c r="E142" i="79"/>
  <c r="AR141" i="79"/>
  <c r="AQ141" i="79"/>
  <c r="AH141" i="79" s="1"/>
  <c r="AP141" i="79"/>
  <c r="AO141" i="79"/>
  <c r="AM141" i="79"/>
  <c r="AJ141" i="79"/>
  <c r="AG141" i="79"/>
  <c r="X141" i="79"/>
  <c r="V141" i="79"/>
  <c r="Z141" i="79"/>
  <c r="P141" i="79" s="1"/>
  <c r="O141" i="79"/>
  <c r="E141" i="79"/>
  <c r="AR140" i="79"/>
  <c r="AQ140" i="79"/>
  <c r="AH140" i="79" s="1"/>
  <c r="AP140" i="79"/>
  <c r="AO140" i="79"/>
  <c r="AM140" i="79"/>
  <c r="AJ140" i="79"/>
  <c r="AG140" i="79"/>
  <c r="X140" i="79"/>
  <c r="V140" i="79"/>
  <c r="Z140" i="79"/>
  <c r="P140" i="79" s="1"/>
  <c r="O140" i="79"/>
  <c r="E140" i="79"/>
  <c r="AR139" i="79"/>
  <c r="AQ139" i="79"/>
  <c r="AH139" i="79" s="1"/>
  <c r="AP139" i="79"/>
  <c r="AO139" i="79"/>
  <c r="AM139" i="79"/>
  <c r="AJ139" i="79"/>
  <c r="AG139" i="79"/>
  <c r="X139" i="79"/>
  <c r="O139" i="79"/>
  <c r="E139" i="79"/>
  <c r="J138" i="79"/>
  <c r="AR135" i="79"/>
  <c r="AQ135" i="79"/>
  <c r="AH135" i="79" s="1"/>
  <c r="AP135" i="79"/>
  <c r="AO135" i="79"/>
  <c r="AM135" i="79"/>
  <c r="AJ135" i="79"/>
  <c r="AG135" i="79"/>
  <c r="X135" i="79"/>
  <c r="V135" i="79"/>
  <c r="Y135" i="79"/>
  <c r="O135" i="79"/>
  <c r="B135" i="79"/>
  <c r="AR134" i="79"/>
  <c r="AQ134" i="79"/>
  <c r="AH134" i="79" s="1"/>
  <c r="AP134" i="79"/>
  <c r="AO134" i="79"/>
  <c r="AM134" i="79"/>
  <c r="AJ134" i="79"/>
  <c r="AG134" i="79"/>
  <c r="X134" i="79"/>
  <c r="V134" i="79"/>
  <c r="O134" i="79"/>
  <c r="B134" i="79"/>
  <c r="AR133" i="79"/>
  <c r="AQ133" i="79"/>
  <c r="AH133" i="79" s="1"/>
  <c r="AP133" i="79"/>
  <c r="AO133" i="79"/>
  <c r="AM133" i="79"/>
  <c r="AJ133" i="79"/>
  <c r="AG133" i="79"/>
  <c r="X133" i="79"/>
  <c r="V133" i="79"/>
  <c r="Z133" i="79"/>
  <c r="P133" i="79" s="1"/>
  <c r="O133" i="79"/>
  <c r="B133" i="79"/>
  <c r="AR132" i="79"/>
  <c r="AQ132" i="79"/>
  <c r="AH132" i="79" s="1"/>
  <c r="AP132" i="79"/>
  <c r="AO132" i="79"/>
  <c r="AM132" i="79"/>
  <c r="AJ132" i="79"/>
  <c r="AG132" i="79"/>
  <c r="X132" i="79"/>
  <c r="V132" i="79"/>
  <c r="Y132" i="79"/>
  <c r="O132" i="79"/>
  <c r="B132" i="79"/>
  <c r="AR131" i="79"/>
  <c r="AQ131" i="79"/>
  <c r="AH131" i="79" s="1"/>
  <c r="AP131" i="79"/>
  <c r="AO131" i="79"/>
  <c r="AM131" i="79"/>
  <c r="AJ131" i="79"/>
  <c r="AG131" i="79"/>
  <c r="X131" i="79"/>
  <c r="V131" i="79"/>
  <c r="Z131" i="79"/>
  <c r="P131" i="79" s="1"/>
  <c r="O131" i="79"/>
  <c r="B131" i="79"/>
  <c r="AR130" i="79"/>
  <c r="AQ130" i="79"/>
  <c r="AH130" i="79" s="1"/>
  <c r="AP130" i="79"/>
  <c r="AO130" i="79"/>
  <c r="AM130" i="79"/>
  <c r="AJ130" i="79"/>
  <c r="AG130" i="79"/>
  <c r="V130" i="79"/>
  <c r="Y130" i="79"/>
  <c r="O130" i="79"/>
  <c r="B130" i="79"/>
  <c r="AR129" i="79"/>
  <c r="AQ129" i="79"/>
  <c r="AH129" i="79" s="1"/>
  <c r="AP129" i="79"/>
  <c r="AO129" i="79"/>
  <c r="AM129" i="79"/>
  <c r="AJ129" i="79"/>
  <c r="AG129" i="79"/>
  <c r="X129" i="79"/>
  <c r="V129" i="79"/>
  <c r="Y129" i="79"/>
  <c r="O129" i="79"/>
  <c r="B129" i="79"/>
  <c r="AR128" i="79"/>
  <c r="AQ128" i="79"/>
  <c r="AH128" i="79" s="1"/>
  <c r="AP128" i="79"/>
  <c r="AO128" i="79"/>
  <c r="AM128" i="79"/>
  <c r="AJ128" i="79"/>
  <c r="AG128" i="79"/>
  <c r="X128" i="79"/>
  <c r="V128" i="79"/>
  <c r="O128" i="79"/>
  <c r="B128" i="79"/>
  <c r="AR127" i="79"/>
  <c r="AQ127" i="79"/>
  <c r="AH127" i="79" s="1"/>
  <c r="AP127" i="79"/>
  <c r="AO127" i="79"/>
  <c r="AM127" i="79"/>
  <c r="AJ127" i="79"/>
  <c r="AG127" i="79"/>
  <c r="X127" i="79"/>
  <c r="V127" i="79"/>
  <c r="Y127" i="79"/>
  <c r="O127" i="79"/>
  <c r="B127" i="79"/>
  <c r="AR126" i="79"/>
  <c r="AQ126" i="79"/>
  <c r="AH126" i="79" s="1"/>
  <c r="AP126" i="79"/>
  <c r="AO126" i="79"/>
  <c r="AM126" i="79"/>
  <c r="AJ126" i="79"/>
  <c r="AG126" i="79"/>
  <c r="X126" i="79"/>
  <c r="V126" i="79"/>
  <c r="Z126" i="79"/>
  <c r="P126" i="79" s="1"/>
  <c r="O126" i="79"/>
  <c r="B126" i="79"/>
  <c r="AR125" i="79"/>
  <c r="AQ125" i="79"/>
  <c r="AH125" i="79" s="1"/>
  <c r="AP125" i="79"/>
  <c r="AO125" i="79"/>
  <c r="AM125" i="79"/>
  <c r="AJ125" i="79"/>
  <c r="AG125" i="79"/>
  <c r="X125" i="79"/>
  <c r="V125" i="79"/>
  <c r="Y125" i="79"/>
  <c r="O125" i="79"/>
  <c r="B125" i="79"/>
  <c r="AR124" i="79"/>
  <c r="AQ124" i="79"/>
  <c r="AH124" i="79" s="1"/>
  <c r="AP124" i="79"/>
  <c r="AO124" i="79"/>
  <c r="AM124" i="79"/>
  <c r="AJ124" i="79"/>
  <c r="AG124" i="79"/>
  <c r="X124" i="79"/>
  <c r="V124" i="79"/>
  <c r="O124" i="79"/>
  <c r="B124" i="79"/>
  <c r="AR123" i="79"/>
  <c r="AQ123" i="79"/>
  <c r="AH123" i="79" s="1"/>
  <c r="AP123" i="79"/>
  <c r="AO123" i="79"/>
  <c r="AM123" i="79"/>
  <c r="AJ123" i="79"/>
  <c r="AG123" i="79"/>
  <c r="V123" i="79"/>
  <c r="Y123" i="79"/>
  <c r="O123" i="79"/>
  <c r="B123" i="79"/>
  <c r="AR122" i="79"/>
  <c r="AQ122" i="79"/>
  <c r="AH122" i="79" s="1"/>
  <c r="AP122" i="79"/>
  <c r="AO122" i="79"/>
  <c r="AM122" i="79"/>
  <c r="AJ122" i="79"/>
  <c r="AG122" i="79"/>
  <c r="X122" i="79"/>
  <c r="V122" i="79"/>
  <c r="O122" i="79"/>
  <c r="B122" i="79"/>
  <c r="AR121" i="79"/>
  <c r="AQ121" i="79"/>
  <c r="AH121" i="79" s="1"/>
  <c r="AP121" i="79"/>
  <c r="AO121" i="79"/>
  <c r="AM121" i="79"/>
  <c r="AJ121" i="79"/>
  <c r="AG121" i="79"/>
  <c r="V121" i="79"/>
  <c r="O121" i="79"/>
  <c r="B121" i="79"/>
  <c r="AR120" i="79"/>
  <c r="AQ120" i="79"/>
  <c r="AH120" i="79" s="1"/>
  <c r="AP120" i="79"/>
  <c r="AO120" i="79"/>
  <c r="AM120" i="79"/>
  <c r="AJ120" i="79"/>
  <c r="AG120" i="79"/>
  <c r="X120" i="79"/>
  <c r="V120" i="79"/>
  <c r="O120" i="79"/>
  <c r="B120" i="79"/>
  <c r="AR119" i="79"/>
  <c r="AQ119" i="79"/>
  <c r="AH119" i="79" s="1"/>
  <c r="AP119" i="79"/>
  <c r="AO119" i="79"/>
  <c r="AM119" i="79"/>
  <c r="AJ119" i="79"/>
  <c r="AG119" i="79"/>
  <c r="V119" i="79"/>
  <c r="Z119" i="79"/>
  <c r="P119" i="79" s="1"/>
  <c r="O119" i="79"/>
  <c r="B119" i="79"/>
  <c r="AR118" i="79"/>
  <c r="AQ118" i="79"/>
  <c r="AH118" i="79" s="1"/>
  <c r="AP118" i="79"/>
  <c r="AO118" i="79"/>
  <c r="AM118" i="79"/>
  <c r="AJ118" i="79"/>
  <c r="AG118" i="79"/>
  <c r="X118" i="79"/>
  <c r="V118" i="79"/>
  <c r="AA118" i="79"/>
  <c r="O118" i="79"/>
  <c r="B118" i="79"/>
  <c r="AR117" i="79"/>
  <c r="AQ117" i="79"/>
  <c r="AH117" i="79" s="1"/>
  <c r="AP117" i="79"/>
  <c r="AO117" i="79"/>
  <c r="AM117" i="79"/>
  <c r="AJ117" i="79"/>
  <c r="AG117" i="79"/>
  <c r="X117" i="79"/>
  <c r="V117" i="79"/>
  <c r="O117" i="79"/>
  <c r="B117" i="79"/>
  <c r="AR116" i="79"/>
  <c r="AQ116" i="79"/>
  <c r="AH116" i="79" s="1"/>
  <c r="AP116" i="79"/>
  <c r="AO116" i="79"/>
  <c r="AM116" i="79"/>
  <c r="AJ116" i="79"/>
  <c r="AG116" i="79"/>
  <c r="X116" i="79"/>
  <c r="V116" i="79"/>
  <c r="O116" i="79"/>
  <c r="B116" i="79"/>
  <c r="AR115" i="79"/>
  <c r="AQ115" i="79"/>
  <c r="AH115" i="79" s="1"/>
  <c r="AP115" i="79"/>
  <c r="AO115" i="79"/>
  <c r="AM115" i="79"/>
  <c r="AJ115" i="79"/>
  <c r="AG115" i="79"/>
  <c r="X115" i="79"/>
  <c r="V115" i="79"/>
  <c r="Y115" i="79"/>
  <c r="O115" i="79"/>
  <c r="B115" i="79"/>
  <c r="AR114" i="79"/>
  <c r="AQ114" i="79"/>
  <c r="AH114" i="79" s="1"/>
  <c r="AP114" i="79"/>
  <c r="AO114" i="79"/>
  <c r="AM114" i="79"/>
  <c r="AJ114" i="79"/>
  <c r="AG114" i="79"/>
  <c r="X114" i="79"/>
  <c r="V114" i="79"/>
  <c r="Y114" i="79"/>
  <c r="O114" i="79"/>
  <c r="B114" i="79"/>
  <c r="AR113" i="79"/>
  <c r="AQ113" i="79"/>
  <c r="AH113" i="79" s="1"/>
  <c r="AP113" i="79"/>
  <c r="AO113" i="79"/>
  <c r="AM113" i="79"/>
  <c r="AJ113" i="79"/>
  <c r="AG113" i="79"/>
  <c r="V113" i="79"/>
  <c r="O113" i="79"/>
  <c r="B113" i="79"/>
  <c r="AR112" i="79"/>
  <c r="AQ112" i="79"/>
  <c r="AH112" i="79" s="1"/>
  <c r="AP112" i="79"/>
  <c r="AO112" i="79"/>
  <c r="AM112" i="79"/>
  <c r="AJ112" i="79"/>
  <c r="AG112" i="79"/>
  <c r="X112" i="79"/>
  <c r="V112" i="79"/>
  <c r="O112" i="79"/>
  <c r="B112" i="79"/>
  <c r="AR111" i="79"/>
  <c r="AQ111" i="79"/>
  <c r="AH111" i="79" s="1"/>
  <c r="AP111" i="79"/>
  <c r="AO111" i="79"/>
  <c r="AM111" i="79"/>
  <c r="AJ111" i="79"/>
  <c r="AG111" i="79"/>
  <c r="X111" i="79"/>
  <c r="V111" i="79"/>
  <c r="O111" i="79"/>
  <c r="B111" i="79"/>
  <c r="AR110" i="79"/>
  <c r="AQ110" i="79"/>
  <c r="AH110" i="79" s="1"/>
  <c r="AP110" i="79"/>
  <c r="AO110" i="79"/>
  <c r="AM110" i="79"/>
  <c r="AJ110" i="79"/>
  <c r="AG110" i="79"/>
  <c r="X110" i="79"/>
  <c r="V110" i="79"/>
  <c r="Y110" i="79"/>
  <c r="O110" i="79"/>
  <c r="B110" i="79"/>
  <c r="AR109" i="79"/>
  <c r="AQ109" i="79"/>
  <c r="AH109" i="79" s="1"/>
  <c r="AP109" i="79"/>
  <c r="AO109" i="79"/>
  <c r="AM109" i="79"/>
  <c r="AJ109" i="79"/>
  <c r="AG109" i="79"/>
  <c r="X109" i="79"/>
  <c r="V109" i="79"/>
  <c r="O109" i="79"/>
  <c r="B109" i="79"/>
  <c r="AR108" i="79"/>
  <c r="AQ108" i="79"/>
  <c r="AH108" i="79" s="1"/>
  <c r="AP108" i="79"/>
  <c r="AO108" i="79"/>
  <c r="AM108" i="79"/>
  <c r="AJ108" i="79"/>
  <c r="AG108" i="79"/>
  <c r="X108" i="79"/>
  <c r="V108" i="79"/>
  <c r="O108" i="79"/>
  <c r="B108" i="79"/>
  <c r="AR107" i="79"/>
  <c r="AQ107" i="79"/>
  <c r="AH107" i="79" s="1"/>
  <c r="AP107" i="79"/>
  <c r="AO107" i="79"/>
  <c r="AM107" i="79"/>
  <c r="AJ107" i="79"/>
  <c r="AG107" i="79"/>
  <c r="X107" i="79"/>
  <c r="V107" i="79"/>
  <c r="Y107" i="79"/>
  <c r="O107" i="79"/>
  <c r="B107" i="79"/>
  <c r="AR106" i="79"/>
  <c r="AQ106" i="79"/>
  <c r="AH106" i="79" s="1"/>
  <c r="AP106" i="79"/>
  <c r="AO106" i="79"/>
  <c r="AM106" i="79"/>
  <c r="AJ106" i="79"/>
  <c r="AG106" i="79"/>
  <c r="X106" i="79"/>
  <c r="V106" i="79"/>
  <c r="O106" i="79"/>
  <c r="B106" i="79"/>
  <c r="AR105" i="79"/>
  <c r="AQ105" i="79"/>
  <c r="AH105" i="79" s="1"/>
  <c r="AP105" i="79"/>
  <c r="AO105" i="79"/>
  <c r="AM105" i="79"/>
  <c r="AJ105" i="79"/>
  <c r="AG105" i="79"/>
  <c r="X105" i="79"/>
  <c r="AA105" i="79"/>
  <c r="O105" i="79"/>
  <c r="B105" i="79"/>
  <c r="P22" i="64"/>
  <c r="AR73" i="79"/>
  <c r="AQ73" i="79"/>
  <c r="AP73" i="79"/>
  <c r="AO73" i="79"/>
  <c r="AM73" i="79"/>
  <c r="AJ73" i="79"/>
  <c r="AG73" i="79"/>
  <c r="X73" i="79"/>
  <c r="V73" i="79"/>
  <c r="Z73" i="79"/>
  <c r="O73" i="79"/>
  <c r="E73" i="79"/>
  <c r="AR72" i="79"/>
  <c r="AQ72" i="79"/>
  <c r="AP72" i="79"/>
  <c r="AO72" i="79"/>
  <c r="AM72" i="79"/>
  <c r="AJ72" i="79"/>
  <c r="AG72" i="79"/>
  <c r="X72" i="79"/>
  <c r="V72" i="79"/>
  <c r="Z72" i="79"/>
  <c r="O72" i="79"/>
  <c r="E72" i="79"/>
  <c r="AR71" i="79"/>
  <c r="AQ71" i="79"/>
  <c r="AP71" i="79"/>
  <c r="AO71" i="79"/>
  <c r="AM71" i="79"/>
  <c r="AJ71" i="79"/>
  <c r="AG71" i="79"/>
  <c r="X71" i="79"/>
  <c r="V71" i="79"/>
  <c r="O71" i="79"/>
  <c r="E71" i="79"/>
  <c r="AR70" i="79"/>
  <c r="AQ70" i="79"/>
  <c r="AP70" i="79"/>
  <c r="AO70" i="79"/>
  <c r="AM70" i="79"/>
  <c r="AJ70" i="79"/>
  <c r="AG70" i="79"/>
  <c r="X70" i="79"/>
  <c r="V70" i="79"/>
  <c r="Z70" i="79"/>
  <c r="O70" i="79"/>
  <c r="E70" i="79"/>
  <c r="A70" i="79" s="1"/>
  <c r="AR69" i="79"/>
  <c r="AQ69" i="79"/>
  <c r="AP69" i="79"/>
  <c r="AO69" i="79"/>
  <c r="AM69" i="79"/>
  <c r="AJ69" i="79"/>
  <c r="AG69" i="79"/>
  <c r="X69" i="79"/>
  <c r="V69" i="79"/>
  <c r="Z69" i="79"/>
  <c r="O69" i="79"/>
  <c r="E69" i="79"/>
  <c r="AR68" i="79"/>
  <c r="AQ68" i="79"/>
  <c r="AP68" i="79"/>
  <c r="AO68" i="79"/>
  <c r="AM68" i="79"/>
  <c r="AJ68" i="79"/>
  <c r="AG68" i="79"/>
  <c r="X68" i="79"/>
  <c r="V68" i="79"/>
  <c r="O68" i="79"/>
  <c r="E68" i="79"/>
  <c r="AR67" i="79"/>
  <c r="AQ67" i="79"/>
  <c r="AP67" i="79"/>
  <c r="AO67" i="79"/>
  <c r="AM67" i="79"/>
  <c r="AJ67" i="79"/>
  <c r="AG67" i="79"/>
  <c r="X67" i="79"/>
  <c r="V67" i="79"/>
  <c r="Z67" i="79"/>
  <c r="O67" i="79"/>
  <c r="E67" i="79"/>
  <c r="AR66" i="79"/>
  <c r="AQ66" i="79"/>
  <c r="AP66" i="79"/>
  <c r="AO66" i="79"/>
  <c r="AM66" i="79"/>
  <c r="AJ66" i="79"/>
  <c r="AG66" i="79"/>
  <c r="X66" i="79"/>
  <c r="V66" i="79"/>
  <c r="Z66" i="79"/>
  <c r="O66" i="79"/>
  <c r="E66" i="79"/>
  <c r="AR65" i="79"/>
  <c r="AQ65" i="79"/>
  <c r="AP65" i="79"/>
  <c r="AO65" i="79"/>
  <c r="AM65" i="79"/>
  <c r="AJ65" i="79"/>
  <c r="AG65" i="79"/>
  <c r="X65" i="79"/>
  <c r="V65" i="79"/>
  <c r="Z65" i="79"/>
  <c r="O65" i="79"/>
  <c r="E65" i="79"/>
  <c r="A65" i="79" s="1"/>
  <c r="AR64" i="79"/>
  <c r="AQ64" i="79"/>
  <c r="AP64" i="79"/>
  <c r="AO64" i="79"/>
  <c r="AM64" i="79"/>
  <c r="AJ64" i="79"/>
  <c r="AG64" i="79"/>
  <c r="X64" i="79"/>
  <c r="V64" i="79"/>
  <c r="Z64" i="79"/>
  <c r="O64" i="79"/>
  <c r="E64" i="79"/>
  <c r="AR63" i="79"/>
  <c r="AQ63" i="79"/>
  <c r="AP63" i="79"/>
  <c r="AO63" i="79"/>
  <c r="AM63" i="79"/>
  <c r="AJ63" i="79"/>
  <c r="AG63" i="79"/>
  <c r="X63" i="79"/>
  <c r="V63" i="79"/>
  <c r="O63" i="79"/>
  <c r="E63" i="79"/>
  <c r="AR62" i="79"/>
  <c r="AQ62" i="79"/>
  <c r="AP62" i="79"/>
  <c r="AO62" i="79"/>
  <c r="AM62" i="79"/>
  <c r="AJ62" i="79"/>
  <c r="AG62" i="79"/>
  <c r="X62" i="79"/>
  <c r="V62" i="79"/>
  <c r="AA62" i="79"/>
  <c r="O62" i="79"/>
  <c r="E62" i="79"/>
  <c r="AR61" i="79"/>
  <c r="AQ61" i="79"/>
  <c r="AP61" i="79"/>
  <c r="AO61" i="79"/>
  <c r="AM61" i="79"/>
  <c r="AJ61" i="79"/>
  <c r="AG61" i="79"/>
  <c r="X61" i="79"/>
  <c r="V61" i="79"/>
  <c r="AA61" i="79"/>
  <c r="O61" i="79"/>
  <c r="E61" i="79"/>
  <c r="AR60" i="79"/>
  <c r="AQ60" i="79"/>
  <c r="AP60" i="79"/>
  <c r="AO60" i="79"/>
  <c r="AM60" i="79"/>
  <c r="AJ60" i="79"/>
  <c r="AG60" i="79"/>
  <c r="X60" i="79"/>
  <c r="V60" i="79"/>
  <c r="Z60" i="79"/>
  <c r="O60" i="79"/>
  <c r="E60" i="79"/>
  <c r="AR59" i="79"/>
  <c r="AQ59" i="79"/>
  <c r="AP59" i="79"/>
  <c r="AO59" i="79"/>
  <c r="AM59" i="79"/>
  <c r="AJ59" i="79"/>
  <c r="AG59" i="79"/>
  <c r="X59" i="79"/>
  <c r="V59" i="79"/>
  <c r="Y59" i="79"/>
  <c r="O59" i="79"/>
  <c r="E59" i="79"/>
  <c r="AR58" i="79"/>
  <c r="AQ58" i="79"/>
  <c r="AP58" i="79"/>
  <c r="AO58" i="79"/>
  <c r="AM58" i="79"/>
  <c r="AJ58" i="79"/>
  <c r="AG58" i="79"/>
  <c r="X58" i="79"/>
  <c r="V58" i="79"/>
  <c r="AA58" i="79"/>
  <c r="O58" i="79"/>
  <c r="E58" i="79"/>
  <c r="AR57" i="79"/>
  <c r="AQ57" i="79"/>
  <c r="AP57" i="79"/>
  <c r="AO57" i="79"/>
  <c r="AM57" i="79"/>
  <c r="AJ57" i="79"/>
  <c r="AG57" i="79"/>
  <c r="X57" i="79"/>
  <c r="V57" i="79"/>
  <c r="AA57" i="79"/>
  <c r="O57" i="79"/>
  <c r="E57" i="79"/>
  <c r="AR56" i="79"/>
  <c r="AQ56" i="79"/>
  <c r="AP56" i="79"/>
  <c r="AO56" i="79"/>
  <c r="AM56" i="79"/>
  <c r="AJ56" i="79"/>
  <c r="AG56" i="79"/>
  <c r="X56" i="79"/>
  <c r="V56" i="79"/>
  <c r="O56" i="79"/>
  <c r="E56" i="79"/>
  <c r="AR55" i="79"/>
  <c r="AQ55" i="79"/>
  <c r="AP55" i="79"/>
  <c r="AO55" i="79"/>
  <c r="AM55" i="79"/>
  <c r="AJ55" i="79"/>
  <c r="AG55" i="79"/>
  <c r="X55" i="79"/>
  <c r="V55" i="79"/>
  <c r="Y55" i="79"/>
  <c r="O55" i="79"/>
  <c r="E55" i="79"/>
  <c r="AR54" i="79"/>
  <c r="AQ54" i="79"/>
  <c r="AP54" i="79"/>
  <c r="AO54" i="79"/>
  <c r="AM54" i="79"/>
  <c r="AJ54" i="79"/>
  <c r="AG54" i="79"/>
  <c r="X54" i="79"/>
  <c r="V54" i="79"/>
  <c r="AA54" i="79"/>
  <c r="O54" i="79"/>
  <c r="E54" i="79"/>
  <c r="AR53" i="79"/>
  <c r="AQ53" i="79"/>
  <c r="AP53" i="79"/>
  <c r="AO53" i="79"/>
  <c r="AM53" i="79"/>
  <c r="AJ53" i="79"/>
  <c r="AG53" i="79"/>
  <c r="X53" i="79"/>
  <c r="V53" i="79"/>
  <c r="AA53" i="79"/>
  <c r="O53" i="79"/>
  <c r="E53" i="79"/>
  <c r="AR52" i="79"/>
  <c r="AQ52" i="79"/>
  <c r="AP52" i="79"/>
  <c r="AO52" i="79"/>
  <c r="AM52" i="79"/>
  <c r="AJ52" i="79"/>
  <c r="AG52" i="79"/>
  <c r="X52" i="79"/>
  <c r="V52" i="79"/>
  <c r="Z52" i="79"/>
  <c r="O52" i="79"/>
  <c r="E52" i="79"/>
  <c r="AR51" i="79"/>
  <c r="AQ51" i="79"/>
  <c r="AP51" i="79"/>
  <c r="AO51" i="79"/>
  <c r="AM51" i="79"/>
  <c r="AJ51" i="79"/>
  <c r="AG51" i="79"/>
  <c r="X51" i="79"/>
  <c r="V51" i="79"/>
  <c r="AA51" i="79"/>
  <c r="O51" i="79"/>
  <c r="E51" i="79"/>
  <c r="AR50" i="79"/>
  <c r="AQ50" i="79"/>
  <c r="AP50" i="79"/>
  <c r="AO50" i="79"/>
  <c r="AM50" i="79"/>
  <c r="AJ50" i="79"/>
  <c r="AG50" i="79"/>
  <c r="X50" i="79"/>
  <c r="V50" i="79"/>
  <c r="Z50" i="79"/>
  <c r="O50" i="79"/>
  <c r="E50" i="79"/>
  <c r="A50" i="79" s="1"/>
  <c r="AR49" i="79"/>
  <c r="AQ49" i="79"/>
  <c r="AP49" i="79"/>
  <c r="AO49" i="79"/>
  <c r="AM49" i="79"/>
  <c r="AJ49" i="79"/>
  <c r="AG49" i="79"/>
  <c r="X49" i="79"/>
  <c r="V49" i="79"/>
  <c r="O49" i="79"/>
  <c r="E49" i="79"/>
  <c r="A49" i="79" s="1"/>
  <c r="AR48" i="79"/>
  <c r="AQ48" i="79"/>
  <c r="AP48" i="79"/>
  <c r="AO48" i="79"/>
  <c r="AM48" i="79"/>
  <c r="AJ48" i="79"/>
  <c r="AG48" i="79"/>
  <c r="X48" i="79"/>
  <c r="V48" i="79"/>
  <c r="O48" i="79"/>
  <c r="E48" i="79"/>
  <c r="AR47" i="79"/>
  <c r="AQ47" i="79"/>
  <c r="AP47" i="79"/>
  <c r="AO47" i="79"/>
  <c r="AM47" i="79"/>
  <c r="AJ47" i="79"/>
  <c r="AG47" i="79"/>
  <c r="X47" i="79"/>
  <c r="V47" i="79"/>
  <c r="AA47" i="79"/>
  <c r="O47" i="79"/>
  <c r="E47" i="79"/>
  <c r="AR46" i="79"/>
  <c r="AQ46" i="79"/>
  <c r="AP46" i="79"/>
  <c r="AO46" i="79"/>
  <c r="AM46" i="79"/>
  <c r="AJ46" i="79"/>
  <c r="AG46" i="79"/>
  <c r="X46" i="79"/>
  <c r="V46" i="79"/>
  <c r="O46" i="79"/>
  <c r="E46" i="79"/>
  <c r="AR45" i="79"/>
  <c r="AQ45" i="79"/>
  <c r="AP45" i="79"/>
  <c r="AO45" i="79"/>
  <c r="AM45" i="79"/>
  <c r="AJ45" i="79"/>
  <c r="AG45" i="79"/>
  <c r="X45" i="79"/>
  <c r="V45" i="79"/>
  <c r="AA45" i="79"/>
  <c r="O45" i="79"/>
  <c r="E45" i="79"/>
  <c r="AR44" i="79"/>
  <c r="AQ44" i="79"/>
  <c r="AP44" i="79"/>
  <c r="AO44" i="79"/>
  <c r="AM44" i="79"/>
  <c r="AJ44" i="79"/>
  <c r="AG44" i="79"/>
  <c r="X44" i="79"/>
  <c r="V44" i="79"/>
  <c r="Z44" i="79"/>
  <c r="O44" i="79"/>
  <c r="E44" i="79"/>
  <c r="AR43" i="79"/>
  <c r="AQ43" i="79"/>
  <c r="AP43" i="79"/>
  <c r="AO43" i="79"/>
  <c r="AM43" i="79"/>
  <c r="AJ43" i="79"/>
  <c r="AG43" i="79"/>
  <c r="X43" i="79"/>
  <c r="V43" i="79"/>
  <c r="AA43" i="79"/>
  <c r="O43" i="79"/>
  <c r="E43" i="79"/>
  <c r="AR39" i="79"/>
  <c r="AQ39" i="79"/>
  <c r="AH39" i="79" s="1"/>
  <c r="AP39" i="79"/>
  <c r="AO39" i="79"/>
  <c r="AM39" i="79"/>
  <c r="AJ39" i="79"/>
  <c r="AG39" i="79"/>
  <c r="X39" i="79"/>
  <c r="V39" i="79"/>
  <c r="Z39" i="79"/>
  <c r="P39" i="79" s="1"/>
  <c r="O39" i="79"/>
  <c r="I39" i="79"/>
  <c r="I135" i="79" s="1"/>
  <c r="H39" i="79"/>
  <c r="H135" i="79" s="1"/>
  <c r="AR38" i="79"/>
  <c r="AQ38" i="79"/>
  <c r="AH38" i="79" s="1"/>
  <c r="AP38" i="79"/>
  <c r="AO38" i="79"/>
  <c r="AM38" i="79"/>
  <c r="AJ38" i="79"/>
  <c r="AG38" i="79"/>
  <c r="X38" i="79"/>
  <c r="V38" i="79"/>
  <c r="Y38" i="79"/>
  <c r="O38" i="79"/>
  <c r="I38" i="79"/>
  <c r="I134" i="79" s="1"/>
  <c r="H38" i="79"/>
  <c r="H134" i="79" s="1"/>
  <c r="AR37" i="79"/>
  <c r="AQ37" i="79"/>
  <c r="AH37" i="79" s="1"/>
  <c r="AP37" i="79"/>
  <c r="AO37" i="79"/>
  <c r="AM37" i="79"/>
  <c r="AJ37" i="79"/>
  <c r="AG37" i="79"/>
  <c r="O37" i="79"/>
  <c r="I37" i="79"/>
  <c r="I133" i="79" s="1"/>
  <c r="H37" i="79"/>
  <c r="H133" i="79" s="1"/>
  <c r="AR36" i="79"/>
  <c r="AQ36" i="79"/>
  <c r="AH36" i="79" s="1"/>
  <c r="AP36" i="79"/>
  <c r="AO36" i="79"/>
  <c r="AM36" i="79"/>
  <c r="AJ36" i="79"/>
  <c r="AG36" i="79"/>
  <c r="V36" i="79"/>
  <c r="Y36" i="79"/>
  <c r="O36" i="79"/>
  <c r="I36" i="79"/>
  <c r="I132" i="79" s="1"/>
  <c r="H36" i="79"/>
  <c r="H132" i="79" s="1"/>
  <c r="AR35" i="79"/>
  <c r="AQ35" i="79"/>
  <c r="AH35" i="79" s="1"/>
  <c r="AP35" i="79"/>
  <c r="AM35" i="79"/>
  <c r="AG35" i="79"/>
  <c r="X35" i="79"/>
  <c r="V35" i="79"/>
  <c r="Z35" i="79"/>
  <c r="P35" i="79" s="1"/>
  <c r="O35" i="79"/>
  <c r="I35" i="79"/>
  <c r="I131" i="79" s="1"/>
  <c r="H35" i="79"/>
  <c r="H131" i="79" s="1"/>
  <c r="AR34" i="79"/>
  <c r="AQ34" i="79"/>
  <c r="AH34" i="79" s="1"/>
  <c r="AP34" i="79"/>
  <c r="AM34" i="79"/>
  <c r="AG34" i="79"/>
  <c r="X34" i="79"/>
  <c r="V34" i="79"/>
  <c r="Z34" i="79"/>
  <c r="P34" i="79" s="1"/>
  <c r="O34" i="79"/>
  <c r="I34" i="79"/>
  <c r="I130" i="79" s="1"/>
  <c r="H34" i="79"/>
  <c r="H130" i="79" s="1"/>
  <c r="AR33" i="79"/>
  <c r="AQ33" i="79"/>
  <c r="AH33" i="79" s="1"/>
  <c r="AP33" i="79"/>
  <c r="AO33" i="79"/>
  <c r="AM33" i="79"/>
  <c r="AJ33" i="79"/>
  <c r="AG33" i="79"/>
  <c r="X33" i="79"/>
  <c r="V33" i="79"/>
  <c r="Z33" i="79"/>
  <c r="P33" i="79" s="1"/>
  <c r="O33" i="79"/>
  <c r="I33" i="79"/>
  <c r="I129" i="79" s="1"/>
  <c r="H33" i="79"/>
  <c r="H129" i="79" s="1"/>
  <c r="AR32" i="79"/>
  <c r="AQ32" i="79"/>
  <c r="AH32" i="79" s="1"/>
  <c r="AP32" i="79"/>
  <c r="AO32" i="79"/>
  <c r="AM32" i="79"/>
  <c r="AJ32" i="79"/>
  <c r="AG32" i="79"/>
  <c r="X32" i="79"/>
  <c r="V32" i="79"/>
  <c r="Y32" i="79"/>
  <c r="O32" i="79"/>
  <c r="I32" i="79"/>
  <c r="I128" i="79" s="1"/>
  <c r="H32" i="79"/>
  <c r="H128" i="79" s="1"/>
  <c r="AR31" i="79"/>
  <c r="AQ31" i="79"/>
  <c r="AH31" i="79" s="1"/>
  <c r="AP31" i="79"/>
  <c r="AO31" i="79"/>
  <c r="AM31" i="79"/>
  <c r="AJ31" i="79"/>
  <c r="AG31" i="79"/>
  <c r="V31" i="79"/>
  <c r="Z31" i="79"/>
  <c r="P31" i="79" s="1"/>
  <c r="O31" i="79"/>
  <c r="I31" i="79"/>
  <c r="I127" i="79" s="1"/>
  <c r="H31" i="79"/>
  <c r="H127" i="79" s="1"/>
  <c r="AR30" i="79"/>
  <c r="AQ30" i="79"/>
  <c r="AH30" i="79" s="1"/>
  <c r="AP30" i="79"/>
  <c r="AM30" i="79"/>
  <c r="AG30" i="79"/>
  <c r="X30" i="79"/>
  <c r="O30" i="79"/>
  <c r="I30" i="79"/>
  <c r="I126" i="79" s="1"/>
  <c r="H30" i="79"/>
  <c r="H126" i="79" s="1"/>
  <c r="AR29" i="79"/>
  <c r="AQ29" i="79"/>
  <c r="AH29" i="79" s="1"/>
  <c r="AP29" i="79"/>
  <c r="AM29" i="79"/>
  <c r="AG29" i="79"/>
  <c r="V29" i="79"/>
  <c r="O29" i="79"/>
  <c r="I29" i="79"/>
  <c r="I125" i="79" s="1"/>
  <c r="H29" i="79"/>
  <c r="H125" i="79" s="1"/>
  <c r="AR28" i="79"/>
  <c r="AQ28" i="79"/>
  <c r="AH28" i="79" s="1"/>
  <c r="AP28" i="79"/>
  <c r="AO28" i="79"/>
  <c r="AM28" i="79"/>
  <c r="AJ28" i="79"/>
  <c r="AG28" i="79"/>
  <c r="V28" i="79"/>
  <c r="O28" i="79"/>
  <c r="I28" i="79"/>
  <c r="I124" i="79" s="1"/>
  <c r="H28" i="79"/>
  <c r="H124" i="79" s="1"/>
  <c r="AR27" i="79"/>
  <c r="AQ27" i="79"/>
  <c r="AH27" i="79" s="1"/>
  <c r="AP27" i="79"/>
  <c r="AM27" i="79"/>
  <c r="AG27" i="79"/>
  <c r="X27" i="79"/>
  <c r="V27" i="79"/>
  <c r="O27" i="79"/>
  <c r="I27" i="79"/>
  <c r="I123" i="79" s="1"/>
  <c r="H27" i="79"/>
  <c r="H123" i="79" s="1"/>
  <c r="AR26" i="79"/>
  <c r="AQ26" i="79"/>
  <c r="AH26" i="79" s="1"/>
  <c r="AP26" i="79"/>
  <c r="AO26" i="79"/>
  <c r="AM26" i="79"/>
  <c r="AJ26" i="79"/>
  <c r="AG26" i="79"/>
  <c r="V26" i="79"/>
  <c r="Z26" i="79"/>
  <c r="P26" i="79" s="1"/>
  <c r="O26" i="79"/>
  <c r="I26" i="79"/>
  <c r="I122" i="79" s="1"/>
  <c r="H26" i="79"/>
  <c r="H122" i="79" s="1"/>
  <c r="AR25" i="79"/>
  <c r="AQ25" i="79"/>
  <c r="AH25" i="79" s="1"/>
  <c r="AP25" i="79"/>
  <c r="AO25" i="79"/>
  <c r="AM25" i="79"/>
  <c r="AJ25" i="79"/>
  <c r="AG25" i="79"/>
  <c r="V25" i="79"/>
  <c r="AA25" i="79"/>
  <c r="O25" i="79"/>
  <c r="I25" i="79"/>
  <c r="I121" i="79" s="1"/>
  <c r="H25" i="79"/>
  <c r="H121" i="79" s="1"/>
  <c r="AR24" i="79"/>
  <c r="AQ24" i="79"/>
  <c r="AH24" i="79" s="1"/>
  <c r="AP24" i="79"/>
  <c r="AO24" i="79"/>
  <c r="AM24" i="79"/>
  <c r="AJ24" i="79"/>
  <c r="AG24" i="79"/>
  <c r="V24" i="79"/>
  <c r="Y24" i="79"/>
  <c r="O24" i="79"/>
  <c r="I24" i="79"/>
  <c r="I120" i="79" s="1"/>
  <c r="H24" i="79"/>
  <c r="H120" i="79" s="1"/>
  <c r="AR23" i="79"/>
  <c r="AQ23" i="79"/>
  <c r="AH23" i="79" s="1"/>
  <c r="AP23" i="79"/>
  <c r="AM23" i="79"/>
  <c r="O23" i="79"/>
  <c r="I23" i="79"/>
  <c r="I119" i="79" s="1"/>
  <c r="H23" i="79"/>
  <c r="H119" i="79" s="1"/>
  <c r="AR22" i="79"/>
  <c r="AQ22" i="79"/>
  <c r="AH22" i="79" s="1"/>
  <c r="AP22" i="79"/>
  <c r="AM22" i="79"/>
  <c r="AG22" i="79"/>
  <c r="V22" i="79"/>
  <c r="Z22" i="79"/>
  <c r="P22" i="79" s="1"/>
  <c r="O22" i="79"/>
  <c r="I22" i="79"/>
  <c r="I118" i="79" s="1"/>
  <c r="H22" i="79"/>
  <c r="H118" i="79" s="1"/>
  <c r="AR21" i="79"/>
  <c r="AQ21" i="79"/>
  <c r="AH21" i="79" s="1"/>
  <c r="AP21" i="79"/>
  <c r="AM21" i="79"/>
  <c r="AG21" i="79"/>
  <c r="X21" i="79"/>
  <c r="V21" i="79"/>
  <c r="AA21" i="79"/>
  <c r="O21" i="79"/>
  <c r="I21" i="79"/>
  <c r="I117" i="79" s="1"/>
  <c r="H21" i="79"/>
  <c r="H117" i="79" s="1"/>
  <c r="AR20" i="79"/>
  <c r="AQ20" i="79"/>
  <c r="AH20" i="79" s="1"/>
  <c r="AP20" i="79"/>
  <c r="AM20" i="79"/>
  <c r="AG20" i="79"/>
  <c r="X20" i="79"/>
  <c r="V20" i="79"/>
  <c r="Y20" i="79"/>
  <c r="O20" i="79"/>
  <c r="I20" i="79"/>
  <c r="I116" i="79" s="1"/>
  <c r="H20" i="79"/>
  <c r="H116" i="79" s="1"/>
  <c r="AR19" i="79"/>
  <c r="AQ19" i="79"/>
  <c r="AH19" i="79" s="1"/>
  <c r="AP19" i="79"/>
  <c r="AO19" i="79"/>
  <c r="AM19" i="79"/>
  <c r="AJ19" i="79"/>
  <c r="AG19" i="79"/>
  <c r="X19" i="79"/>
  <c r="V19" i="79"/>
  <c r="AA19" i="79"/>
  <c r="O19" i="79"/>
  <c r="I19" i="79"/>
  <c r="I115" i="79" s="1"/>
  <c r="H19" i="79"/>
  <c r="H115" i="79" s="1"/>
  <c r="AR18" i="79"/>
  <c r="AQ18" i="79"/>
  <c r="AH18" i="79" s="1"/>
  <c r="AP18" i="79"/>
  <c r="AM18" i="79"/>
  <c r="AG18" i="79"/>
  <c r="V18" i="79"/>
  <c r="AA18" i="79"/>
  <c r="O18" i="79"/>
  <c r="I18" i="79"/>
  <c r="I114" i="79" s="1"/>
  <c r="H18" i="79"/>
  <c r="H114" i="79" s="1"/>
  <c r="AR17" i="79"/>
  <c r="AQ17" i="79"/>
  <c r="AH17" i="79" s="1"/>
  <c r="AP17" i="79"/>
  <c r="AM17" i="79"/>
  <c r="AG17" i="79"/>
  <c r="X17" i="79"/>
  <c r="V17" i="79"/>
  <c r="O17" i="79"/>
  <c r="I17" i="79"/>
  <c r="I113" i="79" s="1"/>
  <c r="H17" i="79"/>
  <c r="H113" i="79" s="1"/>
  <c r="AR16" i="79"/>
  <c r="AQ16" i="79"/>
  <c r="AH16" i="79" s="1"/>
  <c r="AP16" i="79"/>
  <c r="AO16" i="79"/>
  <c r="AM16" i="79"/>
  <c r="AJ16" i="79"/>
  <c r="AG16" i="79"/>
  <c r="O16" i="79"/>
  <c r="I16" i="79"/>
  <c r="I112" i="79" s="1"/>
  <c r="H16" i="79"/>
  <c r="H112" i="79" s="1"/>
  <c r="AR15" i="79"/>
  <c r="AQ15" i="79"/>
  <c r="AP15" i="79"/>
  <c r="AM15" i="79"/>
  <c r="AG15" i="79"/>
  <c r="V15" i="79"/>
  <c r="AA15" i="79"/>
  <c r="O15" i="79"/>
  <c r="I15" i="79"/>
  <c r="I111" i="79" s="1"/>
  <c r="H15" i="79"/>
  <c r="H111" i="79" s="1"/>
  <c r="AR14" i="79"/>
  <c r="AQ14" i="79"/>
  <c r="AH14" i="79" s="1"/>
  <c r="AP14" i="79"/>
  <c r="AM14" i="79"/>
  <c r="AG14" i="79"/>
  <c r="X14" i="79"/>
  <c r="V14" i="79"/>
  <c r="AA14" i="79"/>
  <c r="O14" i="79"/>
  <c r="I14" i="79"/>
  <c r="I110" i="79" s="1"/>
  <c r="H14" i="79"/>
  <c r="H110" i="79" s="1"/>
  <c r="AR13" i="79"/>
  <c r="AQ13" i="79"/>
  <c r="AH13" i="79" s="1"/>
  <c r="AP13" i="79"/>
  <c r="AM13" i="79"/>
  <c r="AG13" i="79"/>
  <c r="X13" i="79"/>
  <c r="V13" i="79"/>
  <c r="O13" i="79"/>
  <c r="I13" i="79"/>
  <c r="I109" i="79" s="1"/>
  <c r="H13" i="79"/>
  <c r="H109" i="79" s="1"/>
  <c r="AR12" i="79"/>
  <c r="AQ12" i="79"/>
  <c r="AH12" i="79" s="1"/>
  <c r="AP12" i="79"/>
  <c r="AM12" i="79"/>
  <c r="AG12" i="79"/>
  <c r="V12" i="79"/>
  <c r="O12" i="79"/>
  <c r="I12" i="79"/>
  <c r="I108" i="79" s="1"/>
  <c r="H12" i="79"/>
  <c r="H108" i="79" s="1"/>
  <c r="AR11" i="79"/>
  <c r="AQ11" i="79"/>
  <c r="AH11" i="79" s="1"/>
  <c r="AP11" i="79"/>
  <c r="AM11" i="79"/>
  <c r="AG11" i="79"/>
  <c r="X11" i="79"/>
  <c r="V11" i="79"/>
  <c r="Y11" i="79"/>
  <c r="O11" i="79"/>
  <c r="I11" i="79"/>
  <c r="I107" i="79" s="1"/>
  <c r="H11" i="79"/>
  <c r="H107" i="79" s="1"/>
  <c r="AR10" i="79"/>
  <c r="AQ10" i="79"/>
  <c r="AH10" i="79" s="1"/>
  <c r="AP10" i="79"/>
  <c r="AM10" i="79"/>
  <c r="AG10" i="79"/>
  <c r="V10" i="79"/>
  <c r="AA10" i="79"/>
  <c r="O10" i="79"/>
  <c r="I10" i="79"/>
  <c r="I106" i="79" s="1"/>
  <c r="H10" i="79"/>
  <c r="H106" i="79" s="1"/>
  <c r="AR9" i="79"/>
  <c r="AQ9" i="79"/>
  <c r="AP9" i="79"/>
  <c r="AM9" i="79"/>
  <c r="AG9" i="79"/>
  <c r="O9" i="79"/>
  <c r="I9" i="79"/>
  <c r="H9" i="79"/>
  <c r="H105" i="79" s="1"/>
  <c r="AR169" i="78"/>
  <c r="AQ169" i="78"/>
  <c r="AH169" i="78" s="1"/>
  <c r="AP169" i="78"/>
  <c r="AO169" i="78"/>
  <c r="AM169" i="78"/>
  <c r="AJ169" i="78"/>
  <c r="AG169" i="78"/>
  <c r="X169" i="78"/>
  <c r="V169" i="78"/>
  <c r="Z169" i="78"/>
  <c r="P169" i="78" s="1"/>
  <c r="O169" i="78"/>
  <c r="E169" i="78"/>
  <c r="AR168" i="78"/>
  <c r="AQ168" i="78"/>
  <c r="AH168" i="78" s="1"/>
  <c r="AP168" i="78"/>
  <c r="AO168" i="78"/>
  <c r="AM168" i="78"/>
  <c r="AJ168" i="78"/>
  <c r="AG168" i="78"/>
  <c r="X168" i="78"/>
  <c r="V168" i="78"/>
  <c r="Y168" i="78"/>
  <c r="O168" i="78"/>
  <c r="E168" i="78"/>
  <c r="AR167" i="78"/>
  <c r="AQ167" i="78"/>
  <c r="AH167" i="78" s="1"/>
  <c r="AP167" i="78"/>
  <c r="AO167" i="78"/>
  <c r="AM167" i="78"/>
  <c r="AJ167" i="78"/>
  <c r="AG167" i="78"/>
  <c r="X167" i="78"/>
  <c r="V167" i="78"/>
  <c r="Y167" i="78"/>
  <c r="O167" i="78"/>
  <c r="E167" i="78"/>
  <c r="A167" i="78" s="1"/>
  <c r="AR166" i="78"/>
  <c r="AQ166" i="78"/>
  <c r="AH166" i="78" s="1"/>
  <c r="AP166" i="78"/>
  <c r="AO166" i="78"/>
  <c r="AM166" i="78"/>
  <c r="AJ166" i="78"/>
  <c r="AG166" i="78"/>
  <c r="X166" i="78"/>
  <c r="V166" i="78"/>
  <c r="Y166" i="78"/>
  <c r="O166" i="78"/>
  <c r="E166" i="78"/>
  <c r="A166" i="78" s="1"/>
  <c r="AR165" i="78"/>
  <c r="AQ165" i="78"/>
  <c r="AH165" i="78" s="1"/>
  <c r="AP165" i="78"/>
  <c r="AO165" i="78"/>
  <c r="AM165" i="78"/>
  <c r="AJ165" i="78"/>
  <c r="AG165" i="78"/>
  <c r="X165" i="78"/>
  <c r="V165" i="78"/>
  <c r="Y165" i="78"/>
  <c r="O165" i="78"/>
  <c r="E165" i="78"/>
  <c r="A165" i="78" s="1"/>
  <c r="AR164" i="78"/>
  <c r="AQ164" i="78"/>
  <c r="AH164" i="78" s="1"/>
  <c r="AP164" i="78"/>
  <c r="AO164" i="78"/>
  <c r="AM164" i="78"/>
  <c r="AJ164" i="78"/>
  <c r="AG164" i="78"/>
  <c r="X164" i="78"/>
  <c r="V164" i="78"/>
  <c r="Y164" i="78"/>
  <c r="O164" i="78"/>
  <c r="E164" i="78"/>
  <c r="A164" i="78" s="1"/>
  <c r="AR163" i="78"/>
  <c r="AQ163" i="78"/>
  <c r="AH163" i="78" s="1"/>
  <c r="AP163" i="78"/>
  <c r="AO163" i="78"/>
  <c r="AM163" i="78"/>
  <c r="AJ163" i="78"/>
  <c r="AG163" i="78"/>
  <c r="X163" i="78"/>
  <c r="V163" i="78"/>
  <c r="Y163" i="78"/>
  <c r="O163" i="78"/>
  <c r="E163" i="78"/>
  <c r="A163" i="78" s="1"/>
  <c r="AR162" i="78"/>
  <c r="AQ162" i="78"/>
  <c r="AH162" i="78" s="1"/>
  <c r="AP162" i="78"/>
  <c r="AO162" i="78"/>
  <c r="AM162" i="78"/>
  <c r="AJ162" i="78"/>
  <c r="AG162" i="78"/>
  <c r="X162" i="78"/>
  <c r="V162" i="78"/>
  <c r="Y162" i="78"/>
  <c r="O162" i="78"/>
  <c r="E162" i="78"/>
  <c r="A162" i="78" s="1"/>
  <c r="AR161" i="78"/>
  <c r="AQ161" i="78"/>
  <c r="AH161" i="78" s="1"/>
  <c r="AP161" i="78"/>
  <c r="AO161" i="78"/>
  <c r="AM161" i="78"/>
  <c r="AJ161" i="78"/>
  <c r="AG161" i="78"/>
  <c r="X161" i="78"/>
  <c r="V161" i="78"/>
  <c r="O161" i="78"/>
  <c r="E161" i="78"/>
  <c r="A161" i="78" s="1"/>
  <c r="AR160" i="78"/>
  <c r="AQ160" i="78"/>
  <c r="AH160" i="78" s="1"/>
  <c r="AP160" i="78"/>
  <c r="AO160" i="78"/>
  <c r="AM160" i="78"/>
  <c r="AJ160" i="78"/>
  <c r="AG160" i="78"/>
  <c r="X160" i="78"/>
  <c r="V160" i="78"/>
  <c r="Y160" i="78"/>
  <c r="O160" i="78"/>
  <c r="E160" i="78"/>
  <c r="A160" i="78" s="1"/>
  <c r="AR159" i="78"/>
  <c r="AQ159" i="78"/>
  <c r="AH159" i="78" s="1"/>
  <c r="AP159" i="78"/>
  <c r="AO159" i="78"/>
  <c r="AM159" i="78"/>
  <c r="AJ159" i="78"/>
  <c r="AG159" i="78"/>
  <c r="X159" i="78"/>
  <c r="V159" i="78"/>
  <c r="Y159" i="78"/>
  <c r="O159" i="78"/>
  <c r="E159" i="78"/>
  <c r="A159" i="78" s="1"/>
  <c r="AR158" i="78"/>
  <c r="AQ158" i="78"/>
  <c r="AH158" i="78" s="1"/>
  <c r="AP158" i="78"/>
  <c r="AO158" i="78"/>
  <c r="AM158" i="78"/>
  <c r="AJ158" i="78"/>
  <c r="AG158" i="78"/>
  <c r="X158" i="78"/>
  <c r="V158" i="78"/>
  <c r="O158" i="78"/>
  <c r="E158" i="78"/>
  <c r="A158" i="78" s="1"/>
  <c r="AR157" i="78"/>
  <c r="AQ157" i="78"/>
  <c r="AH157" i="78" s="1"/>
  <c r="AP157" i="78"/>
  <c r="AO157" i="78"/>
  <c r="AM157" i="78"/>
  <c r="AJ157" i="78"/>
  <c r="AG157" i="78"/>
  <c r="X157" i="78"/>
  <c r="V157" i="78"/>
  <c r="Y157" i="78"/>
  <c r="O157" i="78"/>
  <c r="E157" i="78"/>
  <c r="A157" i="78" s="1"/>
  <c r="AR156" i="78"/>
  <c r="AQ156" i="78"/>
  <c r="AH156" i="78" s="1"/>
  <c r="AP156" i="78"/>
  <c r="AO156" i="78"/>
  <c r="AM156" i="78"/>
  <c r="AJ156" i="78"/>
  <c r="AG156" i="78"/>
  <c r="X156" i="78"/>
  <c r="V156" i="78"/>
  <c r="Y156" i="78"/>
  <c r="O156" i="78"/>
  <c r="E156" i="78"/>
  <c r="A156" i="78" s="1"/>
  <c r="AR155" i="78"/>
  <c r="AQ155" i="78"/>
  <c r="AH155" i="78" s="1"/>
  <c r="AP155" i="78"/>
  <c r="AO155" i="78"/>
  <c r="AM155" i="78"/>
  <c r="AJ155" i="78"/>
  <c r="AG155" i="78"/>
  <c r="X155" i="78"/>
  <c r="V155" i="78"/>
  <c r="Y155" i="78"/>
  <c r="O155" i="78"/>
  <c r="E155" i="78"/>
  <c r="A155" i="78" s="1"/>
  <c r="AR154" i="78"/>
  <c r="AQ154" i="78"/>
  <c r="AH154" i="78" s="1"/>
  <c r="AP154" i="78"/>
  <c r="AO154" i="78"/>
  <c r="AM154" i="78"/>
  <c r="AJ154" i="78"/>
  <c r="AG154" i="78"/>
  <c r="X154" i="78"/>
  <c r="V154" i="78"/>
  <c r="Y154" i="78"/>
  <c r="O154" i="78"/>
  <c r="E154" i="78"/>
  <c r="A154" i="78" s="1"/>
  <c r="AR153" i="78"/>
  <c r="AQ153" i="78"/>
  <c r="AH153" i="78" s="1"/>
  <c r="AP153" i="78"/>
  <c r="AO153" i="78"/>
  <c r="AM153" i="78"/>
  <c r="AJ153" i="78"/>
  <c r="AG153" i="78"/>
  <c r="X153" i="78"/>
  <c r="V153" i="78"/>
  <c r="O153" i="78"/>
  <c r="E153" i="78"/>
  <c r="A153" i="78" s="1"/>
  <c r="AR152" i="78"/>
  <c r="AQ152" i="78"/>
  <c r="AH152" i="78" s="1"/>
  <c r="AP152" i="78"/>
  <c r="AO152" i="78"/>
  <c r="AM152" i="78"/>
  <c r="AJ152" i="78"/>
  <c r="AG152" i="78"/>
  <c r="X152" i="78"/>
  <c r="V152" i="78"/>
  <c r="Y152" i="78"/>
  <c r="O152" i="78"/>
  <c r="E152" i="78"/>
  <c r="A152" i="78" s="1"/>
  <c r="AR151" i="78"/>
  <c r="AQ151" i="78"/>
  <c r="AH151" i="78" s="1"/>
  <c r="AP151" i="78"/>
  <c r="AO151" i="78"/>
  <c r="AM151" i="78"/>
  <c r="AJ151" i="78"/>
  <c r="AG151" i="78"/>
  <c r="X151" i="78"/>
  <c r="V151" i="78"/>
  <c r="Y151" i="78"/>
  <c r="O151" i="78"/>
  <c r="E151" i="78"/>
  <c r="A151" i="78" s="1"/>
  <c r="AR150" i="78"/>
  <c r="AQ150" i="78"/>
  <c r="AH150" i="78" s="1"/>
  <c r="AP150" i="78"/>
  <c r="AO150" i="78"/>
  <c r="AM150" i="78"/>
  <c r="AJ150" i="78"/>
  <c r="AG150" i="78"/>
  <c r="X150" i="78"/>
  <c r="V150" i="78"/>
  <c r="O150" i="78"/>
  <c r="E150" i="78"/>
  <c r="A150" i="78" s="1"/>
  <c r="AR149" i="78"/>
  <c r="AQ149" i="78"/>
  <c r="AH149" i="78" s="1"/>
  <c r="AP149" i="78"/>
  <c r="AO149" i="78"/>
  <c r="AM149" i="78"/>
  <c r="AJ149" i="78"/>
  <c r="AG149" i="78"/>
  <c r="X149" i="78"/>
  <c r="V149" i="78"/>
  <c r="Y149" i="78"/>
  <c r="O149" i="78"/>
  <c r="E149" i="78"/>
  <c r="A149" i="78" s="1"/>
  <c r="AR148" i="78"/>
  <c r="AQ148" i="78"/>
  <c r="AH148" i="78" s="1"/>
  <c r="AP148" i="78"/>
  <c r="AO148" i="78"/>
  <c r="AM148" i="78"/>
  <c r="AJ148" i="78"/>
  <c r="AG148" i="78"/>
  <c r="X148" i="78"/>
  <c r="V148" i="78"/>
  <c r="O148" i="78"/>
  <c r="E148" i="78"/>
  <c r="A148" i="78" s="1"/>
  <c r="AR147" i="78"/>
  <c r="AQ147" i="78"/>
  <c r="AH147" i="78" s="1"/>
  <c r="AP147" i="78"/>
  <c r="AO147" i="78"/>
  <c r="AM147" i="78"/>
  <c r="AJ147" i="78"/>
  <c r="AG147" i="78"/>
  <c r="X147" i="78"/>
  <c r="V147" i="78"/>
  <c r="Y147" i="78"/>
  <c r="O147" i="78"/>
  <c r="E147" i="78"/>
  <c r="A147" i="78" s="1"/>
  <c r="AR146" i="78"/>
  <c r="AQ146" i="78"/>
  <c r="AH146" i="78" s="1"/>
  <c r="AP146" i="78"/>
  <c r="AO146" i="78"/>
  <c r="AM146" i="78"/>
  <c r="AJ146" i="78"/>
  <c r="AG146" i="78"/>
  <c r="X146" i="78"/>
  <c r="V146" i="78"/>
  <c r="O146" i="78"/>
  <c r="E146" i="78"/>
  <c r="A146" i="78" s="1"/>
  <c r="AR145" i="78"/>
  <c r="AQ145" i="78"/>
  <c r="AH145" i="78" s="1"/>
  <c r="AP145" i="78"/>
  <c r="AO145" i="78"/>
  <c r="AM145" i="78"/>
  <c r="AJ145" i="78"/>
  <c r="AG145" i="78"/>
  <c r="X145" i="78"/>
  <c r="V145" i="78"/>
  <c r="Y145" i="78"/>
  <c r="O145" i="78"/>
  <c r="E145" i="78"/>
  <c r="A145" i="78" s="1"/>
  <c r="AR144" i="78"/>
  <c r="AQ144" i="78"/>
  <c r="AH144" i="78" s="1"/>
  <c r="AP144" i="78"/>
  <c r="AO144" i="78"/>
  <c r="AM144" i="78"/>
  <c r="AJ144" i="78"/>
  <c r="AG144" i="78"/>
  <c r="X144" i="78"/>
  <c r="V144" i="78"/>
  <c r="O144" i="78"/>
  <c r="E144" i="78"/>
  <c r="A144" i="78" s="1"/>
  <c r="AR143" i="78"/>
  <c r="AQ143" i="78"/>
  <c r="AH143" i="78" s="1"/>
  <c r="AP143" i="78"/>
  <c r="AO143" i="78"/>
  <c r="AM143" i="78"/>
  <c r="AJ143" i="78"/>
  <c r="AG143" i="78"/>
  <c r="X143" i="78"/>
  <c r="V143" i="78"/>
  <c r="Y143" i="78"/>
  <c r="O143" i="78"/>
  <c r="E143" i="78"/>
  <c r="A143" i="78" s="1"/>
  <c r="AR142" i="78"/>
  <c r="AQ142" i="78"/>
  <c r="AH142" i="78" s="1"/>
  <c r="AP142" i="78"/>
  <c r="AO142" i="78"/>
  <c r="AM142" i="78"/>
  <c r="AJ142" i="78"/>
  <c r="AG142" i="78"/>
  <c r="X142" i="78"/>
  <c r="V142" i="78"/>
  <c r="O142" i="78"/>
  <c r="E142" i="78"/>
  <c r="A142" i="78" s="1"/>
  <c r="AR141" i="78"/>
  <c r="AQ141" i="78"/>
  <c r="AH141" i="78" s="1"/>
  <c r="AP141" i="78"/>
  <c r="AO141" i="78"/>
  <c r="AM141" i="78"/>
  <c r="AJ141" i="78"/>
  <c r="AG141" i="78"/>
  <c r="X141" i="78"/>
  <c r="V141" i="78"/>
  <c r="Y141" i="78"/>
  <c r="O141" i="78"/>
  <c r="E141" i="78"/>
  <c r="A141" i="78" s="1"/>
  <c r="AR140" i="78"/>
  <c r="AQ140" i="78"/>
  <c r="AH140" i="78" s="1"/>
  <c r="AP140" i="78"/>
  <c r="AO140" i="78"/>
  <c r="AM140" i="78"/>
  <c r="AJ140" i="78"/>
  <c r="AG140" i="78"/>
  <c r="X140" i="78"/>
  <c r="V140" i="78"/>
  <c r="O140" i="78"/>
  <c r="E140" i="78"/>
  <c r="A140" i="78" s="1"/>
  <c r="AR139" i="78"/>
  <c r="AQ139" i="78"/>
  <c r="AH139" i="78" s="1"/>
  <c r="AP139" i="78"/>
  <c r="AO139" i="78"/>
  <c r="AM139" i="78"/>
  <c r="AJ139" i="78"/>
  <c r="AG139" i="78"/>
  <c r="X139" i="78"/>
  <c r="O139" i="78"/>
  <c r="E139" i="78"/>
  <c r="A139" i="78" s="1"/>
  <c r="J138" i="78"/>
  <c r="AR135" i="78"/>
  <c r="AQ135" i="78"/>
  <c r="AH135" i="78" s="1"/>
  <c r="AP135" i="78"/>
  <c r="AO135" i="78"/>
  <c r="AM135" i="78"/>
  <c r="AJ135" i="78"/>
  <c r="AG135" i="78"/>
  <c r="X135" i="78"/>
  <c r="V135" i="78"/>
  <c r="O135" i="78"/>
  <c r="AR134" i="78"/>
  <c r="AQ134" i="78"/>
  <c r="AH134" i="78" s="1"/>
  <c r="AP134" i="78"/>
  <c r="AO134" i="78"/>
  <c r="AM134" i="78"/>
  <c r="AJ134" i="78"/>
  <c r="AG134" i="78"/>
  <c r="X134" i="78"/>
  <c r="V134" i="78"/>
  <c r="O134" i="78"/>
  <c r="AR133" i="78"/>
  <c r="AQ133" i="78"/>
  <c r="AH133" i="78" s="1"/>
  <c r="AP133" i="78"/>
  <c r="AO133" i="78"/>
  <c r="AM133" i="78"/>
  <c r="AJ133" i="78"/>
  <c r="AG133" i="78"/>
  <c r="V133" i="78"/>
  <c r="O133" i="78"/>
  <c r="AR132" i="78"/>
  <c r="AQ132" i="78"/>
  <c r="AH132" i="78" s="1"/>
  <c r="AP132" i="78"/>
  <c r="AO132" i="78"/>
  <c r="AM132" i="78"/>
  <c r="AJ132" i="78"/>
  <c r="AG132" i="78"/>
  <c r="X132" i="78"/>
  <c r="V132" i="78"/>
  <c r="M132" i="78"/>
  <c r="O132" i="78"/>
  <c r="AR131" i="78"/>
  <c r="AQ131" i="78"/>
  <c r="AH131" i="78" s="1"/>
  <c r="AP131" i="78"/>
  <c r="AO131" i="78"/>
  <c r="AM131" i="78"/>
  <c r="AJ131" i="78"/>
  <c r="AG131" i="78"/>
  <c r="V131" i="78"/>
  <c r="O131" i="78"/>
  <c r="AR130" i="78"/>
  <c r="AQ130" i="78"/>
  <c r="AH130" i="78" s="1"/>
  <c r="AP130" i="78"/>
  <c r="AO130" i="78"/>
  <c r="AM130" i="78"/>
  <c r="AJ130" i="78"/>
  <c r="AG130" i="78"/>
  <c r="X130" i="78"/>
  <c r="V130" i="78"/>
  <c r="O130" i="78"/>
  <c r="AR129" i="78"/>
  <c r="AQ129" i="78"/>
  <c r="AH129" i="78" s="1"/>
  <c r="AP129" i="78"/>
  <c r="AO129" i="78"/>
  <c r="AM129" i="78"/>
  <c r="AJ129" i="78"/>
  <c r="AG129" i="78"/>
  <c r="V129" i="78"/>
  <c r="O129" i="78"/>
  <c r="AR128" i="78"/>
  <c r="AQ128" i="78"/>
  <c r="AH128" i="78" s="1"/>
  <c r="AP128" i="78"/>
  <c r="AO128" i="78"/>
  <c r="AM128" i="78"/>
  <c r="AJ128" i="78"/>
  <c r="AG128" i="78"/>
  <c r="X128" i="78"/>
  <c r="V128" i="78"/>
  <c r="Z128" i="78"/>
  <c r="P128" i="78" s="1"/>
  <c r="O128" i="78"/>
  <c r="AR127" i="78"/>
  <c r="AQ127" i="78"/>
  <c r="AH127" i="78" s="1"/>
  <c r="AP127" i="78"/>
  <c r="AO127" i="78"/>
  <c r="AM127" i="78"/>
  <c r="AJ127" i="78"/>
  <c r="AG127" i="78"/>
  <c r="V127" i="78"/>
  <c r="AA127" i="78"/>
  <c r="O127" i="78"/>
  <c r="AR126" i="78"/>
  <c r="AQ126" i="78"/>
  <c r="AH126" i="78" s="1"/>
  <c r="AP126" i="78"/>
  <c r="AO126" i="78"/>
  <c r="AM126" i="78"/>
  <c r="AJ126" i="78"/>
  <c r="AG126" i="78"/>
  <c r="X126" i="78"/>
  <c r="V126" i="78"/>
  <c r="O126" i="78"/>
  <c r="AR125" i="78"/>
  <c r="AQ125" i="78"/>
  <c r="AH125" i="78" s="1"/>
  <c r="AP125" i="78"/>
  <c r="AO125" i="78"/>
  <c r="AM125" i="78"/>
  <c r="AJ125" i="78"/>
  <c r="AG125" i="78"/>
  <c r="X125" i="78"/>
  <c r="V125" i="78"/>
  <c r="O125" i="78"/>
  <c r="AR124" i="78"/>
  <c r="AQ124" i="78"/>
  <c r="AH124" i="78" s="1"/>
  <c r="AP124" i="78"/>
  <c r="AO124" i="78"/>
  <c r="AM124" i="78"/>
  <c r="AJ124" i="78"/>
  <c r="AG124" i="78"/>
  <c r="X124" i="78"/>
  <c r="V124" i="78"/>
  <c r="Z124" i="78"/>
  <c r="P124" i="78" s="1"/>
  <c r="O124" i="78"/>
  <c r="AR123" i="78"/>
  <c r="AQ123" i="78"/>
  <c r="AH123" i="78" s="1"/>
  <c r="AP123" i="78"/>
  <c r="AO123" i="78"/>
  <c r="AM123" i="78"/>
  <c r="AJ123" i="78"/>
  <c r="AG123" i="78"/>
  <c r="X123" i="78"/>
  <c r="V123" i="78"/>
  <c r="O123" i="78"/>
  <c r="AR122" i="78"/>
  <c r="AQ122" i="78"/>
  <c r="AH122" i="78" s="1"/>
  <c r="AP122" i="78"/>
  <c r="AO122" i="78"/>
  <c r="AM122" i="78"/>
  <c r="AJ122" i="78"/>
  <c r="AG122" i="78"/>
  <c r="X122" i="78"/>
  <c r="V122" i="78"/>
  <c r="O122" i="78"/>
  <c r="AR121" i="78"/>
  <c r="AQ121" i="78"/>
  <c r="AH121" i="78" s="1"/>
  <c r="AP121" i="78"/>
  <c r="AO121" i="78"/>
  <c r="AM121" i="78"/>
  <c r="AJ121" i="78"/>
  <c r="AG121" i="78"/>
  <c r="X121" i="78"/>
  <c r="V121" i="78"/>
  <c r="O121" i="78"/>
  <c r="AR120" i="78"/>
  <c r="AQ120" i="78"/>
  <c r="AH120" i="78" s="1"/>
  <c r="AP120" i="78"/>
  <c r="AO120" i="78"/>
  <c r="AM120" i="78"/>
  <c r="AJ120" i="78"/>
  <c r="AG120" i="78"/>
  <c r="X120" i="78"/>
  <c r="V120" i="78"/>
  <c r="O120" i="78"/>
  <c r="AR119" i="78"/>
  <c r="AQ119" i="78"/>
  <c r="AH119" i="78" s="1"/>
  <c r="AP119" i="78"/>
  <c r="AO119" i="78"/>
  <c r="AM119" i="78"/>
  <c r="AJ119" i="78"/>
  <c r="AG119" i="78"/>
  <c r="V119" i="78"/>
  <c r="Y119" i="78"/>
  <c r="O119" i="78"/>
  <c r="AR118" i="78"/>
  <c r="AQ118" i="78"/>
  <c r="AH118" i="78" s="1"/>
  <c r="AP118" i="78"/>
  <c r="AO118" i="78"/>
  <c r="AM118" i="78"/>
  <c r="AJ118" i="78"/>
  <c r="AG118" i="78"/>
  <c r="O118" i="78"/>
  <c r="AR117" i="78"/>
  <c r="AQ117" i="78"/>
  <c r="AH117" i="78" s="1"/>
  <c r="AP117" i="78"/>
  <c r="AO117" i="78"/>
  <c r="AM117" i="78"/>
  <c r="AJ117" i="78"/>
  <c r="AG117" i="78"/>
  <c r="X117" i="78"/>
  <c r="V117" i="78"/>
  <c r="O117" i="78"/>
  <c r="AR116" i="78"/>
  <c r="AQ116" i="78"/>
  <c r="AH116" i="78" s="1"/>
  <c r="AP116" i="78"/>
  <c r="AO116" i="78"/>
  <c r="AM116" i="78"/>
  <c r="AJ116" i="78"/>
  <c r="AG116" i="78"/>
  <c r="V116" i="78"/>
  <c r="Y116" i="78"/>
  <c r="O116" i="78"/>
  <c r="AR115" i="78"/>
  <c r="AQ115" i="78"/>
  <c r="AH115" i="78" s="1"/>
  <c r="AP115" i="78"/>
  <c r="AO115" i="78"/>
  <c r="AM115" i="78"/>
  <c r="AJ115" i="78"/>
  <c r="AG115" i="78"/>
  <c r="X115" i="78"/>
  <c r="O115" i="78"/>
  <c r="AR114" i="78"/>
  <c r="AQ114" i="78"/>
  <c r="AH114" i="78" s="1"/>
  <c r="AP114" i="78"/>
  <c r="AO114" i="78"/>
  <c r="AM114" i="78"/>
  <c r="AJ114" i="78"/>
  <c r="AG114" i="78"/>
  <c r="X114" i="78"/>
  <c r="Y114" i="78"/>
  <c r="O114" i="78"/>
  <c r="AR113" i="78"/>
  <c r="AQ113" i="78"/>
  <c r="AH113" i="78" s="1"/>
  <c r="AP113" i="78"/>
  <c r="AO113" i="78"/>
  <c r="AM113" i="78"/>
  <c r="AJ113" i="78"/>
  <c r="AG113" i="78"/>
  <c r="X113" i="78"/>
  <c r="Z113" i="78"/>
  <c r="P113" i="78" s="1"/>
  <c r="O113" i="78"/>
  <c r="AR112" i="78"/>
  <c r="AQ112" i="78"/>
  <c r="AH112" i="78" s="1"/>
  <c r="AP112" i="78"/>
  <c r="AO112" i="78"/>
  <c r="AM112" i="78"/>
  <c r="AJ112" i="78"/>
  <c r="AG112" i="78"/>
  <c r="X112" i="78"/>
  <c r="AA112" i="78"/>
  <c r="O112" i="78"/>
  <c r="AR111" i="78"/>
  <c r="AQ111" i="78"/>
  <c r="AH111" i="78" s="1"/>
  <c r="AP111" i="78"/>
  <c r="AO111" i="78"/>
  <c r="AM111" i="78"/>
  <c r="AJ111" i="78"/>
  <c r="AG111" i="78"/>
  <c r="X111" i="78"/>
  <c r="V111" i="78"/>
  <c r="O111" i="78"/>
  <c r="AR110" i="78"/>
  <c r="AQ110" i="78"/>
  <c r="AH110" i="78" s="1"/>
  <c r="AP110" i="78"/>
  <c r="AO110" i="78"/>
  <c r="AM110" i="78"/>
  <c r="AJ110" i="78"/>
  <c r="AG110" i="78"/>
  <c r="X110" i="78"/>
  <c r="V110" i="78"/>
  <c r="O110" i="78"/>
  <c r="AR109" i="78"/>
  <c r="AQ109" i="78"/>
  <c r="AH109" i="78" s="1"/>
  <c r="AP109" i="78"/>
  <c r="AO109" i="78"/>
  <c r="AM109" i="78"/>
  <c r="AJ109" i="78"/>
  <c r="AG109" i="78"/>
  <c r="X109" i="78"/>
  <c r="V109" i="78"/>
  <c r="O109" i="78"/>
  <c r="AR108" i="78"/>
  <c r="AQ108" i="78"/>
  <c r="AH108" i="78" s="1"/>
  <c r="AP108" i="78"/>
  <c r="AO108" i="78"/>
  <c r="AM108" i="78"/>
  <c r="AJ108" i="78"/>
  <c r="AG108" i="78"/>
  <c r="X108" i="78"/>
  <c r="V108" i="78"/>
  <c r="Z108" i="78"/>
  <c r="P108" i="78" s="1"/>
  <c r="O108" i="78"/>
  <c r="AR107" i="78"/>
  <c r="AQ107" i="78"/>
  <c r="AH107" i="78" s="1"/>
  <c r="AP107" i="78"/>
  <c r="AO107" i="78"/>
  <c r="AM107" i="78"/>
  <c r="AJ107" i="78"/>
  <c r="AG107" i="78"/>
  <c r="X107" i="78"/>
  <c r="V107" i="78"/>
  <c r="O107" i="78"/>
  <c r="AR106" i="78"/>
  <c r="AQ106" i="78"/>
  <c r="AH106" i="78" s="1"/>
  <c r="AP106" i="78"/>
  <c r="AO106" i="78"/>
  <c r="AM106" i="78"/>
  <c r="AJ106" i="78"/>
  <c r="AG106" i="78"/>
  <c r="X106" i="78"/>
  <c r="V106" i="78"/>
  <c r="O106" i="78"/>
  <c r="AR105" i="78"/>
  <c r="AQ105" i="78"/>
  <c r="AH105" i="78" s="1"/>
  <c r="AP105" i="78"/>
  <c r="AO105" i="78"/>
  <c r="AM105" i="78"/>
  <c r="AJ105" i="78"/>
  <c r="AG105" i="78"/>
  <c r="V105" i="78"/>
  <c r="AA105" i="78"/>
  <c r="O105" i="78"/>
  <c r="AR73" i="78"/>
  <c r="AQ73" i="78"/>
  <c r="AP73" i="78"/>
  <c r="AO73" i="78"/>
  <c r="AM73" i="78"/>
  <c r="AJ73" i="78"/>
  <c r="AG73" i="78"/>
  <c r="X73" i="78"/>
  <c r="V73" i="78"/>
  <c r="Z73" i="78"/>
  <c r="O73" i="78"/>
  <c r="E73" i="78"/>
  <c r="A73" i="78" s="1"/>
  <c r="AR72" i="78"/>
  <c r="AQ72" i="78"/>
  <c r="AP72" i="78"/>
  <c r="AO72" i="78"/>
  <c r="AM72" i="78"/>
  <c r="AJ72" i="78"/>
  <c r="AG72" i="78"/>
  <c r="X72" i="78"/>
  <c r="V72" i="78"/>
  <c r="O72" i="78"/>
  <c r="E72" i="78"/>
  <c r="A72" i="78" s="1"/>
  <c r="AR71" i="78"/>
  <c r="AQ71" i="78"/>
  <c r="AP71" i="78"/>
  <c r="AO71" i="78"/>
  <c r="AM71" i="78"/>
  <c r="AJ71" i="78"/>
  <c r="AG71" i="78"/>
  <c r="X71" i="78"/>
  <c r="V71" i="78"/>
  <c r="Z71" i="78"/>
  <c r="O71" i="78"/>
  <c r="E71" i="78"/>
  <c r="A71" i="78" s="1"/>
  <c r="AR70" i="78"/>
  <c r="AQ70" i="78"/>
  <c r="AP70" i="78"/>
  <c r="AO70" i="78"/>
  <c r="AM70" i="78"/>
  <c r="AJ70" i="78"/>
  <c r="AG70" i="78"/>
  <c r="X70" i="78"/>
  <c r="V70" i="78"/>
  <c r="O70" i="78"/>
  <c r="E70" i="78"/>
  <c r="A70" i="78" s="1"/>
  <c r="AR69" i="78"/>
  <c r="AQ69" i="78"/>
  <c r="AP69" i="78"/>
  <c r="AO69" i="78"/>
  <c r="AM69" i="78"/>
  <c r="AJ69" i="78"/>
  <c r="AG69" i="78"/>
  <c r="X69" i="78"/>
  <c r="V69" i="78"/>
  <c r="Z69" i="78"/>
  <c r="O69" i="78"/>
  <c r="E69" i="78"/>
  <c r="A69" i="78" s="1"/>
  <c r="AR68" i="78"/>
  <c r="AQ68" i="78"/>
  <c r="AP68" i="78"/>
  <c r="AO68" i="78"/>
  <c r="AM68" i="78"/>
  <c r="AJ68" i="78"/>
  <c r="AG68" i="78"/>
  <c r="X68" i="78"/>
  <c r="V68" i="78"/>
  <c r="O68" i="78"/>
  <c r="E68" i="78"/>
  <c r="A68" i="78" s="1"/>
  <c r="AR67" i="78"/>
  <c r="AQ67" i="78"/>
  <c r="AP67" i="78"/>
  <c r="AO67" i="78"/>
  <c r="AM67" i="78"/>
  <c r="AJ67" i="78"/>
  <c r="AG67" i="78"/>
  <c r="X67" i="78"/>
  <c r="V67" i="78"/>
  <c r="Z67" i="78"/>
  <c r="O67" i="78"/>
  <c r="E67" i="78"/>
  <c r="A67" i="78" s="1"/>
  <c r="AR66" i="78"/>
  <c r="AQ66" i="78"/>
  <c r="AP66" i="78"/>
  <c r="AO66" i="78"/>
  <c r="AM66" i="78"/>
  <c r="AJ66" i="78"/>
  <c r="AG66" i="78"/>
  <c r="X66" i="78"/>
  <c r="V66" i="78"/>
  <c r="O66" i="78"/>
  <c r="E66" i="78"/>
  <c r="A66" i="78" s="1"/>
  <c r="AR65" i="78"/>
  <c r="AQ65" i="78"/>
  <c r="AP65" i="78"/>
  <c r="AO65" i="78"/>
  <c r="AM65" i="78"/>
  <c r="AJ65" i="78"/>
  <c r="AG65" i="78"/>
  <c r="X65" i="78"/>
  <c r="V65" i="78"/>
  <c r="Z65" i="78"/>
  <c r="O65" i="78"/>
  <c r="E65" i="78"/>
  <c r="A65" i="78" s="1"/>
  <c r="AR64" i="78"/>
  <c r="AQ64" i="78"/>
  <c r="AP64" i="78"/>
  <c r="AO64" i="78"/>
  <c r="AM64" i="78"/>
  <c r="AJ64" i="78"/>
  <c r="AG64" i="78"/>
  <c r="X64" i="78"/>
  <c r="V64" i="78"/>
  <c r="O64" i="78"/>
  <c r="E64" i="78"/>
  <c r="A64" i="78" s="1"/>
  <c r="AR63" i="78"/>
  <c r="AQ63" i="78"/>
  <c r="AP63" i="78"/>
  <c r="AO63" i="78"/>
  <c r="AM63" i="78"/>
  <c r="AJ63" i="78"/>
  <c r="AG63" i="78"/>
  <c r="X63" i="78"/>
  <c r="V63" i="78"/>
  <c r="Z63" i="78"/>
  <c r="O63" i="78"/>
  <c r="E63" i="78"/>
  <c r="A63" i="78" s="1"/>
  <c r="AR62" i="78"/>
  <c r="AQ62" i="78"/>
  <c r="AP62" i="78"/>
  <c r="AO62" i="78"/>
  <c r="AM62" i="78"/>
  <c r="AJ62" i="78"/>
  <c r="AG62" i="78"/>
  <c r="X62" i="78"/>
  <c r="V62" i="78"/>
  <c r="O62" i="78"/>
  <c r="E62" i="78"/>
  <c r="A62" i="78" s="1"/>
  <c r="AR61" i="78"/>
  <c r="AQ61" i="78"/>
  <c r="AP61" i="78"/>
  <c r="AO61" i="78"/>
  <c r="AM61" i="78"/>
  <c r="AJ61" i="78"/>
  <c r="AG61" i="78"/>
  <c r="X61" i="78"/>
  <c r="V61" i="78"/>
  <c r="Z61" i="78"/>
  <c r="O61" i="78"/>
  <c r="E61" i="78"/>
  <c r="A61" i="78" s="1"/>
  <c r="AR60" i="78"/>
  <c r="AQ60" i="78"/>
  <c r="AP60" i="78"/>
  <c r="AO60" i="78"/>
  <c r="AM60" i="78"/>
  <c r="AJ60" i="78"/>
  <c r="AG60" i="78"/>
  <c r="X60" i="78"/>
  <c r="V60" i="78"/>
  <c r="O60" i="78"/>
  <c r="E60" i="78"/>
  <c r="A60" i="78" s="1"/>
  <c r="AR59" i="78"/>
  <c r="AQ59" i="78"/>
  <c r="AP59" i="78"/>
  <c r="AO59" i="78"/>
  <c r="AM59" i="78"/>
  <c r="AJ59" i="78"/>
  <c r="AG59" i="78"/>
  <c r="X59" i="78"/>
  <c r="V59" i="78"/>
  <c r="Z59" i="78"/>
  <c r="O59" i="78"/>
  <c r="E59" i="78"/>
  <c r="A59" i="78" s="1"/>
  <c r="AR58" i="78"/>
  <c r="AQ58" i="78"/>
  <c r="AP58" i="78"/>
  <c r="AO58" i="78"/>
  <c r="AM58" i="78"/>
  <c r="AJ58" i="78"/>
  <c r="AG58" i="78"/>
  <c r="X58" i="78"/>
  <c r="V58" i="78"/>
  <c r="O58" i="78"/>
  <c r="E58" i="78"/>
  <c r="A58" i="78" s="1"/>
  <c r="AR57" i="78"/>
  <c r="AQ57" i="78"/>
  <c r="AP57" i="78"/>
  <c r="AO57" i="78"/>
  <c r="AM57" i="78"/>
  <c r="AJ57" i="78"/>
  <c r="AG57" i="78"/>
  <c r="X57" i="78"/>
  <c r="V57" i="78"/>
  <c r="Z57" i="78"/>
  <c r="O57" i="78"/>
  <c r="E57" i="78"/>
  <c r="A57" i="78" s="1"/>
  <c r="AR56" i="78"/>
  <c r="AQ56" i="78"/>
  <c r="AP56" i="78"/>
  <c r="AO56" i="78"/>
  <c r="AM56" i="78"/>
  <c r="AJ56" i="78"/>
  <c r="AG56" i="78"/>
  <c r="X56" i="78"/>
  <c r="V56" i="78"/>
  <c r="O56" i="78"/>
  <c r="E56" i="78"/>
  <c r="A56" i="78" s="1"/>
  <c r="AR55" i="78"/>
  <c r="AQ55" i="78"/>
  <c r="AP55" i="78"/>
  <c r="AO55" i="78"/>
  <c r="AM55" i="78"/>
  <c r="AJ55" i="78"/>
  <c r="AG55" i="78"/>
  <c r="X55" i="78"/>
  <c r="V55" i="78"/>
  <c r="Z55" i="78"/>
  <c r="O55" i="78"/>
  <c r="E55" i="78"/>
  <c r="A55" i="78" s="1"/>
  <c r="AR54" i="78"/>
  <c r="AQ54" i="78"/>
  <c r="AP54" i="78"/>
  <c r="AO54" i="78"/>
  <c r="AM54" i="78"/>
  <c r="AJ54" i="78"/>
  <c r="AG54" i="78"/>
  <c r="X54" i="78"/>
  <c r="V54" i="78"/>
  <c r="O54" i="78"/>
  <c r="E54" i="78"/>
  <c r="A54" i="78" s="1"/>
  <c r="AR53" i="78"/>
  <c r="AQ53" i="78"/>
  <c r="AP53" i="78"/>
  <c r="AO53" i="78"/>
  <c r="AM53" i="78"/>
  <c r="AJ53" i="78"/>
  <c r="AG53" i="78"/>
  <c r="X53" i="78"/>
  <c r="V53" i="78"/>
  <c r="Z53" i="78"/>
  <c r="O53" i="78"/>
  <c r="E53" i="78"/>
  <c r="A53" i="78" s="1"/>
  <c r="AR52" i="78"/>
  <c r="AQ52" i="78"/>
  <c r="AP52" i="78"/>
  <c r="AO52" i="78"/>
  <c r="AM52" i="78"/>
  <c r="AJ52" i="78"/>
  <c r="AG52" i="78"/>
  <c r="X52" i="78"/>
  <c r="V52" i="78"/>
  <c r="Y52" i="78"/>
  <c r="O52" i="78"/>
  <c r="E52" i="78"/>
  <c r="AR51" i="78"/>
  <c r="AQ51" i="78"/>
  <c r="AP51" i="78"/>
  <c r="AO51" i="78"/>
  <c r="AM51" i="78"/>
  <c r="AJ51" i="78"/>
  <c r="AG51" i="78"/>
  <c r="X51" i="78"/>
  <c r="V51" i="78"/>
  <c r="Y51" i="78"/>
  <c r="O51" i="78"/>
  <c r="E51" i="78"/>
  <c r="A51" i="78" s="1"/>
  <c r="AR50" i="78"/>
  <c r="AQ50" i="78"/>
  <c r="AP50" i="78"/>
  <c r="AO50" i="78"/>
  <c r="AM50" i="78"/>
  <c r="AJ50" i="78"/>
  <c r="AG50" i="78"/>
  <c r="X50" i="78"/>
  <c r="V50" i="78"/>
  <c r="Y50" i="78"/>
  <c r="O50" i="78"/>
  <c r="E50" i="78"/>
  <c r="AR49" i="78"/>
  <c r="AQ49" i="78"/>
  <c r="AP49" i="78"/>
  <c r="AO49" i="78"/>
  <c r="AM49" i="78"/>
  <c r="AJ49" i="78"/>
  <c r="AG49" i="78"/>
  <c r="X49" i="78"/>
  <c r="V49" i="78"/>
  <c r="AA49" i="78"/>
  <c r="O49" i="78"/>
  <c r="E49" i="78"/>
  <c r="AR48" i="78"/>
  <c r="AQ48" i="78"/>
  <c r="AP48" i="78"/>
  <c r="AO48" i="78"/>
  <c r="AM48" i="78"/>
  <c r="AJ48" i="78"/>
  <c r="AG48" i="78"/>
  <c r="X48" i="78"/>
  <c r="V48" i="78"/>
  <c r="Z48" i="78"/>
  <c r="O48" i="78"/>
  <c r="E48" i="78"/>
  <c r="A48" i="78" s="1"/>
  <c r="AR47" i="78"/>
  <c r="AQ47" i="78"/>
  <c r="AP47" i="78"/>
  <c r="AO47" i="78"/>
  <c r="AM47" i="78"/>
  <c r="AJ47" i="78"/>
  <c r="AG47" i="78"/>
  <c r="X47" i="78"/>
  <c r="V47" i="78"/>
  <c r="AA47" i="78"/>
  <c r="O47" i="78"/>
  <c r="E47" i="78"/>
  <c r="AR46" i="78"/>
  <c r="AQ46" i="78"/>
  <c r="AP46" i="78"/>
  <c r="AO46" i="78"/>
  <c r="AM46" i="78"/>
  <c r="AJ46" i="78"/>
  <c r="AG46" i="78"/>
  <c r="X46" i="78"/>
  <c r="V46" i="78"/>
  <c r="Z46" i="78"/>
  <c r="O46" i="78"/>
  <c r="E46" i="78"/>
  <c r="A46" i="78" s="1"/>
  <c r="AR45" i="78"/>
  <c r="AQ45" i="78"/>
  <c r="AP45" i="78"/>
  <c r="AO45" i="78"/>
  <c r="AM45" i="78"/>
  <c r="AJ45" i="78"/>
  <c r="AG45" i="78"/>
  <c r="X45" i="78"/>
  <c r="V45" i="78"/>
  <c r="AA45" i="78"/>
  <c r="O45" i="78"/>
  <c r="E45" i="78"/>
  <c r="AR44" i="78"/>
  <c r="AQ44" i="78"/>
  <c r="AP44" i="78"/>
  <c r="AM44" i="78"/>
  <c r="AG44" i="78"/>
  <c r="X44" i="78"/>
  <c r="V44" i="78"/>
  <c r="O44" i="78"/>
  <c r="AR43" i="78"/>
  <c r="AQ43" i="78"/>
  <c r="AP43" i="78"/>
  <c r="AM43" i="78"/>
  <c r="AG43" i="78"/>
  <c r="X43" i="78"/>
  <c r="V43" i="78"/>
  <c r="AA43" i="78"/>
  <c r="O43" i="78"/>
  <c r="AR39" i="78"/>
  <c r="AQ39" i="78"/>
  <c r="AH39" i="78" s="1"/>
  <c r="AP39" i="78"/>
  <c r="AM39" i="78"/>
  <c r="AG39" i="78"/>
  <c r="AR38" i="78"/>
  <c r="AQ38" i="78"/>
  <c r="AH38" i="78" s="1"/>
  <c r="AP38" i="78"/>
  <c r="AO38" i="78"/>
  <c r="AM38" i="78"/>
  <c r="AJ38" i="78"/>
  <c r="AG38" i="78"/>
  <c r="AR37" i="78"/>
  <c r="AQ37" i="78"/>
  <c r="AH37" i="78" s="1"/>
  <c r="AP37" i="78"/>
  <c r="AM37" i="78"/>
  <c r="AG37" i="78"/>
  <c r="AR36" i="78"/>
  <c r="AQ36" i="78"/>
  <c r="AH36" i="78" s="1"/>
  <c r="AP36" i="78"/>
  <c r="AO36" i="78"/>
  <c r="AM36" i="78"/>
  <c r="AG36" i="78"/>
  <c r="AR35" i="78"/>
  <c r="AQ35" i="78"/>
  <c r="AH35" i="78" s="1"/>
  <c r="AP35" i="78"/>
  <c r="AM35" i="78"/>
  <c r="AG35" i="78"/>
  <c r="AR34" i="78"/>
  <c r="AQ34" i="78"/>
  <c r="AH34" i="78" s="1"/>
  <c r="AP34" i="78"/>
  <c r="AM34" i="78"/>
  <c r="AG34" i="78"/>
  <c r="AR33" i="78"/>
  <c r="AQ33" i="78"/>
  <c r="AH33" i="78" s="1"/>
  <c r="AP33" i="78"/>
  <c r="AM33" i="78"/>
  <c r="AG33" i="78"/>
  <c r="AR32" i="78"/>
  <c r="AQ32" i="78"/>
  <c r="AH32" i="78" s="1"/>
  <c r="AP32" i="78"/>
  <c r="AM32" i="78"/>
  <c r="AG32" i="78"/>
  <c r="AR31" i="78"/>
  <c r="AQ31" i="78"/>
  <c r="AH31" i="78" s="1"/>
  <c r="AP31" i="78"/>
  <c r="AM31" i="78"/>
  <c r="AG31" i="78"/>
  <c r="AR30" i="78"/>
  <c r="AQ30" i="78"/>
  <c r="AH30" i="78" s="1"/>
  <c r="AP30" i="78"/>
  <c r="AO30" i="78"/>
  <c r="AM30" i="78"/>
  <c r="AJ30" i="78"/>
  <c r="AG30" i="78"/>
  <c r="AR29" i="78"/>
  <c r="AQ29" i="78"/>
  <c r="AH29" i="78" s="1"/>
  <c r="AP29" i="78"/>
  <c r="AM29" i="78"/>
  <c r="AG29" i="78"/>
  <c r="AR28" i="78"/>
  <c r="AQ28" i="78"/>
  <c r="AH28" i="78" s="1"/>
  <c r="AP28" i="78"/>
  <c r="AM28" i="78"/>
  <c r="AG28" i="78"/>
  <c r="AR27" i="78"/>
  <c r="AQ27" i="78"/>
  <c r="AH27" i="78" s="1"/>
  <c r="AP27" i="78"/>
  <c r="AO27" i="78"/>
  <c r="AM27" i="78"/>
  <c r="AJ27" i="78"/>
  <c r="AG27" i="78"/>
  <c r="AR26" i="78"/>
  <c r="AQ26" i="78"/>
  <c r="AH26" i="78" s="1"/>
  <c r="AP26" i="78"/>
  <c r="AO26" i="78"/>
  <c r="AM26" i="78"/>
  <c r="AJ26" i="78"/>
  <c r="AG26" i="78"/>
  <c r="AR25" i="78"/>
  <c r="AQ25" i="78"/>
  <c r="AH25" i="78" s="1"/>
  <c r="AP25" i="78"/>
  <c r="AM25" i="78"/>
  <c r="AG25" i="78"/>
  <c r="AR24" i="78"/>
  <c r="AQ24" i="78"/>
  <c r="AH24" i="78" s="1"/>
  <c r="AP24" i="78"/>
  <c r="AM24" i="78"/>
  <c r="AG24" i="78"/>
  <c r="AR23" i="78"/>
  <c r="AQ23" i="78"/>
  <c r="AP23" i="78"/>
  <c r="AM23" i="78"/>
  <c r="AR22" i="78"/>
  <c r="AQ22" i="78"/>
  <c r="AH22" i="78" s="1"/>
  <c r="AP22" i="78"/>
  <c r="AM22" i="78"/>
  <c r="AG22" i="78"/>
  <c r="AR21" i="78"/>
  <c r="AQ21" i="78"/>
  <c r="AH21" i="78" s="1"/>
  <c r="AP21" i="78"/>
  <c r="AM21" i="78"/>
  <c r="AG21" i="78"/>
  <c r="AR20" i="78"/>
  <c r="AQ20" i="78"/>
  <c r="AH20" i="78" s="1"/>
  <c r="AP20" i="78"/>
  <c r="AO20" i="78"/>
  <c r="AM20" i="78"/>
  <c r="AJ20" i="78"/>
  <c r="AG20" i="78"/>
  <c r="AR19" i="78"/>
  <c r="AQ19" i="78"/>
  <c r="AH19" i="78" s="1"/>
  <c r="AP19" i="78"/>
  <c r="AM19" i="78"/>
  <c r="AG19" i="78"/>
  <c r="AR18" i="78"/>
  <c r="AQ18" i="78"/>
  <c r="AH18" i="78" s="1"/>
  <c r="AP18" i="78"/>
  <c r="AM18" i="78"/>
  <c r="AG18" i="78"/>
  <c r="AR17" i="78"/>
  <c r="AQ17" i="78"/>
  <c r="AH17" i="78" s="1"/>
  <c r="AP17" i="78"/>
  <c r="AM17" i="78"/>
  <c r="AG17" i="78"/>
  <c r="AR16" i="78"/>
  <c r="AQ16" i="78"/>
  <c r="AH16" i="78" s="1"/>
  <c r="AP16" i="78"/>
  <c r="AM16" i="78"/>
  <c r="AG16" i="78"/>
  <c r="AR15" i="78"/>
  <c r="AQ15" i="78"/>
  <c r="AH15" i="78" s="1"/>
  <c r="AP15" i="78"/>
  <c r="AM15" i="78"/>
  <c r="AG15" i="78"/>
  <c r="AR14" i="78"/>
  <c r="AQ14" i="78"/>
  <c r="AH14" i="78" s="1"/>
  <c r="AP14" i="78"/>
  <c r="AM14" i="78"/>
  <c r="AG14" i="78"/>
  <c r="AR13" i="78"/>
  <c r="AQ13" i="78"/>
  <c r="AH13" i="78" s="1"/>
  <c r="AP13" i="78"/>
  <c r="AM13" i="78"/>
  <c r="AG13" i="78"/>
  <c r="AR12" i="78"/>
  <c r="AQ12" i="78"/>
  <c r="AH12" i="78" s="1"/>
  <c r="AP12" i="78"/>
  <c r="AO12" i="78"/>
  <c r="AM12" i="78"/>
  <c r="AJ12" i="78"/>
  <c r="AG12" i="78"/>
  <c r="AR11" i="78"/>
  <c r="AQ11" i="78"/>
  <c r="AH11" i="78" s="1"/>
  <c r="AP11" i="78"/>
  <c r="AO11" i="78"/>
  <c r="AM11" i="78"/>
  <c r="AJ11" i="78"/>
  <c r="AG11" i="78"/>
  <c r="AR10" i="78"/>
  <c r="AQ10" i="78"/>
  <c r="AH10" i="78" s="1"/>
  <c r="AP10" i="78"/>
  <c r="AO10" i="78"/>
  <c r="AM10" i="78"/>
  <c r="AJ10" i="78"/>
  <c r="AG10" i="78"/>
  <c r="AR9" i="78"/>
  <c r="AQ9" i="78"/>
  <c r="AP9" i="78"/>
  <c r="AO9" i="78"/>
  <c r="AM9" i="78"/>
  <c r="AG9" i="78"/>
  <c r="AR169" i="77"/>
  <c r="AQ169" i="77"/>
  <c r="AH169" i="77" s="1"/>
  <c r="AP169" i="77"/>
  <c r="AO169" i="77"/>
  <c r="AM169" i="77"/>
  <c r="AJ169" i="77"/>
  <c r="AG169" i="77"/>
  <c r="X169" i="77"/>
  <c r="V169" i="77"/>
  <c r="O169" i="77"/>
  <c r="E169" i="77"/>
  <c r="AR168" i="77"/>
  <c r="AQ168" i="77"/>
  <c r="AH168" i="77" s="1"/>
  <c r="AP168" i="77"/>
  <c r="AO168" i="77"/>
  <c r="AM168" i="77"/>
  <c r="AJ168" i="77"/>
  <c r="AG168" i="77"/>
  <c r="X168" i="77"/>
  <c r="V168" i="77"/>
  <c r="Y168" i="77"/>
  <c r="O168" i="77"/>
  <c r="E168" i="77"/>
  <c r="AR167" i="77"/>
  <c r="AQ167" i="77"/>
  <c r="AH167" i="77" s="1"/>
  <c r="AP167" i="77"/>
  <c r="AO167" i="77"/>
  <c r="AM167" i="77"/>
  <c r="AJ167" i="77"/>
  <c r="AG167" i="77"/>
  <c r="X167" i="77"/>
  <c r="V167" i="77"/>
  <c r="Y167" i="77"/>
  <c r="O167" i="77"/>
  <c r="E167" i="77"/>
  <c r="A167" i="77" s="1"/>
  <c r="AR166" i="77"/>
  <c r="AQ166" i="77"/>
  <c r="AH166" i="77" s="1"/>
  <c r="AP166" i="77"/>
  <c r="AO166" i="77"/>
  <c r="AM166" i="77"/>
  <c r="AJ166" i="77"/>
  <c r="AG166" i="77"/>
  <c r="X166" i="77"/>
  <c r="V166" i="77"/>
  <c r="Y166" i="77"/>
  <c r="O166" i="77"/>
  <c r="E166" i="77"/>
  <c r="A166" i="77" s="1"/>
  <c r="AR165" i="77"/>
  <c r="AQ165" i="77"/>
  <c r="AH165" i="77" s="1"/>
  <c r="AP165" i="77"/>
  <c r="AO165" i="77"/>
  <c r="AM165" i="77"/>
  <c r="AJ165" i="77"/>
  <c r="AG165" i="77"/>
  <c r="X165" i="77"/>
  <c r="V165" i="77"/>
  <c r="Y165" i="77"/>
  <c r="O165" i="77"/>
  <c r="E165" i="77"/>
  <c r="A165" i="77" s="1"/>
  <c r="AR164" i="77"/>
  <c r="AQ164" i="77"/>
  <c r="AH164" i="77" s="1"/>
  <c r="AP164" i="77"/>
  <c r="AO164" i="77"/>
  <c r="AM164" i="77"/>
  <c r="AJ164" i="77"/>
  <c r="AG164" i="77"/>
  <c r="X164" i="77"/>
  <c r="V164" i="77"/>
  <c r="Y164" i="77"/>
  <c r="O164" i="77"/>
  <c r="E164" i="77"/>
  <c r="A164" i="77" s="1"/>
  <c r="AR163" i="77"/>
  <c r="AQ163" i="77"/>
  <c r="AH163" i="77" s="1"/>
  <c r="AP163" i="77"/>
  <c r="AO163" i="77"/>
  <c r="AM163" i="77"/>
  <c r="AJ163" i="77"/>
  <c r="AG163" i="77"/>
  <c r="X163" i="77"/>
  <c r="V163" i="77"/>
  <c r="Y163" i="77"/>
  <c r="O163" i="77"/>
  <c r="E163" i="77"/>
  <c r="AR162" i="77"/>
  <c r="AQ162" i="77"/>
  <c r="AH162" i="77" s="1"/>
  <c r="AP162" i="77"/>
  <c r="AO162" i="77"/>
  <c r="AM162" i="77"/>
  <c r="AJ162" i="77"/>
  <c r="AG162" i="77"/>
  <c r="X162" i="77"/>
  <c r="V162" i="77"/>
  <c r="Y162" i="77"/>
  <c r="O162" i="77"/>
  <c r="E162" i="77"/>
  <c r="AR161" i="77"/>
  <c r="AQ161" i="77"/>
  <c r="AH161" i="77" s="1"/>
  <c r="AP161" i="77"/>
  <c r="AO161" i="77"/>
  <c r="AM161" i="77"/>
  <c r="AJ161" i="77"/>
  <c r="AG161" i="77"/>
  <c r="X161" i="77"/>
  <c r="V161" i="77"/>
  <c r="Y161" i="77"/>
  <c r="O161" i="77"/>
  <c r="E161" i="77"/>
  <c r="AR160" i="77"/>
  <c r="AQ160" i="77"/>
  <c r="AH160" i="77" s="1"/>
  <c r="AP160" i="77"/>
  <c r="AO160" i="77"/>
  <c r="AM160" i="77"/>
  <c r="AJ160" i="77"/>
  <c r="AG160" i="77"/>
  <c r="X160" i="77"/>
  <c r="V160" i="77"/>
  <c r="Y160" i="77"/>
  <c r="O160" i="77"/>
  <c r="E160" i="77"/>
  <c r="AR159" i="77"/>
  <c r="AQ159" i="77"/>
  <c r="AH159" i="77" s="1"/>
  <c r="AP159" i="77"/>
  <c r="AO159" i="77"/>
  <c r="AM159" i="77"/>
  <c r="AJ159" i="77"/>
  <c r="AG159" i="77"/>
  <c r="X159" i="77"/>
  <c r="V159" i="77"/>
  <c r="Y159" i="77"/>
  <c r="O159" i="77"/>
  <c r="E159" i="77"/>
  <c r="AR158" i="77"/>
  <c r="AQ158" i="77"/>
  <c r="AH158" i="77" s="1"/>
  <c r="AP158" i="77"/>
  <c r="AO158" i="77"/>
  <c r="AM158" i="77"/>
  <c r="AJ158" i="77"/>
  <c r="AG158" i="77"/>
  <c r="X158" i="77"/>
  <c r="V158" i="77"/>
  <c r="Y158" i="77"/>
  <c r="O158" i="77"/>
  <c r="E158" i="77"/>
  <c r="AR157" i="77"/>
  <c r="AQ157" i="77"/>
  <c r="AH157" i="77" s="1"/>
  <c r="AP157" i="77"/>
  <c r="AO157" i="77"/>
  <c r="AM157" i="77"/>
  <c r="AJ157" i="77"/>
  <c r="AG157" i="77"/>
  <c r="X157" i="77"/>
  <c r="V157" i="77"/>
  <c r="Y157" i="77"/>
  <c r="O157" i="77"/>
  <c r="E157" i="77"/>
  <c r="AR156" i="77"/>
  <c r="AQ156" i="77"/>
  <c r="AH156" i="77" s="1"/>
  <c r="AP156" i="77"/>
  <c r="AO156" i="77"/>
  <c r="AM156" i="77"/>
  <c r="AJ156" i="77"/>
  <c r="AG156" i="77"/>
  <c r="X156" i="77"/>
  <c r="V156" i="77"/>
  <c r="Y156" i="77"/>
  <c r="O156" i="77"/>
  <c r="E156" i="77"/>
  <c r="AR155" i="77"/>
  <c r="AQ155" i="77"/>
  <c r="AH155" i="77" s="1"/>
  <c r="AP155" i="77"/>
  <c r="AO155" i="77"/>
  <c r="AM155" i="77"/>
  <c r="AJ155" i="77"/>
  <c r="AG155" i="77"/>
  <c r="X155" i="77"/>
  <c r="V155" i="77"/>
  <c r="Y155" i="77"/>
  <c r="O155" i="77"/>
  <c r="E155" i="77"/>
  <c r="AR154" i="77"/>
  <c r="AQ154" i="77"/>
  <c r="AH154" i="77" s="1"/>
  <c r="AP154" i="77"/>
  <c r="AO154" i="77"/>
  <c r="AM154" i="77"/>
  <c r="AJ154" i="77"/>
  <c r="AG154" i="77"/>
  <c r="X154" i="77"/>
  <c r="V154" i="77"/>
  <c r="O154" i="77"/>
  <c r="E154" i="77"/>
  <c r="AR153" i="77"/>
  <c r="AQ153" i="77"/>
  <c r="AH153" i="77" s="1"/>
  <c r="AP153" i="77"/>
  <c r="AO153" i="77"/>
  <c r="AM153" i="77"/>
  <c r="AJ153" i="77"/>
  <c r="AG153" i="77"/>
  <c r="X153" i="77"/>
  <c r="V153" i="77"/>
  <c r="Y153" i="77"/>
  <c r="O153" i="77"/>
  <c r="E153" i="77"/>
  <c r="AR152" i="77"/>
  <c r="AQ152" i="77"/>
  <c r="AH152" i="77" s="1"/>
  <c r="AP152" i="77"/>
  <c r="AO152" i="77"/>
  <c r="AM152" i="77"/>
  <c r="AJ152" i="77"/>
  <c r="AG152" i="77"/>
  <c r="X152" i="77"/>
  <c r="V152" i="77"/>
  <c r="Y152" i="77"/>
  <c r="O152" i="77"/>
  <c r="E152" i="77"/>
  <c r="AR151" i="77"/>
  <c r="AQ151" i="77"/>
  <c r="AH151" i="77" s="1"/>
  <c r="AP151" i="77"/>
  <c r="AO151" i="77"/>
  <c r="AM151" i="77"/>
  <c r="AJ151" i="77"/>
  <c r="AG151" i="77"/>
  <c r="X151" i="77"/>
  <c r="V151" i="77"/>
  <c r="Y151" i="77"/>
  <c r="O151" i="77"/>
  <c r="E151" i="77"/>
  <c r="AR150" i="77"/>
  <c r="AQ150" i="77"/>
  <c r="AH150" i="77" s="1"/>
  <c r="AP150" i="77"/>
  <c r="AO150" i="77"/>
  <c r="AM150" i="77"/>
  <c r="AJ150" i="77"/>
  <c r="AG150" i="77"/>
  <c r="X150" i="77"/>
  <c r="V150" i="77"/>
  <c r="O150" i="77"/>
  <c r="E150" i="77"/>
  <c r="AR149" i="77"/>
  <c r="AQ149" i="77"/>
  <c r="AH149" i="77" s="1"/>
  <c r="AP149" i="77"/>
  <c r="AO149" i="77"/>
  <c r="AM149" i="77"/>
  <c r="AJ149" i="77"/>
  <c r="AG149" i="77"/>
  <c r="X149" i="77"/>
  <c r="V149" i="77"/>
  <c r="Y149" i="77"/>
  <c r="O149" i="77"/>
  <c r="E149" i="77"/>
  <c r="AR148" i="77"/>
  <c r="AQ148" i="77"/>
  <c r="AH148" i="77" s="1"/>
  <c r="AP148" i="77"/>
  <c r="AO148" i="77"/>
  <c r="AM148" i="77"/>
  <c r="AJ148" i="77"/>
  <c r="AG148" i="77"/>
  <c r="X148" i="77"/>
  <c r="V148" i="77"/>
  <c r="Y148" i="77"/>
  <c r="O148" i="77"/>
  <c r="E148" i="77"/>
  <c r="AR147" i="77"/>
  <c r="AQ147" i="77"/>
  <c r="AH147" i="77" s="1"/>
  <c r="AP147" i="77"/>
  <c r="AO147" i="77"/>
  <c r="AM147" i="77"/>
  <c r="AJ147" i="77"/>
  <c r="AG147" i="77"/>
  <c r="X147" i="77"/>
  <c r="V147" i="77"/>
  <c r="Y147" i="77"/>
  <c r="O147" i="77"/>
  <c r="E147" i="77"/>
  <c r="AR146" i="77"/>
  <c r="AQ146" i="77"/>
  <c r="AH146" i="77" s="1"/>
  <c r="AP146" i="77"/>
  <c r="AO146" i="77"/>
  <c r="AM146" i="77"/>
  <c r="AJ146" i="77"/>
  <c r="AG146" i="77"/>
  <c r="X146" i="77"/>
  <c r="V146" i="77"/>
  <c r="Y146" i="77"/>
  <c r="O146" i="77"/>
  <c r="E146" i="77"/>
  <c r="AR145" i="77"/>
  <c r="AQ145" i="77"/>
  <c r="AH145" i="77" s="1"/>
  <c r="AP145" i="77"/>
  <c r="AO145" i="77"/>
  <c r="AM145" i="77"/>
  <c r="AJ145" i="77"/>
  <c r="AG145" i="77"/>
  <c r="X145" i="77"/>
  <c r="V145" i="77"/>
  <c r="Y145" i="77"/>
  <c r="O145" i="77"/>
  <c r="E145" i="77"/>
  <c r="AR144" i="77"/>
  <c r="AQ144" i="77"/>
  <c r="AH144" i="77" s="1"/>
  <c r="AP144" i="77"/>
  <c r="AO144" i="77"/>
  <c r="AM144" i="77"/>
  <c r="AJ144" i="77"/>
  <c r="AG144" i="77"/>
  <c r="X144" i="77"/>
  <c r="V144" i="77"/>
  <c r="Y144" i="77"/>
  <c r="O144" i="77"/>
  <c r="E144" i="77"/>
  <c r="AR143" i="77"/>
  <c r="AQ143" i="77"/>
  <c r="AH143" i="77" s="1"/>
  <c r="AP143" i="77"/>
  <c r="AO143" i="77"/>
  <c r="AM143" i="77"/>
  <c r="AJ143" i="77"/>
  <c r="AG143" i="77"/>
  <c r="X143" i="77"/>
  <c r="V143" i="77"/>
  <c r="Y143" i="77"/>
  <c r="O143" i="77"/>
  <c r="E143" i="77"/>
  <c r="AR142" i="77"/>
  <c r="AQ142" i="77"/>
  <c r="AH142" i="77" s="1"/>
  <c r="AP142" i="77"/>
  <c r="AO142" i="77"/>
  <c r="AM142" i="77"/>
  <c r="AJ142" i="77"/>
  <c r="AG142" i="77"/>
  <c r="X142" i="77"/>
  <c r="V142" i="77"/>
  <c r="Y142" i="77"/>
  <c r="O142" i="77"/>
  <c r="E142" i="77"/>
  <c r="AR141" i="77"/>
  <c r="AQ141" i="77"/>
  <c r="AH141" i="77" s="1"/>
  <c r="AP141" i="77"/>
  <c r="AO141" i="77"/>
  <c r="AM141" i="77"/>
  <c r="AJ141" i="77"/>
  <c r="AG141" i="77"/>
  <c r="X141" i="77"/>
  <c r="V141" i="77"/>
  <c r="Y141" i="77"/>
  <c r="O141" i="77"/>
  <c r="E141" i="77"/>
  <c r="AR140" i="77"/>
  <c r="AQ140" i="77"/>
  <c r="AH140" i="77" s="1"/>
  <c r="AP140" i="77"/>
  <c r="AO140" i="77"/>
  <c r="AM140" i="77"/>
  <c r="AJ140" i="77"/>
  <c r="AG140" i="77"/>
  <c r="X140" i="77"/>
  <c r="V140" i="77"/>
  <c r="Y140" i="77"/>
  <c r="O140" i="77"/>
  <c r="E140" i="77"/>
  <c r="AR139" i="77"/>
  <c r="AQ139" i="77"/>
  <c r="AH139" i="77" s="1"/>
  <c r="AP139" i="77"/>
  <c r="AO139" i="77"/>
  <c r="AM139" i="77"/>
  <c r="AJ139" i="77"/>
  <c r="AG139" i="77"/>
  <c r="O139" i="77"/>
  <c r="J138" i="77"/>
  <c r="AR135" i="77"/>
  <c r="AQ135" i="77"/>
  <c r="AH135" i="77" s="1"/>
  <c r="AP135" i="77"/>
  <c r="AO135" i="77"/>
  <c r="AM135" i="77"/>
  <c r="AJ135" i="77"/>
  <c r="AG135" i="77"/>
  <c r="X135" i="77"/>
  <c r="V135" i="77"/>
  <c r="Y135" i="77"/>
  <c r="O135" i="77"/>
  <c r="B135" i="77"/>
  <c r="AR134" i="77"/>
  <c r="AQ134" i="77"/>
  <c r="AH134" i="77" s="1"/>
  <c r="AP134" i="77"/>
  <c r="AO134" i="77"/>
  <c r="AM134" i="77"/>
  <c r="AJ134" i="77"/>
  <c r="AG134" i="77"/>
  <c r="X134" i="77"/>
  <c r="V134" i="77"/>
  <c r="O134" i="77"/>
  <c r="B134" i="77"/>
  <c r="AR133" i="77"/>
  <c r="AQ133" i="77"/>
  <c r="AH133" i="77" s="1"/>
  <c r="AP133" i="77"/>
  <c r="AO133" i="77"/>
  <c r="AM133" i="77"/>
  <c r="AJ133" i="77"/>
  <c r="AG133" i="77"/>
  <c r="X133" i="77"/>
  <c r="V133" i="77"/>
  <c r="Y133" i="77"/>
  <c r="O133" i="77"/>
  <c r="B133" i="77"/>
  <c r="AR132" i="77"/>
  <c r="AQ132" i="77"/>
  <c r="AH132" i="77" s="1"/>
  <c r="AP132" i="77"/>
  <c r="AO132" i="77"/>
  <c r="AM132" i="77"/>
  <c r="AJ132" i="77"/>
  <c r="AG132" i="77"/>
  <c r="X132" i="77"/>
  <c r="V132" i="77"/>
  <c r="Y132" i="77"/>
  <c r="O132" i="77"/>
  <c r="B132" i="77"/>
  <c r="AR131" i="77"/>
  <c r="AQ131" i="77"/>
  <c r="AH131" i="77" s="1"/>
  <c r="AP131" i="77"/>
  <c r="AO131" i="77"/>
  <c r="AM131" i="77"/>
  <c r="AJ131" i="77"/>
  <c r="AG131" i="77"/>
  <c r="X131" i="77"/>
  <c r="V131" i="77"/>
  <c r="Y131" i="77"/>
  <c r="O131" i="77"/>
  <c r="B131" i="77"/>
  <c r="AR130" i="77"/>
  <c r="AQ130" i="77"/>
  <c r="AH130" i="77" s="1"/>
  <c r="AP130" i="77"/>
  <c r="AO130" i="77"/>
  <c r="AM130" i="77"/>
  <c r="AJ130" i="77"/>
  <c r="AG130" i="77"/>
  <c r="X130" i="77"/>
  <c r="V130" i="77"/>
  <c r="O130" i="77"/>
  <c r="B130" i="77"/>
  <c r="AR129" i="77"/>
  <c r="AQ129" i="77"/>
  <c r="AH129" i="77" s="1"/>
  <c r="AP129" i="77"/>
  <c r="AO129" i="77"/>
  <c r="AM129" i="77"/>
  <c r="AJ129" i="77"/>
  <c r="AG129" i="77"/>
  <c r="Y129" i="77"/>
  <c r="O129" i="77"/>
  <c r="B129" i="77"/>
  <c r="AR128" i="77"/>
  <c r="AQ128" i="77"/>
  <c r="AH128" i="77" s="1"/>
  <c r="AP128" i="77"/>
  <c r="AO128" i="77"/>
  <c r="AM128" i="77"/>
  <c r="AJ128" i="77"/>
  <c r="AG128" i="77"/>
  <c r="V128" i="77"/>
  <c r="Z128" i="77"/>
  <c r="P128" i="77" s="1"/>
  <c r="O128" i="77"/>
  <c r="B128" i="77"/>
  <c r="AR127" i="77"/>
  <c r="AQ127" i="77"/>
  <c r="AH127" i="77" s="1"/>
  <c r="AP127" i="77"/>
  <c r="AO127" i="77"/>
  <c r="AM127" i="77"/>
  <c r="AJ127" i="77"/>
  <c r="AG127" i="77"/>
  <c r="X127" i="77"/>
  <c r="V127" i="77"/>
  <c r="AA127" i="77"/>
  <c r="O127" i="77"/>
  <c r="B127" i="77"/>
  <c r="AR126" i="77"/>
  <c r="AQ126" i="77"/>
  <c r="AH126" i="77" s="1"/>
  <c r="AP126" i="77"/>
  <c r="AO126" i="77"/>
  <c r="AM126" i="77"/>
  <c r="AJ126" i="77"/>
  <c r="AG126" i="77"/>
  <c r="X126" i="77"/>
  <c r="V126" i="77"/>
  <c r="AA126" i="77"/>
  <c r="O126" i="77"/>
  <c r="B126" i="77"/>
  <c r="AR125" i="77"/>
  <c r="AQ125" i="77"/>
  <c r="AH125" i="77" s="1"/>
  <c r="AP125" i="77"/>
  <c r="AO125" i="77"/>
  <c r="AM125" i="77"/>
  <c r="AJ125" i="77"/>
  <c r="AG125" i="77"/>
  <c r="X125" i="77"/>
  <c r="V125" i="77"/>
  <c r="Y125" i="77"/>
  <c r="O125" i="77"/>
  <c r="B125" i="77"/>
  <c r="AR124" i="77"/>
  <c r="AQ124" i="77"/>
  <c r="AH124" i="77" s="1"/>
  <c r="AP124" i="77"/>
  <c r="AO124" i="77"/>
  <c r="AM124" i="77"/>
  <c r="AJ124" i="77"/>
  <c r="AG124" i="77"/>
  <c r="X124" i="77"/>
  <c r="V124" i="77"/>
  <c r="Z124" i="77"/>
  <c r="P124" i="77" s="1"/>
  <c r="O124" i="77"/>
  <c r="B124" i="77"/>
  <c r="AR123" i="77"/>
  <c r="AQ123" i="77"/>
  <c r="AH123" i="77" s="1"/>
  <c r="AP123" i="77"/>
  <c r="AO123" i="77"/>
  <c r="AM123" i="77"/>
  <c r="AJ123" i="77"/>
  <c r="AG123" i="77"/>
  <c r="X123" i="77"/>
  <c r="V123" i="77"/>
  <c r="Y123" i="77"/>
  <c r="O123" i="77"/>
  <c r="B123" i="77"/>
  <c r="AR122" i="77"/>
  <c r="AQ122" i="77"/>
  <c r="AH122" i="77" s="1"/>
  <c r="AP122" i="77"/>
  <c r="AO122" i="77"/>
  <c r="AM122" i="77"/>
  <c r="AJ122" i="77"/>
  <c r="AG122" i="77"/>
  <c r="V122" i="77"/>
  <c r="O122" i="77"/>
  <c r="B122" i="77"/>
  <c r="AR121" i="77"/>
  <c r="AQ121" i="77"/>
  <c r="AH121" i="77" s="1"/>
  <c r="AP121" i="77"/>
  <c r="AO121" i="77"/>
  <c r="AM121" i="77"/>
  <c r="AJ121" i="77"/>
  <c r="AG121" i="77"/>
  <c r="X121" i="77"/>
  <c r="V121" i="77"/>
  <c r="Y121" i="77"/>
  <c r="O121" i="77"/>
  <c r="B121" i="77"/>
  <c r="AR120" i="77"/>
  <c r="AQ120" i="77"/>
  <c r="AH120" i="77" s="1"/>
  <c r="AP120" i="77"/>
  <c r="AO120" i="77"/>
  <c r="AM120" i="77"/>
  <c r="AJ120" i="77"/>
  <c r="AG120" i="77"/>
  <c r="V120" i="77"/>
  <c r="Z120" i="77"/>
  <c r="P120" i="77" s="1"/>
  <c r="O120" i="77"/>
  <c r="B120" i="77"/>
  <c r="AR119" i="77"/>
  <c r="AQ119" i="77"/>
  <c r="AH119" i="77" s="1"/>
  <c r="AP119" i="77"/>
  <c r="AO119" i="77"/>
  <c r="AM119" i="77"/>
  <c r="AJ119" i="77"/>
  <c r="AG119" i="77"/>
  <c r="X119" i="77"/>
  <c r="V119" i="77"/>
  <c r="O119" i="77"/>
  <c r="B119" i="77"/>
  <c r="AR118" i="77"/>
  <c r="AQ118" i="77"/>
  <c r="AH118" i="77" s="1"/>
  <c r="AP118" i="77"/>
  <c r="AO118" i="77"/>
  <c r="AM118" i="77"/>
  <c r="AJ118" i="77"/>
  <c r="AG118" i="77"/>
  <c r="V118" i="77"/>
  <c r="Z118" i="77"/>
  <c r="P118" i="77" s="1"/>
  <c r="O118" i="77"/>
  <c r="B118" i="77"/>
  <c r="AR117" i="77"/>
  <c r="AQ117" i="77"/>
  <c r="AH117" i="77" s="1"/>
  <c r="AP117" i="77"/>
  <c r="AO117" i="77"/>
  <c r="AM117" i="77"/>
  <c r="AJ117" i="77"/>
  <c r="AG117" i="77"/>
  <c r="V117" i="77"/>
  <c r="O117" i="77"/>
  <c r="B117" i="77"/>
  <c r="AR116" i="77"/>
  <c r="AQ116" i="77"/>
  <c r="AH116" i="77" s="1"/>
  <c r="AP116" i="77"/>
  <c r="AO116" i="77"/>
  <c r="AM116" i="77"/>
  <c r="AJ116" i="77"/>
  <c r="AG116" i="77"/>
  <c r="X116" i="77"/>
  <c r="V116" i="77"/>
  <c r="Y116" i="77"/>
  <c r="O116" i="77"/>
  <c r="B116" i="77"/>
  <c r="AR115" i="77"/>
  <c r="AQ115" i="77"/>
  <c r="AH115" i="77" s="1"/>
  <c r="AP115" i="77"/>
  <c r="AO115" i="77"/>
  <c r="AM115" i="77"/>
  <c r="AJ115" i="77"/>
  <c r="AG115" i="77"/>
  <c r="X115" i="77"/>
  <c r="V115" i="77"/>
  <c r="Z115" i="77"/>
  <c r="P115" i="77" s="1"/>
  <c r="O115" i="77"/>
  <c r="B115" i="77"/>
  <c r="AR114" i="77"/>
  <c r="AQ114" i="77"/>
  <c r="AH114" i="77" s="1"/>
  <c r="AP114" i="77"/>
  <c r="AO114" i="77"/>
  <c r="AM114" i="77"/>
  <c r="AJ114" i="77"/>
  <c r="AG114" i="77"/>
  <c r="V114" i="77"/>
  <c r="O114" i="77"/>
  <c r="B114" i="77"/>
  <c r="AR113" i="77"/>
  <c r="AQ113" i="77"/>
  <c r="AH113" i="77" s="1"/>
  <c r="AP113" i="77"/>
  <c r="AO113" i="77"/>
  <c r="AM113" i="77"/>
  <c r="AJ113" i="77"/>
  <c r="AG113" i="77"/>
  <c r="X113" i="77"/>
  <c r="V113" i="77"/>
  <c r="O113" i="77"/>
  <c r="B113" i="77"/>
  <c r="AR112" i="77"/>
  <c r="AQ112" i="77"/>
  <c r="AH112" i="77" s="1"/>
  <c r="AP112" i="77"/>
  <c r="AO112" i="77"/>
  <c r="AM112" i="77"/>
  <c r="AJ112" i="77"/>
  <c r="AG112" i="77"/>
  <c r="X112" i="77"/>
  <c r="V112" i="77"/>
  <c r="Y112" i="77"/>
  <c r="O112" i="77"/>
  <c r="B112" i="77"/>
  <c r="AR111" i="77"/>
  <c r="AQ111" i="77"/>
  <c r="AH111" i="77" s="1"/>
  <c r="AP111" i="77"/>
  <c r="AO111" i="77"/>
  <c r="AM111" i="77"/>
  <c r="AJ111" i="77"/>
  <c r="AG111" i="77"/>
  <c r="X111" i="77"/>
  <c r="V111" i="77"/>
  <c r="Y111" i="77"/>
  <c r="O111" i="77"/>
  <c r="B111" i="77"/>
  <c r="AR110" i="77"/>
  <c r="AQ110" i="77"/>
  <c r="AH110" i="77" s="1"/>
  <c r="AP110" i="77"/>
  <c r="AO110" i="77"/>
  <c r="AM110" i="77"/>
  <c r="AJ110" i="77"/>
  <c r="AG110" i="77"/>
  <c r="X110" i="77"/>
  <c r="V110" i="77"/>
  <c r="Y110" i="77"/>
  <c r="O110" i="77"/>
  <c r="B110" i="77"/>
  <c r="AR109" i="77"/>
  <c r="AQ109" i="77"/>
  <c r="AH109" i="77" s="1"/>
  <c r="AP109" i="77"/>
  <c r="AO109" i="77"/>
  <c r="AM109" i="77"/>
  <c r="AJ109" i="77"/>
  <c r="AG109" i="77"/>
  <c r="V109" i="77"/>
  <c r="O109" i="77"/>
  <c r="B109" i="77"/>
  <c r="AR108" i="77"/>
  <c r="AQ108" i="77"/>
  <c r="AH108" i="77" s="1"/>
  <c r="AP108" i="77"/>
  <c r="AO108" i="77"/>
  <c r="AM108" i="77"/>
  <c r="AJ108" i="77"/>
  <c r="AG108" i="77"/>
  <c r="V108" i="77"/>
  <c r="Y108" i="77"/>
  <c r="O108" i="77"/>
  <c r="B108" i="77"/>
  <c r="AR107" i="77"/>
  <c r="AQ107" i="77"/>
  <c r="AH107" i="77" s="1"/>
  <c r="AP107" i="77"/>
  <c r="AO107" i="77"/>
  <c r="AM107" i="77"/>
  <c r="AJ107" i="77"/>
  <c r="AG107" i="77"/>
  <c r="X107" i="77"/>
  <c r="V107" i="77"/>
  <c r="Y107" i="77"/>
  <c r="O107" i="77"/>
  <c r="B107" i="77"/>
  <c r="AR106" i="77"/>
  <c r="AQ106" i="77"/>
  <c r="AH106" i="77" s="1"/>
  <c r="AP106" i="77"/>
  <c r="AO106" i="77"/>
  <c r="AM106" i="77"/>
  <c r="AJ106" i="77"/>
  <c r="AG106" i="77"/>
  <c r="V106" i="77"/>
  <c r="O106" i="77"/>
  <c r="B106" i="77"/>
  <c r="AR105" i="77"/>
  <c r="AQ105" i="77"/>
  <c r="AH105" i="77" s="1"/>
  <c r="AP105" i="77"/>
  <c r="AO105" i="77"/>
  <c r="AM105" i="77"/>
  <c r="AJ105" i="77"/>
  <c r="AG105" i="77"/>
  <c r="V105" i="77"/>
  <c r="AA105" i="77"/>
  <c r="O105" i="77"/>
  <c r="B105" i="77"/>
  <c r="P20" i="64"/>
  <c r="AR73" i="77"/>
  <c r="AQ73" i="77"/>
  <c r="AP73" i="77"/>
  <c r="AO73" i="77"/>
  <c r="AM73" i="77"/>
  <c r="AJ73" i="77"/>
  <c r="AG73" i="77"/>
  <c r="X73" i="77"/>
  <c r="V73" i="77"/>
  <c r="AA73" i="77"/>
  <c r="O73" i="77"/>
  <c r="E73" i="77"/>
  <c r="AR72" i="77"/>
  <c r="AQ72" i="77"/>
  <c r="AP72" i="77"/>
  <c r="AO72" i="77"/>
  <c r="AM72" i="77"/>
  <c r="AJ72" i="77"/>
  <c r="AG72" i="77"/>
  <c r="X72" i="77"/>
  <c r="V72" i="77"/>
  <c r="AA72" i="77"/>
  <c r="O72" i="77"/>
  <c r="E72" i="77"/>
  <c r="AR71" i="77"/>
  <c r="AQ71" i="77"/>
  <c r="AP71" i="77"/>
  <c r="AO71" i="77"/>
  <c r="AM71" i="77"/>
  <c r="AJ71" i="77"/>
  <c r="AG71" i="77"/>
  <c r="X71" i="77"/>
  <c r="V71" i="77"/>
  <c r="AA71" i="77"/>
  <c r="O71" i="77"/>
  <c r="E71" i="77"/>
  <c r="AR70" i="77"/>
  <c r="AQ70" i="77"/>
  <c r="AP70" i="77"/>
  <c r="AO70" i="77"/>
  <c r="AM70" i="77"/>
  <c r="AJ70" i="77"/>
  <c r="AG70" i="77"/>
  <c r="X70" i="77"/>
  <c r="V70" i="77"/>
  <c r="O70" i="77"/>
  <c r="E70" i="77"/>
  <c r="AR69" i="77"/>
  <c r="AQ69" i="77"/>
  <c r="AP69" i="77"/>
  <c r="AO69" i="77"/>
  <c r="AM69" i="77"/>
  <c r="AJ69" i="77"/>
  <c r="AG69" i="77"/>
  <c r="X69" i="77"/>
  <c r="V69" i="77"/>
  <c r="O69" i="77"/>
  <c r="E69" i="77"/>
  <c r="AR68" i="77"/>
  <c r="AQ68" i="77"/>
  <c r="AP68" i="77"/>
  <c r="AO68" i="77"/>
  <c r="AM68" i="77"/>
  <c r="AJ68" i="77"/>
  <c r="AG68" i="77"/>
  <c r="X68" i="77"/>
  <c r="V68" i="77"/>
  <c r="O68" i="77"/>
  <c r="E68" i="77"/>
  <c r="A68" i="77" s="1"/>
  <c r="AR67" i="77"/>
  <c r="AQ67" i="77"/>
  <c r="AP67" i="77"/>
  <c r="AO67" i="77"/>
  <c r="AM67" i="77"/>
  <c r="AJ67" i="77"/>
  <c r="AG67" i="77"/>
  <c r="X67" i="77"/>
  <c r="V67" i="77"/>
  <c r="O67" i="77"/>
  <c r="E67" i="77"/>
  <c r="A67" i="77" s="1"/>
  <c r="AR66" i="77"/>
  <c r="AQ66" i="77"/>
  <c r="AP66" i="77"/>
  <c r="AO66" i="77"/>
  <c r="AM66" i="77"/>
  <c r="AJ66" i="77"/>
  <c r="AG66" i="77"/>
  <c r="X66" i="77"/>
  <c r="V66" i="77"/>
  <c r="Z66" i="77"/>
  <c r="O66" i="77"/>
  <c r="E66" i="77"/>
  <c r="A66" i="77" s="1"/>
  <c r="AR65" i="77"/>
  <c r="AQ65" i="77"/>
  <c r="AP65" i="77"/>
  <c r="AO65" i="77"/>
  <c r="AM65" i="77"/>
  <c r="AJ65" i="77"/>
  <c r="AG65" i="77"/>
  <c r="X65" i="77"/>
  <c r="V65" i="77"/>
  <c r="AA65" i="77"/>
  <c r="O65" i="77"/>
  <c r="E65" i="77"/>
  <c r="A65" i="77" s="1"/>
  <c r="AR64" i="77"/>
  <c r="AQ64" i="77"/>
  <c r="AP64" i="77"/>
  <c r="AO64" i="77"/>
  <c r="AM64" i="77"/>
  <c r="AJ64" i="77"/>
  <c r="AG64" i="77"/>
  <c r="X64" i="77"/>
  <c r="V64" i="77"/>
  <c r="AA64" i="77"/>
  <c r="O64" i="77"/>
  <c r="E64" i="77"/>
  <c r="A64" i="77" s="1"/>
  <c r="AR63" i="77"/>
  <c r="AQ63" i="77"/>
  <c r="AP63" i="77"/>
  <c r="AO63" i="77"/>
  <c r="AM63" i="77"/>
  <c r="AJ63" i="77"/>
  <c r="AG63" i="77"/>
  <c r="X63" i="77"/>
  <c r="V63" i="77"/>
  <c r="AA63" i="77"/>
  <c r="O63" i="77"/>
  <c r="E63" i="77"/>
  <c r="A63" i="77" s="1"/>
  <c r="AR62" i="77"/>
  <c r="AQ62" i="77"/>
  <c r="AP62" i="77"/>
  <c r="AO62" i="77"/>
  <c r="AM62" i="77"/>
  <c r="AJ62" i="77"/>
  <c r="AG62" i="77"/>
  <c r="X62" i="77"/>
  <c r="V62" i="77"/>
  <c r="AA62" i="77"/>
  <c r="O62" i="77"/>
  <c r="E62" i="77"/>
  <c r="A62" i="77" s="1"/>
  <c r="AR61" i="77"/>
  <c r="AQ61" i="77"/>
  <c r="AP61" i="77"/>
  <c r="AO61" i="77"/>
  <c r="AM61" i="77"/>
  <c r="AJ61" i="77"/>
  <c r="AG61" i="77"/>
  <c r="X61" i="77"/>
  <c r="V61" i="77"/>
  <c r="AA61" i="77"/>
  <c r="O61" i="77"/>
  <c r="E61" i="77"/>
  <c r="A61" i="77" s="1"/>
  <c r="AR60" i="77"/>
  <c r="AQ60" i="77"/>
  <c r="AP60" i="77"/>
  <c r="AO60" i="77"/>
  <c r="AM60" i="77"/>
  <c r="AJ60" i="77"/>
  <c r="AG60" i="77"/>
  <c r="X60" i="77"/>
  <c r="V60" i="77"/>
  <c r="AA60" i="77"/>
  <c r="O60" i="77"/>
  <c r="E60" i="77"/>
  <c r="A60" i="77" s="1"/>
  <c r="AR59" i="77"/>
  <c r="AQ59" i="77"/>
  <c r="AP59" i="77"/>
  <c r="AO59" i="77"/>
  <c r="AM59" i="77"/>
  <c r="AJ59" i="77"/>
  <c r="AG59" i="77"/>
  <c r="X59" i="77"/>
  <c r="V59" i="77"/>
  <c r="AA59" i="77"/>
  <c r="O59" i="77"/>
  <c r="E59" i="77"/>
  <c r="A59" i="77" s="1"/>
  <c r="AR58" i="77"/>
  <c r="AQ58" i="77"/>
  <c r="AP58" i="77"/>
  <c r="AO58" i="77"/>
  <c r="AM58" i="77"/>
  <c r="AJ58" i="77"/>
  <c r="AG58" i="77"/>
  <c r="X58" i="77"/>
  <c r="V58" i="77"/>
  <c r="AA58" i="77"/>
  <c r="O58" i="77"/>
  <c r="E58" i="77"/>
  <c r="A58" i="77" s="1"/>
  <c r="AR57" i="77"/>
  <c r="AQ57" i="77"/>
  <c r="AP57" i="77"/>
  <c r="AO57" i="77"/>
  <c r="AM57" i="77"/>
  <c r="AJ57" i="77"/>
  <c r="AG57" i="77"/>
  <c r="X57" i="77"/>
  <c r="V57" i="77"/>
  <c r="AA57" i="77"/>
  <c r="O57" i="77"/>
  <c r="E57" i="77"/>
  <c r="A57" i="77" s="1"/>
  <c r="AR56" i="77"/>
  <c r="AQ56" i="77"/>
  <c r="AP56" i="77"/>
  <c r="AO56" i="77"/>
  <c r="AM56" i="77"/>
  <c r="AJ56" i="77"/>
  <c r="AG56" i="77"/>
  <c r="X56" i="77"/>
  <c r="V56" i="77"/>
  <c r="AA56" i="77"/>
  <c r="O56" i="77"/>
  <c r="E56" i="77"/>
  <c r="A56" i="77" s="1"/>
  <c r="AR55" i="77"/>
  <c r="AQ55" i="77"/>
  <c r="AP55" i="77"/>
  <c r="AO55" i="77"/>
  <c r="AM55" i="77"/>
  <c r="AJ55" i="77"/>
  <c r="AG55" i="77"/>
  <c r="X55" i="77"/>
  <c r="V55" i="77"/>
  <c r="AA55" i="77"/>
  <c r="O55" i="77"/>
  <c r="E55" i="77"/>
  <c r="A55" i="77" s="1"/>
  <c r="AR54" i="77"/>
  <c r="AQ54" i="77"/>
  <c r="AP54" i="77"/>
  <c r="AO54" i="77"/>
  <c r="AM54" i="77"/>
  <c r="AJ54" i="77"/>
  <c r="AG54" i="77"/>
  <c r="X54" i="77"/>
  <c r="V54" i="77"/>
  <c r="AA54" i="77"/>
  <c r="O54" i="77"/>
  <c r="E54" i="77"/>
  <c r="A54" i="77" s="1"/>
  <c r="AR53" i="77"/>
  <c r="AQ53" i="77"/>
  <c r="AP53" i="77"/>
  <c r="AO53" i="77"/>
  <c r="AM53" i="77"/>
  <c r="AJ53" i="77"/>
  <c r="AG53" i="77"/>
  <c r="X53" i="77"/>
  <c r="V53" i="77"/>
  <c r="AA53" i="77"/>
  <c r="O53" i="77"/>
  <c r="E53" i="77"/>
  <c r="A53" i="77" s="1"/>
  <c r="AR52" i="77"/>
  <c r="AQ52" i="77"/>
  <c r="AP52" i="77"/>
  <c r="AO52" i="77"/>
  <c r="AM52" i="77"/>
  <c r="AJ52" i="77"/>
  <c r="AG52" i="77"/>
  <c r="X52" i="77"/>
  <c r="V52" i="77"/>
  <c r="O52" i="77"/>
  <c r="E52" i="77"/>
  <c r="AR51" i="77"/>
  <c r="AQ51" i="77"/>
  <c r="AP51" i="77"/>
  <c r="AO51" i="77"/>
  <c r="AM51" i="77"/>
  <c r="AJ51" i="77"/>
  <c r="AG51" i="77"/>
  <c r="X51" i="77"/>
  <c r="V51" i="77"/>
  <c r="AA51" i="77"/>
  <c r="O51" i="77"/>
  <c r="E51" i="77"/>
  <c r="A51" i="77" s="1"/>
  <c r="AR50" i="77"/>
  <c r="AQ50" i="77"/>
  <c r="AP50" i="77"/>
  <c r="AO50" i="77"/>
  <c r="AM50" i="77"/>
  <c r="AJ50" i="77"/>
  <c r="AG50" i="77"/>
  <c r="X50" i="77"/>
  <c r="V50" i="77"/>
  <c r="AA50" i="77"/>
  <c r="O50" i="77"/>
  <c r="E50" i="77"/>
  <c r="A50" i="77" s="1"/>
  <c r="AR49" i="77"/>
  <c r="AQ49" i="77"/>
  <c r="AP49" i="77"/>
  <c r="AO49" i="77"/>
  <c r="AM49" i="77"/>
  <c r="AJ49" i="77"/>
  <c r="AG49" i="77"/>
  <c r="X49" i="77"/>
  <c r="V49" i="77"/>
  <c r="AA49" i="77"/>
  <c r="O49" i="77"/>
  <c r="E49" i="77"/>
  <c r="A49" i="77" s="1"/>
  <c r="AR48" i="77"/>
  <c r="AQ48" i="77"/>
  <c r="AP48" i="77"/>
  <c r="AO48" i="77"/>
  <c r="AM48" i="77"/>
  <c r="AJ48" i="77"/>
  <c r="AG48" i="77"/>
  <c r="X48" i="77"/>
  <c r="V48" i="77"/>
  <c r="M48" i="77"/>
  <c r="O48" i="77"/>
  <c r="E48" i="77"/>
  <c r="A48" i="77" s="1"/>
  <c r="AR47" i="77"/>
  <c r="AQ47" i="77"/>
  <c r="AP47" i="77"/>
  <c r="AO47" i="77"/>
  <c r="AM47" i="77"/>
  <c r="AJ47" i="77"/>
  <c r="AG47" i="77"/>
  <c r="X47" i="77"/>
  <c r="V47" i="77"/>
  <c r="O47" i="77"/>
  <c r="E47" i="77"/>
  <c r="A47" i="77" s="1"/>
  <c r="AR46" i="77"/>
  <c r="AQ46" i="77"/>
  <c r="AP46" i="77"/>
  <c r="AO46" i="77"/>
  <c r="AM46" i="77"/>
  <c r="AJ46" i="77"/>
  <c r="AG46" i="77"/>
  <c r="X46" i="77"/>
  <c r="V46" i="77"/>
  <c r="AA46" i="77"/>
  <c r="O46" i="77"/>
  <c r="E46" i="77"/>
  <c r="A46" i="77" s="1"/>
  <c r="AR45" i="77"/>
  <c r="AQ45" i="77"/>
  <c r="AP45" i="77"/>
  <c r="AO45" i="77"/>
  <c r="AM45" i="77"/>
  <c r="AJ45" i="77"/>
  <c r="AG45" i="77"/>
  <c r="X45" i="77"/>
  <c r="V45" i="77"/>
  <c r="Y45" i="77"/>
  <c r="O45" i="77"/>
  <c r="E45" i="77"/>
  <c r="A45" i="77" s="1"/>
  <c r="AR44" i="77"/>
  <c r="AQ44" i="77"/>
  <c r="AP44" i="77"/>
  <c r="AO44" i="77"/>
  <c r="AM44" i="77"/>
  <c r="AJ44" i="77"/>
  <c r="AG44" i="77"/>
  <c r="X44" i="77"/>
  <c r="V44" i="77"/>
  <c r="O44" i="77"/>
  <c r="E44" i="77"/>
  <c r="AR43" i="77"/>
  <c r="AQ43" i="77"/>
  <c r="AP43" i="77"/>
  <c r="AM43" i="77"/>
  <c r="AG43" i="77"/>
  <c r="X43" i="77"/>
  <c r="V43" i="77"/>
  <c r="Y43" i="77"/>
  <c r="O43" i="77"/>
  <c r="AR39" i="77"/>
  <c r="AQ39" i="77"/>
  <c r="AH39" i="77" s="1"/>
  <c r="AP39" i="77"/>
  <c r="AO39" i="77"/>
  <c r="AM39" i="77"/>
  <c r="AJ39" i="77"/>
  <c r="AG39" i="77"/>
  <c r="X39" i="77"/>
  <c r="V39" i="77"/>
  <c r="Z39" i="77"/>
  <c r="P39" i="77" s="1"/>
  <c r="O39" i="77"/>
  <c r="I39" i="77"/>
  <c r="I135" i="77" s="1"/>
  <c r="H39" i="77"/>
  <c r="H135" i="77" s="1"/>
  <c r="AR38" i="77"/>
  <c r="AQ38" i="77"/>
  <c r="AH38" i="77" s="1"/>
  <c r="AP38" i="77"/>
  <c r="AO38" i="77"/>
  <c r="AM38" i="77"/>
  <c r="AJ38" i="77"/>
  <c r="AG38" i="77"/>
  <c r="V38" i="77"/>
  <c r="AA38" i="77"/>
  <c r="O38" i="77"/>
  <c r="H38" i="77"/>
  <c r="AR37" i="77"/>
  <c r="AQ37" i="77"/>
  <c r="AH37" i="77" s="1"/>
  <c r="AP37" i="77"/>
  <c r="AM37" i="77"/>
  <c r="AG37" i="77"/>
  <c r="X37" i="77"/>
  <c r="V37" i="77"/>
  <c r="Y37" i="77"/>
  <c r="O37" i="77"/>
  <c r="I37" i="77"/>
  <c r="I133" i="77" s="1"/>
  <c r="H37" i="77"/>
  <c r="H133" i="77" s="1"/>
  <c r="AR36" i="77"/>
  <c r="AQ36" i="77"/>
  <c r="AH36" i="77" s="1"/>
  <c r="AP36" i="77"/>
  <c r="AM36" i="77"/>
  <c r="AG36" i="77"/>
  <c r="V36" i="77"/>
  <c r="Z36" i="77"/>
  <c r="P36" i="77" s="1"/>
  <c r="O36" i="77"/>
  <c r="I36" i="77"/>
  <c r="I132" i="77" s="1"/>
  <c r="H36" i="77"/>
  <c r="H132" i="77" s="1"/>
  <c r="AR35" i="77"/>
  <c r="AQ35" i="77"/>
  <c r="AH35" i="77" s="1"/>
  <c r="AP35" i="77"/>
  <c r="AO35" i="77"/>
  <c r="AM35" i="77"/>
  <c r="AJ35" i="77"/>
  <c r="AG35" i="77"/>
  <c r="O35" i="77"/>
  <c r="H35" i="77"/>
  <c r="H131" i="77" s="1"/>
  <c r="AR34" i="77"/>
  <c r="AQ34" i="77"/>
  <c r="AH34" i="77" s="1"/>
  <c r="AP34" i="77"/>
  <c r="AM34" i="77"/>
  <c r="AG34" i="77"/>
  <c r="V34" i="77"/>
  <c r="Y34" i="77"/>
  <c r="O34" i="77"/>
  <c r="H34" i="77"/>
  <c r="H130" i="77" s="1"/>
  <c r="AR33" i="77"/>
  <c r="AQ33" i="77"/>
  <c r="AH33" i="77" s="1"/>
  <c r="AP33" i="77"/>
  <c r="AO33" i="77"/>
  <c r="AM33" i="77"/>
  <c r="AJ33" i="77"/>
  <c r="AG33" i="77"/>
  <c r="V33" i="77"/>
  <c r="Y33" i="77"/>
  <c r="O33" i="77"/>
  <c r="H33" i="77"/>
  <c r="H129" i="77" s="1"/>
  <c r="AR32" i="77"/>
  <c r="AQ32" i="77"/>
  <c r="AH32" i="77" s="1"/>
  <c r="AP32" i="77"/>
  <c r="AO32" i="77"/>
  <c r="AM32" i="77"/>
  <c r="AJ32" i="77"/>
  <c r="AG32" i="77"/>
  <c r="V32" i="77"/>
  <c r="AA32" i="77"/>
  <c r="O32" i="77"/>
  <c r="H32" i="77"/>
  <c r="H128" i="77" s="1"/>
  <c r="AR31" i="77"/>
  <c r="AQ31" i="77"/>
  <c r="AH31" i="77" s="1"/>
  <c r="AP31" i="77"/>
  <c r="AO31" i="77"/>
  <c r="AM31" i="77"/>
  <c r="AJ31" i="77"/>
  <c r="AG31" i="77"/>
  <c r="X31" i="77"/>
  <c r="V31" i="77"/>
  <c r="O31" i="77"/>
  <c r="H31" i="77"/>
  <c r="H127" i="77" s="1"/>
  <c r="AR30" i="77"/>
  <c r="AQ30" i="77"/>
  <c r="AH30" i="77" s="1"/>
  <c r="AP30" i="77"/>
  <c r="AM30" i="77"/>
  <c r="AG30" i="77"/>
  <c r="V30" i="77"/>
  <c r="Z30" i="77"/>
  <c r="P30" i="77" s="1"/>
  <c r="O30" i="77"/>
  <c r="H30" i="77"/>
  <c r="H126" i="77" s="1"/>
  <c r="AR29" i="77"/>
  <c r="AQ29" i="77"/>
  <c r="AH29" i="77" s="1"/>
  <c r="AP29" i="77"/>
  <c r="AM29" i="77"/>
  <c r="AG29" i="77"/>
  <c r="V29" i="77"/>
  <c r="Y29" i="77"/>
  <c r="O29" i="77"/>
  <c r="H29" i="77"/>
  <c r="H125" i="77" s="1"/>
  <c r="AR28" i="77"/>
  <c r="AQ28" i="77"/>
  <c r="AH28" i="77" s="1"/>
  <c r="AP28" i="77"/>
  <c r="AO28" i="77"/>
  <c r="AM28" i="77"/>
  <c r="AJ28" i="77"/>
  <c r="AG28" i="77"/>
  <c r="O28" i="77"/>
  <c r="H28" i="77"/>
  <c r="AR27" i="77"/>
  <c r="AQ27" i="77"/>
  <c r="AH27" i="77" s="1"/>
  <c r="AP27" i="77"/>
  <c r="AM27" i="77"/>
  <c r="AG27" i="77"/>
  <c r="V27" i="77"/>
  <c r="AA27" i="77"/>
  <c r="O27" i="77"/>
  <c r="H27" i="77"/>
  <c r="H123" i="77" s="1"/>
  <c r="AR26" i="77"/>
  <c r="AQ26" i="77"/>
  <c r="AH26" i="77" s="1"/>
  <c r="AP26" i="77"/>
  <c r="AM26" i="77"/>
  <c r="AG26" i="77"/>
  <c r="V26" i="77"/>
  <c r="Z26" i="77"/>
  <c r="P26" i="77" s="1"/>
  <c r="O26" i="77"/>
  <c r="H26" i="77"/>
  <c r="H122" i="77" s="1"/>
  <c r="AR25" i="77"/>
  <c r="AQ25" i="77"/>
  <c r="AH25" i="77" s="1"/>
  <c r="AP25" i="77"/>
  <c r="AM25" i="77"/>
  <c r="AG25" i="77"/>
  <c r="X25" i="77"/>
  <c r="V25" i="77"/>
  <c r="Y25" i="77"/>
  <c r="O25" i="77"/>
  <c r="H25" i="77"/>
  <c r="H121" i="77" s="1"/>
  <c r="AR24" i="77"/>
  <c r="AQ24" i="77"/>
  <c r="AH24" i="77" s="1"/>
  <c r="AP24" i="77"/>
  <c r="AO24" i="77"/>
  <c r="AM24" i="77"/>
  <c r="AJ24" i="77"/>
  <c r="AG24" i="77"/>
  <c r="V24" i="77"/>
  <c r="O24" i="77"/>
  <c r="H24" i="77"/>
  <c r="H120" i="77" s="1"/>
  <c r="AR23" i="77"/>
  <c r="AQ23" i="77"/>
  <c r="AH23" i="77" s="1"/>
  <c r="AP23" i="77"/>
  <c r="AM23" i="77"/>
  <c r="AG23" i="77"/>
  <c r="V23" i="77"/>
  <c r="O23" i="77"/>
  <c r="H23" i="77"/>
  <c r="H119" i="77" s="1"/>
  <c r="AR22" i="77"/>
  <c r="AQ22" i="77"/>
  <c r="AH22" i="77" s="1"/>
  <c r="AP22" i="77"/>
  <c r="AM22" i="77"/>
  <c r="AG22" i="77"/>
  <c r="V22" i="77"/>
  <c r="Z22" i="77"/>
  <c r="P22" i="77" s="1"/>
  <c r="O22" i="77"/>
  <c r="H22" i="77"/>
  <c r="H118" i="77" s="1"/>
  <c r="AR21" i="77"/>
  <c r="AQ21" i="77"/>
  <c r="AH21" i="77" s="1"/>
  <c r="AP21" i="77"/>
  <c r="AO21" i="77"/>
  <c r="AM21" i="77"/>
  <c r="AJ21" i="77"/>
  <c r="AG21" i="77"/>
  <c r="O21" i="77"/>
  <c r="H21" i="77"/>
  <c r="AR20" i="77"/>
  <c r="AQ20" i="77"/>
  <c r="AH20" i="77" s="1"/>
  <c r="AP20" i="77"/>
  <c r="AM20" i="77"/>
  <c r="AG20" i="77"/>
  <c r="V20" i="77"/>
  <c r="AA20" i="77"/>
  <c r="O20" i="77"/>
  <c r="H20" i="77"/>
  <c r="H116" i="77" s="1"/>
  <c r="AR19" i="77"/>
  <c r="AQ19" i="77"/>
  <c r="AH19" i="77" s="1"/>
  <c r="AP19" i="77"/>
  <c r="AO19" i="77"/>
  <c r="AM19" i="77"/>
  <c r="AJ19" i="77"/>
  <c r="AG19" i="77"/>
  <c r="V19" i="77"/>
  <c r="AA19" i="77"/>
  <c r="O19" i="77"/>
  <c r="I19" i="77"/>
  <c r="I115" i="77" s="1"/>
  <c r="H19" i="77"/>
  <c r="H115" i="77" s="1"/>
  <c r="AR18" i="77"/>
  <c r="AQ18" i="77"/>
  <c r="AH18" i="77" s="1"/>
  <c r="AP18" i="77"/>
  <c r="AM18" i="77"/>
  <c r="AG18" i="77"/>
  <c r="X18" i="77"/>
  <c r="V18" i="77"/>
  <c r="Z18" i="77"/>
  <c r="P18" i="77" s="1"/>
  <c r="O18" i="77"/>
  <c r="H18" i="77"/>
  <c r="H114" i="77" s="1"/>
  <c r="AR17" i="77"/>
  <c r="AQ17" i="77"/>
  <c r="AH17" i="77" s="1"/>
  <c r="AP17" i="77"/>
  <c r="AO17" i="77"/>
  <c r="AM17" i="77"/>
  <c r="AJ17" i="77"/>
  <c r="AG17" i="77"/>
  <c r="V17" i="77"/>
  <c r="Y17" i="77"/>
  <c r="O17" i="77"/>
  <c r="I17" i="77"/>
  <c r="I113" i="77" s="1"/>
  <c r="H17" i="77"/>
  <c r="H113" i="77" s="1"/>
  <c r="AR16" i="77"/>
  <c r="AQ16" i="77"/>
  <c r="AH16" i="77" s="1"/>
  <c r="AP16" i="77"/>
  <c r="AM16" i="77"/>
  <c r="AG16" i="77"/>
  <c r="X16" i="77"/>
  <c r="V16" i="77"/>
  <c r="AA16" i="77"/>
  <c r="O16" i="77"/>
  <c r="I16" i="77"/>
  <c r="I112" i="77" s="1"/>
  <c r="H16" i="77"/>
  <c r="H112" i="77" s="1"/>
  <c r="AR15" i="77"/>
  <c r="AQ15" i="77"/>
  <c r="AH15" i="77" s="1"/>
  <c r="AP15" i="77"/>
  <c r="AM15" i="77"/>
  <c r="AG15" i="77"/>
  <c r="V15" i="77"/>
  <c r="Y15" i="77"/>
  <c r="O15" i="77"/>
  <c r="I15" i="77"/>
  <c r="I111" i="77" s="1"/>
  <c r="H15" i="77"/>
  <c r="H111" i="77" s="1"/>
  <c r="AR14" i="77"/>
  <c r="AQ14" i="77"/>
  <c r="AP14" i="77"/>
  <c r="AM14" i="77"/>
  <c r="AG14" i="77"/>
  <c r="O14" i="77"/>
  <c r="H14" i="77"/>
  <c r="AR13" i="77"/>
  <c r="AQ13" i="77"/>
  <c r="AH13" i="77" s="1"/>
  <c r="AP13" i="77"/>
  <c r="AM13" i="77"/>
  <c r="AG13" i="77"/>
  <c r="V13" i="77"/>
  <c r="Y13" i="77"/>
  <c r="O13" i="77"/>
  <c r="H13" i="77"/>
  <c r="H109" i="77" s="1"/>
  <c r="AR12" i="77"/>
  <c r="AQ12" i="77"/>
  <c r="AH12" i="77" s="1"/>
  <c r="AP12" i="77"/>
  <c r="AM12" i="77"/>
  <c r="AG12" i="77"/>
  <c r="V12" i="77"/>
  <c r="AA12" i="77"/>
  <c r="O12" i="77"/>
  <c r="H12" i="77"/>
  <c r="H108" i="77" s="1"/>
  <c r="AR11" i="77"/>
  <c r="AQ11" i="77"/>
  <c r="AH11" i="77" s="1"/>
  <c r="AP11" i="77"/>
  <c r="AM11" i="77"/>
  <c r="AG11" i="77"/>
  <c r="V11" i="77"/>
  <c r="Y11" i="77"/>
  <c r="O11" i="77"/>
  <c r="H11" i="77"/>
  <c r="H107" i="77" s="1"/>
  <c r="AR10" i="77"/>
  <c r="AQ10" i="77"/>
  <c r="AH10" i="77" s="1"/>
  <c r="AP10" i="77"/>
  <c r="AM10" i="77"/>
  <c r="AG10" i="77"/>
  <c r="X10" i="77"/>
  <c r="V10" i="77"/>
  <c r="Y10" i="77"/>
  <c r="O10" i="77"/>
  <c r="H10" i="77"/>
  <c r="H106" i="77" s="1"/>
  <c r="AR9" i="77"/>
  <c r="AQ9" i="77"/>
  <c r="AH9" i="77" s="1"/>
  <c r="AP9" i="77"/>
  <c r="AO9" i="77"/>
  <c r="AM9" i="77"/>
  <c r="AJ9" i="77"/>
  <c r="AG9" i="77"/>
  <c r="X9" i="77"/>
  <c r="O9" i="77"/>
  <c r="H9" i="77"/>
  <c r="AR169" i="76"/>
  <c r="AQ169" i="76"/>
  <c r="AH169" i="76" s="1"/>
  <c r="AP169" i="76"/>
  <c r="AO169" i="76"/>
  <c r="AM169" i="76"/>
  <c r="AJ169" i="76"/>
  <c r="AG169" i="76"/>
  <c r="X169" i="76"/>
  <c r="V169" i="76"/>
  <c r="Z169" i="76"/>
  <c r="P169" i="76" s="1"/>
  <c r="O169" i="76"/>
  <c r="E169" i="76"/>
  <c r="AR168" i="76"/>
  <c r="AQ168" i="76"/>
  <c r="AH168" i="76" s="1"/>
  <c r="AP168" i="76"/>
  <c r="AO168" i="76"/>
  <c r="AM168" i="76"/>
  <c r="AJ168" i="76"/>
  <c r="AG168" i="76"/>
  <c r="X168" i="76"/>
  <c r="V168" i="76"/>
  <c r="Y168" i="76"/>
  <c r="O168" i="76"/>
  <c r="E168" i="76"/>
  <c r="A168" i="76" s="1"/>
  <c r="AR167" i="76"/>
  <c r="AQ167" i="76"/>
  <c r="AH167" i="76" s="1"/>
  <c r="AP167" i="76"/>
  <c r="AO167" i="76"/>
  <c r="AM167" i="76"/>
  <c r="AJ167" i="76"/>
  <c r="AG167" i="76"/>
  <c r="X167" i="76"/>
  <c r="V167" i="76"/>
  <c r="Y167" i="76"/>
  <c r="O167" i="76"/>
  <c r="E167" i="76"/>
  <c r="A167" i="76" s="1"/>
  <c r="AR166" i="76"/>
  <c r="AQ166" i="76"/>
  <c r="AH166" i="76" s="1"/>
  <c r="AP166" i="76"/>
  <c r="AO166" i="76"/>
  <c r="AM166" i="76"/>
  <c r="AJ166" i="76"/>
  <c r="AG166" i="76"/>
  <c r="X166" i="76"/>
  <c r="V166" i="76"/>
  <c r="Y166" i="76"/>
  <c r="O166" i="76"/>
  <c r="E166" i="76"/>
  <c r="A166" i="76" s="1"/>
  <c r="AR165" i="76"/>
  <c r="AQ165" i="76"/>
  <c r="AH165" i="76" s="1"/>
  <c r="AP165" i="76"/>
  <c r="AO165" i="76"/>
  <c r="AM165" i="76"/>
  <c r="AJ165" i="76"/>
  <c r="AG165" i="76"/>
  <c r="X165" i="76"/>
  <c r="V165" i="76"/>
  <c r="Y165" i="76"/>
  <c r="O165" i="76"/>
  <c r="E165" i="76"/>
  <c r="A165" i="76" s="1"/>
  <c r="AR164" i="76"/>
  <c r="AQ164" i="76"/>
  <c r="AH164" i="76" s="1"/>
  <c r="AP164" i="76"/>
  <c r="AO164" i="76"/>
  <c r="AM164" i="76"/>
  <c r="AJ164" i="76"/>
  <c r="AG164" i="76"/>
  <c r="X164" i="76"/>
  <c r="V164" i="76"/>
  <c r="Y164" i="76"/>
  <c r="O164" i="76"/>
  <c r="E164" i="76"/>
  <c r="A164" i="76" s="1"/>
  <c r="AR163" i="76"/>
  <c r="AQ163" i="76"/>
  <c r="AH163" i="76" s="1"/>
  <c r="AP163" i="76"/>
  <c r="AO163" i="76"/>
  <c r="AM163" i="76"/>
  <c r="AJ163" i="76"/>
  <c r="AG163" i="76"/>
  <c r="X163" i="76"/>
  <c r="V163" i="76"/>
  <c r="Y163" i="76"/>
  <c r="O163" i="76"/>
  <c r="E163" i="76"/>
  <c r="AR162" i="76"/>
  <c r="AQ162" i="76"/>
  <c r="AH162" i="76" s="1"/>
  <c r="AP162" i="76"/>
  <c r="AO162" i="76"/>
  <c r="AM162" i="76"/>
  <c r="AJ162" i="76"/>
  <c r="AG162" i="76"/>
  <c r="X162" i="76"/>
  <c r="V162" i="76"/>
  <c r="Z162" i="76"/>
  <c r="P162" i="76" s="1"/>
  <c r="O162" i="76"/>
  <c r="E162" i="76"/>
  <c r="AR161" i="76"/>
  <c r="AQ161" i="76"/>
  <c r="AH161" i="76" s="1"/>
  <c r="AP161" i="76"/>
  <c r="AO161" i="76"/>
  <c r="AM161" i="76"/>
  <c r="AJ161" i="76"/>
  <c r="AG161" i="76"/>
  <c r="X161" i="76"/>
  <c r="V161" i="76"/>
  <c r="O161" i="76"/>
  <c r="E161" i="76"/>
  <c r="AR160" i="76"/>
  <c r="AQ160" i="76"/>
  <c r="AH160" i="76" s="1"/>
  <c r="AP160" i="76"/>
  <c r="AO160" i="76"/>
  <c r="AM160" i="76"/>
  <c r="AJ160" i="76"/>
  <c r="AG160" i="76"/>
  <c r="X160" i="76"/>
  <c r="V160" i="76"/>
  <c r="AA160" i="76"/>
  <c r="O160" i="76"/>
  <c r="E160" i="76"/>
  <c r="AR159" i="76"/>
  <c r="AQ159" i="76"/>
  <c r="AH159" i="76" s="1"/>
  <c r="AP159" i="76"/>
  <c r="AO159" i="76"/>
  <c r="AM159" i="76"/>
  <c r="AJ159" i="76"/>
  <c r="AG159" i="76"/>
  <c r="X159" i="76"/>
  <c r="V159" i="76"/>
  <c r="Z159" i="76"/>
  <c r="P159" i="76" s="1"/>
  <c r="O159" i="76"/>
  <c r="E159" i="76"/>
  <c r="AR158" i="76"/>
  <c r="AQ158" i="76"/>
  <c r="AH158" i="76" s="1"/>
  <c r="AP158" i="76"/>
  <c r="AO158" i="76"/>
  <c r="AM158" i="76"/>
  <c r="AJ158" i="76"/>
  <c r="AG158" i="76"/>
  <c r="X158" i="76"/>
  <c r="V158" i="76"/>
  <c r="Z158" i="76"/>
  <c r="P158" i="76" s="1"/>
  <c r="O158" i="76"/>
  <c r="E158" i="76"/>
  <c r="AR157" i="76"/>
  <c r="AQ157" i="76"/>
  <c r="AH157" i="76" s="1"/>
  <c r="AP157" i="76"/>
  <c r="AO157" i="76"/>
  <c r="AM157" i="76"/>
  <c r="AJ157" i="76"/>
  <c r="AG157" i="76"/>
  <c r="X157" i="76"/>
  <c r="V157" i="76"/>
  <c r="O157" i="76"/>
  <c r="E157" i="76"/>
  <c r="AR156" i="76"/>
  <c r="AQ156" i="76"/>
  <c r="AH156" i="76" s="1"/>
  <c r="AP156" i="76"/>
  <c r="AO156" i="76"/>
  <c r="AM156" i="76"/>
  <c r="AJ156" i="76"/>
  <c r="AG156" i="76"/>
  <c r="X156" i="76"/>
  <c r="V156" i="76"/>
  <c r="AA156" i="76"/>
  <c r="O156" i="76"/>
  <c r="E156" i="76"/>
  <c r="AR155" i="76"/>
  <c r="AQ155" i="76"/>
  <c r="AH155" i="76" s="1"/>
  <c r="AP155" i="76"/>
  <c r="AO155" i="76"/>
  <c r="AM155" i="76"/>
  <c r="AJ155" i="76"/>
  <c r="AG155" i="76"/>
  <c r="X155" i="76"/>
  <c r="V155" i="76"/>
  <c r="Z155" i="76"/>
  <c r="P155" i="76" s="1"/>
  <c r="O155" i="76"/>
  <c r="E155" i="76"/>
  <c r="AR154" i="76"/>
  <c r="AQ154" i="76"/>
  <c r="AH154" i="76" s="1"/>
  <c r="AP154" i="76"/>
  <c r="AO154" i="76"/>
  <c r="AM154" i="76"/>
  <c r="AJ154" i="76"/>
  <c r="AG154" i="76"/>
  <c r="X154" i="76"/>
  <c r="V154" i="76"/>
  <c r="Z154" i="76"/>
  <c r="P154" i="76" s="1"/>
  <c r="O154" i="76"/>
  <c r="E154" i="76"/>
  <c r="AR153" i="76"/>
  <c r="AQ153" i="76"/>
  <c r="AH153" i="76" s="1"/>
  <c r="AP153" i="76"/>
  <c r="AO153" i="76"/>
  <c r="AM153" i="76"/>
  <c r="AJ153" i="76"/>
  <c r="AG153" i="76"/>
  <c r="X153" i="76"/>
  <c r="V153" i="76"/>
  <c r="O153" i="76"/>
  <c r="E153" i="76"/>
  <c r="AR152" i="76"/>
  <c r="AQ152" i="76"/>
  <c r="AH152" i="76" s="1"/>
  <c r="AP152" i="76"/>
  <c r="AO152" i="76"/>
  <c r="AM152" i="76"/>
  <c r="AJ152" i="76"/>
  <c r="AG152" i="76"/>
  <c r="X152" i="76"/>
  <c r="V152" i="76"/>
  <c r="Z152" i="76"/>
  <c r="P152" i="76" s="1"/>
  <c r="O152" i="76"/>
  <c r="E152" i="76"/>
  <c r="AR151" i="76"/>
  <c r="AQ151" i="76"/>
  <c r="AH151" i="76" s="1"/>
  <c r="AP151" i="76"/>
  <c r="AO151" i="76"/>
  <c r="AM151" i="76"/>
  <c r="AJ151" i="76"/>
  <c r="AG151" i="76"/>
  <c r="X151" i="76"/>
  <c r="V151" i="76"/>
  <c r="O151" i="76"/>
  <c r="E151" i="76"/>
  <c r="AR150" i="76"/>
  <c r="AQ150" i="76"/>
  <c r="AH150" i="76" s="1"/>
  <c r="AP150" i="76"/>
  <c r="AO150" i="76"/>
  <c r="AM150" i="76"/>
  <c r="AJ150" i="76"/>
  <c r="AG150" i="76"/>
  <c r="X150" i="76"/>
  <c r="V150" i="76"/>
  <c r="Z150" i="76"/>
  <c r="P150" i="76" s="1"/>
  <c r="O150" i="76"/>
  <c r="E150" i="76"/>
  <c r="AR149" i="76"/>
  <c r="AQ149" i="76"/>
  <c r="AH149" i="76" s="1"/>
  <c r="AP149" i="76"/>
  <c r="AO149" i="76"/>
  <c r="AM149" i="76"/>
  <c r="AJ149" i="76"/>
  <c r="AG149" i="76"/>
  <c r="X149" i="76"/>
  <c r="V149" i="76"/>
  <c r="O149" i="76"/>
  <c r="E149" i="76"/>
  <c r="AR148" i="76"/>
  <c r="AQ148" i="76"/>
  <c r="AH148" i="76" s="1"/>
  <c r="AP148" i="76"/>
  <c r="AO148" i="76"/>
  <c r="AM148" i="76"/>
  <c r="AJ148" i="76"/>
  <c r="AG148" i="76"/>
  <c r="X148" i="76"/>
  <c r="V148" i="76"/>
  <c r="Z148" i="76"/>
  <c r="P148" i="76" s="1"/>
  <c r="O148" i="76"/>
  <c r="E148" i="76"/>
  <c r="AR147" i="76"/>
  <c r="AQ147" i="76"/>
  <c r="AH147" i="76" s="1"/>
  <c r="AP147" i="76"/>
  <c r="AO147" i="76"/>
  <c r="AM147" i="76"/>
  <c r="AJ147" i="76"/>
  <c r="AG147" i="76"/>
  <c r="X147" i="76"/>
  <c r="V147" i="76"/>
  <c r="O147" i="76"/>
  <c r="E147" i="76"/>
  <c r="AR146" i="76"/>
  <c r="AQ146" i="76"/>
  <c r="AH146" i="76" s="1"/>
  <c r="AP146" i="76"/>
  <c r="AO146" i="76"/>
  <c r="AM146" i="76"/>
  <c r="AJ146" i="76"/>
  <c r="AG146" i="76"/>
  <c r="X146" i="76"/>
  <c r="V146" i="76"/>
  <c r="Z146" i="76"/>
  <c r="P146" i="76" s="1"/>
  <c r="O146" i="76"/>
  <c r="E146" i="76"/>
  <c r="AR145" i="76"/>
  <c r="AQ145" i="76"/>
  <c r="AH145" i="76" s="1"/>
  <c r="AP145" i="76"/>
  <c r="AO145" i="76"/>
  <c r="AM145" i="76"/>
  <c r="AJ145" i="76"/>
  <c r="AG145" i="76"/>
  <c r="X145" i="76"/>
  <c r="V145" i="76"/>
  <c r="O145" i="76"/>
  <c r="E145" i="76"/>
  <c r="AR144" i="76"/>
  <c r="AQ144" i="76"/>
  <c r="AH144" i="76" s="1"/>
  <c r="AP144" i="76"/>
  <c r="AO144" i="76"/>
  <c r="AM144" i="76"/>
  <c r="AJ144" i="76"/>
  <c r="AG144" i="76"/>
  <c r="X144" i="76"/>
  <c r="V144" i="76"/>
  <c r="AA144" i="76"/>
  <c r="O144" i="76"/>
  <c r="E144" i="76"/>
  <c r="AR143" i="76"/>
  <c r="AQ143" i="76"/>
  <c r="AH143" i="76" s="1"/>
  <c r="AP143" i="76"/>
  <c r="AO143" i="76"/>
  <c r="AM143" i="76"/>
  <c r="AJ143" i="76"/>
  <c r="AG143" i="76"/>
  <c r="X143" i="76"/>
  <c r="V143" i="76"/>
  <c r="Z143" i="76"/>
  <c r="P143" i="76" s="1"/>
  <c r="O143" i="76"/>
  <c r="E143" i="76"/>
  <c r="AR142" i="76"/>
  <c r="AQ142" i="76"/>
  <c r="AH142" i="76" s="1"/>
  <c r="AP142" i="76"/>
  <c r="AO142" i="76"/>
  <c r="AM142" i="76"/>
  <c r="AJ142" i="76"/>
  <c r="AG142" i="76"/>
  <c r="X142" i="76"/>
  <c r="V142" i="76"/>
  <c r="Z142" i="76"/>
  <c r="P142" i="76" s="1"/>
  <c r="O142" i="76"/>
  <c r="E142" i="76"/>
  <c r="AR141" i="76"/>
  <c r="AQ141" i="76"/>
  <c r="AH141" i="76" s="1"/>
  <c r="AP141" i="76"/>
  <c r="AO141" i="76"/>
  <c r="AM141" i="76"/>
  <c r="AJ141" i="76"/>
  <c r="AG141" i="76"/>
  <c r="X141" i="76"/>
  <c r="V141" i="76"/>
  <c r="O141" i="76"/>
  <c r="E141" i="76"/>
  <c r="AR140" i="76"/>
  <c r="AQ140" i="76"/>
  <c r="AH140" i="76" s="1"/>
  <c r="AP140" i="76"/>
  <c r="AO140" i="76"/>
  <c r="AM140" i="76"/>
  <c r="AJ140" i="76"/>
  <c r="AG140" i="76"/>
  <c r="X140" i="76"/>
  <c r="V140" i="76"/>
  <c r="AA140" i="76"/>
  <c r="O140" i="76"/>
  <c r="E140" i="76"/>
  <c r="AR139" i="76"/>
  <c r="AQ139" i="76"/>
  <c r="AH139" i="76" s="1"/>
  <c r="AP139" i="76"/>
  <c r="AO139" i="76"/>
  <c r="AM139" i="76"/>
  <c r="AJ139" i="76"/>
  <c r="AG139" i="76"/>
  <c r="X139" i="76"/>
  <c r="O139" i="76"/>
  <c r="J138" i="76"/>
  <c r="AR135" i="76"/>
  <c r="AQ135" i="76"/>
  <c r="AH135" i="76" s="1"/>
  <c r="AP135" i="76"/>
  <c r="AO135" i="76"/>
  <c r="AM135" i="76"/>
  <c r="AJ135" i="76"/>
  <c r="AG135" i="76"/>
  <c r="X135" i="76"/>
  <c r="V135" i="76"/>
  <c r="Z135" i="76"/>
  <c r="P135" i="76" s="1"/>
  <c r="O135" i="76"/>
  <c r="B135" i="76"/>
  <c r="AR134" i="76"/>
  <c r="AQ134" i="76"/>
  <c r="AH134" i="76" s="1"/>
  <c r="AP134" i="76"/>
  <c r="AO134" i="76"/>
  <c r="AM134" i="76"/>
  <c r="AJ134" i="76"/>
  <c r="AG134" i="76"/>
  <c r="X134" i="76"/>
  <c r="V134" i="76"/>
  <c r="Y134" i="76"/>
  <c r="O134" i="76"/>
  <c r="B134" i="76"/>
  <c r="AR133" i="76"/>
  <c r="AQ133" i="76"/>
  <c r="AH133" i="76" s="1"/>
  <c r="AP133" i="76"/>
  <c r="AO133" i="76"/>
  <c r="AM133" i="76"/>
  <c r="AJ133" i="76"/>
  <c r="AG133" i="76"/>
  <c r="X133" i="76"/>
  <c r="V133" i="76"/>
  <c r="O133" i="76"/>
  <c r="B133" i="76"/>
  <c r="AR132" i="76"/>
  <c r="AQ132" i="76"/>
  <c r="AH132" i="76" s="1"/>
  <c r="AP132" i="76"/>
  <c r="AO132" i="76"/>
  <c r="AM132" i="76"/>
  <c r="AJ132" i="76"/>
  <c r="AG132" i="76"/>
  <c r="X132" i="76"/>
  <c r="V132" i="76"/>
  <c r="Y132" i="76"/>
  <c r="O132" i="76"/>
  <c r="B132" i="76"/>
  <c r="AR131" i="76"/>
  <c r="AQ131" i="76"/>
  <c r="AH131" i="76" s="1"/>
  <c r="AP131" i="76"/>
  <c r="AO131" i="76"/>
  <c r="AM131" i="76"/>
  <c r="AJ131" i="76"/>
  <c r="AG131" i="76"/>
  <c r="X131" i="76"/>
  <c r="V131" i="76"/>
  <c r="Y131" i="76"/>
  <c r="O131" i="76"/>
  <c r="B131" i="76"/>
  <c r="AR130" i="76"/>
  <c r="AQ130" i="76"/>
  <c r="AH130" i="76" s="1"/>
  <c r="AP130" i="76"/>
  <c r="AO130" i="76"/>
  <c r="AM130" i="76"/>
  <c r="AJ130" i="76"/>
  <c r="AG130" i="76"/>
  <c r="X130" i="76"/>
  <c r="Y130" i="76"/>
  <c r="O130" i="76"/>
  <c r="B130" i="76"/>
  <c r="AR129" i="76"/>
  <c r="AQ129" i="76"/>
  <c r="AH129" i="76" s="1"/>
  <c r="AP129" i="76"/>
  <c r="AO129" i="76"/>
  <c r="AM129" i="76"/>
  <c r="AJ129" i="76"/>
  <c r="AG129" i="76"/>
  <c r="V129" i="76"/>
  <c r="Y129" i="76"/>
  <c r="O129" i="76"/>
  <c r="B129" i="76"/>
  <c r="AR128" i="76"/>
  <c r="AQ128" i="76"/>
  <c r="AH128" i="76" s="1"/>
  <c r="AP128" i="76"/>
  <c r="AO128" i="76"/>
  <c r="AM128" i="76"/>
  <c r="AJ128" i="76"/>
  <c r="AG128" i="76"/>
  <c r="X128" i="76"/>
  <c r="V128" i="76"/>
  <c r="O128" i="76"/>
  <c r="B128" i="76"/>
  <c r="AR127" i="76"/>
  <c r="AQ127" i="76"/>
  <c r="AH127" i="76" s="1"/>
  <c r="AP127" i="76"/>
  <c r="AO127" i="76"/>
  <c r="AM127" i="76"/>
  <c r="AJ127" i="76"/>
  <c r="AG127" i="76"/>
  <c r="X127" i="76"/>
  <c r="V127" i="76"/>
  <c r="Y127" i="76"/>
  <c r="O127" i="76"/>
  <c r="B127" i="76"/>
  <c r="AR126" i="76"/>
  <c r="AQ126" i="76"/>
  <c r="AH126" i="76" s="1"/>
  <c r="AP126" i="76"/>
  <c r="AO126" i="76"/>
  <c r="AM126" i="76"/>
  <c r="AJ126" i="76"/>
  <c r="AG126" i="76"/>
  <c r="X126" i="76"/>
  <c r="V126" i="76"/>
  <c r="Y126" i="76"/>
  <c r="O126" i="76"/>
  <c r="B126" i="76"/>
  <c r="AR125" i="76"/>
  <c r="AQ125" i="76"/>
  <c r="AH125" i="76" s="1"/>
  <c r="AP125" i="76"/>
  <c r="AO125" i="76"/>
  <c r="AM125" i="76"/>
  <c r="AJ125" i="76"/>
  <c r="AG125" i="76"/>
  <c r="X125" i="76"/>
  <c r="V125" i="76"/>
  <c r="Y125" i="76"/>
  <c r="O125" i="76"/>
  <c r="B125" i="76"/>
  <c r="AR124" i="76"/>
  <c r="AQ124" i="76"/>
  <c r="AH124" i="76" s="1"/>
  <c r="AP124" i="76"/>
  <c r="AO124" i="76"/>
  <c r="AM124" i="76"/>
  <c r="AJ124" i="76"/>
  <c r="AG124" i="76"/>
  <c r="X124" i="76"/>
  <c r="Z124" i="76"/>
  <c r="P124" i="76" s="1"/>
  <c r="O124" i="76"/>
  <c r="B124" i="76"/>
  <c r="AR123" i="76"/>
  <c r="AQ123" i="76"/>
  <c r="AH123" i="76" s="1"/>
  <c r="AP123" i="76"/>
  <c r="AO123" i="76"/>
  <c r="AM123" i="76"/>
  <c r="AJ123" i="76"/>
  <c r="AG123" i="76"/>
  <c r="X123" i="76"/>
  <c r="V123" i="76"/>
  <c r="Y123" i="76"/>
  <c r="O123" i="76"/>
  <c r="B123" i="76"/>
  <c r="AR122" i="76"/>
  <c r="AQ122" i="76"/>
  <c r="AH122" i="76" s="1"/>
  <c r="AP122" i="76"/>
  <c r="AO122" i="76"/>
  <c r="AM122" i="76"/>
  <c r="AJ122" i="76"/>
  <c r="AG122" i="76"/>
  <c r="V122" i="76"/>
  <c r="Y122" i="76"/>
  <c r="O122" i="76"/>
  <c r="B122" i="76"/>
  <c r="AR121" i="76"/>
  <c r="AQ121" i="76"/>
  <c r="AH121" i="76" s="1"/>
  <c r="AP121" i="76"/>
  <c r="AO121" i="76"/>
  <c r="AM121" i="76"/>
  <c r="AJ121" i="76"/>
  <c r="AG121" i="76"/>
  <c r="X121" i="76"/>
  <c r="V121" i="76"/>
  <c r="O121" i="76"/>
  <c r="B121" i="76"/>
  <c r="AR120" i="76"/>
  <c r="AQ120" i="76"/>
  <c r="AH120" i="76" s="1"/>
  <c r="AP120" i="76"/>
  <c r="AO120" i="76"/>
  <c r="AM120" i="76"/>
  <c r="AJ120" i="76"/>
  <c r="AG120" i="76"/>
  <c r="X120" i="76"/>
  <c r="V120" i="76"/>
  <c r="Z120" i="76"/>
  <c r="P120" i="76" s="1"/>
  <c r="O120" i="76"/>
  <c r="B120" i="76"/>
  <c r="AR119" i="76"/>
  <c r="AQ119" i="76"/>
  <c r="AH119" i="76" s="1"/>
  <c r="AP119" i="76"/>
  <c r="AO119" i="76"/>
  <c r="AM119" i="76"/>
  <c r="AJ119" i="76"/>
  <c r="AG119" i="76"/>
  <c r="X119" i="76"/>
  <c r="V119" i="76"/>
  <c r="Y119" i="76"/>
  <c r="O119" i="76"/>
  <c r="B119" i="76"/>
  <c r="AR118" i="76"/>
  <c r="AQ118" i="76"/>
  <c r="AH118" i="76" s="1"/>
  <c r="AP118" i="76"/>
  <c r="AO118" i="76"/>
  <c r="AM118" i="76"/>
  <c r="AJ118" i="76"/>
  <c r="AG118" i="76"/>
  <c r="V118" i="76"/>
  <c r="Y118" i="76"/>
  <c r="O118" i="76"/>
  <c r="B118" i="76"/>
  <c r="AR117" i="76"/>
  <c r="AQ117" i="76"/>
  <c r="AH117" i="76" s="1"/>
  <c r="AP117" i="76"/>
  <c r="AO117" i="76"/>
  <c r="AM117" i="76"/>
  <c r="AJ117" i="76"/>
  <c r="AG117" i="76"/>
  <c r="X117" i="76"/>
  <c r="V117" i="76"/>
  <c r="Z117" i="76"/>
  <c r="P117" i="76" s="1"/>
  <c r="O117" i="76"/>
  <c r="B117" i="76"/>
  <c r="AR116" i="76"/>
  <c r="AQ116" i="76"/>
  <c r="AH116" i="76" s="1"/>
  <c r="AP116" i="76"/>
  <c r="AO116" i="76"/>
  <c r="AM116" i="76"/>
  <c r="AJ116" i="76"/>
  <c r="AG116" i="76"/>
  <c r="V116" i="76"/>
  <c r="AA116" i="76"/>
  <c r="O116" i="76"/>
  <c r="B116" i="76"/>
  <c r="AR115" i="76"/>
  <c r="AQ115" i="76"/>
  <c r="AH115" i="76" s="1"/>
  <c r="AP115" i="76"/>
  <c r="AO115" i="76"/>
  <c r="AM115" i="76"/>
  <c r="AJ115" i="76"/>
  <c r="AG115" i="76"/>
  <c r="X115" i="76"/>
  <c r="V115" i="76"/>
  <c r="Y115" i="76"/>
  <c r="O115" i="76"/>
  <c r="B115" i="76"/>
  <c r="AR114" i="76"/>
  <c r="AQ114" i="76"/>
  <c r="AH114" i="76" s="1"/>
  <c r="AP114" i="76"/>
  <c r="AO114" i="76"/>
  <c r="AM114" i="76"/>
  <c r="AJ114" i="76"/>
  <c r="AG114" i="76"/>
  <c r="V114" i="76"/>
  <c r="O114" i="76"/>
  <c r="B114" i="76"/>
  <c r="AR113" i="76"/>
  <c r="AQ113" i="76"/>
  <c r="AH113" i="76" s="1"/>
  <c r="AP113" i="76"/>
  <c r="AO113" i="76"/>
  <c r="AM113" i="76"/>
  <c r="AJ113" i="76"/>
  <c r="AG113" i="76"/>
  <c r="V113" i="76"/>
  <c r="Y113" i="76"/>
  <c r="O113" i="76"/>
  <c r="B113" i="76"/>
  <c r="AR112" i="76"/>
  <c r="AQ112" i="76"/>
  <c r="AH112" i="76" s="1"/>
  <c r="AP112" i="76"/>
  <c r="AO112" i="76"/>
  <c r="AM112" i="76"/>
  <c r="AJ112" i="76"/>
  <c r="AG112" i="76"/>
  <c r="X112" i="76"/>
  <c r="V112" i="76"/>
  <c r="O112" i="76"/>
  <c r="B112" i="76"/>
  <c r="AR111" i="76"/>
  <c r="AQ111" i="76"/>
  <c r="AH111" i="76" s="1"/>
  <c r="AP111" i="76"/>
  <c r="AO111" i="76"/>
  <c r="AM111" i="76"/>
  <c r="AJ111" i="76"/>
  <c r="AG111" i="76"/>
  <c r="X111" i="76"/>
  <c r="V111" i="76"/>
  <c r="Y111" i="76"/>
  <c r="O111" i="76"/>
  <c r="B111" i="76"/>
  <c r="AR110" i="76"/>
  <c r="AQ110" i="76"/>
  <c r="AH110" i="76" s="1"/>
  <c r="AP110" i="76"/>
  <c r="AO110" i="76"/>
  <c r="AM110" i="76"/>
  <c r="AJ110" i="76"/>
  <c r="AG110" i="76"/>
  <c r="X110" i="76"/>
  <c r="V110" i="76"/>
  <c r="M110" i="76"/>
  <c r="O110" i="76"/>
  <c r="B110" i="76"/>
  <c r="AR109" i="76"/>
  <c r="AQ109" i="76"/>
  <c r="AH109" i="76" s="1"/>
  <c r="AP109" i="76"/>
  <c r="AO109" i="76"/>
  <c r="AM109" i="76"/>
  <c r="AJ109" i="76"/>
  <c r="AG109" i="76"/>
  <c r="X109" i="76"/>
  <c r="V109" i="76"/>
  <c r="O109" i="76"/>
  <c r="B109" i="76"/>
  <c r="AR108" i="76"/>
  <c r="AQ108" i="76"/>
  <c r="AH108" i="76" s="1"/>
  <c r="AP108" i="76"/>
  <c r="AO108" i="76"/>
  <c r="AM108" i="76"/>
  <c r="AJ108" i="76"/>
  <c r="AG108" i="76"/>
  <c r="V108" i="76"/>
  <c r="AA108" i="76"/>
  <c r="O108" i="76"/>
  <c r="B108" i="76"/>
  <c r="AR107" i="76"/>
  <c r="AQ107" i="76"/>
  <c r="AH107" i="76" s="1"/>
  <c r="AP107" i="76"/>
  <c r="AO107" i="76"/>
  <c r="AM107" i="76"/>
  <c r="AJ107" i="76"/>
  <c r="AG107" i="76"/>
  <c r="X107" i="76"/>
  <c r="V107" i="76"/>
  <c r="Y107" i="76"/>
  <c r="O107" i="76"/>
  <c r="B107" i="76"/>
  <c r="AR106" i="76"/>
  <c r="AQ106" i="76"/>
  <c r="AH106" i="76" s="1"/>
  <c r="AP106" i="76"/>
  <c r="AO106" i="76"/>
  <c r="AM106" i="76"/>
  <c r="AJ106" i="76"/>
  <c r="AG106" i="76"/>
  <c r="X106" i="76"/>
  <c r="V106" i="76"/>
  <c r="O106" i="76"/>
  <c r="B106" i="76"/>
  <c r="AR105" i="76"/>
  <c r="AQ105" i="76"/>
  <c r="AH105" i="76" s="1"/>
  <c r="AP105" i="76"/>
  <c r="AO105" i="76"/>
  <c r="AM105" i="76"/>
  <c r="AJ105" i="76"/>
  <c r="AG105" i="76"/>
  <c r="V105" i="76"/>
  <c r="AA105" i="76"/>
  <c r="O105" i="76"/>
  <c r="B105" i="76"/>
  <c r="P19" i="64"/>
  <c r="AR73" i="76"/>
  <c r="AQ73" i="76"/>
  <c r="AP73" i="76"/>
  <c r="AO73" i="76"/>
  <c r="AM73" i="76"/>
  <c r="AJ73" i="76"/>
  <c r="AG73" i="76"/>
  <c r="X73" i="76"/>
  <c r="V73" i="76"/>
  <c r="M73" i="76"/>
  <c r="O73" i="76"/>
  <c r="E73" i="76"/>
  <c r="AR72" i="76"/>
  <c r="AQ72" i="76"/>
  <c r="AP72" i="76"/>
  <c r="AO72" i="76"/>
  <c r="AM72" i="76"/>
  <c r="AJ72" i="76"/>
  <c r="AG72" i="76"/>
  <c r="X72" i="76"/>
  <c r="V72" i="76"/>
  <c r="O72" i="76"/>
  <c r="E72" i="76"/>
  <c r="A72" i="76" s="1"/>
  <c r="AR71" i="76"/>
  <c r="AQ71" i="76"/>
  <c r="AP71" i="76"/>
  <c r="AO71" i="76"/>
  <c r="AM71" i="76"/>
  <c r="AJ71" i="76"/>
  <c r="AG71" i="76"/>
  <c r="X71" i="76"/>
  <c r="V71" i="76"/>
  <c r="M71" i="76"/>
  <c r="O71" i="76"/>
  <c r="E71" i="76"/>
  <c r="AR70" i="76"/>
  <c r="AQ70" i="76"/>
  <c r="AP70" i="76"/>
  <c r="AO70" i="76"/>
  <c r="AM70" i="76"/>
  <c r="AJ70" i="76"/>
  <c r="AG70" i="76"/>
  <c r="X70" i="76"/>
  <c r="V70" i="76"/>
  <c r="Y70" i="76"/>
  <c r="O70" i="76"/>
  <c r="E70" i="76"/>
  <c r="AR69" i="76"/>
  <c r="AQ69" i="76"/>
  <c r="AP69" i="76"/>
  <c r="AO69" i="76"/>
  <c r="AM69" i="76"/>
  <c r="AJ69" i="76"/>
  <c r="AG69" i="76"/>
  <c r="X69" i="76"/>
  <c r="V69" i="76"/>
  <c r="O69" i="76"/>
  <c r="E69" i="76"/>
  <c r="AR68" i="76"/>
  <c r="AQ68" i="76"/>
  <c r="AP68" i="76"/>
  <c r="AO68" i="76"/>
  <c r="AM68" i="76"/>
  <c r="AJ68" i="76"/>
  <c r="AG68" i="76"/>
  <c r="X68" i="76"/>
  <c r="V68" i="76"/>
  <c r="M68" i="76"/>
  <c r="O68" i="76"/>
  <c r="E68" i="76"/>
  <c r="A68" i="76" s="1"/>
  <c r="AR67" i="76"/>
  <c r="AQ67" i="76"/>
  <c r="AP67" i="76"/>
  <c r="AO67" i="76"/>
  <c r="AM67" i="76"/>
  <c r="AJ67" i="76"/>
  <c r="AG67" i="76"/>
  <c r="X67" i="76"/>
  <c r="V67" i="76"/>
  <c r="O67" i="76"/>
  <c r="E67" i="76"/>
  <c r="AR66" i="76"/>
  <c r="AQ66" i="76"/>
  <c r="AP66" i="76"/>
  <c r="AO66" i="76"/>
  <c r="AM66" i="76"/>
  <c r="AJ66" i="76"/>
  <c r="AG66" i="76"/>
  <c r="X66" i="76"/>
  <c r="V66" i="76"/>
  <c r="Y66" i="76"/>
  <c r="O66" i="76"/>
  <c r="E66" i="76"/>
  <c r="AR65" i="76"/>
  <c r="AQ65" i="76"/>
  <c r="AP65" i="76"/>
  <c r="AO65" i="76"/>
  <c r="AM65" i="76"/>
  <c r="AJ65" i="76"/>
  <c r="AG65" i="76"/>
  <c r="X65" i="76"/>
  <c r="V65" i="76"/>
  <c r="M65" i="76"/>
  <c r="O65" i="76"/>
  <c r="E65" i="76"/>
  <c r="AR64" i="76"/>
  <c r="AQ64" i="76"/>
  <c r="AP64" i="76"/>
  <c r="AO64" i="76"/>
  <c r="AM64" i="76"/>
  <c r="AJ64" i="76"/>
  <c r="AG64" i="76"/>
  <c r="X64" i="76"/>
  <c r="V64" i="76"/>
  <c r="Y64" i="76"/>
  <c r="O64" i="76"/>
  <c r="E64" i="76"/>
  <c r="AR63" i="76"/>
  <c r="AQ63" i="76"/>
  <c r="AP63" i="76"/>
  <c r="AO63" i="76"/>
  <c r="AM63" i="76"/>
  <c r="AJ63" i="76"/>
  <c r="AG63" i="76"/>
  <c r="X63" i="76"/>
  <c r="V63" i="76"/>
  <c r="Y63" i="76"/>
  <c r="O63" i="76"/>
  <c r="E63" i="76"/>
  <c r="A63" i="76" s="1"/>
  <c r="AR62" i="76"/>
  <c r="AQ62" i="76"/>
  <c r="AP62" i="76"/>
  <c r="AO62" i="76"/>
  <c r="AM62" i="76"/>
  <c r="AJ62" i="76"/>
  <c r="AG62" i="76"/>
  <c r="X62" i="76"/>
  <c r="V62" i="76"/>
  <c r="Y62" i="76"/>
  <c r="O62" i="76"/>
  <c r="E62" i="76"/>
  <c r="A62" i="76" s="1"/>
  <c r="AR61" i="76"/>
  <c r="AQ61" i="76"/>
  <c r="AP61" i="76"/>
  <c r="AO61" i="76"/>
  <c r="AM61" i="76"/>
  <c r="AJ61" i="76"/>
  <c r="AG61" i="76"/>
  <c r="X61" i="76"/>
  <c r="V61" i="76"/>
  <c r="O61" i="76"/>
  <c r="E61" i="76"/>
  <c r="AR60" i="76"/>
  <c r="AQ60" i="76"/>
  <c r="AP60" i="76"/>
  <c r="AO60" i="76"/>
  <c r="AM60" i="76"/>
  <c r="AJ60" i="76"/>
  <c r="AG60" i="76"/>
  <c r="X60" i="76"/>
  <c r="V60" i="76"/>
  <c r="Y60" i="76"/>
  <c r="O60" i="76"/>
  <c r="E60" i="76"/>
  <c r="AR59" i="76"/>
  <c r="AQ59" i="76"/>
  <c r="AP59" i="76"/>
  <c r="AO59" i="76"/>
  <c r="AM59" i="76"/>
  <c r="AJ59" i="76"/>
  <c r="AG59" i="76"/>
  <c r="X59" i="76"/>
  <c r="V59" i="76"/>
  <c r="O59" i="76"/>
  <c r="E59" i="76"/>
  <c r="AR58" i="76"/>
  <c r="AQ58" i="76"/>
  <c r="AP58" i="76"/>
  <c r="AO58" i="76"/>
  <c r="AM58" i="76"/>
  <c r="AJ58" i="76"/>
  <c r="AG58" i="76"/>
  <c r="X58" i="76"/>
  <c r="V58" i="76"/>
  <c r="Y58" i="76"/>
  <c r="O58" i="76"/>
  <c r="E58" i="76"/>
  <c r="AR57" i="76"/>
  <c r="AQ57" i="76"/>
  <c r="AP57" i="76"/>
  <c r="AO57" i="76"/>
  <c r="AM57" i="76"/>
  <c r="AJ57" i="76"/>
  <c r="AG57" i="76"/>
  <c r="X57" i="76"/>
  <c r="V57" i="76"/>
  <c r="O57" i="76"/>
  <c r="E57" i="76"/>
  <c r="AR56" i="76"/>
  <c r="AQ56" i="76"/>
  <c r="AP56" i="76"/>
  <c r="AO56" i="76"/>
  <c r="AM56" i="76"/>
  <c r="AJ56" i="76"/>
  <c r="AG56" i="76"/>
  <c r="X56" i="76"/>
  <c r="V56" i="76"/>
  <c r="Y56" i="76"/>
  <c r="O56" i="76"/>
  <c r="E56" i="76"/>
  <c r="AR55" i="76"/>
  <c r="AQ55" i="76"/>
  <c r="AP55" i="76"/>
  <c r="AO55" i="76"/>
  <c r="AM55" i="76"/>
  <c r="AJ55" i="76"/>
  <c r="AG55" i="76"/>
  <c r="X55" i="76"/>
  <c r="V55" i="76"/>
  <c r="Y55" i="76"/>
  <c r="O55" i="76"/>
  <c r="E55" i="76"/>
  <c r="AR54" i="76"/>
  <c r="AQ54" i="76"/>
  <c r="AP54" i="76"/>
  <c r="AO54" i="76"/>
  <c r="AM54" i="76"/>
  <c r="AJ54" i="76"/>
  <c r="AG54" i="76"/>
  <c r="X54" i="76"/>
  <c r="V54" i="76"/>
  <c r="O54" i="76"/>
  <c r="E54" i="76"/>
  <c r="A54" i="76" s="1"/>
  <c r="AR53" i="76"/>
  <c r="AQ53" i="76"/>
  <c r="AP53" i="76"/>
  <c r="AO53" i="76"/>
  <c r="AM53" i="76"/>
  <c r="AJ53" i="76"/>
  <c r="AG53" i="76"/>
  <c r="X53" i="76"/>
  <c r="V53" i="76"/>
  <c r="Y53" i="76"/>
  <c r="O53" i="76"/>
  <c r="E53" i="76"/>
  <c r="AR52" i="76"/>
  <c r="AQ52" i="76"/>
  <c r="AP52" i="76"/>
  <c r="AO52" i="76"/>
  <c r="AM52" i="76"/>
  <c r="AJ52" i="76"/>
  <c r="AG52" i="76"/>
  <c r="X52" i="76"/>
  <c r="V52" i="76"/>
  <c r="Y52" i="76"/>
  <c r="O52" i="76"/>
  <c r="E52" i="76"/>
  <c r="A52" i="76" s="1"/>
  <c r="AR51" i="76"/>
  <c r="AQ51" i="76"/>
  <c r="AP51" i="76"/>
  <c r="AO51" i="76"/>
  <c r="AM51" i="76"/>
  <c r="AJ51" i="76"/>
  <c r="AG51" i="76"/>
  <c r="X51" i="76"/>
  <c r="V51" i="76"/>
  <c r="O51" i="76"/>
  <c r="E51" i="76"/>
  <c r="AR50" i="76"/>
  <c r="AQ50" i="76"/>
  <c r="AP50" i="76"/>
  <c r="AO50" i="76"/>
  <c r="AM50" i="76"/>
  <c r="AJ50" i="76"/>
  <c r="AG50" i="76"/>
  <c r="X50" i="76"/>
  <c r="V50" i="76"/>
  <c r="Y50" i="76"/>
  <c r="O50" i="76"/>
  <c r="E50" i="76"/>
  <c r="A50" i="76" s="1"/>
  <c r="AR49" i="76"/>
  <c r="AQ49" i="76"/>
  <c r="AP49" i="76"/>
  <c r="AO49" i="76"/>
  <c r="AM49" i="76"/>
  <c r="AJ49" i="76"/>
  <c r="AG49" i="76"/>
  <c r="X49" i="76"/>
  <c r="V49" i="76"/>
  <c r="Y49" i="76"/>
  <c r="O49" i="76"/>
  <c r="E49" i="76"/>
  <c r="AR48" i="76"/>
  <c r="AQ48" i="76"/>
  <c r="AP48" i="76"/>
  <c r="AO48" i="76"/>
  <c r="AM48" i="76"/>
  <c r="AJ48" i="76"/>
  <c r="AG48" i="76"/>
  <c r="X48" i="76"/>
  <c r="V48" i="76"/>
  <c r="Y48" i="76"/>
  <c r="O48" i="76"/>
  <c r="E48" i="76"/>
  <c r="A48" i="76" s="1"/>
  <c r="AR47" i="76"/>
  <c r="AQ47" i="76"/>
  <c r="AP47" i="76"/>
  <c r="AO47" i="76"/>
  <c r="AM47" i="76"/>
  <c r="AJ47" i="76"/>
  <c r="AG47" i="76"/>
  <c r="X47" i="76"/>
  <c r="V47" i="76"/>
  <c r="Y47" i="76"/>
  <c r="O47" i="76"/>
  <c r="E47" i="76"/>
  <c r="AR46" i="76"/>
  <c r="AQ46" i="76"/>
  <c r="AP46" i="76"/>
  <c r="AO46" i="76"/>
  <c r="AM46" i="76"/>
  <c r="AJ46" i="76"/>
  <c r="AG46" i="76"/>
  <c r="X46" i="76"/>
  <c r="V46" i="76"/>
  <c r="Y46" i="76"/>
  <c r="O46" i="76"/>
  <c r="E46" i="76"/>
  <c r="A46" i="76" s="1"/>
  <c r="AR45" i="76"/>
  <c r="AQ45" i="76"/>
  <c r="AP45" i="76"/>
  <c r="AO45" i="76"/>
  <c r="AM45" i="76"/>
  <c r="AJ45" i="76"/>
  <c r="AG45" i="76"/>
  <c r="X45" i="76"/>
  <c r="V45" i="76"/>
  <c r="Y45" i="76"/>
  <c r="O45" i="76"/>
  <c r="E45" i="76"/>
  <c r="AR44" i="76"/>
  <c r="AQ44" i="76"/>
  <c r="AP44" i="76"/>
  <c r="AO44" i="76"/>
  <c r="AM44" i="76"/>
  <c r="AJ44" i="76"/>
  <c r="AG44" i="76"/>
  <c r="X44" i="76"/>
  <c r="V44" i="76"/>
  <c r="Y44" i="76"/>
  <c r="O44" i="76"/>
  <c r="E44" i="76"/>
  <c r="A44" i="76" s="1"/>
  <c r="AR43" i="76"/>
  <c r="AQ43" i="76"/>
  <c r="AP43" i="76"/>
  <c r="AM43" i="76"/>
  <c r="AG43" i="76"/>
  <c r="X43" i="76"/>
  <c r="V43" i="76"/>
  <c r="Z43" i="76"/>
  <c r="O43" i="76"/>
  <c r="AR39" i="76"/>
  <c r="AQ39" i="76"/>
  <c r="AH39" i="76" s="1"/>
  <c r="AP39" i="76"/>
  <c r="AO39" i="76"/>
  <c r="AM39" i="76"/>
  <c r="AJ39" i="76"/>
  <c r="AG39" i="76"/>
  <c r="V39" i="76"/>
  <c r="O39" i="76"/>
  <c r="H39" i="76"/>
  <c r="H135" i="76" s="1"/>
  <c r="AR38" i="76"/>
  <c r="AQ38" i="76"/>
  <c r="AH38" i="76" s="1"/>
  <c r="AP38" i="76"/>
  <c r="AO38" i="76"/>
  <c r="AM38" i="76"/>
  <c r="AJ38" i="76"/>
  <c r="AG38" i="76"/>
  <c r="O38" i="76"/>
  <c r="H38" i="76"/>
  <c r="AR37" i="76"/>
  <c r="AQ37" i="76"/>
  <c r="AH37" i="76" s="1"/>
  <c r="AP37" i="76"/>
  <c r="AM37" i="76"/>
  <c r="AG37" i="76"/>
  <c r="X37" i="76"/>
  <c r="V37" i="76"/>
  <c r="Y37" i="76"/>
  <c r="O37" i="76"/>
  <c r="H37" i="76"/>
  <c r="H133" i="76" s="1"/>
  <c r="AR36" i="76"/>
  <c r="AQ36" i="76"/>
  <c r="AH36" i="76" s="1"/>
  <c r="AP36" i="76"/>
  <c r="AM36" i="76"/>
  <c r="AG36" i="76"/>
  <c r="X36" i="76"/>
  <c r="V36" i="76"/>
  <c r="Y36" i="76"/>
  <c r="O36" i="76"/>
  <c r="H36" i="76"/>
  <c r="H132" i="76" s="1"/>
  <c r="AR35" i="76"/>
  <c r="AQ35" i="76"/>
  <c r="AH35" i="76" s="1"/>
  <c r="AP35" i="76"/>
  <c r="AM35" i="76"/>
  <c r="AG35" i="76"/>
  <c r="X35" i="76"/>
  <c r="V35" i="76"/>
  <c r="Z35" i="76"/>
  <c r="P35" i="76" s="1"/>
  <c r="O35" i="76"/>
  <c r="H35" i="76"/>
  <c r="H131" i="76" s="1"/>
  <c r="AR34" i="76"/>
  <c r="AQ34" i="76"/>
  <c r="AH34" i="76" s="1"/>
  <c r="AP34" i="76"/>
  <c r="AO34" i="76"/>
  <c r="AM34" i="76"/>
  <c r="AJ34" i="76"/>
  <c r="AG34" i="76"/>
  <c r="V34" i="76"/>
  <c r="AA34" i="76"/>
  <c r="O34" i="76"/>
  <c r="H34" i="76"/>
  <c r="H130" i="76" s="1"/>
  <c r="AR33" i="76"/>
  <c r="AQ33" i="76"/>
  <c r="AH33" i="76" s="1"/>
  <c r="AP33" i="76"/>
  <c r="AO33" i="76"/>
  <c r="AM33" i="76"/>
  <c r="AJ33" i="76"/>
  <c r="AG33" i="76"/>
  <c r="V33" i="76"/>
  <c r="Y33" i="76"/>
  <c r="O33" i="76"/>
  <c r="H33" i="76"/>
  <c r="H129" i="76" s="1"/>
  <c r="AR32" i="76"/>
  <c r="AQ32" i="76"/>
  <c r="AH32" i="76" s="1"/>
  <c r="AP32" i="76"/>
  <c r="AO32" i="76"/>
  <c r="AM32" i="76"/>
  <c r="AJ32" i="76"/>
  <c r="AG32" i="76"/>
  <c r="X32" i="76"/>
  <c r="V32" i="76"/>
  <c r="Y32" i="76"/>
  <c r="O32" i="76"/>
  <c r="H32" i="76"/>
  <c r="H128" i="76" s="1"/>
  <c r="AR31" i="76"/>
  <c r="AQ31" i="76"/>
  <c r="AH31" i="76" s="1"/>
  <c r="AP31" i="76"/>
  <c r="AO31" i="76"/>
  <c r="AM31" i="76"/>
  <c r="AJ31" i="76"/>
  <c r="AG31" i="76"/>
  <c r="O31" i="76"/>
  <c r="H31" i="76"/>
  <c r="AR30" i="76"/>
  <c r="AQ30" i="76"/>
  <c r="AH30" i="76" s="1"/>
  <c r="AP30" i="76"/>
  <c r="AO30" i="76"/>
  <c r="AM30" i="76"/>
  <c r="AJ30" i="76"/>
  <c r="AG30" i="76"/>
  <c r="V30" i="76"/>
  <c r="Y30" i="76"/>
  <c r="O30" i="76"/>
  <c r="H30" i="76"/>
  <c r="H126" i="76" s="1"/>
  <c r="AR29" i="76"/>
  <c r="AQ29" i="76"/>
  <c r="AH29" i="76" s="1"/>
  <c r="AP29" i="76"/>
  <c r="AO29" i="76"/>
  <c r="AM29" i="76"/>
  <c r="AJ29" i="76"/>
  <c r="AG29" i="76"/>
  <c r="X29" i="76"/>
  <c r="V29" i="76"/>
  <c r="Y29" i="76"/>
  <c r="O29" i="76"/>
  <c r="H29" i="76"/>
  <c r="H125" i="76" s="1"/>
  <c r="AR28" i="76"/>
  <c r="AQ28" i="76"/>
  <c r="AH28" i="76" s="1"/>
  <c r="AP28" i="76"/>
  <c r="AM28" i="76"/>
  <c r="AG28" i="76"/>
  <c r="X28" i="76"/>
  <c r="V28" i="76"/>
  <c r="AA28" i="76"/>
  <c r="O28" i="76"/>
  <c r="H28" i="76"/>
  <c r="H124" i="76" s="1"/>
  <c r="AR27" i="76"/>
  <c r="AQ27" i="76"/>
  <c r="AH27" i="76" s="1"/>
  <c r="AP27" i="76"/>
  <c r="AM27" i="76"/>
  <c r="AG27" i="76"/>
  <c r="V27" i="76"/>
  <c r="Z27" i="76"/>
  <c r="P27" i="76" s="1"/>
  <c r="O27" i="76"/>
  <c r="H27" i="76"/>
  <c r="H123" i="76" s="1"/>
  <c r="AR26" i="76"/>
  <c r="AQ26" i="76"/>
  <c r="AH26" i="76" s="1"/>
  <c r="AP26" i="76"/>
  <c r="AM26" i="76"/>
  <c r="AG26" i="76"/>
  <c r="X26" i="76"/>
  <c r="V26" i="76"/>
  <c r="Y26" i="76"/>
  <c r="O26" i="76"/>
  <c r="H26" i="76"/>
  <c r="H122" i="76" s="1"/>
  <c r="AR25" i="76"/>
  <c r="AQ25" i="76"/>
  <c r="AH25" i="76" s="1"/>
  <c r="AP25" i="76"/>
  <c r="AM25" i="76"/>
  <c r="AG25" i="76"/>
  <c r="V25" i="76"/>
  <c r="Y25" i="76"/>
  <c r="O25" i="76"/>
  <c r="H25" i="76"/>
  <c r="H121" i="76" s="1"/>
  <c r="AR24" i="76"/>
  <c r="AQ24" i="76"/>
  <c r="AH24" i="76" s="1"/>
  <c r="AP24" i="76"/>
  <c r="AM24" i="76"/>
  <c r="AG24" i="76"/>
  <c r="X24" i="76"/>
  <c r="O24" i="76"/>
  <c r="H24" i="76"/>
  <c r="AR23" i="76"/>
  <c r="AQ23" i="76"/>
  <c r="AH23" i="76" s="1"/>
  <c r="AP23" i="76"/>
  <c r="AM23" i="76"/>
  <c r="AG23" i="76"/>
  <c r="V23" i="76"/>
  <c r="O23" i="76"/>
  <c r="H23" i="76"/>
  <c r="H119" i="76" s="1"/>
  <c r="AR22" i="76"/>
  <c r="AQ22" i="76"/>
  <c r="AH22" i="76" s="1"/>
  <c r="AP22" i="76"/>
  <c r="AO22" i="76"/>
  <c r="AM22" i="76"/>
  <c r="AJ22" i="76"/>
  <c r="AG22" i="76"/>
  <c r="X22" i="76"/>
  <c r="V22" i="76"/>
  <c r="Y22" i="76"/>
  <c r="O22" i="76"/>
  <c r="H22" i="76"/>
  <c r="AR21" i="76"/>
  <c r="AQ21" i="76"/>
  <c r="AP21" i="76"/>
  <c r="AM21" i="76"/>
  <c r="AG21" i="76"/>
  <c r="X21" i="76"/>
  <c r="V21" i="76"/>
  <c r="Y21" i="76"/>
  <c r="O21" i="76"/>
  <c r="H21" i="76"/>
  <c r="H117" i="76" s="1"/>
  <c r="AR20" i="76"/>
  <c r="AQ20" i="76"/>
  <c r="AH20" i="76" s="1"/>
  <c r="AP20" i="76"/>
  <c r="AM20" i="76"/>
  <c r="AG20" i="76"/>
  <c r="X20" i="76"/>
  <c r="V20" i="76"/>
  <c r="Y20" i="76"/>
  <c r="O20" i="76"/>
  <c r="H20" i="76"/>
  <c r="H116" i="76" s="1"/>
  <c r="AR19" i="76"/>
  <c r="AQ19" i="76"/>
  <c r="AH19" i="76" s="1"/>
  <c r="AP19" i="76"/>
  <c r="AM19" i="76"/>
  <c r="AG19" i="76"/>
  <c r="X19" i="76"/>
  <c r="V19" i="76"/>
  <c r="AA19" i="76"/>
  <c r="O19" i="76"/>
  <c r="H19" i="76"/>
  <c r="H115" i="76" s="1"/>
  <c r="AR18" i="76"/>
  <c r="AQ18" i="76"/>
  <c r="AH18" i="76" s="1"/>
  <c r="AP18" i="76"/>
  <c r="AM18" i="76"/>
  <c r="AG18" i="76"/>
  <c r="V18" i="76"/>
  <c r="Y18" i="76"/>
  <c r="O18" i="76"/>
  <c r="H18" i="76"/>
  <c r="H114" i="76" s="1"/>
  <c r="AR17" i="76"/>
  <c r="AQ17" i="76"/>
  <c r="AH17" i="76" s="1"/>
  <c r="AP17" i="76"/>
  <c r="AO17" i="76"/>
  <c r="AM17" i="76"/>
  <c r="AJ17" i="76"/>
  <c r="AG17" i="76"/>
  <c r="X17" i="76"/>
  <c r="O17" i="76"/>
  <c r="H17" i="76"/>
  <c r="H113" i="76" s="1"/>
  <c r="AR16" i="76"/>
  <c r="AQ16" i="76"/>
  <c r="AH16" i="76" s="1"/>
  <c r="AP16" i="76"/>
  <c r="AO16" i="76"/>
  <c r="AM16" i="76"/>
  <c r="AJ16" i="76"/>
  <c r="AG16" i="76"/>
  <c r="X16" i="76"/>
  <c r="V16" i="76"/>
  <c r="Y16" i="76"/>
  <c r="O16" i="76"/>
  <c r="H16" i="76"/>
  <c r="H112" i="76" s="1"/>
  <c r="AR15" i="76"/>
  <c r="AQ15" i="76"/>
  <c r="AH15" i="76" s="1"/>
  <c r="AP15" i="76"/>
  <c r="AO15" i="76"/>
  <c r="AM15" i="76"/>
  <c r="AJ15" i="76"/>
  <c r="AG15" i="76"/>
  <c r="X15" i="76"/>
  <c r="V15" i="76"/>
  <c r="AA15" i="76"/>
  <c r="O15" i="76"/>
  <c r="H15" i="76"/>
  <c r="H111" i="76" s="1"/>
  <c r="AR14" i="76"/>
  <c r="AQ14" i="76"/>
  <c r="AH14" i="76" s="1"/>
  <c r="AP14" i="76"/>
  <c r="AM14" i="76"/>
  <c r="AG14" i="76"/>
  <c r="X14" i="76"/>
  <c r="V14" i="76"/>
  <c r="Y14" i="76"/>
  <c r="O14" i="76"/>
  <c r="H14" i="76"/>
  <c r="H110" i="76" s="1"/>
  <c r="AR13" i="76"/>
  <c r="AQ13" i="76"/>
  <c r="AH13" i="76" s="1"/>
  <c r="AP13" i="76"/>
  <c r="AM13" i="76"/>
  <c r="AG13" i="76"/>
  <c r="X13" i="76"/>
  <c r="V13" i="76"/>
  <c r="Y13" i="76"/>
  <c r="O13" i="76"/>
  <c r="H13" i="76"/>
  <c r="H109" i="76" s="1"/>
  <c r="AR12" i="76"/>
  <c r="AQ12" i="76"/>
  <c r="AH12" i="76" s="1"/>
  <c r="AP12" i="76"/>
  <c r="AM12" i="76"/>
  <c r="AG12" i="76"/>
  <c r="X12" i="76"/>
  <c r="V12" i="76"/>
  <c r="Y12" i="76"/>
  <c r="O12" i="76"/>
  <c r="H12" i="76"/>
  <c r="H108" i="76" s="1"/>
  <c r="AR11" i="76"/>
  <c r="AQ11" i="76"/>
  <c r="AH11" i="76" s="1"/>
  <c r="AP11" i="76"/>
  <c r="AO11" i="76"/>
  <c r="AM11" i="76"/>
  <c r="AJ11" i="76"/>
  <c r="AG11" i="76"/>
  <c r="X11" i="76"/>
  <c r="V11" i="76"/>
  <c r="AA11" i="76"/>
  <c r="O11" i="76"/>
  <c r="H11" i="76"/>
  <c r="H107" i="76" s="1"/>
  <c r="AR10" i="76"/>
  <c r="AQ10" i="76"/>
  <c r="AH10" i="76" s="1"/>
  <c r="AP10" i="76"/>
  <c r="AM10" i="76"/>
  <c r="AG10" i="76"/>
  <c r="X10" i="76"/>
  <c r="O10" i="76"/>
  <c r="H10" i="76"/>
  <c r="H106" i="76" s="1"/>
  <c r="AR9" i="76"/>
  <c r="AQ9" i="76"/>
  <c r="AH9" i="76" s="1"/>
  <c r="AP9" i="76"/>
  <c r="AM9" i="76"/>
  <c r="AG9" i="76"/>
  <c r="X9" i="76"/>
  <c r="O9" i="76"/>
  <c r="H9" i="76"/>
  <c r="H105" i="76" s="1"/>
  <c r="AR169" i="75"/>
  <c r="AQ169" i="75"/>
  <c r="AH169" i="75" s="1"/>
  <c r="AP169" i="75"/>
  <c r="AO169" i="75"/>
  <c r="AM169" i="75"/>
  <c r="AJ169" i="75"/>
  <c r="AG169" i="75"/>
  <c r="X169" i="75"/>
  <c r="V169" i="75"/>
  <c r="Y169" i="75"/>
  <c r="O169" i="75"/>
  <c r="E169" i="75"/>
  <c r="AR168" i="75"/>
  <c r="AQ168" i="75"/>
  <c r="AH168" i="75" s="1"/>
  <c r="AP168" i="75"/>
  <c r="AO168" i="75"/>
  <c r="AM168" i="75"/>
  <c r="AJ168" i="75"/>
  <c r="AG168" i="75"/>
  <c r="X168" i="75"/>
  <c r="V168" i="75"/>
  <c r="Z168" i="75"/>
  <c r="P168" i="75" s="1"/>
  <c r="O168" i="75"/>
  <c r="E168" i="75"/>
  <c r="AR167" i="75"/>
  <c r="AQ167" i="75"/>
  <c r="AH167" i="75" s="1"/>
  <c r="AP167" i="75"/>
  <c r="AO167" i="75"/>
  <c r="AM167" i="75"/>
  <c r="AJ167" i="75"/>
  <c r="AG167" i="75"/>
  <c r="X167" i="75"/>
  <c r="V167" i="75"/>
  <c r="Y167" i="75"/>
  <c r="O167" i="75"/>
  <c r="E167" i="75"/>
  <c r="AR166" i="75"/>
  <c r="AQ166" i="75"/>
  <c r="AH166" i="75" s="1"/>
  <c r="AP166" i="75"/>
  <c r="AO166" i="75"/>
  <c r="AM166" i="75"/>
  <c r="AJ166" i="75"/>
  <c r="AG166" i="75"/>
  <c r="X166" i="75"/>
  <c r="V166" i="75"/>
  <c r="Y166" i="75"/>
  <c r="O166" i="75"/>
  <c r="E166" i="75"/>
  <c r="AR165" i="75"/>
  <c r="AQ165" i="75"/>
  <c r="AH165" i="75" s="1"/>
  <c r="AP165" i="75"/>
  <c r="AO165" i="75"/>
  <c r="AM165" i="75"/>
  <c r="AJ165" i="75"/>
  <c r="AG165" i="75"/>
  <c r="X165" i="75"/>
  <c r="V165" i="75"/>
  <c r="Y165" i="75"/>
  <c r="O165" i="75"/>
  <c r="E165" i="75"/>
  <c r="AR164" i="75"/>
  <c r="AQ164" i="75"/>
  <c r="AH164" i="75" s="1"/>
  <c r="AP164" i="75"/>
  <c r="AO164" i="75"/>
  <c r="AM164" i="75"/>
  <c r="AJ164" i="75"/>
  <c r="AG164" i="75"/>
  <c r="X164" i="75"/>
  <c r="V164" i="75"/>
  <c r="Z164" i="75"/>
  <c r="P164" i="75" s="1"/>
  <c r="O164" i="75"/>
  <c r="E164" i="75"/>
  <c r="AR163" i="75"/>
  <c r="AQ163" i="75"/>
  <c r="AH163" i="75" s="1"/>
  <c r="AP163" i="75"/>
  <c r="AO163" i="75"/>
  <c r="AM163" i="75"/>
  <c r="AJ163" i="75"/>
  <c r="AG163" i="75"/>
  <c r="X163" i="75"/>
  <c r="V163" i="75"/>
  <c r="Y163" i="75"/>
  <c r="O163" i="75"/>
  <c r="E163" i="75"/>
  <c r="AR162" i="75"/>
  <c r="AQ162" i="75"/>
  <c r="AH162" i="75" s="1"/>
  <c r="AP162" i="75"/>
  <c r="AO162" i="75"/>
  <c r="AM162" i="75"/>
  <c r="AJ162" i="75"/>
  <c r="AG162" i="75"/>
  <c r="X162" i="75"/>
  <c r="V162" i="75"/>
  <c r="O162" i="75"/>
  <c r="E162" i="75"/>
  <c r="AR161" i="75"/>
  <c r="AQ161" i="75"/>
  <c r="AH161" i="75" s="1"/>
  <c r="AP161" i="75"/>
  <c r="AO161" i="75"/>
  <c r="AM161" i="75"/>
  <c r="AJ161" i="75"/>
  <c r="AG161" i="75"/>
  <c r="X161" i="75"/>
  <c r="V161" i="75"/>
  <c r="O161" i="75"/>
  <c r="E161" i="75"/>
  <c r="AR160" i="75"/>
  <c r="AQ160" i="75"/>
  <c r="AH160" i="75" s="1"/>
  <c r="AP160" i="75"/>
  <c r="AO160" i="75"/>
  <c r="AM160" i="75"/>
  <c r="AJ160" i="75"/>
  <c r="AG160" i="75"/>
  <c r="X160" i="75"/>
  <c r="V160" i="75"/>
  <c r="O160" i="75"/>
  <c r="E160" i="75"/>
  <c r="AR159" i="75"/>
  <c r="AQ159" i="75"/>
  <c r="AH159" i="75" s="1"/>
  <c r="AP159" i="75"/>
  <c r="AO159" i="75"/>
  <c r="AM159" i="75"/>
  <c r="AJ159" i="75"/>
  <c r="AG159" i="75"/>
  <c r="X159" i="75"/>
  <c r="V159" i="75"/>
  <c r="O159" i="75"/>
  <c r="E159" i="75"/>
  <c r="AR158" i="75"/>
  <c r="AQ158" i="75"/>
  <c r="AH158" i="75" s="1"/>
  <c r="AP158" i="75"/>
  <c r="AO158" i="75"/>
  <c r="AM158" i="75"/>
  <c r="AJ158" i="75"/>
  <c r="AG158" i="75"/>
  <c r="X158" i="75"/>
  <c r="V158" i="75"/>
  <c r="O158" i="75"/>
  <c r="E158" i="75"/>
  <c r="AR157" i="75"/>
  <c r="AQ157" i="75"/>
  <c r="AH157" i="75" s="1"/>
  <c r="AP157" i="75"/>
  <c r="AO157" i="75"/>
  <c r="AM157" i="75"/>
  <c r="AJ157" i="75"/>
  <c r="AG157" i="75"/>
  <c r="X157" i="75"/>
  <c r="V157" i="75"/>
  <c r="O157" i="75"/>
  <c r="E157" i="75"/>
  <c r="AR156" i="75"/>
  <c r="AQ156" i="75"/>
  <c r="AH156" i="75" s="1"/>
  <c r="AP156" i="75"/>
  <c r="AO156" i="75"/>
  <c r="AM156" i="75"/>
  <c r="AJ156" i="75"/>
  <c r="AG156" i="75"/>
  <c r="X156" i="75"/>
  <c r="V156" i="75"/>
  <c r="O156" i="75"/>
  <c r="E156" i="75"/>
  <c r="AR155" i="75"/>
  <c r="AQ155" i="75"/>
  <c r="AH155" i="75" s="1"/>
  <c r="AP155" i="75"/>
  <c r="AO155" i="75"/>
  <c r="AM155" i="75"/>
  <c r="AJ155" i="75"/>
  <c r="AG155" i="75"/>
  <c r="X155" i="75"/>
  <c r="V155" i="75"/>
  <c r="O155" i="75"/>
  <c r="E155" i="75"/>
  <c r="AR154" i="75"/>
  <c r="AQ154" i="75"/>
  <c r="AH154" i="75" s="1"/>
  <c r="AP154" i="75"/>
  <c r="AO154" i="75"/>
  <c r="AM154" i="75"/>
  <c r="AJ154" i="75"/>
  <c r="AG154" i="75"/>
  <c r="X154" i="75"/>
  <c r="V154" i="75"/>
  <c r="O154" i="75"/>
  <c r="E154" i="75"/>
  <c r="AR153" i="75"/>
  <c r="AQ153" i="75"/>
  <c r="AH153" i="75" s="1"/>
  <c r="AP153" i="75"/>
  <c r="AO153" i="75"/>
  <c r="AM153" i="75"/>
  <c r="AJ153" i="75"/>
  <c r="AG153" i="75"/>
  <c r="X153" i="75"/>
  <c r="V153" i="75"/>
  <c r="O153" i="75"/>
  <c r="E153" i="75"/>
  <c r="AR152" i="75"/>
  <c r="AQ152" i="75"/>
  <c r="AH152" i="75" s="1"/>
  <c r="AP152" i="75"/>
  <c r="AO152" i="75"/>
  <c r="AM152" i="75"/>
  <c r="AJ152" i="75"/>
  <c r="AG152" i="75"/>
  <c r="X152" i="75"/>
  <c r="V152" i="75"/>
  <c r="O152" i="75"/>
  <c r="E152" i="75"/>
  <c r="AR151" i="75"/>
  <c r="AQ151" i="75"/>
  <c r="AH151" i="75" s="1"/>
  <c r="AP151" i="75"/>
  <c r="AO151" i="75"/>
  <c r="AM151" i="75"/>
  <c r="AJ151" i="75"/>
  <c r="AG151" i="75"/>
  <c r="X151" i="75"/>
  <c r="V151" i="75"/>
  <c r="O151" i="75"/>
  <c r="E151" i="75"/>
  <c r="AR150" i="75"/>
  <c r="AQ150" i="75"/>
  <c r="AH150" i="75" s="1"/>
  <c r="AP150" i="75"/>
  <c r="AO150" i="75"/>
  <c r="AM150" i="75"/>
  <c r="AJ150" i="75"/>
  <c r="AG150" i="75"/>
  <c r="X150" i="75"/>
  <c r="V150" i="75"/>
  <c r="O150" i="75"/>
  <c r="E150" i="75"/>
  <c r="AR149" i="75"/>
  <c r="AQ149" i="75"/>
  <c r="AH149" i="75" s="1"/>
  <c r="AP149" i="75"/>
  <c r="AO149" i="75"/>
  <c r="AM149" i="75"/>
  <c r="AJ149" i="75"/>
  <c r="AG149" i="75"/>
  <c r="X149" i="75"/>
  <c r="V149" i="75"/>
  <c r="O149" i="75"/>
  <c r="E149" i="75"/>
  <c r="A149" i="75" s="1"/>
  <c r="AR148" i="75"/>
  <c r="AQ148" i="75"/>
  <c r="AH148" i="75" s="1"/>
  <c r="AP148" i="75"/>
  <c r="AO148" i="75"/>
  <c r="AM148" i="75"/>
  <c r="AJ148" i="75"/>
  <c r="AG148" i="75"/>
  <c r="X148" i="75"/>
  <c r="V148" i="75"/>
  <c r="O148" i="75"/>
  <c r="E148" i="75"/>
  <c r="A148" i="75" s="1"/>
  <c r="AR147" i="75"/>
  <c r="AQ147" i="75"/>
  <c r="AH147" i="75" s="1"/>
  <c r="AP147" i="75"/>
  <c r="AO147" i="75"/>
  <c r="AM147" i="75"/>
  <c r="AJ147" i="75"/>
  <c r="AG147" i="75"/>
  <c r="X147" i="75"/>
  <c r="V147" i="75"/>
  <c r="O147" i="75"/>
  <c r="E147" i="75"/>
  <c r="A147" i="75" s="1"/>
  <c r="AR146" i="75"/>
  <c r="AQ146" i="75"/>
  <c r="AH146" i="75" s="1"/>
  <c r="AP146" i="75"/>
  <c r="AO146" i="75"/>
  <c r="AM146" i="75"/>
  <c r="AJ146" i="75"/>
  <c r="AG146" i="75"/>
  <c r="X146" i="75"/>
  <c r="V146" i="75"/>
  <c r="O146" i="75"/>
  <c r="E146" i="75"/>
  <c r="AR145" i="75"/>
  <c r="AQ145" i="75"/>
  <c r="AH145" i="75" s="1"/>
  <c r="AP145" i="75"/>
  <c r="AO145" i="75"/>
  <c r="AM145" i="75"/>
  <c r="AJ145" i="75"/>
  <c r="AG145" i="75"/>
  <c r="X145" i="75"/>
  <c r="V145" i="75"/>
  <c r="O145" i="75"/>
  <c r="E145" i="75"/>
  <c r="A145" i="75" s="1"/>
  <c r="AR144" i="75"/>
  <c r="AQ144" i="75"/>
  <c r="AH144" i="75" s="1"/>
  <c r="AP144" i="75"/>
  <c r="AO144" i="75"/>
  <c r="AM144" i="75"/>
  <c r="AJ144" i="75"/>
  <c r="AG144" i="75"/>
  <c r="X144" i="75"/>
  <c r="V144" i="75"/>
  <c r="Y144" i="75"/>
  <c r="O144" i="75"/>
  <c r="E144" i="75"/>
  <c r="A144" i="75" s="1"/>
  <c r="AR143" i="75"/>
  <c r="AQ143" i="75"/>
  <c r="AH143" i="75" s="1"/>
  <c r="AP143" i="75"/>
  <c r="AO143" i="75"/>
  <c r="AM143" i="75"/>
  <c r="AJ143" i="75"/>
  <c r="AG143" i="75"/>
  <c r="X143" i="75"/>
  <c r="V143" i="75"/>
  <c r="Y143" i="75"/>
  <c r="O143" i="75"/>
  <c r="E143" i="75"/>
  <c r="A143" i="75" s="1"/>
  <c r="AR142" i="75"/>
  <c r="AQ142" i="75"/>
  <c r="AH142" i="75" s="1"/>
  <c r="AP142" i="75"/>
  <c r="AO142" i="75"/>
  <c r="AM142" i="75"/>
  <c r="AJ142" i="75"/>
  <c r="AG142" i="75"/>
  <c r="X142" i="75"/>
  <c r="V142" i="75"/>
  <c r="Z142" i="75"/>
  <c r="P142" i="75" s="1"/>
  <c r="O142" i="75"/>
  <c r="E142" i="75"/>
  <c r="AR141" i="75"/>
  <c r="AQ141" i="75"/>
  <c r="AH141" i="75" s="1"/>
  <c r="AP141" i="75"/>
  <c r="AO141" i="75"/>
  <c r="AM141" i="75"/>
  <c r="AJ141" i="75"/>
  <c r="AG141" i="75"/>
  <c r="X141" i="75"/>
  <c r="V141" i="75"/>
  <c r="Z141" i="75"/>
  <c r="P141" i="75" s="1"/>
  <c r="O141" i="75"/>
  <c r="E141" i="75"/>
  <c r="AR140" i="75"/>
  <c r="AQ140" i="75"/>
  <c r="AH140" i="75" s="1"/>
  <c r="AP140" i="75"/>
  <c r="AO140" i="75"/>
  <c r="AM140" i="75"/>
  <c r="AJ140" i="75"/>
  <c r="AG140" i="75"/>
  <c r="X140" i="75"/>
  <c r="V140" i="75"/>
  <c r="Z140" i="75"/>
  <c r="P140" i="75" s="1"/>
  <c r="O140" i="75"/>
  <c r="E140" i="75"/>
  <c r="A140" i="75" s="1"/>
  <c r="AR139" i="75"/>
  <c r="AQ139" i="75"/>
  <c r="AH139" i="75" s="1"/>
  <c r="AP139" i="75"/>
  <c r="AO139" i="75"/>
  <c r="AM139" i="75"/>
  <c r="AJ139" i="75"/>
  <c r="AG139" i="75"/>
  <c r="X139" i="75"/>
  <c r="O139" i="75"/>
  <c r="E139" i="75"/>
  <c r="J138" i="75"/>
  <c r="AR135" i="75"/>
  <c r="AQ135" i="75"/>
  <c r="AH135" i="75" s="1"/>
  <c r="AP135" i="75"/>
  <c r="AO135" i="75"/>
  <c r="AM135" i="75"/>
  <c r="AJ135" i="75"/>
  <c r="AG135" i="75"/>
  <c r="X135" i="75"/>
  <c r="V135" i="75"/>
  <c r="Y135" i="75"/>
  <c r="O135" i="75"/>
  <c r="B135" i="75"/>
  <c r="AR134" i="75"/>
  <c r="AQ134" i="75"/>
  <c r="AH134" i="75" s="1"/>
  <c r="AP134" i="75"/>
  <c r="AO134" i="75"/>
  <c r="AM134" i="75"/>
  <c r="AJ134" i="75"/>
  <c r="AG134" i="75"/>
  <c r="X134" i="75"/>
  <c r="V134" i="75"/>
  <c r="AA134" i="75"/>
  <c r="O134" i="75"/>
  <c r="B134" i="75"/>
  <c r="AR133" i="75"/>
  <c r="AQ133" i="75"/>
  <c r="AH133" i="75" s="1"/>
  <c r="AP133" i="75"/>
  <c r="AO133" i="75"/>
  <c r="AM133" i="75"/>
  <c r="AJ133" i="75"/>
  <c r="AG133" i="75"/>
  <c r="V133" i="75"/>
  <c r="AA133" i="75"/>
  <c r="O133" i="75"/>
  <c r="B133" i="75"/>
  <c r="AR132" i="75"/>
  <c r="AQ132" i="75"/>
  <c r="AH132" i="75" s="1"/>
  <c r="AP132" i="75"/>
  <c r="AO132" i="75"/>
  <c r="AM132" i="75"/>
  <c r="AJ132" i="75"/>
  <c r="AG132" i="75"/>
  <c r="X132" i="75"/>
  <c r="V132" i="75"/>
  <c r="O132" i="75"/>
  <c r="B132" i="75"/>
  <c r="AR131" i="75"/>
  <c r="AQ131" i="75"/>
  <c r="AH131" i="75" s="1"/>
  <c r="AP131" i="75"/>
  <c r="AO131" i="75"/>
  <c r="AM131" i="75"/>
  <c r="AJ131" i="75"/>
  <c r="AG131" i="75"/>
  <c r="X131" i="75"/>
  <c r="V131" i="75"/>
  <c r="Y131" i="75"/>
  <c r="O131" i="75"/>
  <c r="B131" i="75"/>
  <c r="AR130" i="75"/>
  <c r="AQ130" i="75"/>
  <c r="AH130" i="75" s="1"/>
  <c r="AP130" i="75"/>
  <c r="AO130" i="75"/>
  <c r="AM130" i="75"/>
  <c r="AJ130" i="75"/>
  <c r="AG130" i="75"/>
  <c r="X130" i="75"/>
  <c r="V130" i="75"/>
  <c r="O130" i="75"/>
  <c r="B130" i="75"/>
  <c r="AR129" i="75"/>
  <c r="AQ129" i="75"/>
  <c r="AH129" i="75" s="1"/>
  <c r="AP129" i="75"/>
  <c r="AO129" i="75"/>
  <c r="AM129" i="75"/>
  <c r="AJ129" i="75"/>
  <c r="AG129" i="75"/>
  <c r="O129" i="75"/>
  <c r="B129" i="75"/>
  <c r="AR128" i="75"/>
  <c r="AQ128" i="75"/>
  <c r="AH128" i="75" s="1"/>
  <c r="AP128" i="75"/>
  <c r="AO128" i="75"/>
  <c r="AM128" i="75"/>
  <c r="AJ128" i="75"/>
  <c r="AG128" i="75"/>
  <c r="X128" i="75"/>
  <c r="V128" i="75"/>
  <c r="O128" i="75"/>
  <c r="B128" i="75"/>
  <c r="AR127" i="75"/>
  <c r="AQ127" i="75"/>
  <c r="AH127" i="75" s="1"/>
  <c r="AP127" i="75"/>
  <c r="AO127" i="75"/>
  <c r="AM127" i="75"/>
  <c r="AJ127" i="75"/>
  <c r="AG127" i="75"/>
  <c r="V127" i="75"/>
  <c r="Y127" i="75"/>
  <c r="O127" i="75"/>
  <c r="B127" i="75"/>
  <c r="AR126" i="75"/>
  <c r="AQ126" i="75"/>
  <c r="AH126" i="75" s="1"/>
  <c r="AP126" i="75"/>
  <c r="AO126" i="75"/>
  <c r="AM126" i="75"/>
  <c r="AJ126" i="75"/>
  <c r="AG126" i="75"/>
  <c r="X126" i="75"/>
  <c r="V126" i="75"/>
  <c r="AA126" i="75"/>
  <c r="O126" i="75"/>
  <c r="B126" i="75"/>
  <c r="AR125" i="75"/>
  <c r="AQ125" i="75"/>
  <c r="AH125" i="75" s="1"/>
  <c r="AP125" i="75"/>
  <c r="AO125" i="75"/>
  <c r="AM125" i="75"/>
  <c r="AJ125" i="75"/>
  <c r="AG125" i="75"/>
  <c r="X125" i="75"/>
  <c r="V125" i="75"/>
  <c r="AA125" i="75"/>
  <c r="O125" i="75"/>
  <c r="B125" i="75"/>
  <c r="AR124" i="75"/>
  <c r="AQ124" i="75"/>
  <c r="AH124" i="75" s="1"/>
  <c r="AP124" i="75"/>
  <c r="AO124" i="75"/>
  <c r="AM124" i="75"/>
  <c r="AJ124" i="75"/>
  <c r="AG124" i="75"/>
  <c r="X124" i="75"/>
  <c r="V124" i="75"/>
  <c r="O124" i="75"/>
  <c r="B124" i="75"/>
  <c r="AR123" i="75"/>
  <c r="AQ123" i="75"/>
  <c r="AH123" i="75" s="1"/>
  <c r="AP123" i="75"/>
  <c r="AO123" i="75"/>
  <c r="AM123" i="75"/>
  <c r="AJ123" i="75"/>
  <c r="AG123" i="75"/>
  <c r="X123" i="75"/>
  <c r="V123" i="75"/>
  <c r="Y123" i="75"/>
  <c r="O123" i="75"/>
  <c r="B123" i="75"/>
  <c r="AR122" i="75"/>
  <c r="AQ122" i="75"/>
  <c r="AH122" i="75" s="1"/>
  <c r="AP122" i="75"/>
  <c r="AO122" i="75"/>
  <c r="AM122" i="75"/>
  <c r="AJ122" i="75"/>
  <c r="AG122" i="75"/>
  <c r="X122" i="75"/>
  <c r="V122" i="75"/>
  <c r="O122" i="75"/>
  <c r="B122" i="75"/>
  <c r="AR121" i="75"/>
  <c r="AQ121" i="75"/>
  <c r="AH121" i="75" s="1"/>
  <c r="AP121" i="75"/>
  <c r="AO121" i="75"/>
  <c r="AM121" i="75"/>
  <c r="AJ121" i="75"/>
  <c r="AG121" i="75"/>
  <c r="X121" i="75"/>
  <c r="AA121" i="75"/>
  <c r="O121" i="75"/>
  <c r="B121" i="75"/>
  <c r="AR120" i="75"/>
  <c r="AQ120" i="75"/>
  <c r="AH120" i="75" s="1"/>
  <c r="AP120" i="75"/>
  <c r="AO120" i="75"/>
  <c r="AM120" i="75"/>
  <c r="AJ120" i="75"/>
  <c r="AG120" i="75"/>
  <c r="O120" i="75"/>
  <c r="B120" i="75"/>
  <c r="AR119" i="75"/>
  <c r="AQ119" i="75"/>
  <c r="AH119" i="75" s="1"/>
  <c r="AP119" i="75"/>
  <c r="AO119" i="75"/>
  <c r="AM119" i="75"/>
  <c r="AJ119" i="75"/>
  <c r="AG119" i="75"/>
  <c r="X119" i="75"/>
  <c r="V119" i="75"/>
  <c r="Y119" i="75"/>
  <c r="O119" i="75"/>
  <c r="B119" i="75"/>
  <c r="AR118" i="75"/>
  <c r="AQ118" i="75"/>
  <c r="AH118" i="75" s="1"/>
  <c r="AP118" i="75"/>
  <c r="AO118" i="75"/>
  <c r="AM118" i="75"/>
  <c r="AJ118" i="75"/>
  <c r="AG118" i="75"/>
  <c r="V118" i="75"/>
  <c r="AA118" i="75"/>
  <c r="O118" i="75"/>
  <c r="B118" i="75"/>
  <c r="AR117" i="75"/>
  <c r="AQ117" i="75"/>
  <c r="AH117" i="75" s="1"/>
  <c r="AP117" i="75"/>
  <c r="AO117" i="75"/>
  <c r="AM117" i="75"/>
  <c r="AJ117" i="75"/>
  <c r="AG117" i="75"/>
  <c r="V117" i="75"/>
  <c r="AA117" i="75"/>
  <c r="O117" i="75"/>
  <c r="B117" i="75"/>
  <c r="AR116" i="75"/>
  <c r="AQ116" i="75"/>
  <c r="AH116" i="75" s="1"/>
  <c r="AP116" i="75"/>
  <c r="AO116" i="75"/>
  <c r="AM116" i="75"/>
  <c r="AJ116" i="75"/>
  <c r="AG116" i="75"/>
  <c r="O116" i="75"/>
  <c r="B116" i="75"/>
  <c r="AR115" i="75"/>
  <c r="AQ115" i="75"/>
  <c r="AH115" i="75" s="1"/>
  <c r="AP115" i="75"/>
  <c r="AO115" i="75"/>
  <c r="AM115" i="75"/>
  <c r="AJ115" i="75"/>
  <c r="AG115" i="75"/>
  <c r="V115" i="75"/>
  <c r="Y115" i="75"/>
  <c r="O115" i="75"/>
  <c r="B115" i="75"/>
  <c r="AR114" i="75"/>
  <c r="AQ114" i="75"/>
  <c r="AH114" i="75" s="1"/>
  <c r="AP114" i="75"/>
  <c r="AO114" i="75"/>
  <c r="AM114" i="75"/>
  <c r="AJ114" i="75"/>
  <c r="AG114" i="75"/>
  <c r="X114" i="75"/>
  <c r="V114" i="75"/>
  <c r="AA114" i="75"/>
  <c r="O114" i="75"/>
  <c r="B114" i="75"/>
  <c r="AR113" i="75"/>
  <c r="AQ113" i="75"/>
  <c r="AH113" i="75" s="1"/>
  <c r="AP113" i="75"/>
  <c r="AO113" i="75"/>
  <c r="AM113" i="75"/>
  <c r="AJ113" i="75"/>
  <c r="AG113" i="75"/>
  <c r="X113" i="75"/>
  <c r="O113" i="75"/>
  <c r="B113" i="75"/>
  <c r="AR112" i="75"/>
  <c r="AQ112" i="75"/>
  <c r="AH112" i="75" s="1"/>
  <c r="AP112" i="75"/>
  <c r="AO112" i="75"/>
  <c r="AM112" i="75"/>
  <c r="AJ112" i="75"/>
  <c r="AG112" i="75"/>
  <c r="V112" i="75"/>
  <c r="O112" i="75"/>
  <c r="B112" i="75"/>
  <c r="AR111" i="75"/>
  <c r="AQ111" i="75"/>
  <c r="AH111" i="75" s="1"/>
  <c r="AP111" i="75"/>
  <c r="AO111" i="75"/>
  <c r="AM111" i="75"/>
  <c r="AJ111" i="75"/>
  <c r="AG111" i="75"/>
  <c r="X111" i="75"/>
  <c r="V111" i="75"/>
  <c r="Y111" i="75"/>
  <c r="O111" i="75"/>
  <c r="B111" i="75"/>
  <c r="AR110" i="75"/>
  <c r="AQ110" i="75"/>
  <c r="AH110" i="75" s="1"/>
  <c r="AP110" i="75"/>
  <c r="AO110" i="75"/>
  <c r="AM110" i="75"/>
  <c r="AJ110" i="75"/>
  <c r="AG110" i="75"/>
  <c r="X110" i="75"/>
  <c r="V110" i="75"/>
  <c r="AA110" i="75"/>
  <c r="O110" i="75"/>
  <c r="B110" i="75"/>
  <c r="AR109" i="75"/>
  <c r="AQ109" i="75"/>
  <c r="AH109" i="75" s="1"/>
  <c r="AP109" i="75"/>
  <c r="AO109" i="75"/>
  <c r="AM109" i="75"/>
  <c r="AJ109" i="75"/>
  <c r="AG109" i="75"/>
  <c r="X109" i="75"/>
  <c r="V109" i="75"/>
  <c r="O109" i="75"/>
  <c r="B109" i="75"/>
  <c r="AR108" i="75"/>
  <c r="AQ108" i="75"/>
  <c r="AH108" i="75" s="1"/>
  <c r="AP108" i="75"/>
  <c r="AO108" i="75"/>
  <c r="AM108" i="75"/>
  <c r="AJ108" i="75"/>
  <c r="AG108" i="75"/>
  <c r="X108" i="75"/>
  <c r="V108" i="75"/>
  <c r="O108" i="75"/>
  <c r="B108" i="75"/>
  <c r="AR107" i="75"/>
  <c r="AQ107" i="75"/>
  <c r="AH107" i="75" s="1"/>
  <c r="AP107" i="75"/>
  <c r="AO107" i="75"/>
  <c r="AM107" i="75"/>
  <c r="AJ107" i="75"/>
  <c r="AG107" i="75"/>
  <c r="X107" i="75"/>
  <c r="V107" i="75"/>
  <c r="O107" i="75"/>
  <c r="B107" i="75"/>
  <c r="AR106" i="75"/>
  <c r="AQ106" i="75"/>
  <c r="AH106" i="75" s="1"/>
  <c r="AP106" i="75"/>
  <c r="AO106" i="75"/>
  <c r="AM106" i="75"/>
  <c r="AJ106" i="75"/>
  <c r="AG106" i="75"/>
  <c r="X106" i="75"/>
  <c r="V106" i="75"/>
  <c r="Y106" i="75"/>
  <c r="O106" i="75"/>
  <c r="B106" i="75"/>
  <c r="AR105" i="75"/>
  <c r="AQ105" i="75"/>
  <c r="AH105" i="75" s="1"/>
  <c r="AP105" i="75"/>
  <c r="AO105" i="75"/>
  <c r="AM105" i="75"/>
  <c r="AJ105" i="75"/>
  <c r="AG105" i="75"/>
  <c r="X105" i="75"/>
  <c r="V105" i="75"/>
  <c r="AA105" i="75"/>
  <c r="O105" i="75"/>
  <c r="B105" i="75"/>
  <c r="P18" i="64"/>
  <c r="AR73" i="75"/>
  <c r="AQ73" i="75"/>
  <c r="AP73" i="75"/>
  <c r="AO73" i="75"/>
  <c r="AM73" i="75"/>
  <c r="AJ73" i="75"/>
  <c r="AG73" i="75"/>
  <c r="X73" i="75"/>
  <c r="V73" i="75"/>
  <c r="Y73" i="75"/>
  <c r="O73" i="75"/>
  <c r="E73" i="75"/>
  <c r="AR72" i="75"/>
  <c r="AQ72" i="75"/>
  <c r="AP72" i="75"/>
  <c r="AO72" i="75"/>
  <c r="AM72" i="75"/>
  <c r="AJ72" i="75"/>
  <c r="AG72" i="75"/>
  <c r="X72" i="75"/>
  <c r="V72" i="75"/>
  <c r="O72" i="75"/>
  <c r="E72" i="75"/>
  <c r="AR71" i="75"/>
  <c r="AQ71" i="75"/>
  <c r="AP71" i="75"/>
  <c r="AO71" i="75"/>
  <c r="AM71" i="75"/>
  <c r="AJ71" i="75"/>
  <c r="AG71" i="75"/>
  <c r="X71" i="75"/>
  <c r="V71" i="75"/>
  <c r="AA71" i="75"/>
  <c r="O71" i="75"/>
  <c r="E71" i="75"/>
  <c r="AR70" i="75"/>
  <c r="AQ70" i="75"/>
  <c r="AP70" i="75"/>
  <c r="AO70" i="75"/>
  <c r="AM70" i="75"/>
  <c r="AJ70" i="75"/>
  <c r="AG70" i="75"/>
  <c r="X70" i="75"/>
  <c r="V70" i="75"/>
  <c r="Y70" i="75"/>
  <c r="O70" i="75"/>
  <c r="E70" i="75"/>
  <c r="AR69" i="75"/>
  <c r="AQ69" i="75"/>
  <c r="AP69" i="75"/>
  <c r="AO69" i="75"/>
  <c r="AM69" i="75"/>
  <c r="AJ69" i="75"/>
  <c r="AG69" i="75"/>
  <c r="X69" i="75"/>
  <c r="V69" i="75"/>
  <c r="Y69" i="75"/>
  <c r="O69" i="75"/>
  <c r="E69" i="75"/>
  <c r="AR68" i="75"/>
  <c r="AQ68" i="75"/>
  <c r="AP68" i="75"/>
  <c r="AO68" i="75"/>
  <c r="AM68" i="75"/>
  <c r="AJ68" i="75"/>
  <c r="AG68" i="75"/>
  <c r="X68" i="75"/>
  <c r="V68" i="75"/>
  <c r="O68" i="75"/>
  <c r="E68" i="75"/>
  <c r="AR67" i="75"/>
  <c r="AQ67" i="75"/>
  <c r="AP67" i="75"/>
  <c r="AO67" i="75"/>
  <c r="AM67" i="75"/>
  <c r="AJ67" i="75"/>
  <c r="AG67" i="75"/>
  <c r="X67" i="75"/>
  <c r="V67" i="75"/>
  <c r="AA67" i="75"/>
  <c r="O67" i="75"/>
  <c r="E67" i="75"/>
  <c r="AR66" i="75"/>
  <c r="AQ66" i="75"/>
  <c r="AP66" i="75"/>
  <c r="AO66" i="75"/>
  <c r="AM66" i="75"/>
  <c r="AJ66" i="75"/>
  <c r="AG66" i="75"/>
  <c r="X66" i="75"/>
  <c r="V66" i="75"/>
  <c r="Y66" i="75"/>
  <c r="O66" i="75"/>
  <c r="E66" i="75"/>
  <c r="AR65" i="75"/>
  <c r="AQ65" i="75"/>
  <c r="AP65" i="75"/>
  <c r="AO65" i="75"/>
  <c r="AM65" i="75"/>
  <c r="AJ65" i="75"/>
  <c r="AG65" i="75"/>
  <c r="X65" i="75"/>
  <c r="V65" i="75"/>
  <c r="Y65" i="75"/>
  <c r="O65" i="75"/>
  <c r="E65" i="75"/>
  <c r="AR64" i="75"/>
  <c r="AQ64" i="75"/>
  <c r="AP64" i="75"/>
  <c r="AO64" i="75"/>
  <c r="AM64" i="75"/>
  <c r="AJ64" i="75"/>
  <c r="AG64" i="75"/>
  <c r="X64" i="75"/>
  <c r="V64" i="75"/>
  <c r="O64" i="75"/>
  <c r="E64" i="75"/>
  <c r="AR63" i="75"/>
  <c r="AQ63" i="75"/>
  <c r="AP63" i="75"/>
  <c r="AO63" i="75"/>
  <c r="AM63" i="75"/>
  <c r="AJ63" i="75"/>
  <c r="AG63" i="75"/>
  <c r="X63" i="75"/>
  <c r="V63" i="75"/>
  <c r="AA63" i="75"/>
  <c r="O63" i="75"/>
  <c r="E63" i="75"/>
  <c r="AR62" i="75"/>
  <c r="AQ62" i="75"/>
  <c r="AP62" i="75"/>
  <c r="AO62" i="75"/>
  <c r="AM62" i="75"/>
  <c r="AJ62" i="75"/>
  <c r="AG62" i="75"/>
  <c r="X62" i="75"/>
  <c r="V62" i="75"/>
  <c r="O62" i="75"/>
  <c r="E62" i="75"/>
  <c r="AR61" i="75"/>
  <c r="AQ61" i="75"/>
  <c r="AP61" i="75"/>
  <c r="AO61" i="75"/>
  <c r="AM61" i="75"/>
  <c r="AJ61" i="75"/>
  <c r="AG61" i="75"/>
  <c r="X61" i="75"/>
  <c r="V61" i="75"/>
  <c r="O61" i="75"/>
  <c r="E61" i="75"/>
  <c r="AR60" i="75"/>
  <c r="AQ60" i="75"/>
  <c r="AP60" i="75"/>
  <c r="AO60" i="75"/>
  <c r="AM60" i="75"/>
  <c r="AJ60" i="75"/>
  <c r="AG60" i="75"/>
  <c r="X60" i="75"/>
  <c r="V60" i="75"/>
  <c r="Y60" i="75"/>
  <c r="O60" i="75"/>
  <c r="E60" i="75"/>
  <c r="AR59" i="75"/>
  <c r="AQ59" i="75"/>
  <c r="AP59" i="75"/>
  <c r="AO59" i="75"/>
  <c r="AM59" i="75"/>
  <c r="AJ59" i="75"/>
  <c r="AG59" i="75"/>
  <c r="X59" i="75"/>
  <c r="V59" i="75"/>
  <c r="O59" i="75"/>
  <c r="E59" i="75"/>
  <c r="AR58" i="75"/>
  <c r="AQ58" i="75"/>
  <c r="AP58" i="75"/>
  <c r="AO58" i="75"/>
  <c r="AM58" i="75"/>
  <c r="AJ58" i="75"/>
  <c r="AG58" i="75"/>
  <c r="X58" i="75"/>
  <c r="V58" i="75"/>
  <c r="Y58" i="75"/>
  <c r="O58" i="75"/>
  <c r="E58" i="75"/>
  <c r="AR57" i="75"/>
  <c r="AQ57" i="75"/>
  <c r="AP57" i="75"/>
  <c r="AO57" i="75"/>
  <c r="AM57" i="75"/>
  <c r="AJ57" i="75"/>
  <c r="AG57" i="75"/>
  <c r="X57" i="75"/>
  <c r="V57" i="75"/>
  <c r="O57" i="75"/>
  <c r="E57" i="75"/>
  <c r="AR56" i="75"/>
  <c r="AQ56" i="75"/>
  <c r="AP56" i="75"/>
  <c r="AO56" i="75"/>
  <c r="AM56" i="75"/>
  <c r="AJ56" i="75"/>
  <c r="AG56" i="75"/>
  <c r="X56" i="75"/>
  <c r="V56" i="75"/>
  <c r="Y56" i="75"/>
  <c r="O56" i="75"/>
  <c r="E56" i="75"/>
  <c r="AR55" i="75"/>
  <c r="AQ55" i="75"/>
  <c r="AP55" i="75"/>
  <c r="AO55" i="75"/>
  <c r="AM55" i="75"/>
  <c r="AJ55" i="75"/>
  <c r="AG55" i="75"/>
  <c r="X55" i="75"/>
  <c r="V55" i="75"/>
  <c r="AA55" i="75"/>
  <c r="O55" i="75"/>
  <c r="E55" i="75"/>
  <c r="AR54" i="75"/>
  <c r="AQ54" i="75"/>
  <c r="AP54" i="75"/>
  <c r="AO54" i="75"/>
  <c r="AM54" i="75"/>
  <c r="AJ54" i="75"/>
  <c r="AG54" i="75"/>
  <c r="X54" i="75"/>
  <c r="V54" i="75"/>
  <c r="Y54" i="75"/>
  <c r="O54" i="75"/>
  <c r="E54" i="75"/>
  <c r="AR53" i="75"/>
  <c r="AQ53" i="75"/>
  <c r="AP53" i="75"/>
  <c r="AO53" i="75"/>
  <c r="AM53" i="75"/>
  <c r="AJ53" i="75"/>
  <c r="AG53" i="75"/>
  <c r="X53" i="75"/>
  <c r="V53" i="75"/>
  <c r="O53" i="75"/>
  <c r="E53" i="75"/>
  <c r="AR52" i="75"/>
  <c r="AQ52" i="75"/>
  <c r="AP52" i="75"/>
  <c r="AO52" i="75"/>
  <c r="AM52" i="75"/>
  <c r="AJ52" i="75"/>
  <c r="AG52" i="75"/>
  <c r="X52" i="75"/>
  <c r="V52" i="75"/>
  <c r="AA52" i="75"/>
  <c r="O52" i="75"/>
  <c r="E52" i="75"/>
  <c r="A52" i="75" s="1"/>
  <c r="AR51" i="75"/>
  <c r="AQ51" i="75"/>
  <c r="AP51" i="75"/>
  <c r="AO51" i="75"/>
  <c r="AM51" i="75"/>
  <c r="AJ51" i="75"/>
  <c r="AG51" i="75"/>
  <c r="X51" i="75"/>
  <c r="V51" i="75"/>
  <c r="O51" i="75"/>
  <c r="E51" i="75"/>
  <c r="AR50" i="75"/>
  <c r="AQ50" i="75"/>
  <c r="AP50" i="75"/>
  <c r="AO50" i="75"/>
  <c r="AM50" i="75"/>
  <c r="AJ50" i="75"/>
  <c r="AG50" i="75"/>
  <c r="X50" i="75"/>
  <c r="V50" i="75"/>
  <c r="AA50" i="75"/>
  <c r="O50" i="75"/>
  <c r="E50" i="75"/>
  <c r="A50" i="75" s="1"/>
  <c r="AR49" i="75"/>
  <c r="AQ49" i="75"/>
  <c r="AP49" i="75"/>
  <c r="AO49" i="75"/>
  <c r="AM49" i="75"/>
  <c r="AJ49" i="75"/>
  <c r="AG49" i="75"/>
  <c r="X49" i="75"/>
  <c r="V49" i="75"/>
  <c r="Y49" i="75"/>
  <c r="O49" i="75"/>
  <c r="E49" i="75"/>
  <c r="AR48" i="75"/>
  <c r="AQ48" i="75"/>
  <c r="AP48" i="75"/>
  <c r="AO48" i="75"/>
  <c r="AM48" i="75"/>
  <c r="AJ48" i="75"/>
  <c r="AG48" i="75"/>
  <c r="X48" i="75"/>
  <c r="V48" i="75"/>
  <c r="AA48" i="75"/>
  <c r="O48" i="75"/>
  <c r="E48" i="75"/>
  <c r="A48" i="75" s="1"/>
  <c r="AR47" i="75"/>
  <c r="AQ47" i="75"/>
  <c r="AP47" i="75"/>
  <c r="AO47" i="75"/>
  <c r="AM47" i="75"/>
  <c r="AJ47" i="75"/>
  <c r="AG47" i="75"/>
  <c r="X47" i="75"/>
  <c r="V47" i="75"/>
  <c r="O47" i="75"/>
  <c r="E47" i="75"/>
  <c r="AR46" i="75"/>
  <c r="AQ46" i="75"/>
  <c r="AP46" i="75"/>
  <c r="AM46" i="75"/>
  <c r="AG46" i="75"/>
  <c r="X46" i="75"/>
  <c r="V46" i="75"/>
  <c r="AA46" i="75"/>
  <c r="O46" i="75"/>
  <c r="AR45" i="75"/>
  <c r="AQ45" i="75"/>
  <c r="AP45" i="75"/>
  <c r="AM45" i="75"/>
  <c r="AG45" i="75"/>
  <c r="X45" i="75"/>
  <c r="V45" i="75"/>
  <c r="Y45" i="75"/>
  <c r="O45" i="75"/>
  <c r="AR44" i="75"/>
  <c r="AQ44" i="75"/>
  <c r="AP44" i="75"/>
  <c r="AM44" i="75"/>
  <c r="AG44" i="75"/>
  <c r="X44" i="75"/>
  <c r="V44" i="75"/>
  <c r="AA44" i="75"/>
  <c r="O44" i="75"/>
  <c r="AR43" i="75"/>
  <c r="AQ43" i="75"/>
  <c r="AP43" i="75"/>
  <c r="AM43" i="75"/>
  <c r="AG43" i="75"/>
  <c r="X43" i="75"/>
  <c r="V43" i="75"/>
  <c r="O43" i="75"/>
  <c r="AR39" i="75"/>
  <c r="AQ39" i="75"/>
  <c r="AH39" i="75" s="1"/>
  <c r="AP39" i="75"/>
  <c r="AO39" i="75"/>
  <c r="AM39" i="75"/>
  <c r="AG39" i="75"/>
  <c r="X39" i="75"/>
  <c r="V39" i="75"/>
  <c r="O39" i="75"/>
  <c r="H39" i="75"/>
  <c r="H135" i="75" s="1"/>
  <c r="AR38" i="75"/>
  <c r="AQ38" i="75"/>
  <c r="AH38" i="75" s="1"/>
  <c r="AP38" i="75"/>
  <c r="AM38" i="75"/>
  <c r="AG38" i="75"/>
  <c r="X38" i="75"/>
  <c r="V38" i="75"/>
  <c r="O38" i="75"/>
  <c r="H38" i="75"/>
  <c r="H134" i="75" s="1"/>
  <c r="AR37" i="75"/>
  <c r="AQ37" i="75"/>
  <c r="AH37" i="75" s="1"/>
  <c r="AP37" i="75"/>
  <c r="AM37" i="75"/>
  <c r="AG37" i="75"/>
  <c r="X37" i="75"/>
  <c r="V37" i="75"/>
  <c r="Y37" i="75"/>
  <c r="O37" i="75"/>
  <c r="H37" i="75"/>
  <c r="H133" i="75" s="1"/>
  <c r="AR36" i="75"/>
  <c r="AQ36" i="75"/>
  <c r="AH36" i="75" s="1"/>
  <c r="AP36" i="75"/>
  <c r="AM36" i="75"/>
  <c r="AG36" i="75"/>
  <c r="X36" i="75"/>
  <c r="V36" i="75"/>
  <c r="O36" i="75"/>
  <c r="H36" i="75"/>
  <c r="H132" i="75" s="1"/>
  <c r="AR35" i="75"/>
  <c r="AQ35" i="75"/>
  <c r="AH35" i="75" s="1"/>
  <c r="AP35" i="75"/>
  <c r="AO35" i="75"/>
  <c r="AM35" i="75"/>
  <c r="AJ35" i="75"/>
  <c r="AG35" i="75"/>
  <c r="V35" i="75"/>
  <c r="O35" i="75"/>
  <c r="H35" i="75"/>
  <c r="H131" i="75" s="1"/>
  <c r="AR34" i="75"/>
  <c r="AQ34" i="75"/>
  <c r="AH34" i="75" s="1"/>
  <c r="AP34" i="75"/>
  <c r="AO34" i="75"/>
  <c r="AM34" i="75"/>
  <c r="AJ34" i="75"/>
  <c r="AG34" i="75"/>
  <c r="X34" i="75"/>
  <c r="O34" i="75"/>
  <c r="H34" i="75"/>
  <c r="AR33" i="75"/>
  <c r="AQ33" i="75"/>
  <c r="AH33" i="75" s="1"/>
  <c r="AP33" i="75"/>
  <c r="AO33" i="75"/>
  <c r="AM33" i="75"/>
  <c r="AJ33" i="75"/>
  <c r="AG33" i="75"/>
  <c r="V33" i="75"/>
  <c r="Y33" i="75"/>
  <c r="O33" i="75"/>
  <c r="H33" i="75"/>
  <c r="H129" i="75" s="1"/>
  <c r="AR32" i="75"/>
  <c r="AQ32" i="75"/>
  <c r="AH32" i="75" s="1"/>
  <c r="AP32" i="75"/>
  <c r="AM32" i="75"/>
  <c r="AG32" i="75"/>
  <c r="Z32" i="75"/>
  <c r="P32" i="75" s="1"/>
  <c r="O32" i="75"/>
  <c r="H32" i="75"/>
  <c r="H128" i="75" s="1"/>
  <c r="AR31" i="75"/>
  <c r="AQ31" i="75"/>
  <c r="AH31" i="75" s="1"/>
  <c r="AP31" i="75"/>
  <c r="AM31" i="75"/>
  <c r="AG31" i="75"/>
  <c r="X31" i="75"/>
  <c r="V31" i="75"/>
  <c r="O31" i="75"/>
  <c r="H31" i="75"/>
  <c r="H127" i="75" s="1"/>
  <c r="AR30" i="75"/>
  <c r="AQ30" i="75"/>
  <c r="AH30" i="75" s="1"/>
  <c r="AP30" i="75"/>
  <c r="AM30" i="75"/>
  <c r="AG30" i="75"/>
  <c r="X30" i="75"/>
  <c r="V30" i="75"/>
  <c r="AA30" i="75"/>
  <c r="O30" i="75"/>
  <c r="I30" i="75"/>
  <c r="I126" i="75" s="1"/>
  <c r="H30" i="75"/>
  <c r="H126" i="75" s="1"/>
  <c r="AR29" i="75"/>
  <c r="AQ29" i="75"/>
  <c r="AH29" i="75" s="1"/>
  <c r="AP29" i="75"/>
  <c r="AM29" i="75"/>
  <c r="AG29" i="75"/>
  <c r="X29" i="75"/>
  <c r="V29" i="75"/>
  <c r="O29" i="75"/>
  <c r="I29" i="75"/>
  <c r="I125" i="75" s="1"/>
  <c r="H29" i="75"/>
  <c r="H125" i="75" s="1"/>
  <c r="AR28" i="75"/>
  <c r="AQ28" i="75"/>
  <c r="AH28" i="75" s="1"/>
  <c r="AP28" i="75"/>
  <c r="AO28" i="75"/>
  <c r="AM28" i="75"/>
  <c r="AJ28" i="75"/>
  <c r="AG28" i="75"/>
  <c r="X28" i="75"/>
  <c r="V28" i="75"/>
  <c r="AA28" i="75"/>
  <c r="O28" i="75"/>
  <c r="H28" i="75"/>
  <c r="H124" i="75" s="1"/>
  <c r="AR27" i="75"/>
  <c r="AQ27" i="75"/>
  <c r="AH27" i="75" s="1"/>
  <c r="AP27" i="75"/>
  <c r="AO27" i="75"/>
  <c r="AM27" i="75"/>
  <c r="AJ27" i="75"/>
  <c r="AG27" i="75"/>
  <c r="O27" i="75"/>
  <c r="H27" i="75"/>
  <c r="AR26" i="75"/>
  <c r="AQ26" i="75"/>
  <c r="AH26" i="75" s="1"/>
  <c r="AP26" i="75"/>
  <c r="AM26" i="75"/>
  <c r="AG26" i="75"/>
  <c r="X26" i="75"/>
  <c r="V26" i="75"/>
  <c r="Z26" i="75"/>
  <c r="P26" i="75" s="1"/>
  <c r="O26" i="75"/>
  <c r="H26" i="75"/>
  <c r="H122" i="75" s="1"/>
  <c r="AR25" i="75"/>
  <c r="AQ25" i="75"/>
  <c r="AH25" i="75" s="1"/>
  <c r="AP25" i="75"/>
  <c r="AM25" i="75"/>
  <c r="AG25" i="75"/>
  <c r="V25" i="75"/>
  <c r="Y25" i="75"/>
  <c r="O25" i="75"/>
  <c r="H25" i="75"/>
  <c r="H121" i="75" s="1"/>
  <c r="AR24" i="75"/>
  <c r="AQ24" i="75"/>
  <c r="AH24" i="75" s="1"/>
  <c r="AP24" i="75"/>
  <c r="AO24" i="75"/>
  <c r="AM24" i="75"/>
  <c r="AJ24" i="75"/>
  <c r="AG24" i="75"/>
  <c r="V24" i="75"/>
  <c r="AA24" i="75"/>
  <c r="O24" i="75"/>
  <c r="H24" i="75"/>
  <c r="H120" i="75" s="1"/>
  <c r="AR23" i="75"/>
  <c r="AQ23" i="75"/>
  <c r="AH23" i="75" s="1"/>
  <c r="AP23" i="75"/>
  <c r="AM23" i="75"/>
  <c r="AG23" i="75"/>
  <c r="Y23" i="75"/>
  <c r="O23" i="75"/>
  <c r="H23" i="75"/>
  <c r="H119" i="75" s="1"/>
  <c r="AR22" i="75"/>
  <c r="AQ22" i="75"/>
  <c r="AH22" i="75" s="1"/>
  <c r="AP22" i="75"/>
  <c r="AM22" i="75"/>
  <c r="AG22" i="75"/>
  <c r="V22" i="75"/>
  <c r="Z22" i="75"/>
  <c r="P22" i="75" s="1"/>
  <c r="O22" i="75"/>
  <c r="H22" i="75"/>
  <c r="H118" i="75" s="1"/>
  <c r="AR21" i="75"/>
  <c r="AQ21" i="75"/>
  <c r="AH21" i="75" s="1"/>
  <c r="AP21" i="75"/>
  <c r="AM21" i="75"/>
  <c r="AG21" i="75"/>
  <c r="V21" i="75"/>
  <c r="Z21" i="75"/>
  <c r="P21" i="75" s="1"/>
  <c r="O21" i="75"/>
  <c r="H21" i="75"/>
  <c r="AR20" i="75"/>
  <c r="AQ20" i="75"/>
  <c r="AH20" i="75" s="1"/>
  <c r="AP20" i="75"/>
  <c r="AM20" i="75"/>
  <c r="AG20" i="75"/>
  <c r="X20" i="75"/>
  <c r="O20" i="75"/>
  <c r="H20" i="75"/>
  <c r="H116" i="75" s="1"/>
  <c r="AR19" i="75"/>
  <c r="AQ19" i="75"/>
  <c r="AH19" i="75" s="1"/>
  <c r="AP19" i="75"/>
  <c r="AM19" i="75"/>
  <c r="AG19" i="75"/>
  <c r="AA19" i="75"/>
  <c r="O19" i="75"/>
  <c r="H19" i="75"/>
  <c r="H115" i="75" s="1"/>
  <c r="AR18" i="75"/>
  <c r="AQ18" i="75"/>
  <c r="AH18" i="75" s="1"/>
  <c r="AP18" i="75"/>
  <c r="AM18" i="75"/>
  <c r="AG18" i="75"/>
  <c r="X18" i="75"/>
  <c r="V18" i="75"/>
  <c r="AA18" i="75"/>
  <c r="O18" i="75"/>
  <c r="H18" i="75"/>
  <c r="H114" i="75" s="1"/>
  <c r="AR17" i="75"/>
  <c r="AQ17" i="75"/>
  <c r="AH17" i="75" s="1"/>
  <c r="AP17" i="75"/>
  <c r="AM17" i="75"/>
  <c r="AG17" i="75"/>
  <c r="AA17" i="75"/>
  <c r="O17" i="75"/>
  <c r="H17" i="75"/>
  <c r="H113" i="75" s="1"/>
  <c r="AR16" i="75"/>
  <c r="AQ16" i="75"/>
  <c r="AH16" i="75" s="1"/>
  <c r="AP16" i="75"/>
  <c r="AM16" i="75"/>
  <c r="AG16" i="75"/>
  <c r="X16" i="75"/>
  <c r="V16" i="75"/>
  <c r="Z16" i="75"/>
  <c r="P16" i="75" s="1"/>
  <c r="O16" i="75"/>
  <c r="H16" i="75"/>
  <c r="H112" i="75" s="1"/>
  <c r="AR15" i="75"/>
  <c r="AQ15" i="75"/>
  <c r="AH15" i="75" s="1"/>
  <c r="AP15" i="75"/>
  <c r="AM15" i="75"/>
  <c r="AG15" i="75"/>
  <c r="O15" i="75"/>
  <c r="H15" i="75"/>
  <c r="H111" i="75" s="1"/>
  <c r="AR14" i="75"/>
  <c r="AQ14" i="75"/>
  <c r="AH14" i="75" s="1"/>
  <c r="AP14" i="75"/>
  <c r="AO14" i="75"/>
  <c r="AM14" i="75"/>
  <c r="AJ14" i="75"/>
  <c r="AG14" i="75"/>
  <c r="V14" i="75"/>
  <c r="O14" i="75"/>
  <c r="H14" i="75"/>
  <c r="H110" i="75" s="1"/>
  <c r="AR13" i="75"/>
  <c r="AQ13" i="75"/>
  <c r="AH13" i="75" s="1"/>
  <c r="AP13" i="75"/>
  <c r="AM13" i="75"/>
  <c r="AG13" i="75"/>
  <c r="O13" i="75"/>
  <c r="H13" i="75"/>
  <c r="AR12" i="75"/>
  <c r="AQ12" i="75"/>
  <c r="AP12" i="75"/>
  <c r="AM12" i="75"/>
  <c r="AG12" i="75"/>
  <c r="X12" i="75"/>
  <c r="V12" i="75"/>
  <c r="AA12" i="75"/>
  <c r="O12" i="75"/>
  <c r="H12" i="75"/>
  <c r="H108" i="75" s="1"/>
  <c r="AR11" i="75"/>
  <c r="AQ11" i="75"/>
  <c r="AH11" i="75" s="1"/>
  <c r="AP11" i="75"/>
  <c r="AM11" i="75"/>
  <c r="AG11" i="75"/>
  <c r="X11" i="75"/>
  <c r="V11" i="75"/>
  <c r="O11" i="75"/>
  <c r="H11" i="75"/>
  <c r="H107" i="75" s="1"/>
  <c r="AR10" i="75"/>
  <c r="AQ10" i="75"/>
  <c r="AH10" i="75" s="1"/>
  <c r="AP10" i="75"/>
  <c r="AM10" i="75"/>
  <c r="AG10" i="75"/>
  <c r="V10" i="75"/>
  <c r="AA10" i="75"/>
  <c r="O10" i="75"/>
  <c r="H10" i="75"/>
  <c r="H106" i="75" s="1"/>
  <c r="AR9" i="75"/>
  <c r="AQ9" i="75"/>
  <c r="AH9" i="75" s="1"/>
  <c r="AP9" i="75"/>
  <c r="AO9" i="75"/>
  <c r="AM9" i="75"/>
  <c r="AJ9" i="75"/>
  <c r="AG9" i="75"/>
  <c r="X9" i="75"/>
  <c r="O9" i="75"/>
  <c r="H9" i="75"/>
  <c r="AR169" i="74"/>
  <c r="AQ169" i="74"/>
  <c r="AH169" i="74" s="1"/>
  <c r="AP169" i="74"/>
  <c r="AO169" i="74"/>
  <c r="AM169" i="74"/>
  <c r="AJ169" i="74"/>
  <c r="AG169" i="74"/>
  <c r="X169" i="74"/>
  <c r="V169" i="74"/>
  <c r="Y169" i="74"/>
  <c r="O169" i="74"/>
  <c r="E169" i="74"/>
  <c r="AR168" i="74"/>
  <c r="AQ168" i="74"/>
  <c r="AH168" i="74" s="1"/>
  <c r="AP168" i="74"/>
  <c r="AO168" i="74"/>
  <c r="AM168" i="74"/>
  <c r="AJ168" i="74"/>
  <c r="AG168" i="74"/>
  <c r="X168" i="74"/>
  <c r="V168" i="74"/>
  <c r="Z168" i="74"/>
  <c r="P168" i="74" s="1"/>
  <c r="O168" i="74"/>
  <c r="E168" i="74"/>
  <c r="AR167" i="74"/>
  <c r="AQ167" i="74"/>
  <c r="AH167" i="74" s="1"/>
  <c r="AP167" i="74"/>
  <c r="AO167" i="74"/>
  <c r="AM167" i="74"/>
  <c r="AJ167" i="74"/>
  <c r="AG167" i="74"/>
  <c r="X167" i="74"/>
  <c r="V167" i="74"/>
  <c r="O167" i="74"/>
  <c r="E167" i="74"/>
  <c r="AR166" i="74"/>
  <c r="AQ166" i="74"/>
  <c r="AH166" i="74" s="1"/>
  <c r="AP166" i="74"/>
  <c r="AO166" i="74"/>
  <c r="AM166" i="74"/>
  <c r="AJ166" i="74"/>
  <c r="AG166" i="74"/>
  <c r="X166" i="74"/>
  <c r="V166" i="74"/>
  <c r="Y166" i="74"/>
  <c r="O166" i="74"/>
  <c r="E166" i="74"/>
  <c r="AR165" i="74"/>
  <c r="AQ165" i="74"/>
  <c r="AH165" i="74" s="1"/>
  <c r="AP165" i="74"/>
  <c r="AO165" i="74"/>
  <c r="AM165" i="74"/>
  <c r="AJ165" i="74"/>
  <c r="AG165" i="74"/>
  <c r="X165" i="74"/>
  <c r="V165" i="74"/>
  <c r="M165" i="74"/>
  <c r="O165" i="74"/>
  <c r="E165" i="74"/>
  <c r="AR164" i="74"/>
  <c r="AQ164" i="74"/>
  <c r="AH164" i="74" s="1"/>
  <c r="AP164" i="74"/>
  <c r="AO164" i="74"/>
  <c r="AM164" i="74"/>
  <c r="AJ164" i="74"/>
  <c r="AG164" i="74"/>
  <c r="X164" i="74"/>
  <c r="V164" i="74"/>
  <c r="Y164" i="74"/>
  <c r="O164" i="74"/>
  <c r="E164" i="74"/>
  <c r="AR163" i="74"/>
  <c r="AQ163" i="74"/>
  <c r="AH163" i="74" s="1"/>
  <c r="AP163" i="74"/>
  <c r="AO163" i="74"/>
  <c r="AM163" i="74"/>
  <c r="AJ163" i="74"/>
  <c r="AG163" i="74"/>
  <c r="X163" i="74"/>
  <c r="V163" i="74"/>
  <c r="Y163" i="74"/>
  <c r="O163" i="74"/>
  <c r="E163" i="74"/>
  <c r="A163" i="74" s="1"/>
  <c r="AR162" i="74"/>
  <c r="AQ162" i="74"/>
  <c r="AH162" i="74" s="1"/>
  <c r="AP162" i="74"/>
  <c r="AO162" i="74"/>
  <c r="AM162" i="74"/>
  <c r="AJ162" i="74"/>
  <c r="AG162" i="74"/>
  <c r="X162" i="74"/>
  <c r="V162" i="74"/>
  <c r="M162" i="74"/>
  <c r="O162" i="74"/>
  <c r="E162" i="74"/>
  <c r="AR161" i="74"/>
  <c r="AQ161" i="74"/>
  <c r="AH161" i="74" s="1"/>
  <c r="AP161" i="74"/>
  <c r="AO161" i="74"/>
  <c r="AM161" i="74"/>
  <c r="AJ161" i="74"/>
  <c r="AG161" i="74"/>
  <c r="X161" i="74"/>
  <c r="V161" i="74"/>
  <c r="M161" i="74"/>
  <c r="O161" i="74"/>
  <c r="E161" i="74"/>
  <c r="AR160" i="74"/>
  <c r="AQ160" i="74"/>
  <c r="AH160" i="74" s="1"/>
  <c r="AP160" i="74"/>
  <c r="AO160" i="74"/>
  <c r="AM160" i="74"/>
  <c r="AJ160" i="74"/>
  <c r="AG160" i="74"/>
  <c r="X160" i="74"/>
  <c r="V160" i="74"/>
  <c r="Y160" i="74"/>
  <c r="O160" i="74"/>
  <c r="E160" i="74"/>
  <c r="AR159" i="74"/>
  <c r="AQ159" i="74"/>
  <c r="AH159" i="74" s="1"/>
  <c r="AP159" i="74"/>
  <c r="AO159" i="74"/>
  <c r="AM159" i="74"/>
  <c r="AJ159" i="74"/>
  <c r="AG159" i="74"/>
  <c r="X159" i="74"/>
  <c r="V159" i="74"/>
  <c r="O159" i="74"/>
  <c r="E159" i="74"/>
  <c r="AR158" i="74"/>
  <c r="AQ158" i="74"/>
  <c r="AH158" i="74" s="1"/>
  <c r="AP158" i="74"/>
  <c r="AO158" i="74"/>
  <c r="AM158" i="74"/>
  <c r="AJ158" i="74"/>
  <c r="AG158" i="74"/>
  <c r="X158" i="74"/>
  <c r="V158" i="74"/>
  <c r="O158" i="74"/>
  <c r="E158" i="74"/>
  <c r="AR157" i="74"/>
  <c r="AQ157" i="74"/>
  <c r="AH157" i="74" s="1"/>
  <c r="AP157" i="74"/>
  <c r="AO157" i="74"/>
  <c r="AM157" i="74"/>
  <c r="AJ157" i="74"/>
  <c r="AG157" i="74"/>
  <c r="X157" i="74"/>
  <c r="V157" i="74"/>
  <c r="Z157" i="74"/>
  <c r="P157" i="74" s="1"/>
  <c r="O157" i="74"/>
  <c r="E157" i="74"/>
  <c r="AR156" i="74"/>
  <c r="AQ156" i="74"/>
  <c r="AH156" i="74" s="1"/>
  <c r="AP156" i="74"/>
  <c r="AO156" i="74"/>
  <c r="AM156" i="74"/>
  <c r="AJ156" i="74"/>
  <c r="AG156" i="74"/>
  <c r="X156" i="74"/>
  <c r="V156" i="74"/>
  <c r="Y156" i="74"/>
  <c r="O156" i="74"/>
  <c r="E156" i="74"/>
  <c r="AR155" i="74"/>
  <c r="AQ155" i="74"/>
  <c r="AH155" i="74" s="1"/>
  <c r="AP155" i="74"/>
  <c r="AO155" i="74"/>
  <c r="AM155" i="74"/>
  <c r="AJ155" i="74"/>
  <c r="AG155" i="74"/>
  <c r="X155" i="74"/>
  <c r="V155" i="74"/>
  <c r="Z155" i="74"/>
  <c r="P155" i="74" s="1"/>
  <c r="O155" i="74"/>
  <c r="E155" i="74"/>
  <c r="AR154" i="74"/>
  <c r="AQ154" i="74"/>
  <c r="AH154" i="74" s="1"/>
  <c r="AP154" i="74"/>
  <c r="AO154" i="74"/>
  <c r="AM154" i="74"/>
  <c r="AJ154" i="74"/>
  <c r="AG154" i="74"/>
  <c r="X154" i="74"/>
  <c r="V154" i="74"/>
  <c r="Y154" i="74"/>
  <c r="O154" i="74"/>
  <c r="E154" i="74"/>
  <c r="AR153" i="74"/>
  <c r="AQ153" i="74"/>
  <c r="AH153" i="74" s="1"/>
  <c r="AP153" i="74"/>
  <c r="AO153" i="74"/>
  <c r="AM153" i="74"/>
  <c r="AJ153" i="74"/>
  <c r="AG153" i="74"/>
  <c r="X153" i="74"/>
  <c r="V153" i="74"/>
  <c r="Z153" i="74"/>
  <c r="P153" i="74" s="1"/>
  <c r="O153" i="74"/>
  <c r="E153" i="74"/>
  <c r="AR152" i="74"/>
  <c r="AQ152" i="74"/>
  <c r="AH152" i="74" s="1"/>
  <c r="AP152" i="74"/>
  <c r="AO152" i="74"/>
  <c r="AM152" i="74"/>
  <c r="AJ152" i="74"/>
  <c r="AG152" i="74"/>
  <c r="X152" i="74"/>
  <c r="V152" i="74"/>
  <c r="Y152" i="74"/>
  <c r="O152" i="74"/>
  <c r="E152" i="74"/>
  <c r="AR151" i="74"/>
  <c r="AQ151" i="74"/>
  <c r="AH151" i="74" s="1"/>
  <c r="AP151" i="74"/>
  <c r="AO151" i="74"/>
  <c r="AM151" i="74"/>
  <c r="AJ151" i="74"/>
  <c r="AG151" i="74"/>
  <c r="X151" i="74"/>
  <c r="V151" i="74"/>
  <c r="Y151" i="74"/>
  <c r="O151" i="74"/>
  <c r="E151" i="74"/>
  <c r="AR150" i="74"/>
  <c r="AQ150" i="74"/>
  <c r="AH150" i="74" s="1"/>
  <c r="AP150" i="74"/>
  <c r="AO150" i="74"/>
  <c r="AM150" i="74"/>
  <c r="AJ150" i="74"/>
  <c r="AG150" i="74"/>
  <c r="X150" i="74"/>
  <c r="V150" i="74"/>
  <c r="Y150" i="74"/>
  <c r="O150" i="74"/>
  <c r="E150" i="74"/>
  <c r="AR149" i="74"/>
  <c r="AQ149" i="74"/>
  <c r="AH149" i="74" s="1"/>
  <c r="AP149" i="74"/>
  <c r="AO149" i="74"/>
  <c r="AM149" i="74"/>
  <c r="AJ149" i="74"/>
  <c r="AG149" i="74"/>
  <c r="X149" i="74"/>
  <c r="V149" i="74"/>
  <c r="O149" i="74"/>
  <c r="E149" i="74"/>
  <c r="AR148" i="74"/>
  <c r="AQ148" i="74"/>
  <c r="AH148" i="74" s="1"/>
  <c r="AP148" i="74"/>
  <c r="AO148" i="74"/>
  <c r="AM148" i="74"/>
  <c r="AJ148" i="74"/>
  <c r="AG148" i="74"/>
  <c r="X148" i="74"/>
  <c r="V148" i="74"/>
  <c r="Z148" i="74"/>
  <c r="P148" i="74" s="1"/>
  <c r="O148" i="74"/>
  <c r="E148" i="74"/>
  <c r="AR147" i="74"/>
  <c r="AQ147" i="74"/>
  <c r="AH147" i="74" s="1"/>
  <c r="AP147" i="74"/>
  <c r="AO147" i="74"/>
  <c r="AM147" i="74"/>
  <c r="AJ147" i="74"/>
  <c r="AG147" i="74"/>
  <c r="X147" i="74"/>
  <c r="V147" i="74"/>
  <c r="O147" i="74"/>
  <c r="E147" i="74"/>
  <c r="AR146" i="74"/>
  <c r="AQ146" i="74"/>
  <c r="AH146" i="74" s="1"/>
  <c r="AP146" i="74"/>
  <c r="AO146" i="74"/>
  <c r="AM146" i="74"/>
  <c r="AJ146" i="74"/>
  <c r="AG146" i="74"/>
  <c r="X146" i="74"/>
  <c r="V146" i="74"/>
  <c r="Z146" i="74"/>
  <c r="P146" i="74" s="1"/>
  <c r="O146" i="74"/>
  <c r="E146" i="74"/>
  <c r="A146" i="74" s="1"/>
  <c r="AR145" i="74"/>
  <c r="AQ145" i="74"/>
  <c r="AH145" i="74" s="1"/>
  <c r="AP145" i="74"/>
  <c r="AO145" i="74"/>
  <c r="AM145" i="74"/>
  <c r="AJ145" i="74"/>
  <c r="AG145" i="74"/>
  <c r="X145" i="74"/>
  <c r="V145" i="74"/>
  <c r="O145" i="74"/>
  <c r="E145" i="74"/>
  <c r="A145" i="74" s="1"/>
  <c r="AR144" i="74"/>
  <c r="AQ144" i="74"/>
  <c r="AH144" i="74" s="1"/>
  <c r="AP144" i="74"/>
  <c r="AO144" i="74"/>
  <c r="AM144" i="74"/>
  <c r="AJ144" i="74"/>
  <c r="AG144" i="74"/>
  <c r="X144" i="74"/>
  <c r="V144" i="74"/>
  <c r="Z144" i="74"/>
  <c r="P144" i="74" s="1"/>
  <c r="O144" i="74"/>
  <c r="E144" i="74"/>
  <c r="A144" i="74" s="1"/>
  <c r="AR143" i="74"/>
  <c r="AQ143" i="74"/>
  <c r="AH143" i="74" s="1"/>
  <c r="AP143" i="74"/>
  <c r="AO143" i="74"/>
  <c r="AM143" i="74"/>
  <c r="AJ143" i="74"/>
  <c r="AG143" i="74"/>
  <c r="X143" i="74"/>
  <c r="V143" i="74"/>
  <c r="O143" i="74"/>
  <c r="E143" i="74"/>
  <c r="A143" i="74" s="1"/>
  <c r="AR142" i="74"/>
  <c r="AQ142" i="74"/>
  <c r="AH142" i="74" s="1"/>
  <c r="AP142" i="74"/>
  <c r="AO142" i="74"/>
  <c r="AM142" i="74"/>
  <c r="AJ142" i="74"/>
  <c r="AG142" i="74"/>
  <c r="X142" i="74"/>
  <c r="V142" i="74"/>
  <c r="Z142" i="74"/>
  <c r="P142" i="74" s="1"/>
  <c r="O142" i="74"/>
  <c r="E142" i="74"/>
  <c r="A142" i="74" s="1"/>
  <c r="AR141" i="74"/>
  <c r="AQ141" i="74"/>
  <c r="AH141" i="74" s="1"/>
  <c r="AP141" i="74"/>
  <c r="AO141" i="74"/>
  <c r="AM141" i="74"/>
  <c r="AJ141" i="74"/>
  <c r="AG141" i="74"/>
  <c r="X141" i="74"/>
  <c r="V141" i="74"/>
  <c r="O141" i="74"/>
  <c r="E141" i="74"/>
  <c r="A141" i="74" s="1"/>
  <c r="AR140" i="74"/>
  <c r="AQ140" i="74"/>
  <c r="AH140" i="74" s="1"/>
  <c r="AP140" i="74"/>
  <c r="AO140" i="74"/>
  <c r="AM140" i="74"/>
  <c r="AJ140" i="74"/>
  <c r="AG140" i="74"/>
  <c r="V140" i="74"/>
  <c r="Z140" i="74"/>
  <c r="P140" i="74" s="1"/>
  <c r="O140" i="74"/>
  <c r="E140" i="74"/>
  <c r="A140" i="74" s="1"/>
  <c r="X140" i="74" s="1"/>
  <c r="AR139" i="74"/>
  <c r="AQ139" i="74"/>
  <c r="AH139" i="74" s="1"/>
  <c r="AP139" i="74"/>
  <c r="AO139" i="74"/>
  <c r="AM139" i="74"/>
  <c r="AJ139" i="74"/>
  <c r="AG139" i="74"/>
  <c r="O139" i="74"/>
  <c r="J138" i="74"/>
  <c r="AR135" i="74"/>
  <c r="AQ135" i="74"/>
  <c r="AH135" i="74" s="1"/>
  <c r="AP135" i="74"/>
  <c r="AO135" i="74"/>
  <c r="AM135" i="74"/>
  <c r="AJ135" i="74"/>
  <c r="AG135" i="74"/>
  <c r="X135" i="74"/>
  <c r="V135" i="74"/>
  <c r="Z135" i="74"/>
  <c r="P135" i="74" s="1"/>
  <c r="O135" i="74"/>
  <c r="B135" i="74"/>
  <c r="AR134" i="74"/>
  <c r="AQ134" i="74"/>
  <c r="AH134" i="74" s="1"/>
  <c r="AP134" i="74"/>
  <c r="AO134" i="74"/>
  <c r="AM134" i="74"/>
  <c r="AJ134" i="74"/>
  <c r="AG134" i="74"/>
  <c r="X134" i="74"/>
  <c r="V134" i="74"/>
  <c r="O134" i="74"/>
  <c r="B134" i="74"/>
  <c r="AR133" i="74"/>
  <c r="AQ133" i="74"/>
  <c r="AH133" i="74" s="1"/>
  <c r="AP133" i="74"/>
  <c r="AO133" i="74"/>
  <c r="AM133" i="74"/>
  <c r="AJ133" i="74"/>
  <c r="AG133" i="74"/>
  <c r="X133" i="74"/>
  <c r="V133" i="74"/>
  <c r="O133" i="74"/>
  <c r="B133" i="74"/>
  <c r="AR132" i="74"/>
  <c r="AQ132" i="74"/>
  <c r="AH132" i="74" s="1"/>
  <c r="AP132" i="74"/>
  <c r="AO132" i="74"/>
  <c r="AM132" i="74"/>
  <c r="AJ132" i="74"/>
  <c r="AG132" i="74"/>
  <c r="V132" i="74"/>
  <c r="Y132" i="74"/>
  <c r="O132" i="74"/>
  <c r="B132" i="74"/>
  <c r="AR131" i="74"/>
  <c r="AQ131" i="74"/>
  <c r="AH131" i="74" s="1"/>
  <c r="AP131" i="74"/>
  <c r="AO131" i="74"/>
  <c r="AM131" i="74"/>
  <c r="AJ131" i="74"/>
  <c r="AG131" i="74"/>
  <c r="V131" i="74"/>
  <c r="O131" i="74"/>
  <c r="B131" i="74"/>
  <c r="AR130" i="74"/>
  <c r="AQ130" i="74"/>
  <c r="AH130" i="74" s="1"/>
  <c r="AP130" i="74"/>
  <c r="AO130" i="74"/>
  <c r="AM130" i="74"/>
  <c r="AJ130" i="74"/>
  <c r="AG130" i="74"/>
  <c r="X130" i="74"/>
  <c r="V130" i="74"/>
  <c r="O130" i="74"/>
  <c r="B130" i="74"/>
  <c r="AR129" i="74"/>
  <c r="AQ129" i="74"/>
  <c r="AH129" i="74" s="1"/>
  <c r="AP129" i="74"/>
  <c r="AO129" i="74"/>
  <c r="AM129" i="74"/>
  <c r="AJ129" i="74"/>
  <c r="AG129" i="74"/>
  <c r="Y129" i="74"/>
  <c r="O129" i="74"/>
  <c r="B129" i="74"/>
  <c r="AR128" i="74"/>
  <c r="AQ128" i="74"/>
  <c r="AH128" i="74" s="1"/>
  <c r="AP128" i="74"/>
  <c r="AO128" i="74"/>
  <c r="AM128" i="74"/>
  <c r="AJ128" i="74"/>
  <c r="AG128" i="74"/>
  <c r="X128" i="74"/>
  <c r="V128" i="74"/>
  <c r="AA128" i="74"/>
  <c r="O128" i="74"/>
  <c r="B128" i="74"/>
  <c r="AR127" i="74"/>
  <c r="AQ127" i="74"/>
  <c r="AH127" i="74" s="1"/>
  <c r="AP127" i="74"/>
  <c r="AO127" i="74"/>
  <c r="AM127" i="74"/>
  <c r="AJ127" i="74"/>
  <c r="AG127" i="74"/>
  <c r="X127" i="74"/>
  <c r="V127" i="74"/>
  <c r="O127" i="74"/>
  <c r="B127" i="74"/>
  <c r="AR126" i="74"/>
  <c r="AQ126" i="74"/>
  <c r="AH126" i="74" s="1"/>
  <c r="AP126" i="74"/>
  <c r="AO126" i="74"/>
  <c r="AM126" i="74"/>
  <c r="AJ126" i="74"/>
  <c r="AG126" i="74"/>
  <c r="X126" i="74"/>
  <c r="V126" i="74"/>
  <c r="O126" i="74"/>
  <c r="B126" i="74"/>
  <c r="AR125" i="74"/>
  <c r="AQ125" i="74"/>
  <c r="AH125" i="74" s="1"/>
  <c r="AP125" i="74"/>
  <c r="AO125" i="74"/>
  <c r="AM125" i="74"/>
  <c r="AJ125" i="74"/>
  <c r="AG125" i="74"/>
  <c r="V125" i="74"/>
  <c r="Y125" i="74"/>
  <c r="O125" i="74"/>
  <c r="B125" i="74"/>
  <c r="AR124" i="74"/>
  <c r="AQ124" i="74"/>
  <c r="AH124" i="74" s="1"/>
  <c r="AP124" i="74"/>
  <c r="AO124" i="74"/>
  <c r="AM124" i="74"/>
  <c r="AJ124" i="74"/>
  <c r="AG124" i="74"/>
  <c r="V124" i="74"/>
  <c r="AA124" i="74"/>
  <c r="O124" i="74"/>
  <c r="B124" i="74"/>
  <c r="AR123" i="74"/>
  <c r="AQ123" i="74"/>
  <c r="AH123" i="74" s="1"/>
  <c r="AP123" i="74"/>
  <c r="AO123" i="74"/>
  <c r="AM123" i="74"/>
  <c r="AJ123" i="74"/>
  <c r="AG123" i="74"/>
  <c r="X123" i="74"/>
  <c r="V123" i="74"/>
  <c r="Z123" i="74"/>
  <c r="P123" i="74" s="1"/>
  <c r="O123" i="74"/>
  <c r="B123" i="74"/>
  <c r="AR122" i="74"/>
  <c r="AQ122" i="74"/>
  <c r="AH122" i="74" s="1"/>
  <c r="AP122" i="74"/>
  <c r="AO122" i="74"/>
  <c r="AM122" i="74"/>
  <c r="AJ122" i="74"/>
  <c r="AG122" i="74"/>
  <c r="X122" i="74"/>
  <c r="V122" i="74"/>
  <c r="O122" i="74"/>
  <c r="B122" i="74"/>
  <c r="AR121" i="74"/>
  <c r="AQ121" i="74"/>
  <c r="AH121" i="74" s="1"/>
  <c r="AP121" i="74"/>
  <c r="AO121" i="74"/>
  <c r="AM121" i="74"/>
  <c r="AJ121" i="74"/>
  <c r="AG121" i="74"/>
  <c r="V121" i="74"/>
  <c r="Y121" i="74"/>
  <c r="O121" i="74"/>
  <c r="B121" i="74"/>
  <c r="AR120" i="74"/>
  <c r="AQ120" i="74"/>
  <c r="AH120" i="74" s="1"/>
  <c r="AP120" i="74"/>
  <c r="AO120" i="74"/>
  <c r="AM120" i="74"/>
  <c r="AJ120" i="74"/>
  <c r="AG120" i="74"/>
  <c r="V120" i="74"/>
  <c r="O120" i="74"/>
  <c r="B120" i="74"/>
  <c r="AR119" i="74"/>
  <c r="AQ119" i="74"/>
  <c r="AH119" i="74" s="1"/>
  <c r="AP119" i="74"/>
  <c r="AO119" i="74"/>
  <c r="AM119" i="74"/>
  <c r="AJ119" i="74"/>
  <c r="AG119" i="74"/>
  <c r="V119" i="74"/>
  <c r="Z119" i="74"/>
  <c r="P119" i="74" s="1"/>
  <c r="O119" i="74"/>
  <c r="B119" i="74"/>
  <c r="AR118" i="74"/>
  <c r="AQ118" i="74"/>
  <c r="AH118" i="74" s="1"/>
  <c r="AP118" i="74"/>
  <c r="AO118" i="74"/>
  <c r="AM118" i="74"/>
  <c r="AJ118" i="74"/>
  <c r="AG118" i="74"/>
  <c r="X118" i="74"/>
  <c r="O118" i="74"/>
  <c r="B118" i="74"/>
  <c r="AR117" i="74"/>
  <c r="AQ117" i="74"/>
  <c r="AH117" i="74" s="1"/>
  <c r="AP117" i="74"/>
  <c r="AO117" i="74"/>
  <c r="AM117" i="74"/>
  <c r="AJ117" i="74"/>
  <c r="AG117" i="74"/>
  <c r="X117" i="74"/>
  <c r="V117" i="74"/>
  <c r="Y117" i="74"/>
  <c r="O117" i="74"/>
  <c r="B117" i="74"/>
  <c r="AR116" i="74"/>
  <c r="AQ116" i="74"/>
  <c r="AH116" i="74" s="1"/>
  <c r="AP116" i="74"/>
  <c r="AO116" i="74"/>
  <c r="AM116" i="74"/>
  <c r="AJ116" i="74"/>
  <c r="AG116" i="74"/>
  <c r="V116" i="74"/>
  <c r="O116" i="74"/>
  <c r="B116" i="74"/>
  <c r="AR115" i="74"/>
  <c r="AQ115" i="74"/>
  <c r="AH115" i="74" s="1"/>
  <c r="AP115" i="74"/>
  <c r="AO115" i="74"/>
  <c r="AM115" i="74"/>
  <c r="AJ115" i="74"/>
  <c r="AG115" i="74"/>
  <c r="X115" i="74"/>
  <c r="V115" i="74"/>
  <c r="O115" i="74"/>
  <c r="B115" i="74"/>
  <c r="AR114" i="74"/>
  <c r="AQ114" i="74"/>
  <c r="AH114" i="74" s="1"/>
  <c r="AP114" i="74"/>
  <c r="AO114" i="74"/>
  <c r="AM114" i="74"/>
  <c r="AJ114" i="74"/>
  <c r="AG114" i="74"/>
  <c r="V114" i="74"/>
  <c r="O114" i="74"/>
  <c r="B114" i="74"/>
  <c r="AR113" i="74"/>
  <c r="AQ113" i="74"/>
  <c r="AH113" i="74" s="1"/>
  <c r="AP113" i="74"/>
  <c r="AO113" i="74"/>
  <c r="AM113" i="74"/>
  <c r="AJ113" i="74"/>
  <c r="AG113" i="74"/>
  <c r="X113" i="74"/>
  <c r="V113" i="74"/>
  <c r="O113" i="74"/>
  <c r="B113" i="74"/>
  <c r="AR112" i="74"/>
  <c r="AQ112" i="74"/>
  <c r="AH112" i="74" s="1"/>
  <c r="AP112" i="74"/>
  <c r="AO112" i="74"/>
  <c r="AM112" i="74"/>
  <c r="AJ112" i="74"/>
  <c r="AG112" i="74"/>
  <c r="X112" i="74"/>
  <c r="V112" i="74"/>
  <c r="AA112" i="74"/>
  <c r="O112" i="74"/>
  <c r="B112" i="74"/>
  <c r="AR111" i="74"/>
  <c r="AQ111" i="74"/>
  <c r="AH111" i="74" s="1"/>
  <c r="AP111" i="74"/>
  <c r="AO111" i="74"/>
  <c r="AM111" i="74"/>
  <c r="AJ111" i="74"/>
  <c r="AG111" i="74"/>
  <c r="X111" i="74"/>
  <c r="V111" i="74"/>
  <c r="O111" i="74"/>
  <c r="B111" i="74"/>
  <c r="AR110" i="74"/>
  <c r="AQ110" i="74"/>
  <c r="AH110" i="74" s="1"/>
  <c r="AP110" i="74"/>
  <c r="AO110" i="74"/>
  <c r="AM110" i="74"/>
  <c r="AJ110" i="74"/>
  <c r="AG110" i="74"/>
  <c r="X110" i="74"/>
  <c r="V110" i="74"/>
  <c r="AA110" i="74"/>
  <c r="O110" i="74"/>
  <c r="B110" i="74"/>
  <c r="AR109" i="74"/>
  <c r="AQ109" i="74"/>
  <c r="AH109" i="74" s="1"/>
  <c r="AP109" i="74"/>
  <c r="AO109" i="74"/>
  <c r="AM109" i="74"/>
  <c r="AJ109" i="74"/>
  <c r="AG109" i="74"/>
  <c r="X109" i="74"/>
  <c r="V109" i="74"/>
  <c r="O109" i="74"/>
  <c r="B109" i="74"/>
  <c r="AR108" i="74"/>
  <c r="AQ108" i="74"/>
  <c r="AH108" i="74" s="1"/>
  <c r="AP108" i="74"/>
  <c r="AO108" i="74"/>
  <c r="AM108" i="74"/>
  <c r="AJ108" i="74"/>
  <c r="AG108" i="74"/>
  <c r="X108" i="74"/>
  <c r="V108" i="74"/>
  <c r="AA108" i="74"/>
  <c r="O108" i="74"/>
  <c r="B108" i="74"/>
  <c r="AR107" i="74"/>
  <c r="AQ107" i="74"/>
  <c r="AH107" i="74" s="1"/>
  <c r="AP107" i="74"/>
  <c r="AO107" i="74"/>
  <c r="AM107" i="74"/>
  <c r="AJ107" i="74"/>
  <c r="AG107" i="74"/>
  <c r="X107" i="74"/>
  <c r="V107" i="74"/>
  <c r="O107" i="74"/>
  <c r="B107" i="74"/>
  <c r="AR106" i="74"/>
  <c r="AQ106" i="74"/>
  <c r="AH106" i="74" s="1"/>
  <c r="AP106" i="74"/>
  <c r="AO106" i="74"/>
  <c r="AM106" i="74"/>
  <c r="AJ106" i="74"/>
  <c r="AG106" i="74"/>
  <c r="X106" i="74"/>
  <c r="V106" i="74"/>
  <c r="AA106" i="74"/>
  <c r="O106" i="74"/>
  <c r="B106" i="74"/>
  <c r="AR105" i="74"/>
  <c r="AQ105" i="74"/>
  <c r="AH105" i="74" s="1"/>
  <c r="AP105" i="74"/>
  <c r="AO105" i="74"/>
  <c r="AM105" i="74"/>
  <c r="AJ105" i="74"/>
  <c r="AG105" i="74"/>
  <c r="V105" i="74"/>
  <c r="AA105" i="74"/>
  <c r="O105" i="74"/>
  <c r="B105" i="74"/>
  <c r="P17" i="64"/>
  <c r="AR73" i="74"/>
  <c r="AQ73" i="74"/>
  <c r="AP73" i="74"/>
  <c r="AO73" i="74"/>
  <c r="AM73" i="74"/>
  <c r="AJ73" i="74"/>
  <c r="AG73" i="74"/>
  <c r="X73" i="74"/>
  <c r="V73" i="74"/>
  <c r="Y73" i="74"/>
  <c r="O73" i="74"/>
  <c r="E73" i="74"/>
  <c r="AR72" i="74"/>
  <c r="AQ72" i="74"/>
  <c r="AP72" i="74"/>
  <c r="AO72" i="74"/>
  <c r="AM72" i="74"/>
  <c r="AJ72" i="74"/>
  <c r="AG72" i="74"/>
  <c r="X72" i="74"/>
  <c r="V72" i="74"/>
  <c r="O72" i="74"/>
  <c r="E72" i="74"/>
  <c r="A72" i="74" s="1"/>
  <c r="AR71" i="74"/>
  <c r="AQ71" i="74"/>
  <c r="AP71" i="74"/>
  <c r="AO71" i="74"/>
  <c r="AM71" i="74"/>
  <c r="AJ71" i="74"/>
  <c r="AG71" i="74"/>
  <c r="X71" i="74"/>
  <c r="V71" i="74"/>
  <c r="O71" i="74"/>
  <c r="E71" i="74"/>
  <c r="A71" i="74" s="1"/>
  <c r="AR70" i="74"/>
  <c r="AQ70" i="74"/>
  <c r="AP70" i="74"/>
  <c r="AO70" i="74"/>
  <c r="AM70" i="74"/>
  <c r="AJ70" i="74"/>
  <c r="AG70" i="74"/>
  <c r="X70" i="74"/>
  <c r="V70" i="74"/>
  <c r="Z70" i="74"/>
  <c r="O70" i="74"/>
  <c r="E70" i="74"/>
  <c r="AR69" i="74"/>
  <c r="AQ69" i="74"/>
  <c r="AP69" i="74"/>
  <c r="AO69" i="74"/>
  <c r="AM69" i="74"/>
  <c r="AJ69" i="74"/>
  <c r="AG69" i="74"/>
  <c r="X69" i="74"/>
  <c r="V69" i="74"/>
  <c r="O69" i="74"/>
  <c r="E69" i="74"/>
  <c r="AR68" i="74"/>
  <c r="AQ68" i="74"/>
  <c r="AP68" i="74"/>
  <c r="AO68" i="74"/>
  <c r="AM68" i="74"/>
  <c r="AJ68" i="74"/>
  <c r="AG68" i="74"/>
  <c r="X68" i="74"/>
  <c r="V68" i="74"/>
  <c r="Z68" i="74"/>
  <c r="O68" i="74"/>
  <c r="E68" i="74"/>
  <c r="A68" i="74" s="1"/>
  <c r="AR67" i="74"/>
  <c r="AQ67" i="74"/>
  <c r="AP67" i="74"/>
  <c r="AO67" i="74"/>
  <c r="AM67" i="74"/>
  <c r="AJ67" i="74"/>
  <c r="AG67" i="74"/>
  <c r="X67" i="74"/>
  <c r="V67" i="74"/>
  <c r="Z67" i="74"/>
  <c r="O67" i="74"/>
  <c r="E67" i="74"/>
  <c r="A67" i="74" s="1"/>
  <c r="AR66" i="74"/>
  <c r="AQ66" i="74"/>
  <c r="AP66" i="74"/>
  <c r="AO66" i="74"/>
  <c r="AM66" i="74"/>
  <c r="AJ66" i="74"/>
  <c r="AG66" i="74"/>
  <c r="X66" i="74"/>
  <c r="V66" i="74"/>
  <c r="AA66" i="74"/>
  <c r="O66" i="74"/>
  <c r="E66" i="74"/>
  <c r="A66" i="74" s="1"/>
  <c r="AR65" i="74"/>
  <c r="AQ65" i="74"/>
  <c r="AP65" i="74"/>
  <c r="AO65" i="74"/>
  <c r="AM65" i="74"/>
  <c r="AJ65" i="74"/>
  <c r="AG65" i="74"/>
  <c r="X65" i="74"/>
  <c r="V65" i="74"/>
  <c r="Z65" i="74"/>
  <c r="O65" i="74"/>
  <c r="E65" i="74"/>
  <c r="AR64" i="74"/>
  <c r="AQ64" i="74"/>
  <c r="AP64" i="74"/>
  <c r="AO64" i="74"/>
  <c r="AM64" i="74"/>
  <c r="AJ64" i="74"/>
  <c r="AG64" i="74"/>
  <c r="X64" i="74"/>
  <c r="V64" i="74"/>
  <c r="Y64" i="74"/>
  <c r="O64" i="74"/>
  <c r="E64" i="74"/>
  <c r="A64" i="74" s="1"/>
  <c r="AR63" i="74"/>
  <c r="AQ63" i="74"/>
  <c r="AP63" i="74"/>
  <c r="AO63" i="74"/>
  <c r="AM63" i="74"/>
  <c r="AJ63" i="74"/>
  <c r="AG63" i="74"/>
  <c r="X63" i="74"/>
  <c r="V63" i="74"/>
  <c r="Y63" i="74"/>
  <c r="O63" i="74"/>
  <c r="E63" i="74"/>
  <c r="A63" i="74" s="1"/>
  <c r="AR62" i="74"/>
  <c r="AQ62" i="74"/>
  <c r="AP62" i="74"/>
  <c r="AO62" i="74"/>
  <c r="AM62" i="74"/>
  <c r="AJ62" i="74"/>
  <c r="AG62" i="74"/>
  <c r="X62" i="74"/>
  <c r="V62" i="74"/>
  <c r="Y62" i="74"/>
  <c r="O62" i="74"/>
  <c r="E62" i="74"/>
  <c r="AR61" i="74"/>
  <c r="AQ61" i="74"/>
  <c r="AP61" i="74"/>
  <c r="AO61" i="74"/>
  <c r="AM61" i="74"/>
  <c r="AJ61" i="74"/>
  <c r="AG61" i="74"/>
  <c r="X61" i="74"/>
  <c r="V61" i="74"/>
  <c r="Y61" i="74"/>
  <c r="O61" i="74"/>
  <c r="E61" i="74"/>
  <c r="AR60" i="74"/>
  <c r="AQ60" i="74"/>
  <c r="AP60" i="74"/>
  <c r="AO60" i="74"/>
  <c r="AM60" i="74"/>
  <c r="AJ60" i="74"/>
  <c r="AG60" i="74"/>
  <c r="X60" i="74"/>
  <c r="V60" i="74"/>
  <c r="O60" i="74"/>
  <c r="E60" i="74"/>
  <c r="A60" i="74" s="1"/>
  <c r="AR59" i="74"/>
  <c r="AQ59" i="74"/>
  <c r="AP59" i="74"/>
  <c r="AO59" i="74"/>
  <c r="AM59" i="74"/>
  <c r="AJ59" i="74"/>
  <c r="AG59" i="74"/>
  <c r="X59" i="74"/>
  <c r="V59" i="74"/>
  <c r="O59" i="74"/>
  <c r="E59" i="74"/>
  <c r="A59" i="74" s="1"/>
  <c r="AR58" i="74"/>
  <c r="AQ58" i="74"/>
  <c r="AP58" i="74"/>
  <c r="AO58" i="74"/>
  <c r="AM58" i="74"/>
  <c r="AJ58" i="74"/>
  <c r="AG58" i="74"/>
  <c r="X58" i="74"/>
  <c r="V58" i="74"/>
  <c r="AA58" i="74"/>
  <c r="O58" i="74"/>
  <c r="E58" i="74"/>
  <c r="A58" i="74" s="1"/>
  <c r="AR57" i="74"/>
  <c r="AQ57" i="74"/>
  <c r="AP57" i="74"/>
  <c r="AO57" i="74"/>
  <c r="AM57" i="74"/>
  <c r="AJ57" i="74"/>
  <c r="AG57" i="74"/>
  <c r="X57" i="74"/>
  <c r="V57" i="74"/>
  <c r="O57" i="74"/>
  <c r="E57" i="74"/>
  <c r="AR56" i="74"/>
  <c r="AQ56" i="74"/>
  <c r="AP56" i="74"/>
  <c r="AO56" i="74"/>
  <c r="AM56" i="74"/>
  <c r="AJ56" i="74"/>
  <c r="AG56" i="74"/>
  <c r="X56" i="74"/>
  <c r="V56" i="74"/>
  <c r="M56" i="74"/>
  <c r="O56" i="74"/>
  <c r="E56" i="74"/>
  <c r="A56" i="74" s="1"/>
  <c r="AR55" i="74"/>
  <c r="AQ55" i="74"/>
  <c r="AP55" i="74"/>
  <c r="AO55" i="74"/>
  <c r="AM55" i="74"/>
  <c r="AJ55" i="74"/>
  <c r="AG55" i="74"/>
  <c r="X55" i="74"/>
  <c r="V55" i="74"/>
  <c r="O55" i="74"/>
  <c r="E55" i="74"/>
  <c r="A55" i="74" s="1"/>
  <c r="AR54" i="74"/>
  <c r="AQ54" i="74"/>
  <c r="AP54" i="74"/>
  <c r="AO54" i="74"/>
  <c r="AM54" i="74"/>
  <c r="AJ54" i="74"/>
  <c r="AG54" i="74"/>
  <c r="X54" i="74"/>
  <c r="V54" i="74"/>
  <c r="Z54" i="74"/>
  <c r="O54" i="74"/>
  <c r="E54" i="74"/>
  <c r="AR53" i="74"/>
  <c r="AQ53" i="74"/>
  <c r="AP53" i="74"/>
  <c r="AO53" i="74"/>
  <c r="AM53" i="74"/>
  <c r="AJ53" i="74"/>
  <c r="AG53" i="74"/>
  <c r="X53" i="74"/>
  <c r="V53" i="74"/>
  <c r="O53" i="74"/>
  <c r="E53" i="74"/>
  <c r="AR52" i="74"/>
  <c r="AQ52" i="74"/>
  <c r="AP52" i="74"/>
  <c r="AO52" i="74"/>
  <c r="AM52" i="74"/>
  <c r="AJ52" i="74"/>
  <c r="AG52" i="74"/>
  <c r="X52" i="74"/>
  <c r="V52" i="74"/>
  <c r="O52" i="74"/>
  <c r="E52" i="74"/>
  <c r="A52" i="74" s="1"/>
  <c r="AR51" i="74"/>
  <c r="AQ51" i="74"/>
  <c r="AP51" i="74"/>
  <c r="AO51" i="74"/>
  <c r="AM51" i="74"/>
  <c r="AJ51" i="74"/>
  <c r="AG51" i="74"/>
  <c r="X51" i="74"/>
  <c r="V51" i="74"/>
  <c r="Y51" i="74"/>
  <c r="O51" i="74"/>
  <c r="E51" i="74"/>
  <c r="A51" i="74" s="1"/>
  <c r="AR50" i="74"/>
  <c r="AQ50" i="74"/>
  <c r="AP50" i="74"/>
  <c r="AO50" i="74"/>
  <c r="AM50" i="74"/>
  <c r="AJ50" i="74"/>
  <c r="AG50" i="74"/>
  <c r="X50" i="74"/>
  <c r="V50" i="74"/>
  <c r="AA50" i="74"/>
  <c r="O50" i="74"/>
  <c r="E50" i="74"/>
  <c r="A50" i="74" s="1"/>
  <c r="AR49" i="74"/>
  <c r="AQ49" i="74"/>
  <c r="AP49" i="74"/>
  <c r="AO49" i="74"/>
  <c r="AM49" i="74"/>
  <c r="AJ49" i="74"/>
  <c r="AG49" i="74"/>
  <c r="X49" i="74"/>
  <c r="V49" i="74"/>
  <c r="Y49" i="74"/>
  <c r="O49" i="74"/>
  <c r="E49" i="74"/>
  <c r="A49" i="74" s="1"/>
  <c r="AR48" i="74"/>
  <c r="AQ48" i="74"/>
  <c r="AP48" i="74"/>
  <c r="AO48" i="74"/>
  <c r="AM48" i="74"/>
  <c r="AJ48" i="74"/>
  <c r="AG48" i="74"/>
  <c r="X48" i="74"/>
  <c r="V48" i="74"/>
  <c r="AA48" i="74"/>
  <c r="O48" i="74"/>
  <c r="E48" i="74"/>
  <c r="A48" i="74" s="1"/>
  <c r="AR47" i="74"/>
  <c r="AQ47" i="74"/>
  <c r="AP47" i="74"/>
  <c r="AO47" i="74"/>
  <c r="AM47" i="74"/>
  <c r="AJ47" i="74"/>
  <c r="AG47" i="74"/>
  <c r="X47" i="74"/>
  <c r="V47" i="74"/>
  <c r="O47" i="74"/>
  <c r="E47" i="74"/>
  <c r="AR46" i="74"/>
  <c r="AQ46" i="74"/>
  <c r="AP46" i="74"/>
  <c r="AO46" i="74"/>
  <c r="AM46" i="74"/>
  <c r="AJ46" i="74"/>
  <c r="AG46" i="74"/>
  <c r="X46" i="74"/>
  <c r="V46" i="74"/>
  <c r="O46" i="74"/>
  <c r="E46" i="74"/>
  <c r="A46" i="74" s="1"/>
  <c r="AR45" i="74"/>
  <c r="AQ45" i="74"/>
  <c r="AP45" i="74"/>
  <c r="AO45" i="74"/>
  <c r="AM45" i="74"/>
  <c r="AJ45" i="74"/>
  <c r="AG45" i="74"/>
  <c r="X45" i="74"/>
  <c r="V45" i="74"/>
  <c r="Y45" i="74"/>
  <c r="O45" i="74"/>
  <c r="E45" i="74"/>
  <c r="AR44" i="74"/>
  <c r="AQ44" i="74"/>
  <c r="AP44" i="74"/>
  <c r="AM44" i="74"/>
  <c r="AG44" i="74"/>
  <c r="X44" i="74"/>
  <c r="V44" i="74"/>
  <c r="AA44" i="74"/>
  <c r="O44" i="74"/>
  <c r="AR43" i="74"/>
  <c r="AQ43" i="74"/>
  <c r="AP43" i="74"/>
  <c r="AM43" i="74"/>
  <c r="AG43" i="74"/>
  <c r="X43" i="74"/>
  <c r="V43" i="74"/>
  <c r="Y43" i="74"/>
  <c r="O43" i="74"/>
  <c r="AR39" i="74"/>
  <c r="AQ39" i="74"/>
  <c r="AH39" i="74" s="1"/>
  <c r="AP39" i="74"/>
  <c r="AM39" i="74"/>
  <c r="AG39" i="74"/>
  <c r="X39" i="74"/>
  <c r="V39" i="74"/>
  <c r="AA39" i="74"/>
  <c r="O39" i="74"/>
  <c r="I39" i="74"/>
  <c r="I135" i="74" s="1"/>
  <c r="H39" i="74"/>
  <c r="AR38" i="74"/>
  <c r="AQ38" i="74"/>
  <c r="AH38" i="74" s="1"/>
  <c r="AP38" i="74"/>
  <c r="AM38" i="74"/>
  <c r="AG38" i="74"/>
  <c r="O38" i="74"/>
  <c r="H38" i="74"/>
  <c r="H134" i="74" s="1"/>
  <c r="AR37" i="74"/>
  <c r="AQ37" i="74"/>
  <c r="AH37" i="74" s="1"/>
  <c r="AP37" i="74"/>
  <c r="AO37" i="74"/>
  <c r="AM37" i="74"/>
  <c r="AJ37" i="74"/>
  <c r="AG37" i="74"/>
  <c r="V37" i="74"/>
  <c r="Z37" i="74"/>
  <c r="P37" i="74" s="1"/>
  <c r="O37" i="74"/>
  <c r="H37" i="74"/>
  <c r="AR36" i="74"/>
  <c r="AQ36" i="74"/>
  <c r="AH36" i="74" s="1"/>
  <c r="AP36" i="74"/>
  <c r="AO36" i="74"/>
  <c r="AM36" i="74"/>
  <c r="AJ36" i="74"/>
  <c r="AG36" i="74"/>
  <c r="X36" i="74"/>
  <c r="O36" i="74"/>
  <c r="H36" i="74"/>
  <c r="H132" i="74" s="1"/>
  <c r="AR35" i="74"/>
  <c r="AQ35" i="74"/>
  <c r="AH35" i="74" s="1"/>
  <c r="AP35" i="74"/>
  <c r="AM35" i="74"/>
  <c r="AG35" i="74"/>
  <c r="X35" i="74"/>
  <c r="V35" i="74"/>
  <c r="AA35" i="74"/>
  <c r="O35" i="74"/>
  <c r="H35" i="74"/>
  <c r="H131" i="74" s="1"/>
  <c r="AR34" i="74"/>
  <c r="AQ34" i="74"/>
  <c r="AH34" i="74" s="1"/>
  <c r="AP34" i="74"/>
  <c r="AM34" i="74"/>
  <c r="AG34" i="74"/>
  <c r="X34" i="74"/>
  <c r="V34" i="74"/>
  <c r="O34" i="74"/>
  <c r="H34" i="74"/>
  <c r="H130" i="74" s="1"/>
  <c r="AR33" i="74"/>
  <c r="AQ33" i="74"/>
  <c r="AH33" i="74" s="1"/>
  <c r="AP33" i="74"/>
  <c r="AM33" i="74"/>
  <c r="AG33" i="74"/>
  <c r="Z33" i="74"/>
  <c r="P33" i="74" s="1"/>
  <c r="O33" i="74"/>
  <c r="H33" i="74"/>
  <c r="H129" i="74" s="1"/>
  <c r="AR32" i="74"/>
  <c r="AQ32" i="74"/>
  <c r="AH32" i="74" s="1"/>
  <c r="AP32" i="74"/>
  <c r="AM32" i="74"/>
  <c r="AG32" i="74"/>
  <c r="X32" i="74"/>
  <c r="V32" i="74"/>
  <c r="Y32" i="74"/>
  <c r="O32" i="74"/>
  <c r="H32" i="74"/>
  <c r="H128" i="74" s="1"/>
  <c r="AR31" i="74"/>
  <c r="AQ31" i="74"/>
  <c r="AH31" i="74" s="1"/>
  <c r="AP31" i="74"/>
  <c r="AM31" i="74"/>
  <c r="AG31" i="74"/>
  <c r="X31" i="74"/>
  <c r="V31" i="74"/>
  <c r="AA31" i="74"/>
  <c r="O31" i="74"/>
  <c r="H31" i="74"/>
  <c r="H127" i="74" s="1"/>
  <c r="AR30" i="74"/>
  <c r="AQ30" i="74"/>
  <c r="AH30" i="74" s="1"/>
  <c r="AP30" i="74"/>
  <c r="AM30" i="74"/>
  <c r="AG30" i="74"/>
  <c r="X30" i="74"/>
  <c r="V30" i="74"/>
  <c r="Y30" i="74"/>
  <c r="O30" i="74"/>
  <c r="H30" i="74"/>
  <c r="H126" i="74" s="1"/>
  <c r="AR29" i="74"/>
  <c r="AQ29" i="74"/>
  <c r="AH29" i="74" s="1"/>
  <c r="AP29" i="74"/>
  <c r="AM29" i="74"/>
  <c r="AG29" i="74"/>
  <c r="X29" i="74"/>
  <c r="O29" i="74"/>
  <c r="H29" i="74"/>
  <c r="AR28" i="74"/>
  <c r="AQ28" i="74"/>
  <c r="AH28" i="74" s="1"/>
  <c r="AP28" i="74"/>
  <c r="AO28" i="74"/>
  <c r="AM28" i="74"/>
  <c r="AJ28" i="74"/>
  <c r="AG28" i="74"/>
  <c r="X28" i="74"/>
  <c r="V28" i="74"/>
  <c r="AA28" i="74"/>
  <c r="O28" i="74"/>
  <c r="I28" i="74"/>
  <c r="I124" i="74" s="1"/>
  <c r="H28" i="74"/>
  <c r="H124" i="74" s="1"/>
  <c r="AR27" i="74"/>
  <c r="AQ27" i="74"/>
  <c r="AH27" i="74" s="1"/>
  <c r="AP27" i="74"/>
  <c r="AM27" i="74"/>
  <c r="AG27" i="74"/>
  <c r="X27" i="74"/>
  <c r="V27" i="74"/>
  <c r="AA27" i="74"/>
  <c r="O27" i="74"/>
  <c r="I27" i="74"/>
  <c r="I123" i="74" s="1"/>
  <c r="H27" i="74"/>
  <c r="H123" i="74" s="1"/>
  <c r="AR26" i="74"/>
  <c r="AQ26" i="74"/>
  <c r="AH26" i="74" s="1"/>
  <c r="AP26" i="74"/>
  <c r="AO26" i="74"/>
  <c r="AM26" i="74"/>
  <c r="AJ26" i="74"/>
  <c r="AG26" i="74"/>
  <c r="X26" i="74"/>
  <c r="V26" i="74"/>
  <c r="Z26" i="74"/>
  <c r="P26" i="74" s="1"/>
  <c r="O26" i="74"/>
  <c r="I26" i="74"/>
  <c r="I122" i="74" s="1"/>
  <c r="H26" i="74"/>
  <c r="H122" i="74" s="1"/>
  <c r="AR25" i="74"/>
  <c r="AQ25" i="74"/>
  <c r="AH25" i="74" s="1"/>
  <c r="AP25" i="74"/>
  <c r="AM25" i="74"/>
  <c r="AG25" i="74"/>
  <c r="AA25" i="74"/>
  <c r="O25" i="74"/>
  <c r="H25" i="74"/>
  <c r="H121" i="74" s="1"/>
  <c r="AR24" i="74"/>
  <c r="AQ24" i="74"/>
  <c r="AH24" i="74" s="1"/>
  <c r="AP24" i="74"/>
  <c r="AM24" i="74"/>
  <c r="AG24" i="74"/>
  <c r="V24" i="74"/>
  <c r="AA24" i="74"/>
  <c r="O24" i="74"/>
  <c r="H24" i="74"/>
  <c r="H120" i="74" s="1"/>
  <c r="AR23" i="74"/>
  <c r="AQ23" i="74"/>
  <c r="AH23" i="74" s="1"/>
  <c r="AP23" i="74"/>
  <c r="AO23" i="74"/>
  <c r="AM23" i="74"/>
  <c r="AJ23" i="74"/>
  <c r="AG23" i="74"/>
  <c r="X23" i="74"/>
  <c r="V23" i="74"/>
  <c r="AA23" i="74"/>
  <c r="O23" i="74"/>
  <c r="H23" i="74"/>
  <c r="H119" i="74" s="1"/>
  <c r="AR22" i="74"/>
  <c r="AQ22" i="74"/>
  <c r="AH22" i="74" s="1"/>
  <c r="AP22" i="74"/>
  <c r="AM22" i="74"/>
  <c r="AG22" i="74"/>
  <c r="O22" i="74"/>
  <c r="H22" i="74"/>
  <c r="AR21" i="74"/>
  <c r="AQ21" i="74"/>
  <c r="AH21" i="74" s="1"/>
  <c r="AP21" i="74"/>
  <c r="AM21" i="74"/>
  <c r="AG21" i="74"/>
  <c r="V21" i="74"/>
  <c r="Z21" i="74"/>
  <c r="P21" i="74" s="1"/>
  <c r="O21" i="74"/>
  <c r="H21" i="74"/>
  <c r="H117" i="74" s="1"/>
  <c r="AR20" i="74"/>
  <c r="AQ20" i="74"/>
  <c r="AH20" i="74" s="1"/>
  <c r="AP20" i="74"/>
  <c r="AM20" i="74"/>
  <c r="AG20" i="74"/>
  <c r="X20" i="74"/>
  <c r="V20" i="74"/>
  <c r="AA20" i="74"/>
  <c r="O20" i="74"/>
  <c r="H20" i="74"/>
  <c r="H116" i="74" s="1"/>
  <c r="AR19" i="74"/>
  <c r="AQ19" i="74"/>
  <c r="AH19" i="74" s="1"/>
  <c r="AP19" i="74"/>
  <c r="AM19" i="74"/>
  <c r="AG19" i="74"/>
  <c r="AA19" i="74"/>
  <c r="O19" i="74"/>
  <c r="H19" i="74"/>
  <c r="H115" i="74" s="1"/>
  <c r="AR18" i="74"/>
  <c r="AQ18" i="74"/>
  <c r="AH18" i="74" s="1"/>
  <c r="AP18" i="74"/>
  <c r="AO18" i="74"/>
  <c r="AM18" i="74"/>
  <c r="AJ18" i="74"/>
  <c r="AG18" i="74"/>
  <c r="X18" i="74"/>
  <c r="V18" i="74"/>
  <c r="O18" i="74"/>
  <c r="H18" i="74"/>
  <c r="H114" i="74" s="1"/>
  <c r="AR17" i="74"/>
  <c r="AQ17" i="74"/>
  <c r="AH17" i="74" s="1"/>
  <c r="AP17" i="74"/>
  <c r="AM17" i="74"/>
  <c r="AG17" i="74"/>
  <c r="V17" i="74"/>
  <c r="Y17" i="74"/>
  <c r="O17" i="74"/>
  <c r="H17" i="74"/>
  <c r="H113" i="74" s="1"/>
  <c r="AR16" i="74"/>
  <c r="AQ16" i="74"/>
  <c r="AH16" i="74" s="1"/>
  <c r="AP16" i="74"/>
  <c r="AM16" i="74"/>
  <c r="AG16" i="74"/>
  <c r="AA16" i="74"/>
  <c r="O16" i="74"/>
  <c r="H16" i="74"/>
  <c r="H112" i="74" s="1"/>
  <c r="AR15" i="74"/>
  <c r="AQ15" i="74"/>
  <c r="AH15" i="74" s="1"/>
  <c r="AP15" i="74"/>
  <c r="AM15" i="74"/>
  <c r="AG15" i="74"/>
  <c r="O15" i="74"/>
  <c r="H15" i="74"/>
  <c r="AR14" i="74"/>
  <c r="AQ14" i="74"/>
  <c r="AP14" i="74"/>
  <c r="AM14" i="74"/>
  <c r="AG14" i="74"/>
  <c r="X14" i="74"/>
  <c r="V14" i="74"/>
  <c r="O14" i="74"/>
  <c r="H14" i="74"/>
  <c r="H110" i="74" s="1"/>
  <c r="AR13" i="74"/>
  <c r="AQ13" i="74"/>
  <c r="AH13" i="74" s="1"/>
  <c r="AP13" i="74"/>
  <c r="AM13" i="74"/>
  <c r="AG13" i="74"/>
  <c r="X13" i="74"/>
  <c r="V13" i="74"/>
  <c r="O13" i="74"/>
  <c r="H13" i="74"/>
  <c r="H109" i="74" s="1"/>
  <c r="AR12" i="74"/>
  <c r="AQ12" i="74"/>
  <c r="AH12" i="74" s="1"/>
  <c r="AP12" i="74"/>
  <c r="AO12" i="74"/>
  <c r="AM12" i="74"/>
  <c r="AJ12" i="74"/>
  <c r="AG12" i="74"/>
  <c r="AA12" i="74"/>
  <c r="O12" i="74"/>
  <c r="H12" i="74"/>
  <c r="H108" i="74" s="1"/>
  <c r="AR11" i="74"/>
  <c r="AQ11" i="74"/>
  <c r="AH11" i="74" s="1"/>
  <c r="AP11" i="74"/>
  <c r="AM11" i="74"/>
  <c r="AG11" i="74"/>
  <c r="X11" i="74"/>
  <c r="V11" i="74"/>
  <c r="AA11" i="74"/>
  <c r="O11" i="74"/>
  <c r="H11" i="74"/>
  <c r="H107" i="74" s="1"/>
  <c r="AR10" i="74"/>
  <c r="AQ10" i="74"/>
  <c r="AH10" i="74" s="1"/>
  <c r="AP10" i="74"/>
  <c r="AO10" i="74"/>
  <c r="AM10" i="74"/>
  <c r="AJ10" i="74"/>
  <c r="AG10" i="74"/>
  <c r="V10" i="74"/>
  <c r="Y10" i="74"/>
  <c r="O10" i="74"/>
  <c r="H10" i="74"/>
  <c r="H106" i="74" s="1"/>
  <c r="AR9" i="74"/>
  <c r="AQ9" i="74"/>
  <c r="AH9" i="74" s="1"/>
  <c r="AP9" i="74"/>
  <c r="AO9" i="74"/>
  <c r="AM9" i="74"/>
  <c r="AJ9" i="74"/>
  <c r="AG9" i="74"/>
  <c r="O9" i="74"/>
  <c r="H9" i="74"/>
  <c r="AR169" i="73"/>
  <c r="AQ169" i="73"/>
  <c r="AH169" i="73" s="1"/>
  <c r="AP169" i="73"/>
  <c r="AO169" i="73"/>
  <c r="AM169" i="73"/>
  <c r="AJ169" i="73"/>
  <c r="AG169" i="73"/>
  <c r="X169" i="73"/>
  <c r="V169" i="73"/>
  <c r="Y169" i="73"/>
  <c r="O169" i="73"/>
  <c r="E169" i="73"/>
  <c r="A169" i="73" s="1"/>
  <c r="AR168" i="73"/>
  <c r="AQ168" i="73"/>
  <c r="AH168" i="73" s="1"/>
  <c r="AP168" i="73"/>
  <c r="AO168" i="73"/>
  <c r="AM168" i="73"/>
  <c r="AJ168" i="73"/>
  <c r="AG168" i="73"/>
  <c r="X168" i="73"/>
  <c r="V168" i="73"/>
  <c r="Y168" i="73"/>
  <c r="O168" i="73"/>
  <c r="E168" i="73"/>
  <c r="A168" i="73" s="1"/>
  <c r="AR167" i="73"/>
  <c r="AQ167" i="73"/>
  <c r="AH167" i="73" s="1"/>
  <c r="AP167" i="73"/>
  <c r="AO167" i="73"/>
  <c r="AM167" i="73"/>
  <c r="AJ167" i="73"/>
  <c r="AG167" i="73"/>
  <c r="X167" i="73"/>
  <c r="V167" i="73"/>
  <c r="Y167" i="73"/>
  <c r="O167" i="73"/>
  <c r="E167" i="73"/>
  <c r="A167" i="73" s="1"/>
  <c r="AR166" i="73"/>
  <c r="AQ166" i="73"/>
  <c r="AH166" i="73" s="1"/>
  <c r="AP166" i="73"/>
  <c r="AO166" i="73"/>
  <c r="AM166" i="73"/>
  <c r="AJ166" i="73"/>
  <c r="AG166" i="73"/>
  <c r="X166" i="73"/>
  <c r="V166" i="73"/>
  <c r="Y166" i="73"/>
  <c r="O166" i="73"/>
  <c r="E166" i="73"/>
  <c r="A166" i="73" s="1"/>
  <c r="AR165" i="73"/>
  <c r="AQ165" i="73"/>
  <c r="AH165" i="73" s="1"/>
  <c r="AP165" i="73"/>
  <c r="AO165" i="73"/>
  <c r="AM165" i="73"/>
  <c r="AJ165" i="73"/>
  <c r="AG165" i="73"/>
  <c r="X165" i="73"/>
  <c r="V165" i="73"/>
  <c r="Y165" i="73"/>
  <c r="O165" i="73"/>
  <c r="E165" i="73"/>
  <c r="A165" i="73" s="1"/>
  <c r="AR164" i="73"/>
  <c r="AQ164" i="73"/>
  <c r="AH164" i="73" s="1"/>
  <c r="AP164" i="73"/>
  <c r="AO164" i="73"/>
  <c r="AM164" i="73"/>
  <c r="AJ164" i="73"/>
  <c r="AG164" i="73"/>
  <c r="X164" i="73"/>
  <c r="V164" i="73"/>
  <c r="Y164" i="73"/>
  <c r="O164" i="73"/>
  <c r="E164" i="73"/>
  <c r="A164" i="73" s="1"/>
  <c r="AR163" i="73"/>
  <c r="AQ163" i="73"/>
  <c r="AH163" i="73" s="1"/>
  <c r="AP163" i="73"/>
  <c r="AO163" i="73"/>
  <c r="AM163" i="73"/>
  <c r="AJ163" i="73"/>
  <c r="AG163" i="73"/>
  <c r="X163" i="73"/>
  <c r="V163" i="73"/>
  <c r="Y163" i="73"/>
  <c r="O163" i="73"/>
  <c r="E163" i="73"/>
  <c r="A163" i="73" s="1"/>
  <c r="AR162" i="73"/>
  <c r="AQ162" i="73"/>
  <c r="AH162" i="73" s="1"/>
  <c r="AP162" i="73"/>
  <c r="AO162" i="73"/>
  <c r="AM162" i="73"/>
  <c r="AJ162" i="73"/>
  <c r="AG162" i="73"/>
  <c r="X162" i="73"/>
  <c r="V162" i="73"/>
  <c r="Z162" i="73"/>
  <c r="P162" i="73" s="1"/>
  <c r="O162" i="73"/>
  <c r="E162" i="73"/>
  <c r="AR161" i="73"/>
  <c r="AQ161" i="73"/>
  <c r="AH161" i="73" s="1"/>
  <c r="AP161" i="73"/>
  <c r="AO161" i="73"/>
  <c r="AM161" i="73"/>
  <c r="AJ161" i="73"/>
  <c r="AG161" i="73"/>
  <c r="X161" i="73"/>
  <c r="V161" i="73"/>
  <c r="Z161" i="73"/>
  <c r="P161" i="73" s="1"/>
  <c r="O161" i="73"/>
  <c r="E161" i="73"/>
  <c r="A161" i="73" s="1"/>
  <c r="AR160" i="73"/>
  <c r="AQ160" i="73"/>
  <c r="AH160" i="73" s="1"/>
  <c r="AP160" i="73"/>
  <c r="AO160" i="73"/>
  <c r="AM160" i="73"/>
  <c r="AJ160" i="73"/>
  <c r="AG160" i="73"/>
  <c r="X160" i="73"/>
  <c r="V160" i="73"/>
  <c r="Z160" i="73"/>
  <c r="P160" i="73" s="1"/>
  <c r="O160" i="73"/>
  <c r="E160" i="73"/>
  <c r="AR159" i="73"/>
  <c r="AQ159" i="73"/>
  <c r="AH159" i="73" s="1"/>
  <c r="AP159" i="73"/>
  <c r="AO159" i="73"/>
  <c r="AM159" i="73"/>
  <c r="AJ159" i="73"/>
  <c r="AG159" i="73"/>
  <c r="X159" i="73"/>
  <c r="V159" i="73"/>
  <c r="Z159" i="73"/>
  <c r="P159" i="73" s="1"/>
  <c r="O159" i="73"/>
  <c r="E159" i="73"/>
  <c r="A159" i="73" s="1"/>
  <c r="AR158" i="73"/>
  <c r="AQ158" i="73"/>
  <c r="AH158" i="73" s="1"/>
  <c r="AP158" i="73"/>
  <c r="AO158" i="73"/>
  <c r="AM158" i="73"/>
  <c r="AJ158" i="73"/>
  <c r="AG158" i="73"/>
  <c r="X158" i="73"/>
  <c r="V158" i="73"/>
  <c r="Z158" i="73"/>
  <c r="P158" i="73" s="1"/>
  <c r="O158" i="73"/>
  <c r="E158" i="73"/>
  <c r="AR157" i="73"/>
  <c r="AQ157" i="73"/>
  <c r="AH157" i="73" s="1"/>
  <c r="AP157" i="73"/>
  <c r="AO157" i="73"/>
  <c r="AM157" i="73"/>
  <c r="AJ157" i="73"/>
  <c r="AG157" i="73"/>
  <c r="X157" i="73"/>
  <c r="V157" i="73"/>
  <c r="Z157" i="73"/>
  <c r="P157" i="73" s="1"/>
  <c r="O157" i="73"/>
  <c r="E157" i="73"/>
  <c r="A157" i="73" s="1"/>
  <c r="AR156" i="73"/>
  <c r="AQ156" i="73"/>
  <c r="AH156" i="73" s="1"/>
  <c r="AP156" i="73"/>
  <c r="AO156" i="73"/>
  <c r="AM156" i="73"/>
  <c r="AJ156" i="73"/>
  <c r="AG156" i="73"/>
  <c r="X156" i="73"/>
  <c r="V156" i="73"/>
  <c r="Z156" i="73"/>
  <c r="P156" i="73" s="1"/>
  <c r="O156" i="73"/>
  <c r="E156" i="73"/>
  <c r="AR155" i="73"/>
  <c r="AQ155" i="73"/>
  <c r="AH155" i="73" s="1"/>
  <c r="AP155" i="73"/>
  <c r="AO155" i="73"/>
  <c r="AM155" i="73"/>
  <c r="AJ155" i="73"/>
  <c r="AG155" i="73"/>
  <c r="X155" i="73"/>
  <c r="V155" i="73"/>
  <c r="Z155" i="73"/>
  <c r="P155" i="73" s="1"/>
  <c r="O155" i="73"/>
  <c r="E155" i="73"/>
  <c r="A155" i="73" s="1"/>
  <c r="AR154" i="73"/>
  <c r="AQ154" i="73"/>
  <c r="AH154" i="73" s="1"/>
  <c r="AP154" i="73"/>
  <c r="AO154" i="73"/>
  <c r="AM154" i="73"/>
  <c r="AJ154" i="73"/>
  <c r="AG154" i="73"/>
  <c r="X154" i="73"/>
  <c r="V154" i="73"/>
  <c r="Z154" i="73"/>
  <c r="P154" i="73" s="1"/>
  <c r="O154" i="73"/>
  <c r="E154" i="73"/>
  <c r="AR153" i="73"/>
  <c r="AQ153" i="73"/>
  <c r="AH153" i="73" s="1"/>
  <c r="AP153" i="73"/>
  <c r="AO153" i="73"/>
  <c r="AM153" i="73"/>
  <c r="AJ153" i="73"/>
  <c r="AG153" i="73"/>
  <c r="X153" i="73"/>
  <c r="V153" i="73"/>
  <c r="Z153" i="73"/>
  <c r="P153" i="73" s="1"/>
  <c r="O153" i="73"/>
  <c r="E153" i="73"/>
  <c r="A153" i="73" s="1"/>
  <c r="AR152" i="73"/>
  <c r="AQ152" i="73"/>
  <c r="AH152" i="73" s="1"/>
  <c r="AP152" i="73"/>
  <c r="AO152" i="73"/>
  <c r="AM152" i="73"/>
  <c r="AJ152" i="73"/>
  <c r="AG152" i="73"/>
  <c r="X152" i="73"/>
  <c r="V152" i="73"/>
  <c r="Z152" i="73"/>
  <c r="P152" i="73" s="1"/>
  <c r="O152" i="73"/>
  <c r="E152" i="73"/>
  <c r="AR151" i="73"/>
  <c r="AQ151" i="73"/>
  <c r="AH151" i="73" s="1"/>
  <c r="AP151" i="73"/>
  <c r="AO151" i="73"/>
  <c r="AM151" i="73"/>
  <c r="AJ151" i="73"/>
  <c r="AG151" i="73"/>
  <c r="X151" i="73"/>
  <c r="V151" i="73"/>
  <c r="Z151" i="73"/>
  <c r="P151" i="73" s="1"/>
  <c r="O151" i="73"/>
  <c r="E151" i="73"/>
  <c r="A151" i="73" s="1"/>
  <c r="AR150" i="73"/>
  <c r="AQ150" i="73"/>
  <c r="AH150" i="73" s="1"/>
  <c r="AP150" i="73"/>
  <c r="AO150" i="73"/>
  <c r="AM150" i="73"/>
  <c r="AJ150" i="73"/>
  <c r="AG150" i="73"/>
  <c r="X150" i="73"/>
  <c r="V150" i="73"/>
  <c r="Z150" i="73"/>
  <c r="P150" i="73" s="1"/>
  <c r="O150" i="73"/>
  <c r="E150" i="73"/>
  <c r="AR149" i="73"/>
  <c r="AQ149" i="73"/>
  <c r="AH149" i="73" s="1"/>
  <c r="AP149" i="73"/>
  <c r="AO149" i="73"/>
  <c r="AM149" i="73"/>
  <c r="AJ149" i="73"/>
  <c r="AG149" i="73"/>
  <c r="X149" i="73"/>
  <c r="V149" i="73"/>
  <c r="Z149" i="73"/>
  <c r="P149" i="73" s="1"/>
  <c r="O149" i="73"/>
  <c r="E149" i="73"/>
  <c r="AR148" i="73"/>
  <c r="AQ148" i="73"/>
  <c r="AH148" i="73" s="1"/>
  <c r="AP148" i="73"/>
  <c r="AO148" i="73"/>
  <c r="AM148" i="73"/>
  <c r="AJ148" i="73"/>
  <c r="AG148" i="73"/>
  <c r="X148" i="73"/>
  <c r="V148" i="73"/>
  <c r="Z148" i="73"/>
  <c r="P148" i="73" s="1"/>
  <c r="O148" i="73"/>
  <c r="E148" i="73"/>
  <c r="AR147" i="73"/>
  <c r="AQ147" i="73"/>
  <c r="AH147" i="73" s="1"/>
  <c r="AP147" i="73"/>
  <c r="AO147" i="73"/>
  <c r="AM147" i="73"/>
  <c r="AJ147" i="73"/>
  <c r="AG147" i="73"/>
  <c r="X147" i="73"/>
  <c r="V147" i="73"/>
  <c r="Z147" i="73"/>
  <c r="P147" i="73" s="1"/>
  <c r="O147" i="73"/>
  <c r="E147" i="73"/>
  <c r="AR146" i="73"/>
  <c r="AQ146" i="73"/>
  <c r="AH146" i="73" s="1"/>
  <c r="AP146" i="73"/>
  <c r="AO146" i="73"/>
  <c r="AM146" i="73"/>
  <c r="AJ146" i="73"/>
  <c r="AG146" i="73"/>
  <c r="X146" i="73"/>
  <c r="V146" i="73"/>
  <c r="Z146" i="73"/>
  <c r="P146" i="73" s="1"/>
  <c r="O146" i="73"/>
  <c r="E146" i="73"/>
  <c r="AR145" i="73"/>
  <c r="AQ145" i="73"/>
  <c r="AH145" i="73" s="1"/>
  <c r="AP145" i="73"/>
  <c r="AO145" i="73"/>
  <c r="AM145" i="73"/>
  <c r="AJ145" i="73"/>
  <c r="AG145" i="73"/>
  <c r="X145" i="73"/>
  <c r="V145" i="73"/>
  <c r="Z145" i="73"/>
  <c r="P145" i="73" s="1"/>
  <c r="O145" i="73"/>
  <c r="E145" i="73"/>
  <c r="AR144" i="73"/>
  <c r="AQ144" i="73"/>
  <c r="AH144" i="73" s="1"/>
  <c r="AP144" i="73"/>
  <c r="AO144" i="73"/>
  <c r="AM144" i="73"/>
  <c r="AJ144" i="73"/>
  <c r="AG144" i="73"/>
  <c r="X144" i="73"/>
  <c r="V144" i="73"/>
  <c r="Z144" i="73"/>
  <c r="P144" i="73" s="1"/>
  <c r="O144" i="73"/>
  <c r="E144" i="73"/>
  <c r="AR143" i="73"/>
  <c r="AQ143" i="73"/>
  <c r="AH143" i="73" s="1"/>
  <c r="AP143" i="73"/>
  <c r="AO143" i="73"/>
  <c r="AM143" i="73"/>
  <c r="AJ143" i="73"/>
  <c r="AG143" i="73"/>
  <c r="X143" i="73"/>
  <c r="V143" i="73"/>
  <c r="Z143" i="73"/>
  <c r="P143" i="73" s="1"/>
  <c r="O143" i="73"/>
  <c r="E143" i="73"/>
  <c r="AR142" i="73"/>
  <c r="AQ142" i="73"/>
  <c r="AH142" i="73" s="1"/>
  <c r="AP142" i="73"/>
  <c r="AO142" i="73"/>
  <c r="AM142" i="73"/>
  <c r="AJ142" i="73"/>
  <c r="AG142" i="73"/>
  <c r="X142" i="73"/>
  <c r="V142" i="73"/>
  <c r="Z142" i="73"/>
  <c r="P142" i="73" s="1"/>
  <c r="O142" i="73"/>
  <c r="E142" i="73"/>
  <c r="AR141" i="73"/>
  <c r="AQ141" i="73"/>
  <c r="AH141" i="73" s="1"/>
  <c r="AP141" i="73"/>
  <c r="AO141" i="73"/>
  <c r="AM141" i="73"/>
  <c r="AJ141" i="73"/>
  <c r="AG141" i="73"/>
  <c r="X141" i="73"/>
  <c r="V141" i="73"/>
  <c r="Z141" i="73"/>
  <c r="P141" i="73" s="1"/>
  <c r="O141" i="73"/>
  <c r="E141" i="73"/>
  <c r="AR140" i="73"/>
  <c r="AQ140" i="73"/>
  <c r="AH140" i="73" s="1"/>
  <c r="AP140" i="73"/>
  <c r="AO140" i="73"/>
  <c r="AM140" i="73"/>
  <c r="AJ140" i="73"/>
  <c r="AG140" i="73"/>
  <c r="X140" i="73"/>
  <c r="V140" i="73"/>
  <c r="Z140" i="73"/>
  <c r="P140" i="73" s="1"/>
  <c r="O140" i="73"/>
  <c r="E140" i="73"/>
  <c r="AR139" i="73"/>
  <c r="AQ139" i="73"/>
  <c r="AH139" i="73" s="1"/>
  <c r="AP139" i="73"/>
  <c r="AO139" i="73"/>
  <c r="AM139" i="73"/>
  <c r="AJ139" i="73"/>
  <c r="AG139" i="73"/>
  <c r="X139" i="73"/>
  <c r="O139" i="73"/>
  <c r="E139" i="73"/>
  <c r="J138" i="73"/>
  <c r="AR135" i="73"/>
  <c r="AQ135" i="73"/>
  <c r="AH135" i="73" s="1"/>
  <c r="AP135" i="73"/>
  <c r="AO135" i="73"/>
  <c r="AM135" i="73"/>
  <c r="AJ135" i="73"/>
  <c r="AG135" i="73"/>
  <c r="X135" i="73"/>
  <c r="O135" i="73"/>
  <c r="B135" i="73"/>
  <c r="AR134" i="73"/>
  <c r="AQ134" i="73"/>
  <c r="AH134" i="73" s="1"/>
  <c r="AP134" i="73"/>
  <c r="AO134" i="73"/>
  <c r="AM134" i="73"/>
  <c r="AJ134" i="73"/>
  <c r="AG134" i="73"/>
  <c r="X134" i="73"/>
  <c r="V134" i="73"/>
  <c r="O134" i="73"/>
  <c r="B134" i="73"/>
  <c r="AR133" i="73"/>
  <c r="AQ133" i="73"/>
  <c r="AH133" i="73" s="1"/>
  <c r="AP133" i="73"/>
  <c r="AO133" i="73"/>
  <c r="AM133" i="73"/>
  <c r="AJ133" i="73"/>
  <c r="AG133" i="73"/>
  <c r="V133" i="73"/>
  <c r="Z133" i="73"/>
  <c r="P133" i="73" s="1"/>
  <c r="O133" i="73"/>
  <c r="B133" i="73"/>
  <c r="AR132" i="73"/>
  <c r="AQ132" i="73"/>
  <c r="AH132" i="73" s="1"/>
  <c r="AP132" i="73"/>
  <c r="AO132" i="73"/>
  <c r="AM132" i="73"/>
  <c r="AJ132" i="73"/>
  <c r="AG132" i="73"/>
  <c r="V132" i="73"/>
  <c r="AA132" i="73"/>
  <c r="O132" i="73"/>
  <c r="B132" i="73"/>
  <c r="AR131" i="73"/>
  <c r="AQ131" i="73"/>
  <c r="AH131" i="73" s="1"/>
  <c r="AP131" i="73"/>
  <c r="AO131" i="73"/>
  <c r="AM131" i="73"/>
  <c r="AJ131" i="73"/>
  <c r="AG131" i="73"/>
  <c r="X131" i="73"/>
  <c r="V131" i="73"/>
  <c r="O131" i="73"/>
  <c r="B131" i="73"/>
  <c r="AR130" i="73"/>
  <c r="AQ130" i="73"/>
  <c r="AH130" i="73" s="1"/>
  <c r="AP130" i="73"/>
  <c r="AO130" i="73"/>
  <c r="AM130" i="73"/>
  <c r="AJ130" i="73"/>
  <c r="AG130" i="73"/>
  <c r="X130" i="73"/>
  <c r="V130" i="73"/>
  <c r="O130" i="73"/>
  <c r="B130" i="73"/>
  <c r="AR129" i="73"/>
  <c r="AQ129" i="73"/>
  <c r="AH129" i="73" s="1"/>
  <c r="AP129" i="73"/>
  <c r="AO129" i="73"/>
  <c r="AM129" i="73"/>
  <c r="AJ129" i="73"/>
  <c r="AG129" i="73"/>
  <c r="X129" i="73"/>
  <c r="V129" i="73"/>
  <c r="O129" i="73"/>
  <c r="B129" i="73"/>
  <c r="AR128" i="73"/>
  <c r="AQ128" i="73"/>
  <c r="AH128" i="73" s="1"/>
  <c r="AP128" i="73"/>
  <c r="AO128" i="73"/>
  <c r="AM128" i="73"/>
  <c r="AJ128" i="73"/>
  <c r="AG128" i="73"/>
  <c r="V128" i="73"/>
  <c r="AA128" i="73"/>
  <c r="O128" i="73"/>
  <c r="B128" i="73"/>
  <c r="AR127" i="73"/>
  <c r="AQ127" i="73"/>
  <c r="AH127" i="73" s="1"/>
  <c r="AP127" i="73"/>
  <c r="AO127" i="73"/>
  <c r="AM127" i="73"/>
  <c r="AJ127" i="73"/>
  <c r="AG127" i="73"/>
  <c r="X127" i="73"/>
  <c r="V127" i="73"/>
  <c r="O127" i="73"/>
  <c r="B127" i="73"/>
  <c r="AR126" i="73"/>
  <c r="AQ126" i="73"/>
  <c r="AH126" i="73" s="1"/>
  <c r="AP126" i="73"/>
  <c r="AO126" i="73"/>
  <c r="AM126" i="73"/>
  <c r="AJ126" i="73"/>
  <c r="AG126" i="73"/>
  <c r="X126" i="73"/>
  <c r="V126" i="73"/>
  <c r="Y126" i="73"/>
  <c r="O126" i="73"/>
  <c r="B126" i="73"/>
  <c r="AR125" i="73"/>
  <c r="AQ125" i="73"/>
  <c r="AH125" i="73" s="1"/>
  <c r="AP125" i="73"/>
  <c r="AO125" i="73"/>
  <c r="AM125" i="73"/>
  <c r="AJ125" i="73"/>
  <c r="AG125" i="73"/>
  <c r="X125" i="73"/>
  <c r="V125" i="73"/>
  <c r="O125" i="73"/>
  <c r="B125" i="73"/>
  <c r="AR124" i="73"/>
  <c r="AQ124" i="73"/>
  <c r="AH124" i="73" s="1"/>
  <c r="AP124" i="73"/>
  <c r="AO124" i="73"/>
  <c r="AM124" i="73"/>
  <c r="AJ124" i="73"/>
  <c r="AG124" i="73"/>
  <c r="X124" i="73"/>
  <c r="V124" i="73"/>
  <c r="O124" i="73"/>
  <c r="B124" i="73"/>
  <c r="AR123" i="73"/>
  <c r="AQ123" i="73"/>
  <c r="AH123" i="73" s="1"/>
  <c r="AP123" i="73"/>
  <c r="AO123" i="73"/>
  <c r="AM123" i="73"/>
  <c r="AJ123" i="73"/>
  <c r="AG123" i="73"/>
  <c r="X123" i="73"/>
  <c r="V123" i="73"/>
  <c r="O123" i="73"/>
  <c r="B123" i="73"/>
  <c r="AR122" i="73"/>
  <c r="AQ122" i="73"/>
  <c r="AH122" i="73" s="1"/>
  <c r="AP122" i="73"/>
  <c r="AO122" i="73"/>
  <c r="AM122" i="73"/>
  <c r="AJ122" i="73"/>
  <c r="AG122" i="73"/>
  <c r="X122" i="73"/>
  <c r="V122" i="73"/>
  <c r="AA122" i="73"/>
  <c r="O122" i="73"/>
  <c r="B122" i="73"/>
  <c r="AR121" i="73"/>
  <c r="AQ121" i="73"/>
  <c r="AH121" i="73" s="1"/>
  <c r="AP121" i="73"/>
  <c r="AO121" i="73"/>
  <c r="AM121" i="73"/>
  <c r="AJ121" i="73"/>
  <c r="AG121" i="73"/>
  <c r="X121" i="73"/>
  <c r="V121" i="73"/>
  <c r="Z121" i="73"/>
  <c r="P121" i="73" s="1"/>
  <c r="O121" i="73"/>
  <c r="B121" i="73"/>
  <c r="AR120" i="73"/>
  <c r="AQ120" i="73"/>
  <c r="AH120" i="73" s="1"/>
  <c r="AP120" i="73"/>
  <c r="AO120" i="73"/>
  <c r="AM120" i="73"/>
  <c r="AJ120" i="73"/>
  <c r="AG120" i="73"/>
  <c r="X120" i="73"/>
  <c r="V120" i="73"/>
  <c r="O120" i="73"/>
  <c r="B120" i="73"/>
  <c r="AR119" i="73"/>
  <c r="AQ119" i="73"/>
  <c r="AH119" i="73" s="1"/>
  <c r="AP119" i="73"/>
  <c r="AO119" i="73"/>
  <c r="AM119" i="73"/>
  <c r="AJ119" i="73"/>
  <c r="AG119" i="73"/>
  <c r="X119" i="73"/>
  <c r="V119" i="73"/>
  <c r="O119" i="73"/>
  <c r="B119" i="73"/>
  <c r="AR118" i="73"/>
  <c r="AQ118" i="73"/>
  <c r="AH118" i="73" s="1"/>
  <c r="AP118" i="73"/>
  <c r="AO118" i="73"/>
  <c r="AM118" i="73"/>
  <c r="AJ118" i="73"/>
  <c r="AG118" i="73"/>
  <c r="X118" i="73"/>
  <c r="V118" i="73"/>
  <c r="Y118" i="73"/>
  <c r="O118" i="73"/>
  <c r="B118" i="73"/>
  <c r="AR117" i="73"/>
  <c r="AQ117" i="73"/>
  <c r="AH117" i="73" s="1"/>
  <c r="AP117" i="73"/>
  <c r="AO117" i="73"/>
  <c r="AM117" i="73"/>
  <c r="AJ117" i="73"/>
  <c r="AG117" i="73"/>
  <c r="X117" i="73"/>
  <c r="V117" i="73"/>
  <c r="O117" i="73"/>
  <c r="B117" i="73"/>
  <c r="AR116" i="73"/>
  <c r="AQ116" i="73"/>
  <c r="AH116" i="73" s="1"/>
  <c r="AP116" i="73"/>
  <c r="AO116" i="73"/>
  <c r="AM116" i="73"/>
  <c r="AJ116" i="73"/>
  <c r="AG116" i="73"/>
  <c r="X116" i="73"/>
  <c r="V116" i="73"/>
  <c r="AA116" i="73"/>
  <c r="O116" i="73"/>
  <c r="B116" i="73"/>
  <c r="AR115" i="73"/>
  <c r="AQ115" i="73"/>
  <c r="AH115" i="73" s="1"/>
  <c r="AP115" i="73"/>
  <c r="AO115" i="73"/>
  <c r="AM115" i="73"/>
  <c r="AJ115" i="73"/>
  <c r="AG115" i="73"/>
  <c r="X115" i="73"/>
  <c r="V115" i="73"/>
  <c r="O115" i="73"/>
  <c r="B115" i="73"/>
  <c r="AR114" i="73"/>
  <c r="AQ114" i="73"/>
  <c r="AH114" i="73" s="1"/>
  <c r="AP114" i="73"/>
  <c r="AO114" i="73"/>
  <c r="AM114" i="73"/>
  <c r="AJ114" i="73"/>
  <c r="AG114" i="73"/>
  <c r="X114" i="73"/>
  <c r="V114" i="73"/>
  <c r="Y114" i="73"/>
  <c r="O114" i="73"/>
  <c r="B114" i="73"/>
  <c r="AR113" i="73"/>
  <c r="AQ113" i="73"/>
  <c r="AH113" i="73" s="1"/>
  <c r="AP113" i="73"/>
  <c r="AO113" i="73"/>
  <c r="AM113" i="73"/>
  <c r="AJ113" i="73"/>
  <c r="AG113" i="73"/>
  <c r="V113" i="73"/>
  <c r="Z113" i="73"/>
  <c r="P113" i="73" s="1"/>
  <c r="O113" i="73"/>
  <c r="B113" i="73"/>
  <c r="AR112" i="73"/>
  <c r="AQ112" i="73"/>
  <c r="AH112" i="73" s="1"/>
  <c r="AP112" i="73"/>
  <c r="AO112" i="73"/>
  <c r="AM112" i="73"/>
  <c r="AJ112" i="73"/>
  <c r="AG112" i="73"/>
  <c r="V112" i="73"/>
  <c r="AA112" i="73"/>
  <c r="O112" i="73"/>
  <c r="B112" i="73"/>
  <c r="AR111" i="73"/>
  <c r="AQ111" i="73"/>
  <c r="AH111" i="73" s="1"/>
  <c r="AP111" i="73"/>
  <c r="AO111" i="73"/>
  <c r="AM111" i="73"/>
  <c r="AJ111" i="73"/>
  <c r="AG111" i="73"/>
  <c r="X111" i="73"/>
  <c r="V111" i="73"/>
  <c r="O111" i="73"/>
  <c r="B111" i="73"/>
  <c r="AR110" i="73"/>
  <c r="AQ110" i="73"/>
  <c r="AH110" i="73" s="1"/>
  <c r="AP110" i="73"/>
  <c r="AO110" i="73"/>
  <c r="AM110" i="73"/>
  <c r="AJ110" i="73"/>
  <c r="AG110" i="73"/>
  <c r="X110" i="73"/>
  <c r="V110" i="73"/>
  <c r="Z110" i="73"/>
  <c r="P110" i="73" s="1"/>
  <c r="O110" i="73"/>
  <c r="B110" i="73"/>
  <c r="AR109" i="73"/>
  <c r="AQ109" i="73"/>
  <c r="AH109" i="73" s="1"/>
  <c r="AP109" i="73"/>
  <c r="AO109" i="73"/>
  <c r="AM109" i="73"/>
  <c r="AJ109" i="73"/>
  <c r="AG109" i="73"/>
  <c r="X109" i="73"/>
  <c r="V109" i="73"/>
  <c r="Z109" i="73"/>
  <c r="P109" i="73" s="1"/>
  <c r="O109" i="73"/>
  <c r="B109" i="73"/>
  <c r="AR108" i="73"/>
  <c r="AQ108" i="73"/>
  <c r="AH108" i="73" s="1"/>
  <c r="AP108" i="73"/>
  <c r="AO108" i="73"/>
  <c r="AM108" i="73"/>
  <c r="AJ108" i="73"/>
  <c r="AG108" i="73"/>
  <c r="V108" i="73"/>
  <c r="AA108" i="73"/>
  <c r="O108" i="73"/>
  <c r="B108" i="73"/>
  <c r="AR107" i="73"/>
  <c r="AQ107" i="73"/>
  <c r="AH107" i="73" s="1"/>
  <c r="AP107" i="73"/>
  <c r="AO107" i="73"/>
  <c r="AM107" i="73"/>
  <c r="AJ107" i="73"/>
  <c r="AG107" i="73"/>
  <c r="V107" i="73"/>
  <c r="O107" i="73"/>
  <c r="B107" i="73"/>
  <c r="AR106" i="73"/>
  <c r="AQ106" i="73"/>
  <c r="AH106" i="73" s="1"/>
  <c r="AP106" i="73"/>
  <c r="AO106" i="73"/>
  <c r="AM106" i="73"/>
  <c r="AJ106" i="73"/>
  <c r="AG106" i="73"/>
  <c r="V106" i="73"/>
  <c r="O106" i="73"/>
  <c r="B106" i="73"/>
  <c r="AR105" i="73"/>
  <c r="AQ105" i="73"/>
  <c r="AH105" i="73" s="1"/>
  <c r="AP105" i="73"/>
  <c r="AO105" i="73"/>
  <c r="AM105" i="73"/>
  <c r="AJ105" i="73"/>
  <c r="AG105" i="73"/>
  <c r="V105" i="73"/>
  <c r="O105" i="73"/>
  <c r="B105" i="73"/>
  <c r="P16" i="64"/>
  <c r="AR73" i="73"/>
  <c r="AQ73" i="73"/>
  <c r="AP73" i="73"/>
  <c r="AO73" i="73"/>
  <c r="AM73" i="73"/>
  <c r="AJ73" i="73"/>
  <c r="AG73" i="73"/>
  <c r="X73" i="73"/>
  <c r="V73" i="73"/>
  <c r="Y73" i="73"/>
  <c r="O73" i="73"/>
  <c r="E73" i="73"/>
  <c r="AR72" i="73"/>
  <c r="AQ72" i="73"/>
  <c r="AP72" i="73"/>
  <c r="AO72" i="73"/>
  <c r="AM72" i="73"/>
  <c r="AJ72" i="73"/>
  <c r="AG72" i="73"/>
  <c r="X72" i="73"/>
  <c r="V72" i="73"/>
  <c r="Y72" i="73"/>
  <c r="O72" i="73"/>
  <c r="E72" i="73"/>
  <c r="AR71" i="73"/>
  <c r="AQ71" i="73"/>
  <c r="AP71" i="73"/>
  <c r="AO71" i="73"/>
  <c r="AM71" i="73"/>
  <c r="AJ71" i="73"/>
  <c r="AG71" i="73"/>
  <c r="X71" i="73"/>
  <c r="V71" i="73"/>
  <c r="O71" i="73"/>
  <c r="E71" i="73"/>
  <c r="A71" i="73" s="1"/>
  <c r="AR70" i="73"/>
  <c r="AQ70" i="73"/>
  <c r="AP70" i="73"/>
  <c r="AO70" i="73"/>
  <c r="AM70" i="73"/>
  <c r="AJ70" i="73"/>
  <c r="AG70" i="73"/>
  <c r="X70" i="73"/>
  <c r="V70" i="73"/>
  <c r="Z70" i="73"/>
  <c r="O70" i="73"/>
  <c r="E70" i="73"/>
  <c r="AR69" i="73"/>
  <c r="AQ69" i="73"/>
  <c r="AP69" i="73"/>
  <c r="AO69" i="73"/>
  <c r="AM69" i="73"/>
  <c r="AJ69" i="73"/>
  <c r="AG69" i="73"/>
  <c r="X69" i="73"/>
  <c r="V69" i="73"/>
  <c r="O69" i="73"/>
  <c r="E69" i="73"/>
  <c r="AR68" i="73"/>
  <c r="AQ68" i="73"/>
  <c r="AP68" i="73"/>
  <c r="AO68" i="73"/>
  <c r="AM68" i="73"/>
  <c r="AJ68" i="73"/>
  <c r="AG68" i="73"/>
  <c r="X68" i="73"/>
  <c r="V68" i="73"/>
  <c r="O68" i="73"/>
  <c r="E68" i="73"/>
  <c r="AR67" i="73"/>
  <c r="AQ67" i="73"/>
  <c r="AP67" i="73"/>
  <c r="AO67" i="73"/>
  <c r="AM67" i="73"/>
  <c r="AJ67" i="73"/>
  <c r="AG67" i="73"/>
  <c r="X67" i="73"/>
  <c r="V67" i="73"/>
  <c r="O67" i="73"/>
  <c r="E67" i="73"/>
  <c r="A67" i="73" s="1"/>
  <c r="AR66" i="73"/>
  <c r="AQ66" i="73"/>
  <c r="AP66" i="73"/>
  <c r="AO66" i="73"/>
  <c r="AM66" i="73"/>
  <c r="AJ66" i="73"/>
  <c r="AG66" i="73"/>
  <c r="X66" i="73"/>
  <c r="V66" i="73"/>
  <c r="Y66" i="73"/>
  <c r="O66" i="73"/>
  <c r="E66" i="73"/>
  <c r="AR65" i="73"/>
  <c r="AQ65" i="73"/>
  <c r="AP65" i="73"/>
  <c r="AO65" i="73"/>
  <c r="AM65" i="73"/>
  <c r="AJ65" i="73"/>
  <c r="AG65" i="73"/>
  <c r="X65" i="73"/>
  <c r="V65" i="73"/>
  <c r="O65" i="73"/>
  <c r="E65" i="73"/>
  <c r="AR64" i="73"/>
  <c r="AQ64" i="73"/>
  <c r="AP64" i="73"/>
  <c r="AO64" i="73"/>
  <c r="AM64" i="73"/>
  <c r="AJ64" i="73"/>
  <c r="AG64" i="73"/>
  <c r="X64" i="73"/>
  <c r="V64" i="73"/>
  <c r="Z64" i="73"/>
  <c r="O64" i="73"/>
  <c r="E64" i="73"/>
  <c r="AR63" i="73"/>
  <c r="AQ63" i="73"/>
  <c r="AP63" i="73"/>
  <c r="AO63" i="73"/>
  <c r="AM63" i="73"/>
  <c r="AJ63" i="73"/>
  <c r="AG63" i="73"/>
  <c r="X63" i="73"/>
  <c r="V63" i="73"/>
  <c r="Y63" i="73"/>
  <c r="O63" i="73"/>
  <c r="E63" i="73"/>
  <c r="A63" i="73" s="1"/>
  <c r="AR62" i="73"/>
  <c r="AQ62" i="73"/>
  <c r="AP62" i="73"/>
  <c r="AO62" i="73"/>
  <c r="AM62" i="73"/>
  <c r="AJ62" i="73"/>
  <c r="AG62" i="73"/>
  <c r="X62" i="73"/>
  <c r="V62" i="73"/>
  <c r="Y62" i="73"/>
  <c r="O62" i="73"/>
  <c r="E62" i="73"/>
  <c r="AR61" i="73"/>
  <c r="AQ61" i="73"/>
  <c r="AP61" i="73"/>
  <c r="AO61" i="73"/>
  <c r="AM61" i="73"/>
  <c r="AJ61" i="73"/>
  <c r="AG61" i="73"/>
  <c r="X61" i="73"/>
  <c r="V61" i="73"/>
  <c r="O61" i="73"/>
  <c r="E61" i="73"/>
  <c r="AR60" i="73"/>
  <c r="AQ60" i="73"/>
  <c r="AP60" i="73"/>
  <c r="AO60" i="73"/>
  <c r="AM60" i="73"/>
  <c r="AJ60" i="73"/>
  <c r="AG60" i="73"/>
  <c r="X60" i="73"/>
  <c r="V60" i="73"/>
  <c r="Y60" i="73"/>
  <c r="O60" i="73"/>
  <c r="E60" i="73"/>
  <c r="A60" i="73" s="1"/>
  <c r="AR59" i="73"/>
  <c r="AQ59" i="73"/>
  <c r="AP59" i="73"/>
  <c r="AO59" i="73"/>
  <c r="AM59" i="73"/>
  <c r="AJ59" i="73"/>
  <c r="AG59" i="73"/>
  <c r="X59" i="73"/>
  <c r="V59" i="73"/>
  <c r="Y59" i="73"/>
  <c r="O59" i="73"/>
  <c r="E59" i="73"/>
  <c r="A59" i="73" s="1"/>
  <c r="AR58" i="73"/>
  <c r="AQ58" i="73"/>
  <c r="AP58" i="73"/>
  <c r="AO58" i="73"/>
  <c r="AM58" i="73"/>
  <c r="AJ58" i="73"/>
  <c r="AG58" i="73"/>
  <c r="X58" i="73"/>
  <c r="V58" i="73"/>
  <c r="O58" i="73"/>
  <c r="E58" i="73"/>
  <c r="AR57" i="73"/>
  <c r="AQ57" i="73"/>
  <c r="AP57" i="73"/>
  <c r="AO57" i="73"/>
  <c r="AM57" i="73"/>
  <c r="AJ57" i="73"/>
  <c r="AG57" i="73"/>
  <c r="X57" i="73"/>
  <c r="V57" i="73"/>
  <c r="Z57" i="73"/>
  <c r="O57" i="73"/>
  <c r="E57" i="73"/>
  <c r="AR56" i="73"/>
  <c r="AQ56" i="73"/>
  <c r="AP56" i="73"/>
  <c r="AO56" i="73"/>
  <c r="AM56" i="73"/>
  <c r="AJ56" i="73"/>
  <c r="AG56" i="73"/>
  <c r="X56" i="73"/>
  <c r="V56" i="73"/>
  <c r="Z56" i="73"/>
  <c r="O56" i="73"/>
  <c r="E56" i="73"/>
  <c r="AR55" i="73"/>
  <c r="AQ55" i="73"/>
  <c r="AP55" i="73"/>
  <c r="AO55" i="73"/>
  <c r="AM55" i="73"/>
  <c r="AJ55" i="73"/>
  <c r="AG55" i="73"/>
  <c r="X55" i="73"/>
  <c r="V55" i="73"/>
  <c r="Z55" i="73"/>
  <c r="O55" i="73"/>
  <c r="E55" i="73"/>
  <c r="A55" i="73" s="1"/>
  <c r="AR54" i="73"/>
  <c r="AQ54" i="73"/>
  <c r="AP54" i="73"/>
  <c r="AO54" i="73"/>
  <c r="AM54" i="73"/>
  <c r="AJ54" i="73"/>
  <c r="AG54" i="73"/>
  <c r="X54" i="73"/>
  <c r="V54" i="73"/>
  <c r="O54" i="73"/>
  <c r="E54" i="73"/>
  <c r="AR53" i="73"/>
  <c r="AQ53" i="73"/>
  <c r="AP53" i="73"/>
  <c r="AO53" i="73"/>
  <c r="AM53" i="73"/>
  <c r="AJ53" i="73"/>
  <c r="AG53" i="73"/>
  <c r="X53" i="73"/>
  <c r="V53" i="73"/>
  <c r="O53" i="73"/>
  <c r="E53" i="73"/>
  <c r="AR52" i="73"/>
  <c r="AQ52" i="73"/>
  <c r="AP52" i="73"/>
  <c r="AO52" i="73"/>
  <c r="AM52" i="73"/>
  <c r="AJ52" i="73"/>
  <c r="AG52" i="73"/>
  <c r="X52" i="73"/>
  <c r="V52" i="73"/>
  <c r="Y52" i="73"/>
  <c r="O52" i="73"/>
  <c r="E52" i="73"/>
  <c r="AR51" i="73"/>
  <c r="AQ51" i="73"/>
  <c r="AP51" i="73"/>
  <c r="AO51" i="73"/>
  <c r="AM51" i="73"/>
  <c r="AJ51" i="73"/>
  <c r="AG51" i="73"/>
  <c r="X51" i="73"/>
  <c r="V51" i="73"/>
  <c r="Z51" i="73"/>
  <c r="O51" i="73"/>
  <c r="E51" i="73"/>
  <c r="AR50" i="73"/>
  <c r="AQ50" i="73"/>
  <c r="AP50" i="73"/>
  <c r="AO50" i="73"/>
  <c r="AM50" i="73"/>
  <c r="AJ50" i="73"/>
  <c r="AG50" i="73"/>
  <c r="X50" i="73"/>
  <c r="V50" i="73"/>
  <c r="Y50" i="73"/>
  <c r="O50" i="73"/>
  <c r="E50" i="73"/>
  <c r="AR49" i="73"/>
  <c r="AQ49" i="73"/>
  <c r="AP49" i="73"/>
  <c r="AO49" i="73"/>
  <c r="AM49" i="73"/>
  <c r="AJ49" i="73"/>
  <c r="AG49" i="73"/>
  <c r="X49" i="73"/>
  <c r="V49" i="73"/>
  <c r="O49" i="73"/>
  <c r="E49" i="73"/>
  <c r="A49" i="73" s="1"/>
  <c r="AR48" i="73"/>
  <c r="AQ48" i="73"/>
  <c r="AP48" i="73"/>
  <c r="AO48" i="73"/>
  <c r="AM48" i="73"/>
  <c r="AJ48" i="73"/>
  <c r="AG48" i="73"/>
  <c r="X48" i="73"/>
  <c r="V48" i="73"/>
  <c r="O48" i="73"/>
  <c r="E48" i="73"/>
  <c r="AR47" i="73"/>
  <c r="AQ47" i="73"/>
  <c r="AP47" i="73"/>
  <c r="AO47" i="73"/>
  <c r="AM47" i="73"/>
  <c r="AJ47" i="73"/>
  <c r="AG47" i="73"/>
  <c r="X47" i="73"/>
  <c r="V47" i="73"/>
  <c r="Z47" i="73"/>
  <c r="O47" i="73"/>
  <c r="E47" i="73"/>
  <c r="AR46" i="73"/>
  <c r="AQ46" i="73"/>
  <c r="AP46" i="73"/>
  <c r="AO46" i="73"/>
  <c r="AM46" i="73"/>
  <c r="AJ46" i="73"/>
  <c r="AG46" i="73"/>
  <c r="X46" i="73"/>
  <c r="V46" i="73"/>
  <c r="Z46" i="73"/>
  <c r="O46" i="73"/>
  <c r="E46" i="73"/>
  <c r="AR45" i="73"/>
  <c r="AQ45" i="73"/>
  <c r="AP45" i="73"/>
  <c r="AO45" i="73"/>
  <c r="AM45" i="73"/>
  <c r="AJ45" i="73"/>
  <c r="AG45" i="73"/>
  <c r="X45" i="73"/>
  <c r="V45" i="73"/>
  <c r="AA45" i="73"/>
  <c r="O45" i="73"/>
  <c r="E45" i="73"/>
  <c r="A45" i="73" s="1"/>
  <c r="AR44" i="73"/>
  <c r="AQ44" i="73"/>
  <c r="AP44" i="73"/>
  <c r="AM44" i="73"/>
  <c r="AG44" i="73"/>
  <c r="X44" i="73"/>
  <c r="V44" i="73"/>
  <c r="Z44" i="73"/>
  <c r="O44" i="73"/>
  <c r="AR43" i="73"/>
  <c r="AQ43" i="73"/>
  <c r="AP43" i="73"/>
  <c r="AM43" i="73"/>
  <c r="AG43" i="73"/>
  <c r="X43" i="73"/>
  <c r="V43" i="73"/>
  <c r="AA43" i="73"/>
  <c r="O43" i="73"/>
  <c r="AR39" i="73"/>
  <c r="AQ39" i="73"/>
  <c r="AH39" i="73" s="1"/>
  <c r="AP39" i="73"/>
  <c r="AM39" i="73"/>
  <c r="AG39" i="73"/>
  <c r="O39" i="73"/>
  <c r="H39" i="73"/>
  <c r="AR38" i="73"/>
  <c r="AQ38" i="73"/>
  <c r="AH38" i="73" s="1"/>
  <c r="AP38" i="73"/>
  <c r="AM38" i="73"/>
  <c r="AG38" i="73"/>
  <c r="Y38" i="73"/>
  <c r="O38" i="73"/>
  <c r="H38" i="73"/>
  <c r="H134" i="73" s="1"/>
  <c r="AR37" i="73"/>
  <c r="AQ37" i="73"/>
  <c r="AH37" i="73" s="1"/>
  <c r="AP37" i="73"/>
  <c r="AO37" i="73"/>
  <c r="AM37" i="73"/>
  <c r="AJ37" i="73"/>
  <c r="AG37" i="73"/>
  <c r="V37" i="73"/>
  <c r="AA37" i="73"/>
  <c r="O37" i="73"/>
  <c r="H37" i="73"/>
  <c r="H133" i="73" s="1"/>
  <c r="AR36" i="73"/>
  <c r="AQ36" i="73"/>
  <c r="AH36" i="73" s="1"/>
  <c r="AP36" i="73"/>
  <c r="AO36" i="73"/>
  <c r="AM36" i="73"/>
  <c r="AJ36" i="73"/>
  <c r="AG36" i="73"/>
  <c r="X36" i="73"/>
  <c r="V36" i="73"/>
  <c r="Z36" i="73"/>
  <c r="P36" i="73" s="1"/>
  <c r="O36" i="73"/>
  <c r="H36" i="73"/>
  <c r="H132" i="73" s="1"/>
  <c r="AR35" i="73"/>
  <c r="AQ35" i="73"/>
  <c r="AH35" i="73" s="1"/>
  <c r="AP35" i="73"/>
  <c r="AM35" i="73"/>
  <c r="AG35" i="73"/>
  <c r="Z35" i="73"/>
  <c r="P35" i="73" s="1"/>
  <c r="O35" i="73"/>
  <c r="H35" i="73"/>
  <c r="H131" i="73" s="1"/>
  <c r="AR34" i="73"/>
  <c r="AQ34" i="73"/>
  <c r="AH34" i="73" s="1"/>
  <c r="AP34" i="73"/>
  <c r="AO34" i="73"/>
  <c r="AM34" i="73"/>
  <c r="AJ34" i="73"/>
  <c r="AG34" i="73"/>
  <c r="V34" i="73"/>
  <c r="O34" i="73"/>
  <c r="H34" i="73"/>
  <c r="H130" i="73" s="1"/>
  <c r="AR33" i="73"/>
  <c r="AQ33" i="73"/>
  <c r="AH33" i="73" s="1"/>
  <c r="AP33" i="73"/>
  <c r="AM33" i="73"/>
  <c r="AG33" i="73"/>
  <c r="V33" i="73"/>
  <c r="AA33" i="73"/>
  <c r="O33" i="73"/>
  <c r="H33" i="73"/>
  <c r="H129" i="73" s="1"/>
  <c r="AR32" i="73"/>
  <c r="AQ32" i="73"/>
  <c r="AH32" i="73" s="1"/>
  <c r="AP32" i="73"/>
  <c r="AM32" i="73"/>
  <c r="AG32" i="73"/>
  <c r="X32" i="73"/>
  <c r="O32" i="73"/>
  <c r="H32" i="73"/>
  <c r="AR31" i="73"/>
  <c r="AQ31" i="73"/>
  <c r="AH31" i="73" s="1"/>
  <c r="AP31" i="73"/>
  <c r="AM31" i="73"/>
  <c r="AG31" i="73"/>
  <c r="AA31" i="73"/>
  <c r="O31" i="73"/>
  <c r="H31" i="73"/>
  <c r="H127" i="73" s="1"/>
  <c r="AR30" i="73"/>
  <c r="AQ30" i="73"/>
  <c r="AH30" i="73" s="1"/>
  <c r="AP30" i="73"/>
  <c r="AM30" i="73"/>
  <c r="AG30" i="73"/>
  <c r="X30" i="73"/>
  <c r="V30" i="73"/>
  <c r="Y30" i="73"/>
  <c r="O30" i="73"/>
  <c r="H30" i="73"/>
  <c r="H126" i="73" s="1"/>
  <c r="AR29" i="73"/>
  <c r="AQ29" i="73"/>
  <c r="AH29" i="73" s="1"/>
  <c r="AP29" i="73"/>
  <c r="AM29" i="73"/>
  <c r="AG29" i="73"/>
  <c r="X29" i="73"/>
  <c r="V29" i="73"/>
  <c r="AA29" i="73"/>
  <c r="O29" i="73"/>
  <c r="H29" i="73"/>
  <c r="H125" i="73" s="1"/>
  <c r="AR28" i="73"/>
  <c r="AQ28" i="73"/>
  <c r="AH28" i="73" s="1"/>
  <c r="AP28" i="73"/>
  <c r="AM28" i="73"/>
  <c r="AG28" i="73"/>
  <c r="X28" i="73"/>
  <c r="V28" i="73"/>
  <c r="Z28" i="73"/>
  <c r="P28" i="73" s="1"/>
  <c r="O28" i="73"/>
  <c r="AR27" i="73"/>
  <c r="AQ27" i="73"/>
  <c r="AH27" i="73" s="1"/>
  <c r="AP27" i="73"/>
  <c r="AM27" i="73"/>
  <c r="AG27" i="73"/>
  <c r="X27" i="73"/>
  <c r="V27" i="73"/>
  <c r="Y27" i="73"/>
  <c r="O27" i="73"/>
  <c r="H27" i="73"/>
  <c r="H123" i="73" s="1"/>
  <c r="AR26" i="73"/>
  <c r="AQ26" i="73"/>
  <c r="AH26" i="73" s="1"/>
  <c r="AP26" i="73"/>
  <c r="AM26" i="73"/>
  <c r="AG26" i="73"/>
  <c r="V26" i="73"/>
  <c r="Y26" i="73"/>
  <c r="O26" i="73"/>
  <c r="H26" i="73"/>
  <c r="H122" i="73" s="1"/>
  <c r="AR25" i="73"/>
  <c r="AQ25" i="73"/>
  <c r="AH25" i="73" s="1"/>
  <c r="AP25" i="73"/>
  <c r="AM25" i="73"/>
  <c r="AG25" i="73"/>
  <c r="O25" i="73"/>
  <c r="H25" i="73"/>
  <c r="AR24" i="73"/>
  <c r="AQ24" i="73"/>
  <c r="AH24" i="73" s="1"/>
  <c r="AP24" i="73"/>
  <c r="AM24" i="73"/>
  <c r="AG24" i="73"/>
  <c r="X24" i="73"/>
  <c r="V24" i="73"/>
  <c r="O24" i="73"/>
  <c r="H24" i="73"/>
  <c r="H120" i="73" s="1"/>
  <c r="AR23" i="73"/>
  <c r="AQ23" i="73"/>
  <c r="AH23" i="73" s="1"/>
  <c r="AP23" i="73"/>
  <c r="AM23" i="73"/>
  <c r="AG23" i="73"/>
  <c r="X23" i="73"/>
  <c r="V23" i="73"/>
  <c r="O23" i="73"/>
  <c r="H23" i="73"/>
  <c r="H119" i="73" s="1"/>
  <c r="AR22" i="73"/>
  <c r="AQ22" i="73"/>
  <c r="AH22" i="73" s="1"/>
  <c r="AP22" i="73"/>
  <c r="AM22" i="73"/>
  <c r="AG22" i="73"/>
  <c r="V22" i="73"/>
  <c r="Y22" i="73"/>
  <c r="O22" i="73"/>
  <c r="H22" i="73"/>
  <c r="H118" i="73" s="1"/>
  <c r="AR21" i="73"/>
  <c r="AQ21" i="73"/>
  <c r="AH21" i="73" s="1"/>
  <c r="AP21" i="73"/>
  <c r="AM21" i="73"/>
  <c r="AG21" i="73"/>
  <c r="X21" i="73"/>
  <c r="V21" i="73"/>
  <c r="AA21" i="73"/>
  <c r="O21" i="73"/>
  <c r="H21" i="73"/>
  <c r="H117" i="73" s="1"/>
  <c r="AR20" i="73"/>
  <c r="AQ20" i="73"/>
  <c r="AH20" i="73" s="1"/>
  <c r="AP20" i="73"/>
  <c r="AM20" i="73"/>
  <c r="AG20" i="73"/>
  <c r="V20" i="73"/>
  <c r="O20" i="73"/>
  <c r="H20" i="73"/>
  <c r="H116" i="73" s="1"/>
  <c r="AR19" i="73"/>
  <c r="AQ19" i="73"/>
  <c r="AH19" i="73" s="1"/>
  <c r="AP19" i="73"/>
  <c r="AM19" i="73"/>
  <c r="AG19" i="73"/>
  <c r="X19" i="73"/>
  <c r="V19" i="73"/>
  <c r="Y19" i="73"/>
  <c r="O19" i="73"/>
  <c r="H19" i="73"/>
  <c r="H115" i="73" s="1"/>
  <c r="AR18" i="73"/>
  <c r="AQ18" i="73"/>
  <c r="AH18" i="73" s="1"/>
  <c r="AP18" i="73"/>
  <c r="AM18" i="73"/>
  <c r="AG18" i="73"/>
  <c r="O18" i="73"/>
  <c r="H18" i="73"/>
  <c r="AR17" i="73"/>
  <c r="AQ17" i="73"/>
  <c r="AH17" i="73" s="1"/>
  <c r="AP17" i="73"/>
  <c r="AM17" i="73"/>
  <c r="AG17" i="73"/>
  <c r="X17" i="73"/>
  <c r="V17" i="73"/>
  <c r="Y17" i="73"/>
  <c r="O17" i="73"/>
  <c r="H17" i="73"/>
  <c r="H113" i="73" s="1"/>
  <c r="AR16" i="73"/>
  <c r="AQ16" i="73"/>
  <c r="AH16" i="73" s="1"/>
  <c r="AP16" i="73"/>
  <c r="AM16" i="73"/>
  <c r="AG16" i="73"/>
  <c r="V16" i="73"/>
  <c r="Z16" i="73"/>
  <c r="P16" i="73" s="1"/>
  <c r="O16" i="73"/>
  <c r="H16" i="73"/>
  <c r="H112" i="73" s="1"/>
  <c r="AR15" i="73"/>
  <c r="AQ15" i="73"/>
  <c r="AH15" i="73" s="1"/>
  <c r="AP15" i="73"/>
  <c r="AM15" i="73"/>
  <c r="AG15" i="73"/>
  <c r="X15" i="73"/>
  <c r="V15" i="73"/>
  <c r="Y15" i="73"/>
  <c r="O15" i="73"/>
  <c r="H15" i="73"/>
  <c r="H111" i="73" s="1"/>
  <c r="AR14" i="73"/>
  <c r="AQ14" i="73"/>
  <c r="AH14" i="73" s="1"/>
  <c r="AP14" i="73"/>
  <c r="AM14" i="73"/>
  <c r="AG14" i="73"/>
  <c r="Y14" i="73"/>
  <c r="O14" i="73"/>
  <c r="H14" i="73"/>
  <c r="H110" i="73" s="1"/>
  <c r="AR13" i="73"/>
  <c r="AQ13" i="73"/>
  <c r="AH13" i="73" s="1"/>
  <c r="AP13" i="73"/>
  <c r="AM13" i="73"/>
  <c r="AG13" i="73"/>
  <c r="X13" i="73"/>
  <c r="V13" i="73"/>
  <c r="O13" i="73"/>
  <c r="H13" i="73"/>
  <c r="H109" i="73" s="1"/>
  <c r="AR12" i="73"/>
  <c r="AQ12" i="73"/>
  <c r="AH12" i="73" s="1"/>
  <c r="AP12" i="73"/>
  <c r="AM12" i="73"/>
  <c r="AG12" i="73"/>
  <c r="V12" i="73"/>
  <c r="Z12" i="73"/>
  <c r="P12" i="73" s="1"/>
  <c r="O12" i="73"/>
  <c r="H12" i="73"/>
  <c r="H108" i="73" s="1"/>
  <c r="AR11" i="73"/>
  <c r="AQ11" i="73"/>
  <c r="AH11" i="73" s="1"/>
  <c r="AP11" i="73"/>
  <c r="AM11" i="73"/>
  <c r="X11" i="73"/>
  <c r="O11" i="73"/>
  <c r="H11" i="73"/>
  <c r="AR10" i="73"/>
  <c r="AQ10" i="73"/>
  <c r="AP10" i="73"/>
  <c r="AM10" i="73"/>
  <c r="AG10" i="73"/>
  <c r="X10" i="73"/>
  <c r="V10" i="73"/>
  <c r="Y10" i="73"/>
  <c r="O10" i="73"/>
  <c r="H10" i="73"/>
  <c r="H106" i="73" s="1"/>
  <c r="AR9" i="73"/>
  <c r="AQ9" i="73"/>
  <c r="AH9" i="73" s="1"/>
  <c r="AP9" i="73"/>
  <c r="AO9" i="73"/>
  <c r="AM9" i="73"/>
  <c r="AJ9" i="73"/>
  <c r="AG9" i="73"/>
  <c r="O9" i="73"/>
  <c r="H9" i="73"/>
  <c r="AR169" i="72"/>
  <c r="AQ169" i="72"/>
  <c r="AH169" i="72" s="1"/>
  <c r="AP169" i="72"/>
  <c r="AO169" i="72"/>
  <c r="AM169" i="72"/>
  <c r="AJ169" i="72"/>
  <c r="AG169" i="72"/>
  <c r="X169" i="72"/>
  <c r="V169" i="72"/>
  <c r="Y169" i="72"/>
  <c r="O169" i="72"/>
  <c r="E169" i="72"/>
  <c r="AR168" i="72"/>
  <c r="AQ168" i="72"/>
  <c r="AH168" i="72" s="1"/>
  <c r="AP168" i="72"/>
  <c r="AO168" i="72"/>
  <c r="AM168" i="72"/>
  <c r="AJ168" i="72"/>
  <c r="AG168" i="72"/>
  <c r="X168" i="72"/>
  <c r="V168" i="72"/>
  <c r="Y168" i="72"/>
  <c r="O168" i="72"/>
  <c r="E168" i="72"/>
  <c r="AR167" i="72"/>
  <c r="AQ167" i="72"/>
  <c r="AH167" i="72" s="1"/>
  <c r="AP167" i="72"/>
  <c r="AO167" i="72"/>
  <c r="AM167" i="72"/>
  <c r="AJ167" i="72"/>
  <c r="AG167" i="72"/>
  <c r="X167" i="72"/>
  <c r="V167" i="72"/>
  <c r="Y167" i="72"/>
  <c r="O167" i="72"/>
  <c r="E167" i="72"/>
  <c r="AR166" i="72"/>
  <c r="AQ166" i="72"/>
  <c r="AH166" i="72" s="1"/>
  <c r="AP166" i="72"/>
  <c r="AO166" i="72"/>
  <c r="AM166" i="72"/>
  <c r="AJ166" i="72"/>
  <c r="AG166" i="72"/>
  <c r="X166" i="72"/>
  <c r="V166" i="72"/>
  <c r="Y166" i="72"/>
  <c r="O166" i="72"/>
  <c r="E166" i="72"/>
  <c r="AR165" i="72"/>
  <c r="AQ165" i="72"/>
  <c r="AH165" i="72" s="1"/>
  <c r="AP165" i="72"/>
  <c r="AO165" i="72"/>
  <c r="AM165" i="72"/>
  <c r="AJ165" i="72"/>
  <c r="AG165" i="72"/>
  <c r="X165" i="72"/>
  <c r="V165" i="72"/>
  <c r="Y165" i="72"/>
  <c r="O165" i="72"/>
  <c r="E165" i="72"/>
  <c r="AR164" i="72"/>
  <c r="AQ164" i="72"/>
  <c r="AH164" i="72" s="1"/>
  <c r="AP164" i="72"/>
  <c r="AO164" i="72"/>
  <c r="AM164" i="72"/>
  <c r="AJ164" i="72"/>
  <c r="AG164" i="72"/>
  <c r="X164" i="72"/>
  <c r="V164" i="72"/>
  <c r="O164" i="72"/>
  <c r="E164" i="72"/>
  <c r="A164" i="72" s="1"/>
  <c r="AR163" i="72"/>
  <c r="AQ163" i="72"/>
  <c r="AH163" i="72" s="1"/>
  <c r="AP163" i="72"/>
  <c r="AO163" i="72"/>
  <c r="AM163" i="72"/>
  <c r="AJ163" i="72"/>
  <c r="AG163" i="72"/>
  <c r="X163" i="72"/>
  <c r="V163" i="72"/>
  <c r="Z163" i="72"/>
  <c r="P163" i="72" s="1"/>
  <c r="O163" i="72"/>
  <c r="E163" i="72"/>
  <c r="A163" i="72" s="1"/>
  <c r="AR162" i="72"/>
  <c r="AQ162" i="72"/>
  <c r="AH162" i="72" s="1"/>
  <c r="AP162" i="72"/>
  <c r="AO162" i="72"/>
  <c r="AM162" i="72"/>
  <c r="AJ162" i="72"/>
  <c r="AG162" i="72"/>
  <c r="X162" i="72"/>
  <c r="V162" i="72"/>
  <c r="Y162" i="72"/>
  <c r="O162" i="72"/>
  <c r="E162" i="72"/>
  <c r="A162" i="72" s="1"/>
  <c r="AR161" i="72"/>
  <c r="AQ161" i="72"/>
  <c r="AH161" i="72" s="1"/>
  <c r="AP161" i="72"/>
  <c r="AO161" i="72"/>
  <c r="AM161" i="72"/>
  <c r="AJ161" i="72"/>
  <c r="AG161" i="72"/>
  <c r="X161" i="72"/>
  <c r="V161" i="72"/>
  <c r="Y161" i="72"/>
  <c r="O161" i="72"/>
  <c r="E161" i="72"/>
  <c r="A161" i="72" s="1"/>
  <c r="AR160" i="72"/>
  <c r="AQ160" i="72"/>
  <c r="AH160" i="72" s="1"/>
  <c r="AP160" i="72"/>
  <c r="AO160" i="72"/>
  <c r="AM160" i="72"/>
  <c r="AJ160" i="72"/>
  <c r="AG160" i="72"/>
  <c r="X160" i="72"/>
  <c r="V160" i="72"/>
  <c r="Y160" i="72"/>
  <c r="O160" i="72"/>
  <c r="E160" i="72"/>
  <c r="A160" i="72" s="1"/>
  <c r="AR159" i="72"/>
  <c r="AQ159" i="72"/>
  <c r="AH159" i="72" s="1"/>
  <c r="AP159" i="72"/>
  <c r="AO159" i="72"/>
  <c r="AM159" i="72"/>
  <c r="AJ159" i="72"/>
  <c r="AG159" i="72"/>
  <c r="X159" i="72"/>
  <c r="V159" i="72"/>
  <c r="Y159" i="72"/>
  <c r="O159" i="72"/>
  <c r="E159" i="72"/>
  <c r="A159" i="72" s="1"/>
  <c r="AR158" i="72"/>
  <c r="AQ158" i="72"/>
  <c r="AH158" i="72" s="1"/>
  <c r="AP158" i="72"/>
  <c r="AO158" i="72"/>
  <c r="AM158" i="72"/>
  <c r="AJ158" i="72"/>
  <c r="AG158" i="72"/>
  <c r="X158" i="72"/>
  <c r="V158" i="72"/>
  <c r="Y158" i="72"/>
  <c r="O158" i="72"/>
  <c r="E158" i="72"/>
  <c r="A158" i="72" s="1"/>
  <c r="AR157" i="72"/>
  <c r="AQ157" i="72"/>
  <c r="AH157" i="72" s="1"/>
  <c r="AP157" i="72"/>
  <c r="AO157" i="72"/>
  <c r="AM157" i="72"/>
  <c r="AJ157" i="72"/>
  <c r="AG157" i="72"/>
  <c r="X157" i="72"/>
  <c r="V157" i="72"/>
  <c r="Y157" i="72"/>
  <c r="O157" i="72"/>
  <c r="E157" i="72"/>
  <c r="A157" i="72" s="1"/>
  <c r="AR156" i="72"/>
  <c r="AQ156" i="72"/>
  <c r="AH156" i="72" s="1"/>
  <c r="AP156" i="72"/>
  <c r="AO156" i="72"/>
  <c r="AM156" i="72"/>
  <c r="AJ156" i="72"/>
  <c r="AG156" i="72"/>
  <c r="X156" i="72"/>
  <c r="V156" i="72"/>
  <c r="Y156" i="72"/>
  <c r="O156" i="72"/>
  <c r="E156" i="72"/>
  <c r="A156" i="72" s="1"/>
  <c r="AR155" i="72"/>
  <c r="AQ155" i="72"/>
  <c r="AH155" i="72" s="1"/>
  <c r="AP155" i="72"/>
  <c r="AO155" i="72"/>
  <c r="AM155" i="72"/>
  <c r="AJ155" i="72"/>
  <c r="AG155" i="72"/>
  <c r="X155" i="72"/>
  <c r="V155" i="72"/>
  <c r="Y155" i="72"/>
  <c r="O155" i="72"/>
  <c r="E155" i="72"/>
  <c r="A155" i="72" s="1"/>
  <c r="AR154" i="72"/>
  <c r="AQ154" i="72"/>
  <c r="AH154" i="72" s="1"/>
  <c r="AP154" i="72"/>
  <c r="AO154" i="72"/>
  <c r="AM154" i="72"/>
  <c r="AJ154" i="72"/>
  <c r="AG154" i="72"/>
  <c r="X154" i="72"/>
  <c r="V154" i="72"/>
  <c r="Y154" i="72"/>
  <c r="O154" i="72"/>
  <c r="E154" i="72"/>
  <c r="A154" i="72" s="1"/>
  <c r="AR153" i="72"/>
  <c r="AQ153" i="72"/>
  <c r="AH153" i="72" s="1"/>
  <c r="AP153" i="72"/>
  <c r="AO153" i="72"/>
  <c r="AM153" i="72"/>
  <c r="AJ153" i="72"/>
  <c r="AG153" i="72"/>
  <c r="X153" i="72"/>
  <c r="V153" i="72"/>
  <c r="Y153" i="72"/>
  <c r="O153" i="72"/>
  <c r="E153" i="72"/>
  <c r="A153" i="72" s="1"/>
  <c r="AR152" i="72"/>
  <c r="AQ152" i="72"/>
  <c r="AH152" i="72" s="1"/>
  <c r="AP152" i="72"/>
  <c r="AO152" i="72"/>
  <c r="AM152" i="72"/>
  <c r="AJ152" i="72"/>
  <c r="AG152" i="72"/>
  <c r="X152" i="72"/>
  <c r="V152" i="72"/>
  <c r="Y152" i="72"/>
  <c r="O152" i="72"/>
  <c r="E152" i="72"/>
  <c r="A152" i="72" s="1"/>
  <c r="AR151" i="72"/>
  <c r="AQ151" i="72"/>
  <c r="AH151" i="72" s="1"/>
  <c r="AP151" i="72"/>
  <c r="AO151" i="72"/>
  <c r="AM151" i="72"/>
  <c r="AJ151" i="72"/>
  <c r="AG151" i="72"/>
  <c r="X151" i="72"/>
  <c r="V151" i="72"/>
  <c r="Y151" i="72"/>
  <c r="O151" i="72"/>
  <c r="E151" i="72"/>
  <c r="A151" i="72" s="1"/>
  <c r="AR150" i="72"/>
  <c r="AQ150" i="72"/>
  <c r="AH150" i="72" s="1"/>
  <c r="AP150" i="72"/>
  <c r="AO150" i="72"/>
  <c r="AM150" i="72"/>
  <c r="AJ150" i="72"/>
  <c r="AG150" i="72"/>
  <c r="X150" i="72"/>
  <c r="V150" i="72"/>
  <c r="Y150" i="72"/>
  <c r="O150" i="72"/>
  <c r="E150" i="72"/>
  <c r="A150" i="72" s="1"/>
  <c r="AR149" i="72"/>
  <c r="AQ149" i="72"/>
  <c r="AH149" i="72" s="1"/>
  <c r="AP149" i="72"/>
  <c r="AO149" i="72"/>
  <c r="AM149" i="72"/>
  <c r="AJ149" i="72"/>
  <c r="AG149" i="72"/>
  <c r="X149" i="72"/>
  <c r="V149" i="72"/>
  <c r="Y149" i="72"/>
  <c r="O149" i="72"/>
  <c r="E149" i="72"/>
  <c r="A149" i="72" s="1"/>
  <c r="AR148" i="72"/>
  <c r="AQ148" i="72"/>
  <c r="AH148" i="72" s="1"/>
  <c r="AP148" i="72"/>
  <c r="AO148" i="72"/>
  <c r="AM148" i="72"/>
  <c r="AJ148" i="72"/>
  <c r="AG148" i="72"/>
  <c r="X148" i="72"/>
  <c r="V148" i="72"/>
  <c r="AA148" i="72"/>
  <c r="O148" i="72"/>
  <c r="E148" i="72"/>
  <c r="AR147" i="72"/>
  <c r="AQ147" i="72"/>
  <c r="AH147" i="72" s="1"/>
  <c r="AP147" i="72"/>
  <c r="AO147" i="72"/>
  <c r="AM147" i="72"/>
  <c r="AJ147" i="72"/>
  <c r="AG147" i="72"/>
  <c r="X147" i="72"/>
  <c r="V147" i="72"/>
  <c r="O147" i="72"/>
  <c r="E147" i="72"/>
  <c r="A147" i="72" s="1"/>
  <c r="AR146" i="72"/>
  <c r="AQ146" i="72"/>
  <c r="AH146" i="72" s="1"/>
  <c r="AP146" i="72"/>
  <c r="AO146" i="72"/>
  <c r="AM146" i="72"/>
  <c r="AJ146" i="72"/>
  <c r="AG146" i="72"/>
  <c r="X146" i="72"/>
  <c r="V146" i="72"/>
  <c r="Z146" i="72"/>
  <c r="P146" i="72" s="1"/>
  <c r="O146" i="72"/>
  <c r="E146" i="72"/>
  <c r="AR145" i="72"/>
  <c r="AQ145" i="72"/>
  <c r="AH145" i="72" s="1"/>
  <c r="AP145" i="72"/>
  <c r="AO145" i="72"/>
  <c r="AM145" i="72"/>
  <c r="AJ145" i="72"/>
  <c r="AG145" i="72"/>
  <c r="X145" i="72"/>
  <c r="V145" i="72"/>
  <c r="O145" i="72"/>
  <c r="E145" i="72"/>
  <c r="A145" i="72" s="1"/>
  <c r="AR144" i="72"/>
  <c r="AQ144" i="72"/>
  <c r="AH144" i="72" s="1"/>
  <c r="AP144" i="72"/>
  <c r="AO144" i="72"/>
  <c r="AM144" i="72"/>
  <c r="AJ144" i="72"/>
  <c r="AG144" i="72"/>
  <c r="X144" i="72"/>
  <c r="V144" i="72"/>
  <c r="Z144" i="72"/>
  <c r="P144" i="72" s="1"/>
  <c r="O144" i="72"/>
  <c r="E144" i="72"/>
  <c r="AR143" i="72"/>
  <c r="AQ143" i="72"/>
  <c r="AH143" i="72" s="1"/>
  <c r="AP143" i="72"/>
  <c r="AO143" i="72"/>
  <c r="AM143" i="72"/>
  <c r="AJ143" i="72"/>
  <c r="AG143" i="72"/>
  <c r="X143" i="72"/>
  <c r="V143" i="72"/>
  <c r="O143" i="72"/>
  <c r="E143" i="72"/>
  <c r="A143" i="72" s="1"/>
  <c r="AR142" i="72"/>
  <c r="AQ142" i="72"/>
  <c r="AH142" i="72" s="1"/>
  <c r="AP142" i="72"/>
  <c r="AO142" i="72"/>
  <c r="AM142" i="72"/>
  <c r="AJ142" i="72"/>
  <c r="AG142" i="72"/>
  <c r="X142" i="72"/>
  <c r="V142" i="72"/>
  <c r="Z142" i="72"/>
  <c r="P142" i="72" s="1"/>
  <c r="O142" i="72"/>
  <c r="E142" i="72"/>
  <c r="AR141" i="72"/>
  <c r="AQ141" i="72"/>
  <c r="AH141" i="72" s="1"/>
  <c r="AP141" i="72"/>
  <c r="AO141" i="72"/>
  <c r="AM141" i="72"/>
  <c r="AJ141" i="72"/>
  <c r="AG141" i="72"/>
  <c r="X141" i="72"/>
  <c r="V141" i="72"/>
  <c r="O141" i="72"/>
  <c r="E141" i="72"/>
  <c r="A141" i="72" s="1"/>
  <c r="AR140" i="72"/>
  <c r="AQ140" i="72"/>
  <c r="AH140" i="72" s="1"/>
  <c r="AP140" i="72"/>
  <c r="AO140" i="72"/>
  <c r="AM140" i="72"/>
  <c r="AJ140" i="72"/>
  <c r="AG140" i="72"/>
  <c r="X140" i="72"/>
  <c r="V140" i="72"/>
  <c r="Z140" i="72"/>
  <c r="P140" i="72" s="1"/>
  <c r="O140" i="72"/>
  <c r="E140" i="72"/>
  <c r="AR139" i="72"/>
  <c r="AQ139" i="72"/>
  <c r="AH139" i="72" s="1"/>
  <c r="AP139" i="72"/>
  <c r="AO139" i="72"/>
  <c r="AM139" i="72"/>
  <c r="AJ139" i="72"/>
  <c r="AG139" i="72"/>
  <c r="X139" i="72"/>
  <c r="O139" i="72"/>
  <c r="E139" i="72"/>
  <c r="J138" i="72"/>
  <c r="AR135" i="72"/>
  <c r="AQ135" i="72"/>
  <c r="AH135" i="72" s="1"/>
  <c r="AP135" i="72"/>
  <c r="AO135" i="72"/>
  <c r="AM135" i="72"/>
  <c r="AJ135" i="72"/>
  <c r="AG135" i="72"/>
  <c r="X135" i="72"/>
  <c r="V135" i="72"/>
  <c r="Z135" i="72"/>
  <c r="P135" i="72" s="1"/>
  <c r="O135" i="72"/>
  <c r="B135" i="72"/>
  <c r="AR134" i="72"/>
  <c r="AQ134" i="72"/>
  <c r="AH134" i="72" s="1"/>
  <c r="AP134" i="72"/>
  <c r="AO134" i="72"/>
  <c r="AM134" i="72"/>
  <c r="AJ134" i="72"/>
  <c r="AG134" i="72"/>
  <c r="V134" i="72"/>
  <c r="Y134" i="72"/>
  <c r="O134" i="72"/>
  <c r="B134" i="72"/>
  <c r="AR133" i="72"/>
  <c r="AQ133" i="72"/>
  <c r="AH133" i="72" s="1"/>
  <c r="AP133" i="72"/>
  <c r="AO133" i="72"/>
  <c r="AM133" i="72"/>
  <c r="AJ133" i="72"/>
  <c r="AG133" i="72"/>
  <c r="V133" i="72"/>
  <c r="Z133" i="72"/>
  <c r="P133" i="72" s="1"/>
  <c r="O133" i="72"/>
  <c r="B133" i="72"/>
  <c r="AR132" i="72"/>
  <c r="AQ132" i="72"/>
  <c r="AH132" i="72" s="1"/>
  <c r="AP132" i="72"/>
  <c r="AO132" i="72"/>
  <c r="AM132" i="72"/>
  <c r="AJ132" i="72"/>
  <c r="AG132" i="72"/>
  <c r="X132" i="72"/>
  <c r="Y132" i="72"/>
  <c r="O132" i="72"/>
  <c r="B132" i="72"/>
  <c r="AR131" i="72"/>
  <c r="AQ131" i="72"/>
  <c r="AH131" i="72" s="1"/>
  <c r="AP131" i="72"/>
  <c r="AO131" i="72"/>
  <c r="AM131" i="72"/>
  <c r="AJ131" i="72"/>
  <c r="AG131" i="72"/>
  <c r="Y131" i="72"/>
  <c r="O131" i="72"/>
  <c r="B131" i="72"/>
  <c r="AR130" i="72"/>
  <c r="AQ130" i="72"/>
  <c r="AH130" i="72" s="1"/>
  <c r="AP130" i="72"/>
  <c r="AO130" i="72"/>
  <c r="AM130" i="72"/>
  <c r="AJ130" i="72"/>
  <c r="AG130" i="72"/>
  <c r="V130" i="72"/>
  <c r="O130" i="72"/>
  <c r="B130" i="72"/>
  <c r="AR129" i="72"/>
  <c r="AQ129" i="72"/>
  <c r="AH129" i="72" s="1"/>
  <c r="AP129" i="72"/>
  <c r="AO129" i="72"/>
  <c r="AM129" i="72"/>
  <c r="AJ129" i="72"/>
  <c r="AG129" i="72"/>
  <c r="V129" i="72"/>
  <c r="O129" i="72"/>
  <c r="B129" i="72"/>
  <c r="AR128" i="72"/>
  <c r="AQ128" i="72"/>
  <c r="AH128" i="72" s="1"/>
  <c r="AP128" i="72"/>
  <c r="AO128" i="72"/>
  <c r="AM128" i="72"/>
  <c r="AJ128" i="72"/>
  <c r="AG128" i="72"/>
  <c r="X128" i="72"/>
  <c r="V128" i="72"/>
  <c r="Y128" i="72"/>
  <c r="O128" i="72"/>
  <c r="B128" i="72"/>
  <c r="AR127" i="72"/>
  <c r="AQ127" i="72"/>
  <c r="AH127" i="72" s="1"/>
  <c r="AP127" i="72"/>
  <c r="AO127" i="72"/>
  <c r="AM127" i="72"/>
  <c r="AJ127" i="72"/>
  <c r="AG127" i="72"/>
  <c r="X127" i="72"/>
  <c r="V127" i="72"/>
  <c r="Z127" i="72"/>
  <c r="P127" i="72" s="1"/>
  <c r="O127" i="72"/>
  <c r="B127" i="72"/>
  <c r="AR126" i="72"/>
  <c r="AQ126" i="72"/>
  <c r="AH126" i="72" s="1"/>
  <c r="AP126" i="72"/>
  <c r="AO126" i="72"/>
  <c r="AM126" i="72"/>
  <c r="AJ126" i="72"/>
  <c r="AG126" i="72"/>
  <c r="X126" i="72"/>
  <c r="V126" i="72"/>
  <c r="Z126" i="72"/>
  <c r="P126" i="72" s="1"/>
  <c r="O126" i="72"/>
  <c r="B126" i="72"/>
  <c r="AR125" i="72"/>
  <c r="AQ125" i="72"/>
  <c r="AH125" i="72" s="1"/>
  <c r="AP125" i="72"/>
  <c r="AO125" i="72"/>
  <c r="AM125" i="72"/>
  <c r="AJ125" i="72"/>
  <c r="AG125" i="72"/>
  <c r="X125" i="72"/>
  <c r="V125" i="72"/>
  <c r="O125" i="72"/>
  <c r="B125" i="72"/>
  <c r="AR124" i="72"/>
  <c r="AQ124" i="72"/>
  <c r="AH124" i="72" s="1"/>
  <c r="AP124" i="72"/>
  <c r="AO124" i="72"/>
  <c r="AM124" i="72"/>
  <c r="AJ124" i="72"/>
  <c r="AG124" i="72"/>
  <c r="X124" i="72"/>
  <c r="V124" i="72"/>
  <c r="Y124" i="72"/>
  <c r="O124" i="72"/>
  <c r="B124" i="72"/>
  <c r="AR123" i="72"/>
  <c r="AQ123" i="72"/>
  <c r="AH123" i="72" s="1"/>
  <c r="AP123" i="72"/>
  <c r="AO123" i="72"/>
  <c r="AM123" i="72"/>
  <c r="AJ123" i="72"/>
  <c r="AG123" i="72"/>
  <c r="V123" i="72"/>
  <c r="Y123" i="72"/>
  <c r="O123" i="72"/>
  <c r="B123" i="72"/>
  <c r="AR122" i="72"/>
  <c r="AQ122" i="72"/>
  <c r="AH122" i="72" s="1"/>
  <c r="AP122" i="72"/>
  <c r="AO122" i="72"/>
  <c r="AM122" i="72"/>
  <c r="AJ122" i="72"/>
  <c r="AG122" i="72"/>
  <c r="V122" i="72"/>
  <c r="O122" i="72"/>
  <c r="B122" i="72"/>
  <c r="AR121" i="72"/>
  <c r="AQ121" i="72"/>
  <c r="AH121" i="72" s="1"/>
  <c r="AP121" i="72"/>
  <c r="AO121" i="72"/>
  <c r="AM121" i="72"/>
  <c r="AJ121" i="72"/>
  <c r="AG121" i="72"/>
  <c r="X121" i="72"/>
  <c r="V121" i="72"/>
  <c r="O121" i="72"/>
  <c r="B121" i="72"/>
  <c r="AR120" i="72"/>
  <c r="AQ120" i="72"/>
  <c r="AH120" i="72" s="1"/>
  <c r="AP120" i="72"/>
  <c r="AO120" i="72"/>
  <c r="AM120" i="72"/>
  <c r="AJ120" i="72"/>
  <c r="AG120" i="72"/>
  <c r="V120" i="72"/>
  <c r="Y120" i="72"/>
  <c r="O120" i="72"/>
  <c r="B120" i="72"/>
  <c r="AR119" i="72"/>
  <c r="AQ119" i="72"/>
  <c r="AH119" i="72" s="1"/>
  <c r="AP119" i="72"/>
  <c r="AO119" i="72"/>
  <c r="AM119" i="72"/>
  <c r="AJ119" i="72"/>
  <c r="AG119" i="72"/>
  <c r="X119" i="72"/>
  <c r="V119" i="72"/>
  <c r="Z119" i="72"/>
  <c r="P119" i="72" s="1"/>
  <c r="O119" i="72"/>
  <c r="B119" i="72"/>
  <c r="AR118" i="72"/>
  <c r="AQ118" i="72"/>
  <c r="AH118" i="72" s="1"/>
  <c r="AP118" i="72"/>
  <c r="AO118" i="72"/>
  <c r="AM118" i="72"/>
  <c r="AJ118" i="72"/>
  <c r="AG118" i="72"/>
  <c r="X118" i="72"/>
  <c r="V118" i="72"/>
  <c r="AA118" i="72"/>
  <c r="O118" i="72"/>
  <c r="B118" i="72"/>
  <c r="AR117" i="72"/>
  <c r="AQ117" i="72"/>
  <c r="AH117" i="72" s="1"/>
  <c r="AP117" i="72"/>
  <c r="AO117" i="72"/>
  <c r="AM117" i="72"/>
  <c r="AJ117" i="72"/>
  <c r="AG117" i="72"/>
  <c r="X117" i="72"/>
  <c r="V117" i="72"/>
  <c r="Z117" i="72"/>
  <c r="P117" i="72" s="1"/>
  <c r="O117" i="72"/>
  <c r="B117" i="72"/>
  <c r="AR116" i="72"/>
  <c r="AQ116" i="72"/>
  <c r="AH116" i="72" s="1"/>
  <c r="AP116" i="72"/>
  <c r="AO116" i="72"/>
  <c r="AM116" i="72"/>
  <c r="AJ116" i="72"/>
  <c r="AG116" i="72"/>
  <c r="X116" i="72"/>
  <c r="V116" i="72"/>
  <c r="O116" i="72"/>
  <c r="B116" i="72"/>
  <c r="AR115" i="72"/>
  <c r="AQ115" i="72"/>
  <c r="AH115" i="72" s="1"/>
  <c r="AP115" i="72"/>
  <c r="AO115" i="72"/>
  <c r="AM115" i="72"/>
  <c r="AJ115" i="72"/>
  <c r="AG115" i="72"/>
  <c r="X115" i="72"/>
  <c r="V115" i="72"/>
  <c r="Y115" i="72"/>
  <c r="O115" i="72"/>
  <c r="B115" i="72"/>
  <c r="AR114" i="72"/>
  <c r="AQ114" i="72"/>
  <c r="AH114" i="72" s="1"/>
  <c r="AP114" i="72"/>
  <c r="AO114" i="72"/>
  <c r="AM114" i="72"/>
  <c r="AJ114" i="72"/>
  <c r="AG114" i="72"/>
  <c r="X114" i="72"/>
  <c r="V114" i="72"/>
  <c r="O114" i="72"/>
  <c r="B114" i="72"/>
  <c r="AR113" i="72"/>
  <c r="AQ113" i="72"/>
  <c r="AH113" i="72" s="1"/>
  <c r="AP113" i="72"/>
  <c r="AO113" i="72"/>
  <c r="AM113" i="72"/>
  <c r="AJ113" i="72"/>
  <c r="AG113" i="72"/>
  <c r="X113" i="72"/>
  <c r="V113" i="72"/>
  <c r="Z113" i="72"/>
  <c r="P113" i="72" s="1"/>
  <c r="O113" i="72"/>
  <c r="B113" i="72"/>
  <c r="AR112" i="72"/>
  <c r="AQ112" i="72"/>
  <c r="AH112" i="72" s="1"/>
  <c r="AP112" i="72"/>
  <c r="AO112" i="72"/>
  <c r="AM112" i="72"/>
  <c r="AJ112" i="72"/>
  <c r="AG112" i="72"/>
  <c r="V112" i="72"/>
  <c r="O112" i="72"/>
  <c r="B112" i="72"/>
  <c r="AR111" i="72"/>
  <c r="AQ111" i="72"/>
  <c r="AH111" i="72" s="1"/>
  <c r="AP111" i="72"/>
  <c r="AO111" i="72"/>
  <c r="AM111" i="72"/>
  <c r="AJ111" i="72"/>
  <c r="AG111" i="72"/>
  <c r="X111" i="72"/>
  <c r="V111" i="72"/>
  <c r="O111" i="72"/>
  <c r="B111" i="72"/>
  <c r="AR110" i="72"/>
  <c r="AQ110" i="72"/>
  <c r="AH110" i="72" s="1"/>
  <c r="AP110" i="72"/>
  <c r="AO110" i="72"/>
  <c r="AM110" i="72"/>
  <c r="AJ110" i="72"/>
  <c r="AG110" i="72"/>
  <c r="X110" i="72"/>
  <c r="V110" i="72"/>
  <c r="O110" i="72"/>
  <c r="B110" i="72"/>
  <c r="AR109" i="72"/>
  <c r="AQ109" i="72"/>
  <c r="AH109" i="72" s="1"/>
  <c r="AP109" i="72"/>
  <c r="AO109" i="72"/>
  <c r="AM109" i="72"/>
  <c r="AJ109" i="72"/>
  <c r="AG109" i="72"/>
  <c r="V109" i="72"/>
  <c r="Y109" i="72"/>
  <c r="O109" i="72"/>
  <c r="B109" i="72"/>
  <c r="AR108" i="72"/>
  <c r="AQ108" i="72"/>
  <c r="AH108" i="72" s="1"/>
  <c r="AP108" i="72"/>
  <c r="AO108" i="72"/>
  <c r="AM108" i="72"/>
  <c r="AJ108" i="72"/>
  <c r="AG108" i="72"/>
  <c r="X108" i="72"/>
  <c r="V108" i="72"/>
  <c r="Y108" i="72"/>
  <c r="O108" i="72"/>
  <c r="B108" i="72"/>
  <c r="AR107" i="72"/>
  <c r="AQ107" i="72"/>
  <c r="AH107" i="72" s="1"/>
  <c r="AP107" i="72"/>
  <c r="AO107" i="72"/>
  <c r="AM107" i="72"/>
  <c r="AJ107" i="72"/>
  <c r="AG107" i="72"/>
  <c r="X107" i="72"/>
  <c r="V107" i="72"/>
  <c r="O107" i="72"/>
  <c r="B107" i="72"/>
  <c r="AR106" i="72"/>
  <c r="AQ106" i="72"/>
  <c r="AH106" i="72" s="1"/>
  <c r="AP106" i="72"/>
  <c r="AO106" i="72"/>
  <c r="AM106" i="72"/>
  <c r="AJ106" i="72"/>
  <c r="AG106" i="72"/>
  <c r="X106" i="72"/>
  <c r="V106" i="72"/>
  <c r="O106" i="72"/>
  <c r="B106" i="72"/>
  <c r="AR105" i="72"/>
  <c r="AQ105" i="72"/>
  <c r="AP105" i="72"/>
  <c r="AO105" i="72"/>
  <c r="AM105" i="72"/>
  <c r="AG105" i="72"/>
  <c r="Z105" i="72"/>
  <c r="P105" i="72" s="1"/>
  <c r="O105" i="72"/>
  <c r="B105" i="72"/>
  <c r="P15" i="64"/>
  <c r="AR73" i="72"/>
  <c r="AQ73" i="72"/>
  <c r="AP73" i="72"/>
  <c r="AO73" i="72"/>
  <c r="AM73" i="72"/>
  <c r="AJ73" i="72"/>
  <c r="AG73" i="72"/>
  <c r="E73" i="72"/>
  <c r="A73" i="72" s="1"/>
  <c r="AR72" i="72"/>
  <c r="AQ72" i="72"/>
  <c r="AP72" i="72"/>
  <c r="AO72" i="72"/>
  <c r="AM72" i="72"/>
  <c r="AJ72" i="72"/>
  <c r="AG72" i="72"/>
  <c r="E72" i="72"/>
  <c r="A72" i="72" s="1"/>
  <c r="AR71" i="72"/>
  <c r="AQ71" i="72"/>
  <c r="AP71" i="72"/>
  <c r="AO71" i="72"/>
  <c r="AM71" i="72"/>
  <c r="AJ71" i="72"/>
  <c r="AG71" i="72"/>
  <c r="E71" i="72"/>
  <c r="A71" i="72" s="1"/>
  <c r="AR70" i="72"/>
  <c r="AQ70" i="72"/>
  <c r="AP70" i="72"/>
  <c r="AO70" i="72"/>
  <c r="AM70" i="72"/>
  <c r="AJ70" i="72"/>
  <c r="AG70" i="72"/>
  <c r="E70" i="72"/>
  <c r="A70" i="72" s="1"/>
  <c r="AR69" i="72"/>
  <c r="AQ69" i="72"/>
  <c r="AP69" i="72"/>
  <c r="AO69" i="72"/>
  <c r="AM69" i="72"/>
  <c r="AJ69" i="72"/>
  <c r="AG69" i="72"/>
  <c r="E69" i="72"/>
  <c r="A69" i="72" s="1"/>
  <c r="AR68" i="72"/>
  <c r="AQ68" i="72"/>
  <c r="AP68" i="72"/>
  <c r="AO68" i="72"/>
  <c r="AM68" i="72"/>
  <c r="AJ68" i="72"/>
  <c r="AG68" i="72"/>
  <c r="E68" i="72"/>
  <c r="A68" i="72" s="1"/>
  <c r="AR67" i="72"/>
  <c r="AQ67" i="72"/>
  <c r="AP67" i="72"/>
  <c r="AO67" i="72"/>
  <c r="AM67" i="72"/>
  <c r="AJ67" i="72"/>
  <c r="AG67" i="72"/>
  <c r="E67" i="72"/>
  <c r="A67" i="72" s="1"/>
  <c r="AR66" i="72"/>
  <c r="AQ66" i="72"/>
  <c r="AP66" i="72"/>
  <c r="AO66" i="72"/>
  <c r="AM66" i="72"/>
  <c r="AJ66" i="72"/>
  <c r="AG66" i="72"/>
  <c r="E66" i="72"/>
  <c r="A66" i="72" s="1"/>
  <c r="AR65" i="72"/>
  <c r="AQ65" i="72"/>
  <c r="AP65" i="72"/>
  <c r="AO65" i="72"/>
  <c r="AM65" i="72"/>
  <c r="AJ65" i="72"/>
  <c r="AG65" i="72"/>
  <c r="E65" i="72"/>
  <c r="A65" i="72" s="1"/>
  <c r="AR64" i="72"/>
  <c r="AQ64" i="72"/>
  <c r="AP64" i="72"/>
  <c r="AO64" i="72"/>
  <c r="AM64" i="72"/>
  <c r="AJ64" i="72"/>
  <c r="AG64" i="72"/>
  <c r="E64" i="72"/>
  <c r="A64" i="72" s="1"/>
  <c r="AR63" i="72"/>
  <c r="AQ63" i="72"/>
  <c r="AP63" i="72"/>
  <c r="AO63" i="72"/>
  <c r="AM63" i="72"/>
  <c r="AJ63" i="72"/>
  <c r="AG63" i="72"/>
  <c r="E63" i="72"/>
  <c r="A63" i="72" s="1"/>
  <c r="AR62" i="72"/>
  <c r="AQ62" i="72"/>
  <c r="AP62" i="72"/>
  <c r="AO62" i="72"/>
  <c r="AM62" i="72"/>
  <c r="AJ62" i="72"/>
  <c r="AG62" i="72"/>
  <c r="E62" i="72"/>
  <c r="A62" i="72" s="1"/>
  <c r="AR61" i="72"/>
  <c r="AQ61" i="72"/>
  <c r="AP61" i="72"/>
  <c r="AO61" i="72"/>
  <c r="AM61" i="72"/>
  <c r="AJ61" i="72"/>
  <c r="AG61" i="72"/>
  <c r="E61" i="72"/>
  <c r="A61" i="72" s="1"/>
  <c r="AR60" i="72"/>
  <c r="AQ60" i="72"/>
  <c r="AP60" i="72"/>
  <c r="AO60" i="72"/>
  <c r="AM60" i="72"/>
  <c r="AJ60" i="72"/>
  <c r="AG60" i="72"/>
  <c r="E60" i="72"/>
  <c r="A60" i="72" s="1"/>
  <c r="AR59" i="72"/>
  <c r="AQ59" i="72"/>
  <c r="AP59" i="72"/>
  <c r="AO59" i="72"/>
  <c r="AM59" i="72"/>
  <c r="AJ59" i="72"/>
  <c r="AG59" i="72"/>
  <c r="E59" i="72"/>
  <c r="A59" i="72" s="1"/>
  <c r="AR58" i="72"/>
  <c r="AQ58" i="72"/>
  <c r="AP58" i="72"/>
  <c r="AO58" i="72"/>
  <c r="AM58" i="72"/>
  <c r="AJ58" i="72"/>
  <c r="AG58" i="72"/>
  <c r="E58" i="72"/>
  <c r="A58" i="72" s="1"/>
  <c r="AR57" i="72"/>
  <c r="AQ57" i="72"/>
  <c r="AP57" i="72"/>
  <c r="AO57" i="72"/>
  <c r="AM57" i="72"/>
  <c r="AJ57" i="72"/>
  <c r="AG57" i="72"/>
  <c r="E57" i="72"/>
  <c r="A57" i="72" s="1"/>
  <c r="AR56" i="72"/>
  <c r="AQ56" i="72"/>
  <c r="AP56" i="72"/>
  <c r="AO56" i="72"/>
  <c r="AM56" i="72"/>
  <c r="AJ56" i="72"/>
  <c r="AG56" i="72"/>
  <c r="E56" i="72"/>
  <c r="A56" i="72" s="1"/>
  <c r="AR55" i="72"/>
  <c r="AQ55" i="72"/>
  <c r="AP55" i="72"/>
  <c r="AO55" i="72"/>
  <c r="AM55" i="72"/>
  <c r="AJ55" i="72"/>
  <c r="AG55" i="72"/>
  <c r="E55" i="72"/>
  <c r="A55" i="72" s="1"/>
  <c r="AR54" i="72"/>
  <c r="AQ54" i="72"/>
  <c r="AP54" i="72"/>
  <c r="AO54" i="72"/>
  <c r="AM54" i="72"/>
  <c r="AJ54" i="72"/>
  <c r="AG54" i="72"/>
  <c r="E54" i="72"/>
  <c r="A54" i="72" s="1"/>
  <c r="AR53" i="72"/>
  <c r="AQ53" i="72"/>
  <c r="AP53" i="72"/>
  <c r="AO53" i="72"/>
  <c r="AM53" i="72"/>
  <c r="AJ53" i="72"/>
  <c r="AG53" i="72"/>
  <c r="E53" i="72"/>
  <c r="A53" i="72" s="1"/>
  <c r="AR52" i="72"/>
  <c r="AQ52" i="72"/>
  <c r="AP52" i="72"/>
  <c r="AO52" i="72"/>
  <c r="AM52" i="72"/>
  <c r="AJ52" i="72"/>
  <c r="AG52" i="72"/>
  <c r="E52" i="72"/>
  <c r="AR51" i="72"/>
  <c r="AQ51" i="72"/>
  <c r="AP51" i="72"/>
  <c r="AO51" i="72"/>
  <c r="AM51" i="72"/>
  <c r="AJ51" i="72"/>
  <c r="AG51" i="72"/>
  <c r="E51" i="72"/>
  <c r="A51" i="72" s="1"/>
  <c r="AR50" i="72"/>
  <c r="AQ50" i="72"/>
  <c r="AP50" i="72"/>
  <c r="AO50" i="72"/>
  <c r="AM50" i="72"/>
  <c r="AJ50" i="72"/>
  <c r="AG50" i="72"/>
  <c r="E50" i="72"/>
  <c r="AR49" i="72"/>
  <c r="AQ49" i="72"/>
  <c r="AP49" i="72"/>
  <c r="AO49" i="72"/>
  <c r="AM49" i="72"/>
  <c r="AJ49" i="72"/>
  <c r="AG49" i="72"/>
  <c r="E49" i="72"/>
  <c r="AR48" i="72"/>
  <c r="AQ48" i="72"/>
  <c r="AP48" i="72"/>
  <c r="AO48" i="72"/>
  <c r="AM48" i="72"/>
  <c r="AJ48" i="72"/>
  <c r="AG48" i="72"/>
  <c r="E48" i="72"/>
  <c r="A48" i="72" s="1"/>
  <c r="AR47" i="72"/>
  <c r="AQ47" i="72"/>
  <c r="AP47" i="72"/>
  <c r="AO47" i="72"/>
  <c r="AM47" i="72"/>
  <c r="AJ47" i="72"/>
  <c r="AG47" i="72"/>
  <c r="E47" i="72"/>
  <c r="A47" i="72" s="1"/>
  <c r="AR46" i="72"/>
  <c r="AQ46" i="72"/>
  <c r="AP46" i="72"/>
  <c r="AO46" i="72"/>
  <c r="AM46" i="72"/>
  <c r="AJ46" i="72"/>
  <c r="AG46" i="72"/>
  <c r="E46" i="72"/>
  <c r="A46" i="72" s="1"/>
  <c r="AR45" i="72"/>
  <c r="AQ45" i="72"/>
  <c r="AP45" i="72"/>
  <c r="AO45" i="72"/>
  <c r="AM45" i="72"/>
  <c r="AJ45" i="72"/>
  <c r="AG45" i="72"/>
  <c r="E45" i="72"/>
  <c r="AR44" i="72"/>
  <c r="AQ44" i="72"/>
  <c r="AP44" i="72"/>
  <c r="AO44" i="72"/>
  <c r="AM44" i="72"/>
  <c r="AJ44" i="72"/>
  <c r="AG44" i="72"/>
  <c r="E44" i="72"/>
  <c r="AR43" i="72"/>
  <c r="AQ43" i="72"/>
  <c r="AP43" i="72"/>
  <c r="AO43" i="72"/>
  <c r="AM43" i="72"/>
  <c r="AJ43" i="72"/>
  <c r="AG43" i="72"/>
  <c r="A43" i="72"/>
  <c r="AR39" i="72"/>
  <c r="AQ39" i="72"/>
  <c r="AH39" i="72" s="1"/>
  <c r="AP39" i="72"/>
  <c r="AO39" i="72"/>
  <c r="AM39" i="72"/>
  <c r="AJ39" i="72"/>
  <c r="AG39" i="72"/>
  <c r="X39" i="72"/>
  <c r="V39" i="72"/>
  <c r="AA39" i="72"/>
  <c r="O39" i="72"/>
  <c r="I39" i="72"/>
  <c r="I135" i="72" s="1"/>
  <c r="H39" i="72"/>
  <c r="AR38" i="72"/>
  <c r="AQ38" i="72"/>
  <c r="AH38" i="72" s="1"/>
  <c r="AP38" i="72"/>
  <c r="AM38" i="72"/>
  <c r="AG38" i="72"/>
  <c r="X38" i="72"/>
  <c r="V38" i="72"/>
  <c r="Z38" i="72"/>
  <c r="O38" i="72"/>
  <c r="H38" i="72"/>
  <c r="AR37" i="72"/>
  <c r="AQ37" i="72"/>
  <c r="AH37" i="72" s="1"/>
  <c r="AP37" i="72"/>
  <c r="AO37" i="72"/>
  <c r="AM37" i="72"/>
  <c r="AJ37" i="72"/>
  <c r="AG37" i="72"/>
  <c r="V37" i="72"/>
  <c r="O37" i="72"/>
  <c r="H37" i="72"/>
  <c r="AR36" i="72"/>
  <c r="AQ36" i="72"/>
  <c r="AH36" i="72" s="1"/>
  <c r="AP36" i="72"/>
  <c r="AM36" i="72"/>
  <c r="AG36" i="72"/>
  <c r="V36" i="72"/>
  <c r="Y36" i="72"/>
  <c r="O36" i="72"/>
  <c r="H36" i="72"/>
  <c r="AR35" i="72"/>
  <c r="AQ35" i="72"/>
  <c r="AH35" i="72" s="1"/>
  <c r="AP35" i="72"/>
  <c r="AM35" i="72"/>
  <c r="AG35" i="72"/>
  <c r="X35" i="72"/>
  <c r="V35" i="72"/>
  <c r="O35" i="72"/>
  <c r="H35" i="72"/>
  <c r="AR34" i="72"/>
  <c r="AQ34" i="72"/>
  <c r="AH34" i="72" s="1"/>
  <c r="AP34" i="72"/>
  <c r="AM34" i="72"/>
  <c r="AG34" i="72"/>
  <c r="O34" i="72"/>
  <c r="H34" i="72"/>
  <c r="AR33" i="72"/>
  <c r="AQ33" i="72"/>
  <c r="AH33" i="72" s="1"/>
  <c r="AP33" i="72"/>
  <c r="AM33" i="72"/>
  <c r="AG33" i="72"/>
  <c r="X33" i="72"/>
  <c r="V33" i="72"/>
  <c r="Y33" i="72"/>
  <c r="O33" i="72"/>
  <c r="H33" i="72"/>
  <c r="AR32" i="72"/>
  <c r="AQ32" i="72"/>
  <c r="AH32" i="72" s="1"/>
  <c r="AP32" i="72"/>
  <c r="AM32" i="72"/>
  <c r="AG32" i="72"/>
  <c r="X32" i="72"/>
  <c r="V32" i="72"/>
  <c r="AA32" i="72"/>
  <c r="O32" i="72"/>
  <c r="H32" i="72"/>
  <c r="AR31" i="72"/>
  <c r="AQ31" i="72"/>
  <c r="AH31" i="72" s="1"/>
  <c r="AP31" i="72"/>
  <c r="AM31" i="72"/>
  <c r="AG31" i="72"/>
  <c r="V31" i="72"/>
  <c r="O31" i="72"/>
  <c r="H31" i="72"/>
  <c r="AR30" i="72"/>
  <c r="AQ30" i="72"/>
  <c r="AH30" i="72" s="1"/>
  <c r="AP30" i="72"/>
  <c r="AO30" i="72"/>
  <c r="AM30" i="72"/>
  <c r="AJ30" i="72"/>
  <c r="AG30" i="72"/>
  <c r="Z30" i="72"/>
  <c r="O30" i="72"/>
  <c r="H30" i="72"/>
  <c r="AR29" i="72"/>
  <c r="AQ29" i="72"/>
  <c r="AH29" i="72" s="1"/>
  <c r="AP29" i="72"/>
  <c r="AO29" i="72"/>
  <c r="AM29" i="72"/>
  <c r="AJ29" i="72"/>
  <c r="AG29" i="72"/>
  <c r="X29" i="72"/>
  <c r="V29" i="72"/>
  <c r="Y29" i="72"/>
  <c r="O29" i="72"/>
  <c r="H29" i="72"/>
  <c r="AR28" i="72"/>
  <c r="AQ28" i="72"/>
  <c r="AH28" i="72" s="1"/>
  <c r="AP28" i="72"/>
  <c r="AM28" i="72"/>
  <c r="AG28" i="72"/>
  <c r="X28" i="72"/>
  <c r="V28" i="72"/>
  <c r="AA28" i="72"/>
  <c r="O28" i="72"/>
  <c r="H28" i="72"/>
  <c r="AR27" i="72"/>
  <c r="AQ27" i="72"/>
  <c r="AH27" i="72" s="1"/>
  <c r="AP27" i="72"/>
  <c r="AO27" i="72"/>
  <c r="AM27" i="72"/>
  <c r="AJ27" i="72"/>
  <c r="AG27" i="72"/>
  <c r="O27" i="72"/>
  <c r="H27" i="72"/>
  <c r="AR26" i="72"/>
  <c r="AQ26" i="72"/>
  <c r="AH26" i="72" s="1"/>
  <c r="AP26" i="72"/>
  <c r="AO26" i="72"/>
  <c r="AM26" i="72"/>
  <c r="AJ26" i="72"/>
  <c r="AG26" i="72"/>
  <c r="O26" i="72"/>
  <c r="H26" i="72"/>
  <c r="AR25" i="72"/>
  <c r="AQ25" i="72"/>
  <c r="AH25" i="72" s="1"/>
  <c r="AP25" i="72"/>
  <c r="AM25" i="72"/>
  <c r="AG25" i="72"/>
  <c r="X25" i="72"/>
  <c r="V25" i="72"/>
  <c r="Y25" i="72"/>
  <c r="O25" i="72"/>
  <c r="H25" i="72"/>
  <c r="AR24" i="72"/>
  <c r="AQ24" i="72"/>
  <c r="AH24" i="72" s="1"/>
  <c r="AP24" i="72"/>
  <c r="AO24" i="72"/>
  <c r="AM24" i="72"/>
  <c r="AJ24" i="72"/>
  <c r="AG24" i="72"/>
  <c r="X24" i="72"/>
  <c r="V24" i="72"/>
  <c r="AA24" i="72"/>
  <c r="O24" i="72"/>
  <c r="H24" i="72"/>
  <c r="AR23" i="72"/>
  <c r="AQ23" i="72"/>
  <c r="AP23" i="72"/>
  <c r="AM23" i="72"/>
  <c r="AG23" i="72"/>
  <c r="O23" i="72"/>
  <c r="H23" i="72"/>
  <c r="AR22" i="72"/>
  <c r="AQ22" i="72"/>
  <c r="AH22" i="72" s="1"/>
  <c r="AP22" i="72"/>
  <c r="AM22" i="72"/>
  <c r="AG22" i="72"/>
  <c r="V22" i="72"/>
  <c r="Z22" i="72"/>
  <c r="O22" i="72"/>
  <c r="H22" i="72"/>
  <c r="AR21" i="72"/>
  <c r="AQ21" i="72"/>
  <c r="AH21" i="72" s="1"/>
  <c r="AP21" i="72"/>
  <c r="AM21" i="72"/>
  <c r="AG21" i="72"/>
  <c r="X21" i="72"/>
  <c r="V21" i="72"/>
  <c r="O21" i="72"/>
  <c r="H21" i="72"/>
  <c r="AR20" i="72"/>
  <c r="AQ20" i="72"/>
  <c r="AH20" i="72" s="1"/>
  <c r="AP20" i="72"/>
  <c r="AM20" i="72"/>
  <c r="AG20" i="72"/>
  <c r="V20" i="72"/>
  <c r="Y20" i="72"/>
  <c r="O20" i="72"/>
  <c r="H20" i="72"/>
  <c r="AR19" i="72"/>
  <c r="AQ19" i="72"/>
  <c r="AH19" i="72" s="1"/>
  <c r="AP19" i="72"/>
  <c r="AM19" i="72"/>
  <c r="AG19" i="72"/>
  <c r="V19" i="72"/>
  <c r="AA19" i="72"/>
  <c r="O19" i="72"/>
  <c r="H19" i="72"/>
  <c r="AR18" i="72"/>
  <c r="AQ18" i="72"/>
  <c r="AH18" i="72" s="1"/>
  <c r="AP18" i="72"/>
  <c r="AO18" i="72"/>
  <c r="AM18" i="72"/>
  <c r="AJ18" i="72"/>
  <c r="AG18" i="72"/>
  <c r="V18" i="72"/>
  <c r="Z18" i="72"/>
  <c r="O18" i="72"/>
  <c r="H18" i="72"/>
  <c r="AR17" i="72"/>
  <c r="AQ17" i="72"/>
  <c r="AH17" i="72" s="1"/>
  <c r="AP17" i="72"/>
  <c r="AM17" i="72"/>
  <c r="AG17" i="72"/>
  <c r="V17" i="72"/>
  <c r="Y17" i="72"/>
  <c r="O17" i="72"/>
  <c r="H17" i="72"/>
  <c r="AR16" i="72"/>
  <c r="AQ16" i="72"/>
  <c r="AH16" i="72" s="1"/>
  <c r="AP16" i="72"/>
  <c r="AO16" i="72"/>
  <c r="AM16" i="72"/>
  <c r="AJ16" i="72"/>
  <c r="AG16" i="72"/>
  <c r="X16" i="72"/>
  <c r="V16" i="72"/>
  <c r="Y16" i="72"/>
  <c r="O16" i="72"/>
  <c r="H16" i="72"/>
  <c r="AR15" i="72"/>
  <c r="AQ15" i="72"/>
  <c r="AH15" i="72" s="1"/>
  <c r="AP15" i="72"/>
  <c r="AM15" i="72"/>
  <c r="AG15" i="72"/>
  <c r="V15" i="72"/>
  <c r="AA15" i="72"/>
  <c r="O15" i="72"/>
  <c r="H15" i="72"/>
  <c r="AR14" i="72"/>
  <c r="AQ14" i="72"/>
  <c r="AH14" i="72" s="1"/>
  <c r="AP14" i="72"/>
  <c r="AM14" i="72"/>
  <c r="AG14" i="72"/>
  <c r="V14" i="72"/>
  <c r="Z14" i="72"/>
  <c r="O14" i="72"/>
  <c r="H14" i="72"/>
  <c r="AR13" i="72"/>
  <c r="AQ13" i="72"/>
  <c r="AH13" i="72" s="1"/>
  <c r="AP13" i="72"/>
  <c r="AM13" i="72"/>
  <c r="AG13" i="72"/>
  <c r="X13" i="72"/>
  <c r="O13" i="72"/>
  <c r="H13" i="72"/>
  <c r="AR12" i="72"/>
  <c r="AQ12" i="72"/>
  <c r="AH12" i="72" s="1"/>
  <c r="AP12" i="72"/>
  <c r="AM12" i="72"/>
  <c r="AG12" i="72"/>
  <c r="X12" i="72"/>
  <c r="V12" i="72"/>
  <c r="AA12" i="72"/>
  <c r="O12" i="72"/>
  <c r="H12" i="72"/>
  <c r="AR11" i="72"/>
  <c r="AQ11" i="72"/>
  <c r="AH11" i="72" s="1"/>
  <c r="AP11" i="72"/>
  <c r="AM11" i="72"/>
  <c r="AG11" i="72"/>
  <c r="V11" i="72"/>
  <c r="AA11" i="72"/>
  <c r="O11" i="72"/>
  <c r="H11" i="72"/>
  <c r="AR10" i="72"/>
  <c r="AQ10" i="72"/>
  <c r="AH10" i="72" s="1"/>
  <c r="AP10" i="72"/>
  <c r="AM10" i="72"/>
  <c r="AG10" i="72"/>
  <c r="X10" i="72"/>
  <c r="V10" i="72"/>
  <c r="Z10" i="72"/>
  <c r="O10" i="72"/>
  <c r="H10" i="72"/>
  <c r="AR9" i="72"/>
  <c r="AQ9" i="72"/>
  <c r="AH9" i="72" s="1"/>
  <c r="AP9" i="72"/>
  <c r="AM9" i="72"/>
  <c r="AG9" i="72"/>
  <c r="O9" i="72"/>
  <c r="H9" i="72"/>
  <c r="AR169" i="71"/>
  <c r="AQ169" i="71"/>
  <c r="AH169" i="71" s="1"/>
  <c r="AP169" i="71"/>
  <c r="AO169" i="71"/>
  <c r="AM169" i="71"/>
  <c r="AJ169" i="71"/>
  <c r="AG169" i="71"/>
  <c r="X169" i="71"/>
  <c r="V169" i="71"/>
  <c r="Y169" i="71"/>
  <c r="O169" i="71"/>
  <c r="E169" i="71"/>
  <c r="AR168" i="71"/>
  <c r="AQ168" i="71"/>
  <c r="AH168" i="71" s="1"/>
  <c r="AP168" i="71"/>
  <c r="AO168" i="71"/>
  <c r="AM168" i="71"/>
  <c r="AJ168" i="71"/>
  <c r="AG168" i="71"/>
  <c r="X168" i="71"/>
  <c r="V168" i="71"/>
  <c r="Y168" i="71"/>
  <c r="O168" i="71"/>
  <c r="E168" i="71"/>
  <c r="AR167" i="71"/>
  <c r="AQ167" i="71"/>
  <c r="AH167" i="71" s="1"/>
  <c r="AP167" i="71"/>
  <c r="AO167" i="71"/>
  <c r="AM167" i="71"/>
  <c r="AJ167" i="71"/>
  <c r="AG167" i="71"/>
  <c r="X167" i="71"/>
  <c r="V167" i="71"/>
  <c r="Y167" i="71"/>
  <c r="O167" i="71"/>
  <c r="E167" i="71"/>
  <c r="AR166" i="71"/>
  <c r="AQ166" i="71"/>
  <c r="AH166" i="71" s="1"/>
  <c r="AP166" i="71"/>
  <c r="AO166" i="71"/>
  <c r="AM166" i="71"/>
  <c r="AJ166" i="71"/>
  <c r="AG166" i="71"/>
  <c r="X166" i="71"/>
  <c r="V166" i="71"/>
  <c r="Y166" i="71"/>
  <c r="O166" i="71"/>
  <c r="E166" i="71"/>
  <c r="AR165" i="71"/>
  <c r="AQ165" i="71"/>
  <c r="AH165" i="71" s="1"/>
  <c r="AP165" i="71"/>
  <c r="AO165" i="71"/>
  <c r="AM165" i="71"/>
  <c r="AJ165" i="71"/>
  <c r="AG165" i="71"/>
  <c r="X165" i="71"/>
  <c r="V165" i="71"/>
  <c r="Y165" i="71"/>
  <c r="O165" i="71"/>
  <c r="E165" i="71"/>
  <c r="AR164" i="71"/>
  <c r="AQ164" i="71"/>
  <c r="AH164" i="71" s="1"/>
  <c r="AP164" i="71"/>
  <c r="AO164" i="71"/>
  <c r="AM164" i="71"/>
  <c r="AJ164" i="71"/>
  <c r="AG164" i="71"/>
  <c r="X164" i="71"/>
  <c r="V164" i="71"/>
  <c r="Y164" i="71"/>
  <c r="O164" i="71"/>
  <c r="E164" i="71"/>
  <c r="AR163" i="71"/>
  <c r="AQ163" i="71"/>
  <c r="AH163" i="71" s="1"/>
  <c r="AP163" i="71"/>
  <c r="AO163" i="71"/>
  <c r="AM163" i="71"/>
  <c r="AJ163" i="71"/>
  <c r="AG163" i="71"/>
  <c r="X163" i="71"/>
  <c r="V163" i="71"/>
  <c r="Y163" i="71"/>
  <c r="O163" i="71"/>
  <c r="E163" i="71"/>
  <c r="A163" i="71" s="1"/>
  <c r="AR162" i="71"/>
  <c r="AQ162" i="71"/>
  <c r="AH162" i="71" s="1"/>
  <c r="AP162" i="71"/>
  <c r="AO162" i="71"/>
  <c r="AM162" i="71"/>
  <c r="AJ162" i="71"/>
  <c r="AG162" i="71"/>
  <c r="X162" i="71"/>
  <c r="V162" i="71"/>
  <c r="Y162" i="71"/>
  <c r="O162" i="71"/>
  <c r="E162" i="71"/>
  <c r="AR161" i="71"/>
  <c r="AQ161" i="71"/>
  <c r="AH161" i="71" s="1"/>
  <c r="AP161" i="71"/>
  <c r="AO161" i="71"/>
  <c r="AM161" i="71"/>
  <c r="AJ161" i="71"/>
  <c r="AG161" i="71"/>
  <c r="X161" i="71"/>
  <c r="V161" i="71"/>
  <c r="Y161" i="71"/>
  <c r="O161" i="71"/>
  <c r="E161" i="71"/>
  <c r="AR160" i="71"/>
  <c r="AQ160" i="71"/>
  <c r="AH160" i="71" s="1"/>
  <c r="AP160" i="71"/>
  <c r="AO160" i="71"/>
  <c r="AM160" i="71"/>
  <c r="AJ160" i="71"/>
  <c r="AG160" i="71"/>
  <c r="X160" i="71"/>
  <c r="V160" i="71"/>
  <c r="Y160" i="71"/>
  <c r="O160" i="71"/>
  <c r="E160" i="71"/>
  <c r="A160" i="71" s="1"/>
  <c r="AR159" i="71"/>
  <c r="AQ159" i="71"/>
  <c r="AH159" i="71" s="1"/>
  <c r="AP159" i="71"/>
  <c r="AO159" i="71"/>
  <c r="AM159" i="71"/>
  <c r="AJ159" i="71"/>
  <c r="AG159" i="71"/>
  <c r="X159" i="71"/>
  <c r="V159" i="71"/>
  <c r="Y159" i="71"/>
  <c r="O159" i="71"/>
  <c r="E159" i="71"/>
  <c r="AR158" i="71"/>
  <c r="AQ158" i="71"/>
  <c r="AH158" i="71" s="1"/>
  <c r="AP158" i="71"/>
  <c r="AO158" i="71"/>
  <c r="AM158" i="71"/>
  <c r="AJ158" i="71"/>
  <c r="AG158" i="71"/>
  <c r="X158" i="71"/>
  <c r="V158" i="71"/>
  <c r="Y158" i="71"/>
  <c r="O158" i="71"/>
  <c r="E158" i="71"/>
  <c r="AR157" i="71"/>
  <c r="AQ157" i="71"/>
  <c r="AH157" i="71" s="1"/>
  <c r="AP157" i="71"/>
  <c r="AO157" i="71"/>
  <c r="AM157" i="71"/>
  <c r="AJ157" i="71"/>
  <c r="AG157" i="71"/>
  <c r="X157" i="71"/>
  <c r="V157" i="71"/>
  <c r="Y157" i="71"/>
  <c r="O157" i="71"/>
  <c r="E157" i="71"/>
  <c r="AR156" i="71"/>
  <c r="AQ156" i="71"/>
  <c r="AH156" i="71" s="1"/>
  <c r="AP156" i="71"/>
  <c r="AO156" i="71"/>
  <c r="AM156" i="71"/>
  <c r="AJ156" i="71"/>
  <c r="AG156" i="71"/>
  <c r="X156" i="71"/>
  <c r="V156" i="71"/>
  <c r="Y156" i="71"/>
  <c r="O156" i="71"/>
  <c r="E156" i="71"/>
  <c r="AR155" i="71"/>
  <c r="AQ155" i="71"/>
  <c r="AH155" i="71" s="1"/>
  <c r="AP155" i="71"/>
  <c r="AO155" i="71"/>
  <c r="AM155" i="71"/>
  <c r="AJ155" i="71"/>
  <c r="AG155" i="71"/>
  <c r="X155" i="71"/>
  <c r="V155" i="71"/>
  <c r="Y155" i="71"/>
  <c r="O155" i="71"/>
  <c r="E155" i="71"/>
  <c r="AR154" i="71"/>
  <c r="AQ154" i="71"/>
  <c r="AH154" i="71" s="1"/>
  <c r="AP154" i="71"/>
  <c r="AO154" i="71"/>
  <c r="AM154" i="71"/>
  <c r="AJ154" i="71"/>
  <c r="AG154" i="71"/>
  <c r="X154" i="71"/>
  <c r="V154" i="71"/>
  <c r="Y154" i="71"/>
  <c r="O154" i="71"/>
  <c r="E154" i="71"/>
  <c r="AR153" i="71"/>
  <c r="AQ153" i="71"/>
  <c r="AH153" i="71" s="1"/>
  <c r="AP153" i="71"/>
  <c r="AO153" i="71"/>
  <c r="AM153" i="71"/>
  <c r="AJ153" i="71"/>
  <c r="AG153" i="71"/>
  <c r="X153" i="71"/>
  <c r="V153" i="71"/>
  <c r="Y153" i="71"/>
  <c r="O153" i="71"/>
  <c r="E153" i="71"/>
  <c r="AR152" i="71"/>
  <c r="AQ152" i="71"/>
  <c r="AH152" i="71" s="1"/>
  <c r="AP152" i="71"/>
  <c r="AO152" i="71"/>
  <c r="AM152" i="71"/>
  <c r="AJ152" i="71"/>
  <c r="AG152" i="71"/>
  <c r="X152" i="71"/>
  <c r="V152" i="71"/>
  <c r="Y152" i="71"/>
  <c r="O152" i="71"/>
  <c r="E152" i="71"/>
  <c r="AR151" i="71"/>
  <c r="AQ151" i="71"/>
  <c r="AH151" i="71" s="1"/>
  <c r="AP151" i="71"/>
  <c r="AO151" i="71"/>
  <c r="AM151" i="71"/>
  <c r="AJ151" i="71"/>
  <c r="AG151" i="71"/>
  <c r="X151" i="71"/>
  <c r="V151" i="71"/>
  <c r="Y151" i="71"/>
  <c r="O151" i="71"/>
  <c r="E151" i="71"/>
  <c r="AR150" i="71"/>
  <c r="AQ150" i="71"/>
  <c r="AH150" i="71" s="1"/>
  <c r="AP150" i="71"/>
  <c r="AO150" i="71"/>
  <c r="AM150" i="71"/>
  <c r="AJ150" i="71"/>
  <c r="AG150" i="71"/>
  <c r="X150" i="71"/>
  <c r="V150" i="71"/>
  <c r="Y150" i="71"/>
  <c r="O150" i="71"/>
  <c r="E150" i="71"/>
  <c r="A150" i="71" s="1"/>
  <c r="AR149" i="71"/>
  <c r="AQ149" i="71"/>
  <c r="AH149" i="71" s="1"/>
  <c r="AP149" i="71"/>
  <c r="AO149" i="71"/>
  <c r="AM149" i="71"/>
  <c r="AJ149" i="71"/>
  <c r="AG149" i="71"/>
  <c r="X149" i="71"/>
  <c r="V149" i="71"/>
  <c r="O149" i="71"/>
  <c r="E149" i="71"/>
  <c r="A149" i="71" s="1"/>
  <c r="AR148" i="71"/>
  <c r="AQ148" i="71"/>
  <c r="AH148" i="71" s="1"/>
  <c r="AP148" i="71"/>
  <c r="AO148" i="71"/>
  <c r="AM148" i="71"/>
  <c r="AJ148" i="71"/>
  <c r="AG148" i="71"/>
  <c r="X148" i="71"/>
  <c r="V148" i="71"/>
  <c r="O148" i="71"/>
  <c r="E148" i="71"/>
  <c r="A148" i="71" s="1"/>
  <c r="AR147" i="71"/>
  <c r="AQ147" i="71"/>
  <c r="AH147" i="71" s="1"/>
  <c r="AP147" i="71"/>
  <c r="AO147" i="71"/>
  <c r="AM147" i="71"/>
  <c r="AJ147" i="71"/>
  <c r="AG147" i="71"/>
  <c r="X147" i="71"/>
  <c r="V147" i="71"/>
  <c r="M147" i="71"/>
  <c r="O147" i="71"/>
  <c r="E147" i="71"/>
  <c r="AR146" i="71"/>
  <c r="AQ146" i="71"/>
  <c r="AH146" i="71" s="1"/>
  <c r="AP146" i="71"/>
  <c r="AO146" i="71"/>
  <c r="AM146" i="71"/>
  <c r="AJ146" i="71"/>
  <c r="AG146" i="71"/>
  <c r="X146" i="71"/>
  <c r="V146" i="71"/>
  <c r="O146" i="71"/>
  <c r="E146" i="71"/>
  <c r="A146" i="71" s="1"/>
  <c r="AR145" i="71"/>
  <c r="AQ145" i="71"/>
  <c r="AH145" i="71" s="1"/>
  <c r="AP145" i="71"/>
  <c r="AO145" i="71"/>
  <c r="AM145" i="71"/>
  <c r="AJ145" i="71"/>
  <c r="AG145" i="71"/>
  <c r="X145" i="71"/>
  <c r="V145" i="71"/>
  <c r="Z145" i="71"/>
  <c r="P145" i="71" s="1"/>
  <c r="O145" i="71"/>
  <c r="E145" i="71"/>
  <c r="A145" i="71" s="1"/>
  <c r="AR144" i="71"/>
  <c r="AQ144" i="71"/>
  <c r="AH144" i="71" s="1"/>
  <c r="AP144" i="71"/>
  <c r="AO144" i="71"/>
  <c r="AM144" i="71"/>
  <c r="AJ144" i="71"/>
  <c r="AG144" i="71"/>
  <c r="X144" i="71"/>
  <c r="V144" i="71"/>
  <c r="Y144" i="71"/>
  <c r="O144" i="71"/>
  <c r="E144" i="71"/>
  <c r="A144" i="71" s="1"/>
  <c r="AR143" i="71"/>
  <c r="AQ143" i="71"/>
  <c r="AH143" i="71" s="1"/>
  <c r="AP143" i="71"/>
  <c r="AO143" i="71"/>
  <c r="AM143" i="71"/>
  <c r="AJ143" i="71"/>
  <c r="AG143" i="71"/>
  <c r="X143" i="71"/>
  <c r="V143" i="71"/>
  <c r="Z143" i="71"/>
  <c r="P143" i="71" s="1"/>
  <c r="O143" i="71"/>
  <c r="E143" i="71"/>
  <c r="A143" i="71" s="1"/>
  <c r="AR142" i="71"/>
  <c r="AQ142" i="71"/>
  <c r="AH142" i="71" s="1"/>
  <c r="AP142" i="71"/>
  <c r="AO142" i="71"/>
  <c r="AM142" i="71"/>
  <c r="AJ142" i="71"/>
  <c r="AG142" i="71"/>
  <c r="X142" i="71"/>
  <c r="V142" i="71"/>
  <c r="O142" i="71"/>
  <c r="E142" i="71"/>
  <c r="A142" i="71" s="1"/>
  <c r="AR141" i="71"/>
  <c r="AQ141" i="71"/>
  <c r="AH141" i="71" s="1"/>
  <c r="AP141" i="71"/>
  <c r="AO141" i="71"/>
  <c r="AM141" i="71"/>
  <c r="AJ141" i="71"/>
  <c r="AG141" i="71"/>
  <c r="X141" i="71"/>
  <c r="V141" i="71"/>
  <c r="Z141" i="71"/>
  <c r="P141" i="71" s="1"/>
  <c r="O141" i="71"/>
  <c r="E141" i="71"/>
  <c r="AR140" i="71"/>
  <c r="AQ140" i="71"/>
  <c r="AH140" i="71" s="1"/>
  <c r="AP140" i="71"/>
  <c r="AO140" i="71"/>
  <c r="AM140" i="71"/>
  <c r="AJ140" i="71"/>
  <c r="AG140" i="71"/>
  <c r="X140" i="71"/>
  <c r="V140" i="71"/>
  <c r="O140" i="71"/>
  <c r="E140" i="71"/>
  <c r="A140" i="71" s="1"/>
  <c r="AR139" i="71"/>
  <c r="AQ139" i="71"/>
  <c r="AH139" i="71" s="1"/>
  <c r="AP139" i="71"/>
  <c r="AO139" i="71"/>
  <c r="AM139" i="71"/>
  <c r="AJ139" i="71"/>
  <c r="AG139" i="71"/>
  <c r="X139" i="71"/>
  <c r="O139" i="71"/>
  <c r="E139" i="71"/>
  <c r="A139" i="71" s="1"/>
  <c r="J138" i="71"/>
  <c r="AR135" i="71"/>
  <c r="AQ135" i="71"/>
  <c r="AH135" i="71" s="1"/>
  <c r="AP135" i="71"/>
  <c r="AO135" i="71"/>
  <c r="AM135" i="71"/>
  <c r="AJ135" i="71"/>
  <c r="AG135" i="71"/>
  <c r="V135" i="71"/>
  <c r="Y135" i="71"/>
  <c r="O135" i="71"/>
  <c r="B135" i="71"/>
  <c r="AR134" i="71"/>
  <c r="AQ134" i="71"/>
  <c r="AH134" i="71" s="1"/>
  <c r="AP134" i="71"/>
  <c r="AO134" i="71"/>
  <c r="AM134" i="71"/>
  <c r="AJ134" i="71"/>
  <c r="AG134" i="71"/>
  <c r="X134" i="71"/>
  <c r="V134" i="71"/>
  <c r="Y134" i="71"/>
  <c r="O134" i="71"/>
  <c r="B134" i="71"/>
  <c r="AR133" i="71"/>
  <c r="AQ133" i="71"/>
  <c r="AH133" i="71" s="1"/>
  <c r="AP133" i="71"/>
  <c r="AO133" i="71"/>
  <c r="AM133" i="71"/>
  <c r="AJ133" i="71"/>
  <c r="AG133" i="71"/>
  <c r="V133" i="71"/>
  <c r="O133" i="71"/>
  <c r="B133" i="71"/>
  <c r="AR132" i="71"/>
  <c r="AQ132" i="71"/>
  <c r="AH132" i="71" s="1"/>
  <c r="AP132" i="71"/>
  <c r="AO132" i="71"/>
  <c r="AM132" i="71"/>
  <c r="AJ132" i="71"/>
  <c r="AG132" i="71"/>
  <c r="X132" i="71"/>
  <c r="V132" i="71"/>
  <c r="O132" i="71"/>
  <c r="B132" i="71"/>
  <c r="AR131" i="71"/>
  <c r="AQ131" i="71"/>
  <c r="AH131" i="71" s="1"/>
  <c r="AP131" i="71"/>
  <c r="AO131" i="71"/>
  <c r="AM131" i="71"/>
  <c r="AJ131" i="71"/>
  <c r="AG131" i="71"/>
  <c r="X131" i="71"/>
  <c r="V131" i="71"/>
  <c r="O131" i="71"/>
  <c r="B131" i="71"/>
  <c r="AR130" i="71"/>
  <c r="AQ130" i="71"/>
  <c r="AH130" i="71" s="1"/>
  <c r="AP130" i="71"/>
  <c r="AO130" i="71"/>
  <c r="AM130" i="71"/>
  <c r="AJ130" i="71"/>
  <c r="AG130" i="71"/>
  <c r="X130" i="71"/>
  <c r="V130" i="71"/>
  <c r="O130" i="71"/>
  <c r="B130" i="71"/>
  <c r="AR129" i="71"/>
  <c r="AQ129" i="71"/>
  <c r="AH129" i="71" s="1"/>
  <c r="AP129" i="71"/>
  <c r="AO129" i="71"/>
  <c r="AM129" i="71"/>
  <c r="AJ129" i="71"/>
  <c r="AG129" i="71"/>
  <c r="X129" i="71"/>
  <c r="V129" i="71"/>
  <c r="AA129" i="71"/>
  <c r="O129" i="71"/>
  <c r="B129" i="71"/>
  <c r="AR128" i="71"/>
  <c r="AQ128" i="71"/>
  <c r="AH128" i="71" s="1"/>
  <c r="AP128" i="71"/>
  <c r="AO128" i="71"/>
  <c r="AM128" i="71"/>
  <c r="AJ128" i="71"/>
  <c r="AG128" i="71"/>
  <c r="X128" i="71"/>
  <c r="V128" i="71"/>
  <c r="Z128" i="71"/>
  <c r="P128" i="71" s="1"/>
  <c r="O128" i="71"/>
  <c r="B128" i="71"/>
  <c r="AR127" i="71"/>
  <c r="AQ127" i="71"/>
  <c r="AH127" i="71" s="1"/>
  <c r="AP127" i="71"/>
  <c r="AO127" i="71"/>
  <c r="AM127" i="71"/>
  <c r="AJ127" i="71"/>
  <c r="AG127" i="71"/>
  <c r="X127" i="71"/>
  <c r="V127" i="71"/>
  <c r="Y127" i="71"/>
  <c r="O127" i="71"/>
  <c r="B127" i="71"/>
  <c r="AR126" i="71"/>
  <c r="AQ126" i="71"/>
  <c r="AH126" i="71" s="1"/>
  <c r="AP126" i="71"/>
  <c r="AO126" i="71"/>
  <c r="AM126" i="71"/>
  <c r="AJ126" i="71"/>
  <c r="AG126" i="71"/>
  <c r="X126" i="71"/>
  <c r="V126" i="71"/>
  <c r="O126" i="71"/>
  <c r="B126" i="71"/>
  <c r="AR125" i="71"/>
  <c r="AQ125" i="71"/>
  <c r="AH125" i="71" s="1"/>
  <c r="AP125" i="71"/>
  <c r="AO125" i="71"/>
  <c r="AM125" i="71"/>
  <c r="AJ125" i="71"/>
  <c r="AG125" i="71"/>
  <c r="X125" i="71"/>
  <c r="V125" i="71"/>
  <c r="O125" i="71"/>
  <c r="B125" i="71"/>
  <c r="AR124" i="71"/>
  <c r="AQ124" i="71"/>
  <c r="AH124" i="71" s="1"/>
  <c r="AP124" i="71"/>
  <c r="AO124" i="71"/>
  <c r="AM124" i="71"/>
  <c r="AJ124" i="71"/>
  <c r="AG124" i="71"/>
  <c r="X124" i="71"/>
  <c r="V124" i="71"/>
  <c r="O124" i="71"/>
  <c r="B124" i="71"/>
  <c r="AR123" i="71"/>
  <c r="AQ123" i="71"/>
  <c r="AH123" i="71" s="1"/>
  <c r="AP123" i="71"/>
  <c r="AO123" i="71"/>
  <c r="AM123" i="71"/>
  <c r="AJ123" i="71"/>
  <c r="AG123" i="71"/>
  <c r="X123" i="71"/>
  <c r="V123" i="71"/>
  <c r="O123" i="71"/>
  <c r="B123" i="71"/>
  <c r="AR122" i="71"/>
  <c r="AQ122" i="71"/>
  <c r="AH122" i="71" s="1"/>
  <c r="AP122" i="71"/>
  <c r="AO122" i="71"/>
  <c r="AM122" i="71"/>
  <c r="AJ122" i="71"/>
  <c r="AG122" i="71"/>
  <c r="X122" i="71"/>
  <c r="V122" i="71"/>
  <c r="O122" i="71"/>
  <c r="B122" i="71"/>
  <c r="AR121" i="71"/>
  <c r="AQ121" i="71"/>
  <c r="AH121" i="71" s="1"/>
  <c r="AP121" i="71"/>
  <c r="AO121" i="71"/>
  <c r="AM121" i="71"/>
  <c r="AJ121" i="71"/>
  <c r="AG121" i="71"/>
  <c r="X121" i="71"/>
  <c r="V121" i="71"/>
  <c r="AA121" i="71"/>
  <c r="O121" i="71"/>
  <c r="B121" i="71"/>
  <c r="AR120" i="71"/>
  <c r="AQ120" i="71"/>
  <c r="AH120" i="71" s="1"/>
  <c r="AP120" i="71"/>
  <c r="AO120" i="71"/>
  <c r="AM120" i="71"/>
  <c r="AJ120" i="71"/>
  <c r="AG120" i="71"/>
  <c r="X120" i="71"/>
  <c r="V120" i="71"/>
  <c r="Y120" i="71"/>
  <c r="O120" i="71"/>
  <c r="B120" i="71"/>
  <c r="AR119" i="71"/>
  <c r="AQ119" i="71"/>
  <c r="AH119" i="71" s="1"/>
  <c r="AP119" i="71"/>
  <c r="AO119" i="71"/>
  <c r="AM119" i="71"/>
  <c r="AJ119" i="71"/>
  <c r="AG119" i="71"/>
  <c r="V119" i="71"/>
  <c r="Z119" i="71"/>
  <c r="O119" i="71"/>
  <c r="B119" i="71"/>
  <c r="AR118" i="71"/>
  <c r="AQ118" i="71"/>
  <c r="AH118" i="71" s="1"/>
  <c r="AP118" i="71"/>
  <c r="AO118" i="71"/>
  <c r="AM118" i="71"/>
  <c r="AJ118" i="71"/>
  <c r="AG118" i="71"/>
  <c r="X118" i="71"/>
  <c r="V118" i="71"/>
  <c r="AA118" i="71"/>
  <c r="O118" i="71"/>
  <c r="B118" i="71"/>
  <c r="AR117" i="71"/>
  <c r="AQ117" i="71"/>
  <c r="AH117" i="71" s="1"/>
  <c r="AP117" i="71"/>
  <c r="AO117" i="71"/>
  <c r="AM117" i="71"/>
  <c r="AJ117" i="71"/>
  <c r="AG117" i="71"/>
  <c r="X117" i="71"/>
  <c r="O117" i="71"/>
  <c r="B117" i="71"/>
  <c r="AR116" i="71"/>
  <c r="AQ116" i="71"/>
  <c r="AH116" i="71" s="1"/>
  <c r="AP116" i="71"/>
  <c r="AO116" i="71"/>
  <c r="AM116" i="71"/>
  <c r="AJ116" i="71"/>
  <c r="AG116" i="71"/>
  <c r="X116" i="71"/>
  <c r="V116" i="71"/>
  <c r="O116" i="71"/>
  <c r="B116" i="71"/>
  <c r="AR115" i="71"/>
  <c r="AQ115" i="71"/>
  <c r="AH115" i="71" s="1"/>
  <c r="AP115" i="71"/>
  <c r="AO115" i="71"/>
  <c r="AM115" i="71"/>
  <c r="AJ115" i="71"/>
  <c r="AG115" i="71"/>
  <c r="X115" i="71"/>
  <c r="V115" i="71"/>
  <c r="Y115" i="71"/>
  <c r="O115" i="71"/>
  <c r="B115" i="71"/>
  <c r="AR114" i="71"/>
  <c r="AQ114" i="71"/>
  <c r="AH114" i="71" s="1"/>
  <c r="AP114" i="71"/>
  <c r="AO114" i="71"/>
  <c r="AM114" i="71"/>
  <c r="AJ114" i="71"/>
  <c r="AG114" i="71"/>
  <c r="X114" i="71"/>
  <c r="O114" i="71"/>
  <c r="B114" i="71"/>
  <c r="AR113" i="71"/>
  <c r="AQ113" i="71"/>
  <c r="AH113" i="71" s="1"/>
  <c r="AP113" i="71"/>
  <c r="AO113" i="71"/>
  <c r="AM113" i="71"/>
  <c r="AJ113" i="71"/>
  <c r="AG113" i="71"/>
  <c r="X113" i="71"/>
  <c r="V113" i="71"/>
  <c r="Y113" i="71"/>
  <c r="O113" i="71"/>
  <c r="B113" i="71"/>
  <c r="AR112" i="71"/>
  <c r="AQ112" i="71"/>
  <c r="AH112" i="71" s="1"/>
  <c r="AP112" i="71"/>
  <c r="AO112" i="71"/>
  <c r="AM112" i="71"/>
  <c r="AJ112" i="71"/>
  <c r="AG112" i="71"/>
  <c r="V112" i="71"/>
  <c r="O112" i="71"/>
  <c r="B112" i="71"/>
  <c r="AR111" i="71"/>
  <c r="AQ111" i="71"/>
  <c r="AH111" i="71" s="1"/>
  <c r="AP111" i="71"/>
  <c r="AO111" i="71"/>
  <c r="AM111" i="71"/>
  <c r="AJ111" i="71"/>
  <c r="AG111" i="71"/>
  <c r="X111" i="71"/>
  <c r="V111" i="71"/>
  <c r="Y111" i="71"/>
  <c r="O111" i="71"/>
  <c r="B111" i="71"/>
  <c r="AR110" i="71"/>
  <c r="AQ110" i="71"/>
  <c r="AH110" i="71" s="1"/>
  <c r="AP110" i="71"/>
  <c r="AO110" i="71"/>
  <c r="AM110" i="71"/>
  <c r="AJ110" i="71"/>
  <c r="AG110" i="71"/>
  <c r="X110" i="71"/>
  <c r="V110" i="71"/>
  <c r="Y110" i="71"/>
  <c r="O110" i="71"/>
  <c r="B110" i="71"/>
  <c r="AR109" i="71"/>
  <c r="AQ109" i="71"/>
  <c r="AH109" i="71" s="1"/>
  <c r="AP109" i="71"/>
  <c r="AO109" i="71"/>
  <c r="AM109" i="71"/>
  <c r="AJ109" i="71"/>
  <c r="AG109" i="71"/>
  <c r="X109" i="71"/>
  <c r="V109" i="71"/>
  <c r="O109" i="71"/>
  <c r="B109" i="71"/>
  <c r="AR108" i="71"/>
  <c r="AQ108" i="71"/>
  <c r="AH108" i="71" s="1"/>
  <c r="AP108" i="71"/>
  <c r="AO108" i="71"/>
  <c r="AM108" i="71"/>
  <c r="AJ108" i="71"/>
  <c r="AG108" i="71"/>
  <c r="X108" i="71"/>
  <c r="V108" i="71"/>
  <c r="O108" i="71"/>
  <c r="B108" i="71"/>
  <c r="AR107" i="71"/>
  <c r="AQ107" i="71"/>
  <c r="AH107" i="71" s="1"/>
  <c r="AP107" i="71"/>
  <c r="AO107" i="71"/>
  <c r="AM107" i="71"/>
  <c r="AJ107" i="71"/>
  <c r="AG107" i="71"/>
  <c r="X107" i="71"/>
  <c r="Y107" i="71"/>
  <c r="O107" i="71"/>
  <c r="B107" i="71"/>
  <c r="AR106" i="71"/>
  <c r="AQ106" i="71"/>
  <c r="AH106" i="71" s="1"/>
  <c r="AP106" i="71"/>
  <c r="AO106" i="71"/>
  <c r="AM106" i="71"/>
  <c r="AJ106" i="71"/>
  <c r="AG106" i="71"/>
  <c r="X106" i="71"/>
  <c r="V106" i="71"/>
  <c r="O106" i="71"/>
  <c r="B106" i="71"/>
  <c r="AR105" i="71"/>
  <c r="AQ105" i="71"/>
  <c r="AH105" i="71" s="1"/>
  <c r="AP105" i="71"/>
  <c r="AO105" i="71"/>
  <c r="AM105" i="71"/>
  <c r="AJ105" i="71"/>
  <c r="AG105" i="71"/>
  <c r="X105" i="71"/>
  <c r="V105" i="71"/>
  <c r="Y105" i="71"/>
  <c r="O105" i="71"/>
  <c r="B105" i="71"/>
  <c r="P14" i="64"/>
  <c r="AR73" i="71"/>
  <c r="AQ73" i="71"/>
  <c r="AP73" i="71"/>
  <c r="AO73" i="71"/>
  <c r="AM73" i="71"/>
  <c r="AJ73" i="71"/>
  <c r="AG73" i="71"/>
  <c r="X73" i="71"/>
  <c r="V73" i="71"/>
  <c r="O73" i="71"/>
  <c r="E73" i="71"/>
  <c r="A73" i="71" s="1"/>
  <c r="AR72" i="71"/>
  <c r="AQ72" i="71"/>
  <c r="AP72" i="71"/>
  <c r="AO72" i="71"/>
  <c r="AM72" i="71"/>
  <c r="AJ72" i="71"/>
  <c r="AG72" i="71"/>
  <c r="X72" i="71"/>
  <c r="V72" i="71"/>
  <c r="Y72" i="71"/>
  <c r="O72" i="71"/>
  <c r="E72" i="71"/>
  <c r="AR71" i="71"/>
  <c r="AQ71" i="71"/>
  <c r="AP71" i="71"/>
  <c r="AO71" i="71"/>
  <c r="AM71" i="71"/>
  <c r="AJ71" i="71"/>
  <c r="AG71" i="71"/>
  <c r="X71" i="71"/>
  <c r="V71" i="71"/>
  <c r="O71" i="71"/>
  <c r="E71" i="71"/>
  <c r="A71" i="71" s="1"/>
  <c r="AR70" i="71"/>
  <c r="AQ70" i="71"/>
  <c r="AP70" i="71"/>
  <c r="AO70" i="71"/>
  <c r="AM70" i="71"/>
  <c r="AJ70" i="71"/>
  <c r="AG70" i="71"/>
  <c r="X70" i="71"/>
  <c r="V70" i="71"/>
  <c r="O70" i="71"/>
  <c r="E70" i="71"/>
  <c r="AR69" i="71"/>
  <c r="AQ69" i="71"/>
  <c r="AP69" i="71"/>
  <c r="AO69" i="71"/>
  <c r="AM69" i="71"/>
  <c r="AJ69" i="71"/>
  <c r="AG69" i="71"/>
  <c r="X69" i="71"/>
  <c r="V69" i="71"/>
  <c r="O69" i="71"/>
  <c r="E69" i="71"/>
  <c r="A69" i="71" s="1"/>
  <c r="AR68" i="71"/>
  <c r="AQ68" i="71"/>
  <c r="AP68" i="71"/>
  <c r="AO68" i="71"/>
  <c r="AM68" i="71"/>
  <c r="AJ68" i="71"/>
  <c r="AG68" i="71"/>
  <c r="X68" i="71"/>
  <c r="V68" i="71"/>
  <c r="O68" i="71"/>
  <c r="E68" i="71"/>
  <c r="AR67" i="71"/>
  <c r="AQ67" i="71"/>
  <c r="AP67" i="71"/>
  <c r="AO67" i="71"/>
  <c r="AM67" i="71"/>
  <c r="AJ67" i="71"/>
  <c r="AG67" i="71"/>
  <c r="X67" i="71"/>
  <c r="V67" i="71"/>
  <c r="Y67" i="71"/>
  <c r="O67" i="71"/>
  <c r="E67" i="71"/>
  <c r="A67" i="71" s="1"/>
  <c r="AR66" i="71"/>
  <c r="AQ66" i="71"/>
  <c r="AP66" i="71"/>
  <c r="AO66" i="71"/>
  <c r="AM66" i="71"/>
  <c r="AJ66" i="71"/>
  <c r="AG66" i="71"/>
  <c r="X66" i="71"/>
  <c r="V66" i="71"/>
  <c r="O66" i="71"/>
  <c r="E66" i="71"/>
  <c r="AR65" i="71"/>
  <c r="AQ65" i="71"/>
  <c r="AP65" i="71"/>
  <c r="AO65" i="71"/>
  <c r="AM65" i="71"/>
  <c r="AJ65" i="71"/>
  <c r="AG65" i="71"/>
  <c r="X65" i="71"/>
  <c r="V65" i="71"/>
  <c r="O65" i="71"/>
  <c r="E65" i="71"/>
  <c r="AR64" i="71"/>
  <c r="AQ64" i="71"/>
  <c r="AP64" i="71"/>
  <c r="AO64" i="71"/>
  <c r="AM64" i="71"/>
  <c r="AJ64" i="71"/>
  <c r="AG64" i="71"/>
  <c r="X64" i="71"/>
  <c r="V64" i="71"/>
  <c r="O64" i="71"/>
  <c r="E64" i="71"/>
  <c r="A64" i="71" s="1"/>
  <c r="AR63" i="71"/>
  <c r="AQ63" i="71"/>
  <c r="AP63" i="71"/>
  <c r="AO63" i="71"/>
  <c r="AM63" i="71"/>
  <c r="AJ63" i="71"/>
  <c r="AG63" i="71"/>
  <c r="X63" i="71"/>
  <c r="V63" i="71"/>
  <c r="Y63" i="71"/>
  <c r="O63" i="71"/>
  <c r="E63" i="71"/>
  <c r="AR62" i="71"/>
  <c r="AQ62" i="71"/>
  <c r="AP62" i="71"/>
  <c r="AO62" i="71"/>
  <c r="AM62" i="71"/>
  <c r="AJ62" i="71"/>
  <c r="AG62" i="71"/>
  <c r="X62" i="71"/>
  <c r="V62" i="71"/>
  <c r="O62" i="71"/>
  <c r="E62" i="71"/>
  <c r="AR61" i="71"/>
  <c r="AQ61" i="71"/>
  <c r="AP61" i="71"/>
  <c r="AO61" i="71"/>
  <c r="AM61" i="71"/>
  <c r="AJ61" i="71"/>
  <c r="AG61" i="71"/>
  <c r="X61" i="71"/>
  <c r="V61" i="71"/>
  <c r="Y61" i="71"/>
  <c r="O61" i="71"/>
  <c r="E61" i="71"/>
  <c r="A61" i="71" s="1"/>
  <c r="AR60" i="71"/>
  <c r="AQ60" i="71"/>
  <c r="AP60" i="71"/>
  <c r="AO60" i="71"/>
  <c r="AM60" i="71"/>
  <c r="AJ60" i="71"/>
  <c r="AG60" i="71"/>
  <c r="X60" i="71"/>
  <c r="V60" i="71"/>
  <c r="Y60" i="71"/>
  <c r="O60" i="71"/>
  <c r="E60" i="71"/>
  <c r="AR59" i="71"/>
  <c r="AQ59" i="71"/>
  <c r="AP59" i="71"/>
  <c r="AO59" i="71"/>
  <c r="AM59" i="71"/>
  <c r="AJ59" i="71"/>
  <c r="AG59" i="71"/>
  <c r="X59" i="71"/>
  <c r="V59" i="71"/>
  <c r="Y59" i="71"/>
  <c r="O59" i="71"/>
  <c r="E59" i="71"/>
  <c r="A59" i="71" s="1"/>
  <c r="AR58" i="71"/>
  <c r="AQ58" i="71"/>
  <c r="AP58" i="71"/>
  <c r="AO58" i="71"/>
  <c r="AM58" i="71"/>
  <c r="AJ58" i="71"/>
  <c r="AG58" i="71"/>
  <c r="X58" i="71"/>
  <c r="V58" i="71"/>
  <c r="O58" i="71"/>
  <c r="E58" i="71"/>
  <c r="AR57" i="71"/>
  <c r="AQ57" i="71"/>
  <c r="AP57" i="71"/>
  <c r="AO57" i="71"/>
  <c r="AM57" i="71"/>
  <c r="AJ57" i="71"/>
  <c r="AG57" i="71"/>
  <c r="X57" i="71"/>
  <c r="V57" i="71"/>
  <c r="O57" i="71"/>
  <c r="E57" i="71"/>
  <c r="A57" i="71" s="1"/>
  <c r="AR56" i="71"/>
  <c r="AQ56" i="71"/>
  <c r="AP56" i="71"/>
  <c r="AO56" i="71"/>
  <c r="AM56" i="71"/>
  <c r="AJ56" i="71"/>
  <c r="AG56" i="71"/>
  <c r="X56" i="71"/>
  <c r="V56" i="71"/>
  <c r="M56" i="71"/>
  <c r="O56" i="71"/>
  <c r="E56" i="71"/>
  <c r="A56" i="71" s="1"/>
  <c r="AR55" i="71"/>
  <c r="AQ55" i="71"/>
  <c r="AP55" i="71"/>
  <c r="AO55" i="71"/>
  <c r="AM55" i="71"/>
  <c r="AJ55" i="71"/>
  <c r="AG55" i="71"/>
  <c r="X55" i="71"/>
  <c r="V55" i="71"/>
  <c r="AA55" i="71"/>
  <c r="O55" i="71"/>
  <c r="E55" i="71"/>
  <c r="AR54" i="71"/>
  <c r="AQ54" i="71"/>
  <c r="AP54" i="71"/>
  <c r="AO54" i="71"/>
  <c r="AM54" i="71"/>
  <c r="AJ54" i="71"/>
  <c r="AG54" i="71"/>
  <c r="X54" i="71"/>
  <c r="V54" i="71"/>
  <c r="O54" i="71"/>
  <c r="E54" i="71"/>
  <c r="A54" i="71" s="1"/>
  <c r="AR53" i="71"/>
  <c r="AQ53" i="71"/>
  <c r="AP53" i="71"/>
  <c r="AO53" i="71"/>
  <c r="AM53" i="71"/>
  <c r="AJ53" i="71"/>
  <c r="AG53" i="71"/>
  <c r="X53" i="71"/>
  <c r="V53" i="71"/>
  <c r="O53" i="71"/>
  <c r="E53" i="71"/>
  <c r="AR52" i="71"/>
  <c r="AQ52" i="71"/>
  <c r="AP52" i="71"/>
  <c r="AO52" i="71"/>
  <c r="AM52" i="71"/>
  <c r="AJ52" i="71"/>
  <c r="AG52" i="71"/>
  <c r="X52" i="71"/>
  <c r="V52" i="71"/>
  <c r="Y52" i="71"/>
  <c r="O52" i="71"/>
  <c r="E52" i="71"/>
  <c r="A52" i="71" s="1"/>
  <c r="AR51" i="71"/>
  <c r="AQ51" i="71"/>
  <c r="AP51" i="71"/>
  <c r="AO51" i="71"/>
  <c r="AM51" i="71"/>
  <c r="AJ51" i="71"/>
  <c r="AG51" i="71"/>
  <c r="X51" i="71"/>
  <c r="V51" i="71"/>
  <c r="Y51" i="71"/>
  <c r="O51" i="71"/>
  <c r="E51" i="71"/>
  <c r="AR50" i="71"/>
  <c r="AQ50" i="71"/>
  <c r="AP50" i="71"/>
  <c r="AO50" i="71"/>
  <c r="AM50" i="71"/>
  <c r="AJ50" i="71"/>
  <c r="AG50" i="71"/>
  <c r="X50" i="71"/>
  <c r="V50" i="71"/>
  <c r="Z50" i="71"/>
  <c r="O50" i="71"/>
  <c r="E50" i="71"/>
  <c r="A50" i="71" s="1"/>
  <c r="AR49" i="71"/>
  <c r="AQ49" i="71"/>
  <c r="AP49" i="71"/>
  <c r="AO49" i="71"/>
  <c r="AM49" i="71"/>
  <c r="AJ49" i="71"/>
  <c r="AG49" i="71"/>
  <c r="X49" i="71"/>
  <c r="V49" i="71"/>
  <c r="Y49" i="71"/>
  <c r="O49" i="71"/>
  <c r="E49" i="71"/>
  <c r="AR48" i="71"/>
  <c r="AQ48" i="71"/>
  <c r="AP48" i="71"/>
  <c r="AO48" i="71"/>
  <c r="AM48" i="71"/>
  <c r="AJ48" i="71"/>
  <c r="AG48" i="71"/>
  <c r="X48" i="71"/>
  <c r="V48" i="71"/>
  <c r="Y48" i="71"/>
  <c r="O48" i="71"/>
  <c r="E48" i="71"/>
  <c r="A48" i="71" s="1"/>
  <c r="AR47" i="71"/>
  <c r="AQ47" i="71"/>
  <c r="AP47" i="71"/>
  <c r="AO47" i="71"/>
  <c r="AM47" i="71"/>
  <c r="AJ47" i="71"/>
  <c r="AG47" i="71"/>
  <c r="X47" i="71"/>
  <c r="V47" i="71"/>
  <c r="O47" i="71"/>
  <c r="E47" i="71"/>
  <c r="AR46" i="71"/>
  <c r="AQ46" i="71"/>
  <c r="AP46" i="71"/>
  <c r="AO46" i="71"/>
  <c r="AM46" i="71"/>
  <c r="AJ46" i="71"/>
  <c r="AG46" i="71"/>
  <c r="X46" i="71"/>
  <c r="V46" i="71"/>
  <c r="Z46" i="71"/>
  <c r="O46" i="71"/>
  <c r="E46" i="71"/>
  <c r="A46" i="71" s="1"/>
  <c r="AR45" i="71"/>
  <c r="AQ45" i="71"/>
  <c r="AP45" i="71"/>
  <c r="AO45" i="71"/>
  <c r="AM45" i="71"/>
  <c r="AJ45" i="71"/>
  <c r="AG45" i="71"/>
  <c r="X45" i="71"/>
  <c r="V45" i="71"/>
  <c r="Y45" i="71"/>
  <c r="O45" i="71"/>
  <c r="E45" i="71"/>
  <c r="AR44" i="71"/>
  <c r="AQ44" i="71"/>
  <c r="AP44" i="71"/>
  <c r="AM44" i="71"/>
  <c r="AG44" i="71"/>
  <c r="X44" i="71"/>
  <c r="V44" i="71"/>
  <c r="Z44" i="71"/>
  <c r="O44" i="71"/>
  <c r="E44" i="71"/>
  <c r="A44" i="71" s="1"/>
  <c r="AJ44" i="71" s="1"/>
  <c r="AR43" i="71"/>
  <c r="AQ43" i="71"/>
  <c r="AP43" i="71"/>
  <c r="AM43" i="71"/>
  <c r="AG43" i="71"/>
  <c r="X43" i="71"/>
  <c r="V43" i="71"/>
  <c r="Y43" i="71"/>
  <c r="O43" i="71"/>
  <c r="AR39" i="71"/>
  <c r="AQ39" i="71"/>
  <c r="AH39" i="71" s="1"/>
  <c r="AP39" i="71"/>
  <c r="AO39" i="71"/>
  <c r="AM39" i="71"/>
  <c r="AJ39" i="71"/>
  <c r="AG39" i="71"/>
  <c r="V39" i="71"/>
  <c r="Z39" i="71"/>
  <c r="O39" i="71"/>
  <c r="H39" i="71"/>
  <c r="H135" i="71" s="1"/>
  <c r="AR38" i="71"/>
  <c r="AQ38" i="71"/>
  <c r="AH38" i="71" s="1"/>
  <c r="AP38" i="71"/>
  <c r="AM38" i="71"/>
  <c r="AG38" i="71"/>
  <c r="V38" i="71"/>
  <c r="Y38" i="71"/>
  <c r="O38" i="71"/>
  <c r="H38" i="71"/>
  <c r="H134" i="71" s="1"/>
  <c r="AR37" i="71"/>
  <c r="AQ37" i="71"/>
  <c r="AH37" i="71" s="1"/>
  <c r="AP37" i="71"/>
  <c r="AO37" i="71"/>
  <c r="AM37" i="71"/>
  <c r="AJ37" i="71"/>
  <c r="AG37" i="71"/>
  <c r="O37" i="71"/>
  <c r="H37" i="71"/>
  <c r="H133" i="71" s="1"/>
  <c r="AR36" i="71"/>
  <c r="AQ36" i="71"/>
  <c r="AH36" i="71" s="1"/>
  <c r="AP36" i="71"/>
  <c r="AO36" i="71"/>
  <c r="AM36" i="71"/>
  <c r="AJ36" i="71"/>
  <c r="AG36" i="71"/>
  <c r="X36" i="71"/>
  <c r="V36" i="71"/>
  <c r="AA36" i="71"/>
  <c r="O36" i="71"/>
  <c r="H36" i="71"/>
  <c r="H132" i="71" s="1"/>
  <c r="AR35" i="71"/>
  <c r="AQ35" i="71"/>
  <c r="AH35" i="71" s="1"/>
  <c r="AP35" i="71"/>
  <c r="AM35" i="71"/>
  <c r="AG35" i="71"/>
  <c r="X35" i="71"/>
  <c r="V35" i="71"/>
  <c r="Z35" i="71"/>
  <c r="P35" i="71" s="1"/>
  <c r="O35" i="71"/>
  <c r="I35" i="71"/>
  <c r="I131" i="71" s="1"/>
  <c r="H35" i="71"/>
  <c r="H131" i="71" s="1"/>
  <c r="AR34" i="71"/>
  <c r="AQ34" i="71"/>
  <c r="AH34" i="71" s="1"/>
  <c r="AP34" i="71"/>
  <c r="AM34" i="71"/>
  <c r="AG34" i="71"/>
  <c r="X34" i="71"/>
  <c r="V34" i="71"/>
  <c r="O34" i="71"/>
  <c r="I34" i="71"/>
  <c r="I130" i="71" s="1"/>
  <c r="H34" i="71"/>
  <c r="H130" i="71" s="1"/>
  <c r="AR33" i="71"/>
  <c r="AQ33" i="71"/>
  <c r="AH33" i="71" s="1"/>
  <c r="AP33" i="71"/>
  <c r="AM33" i="71"/>
  <c r="AG33" i="71"/>
  <c r="X33" i="71"/>
  <c r="V33" i="71"/>
  <c r="Y33" i="71"/>
  <c r="O33" i="71"/>
  <c r="H33" i="71"/>
  <c r="H129" i="71" s="1"/>
  <c r="AR32" i="71"/>
  <c r="AQ32" i="71"/>
  <c r="AH32" i="71" s="1"/>
  <c r="AP32" i="71"/>
  <c r="AM32" i="71"/>
  <c r="AG32" i="71"/>
  <c r="AA32" i="71"/>
  <c r="O32" i="71"/>
  <c r="H32" i="71"/>
  <c r="H128" i="71" s="1"/>
  <c r="AR31" i="71"/>
  <c r="AQ31" i="71"/>
  <c r="AH31" i="71" s="1"/>
  <c r="AP31" i="71"/>
  <c r="AM31" i="71"/>
  <c r="AG31" i="71"/>
  <c r="V31" i="71"/>
  <c r="Z31" i="71"/>
  <c r="P31" i="71" s="1"/>
  <c r="O31" i="71"/>
  <c r="H31" i="71"/>
  <c r="H127" i="71" s="1"/>
  <c r="AR30" i="71"/>
  <c r="AQ30" i="71"/>
  <c r="AH30" i="71" s="1"/>
  <c r="AP30" i="71"/>
  <c r="AM30" i="71"/>
  <c r="AG30" i="71"/>
  <c r="X30" i="71"/>
  <c r="O30" i="71"/>
  <c r="H30" i="71"/>
  <c r="H126" i="71" s="1"/>
  <c r="AR29" i="71"/>
  <c r="AQ29" i="71"/>
  <c r="AH29" i="71" s="1"/>
  <c r="AP29" i="71"/>
  <c r="AM29" i="71"/>
  <c r="AG29" i="71"/>
  <c r="Y29" i="71"/>
  <c r="O29" i="71"/>
  <c r="H29" i="71"/>
  <c r="H125" i="71" s="1"/>
  <c r="AR28" i="71"/>
  <c r="AQ28" i="71"/>
  <c r="AH28" i="71" s="1"/>
  <c r="AP28" i="71"/>
  <c r="AM28" i="71"/>
  <c r="AG28" i="71"/>
  <c r="X28" i="71"/>
  <c r="V28" i="71"/>
  <c r="AA28" i="71"/>
  <c r="O28" i="71"/>
  <c r="H28" i="71"/>
  <c r="H124" i="71" s="1"/>
  <c r="AR27" i="71"/>
  <c r="AQ27" i="71"/>
  <c r="AH27" i="71" s="1"/>
  <c r="AP27" i="71"/>
  <c r="AM27" i="71"/>
  <c r="AG27" i="71"/>
  <c r="V27" i="71"/>
  <c r="Z27" i="71"/>
  <c r="P27" i="71" s="1"/>
  <c r="O27" i="71"/>
  <c r="H27" i="71"/>
  <c r="H123" i="71" s="1"/>
  <c r="AR26" i="71"/>
  <c r="AQ26" i="71"/>
  <c r="AH26" i="71" s="1"/>
  <c r="AP26" i="71"/>
  <c r="AM26" i="71"/>
  <c r="AG26" i="71"/>
  <c r="AA26" i="71"/>
  <c r="O26" i="71"/>
  <c r="H26" i="71"/>
  <c r="H122" i="71" s="1"/>
  <c r="AR25" i="71"/>
  <c r="AQ25" i="71"/>
  <c r="AH25" i="71" s="1"/>
  <c r="AP25" i="71"/>
  <c r="AO25" i="71"/>
  <c r="AM25" i="71"/>
  <c r="AJ25" i="71"/>
  <c r="AG25" i="71"/>
  <c r="O25" i="71"/>
  <c r="H25" i="71"/>
  <c r="H121" i="71" s="1"/>
  <c r="AR24" i="71"/>
  <c r="AQ24" i="71"/>
  <c r="AH24" i="71" s="1"/>
  <c r="AP24" i="71"/>
  <c r="AM24" i="71"/>
  <c r="AG24" i="71"/>
  <c r="V24" i="71"/>
  <c r="AA24" i="71"/>
  <c r="O24" i="71"/>
  <c r="H24" i="71"/>
  <c r="H120" i="71" s="1"/>
  <c r="AR23" i="71"/>
  <c r="AQ23" i="71"/>
  <c r="AH23" i="71" s="1"/>
  <c r="AP23" i="71"/>
  <c r="AO23" i="71"/>
  <c r="AM23" i="71"/>
  <c r="AJ23" i="71"/>
  <c r="AG23" i="71"/>
  <c r="X23" i="71"/>
  <c r="O23" i="71"/>
  <c r="H23" i="71"/>
  <c r="H119" i="71" s="1"/>
  <c r="AR22" i="71"/>
  <c r="AQ22" i="71"/>
  <c r="AP22" i="71"/>
  <c r="AM22" i="71"/>
  <c r="AG22" i="71"/>
  <c r="V22" i="71"/>
  <c r="O22" i="71"/>
  <c r="H22" i="71"/>
  <c r="H118" i="71" s="1"/>
  <c r="AR21" i="71"/>
  <c r="AQ21" i="71"/>
  <c r="AH21" i="71" s="1"/>
  <c r="AP21" i="71"/>
  <c r="AM21" i="71"/>
  <c r="AG21" i="71"/>
  <c r="V21" i="71"/>
  <c r="Y21" i="71"/>
  <c r="O21" i="71"/>
  <c r="H21" i="71"/>
  <c r="H117" i="71" s="1"/>
  <c r="AR20" i="71"/>
  <c r="AQ20" i="71"/>
  <c r="AH20" i="71" s="1"/>
  <c r="AP20" i="71"/>
  <c r="AM20" i="71"/>
  <c r="AG20" i="71"/>
  <c r="AA20" i="71"/>
  <c r="O20" i="71"/>
  <c r="H20" i="71"/>
  <c r="H116" i="71" s="1"/>
  <c r="AR19" i="71"/>
  <c r="AQ19" i="71"/>
  <c r="AH19" i="71" s="1"/>
  <c r="AP19" i="71"/>
  <c r="AO19" i="71"/>
  <c r="AM19" i="71"/>
  <c r="AJ19" i="71"/>
  <c r="AG19" i="71"/>
  <c r="Z19" i="71"/>
  <c r="P19" i="71" s="1"/>
  <c r="O19" i="71"/>
  <c r="H19" i="71"/>
  <c r="H115" i="71" s="1"/>
  <c r="AR18" i="71"/>
  <c r="AQ18" i="71"/>
  <c r="AH18" i="71" s="1"/>
  <c r="AP18" i="71"/>
  <c r="AO18" i="71"/>
  <c r="AM18" i="71"/>
  <c r="AJ18" i="71"/>
  <c r="AG18" i="71"/>
  <c r="Z18" i="71"/>
  <c r="P18" i="71" s="1"/>
  <c r="O18" i="71"/>
  <c r="H18" i="71"/>
  <c r="H114" i="71" s="1"/>
  <c r="AR17" i="71"/>
  <c r="AQ17" i="71"/>
  <c r="AH17" i="71" s="1"/>
  <c r="AP17" i="71"/>
  <c r="AO17" i="71"/>
  <c r="AM17" i="71"/>
  <c r="AJ17" i="71"/>
  <c r="AG17" i="71"/>
  <c r="V17" i="71"/>
  <c r="Y17" i="71"/>
  <c r="O17" i="71"/>
  <c r="H17" i="71"/>
  <c r="H113" i="71" s="1"/>
  <c r="AR16" i="71"/>
  <c r="AQ16" i="71"/>
  <c r="AH16" i="71" s="1"/>
  <c r="AP16" i="71"/>
  <c r="AM16" i="71"/>
  <c r="AG16" i="71"/>
  <c r="O16" i="71"/>
  <c r="H16" i="71"/>
  <c r="H112" i="71" s="1"/>
  <c r="AR15" i="71"/>
  <c r="AQ15" i="71"/>
  <c r="AH15" i="71" s="1"/>
  <c r="AP15" i="71"/>
  <c r="AM15" i="71"/>
  <c r="AG15" i="71"/>
  <c r="V15" i="71"/>
  <c r="Z15" i="71"/>
  <c r="P15" i="71" s="1"/>
  <c r="O15" i="71"/>
  <c r="H15" i="71"/>
  <c r="H111" i="71" s="1"/>
  <c r="AR14" i="71"/>
  <c r="AQ14" i="71"/>
  <c r="AH14" i="71" s="1"/>
  <c r="AP14" i="71"/>
  <c r="AM14" i="71"/>
  <c r="AG14" i="71"/>
  <c r="V14" i="71"/>
  <c r="Y14" i="71"/>
  <c r="O14" i="71"/>
  <c r="H14" i="71"/>
  <c r="H110" i="71" s="1"/>
  <c r="AR13" i="71"/>
  <c r="AQ13" i="71"/>
  <c r="AH13" i="71" s="1"/>
  <c r="AP13" i="71"/>
  <c r="AM13" i="71"/>
  <c r="AG13" i="71"/>
  <c r="V13" i="71"/>
  <c r="Y13" i="71"/>
  <c r="O13" i="71"/>
  <c r="H13" i="71"/>
  <c r="H109" i="71" s="1"/>
  <c r="AR12" i="71"/>
  <c r="AQ12" i="71"/>
  <c r="AH12" i="71" s="1"/>
  <c r="AP12" i="71"/>
  <c r="AO12" i="71"/>
  <c r="AM12" i="71"/>
  <c r="AG12" i="71"/>
  <c r="V12" i="71"/>
  <c r="AA12" i="71"/>
  <c r="O12" i="71"/>
  <c r="H12" i="71"/>
  <c r="H108" i="71" s="1"/>
  <c r="AR11" i="71"/>
  <c r="AQ11" i="71"/>
  <c r="AH11" i="71" s="1"/>
  <c r="AP11" i="71"/>
  <c r="AM11" i="71"/>
  <c r="AG11" i="71"/>
  <c r="O11" i="71"/>
  <c r="H11" i="71"/>
  <c r="H107" i="71" s="1"/>
  <c r="AR10" i="71"/>
  <c r="AQ10" i="71"/>
  <c r="AH10" i="71" s="1"/>
  <c r="AP10" i="71"/>
  <c r="AM10" i="71"/>
  <c r="AG10" i="71"/>
  <c r="V10" i="71"/>
  <c r="O10" i="71"/>
  <c r="H10" i="71"/>
  <c r="H106" i="71" s="1"/>
  <c r="AR9" i="71"/>
  <c r="AQ9" i="71"/>
  <c r="AH9" i="71" s="1"/>
  <c r="AP9" i="71"/>
  <c r="AM9" i="71"/>
  <c r="AG9" i="71"/>
  <c r="O9" i="71"/>
  <c r="H9" i="71"/>
  <c r="H105" i="71" s="1"/>
  <c r="J138" i="13"/>
  <c r="J138" i="70"/>
  <c r="AR169" i="70"/>
  <c r="AQ169" i="70"/>
  <c r="AH169" i="70" s="1"/>
  <c r="AP169" i="70"/>
  <c r="AO169" i="70"/>
  <c r="AM169" i="70"/>
  <c r="AJ169" i="70"/>
  <c r="AG169" i="70"/>
  <c r="X169" i="70"/>
  <c r="V169" i="70"/>
  <c r="Z169" i="70"/>
  <c r="P169" i="70" s="1"/>
  <c r="O169" i="70"/>
  <c r="E169" i="70"/>
  <c r="AR168" i="70"/>
  <c r="AQ168" i="70"/>
  <c r="AH168" i="70" s="1"/>
  <c r="AP168" i="70"/>
  <c r="AO168" i="70"/>
  <c r="AM168" i="70"/>
  <c r="AJ168" i="70"/>
  <c r="AG168" i="70"/>
  <c r="X168" i="70"/>
  <c r="V168" i="70"/>
  <c r="Z168" i="70"/>
  <c r="P168" i="70" s="1"/>
  <c r="O168" i="70"/>
  <c r="E168" i="70"/>
  <c r="A168" i="70" s="1"/>
  <c r="AR167" i="70"/>
  <c r="AQ167" i="70"/>
  <c r="AH167" i="70" s="1"/>
  <c r="AP167" i="70"/>
  <c r="AO167" i="70"/>
  <c r="AM167" i="70"/>
  <c r="AJ167" i="70"/>
  <c r="AG167" i="70"/>
  <c r="X167" i="70"/>
  <c r="V167" i="70"/>
  <c r="Z167" i="70"/>
  <c r="P167" i="70" s="1"/>
  <c r="O167" i="70"/>
  <c r="E167" i="70"/>
  <c r="AR166" i="70"/>
  <c r="AQ166" i="70"/>
  <c r="AH166" i="70" s="1"/>
  <c r="AP166" i="70"/>
  <c r="AO166" i="70"/>
  <c r="AM166" i="70"/>
  <c r="AJ166" i="70"/>
  <c r="AG166" i="70"/>
  <c r="X166" i="70"/>
  <c r="V166" i="70"/>
  <c r="Z166" i="70"/>
  <c r="P166" i="70" s="1"/>
  <c r="O166" i="70"/>
  <c r="E166" i="70"/>
  <c r="A166" i="70" s="1"/>
  <c r="AR165" i="70"/>
  <c r="AQ165" i="70"/>
  <c r="AH165" i="70" s="1"/>
  <c r="AP165" i="70"/>
  <c r="AO165" i="70"/>
  <c r="AM165" i="70"/>
  <c r="AJ165" i="70"/>
  <c r="AG165" i="70"/>
  <c r="X165" i="70"/>
  <c r="V165" i="70"/>
  <c r="Z165" i="70"/>
  <c r="P165" i="70" s="1"/>
  <c r="O165" i="70"/>
  <c r="E165" i="70"/>
  <c r="AR164" i="70"/>
  <c r="AQ164" i="70"/>
  <c r="AH164" i="70" s="1"/>
  <c r="AP164" i="70"/>
  <c r="AO164" i="70"/>
  <c r="AM164" i="70"/>
  <c r="AJ164" i="70"/>
  <c r="AG164" i="70"/>
  <c r="X164" i="70"/>
  <c r="V164" i="70"/>
  <c r="Z164" i="70"/>
  <c r="P164" i="70" s="1"/>
  <c r="O164" i="70"/>
  <c r="E164" i="70"/>
  <c r="A164" i="70" s="1"/>
  <c r="AR163" i="70"/>
  <c r="AQ163" i="70"/>
  <c r="AH163" i="70" s="1"/>
  <c r="AP163" i="70"/>
  <c r="AO163" i="70"/>
  <c r="AM163" i="70"/>
  <c r="AJ163" i="70"/>
  <c r="AG163" i="70"/>
  <c r="X163" i="70"/>
  <c r="V163" i="70"/>
  <c r="Z163" i="70"/>
  <c r="P163" i="70" s="1"/>
  <c r="O163" i="70"/>
  <c r="E163" i="70"/>
  <c r="AR162" i="70"/>
  <c r="AQ162" i="70"/>
  <c r="AH162" i="70" s="1"/>
  <c r="AP162" i="70"/>
  <c r="AO162" i="70"/>
  <c r="AM162" i="70"/>
  <c r="AJ162" i="70"/>
  <c r="AG162" i="70"/>
  <c r="X162" i="70"/>
  <c r="V162" i="70"/>
  <c r="Z162" i="70"/>
  <c r="P162" i="70" s="1"/>
  <c r="O162" i="70"/>
  <c r="E162" i="70"/>
  <c r="A162" i="70" s="1"/>
  <c r="AR161" i="70"/>
  <c r="AQ161" i="70"/>
  <c r="AH161" i="70" s="1"/>
  <c r="AP161" i="70"/>
  <c r="AO161" i="70"/>
  <c r="AM161" i="70"/>
  <c r="AJ161" i="70"/>
  <c r="AG161" i="70"/>
  <c r="X161" i="70"/>
  <c r="V161" i="70"/>
  <c r="Z161" i="70"/>
  <c r="P161" i="70" s="1"/>
  <c r="O161" i="70"/>
  <c r="E161" i="70"/>
  <c r="AR160" i="70"/>
  <c r="AQ160" i="70"/>
  <c r="AH160" i="70" s="1"/>
  <c r="AP160" i="70"/>
  <c r="AO160" i="70"/>
  <c r="AM160" i="70"/>
  <c r="AJ160" i="70"/>
  <c r="AG160" i="70"/>
  <c r="X160" i="70"/>
  <c r="V160" i="70"/>
  <c r="O160" i="70"/>
  <c r="E160" i="70"/>
  <c r="A160" i="70" s="1"/>
  <c r="AR159" i="70"/>
  <c r="AQ159" i="70"/>
  <c r="AH159" i="70" s="1"/>
  <c r="AP159" i="70"/>
  <c r="AO159" i="70"/>
  <c r="AM159" i="70"/>
  <c r="AJ159" i="70"/>
  <c r="AG159" i="70"/>
  <c r="X159" i="70"/>
  <c r="V159" i="70"/>
  <c r="Z159" i="70"/>
  <c r="P159" i="70" s="1"/>
  <c r="O159" i="70"/>
  <c r="E159" i="70"/>
  <c r="AR158" i="70"/>
  <c r="AQ158" i="70"/>
  <c r="AH158" i="70" s="1"/>
  <c r="AP158" i="70"/>
  <c r="AO158" i="70"/>
  <c r="AM158" i="70"/>
  <c r="AJ158" i="70"/>
  <c r="AG158" i="70"/>
  <c r="X158" i="70"/>
  <c r="V158" i="70"/>
  <c r="Z158" i="70"/>
  <c r="P158" i="70" s="1"/>
  <c r="O158" i="70"/>
  <c r="E158" i="70"/>
  <c r="A158" i="70" s="1"/>
  <c r="AR157" i="70"/>
  <c r="AQ157" i="70"/>
  <c r="AH157" i="70" s="1"/>
  <c r="AP157" i="70"/>
  <c r="AO157" i="70"/>
  <c r="AM157" i="70"/>
  <c r="AJ157" i="70"/>
  <c r="AG157" i="70"/>
  <c r="X157" i="70"/>
  <c r="V157" i="70"/>
  <c r="Z157" i="70"/>
  <c r="P157" i="70" s="1"/>
  <c r="O157" i="70"/>
  <c r="E157" i="70"/>
  <c r="AR156" i="70"/>
  <c r="AQ156" i="70"/>
  <c r="AH156" i="70" s="1"/>
  <c r="AP156" i="70"/>
  <c r="AO156" i="70"/>
  <c r="AM156" i="70"/>
  <c r="AJ156" i="70"/>
  <c r="AG156" i="70"/>
  <c r="X156" i="70"/>
  <c r="V156" i="70"/>
  <c r="O156" i="70"/>
  <c r="E156" i="70"/>
  <c r="AR155" i="70"/>
  <c r="AQ155" i="70"/>
  <c r="AH155" i="70" s="1"/>
  <c r="AP155" i="70"/>
  <c r="AO155" i="70"/>
  <c r="AM155" i="70"/>
  <c r="AJ155" i="70"/>
  <c r="AG155" i="70"/>
  <c r="X155" i="70"/>
  <c r="V155" i="70"/>
  <c r="Z155" i="70"/>
  <c r="P155" i="70" s="1"/>
  <c r="O155" i="70"/>
  <c r="E155" i="70"/>
  <c r="AR154" i="70"/>
  <c r="AQ154" i="70"/>
  <c r="AH154" i="70" s="1"/>
  <c r="AP154" i="70"/>
  <c r="AO154" i="70"/>
  <c r="AM154" i="70"/>
  <c r="AJ154" i="70"/>
  <c r="AG154" i="70"/>
  <c r="X154" i="70"/>
  <c r="V154" i="70"/>
  <c r="Z154" i="70"/>
  <c r="P154" i="70" s="1"/>
  <c r="O154" i="70"/>
  <c r="E154" i="70"/>
  <c r="A154" i="70" s="1"/>
  <c r="AR153" i="70"/>
  <c r="AQ153" i="70"/>
  <c r="AH153" i="70" s="1"/>
  <c r="AP153" i="70"/>
  <c r="AO153" i="70"/>
  <c r="AM153" i="70"/>
  <c r="AJ153" i="70"/>
  <c r="AG153" i="70"/>
  <c r="X153" i="70"/>
  <c r="V153" i="70"/>
  <c r="Z153" i="70"/>
  <c r="P153" i="70" s="1"/>
  <c r="O153" i="70"/>
  <c r="E153" i="70"/>
  <c r="AR152" i="70"/>
  <c r="AQ152" i="70"/>
  <c r="AH152" i="70" s="1"/>
  <c r="AP152" i="70"/>
  <c r="AO152" i="70"/>
  <c r="AM152" i="70"/>
  <c r="AJ152" i="70"/>
  <c r="AG152" i="70"/>
  <c r="X152" i="70"/>
  <c r="V152" i="70"/>
  <c r="O152" i="70"/>
  <c r="E152" i="70"/>
  <c r="AR151" i="70"/>
  <c r="AQ151" i="70"/>
  <c r="AH151" i="70" s="1"/>
  <c r="AP151" i="70"/>
  <c r="AO151" i="70"/>
  <c r="AM151" i="70"/>
  <c r="AJ151" i="70"/>
  <c r="AG151" i="70"/>
  <c r="X151" i="70"/>
  <c r="V151" i="70"/>
  <c r="Z151" i="70"/>
  <c r="P151" i="70" s="1"/>
  <c r="O151" i="70"/>
  <c r="E151" i="70"/>
  <c r="AR150" i="70"/>
  <c r="AQ150" i="70"/>
  <c r="AH150" i="70" s="1"/>
  <c r="AP150" i="70"/>
  <c r="AO150" i="70"/>
  <c r="AM150" i="70"/>
  <c r="AJ150" i="70"/>
  <c r="AG150" i="70"/>
  <c r="X150" i="70"/>
  <c r="V150" i="70"/>
  <c r="Z150" i="70"/>
  <c r="P150" i="70" s="1"/>
  <c r="O150" i="70"/>
  <c r="E150" i="70"/>
  <c r="A150" i="70" s="1"/>
  <c r="AR149" i="70"/>
  <c r="AQ149" i="70"/>
  <c r="AH149" i="70" s="1"/>
  <c r="AP149" i="70"/>
  <c r="AO149" i="70"/>
  <c r="AM149" i="70"/>
  <c r="AJ149" i="70"/>
  <c r="AG149" i="70"/>
  <c r="X149" i="70"/>
  <c r="V149" i="70"/>
  <c r="Z149" i="70"/>
  <c r="P149" i="70" s="1"/>
  <c r="O149" i="70"/>
  <c r="E149" i="70"/>
  <c r="AR148" i="70"/>
  <c r="AQ148" i="70"/>
  <c r="AH148" i="70" s="1"/>
  <c r="AP148" i="70"/>
  <c r="AO148" i="70"/>
  <c r="AM148" i="70"/>
  <c r="AJ148" i="70"/>
  <c r="AG148" i="70"/>
  <c r="X148" i="70"/>
  <c r="V148" i="70"/>
  <c r="AA148" i="70"/>
  <c r="O148" i="70"/>
  <c r="E148" i="70"/>
  <c r="AR147" i="70"/>
  <c r="AQ147" i="70"/>
  <c r="AH147" i="70" s="1"/>
  <c r="AP147" i="70"/>
  <c r="AO147" i="70"/>
  <c r="AM147" i="70"/>
  <c r="AJ147" i="70"/>
  <c r="AG147" i="70"/>
  <c r="X147" i="70"/>
  <c r="V147" i="70"/>
  <c r="Z147" i="70"/>
  <c r="P147" i="70" s="1"/>
  <c r="O147" i="70"/>
  <c r="E147" i="70"/>
  <c r="AR146" i="70"/>
  <c r="AQ146" i="70"/>
  <c r="AH146" i="70" s="1"/>
  <c r="AP146" i="70"/>
  <c r="AO146" i="70"/>
  <c r="AM146" i="70"/>
  <c r="AJ146" i="70"/>
  <c r="AG146" i="70"/>
  <c r="X146" i="70"/>
  <c r="V146" i="70"/>
  <c r="Z146" i="70"/>
  <c r="P146" i="70" s="1"/>
  <c r="O146" i="70"/>
  <c r="E146" i="70"/>
  <c r="A146" i="70" s="1"/>
  <c r="AR145" i="70"/>
  <c r="AQ145" i="70"/>
  <c r="AH145" i="70" s="1"/>
  <c r="AP145" i="70"/>
  <c r="AO145" i="70"/>
  <c r="AM145" i="70"/>
  <c r="AJ145" i="70"/>
  <c r="AG145" i="70"/>
  <c r="X145" i="70"/>
  <c r="V145" i="70"/>
  <c r="Z145" i="70"/>
  <c r="P145" i="70" s="1"/>
  <c r="O145" i="70"/>
  <c r="E145" i="70"/>
  <c r="AR144" i="70"/>
  <c r="AQ144" i="70"/>
  <c r="AH144" i="70" s="1"/>
  <c r="AP144" i="70"/>
  <c r="AO144" i="70"/>
  <c r="AM144" i="70"/>
  <c r="AJ144" i="70"/>
  <c r="AG144" i="70"/>
  <c r="X144" i="70"/>
  <c r="V144" i="70"/>
  <c r="O144" i="70"/>
  <c r="E144" i="70"/>
  <c r="AR143" i="70"/>
  <c r="AQ143" i="70"/>
  <c r="AH143" i="70" s="1"/>
  <c r="AP143" i="70"/>
  <c r="AO143" i="70"/>
  <c r="AM143" i="70"/>
  <c r="AJ143" i="70"/>
  <c r="AG143" i="70"/>
  <c r="X143" i="70"/>
  <c r="V143" i="70"/>
  <c r="Z143" i="70"/>
  <c r="P143" i="70" s="1"/>
  <c r="O143" i="70"/>
  <c r="E143" i="70"/>
  <c r="AR142" i="70"/>
  <c r="AQ142" i="70"/>
  <c r="AH142" i="70" s="1"/>
  <c r="AP142" i="70"/>
  <c r="AO142" i="70"/>
  <c r="AM142" i="70"/>
  <c r="AJ142" i="70"/>
  <c r="AG142" i="70"/>
  <c r="X142" i="70"/>
  <c r="V142" i="70"/>
  <c r="Z142" i="70"/>
  <c r="P142" i="70" s="1"/>
  <c r="O142" i="70"/>
  <c r="E142" i="70"/>
  <c r="A142" i="70" s="1"/>
  <c r="AR141" i="70"/>
  <c r="AQ141" i="70"/>
  <c r="AH141" i="70" s="1"/>
  <c r="AP141" i="70"/>
  <c r="AO141" i="70"/>
  <c r="AM141" i="70"/>
  <c r="AJ141" i="70"/>
  <c r="AG141" i="70"/>
  <c r="X141" i="70"/>
  <c r="V141" i="70"/>
  <c r="Z141" i="70"/>
  <c r="P141" i="70" s="1"/>
  <c r="O141" i="70"/>
  <c r="E141" i="70"/>
  <c r="AR140" i="70"/>
  <c r="AQ140" i="70"/>
  <c r="AH140" i="70" s="1"/>
  <c r="AP140" i="70"/>
  <c r="AO140" i="70"/>
  <c r="AM140" i="70"/>
  <c r="AJ140" i="70"/>
  <c r="AG140" i="70"/>
  <c r="X140" i="70"/>
  <c r="V140" i="70"/>
  <c r="O140" i="70"/>
  <c r="E140" i="70"/>
  <c r="AR139" i="70"/>
  <c r="AQ139" i="70"/>
  <c r="AH139" i="70" s="1"/>
  <c r="AP139" i="70"/>
  <c r="AO139" i="70"/>
  <c r="AM139" i="70"/>
  <c r="AJ139" i="70"/>
  <c r="AG139" i="70"/>
  <c r="X139" i="70"/>
  <c r="V139" i="70"/>
  <c r="O139" i="70"/>
  <c r="E139" i="70"/>
  <c r="AR135" i="70"/>
  <c r="AQ135" i="70"/>
  <c r="AH135" i="70" s="1"/>
  <c r="AP135" i="70"/>
  <c r="AO135" i="70"/>
  <c r="AM135" i="70"/>
  <c r="AJ135" i="70"/>
  <c r="AG135" i="70"/>
  <c r="X135" i="70"/>
  <c r="V135" i="70"/>
  <c r="Y135" i="70"/>
  <c r="O135" i="70"/>
  <c r="B135" i="70"/>
  <c r="AR134" i="70"/>
  <c r="AQ134" i="70"/>
  <c r="AH134" i="70" s="1"/>
  <c r="AP134" i="70"/>
  <c r="AO134" i="70"/>
  <c r="AM134" i="70"/>
  <c r="AJ134" i="70"/>
  <c r="AG134" i="70"/>
  <c r="X134" i="70"/>
  <c r="V134" i="70"/>
  <c r="Y134" i="70"/>
  <c r="O134" i="70"/>
  <c r="B134" i="70"/>
  <c r="AR133" i="70"/>
  <c r="AQ133" i="70"/>
  <c r="AH133" i="70" s="1"/>
  <c r="AP133" i="70"/>
  <c r="AO133" i="70"/>
  <c r="AM133" i="70"/>
  <c r="AJ133" i="70"/>
  <c r="AG133" i="70"/>
  <c r="X133" i="70"/>
  <c r="V133" i="70"/>
  <c r="Z133" i="70"/>
  <c r="P133" i="70" s="1"/>
  <c r="O133" i="70"/>
  <c r="B133" i="70"/>
  <c r="AR132" i="70"/>
  <c r="AQ132" i="70"/>
  <c r="AH132" i="70" s="1"/>
  <c r="AP132" i="70"/>
  <c r="AO132" i="70"/>
  <c r="AM132" i="70"/>
  <c r="AJ132" i="70"/>
  <c r="AG132" i="70"/>
  <c r="X132" i="70"/>
  <c r="V132" i="70"/>
  <c r="Y132" i="70"/>
  <c r="O132" i="70"/>
  <c r="B132" i="70"/>
  <c r="AR131" i="70"/>
  <c r="AQ131" i="70"/>
  <c r="AH131" i="70" s="1"/>
  <c r="AP131" i="70"/>
  <c r="AO131" i="70"/>
  <c r="AM131" i="70"/>
  <c r="AJ131" i="70"/>
  <c r="AG131" i="70"/>
  <c r="V131" i="70"/>
  <c r="O131" i="70"/>
  <c r="B131" i="70"/>
  <c r="AR130" i="70"/>
  <c r="AQ130" i="70"/>
  <c r="AH130" i="70" s="1"/>
  <c r="AP130" i="70"/>
  <c r="AO130" i="70"/>
  <c r="AM130" i="70"/>
  <c r="AJ130" i="70"/>
  <c r="AG130" i="70"/>
  <c r="X130" i="70"/>
  <c r="V130" i="70"/>
  <c r="AA130" i="70"/>
  <c r="O130" i="70"/>
  <c r="B130" i="70"/>
  <c r="AR129" i="70"/>
  <c r="AQ129" i="70"/>
  <c r="AH129" i="70" s="1"/>
  <c r="AP129" i="70"/>
  <c r="AO129" i="70"/>
  <c r="AM129" i="70"/>
  <c r="AJ129" i="70"/>
  <c r="AG129" i="70"/>
  <c r="V129" i="70"/>
  <c r="AA129" i="70"/>
  <c r="O129" i="70"/>
  <c r="B129" i="70"/>
  <c r="AR128" i="70"/>
  <c r="AQ128" i="70"/>
  <c r="AH128" i="70" s="1"/>
  <c r="AP128" i="70"/>
  <c r="AO128" i="70"/>
  <c r="AM128" i="70"/>
  <c r="AJ128" i="70"/>
  <c r="AG128" i="70"/>
  <c r="X128" i="70"/>
  <c r="V128" i="70"/>
  <c r="Z128" i="70"/>
  <c r="P128" i="70" s="1"/>
  <c r="O128" i="70"/>
  <c r="B128" i="70"/>
  <c r="AR127" i="70"/>
  <c r="AQ127" i="70"/>
  <c r="AH127" i="70" s="1"/>
  <c r="AP127" i="70"/>
  <c r="AO127" i="70"/>
  <c r="AM127" i="70"/>
  <c r="AJ127" i="70"/>
  <c r="AG127" i="70"/>
  <c r="X127" i="70"/>
  <c r="V127" i="70"/>
  <c r="Y127" i="70"/>
  <c r="O127" i="70"/>
  <c r="B127" i="70"/>
  <c r="AR126" i="70"/>
  <c r="AQ126" i="70"/>
  <c r="AH126" i="70" s="1"/>
  <c r="AP126" i="70"/>
  <c r="AO126" i="70"/>
  <c r="AM126" i="70"/>
  <c r="AJ126" i="70"/>
  <c r="AG126" i="70"/>
  <c r="V126" i="70"/>
  <c r="Y126" i="70"/>
  <c r="O126" i="70"/>
  <c r="B126" i="70"/>
  <c r="AR125" i="70"/>
  <c r="AQ125" i="70"/>
  <c r="AH125" i="70" s="1"/>
  <c r="AP125" i="70"/>
  <c r="AO125" i="70"/>
  <c r="AM125" i="70"/>
  <c r="AJ125" i="70"/>
  <c r="AG125" i="70"/>
  <c r="X125" i="70"/>
  <c r="V125" i="70"/>
  <c r="AA125" i="70"/>
  <c r="O125" i="70"/>
  <c r="B125" i="70"/>
  <c r="AR124" i="70"/>
  <c r="AQ124" i="70"/>
  <c r="AH124" i="70" s="1"/>
  <c r="AP124" i="70"/>
  <c r="AO124" i="70"/>
  <c r="AM124" i="70"/>
  <c r="AJ124" i="70"/>
  <c r="AG124" i="70"/>
  <c r="X124" i="70"/>
  <c r="V124" i="70"/>
  <c r="Z124" i="70"/>
  <c r="P124" i="70" s="1"/>
  <c r="O124" i="70"/>
  <c r="B124" i="70"/>
  <c r="AR123" i="70"/>
  <c r="AQ123" i="70"/>
  <c r="AH123" i="70" s="1"/>
  <c r="AP123" i="70"/>
  <c r="AO123" i="70"/>
  <c r="AM123" i="70"/>
  <c r="AJ123" i="70"/>
  <c r="AG123" i="70"/>
  <c r="V123" i="70"/>
  <c r="Y123" i="70"/>
  <c r="O123" i="70"/>
  <c r="B123" i="70"/>
  <c r="AR122" i="70"/>
  <c r="AQ122" i="70"/>
  <c r="AH122" i="70" s="1"/>
  <c r="AP122" i="70"/>
  <c r="AO122" i="70"/>
  <c r="AM122" i="70"/>
  <c r="AJ122" i="70"/>
  <c r="AG122" i="70"/>
  <c r="X122" i="70"/>
  <c r="V122" i="70"/>
  <c r="Y122" i="70"/>
  <c r="O122" i="70"/>
  <c r="B122" i="70"/>
  <c r="AR121" i="70"/>
  <c r="AQ121" i="70"/>
  <c r="AH121" i="70" s="1"/>
  <c r="AP121" i="70"/>
  <c r="AO121" i="70"/>
  <c r="AM121" i="70"/>
  <c r="AJ121" i="70"/>
  <c r="AG121" i="70"/>
  <c r="X121" i="70"/>
  <c r="V121" i="70"/>
  <c r="M121" i="70"/>
  <c r="O121" i="70"/>
  <c r="B121" i="70"/>
  <c r="AR120" i="70"/>
  <c r="AQ120" i="70"/>
  <c r="AH120" i="70" s="1"/>
  <c r="AP120" i="70"/>
  <c r="AO120" i="70"/>
  <c r="AM120" i="70"/>
  <c r="AJ120" i="70"/>
  <c r="AG120" i="70"/>
  <c r="X120" i="70"/>
  <c r="V120" i="70"/>
  <c r="Z120" i="70"/>
  <c r="P120" i="70" s="1"/>
  <c r="O120" i="70"/>
  <c r="B120" i="70"/>
  <c r="AR119" i="70"/>
  <c r="AQ119" i="70"/>
  <c r="AH119" i="70" s="1"/>
  <c r="AP119" i="70"/>
  <c r="AO119" i="70"/>
  <c r="AM119" i="70"/>
  <c r="AJ119" i="70"/>
  <c r="AG119" i="70"/>
  <c r="V119" i="70"/>
  <c r="O119" i="70"/>
  <c r="B119" i="70"/>
  <c r="AR118" i="70"/>
  <c r="AQ118" i="70"/>
  <c r="AH118" i="70" s="1"/>
  <c r="AP118" i="70"/>
  <c r="AO118" i="70"/>
  <c r="AM118" i="70"/>
  <c r="AJ118" i="70"/>
  <c r="AG118" i="70"/>
  <c r="X118" i="70"/>
  <c r="V118" i="70"/>
  <c r="Y118" i="70"/>
  <c r="O118" i="70"/>
  <c r="B118" i="70"/>
  <c r="AR117" i="70"/>
  <c r="AQ117" i="70"/>
  <c r="AH117" i="70" s="1"/>
  <c r="AP117" i="70"/>
  <c r="AO117" i="70"/>
  <c r="AM117" i="70"/>
  <c r="AJ117" i="70"/>
  <c r="AG117" i="70"/>
  <c r="X117" i="70"/>
  <c r="V117" i="70"/>
  <c r="O117" i="70"/>
  <c r="B117" i="70"/>
  <c r="AR116" i="70"/>
  <c r="AQ116" i="70"/>
  <c r="AH116" i="70" s="1"/>
  <c r="AP116" i="70"/>
  <c r="AO116" i="70"/>
  <c r="AM116" i="70"/>
  <c r="AJ116" i="70"/>
  <c r="AG116" i="70"/>
  <c r="X116" i="70"/>
  <c r="V116" i="70"/>
  <c r="Z116" i="70"/>
  <c r="P116" i="70" s="1"/>
  <c r="O116" i="70"/>
  <c r="B116" i="70"/>
  <c r="AR115" i="70"/>
  <c r="AQ115" i="70"/>
  <c r="AH115" i="70" s="1"/>
  <c r="AP115" i="70"/>
  <c r="AO115" i="70"/>
  <c r="AM115" i="70"/>
  <c r="AJ115" i="70"/>
  <c r="AG115" i="70"/>
  <c r="V115" i="70"/>
  <c r="O115" i="70"/>
  <c r="B115" i="70"/>
  <c r="AR114" i="70"/>
  <c r="AQ114" i="70"/>
  <c r="AH114" i="70" s="1"/>
  <c r="AP114" i="70"/>
  <c r="AO114" i="70"/>
  <c r="AM114" i="70"/>
  <c r="AJ114" i="70"/>
  <c r="AG114" i="70"/>
  <c r="X114" i="70"/>
  <c r="V114" i="70"/>
  <c r="Y114" i="70"/>
  <c r="O114" i="70"/>
  <c r="B114" i="70"/>
  <c r="AR113" i="70"/>
  <c r="AQ113" i="70"/>
  <c r="AH113" i="70" s="1"/>
  <c r="AP113" i="70"/>
  <c r="AO113" i="70"/>
  <c r="AM113" i="70"/>
  <c r="AJ113" i="70"/>
  <c r="AG113" i="70"/>
  <c r="X113" i="70"/>
  <c r="V113" i="70"/>
  <c r="O113" i="70"/>
  <c r="B113" i="70"/>
  <c r="AR112" i="70"/>
  <c r="AQ112" i="70"/>
  <c r="AH112" i="70" s="1"/>
  <c r="AP112" i="70"/>
  <c r="AO112" i="70"/>
  <c r="AM112" i="70"/>
  <c r="AJ112" i="70"/>
  <c r="AG112" i="70"/>
  <c r="X112" i="70"/>
  <c r="V112" i="70"/>
  <c r="O112" i="70"/>
  <c r="B112" i="70"/>
  <c r="AR111" i="70"/>
  <c r="AQ111" i="70"/>
  <c r="AH111" i="70" s="1"/>
  <c r="AP111" i="70"/>
  <c r="AO111" i="70"/>
  <c r="AM111" i="70"/>
  <c r="AJ111" i="70"/>
  <c r="AG111" i="70"/>
  <c r="X111" i="70"/>
  <c r="V111" i="70"/>
  <c r="O111" i="70"/>
  <c r="B111" i="70"/>
  <c r="AR110" i="70"/>
  <c r="AQ110" i="70"/>
  <c r="AH110" i="70" s="1"/>
  <c r="AP110" i="70"/>
  <c r="AO110" i="70"/>
  <c r="AM110" i="70"/>
  <c r="AJ110" i="70"/>
  <c r="AG110" i="70"/>
  <c r="X110" i="70"/>
  <c r="V110" i="70"/>
  <c r="Y110" i="70"/>
  <c r="O110" i="70"/>
  <c r="B110" i="70"/>
  <c r="AR109" i="70"/>
  <c r="AQ109" i="70"/>
  <c r="AH109" i="70" s="1"/>
  <c r="AP109" i="70"/>
  <c r="AO109" i="70"/>
  <c r="AM109" i="70"/>
  <c r="AJ109" i="70"/>
  <c r="AG109" i="70"/>
  <c r="X109" i="70"/>
  <c r="V109" i="70"/>
  <c r="O109" i="70"/>
  <c r="B109" i="70"/>
  <c r="AR108" i="70"/>
  <c r="AQ108" i="70"/>
  <c r="AH108" i="70" s="1"/>
  <c r="AP108" i="70"/>
  <c r="AO108" i="70"/>
  <c r="AM108" i="70"/>
  <c r="AJ108" i="70"/>
  <c r="AG108" i="70"/>
  <c r="V108" i="70"/>
  <c r="O108" i="70"/>
  <c r="B108" i="70"/>
  <c r="AR107" i="70"/>
  <c r="AQ107" i="70"/>
  <c r="AH107" i="70" s="1"/>
  <c r="AP107" i="70"/>
  <c r="AO107" i="70"/>
  <c r="AM107" i="70"/>
  <c r="AJ107" i="70"/>
  <c r="AG107" i="70"/>
  <c r="X107" i="70"/>
  <c r="V107" i="70"/>
  <c r="O107" i="70"/>
  <c r="B107" i="70"/>
  <c r="AR106" i="70"/>
  <c r="AQ106" i="70"/>
  <c r="AH106" i="70" s="1"/>
  <c r="AP106" i="70"/>
  <c r="AO106" i="70"/>
  <c r="AM106" i="70"/>
  <c r="AJ106" i="70"/>
  <c r="AG106" i="70"/>
  <c r="X106" i="70"/>
  <c r="V106" i="70"/>
  <c r="Y106" i="70"/>
  <c r="O106" i="70"/>
  <c r="B106" i="70"/>
  <c r="AR105" i="70"/>
  <c r="AQ105" i="70"/>
  <c r="AH105" i="70" s="1"/>
  <c r="AP105" i="70"/>
  <c r="AO105" i="70"/>
  <c r="AM105" i="70"/>
  <c r="AJ105" i="70"/>
  <c r="AG105" i="70"/>
  <c r="X105" i="70"/>
  <c r="M105" i="70"/>
  <c r="O105" i="70"/>
  <c r="B105" i="70"/>
  <c r="P13" i="64"/>
  <c r="AR73" i="70"/>
  <c r="AQ73" i="70"/>
  <c r="AP73" i="70"/>
  <c r="AO73" i="70"/>
  <c r="AM73" i="70"/>
  <c r="AJ73" i="70"/>
  <c r="AG73" i="70"/>
  <c r="X73" i="70"/>
  <c r="V73" i="70"/>
  <c r="O73" i="70"/>
  <c r="E73" i="70"/>
  <c r="AR72" i="70"/>
  <c r="AQ72" i="70"/>
  <c r="AP72" i="70"/>
  <c r="AO72" i="70"/>
  <c r="AM72" i="70"/>
  <c r="AJ72" i="70"/>
  <c r="AG72" i="70"/>
  <c r="X72" i="70"/>
  <c r="V72" i="70"/>
  <c r="Y72" i="70"/>
  <c r="O72" i="70"/>
  <c r="E72" i="70"/>
  <c r="AR71" i="70"/>
  <c r="AQ71" i="70"/>
  <c r="AP71" i="70"/>
  <c r="AO71" i="70"/>
  <c r="AM71" i="70"/>
  <c r="AJ71" i="70"/>
  <c r="AG71" i="70"/>
  <c r="X71" i="70"/>
  <c r="V71" i="70"/>
  <c r="AA71" i="70"/>
  <c r="O71" i="70"/>
  <c r="E71" i="70"/>
  <c r="A71" i="70" s="1"/>
  <c r="AR70" i="70"/>
  <c r="AQ70" i="70"/>
  <c r="AP70" i="70"/>
  <c r="AO70" i="70"/>
  <c r="AM70" i="70"/>
  <c r="AJ70" i="70"/>
  <c r="AG70" i="70"/>
  <c r="X70" i="70"/>
  <c r="V70" i="70"/>
  <c r="O70" i="70"/>
  <c r="E70" i="70"/>
  <c r="AR69" i="70"/>
  <c r="AQ69" i="70"/>
  <c r="AP69" i="70"/>
  <c r="AO69" i="70"/>
  <c r="AM69" i="70"/>
  <c r="AJ69" i="70"/>
  <c r="AG69" i="70"/>
  <c r="X69" i="70"/>
  <c r="V69" i="70"/>
  <c r="M69" i="70"/>
  <c r="O69" i="70"/>
  <c r="E69" i="70"/>
  <c r="AR68" i="70"/>
  <c r="AQ68" i="70"/>
  <c r="AP68" i="70"/>
  <c r="AO68" i="70"/>
  <c r="AM68" i="70"/>
  <c r="AJ68" i="70"/>
  <c r="AG68" i="70"/>
  <c r="X68" i="70"/>
  <c r="V68" i="70"/>
  <c r="O68" i="70"/>
  <c r="E68" i="70"/>
  <c r="AR67" i="70"/>
  <c r="AQ67" i="70"/>
  <c r="AP67" i="70"/>
  <c r="AO67" i="70"/>
  <c r="AM67" i="70"/>
  <c r="AJ67" i="70"/>
  <c r="AG67" i="70"/>
  <c r="X67" i="70"/>
  <c r="V67" i="70"/>
  <c r="O67" i="70"/>
  <c r="E67" i="70"/>
  <c r="A67" i="70" s="1"/>
  <c r="AR66" i="70"/>
  <c r="AQ66" i="70"/>
  <c r="AP66" i="70"/>
  <c r="AO66" i="70"/>
  <c r="AM66" i="70"/>
  <c r="AJ66" i="70"/>
  <c r="AG66" i="70"/>
  <c r="X66" i="70"/>
  <c r="V66" i="70"/>
  <c r="Y66" i="70"/>
  <c r="O66" i="70"/>
  <c r="E66" i="70"/>
  <c r="AR65" i="70"/>
  <c r="AQ65" i="70"/>
  <c r="AP65" i="70"/>
  <c r="AO65" i="70"/>
  <c r="AM65" i="70"/>
  <c r="AJ65" i="70"/>
  <c r="AG65" i="70"/>
  <c r="X65" i="70"/>
  <c r="V65" i="70"/>
  <c r="O65" i="70"/>
  <c r="E65" i="70"/>
  <c r="A65" i="70" s="1"/>
  <c r="AR64" i="70"/>
  <c r="AQ64" i="70"/>
  <c r="AP64" i="70"/>
  <c r="AO64" i="70"/>
  <c r="AM64" i="70"/>
  <c r="AJ64" i="70"/>
  <c r="AG64" i="70"/>
  <c r="X64" i="70"/>
  <c r="V64" i="70"/>
  <c r="Y64" i="70"/>
  <c r="O64" i="70"/>
  <c r="E64" i="70"/>
  <c r="AR63" i="70"/>
  <c r="AQ63" i="70"/>
  <c r="AP63" i="70"/>
  <c r="AO63" i="70"/>
  <c r="AM63" i="70"/>
  <c r="AJ63" i="70"/>
  <c r="AG63" i="70"/>
  <c r="X63" i="70"/>
  <c r="V63" i="70"/>
  <c r="AA63" i="70"/>
  <c r="O63" i="70"/>
  <c r="E63" i="70"/>
  <c r="A63" i="70" s="1"/>
  <c r="AR62" i="70"/>
  <c r="AQ62" i="70"/>
  <c r="AP62" i="70"/>
  <c r="AO62" i="70"/>
  <c r="AM62" i="70"/>
  <c r="AJ62" i="70"/>
  <c r="AG62" i="70"/>
  <c r="X62" i="70"/>
  <c r="V62" i="70"/>
  <c r="Y62" i="70"/>
  <c r="O62" i="70"/>
  <c r="E62" i="70"/>
  <c r="AR61" i="70"/>
  <c r="AQ61" i="70"/>
  <c r="AP61" i="70"/>
  <c r="AO61" i="70"/>
  <c r="AM61" i="70"/>
  <c r="AJ61" i="70"/>
  <c r="AG61" i="70"/>
  <c r="X61" i="70"/>
  <c r="V61" i="70"/>
  <c r="M61" i="70"/>
  <c r="O61" i="70"/>
  <c r="E61" i="70"/>
  <c r="A61" i="70" s="1"/>
  <c r="AR60" i="70"/>
  <c r="AQ60" i="70"/>
  <c r="AP60" i="70"/>
  <c r="AO60" i="70"/>
  <c r="AM60" i="70"/>
  <c r="AJ60" i="70"/>
  <c r="AG60" i="70"/>
  <c r="X60" i="70"/>
  <c r="V60" i="70"/>
  <c r="Y60" i="70"/>
  <c r="O60" i="70"/>
  <c r="E60" i="70"/>
  <c r="AR59" i="70"/>
  <c r="AQ59" i="70"/>
  <c r="AP59" i="70"/>
  <c r="AO59" i="70"/>
  <c r="AM59" i="70"/>
  <c r="AJ59" i="70"/>
  <c r="AG59" i="70"/>
  <c r="X59" i="70"/>
  <c r="V59" i="70"/>
  <c r="AA59" i="70"/>
  <c r="O59" i="70"/>
  <c r="E59" i="70"/>
  <c r="A59" i="70" s="1"/>
  <c r="AR58" i="70"/>
  <c r="AQ58" i="70"/>
  <c r="AP58" i="70"/>
  <c r="AO58" i="70"/>
  <c r="AM58" i="70"/>
  <c r="AJ58" i="70"/>
  <c r="AG58" i="70"/>
  <c r="X58" i="70"/>
  <c r="V58" i="70"/>
  <c r="M58" i="70"/>
  <c r="O58" i="70"/>
  <c r="E58" i="70"/>
  <c r="AR57" i="70"/>
  <c r="AQ57" i="70"/>
  <c r="AP57" i="70"/>
  <c r="AO57" i="70"/>
  <c r="AM57" i="70"/>
  <c r="AJ57" i="70"/>
  <c r="AG57" i="70"/>
  <c r="X57" i="70"/>
  <c r="V57" i="70"/>
  <c r="O57" i="70"/>
  <c r="E57" i="70"/>
  <c r="AR56" i="70"/>
  <c r="AQ56" i="70"/>
  <c r="AP56" i="70"/>
  <c r="AO56" i="70"/>
  <c r="AM56" i="70"/>
  <c r="AJ56" i="70"/>
  <c r="AG56" i="70"/>
  <c r="X56" i="70"/>
  <c r="V56" i="70"/>
  <c r="O56" i="70"/>
  <c r="E56" i="70"/>
  <c r="AR55" i="70"/>
  <c r="AQ55" i="70"/>
  <c r="AP55" i="70"/>
  <c r="AO55" i="70"/>
  <c r="AM55" i="70"/>
  <c r="AJ55" i="70"/>
  <c r="AG55" i="70"/>
  <c r="X55" i="70"/>
  <c r="V55" i="70"/>
  <c r="M55" i="70"/>
  <c r="O55" i="70"/>
  <c r="E55" i="70"/>
  <c r="A55" i="70" s="1"/>
  <c r="AR54" i="70"/>
  <c r="AQ54" i="70"/>
  <c r="AP54" i="70"/>
  <c r="AO54" i="70"/>
  <c r="AM54" i="70"/>
  <c r="AJ54" i="70"/>
  <c r="AG54" i="70"/>
  <c r="X54" i="70"/>
  <c r="V54" i="70"/>
  <c r="O54" i="70"/>
  <c r="E54" i="70"/>
  <c r="A54" i="70" s="1"/>
  <c r="AR53" i="70"/>
  <c r="AQ53" i="70"/>
  <c r="AP53" i="70"/>
  <c r="AO53" i="70"/>
  <c r="AM53" i="70"/>
  <c r="AJ53" i="70"/>
  <c r="AG53" i="70"/>
  <c r="X53" i="70"/>
  <c r="V53" i="70"/>
  <c r="O53" i="70"/>
  <c r="E53" i="70"/>
  <c r="AR52" i="70"/>
  <c r="AQ52" i="70"/>
  <c r="AP52" i="70"/>
  <c r="AO52" i="70"/>
  <c r="AM52" i="70"/>
  <c r="AJ52" i="70"/>
  <c r="AG52" i="70"/>
  <c r="X52" i="70"/>
  <c r="V52" i="70"/>
  <c r="O52" i="70"/>
  <c r="E52" i="70"/>
  <c r="A52" i="70" s="1"/>
  <c r="AR51" i="70"/>
  <c r="AQ51" i="70"/>
  <c r="AP51" i="70"/>
  <c r="AO51" i="70"/>
  <c r="AM51" i="70"/>
  <c r="AJ51" i="70"/>
  <c r="AG51" i="70"/>
  <c r="X51" i="70"/>
  <c r="V51" i="70"/>
  <c r="O51" i="70"/>
  <c r="E51" i="70"/>
  <c r="AR50" i="70"/>
  <c r="AQ50" i="70"/>
  <c r="AP50" i="70"/>
  <c r="AO50" i="70"/>
  <c r="AM50" i="70"/>
  <c r="AJ50" i="70"/>
  <c r="AG50" i="70"/>
  <c r="X50" i="70"/>
  <c r="V50" i="70"/>
  <c r="O50" i="70"/>
  <c r="E50" i="70"/>
  <c r="AR49" i="70"/>
  <c r="AQ49" i="70"/>
  <c r="AP49" i="70"/>
  <c r="AO49" i="70"/>
  <c r="AM49" i="70"/>
  <c r="AJ49" i="70"/>
  <c r="AG49" i="70"/>
  <c r="X49" i="70"/>
  <c r="V49" i="70"/>
  <c r="AA49" i="70"/>
  <c r="O49" i="70"/>
  <c r="E49" i="70"/>
  <c r="A49" i="70" s="1"/>
  <c r="AR48" i="70"/>
  <c r="AQ48" i="70"/>
  <c r="AP48" i="70"/>
  <c r="AO48" i="70"/>
  <c r="AM48" i="70"/>
  <c r="AJ48" i="70"/>
  <c r="AG48" i="70"/>
  <c r="X48" i="70"/>
  <c r="V48" i="70"/>
  <c r="O48" i="70"/>
  <c r="E48" i="70"/>
  <c r="A48" i="70" s="1"/>
  <c r="AR47" i="70"/>
  <c r="AQ47" i="70"/>
  <c r="AP47" i="70"/>
  <c r="AO47" i="70"/>
  <c r="AM47" i="70"/>
  <c r="AJ47" i="70"/>
  <c r="AG47" i="70"/>
  <c r="X47" i="70"/>
  <c r="V47" i="70"/>
  <c r="O47" i="70"/>
  <c r="E47" i="70"/>
  <c r="AR46" i="70"/>
  <c r="AQ46" i="70"/>
  <c r="AP46" i="70"/>
  <c r="AM46" i="70"/>
  <c r="AG46" i="70"/>
  <c r="X46" i="70"/>
  <c r="V46" i="70"/>
  <c r="O46" i="70"/>
  <c r="E46" i="70"/>
  <c r="AR45" i="70"/>
  <c r="AQ45" i="70"/>
  <c r="AP45" i="70"/>
  <c r="AM45" i="70"/>
  <c r="AG45" i="70"/>
  <c r="X45" i="70"/>
  <c r="V45" i="70"/>
  <c r="O45" i="70"/>
  <c r="AR44" i="70"/>
  <c r="AQ44" i="70"/>
  <c r="AP44" i="70"/>
  <c r="AM44" i="70"/>
  <c r="AG44" i="70"/>
  <c r="X44" i="70"/>
  <c r="V44" i="70"/>
  <c r="O44" i="70"/>
  <c r="AR43" i="70"/>
  <c r="AQ43" i="70"/>
  <c r="AP43" i="70"/>
  <c r="AM43" i="70"/>
  <c r="AG43" i="70"/>
  <c r="X43" i="70"/>
  <c r="V43" i="70"/>
  <c r="Y43" i="70"/>
  <c r="O43" i="70"/>
  <c r="AR39" i="70"/>
  <c r="AQ39" i="70"/>
  <c r="AH39" i="70" s="1"/>
  <c r="AP39" i="70"/>
  <c r="AO39" i="70"/>
  <c r="AM39" i="70"/>
  <c r="AJ39" i="70"/>
  <c r="AG39" i="70"/>
  <c r="X39" i="70"/>
  <c r="V39" i="70"/>
  <c r="Z39" i="70"/>
  <c r="P39" i="70" s="1"/>
  <c r="O39" i="70"/>
  <c r="I39" i="70"/>
  <c r="I135" i="70" s="1"/>
  <c r="H39" i="70"/>
  <c r="H135" i="70" s="1"/>
  <c r="AR38" i="70"/>
  <c r="AQ38" i="70"/>
  <c r="AH38" i="70" s="1"/>
  <c r="AP38" i="70"/>
  <c r="AO38" i="70"/>
  <c r="AM38" i="70"/>
  <c r="AJ38" i="70"/>
  <c r="AG38" i="70"/>
  <c r="X38" i="70"/>
  <c r="V38" i="70"/>
  <c r="O38" i="70"/>
  <c r="I38" i="70"/>
  <c r="I134" i="70" s="1"/>
  <c r="H38" i="70"/>
  <c r="H134" i="70" s="1"/>
  <c r="AR37" i="70"/>
  <c r="AQ37" i="70"/>
  <c r="AH37" i="70" s="1"/>
  <c r="AP37" i="70"/>
  <c r="AM37" i="70"/>
  <c r="AG37" i="70"/>
  <c r="X37" i="70"/>
  <c r="V37" i="70"/>
  <c r="Z37" i="70"/>
  <c r="P37" i="70" s="1"/>
  <c r="O37" i="70"/>
  <c r="I37" i="70"/>
  <c r="I133" i="70" s="1"/>
  <c r="H37" i="70"/>
  <c r="H133" i="70" s="1"/>
  <c r="AR36" i="70"/>
  <c r="AQ36" i="70"/>
  <c r="AH36" i="70" s="1"/>
  <c r="AP36" i="70"/>
  <c r="AM36" i="70"/>
  <c r="AG36" i="70"/>
  <c r="V36" i="70"/>
  <c r="O36" i="70"/>
  <c r="H36" i="70"/>
  <c r="H132" i="70" s="1"/>
  <c r="AR35" i="70"/>
  <c r="AQ35" i="70"/>
  <c r="AH35" i="70" s="1"/>
  <c r="AP35" i="70"/>
  <c r="AM35" i="70"/>
  <c r="V35" i="70"/>
  <c r="Z35" i="70"/>
  <c r="P35" i="70" s="1"/>
  <c r="O35" i="70"/>
  <c r="H35" i="70"/>
  <c r="H131" i="70" s="1"/>
  <c r="AR34" i="70"/>
  <c r="AQ34" i="70"/>
  <c r="AH34" i="70" s="1"/>
  <c r="AP34" i="70"/>
  <c r="AM34" i="70"/>
  <c r="AG34" i="70"/>
  <c r="X34" i="70"/>
  <c r="V34" i="70"/>
  <c r="O34" i="70"/>
  <c r="I34" i="70"/>
  <c r="I130" i="70" s="1"/>
  <c r="H34" i="70"/>
  <c r="H130" i="70" s="1"/>
  <c r="AR33" i="70"/>
  <c r="AQ33" i="70"/>
  <c r="AH33" i="70" s="1"/>
  <c r="AP33" i="70"/>
  <c r="AM33" i="70"/>
  <c r="AG33" i="70"/>
  <c r="V33" i="70"/>
  <c r="Z33" i="70"/>
  <c r="P33" i="70" s="1"/>
  <c r="O33" i="70"/>
  <c r="H33" i="70"/>
  <c r="H129" i="70" s="1"/>
  <c r="AR32" i="70"/>
  <c r="AQ32" i="70"/>
  <c r="AH32" i="70" s="1"/>
  <c r="AP32" i="70"/>
  <c r="AM32" i="70"/>
  <c r="AG32" i="70"/>
  <c r="X32" i="70"/>
  <c r="V32" i="70"/>
  <c r="O32" i="70"/>
  <c r="H32" i="70"/>
  <c r="H128" i="70" s="1"/>
  <c r="AR31" i="70"/>
  <c r="AQ31" i="70"/>
  <c r="AH31" i="70" s="1"/>
  <c r="AP31" i="70"/>
  <c r="AM31" i="70"/>
  <c r="AG31" i="70"/>
  <c r="X31" i="70"/>
  <c r="V31" i="70"/>
  <c r="Z31" i="70"/>
  <c r="P31" i="70" s="1"/>
  <c r="O31" i="70"/>
  <c r="H31" i="70"/>
  <c r="H127" i="70" s="1"/>
  <c r="AR30" i="70"/>
  <c r="AQ30" i="70"/>
  <c r="AH30" i="70" s="1"/>
  <c r="AP30" i="70"/>
  <c r="AM30" i="70"/>
  <c r="AG30" i="70"/>
  <c r="O30" i="70"/>
  <c r="H30" i="70"/>
  <c r="H126" i="70" s="1"/>
  <c r="AR29" i="70"/>
  <c r="AQ29" i="70"/>
  <c r="AH29" i="70" s="1"/>
  <c r="AP29" i="70"/>
  <c r="AM29" i="70"/>
  <c r="AG29" i="70"/>
  <c r="X29" i="70"/>
  <c r="V29" i="70"/>
  <c r="Z29" i="70"/>
  <c r="P29" i="70" s="1"/>
  <c r="O29" i="70"/>
  <c r="H29" i="70"/>
  <c r="H125" i="70" s="1"/>
  <c r="AR28" i="70"/>
  <c r="AQ28" i="70"/>
  <c r="AH28" i="70" s="1"/>
  <c r="AP28" i="70"/>
  <c r="AM28" i="70"/>
  <c r="AG28" i="70"/>
  <c r="X28" i="70"/>
  <c r="V28" i="70"/>
  <c r="O28" i="70"/>
  <c r="H28" i="70"/>
  <c r="H124" i="70" s="1"/>
  <c r="AR27" i="70"/>
  <c r="AQ27" i="70"/>
  <c r="AH27" i="70" s="1"/>
  <c r="AP27" i="70"/>
  <c r="AM27" i="70"/>
  <c r="AG27" i="70"/>
  <c r="V27" i="70"/>
  <c r="Z27" i="70"/>
  <c r="P27" i="70" s="1"/>
  <c r="O27" i="70"/>
  <c r="H27" i="70"/>
  <c r="H123" i="70" s="1"/>
  <c r="AR26" i="70"/>
  <c r="AQ26" i="70"/>
  <c r="AH26" i="70" s="1"/>
  <c r="AP26" i="70"/>
  <c r="AO26" i="70"/>
  <c r="AM26" i="70"/>
  <c r="AJ26" i="70"/>
  <c r="AG26" i="70"/>
  <c r="V26" i="70"/>
  <c r="Y26" i="70"/>
  <c r="O26" i="70"/>
  <c r="H26" i="70"/>
  <c r="H122" i="70" s="1"/>
  <c r="AR25" i="70"/>
  <c r="AQ25" i="70"/>
  <c r="AH25" i="70" s="1"/>
  <c r="AP25" i="70"/>
  <c r="AO25" i="70"/>
  <c r="AM25" i="70"/>
  <c r="AJ25" i="70"/>
  <c r="AG25" i="70"/>
  <c r="X25" i="70"/>
  <c r="V25" i="70"/>
  <c r="O25" i="70"/>
  <c r="H25" i="70"/>
  <c r="H121" i="70" s="1"/>
  <c r="AR24" i="70"/>
  <c r="AQ24" i="70"/>
  <c r="AH24" i="70" s="1"/>
  <c r="AP24" i="70"/>
  <c r="AO24" i="70"/>
  <c r="AM24" i="70"/>
  <c r="AJ24" i="70"/>
  <c r="AG24" i="70"/>
  <c r="V24" i="70"/>
  <c r="O24" i="70"/>
  <c r="H24" i="70"/>
  <c r="H120" i="70" s="1"/>
  <c r="AR23" i="70"/>
  <c r="AQ23" i="70"/>
  <c r="AH23" i="70" s="1"/>
  <c r="AP23" i="70"/>
  <c r="AM23" i="70"/>
  <c r="AG23" i="70"/>
  <c r="X23" i="70"/>
  <c r="O23" i="70"/>
  <c r="H23" i="70"/>
  <c r="H119" i="70" s="1"/>
  <c r="AR22" i="70"/>
  <c r="AQ22" i="70"/>
  <c r="AH22" i="70" s="1"/>
  <c r="AP22" i="70"/>
  <c r="AM22" i="70"/>
  <c r="AG22" i="70"/>
  <c r="V22" i="70"/>
  <c r="Y22" i="70"/>
  <c r="O22" i="70"/>
  <c r="H22" i="70"/>
  <c r="H118" i="70" s="1"/>
  <c r="AR21" i="70"/>
  <c r="AQ21" i="70"/>
  <c r="AH21" i="70" s="1"/>
  <c r="AP21" i="70"/>
  <c r="AM21" i="70"/>
  <c r="AG21" i="70"/>
  <c r="Z21" i="70"/>
  <c r="P21" i="70" s="1"/>
  <c r="O21" i="70"/>
  <c r="H21" i="70"/>
  <c r="H117" i="70" s="1"/>
  <c r="AR20" i="70"/>
  <c r="AQ20" i="70"/>
  <c r="AH20" i="70" s="1"/>
  <c r="AP20" i="70"/>
  <c r="AM20" i="70"/>
  <c r="V20" i="70"/>
  <c r="O20" i="70"/>
  <c r="H20" i="70"/>
  <c r="H116" i="70" s="1"/>
  <c r="AR19" i="70"/>
  <c r="AQ19" i="70"/>
  <c r="AH19" i="70" s="1"/>
  <c r="AP19" i="70"/>
  <c r="AM19" i="70"/>
  <c r="V19" i="70"/>
  <c r="AA19" i="70"/>
  <c r="O19" i="70"/>
  <c r="H19" i="70"/>
  <c r="H115" i="70" s="1"/>
  <c r="AR18" i="70"/>
  <c r="AQ18" i="70"/>
  <c r="AH18" i="70" s="1"/>
  <c r="AP18" i="70"/>
  <c r="AM18" i="70"/>
  <c r="AG18" i="70"/>
  <c r="V18" i="70"/>
  <c r="Z18" i="70"/>
  <c r="P18" i="70" s="1"/>
  <c r="O18" i="70"/>
  <c r="H18" i="70"/>
  <c r="H114" i="70" s="1"/>
  <c r="AR17" i="70"/>
  <c r="AQ17" i="70"/>
  <c r="AH17" i="70" s="1"/>
  <c r="AP17" i="70"/>
  <c r="AM17" i="70"/>
  <c r="AG17" i="70"/>
  <c r="X17" i="70"/>
  <c r="V17" i="70"/>
  <c r="Y17" i="70"/>
  <c r="O17" i="70"/>
  <c r="H17" i="70"/>
  <c r="H113" i="70" s="1"/>
  <c r="AR16" i="70"/>
  <c r="AQ16" i="70"/>
  <c r="AH16" i="70" s="1"/>
  <c r="AP16" i="70"/>
  <c r="AM16" i="70"/>
  <c r="AG16" i="70"/>
  <c r="O16" i="70"/>
  <c r="H16" i="70"/>
  <c r="H112" i="70" s="1"/>
  <c r="AR15" i="70"/>
  <c r="AQ15" i="70"/>
  <c r="AH15" i="70" s="1"/>
  <c r="AP15" i="70"/>
  <c r="AM15" i="70"/>
  <c r="AG15" i="70"/>
  <c r="X15" i="70"/>
  <c r="V15" i="70"/>
  <c r="AA15" i="70"/>
  <c r="O15" i="70"/>
  <c r="H15" i="70"/>
  <c r="H111" i="70" s="1"/>
  <c r="AR14" i="70"/>
  <c r="AQ14" i="70"/>
  <c r="AP14" i="70"/>
  <c r="AM14" i="70"/>
  <c r="AG14" i="70"/>
  <c r="X14" i="70"/>
  <c r="V14" i="70"/>
  <c r="Z14" i="70"/>
  <c r="P14" i="70" s="1"/>
  <c r="O14" i="70"/>
  <c r="H14" i="70"/>
  <c r="H110" i="70" s="1"/>
  <c r="AR13" i="70"/>
  <c r="AQ13" i="70"/>
  <c r="AH13" i="70" s="1"/>
  <c r="AP13" i="70"/>
  <c r="AO13" i="70"/>
  <c r="AM13" i="70"/>
  <c r="AJ13" i="70"/>
  <c r="AG13" i="70"/>
  <c r="V13" i="70"/>
  <c r="Y13" i="70"/>
  <c r="O13" i="70"/>
  <c r="H13" i="70"/>
  <c r="H109" i="70" s="1"/>
  <c r="AR12" i="70"/>
  <c r="AQ12" i="70"/>
  <c r="AH12" i="70" s="1"/>
  <c r="AP12" i="70"/>
  <c r="AM12" i="70"/>
  <c r="AG12" i="70"/>
  <c r="X12" i="70"/>
  <c r="V12" i="70"/>
  <c r="Z12" i="70"/>
  <c r="P12" i="70" s="1"/>
  <c r="O12" i="70"/>
  <c r="H12" i="70"/>
  <c r="H108" i="70" s="1"/>
  <c r="AR11" i="70"/>
  <c r="AQ11" i="70"/>
  <c r="AH11" i="70" s="1"/>
  <c r="AP11" i="70"/>
  <c r="AM11" i="70"/>
  <c r="AG11" i="70"/>
  <c r="V11" i="70"/>
  <c r="AA11" i="70"/>
  <c r="O11" i="70"/>
  <c r="H11" i="70"/>
  <c r="H107" i="70" s="1"/>
  <c r="AR10" i="70"/>
  <c r="AQ10" i="70"/>
  <c r="AH10" i="70" s="1"/>
  <c r="AP10" i="70"/>
  <c r="AM10" i="70"/>
  <c r="AG10" i="70"/>
  <c r="V10" i="70"/>
  <c r="O10" i="70"/>
  <c r="H10" i="70"/>
  <c r="H106" i="70" s="1"/>
  <c r="AR9" i="70"/>
  <c r="AQ9" i="70"/>
  <c r="AH9" i="70" s="1"/>
  <c r="AP9" i="70"/>
  <c r="AM9" i="70"/>
  <c r="AG9" i="70"/>
  <c r="O9" i="70"/>
  <c r="H9" i="70"/>
  <c r="H105" i="70" s="1"/>
  <c r="AQ9" i="13"/>
  <c r="AH9" i="13" s="1"/>
  <c r="AP9" i="13"/>
  <c r="AP10" i="13"/>
  <c r="AQ10" i="13"/>
  <c r="AH10" i="13" s="1"/>
  <c r="AP11" i="13"/>
  <c r="AQ11" i="13"/>
  <c r="AH11" i="13" s="1"/>
  <c r="AP12" i="13"/>
  <c r="AQ12" i="13"/>
  <c r="AH12" i="13" s="1"/>
  <c r="AP13" i="13"/>
  <c r="AQ13" i="13"/>
  <c r="AH13" i="13" s="1"/>
  <c r="AP14" i="13"/>
  <c r="AQ14" i="13"/>
  <c r="AH14" i="13" s="1"/>
  <c r="AP15" i="13"/>
  <c r="AQ15" i="13"/>
  <c r="AH15" i="13" s="1"/>
  <c r="AP16" i="13"/>
  <c r="AQ16" i="13"/>
  <c r="AH16" i="13" s="1"/>
  <c r="AP17" i="13"/>
  <c r="AQ17" i="13"/>
  <c r="AP18" i="13"/>
  <c r="AQ18" i="13"/>
  <c r="AH18" i="13" s="1"/>
  <c r="AP19" i="13"/>
  <c r="AQ19" i="13"/>
  <c r="AH19" i="13" s="1"/>
  <c r="AP20" i="13"/>
  <c r="AQ20" i="13"/>
  <c r="AH20" i="13" s="1"/>
  <c r="AP21" i="13"/>
  <c r="AQ21" i="13"/>
  <c r="AH21" i="13" s="1"/>
  <c r="AP22" i="13"/>
  <c r="AQ22" i="13"/>
  <c r="AH22" i="13" s="1"/>
  <c r="AP23" i="13"/>
  <c r="AQ23" i="13"/>
  <c r="AH23" i="13" s="1"/>
  <c r="AP24" i="13"/>
  <c r="AQ24" i="13"/>
  <c r="AH24" i="13" s="1"/>
  <c r="AP25" i="13"/>
  <c r="AQ25" i="13"/>
  <c r="AH25" i="13" s="1"/>
  <c r="AP26" i="13"/>
  <c r="AQ26" i="13"/>
  <c r="AH26" i="13" s="1"/>
  <c r="AP27" i="13"/>
  <c r="AQ27" i="13"/>
  <c r="AH27" i="13" s="1"/>
  <c r="AP28" i="13"/>
  <c r="AQ28" i="13"/>
  <c r="AH28" i="13" s="1"/>
  <c r="AP29" i="13"/>
  <c r="AQ29" i="13"/>
  <c r="AH29" i="13" s="1"/>
  <c r="AP30" i="13"/>
  <c r="AQ30" i="13"/>
  <c r="AH30" i="13" s="1"/>
  <c r="AP31" i="13"/>
  <c r="AQ31" i="13"/>
  <c r="AH31" i="13" s="1"/>
  <c r="AP32" i="13"/>
  <c r="AQ32" i="13"/>
  <c r="AH32" i="13" s="1"/>
  <c r="AP33" i="13"/>
  <c r="AQ33" i="13"/>
  <c r="AH33" i="13" s="1"/>
  <c r="AP34" i="13"/>
  <c r="AQ34" i="13"/>
  <c r="AH34" i="13" s="1"/>
  <c r="AP35" i="13"/>
  <c r="AQ35" i="13"/>
  <c r="AH35" i="13" s="1"/>
  <c r="AP36" i="13"/>
  <c r="AQ36" i="13"/>
  <c r="AH36" i="13" s="1"/>
  <c r="AP37" i="13"/>
  <c r="AQ37" i="13"/>
  <c r="AH37" i="13" s="1"/>
  <c r="AP38" i="13"/>
  <c r="AQ38" i="13"/>
  <c r="AH38" i="13" s="1"/>
  <c r="AP39" i="13"/>
  <c r="AQ39" i="13"/>
  <c r="AH39" i="13" s="1"/>
  <c r="X169" i="13"/>
  <c r="V169" i="13"/>
  <c r="AA169" i="13"/>
  <c r="X168" i="13"/>
  <c r="V168" i="13"/>
  <c r="M168" i="13"/>
  <c r="X167" i="13"/>
  <c r="V167" i="13"/>
  <c r="Y167" i="13"/>
  <c r="X166" i="13"/>
  <c r="V166" i="13"/>
  <c r="AA166" i="13"/>
  <c r="X165" i="13"/>
  <c r="V165" i="13"/>
  <c r="AA165" i="13"/>
  <c r="X164" i="13"/>
  <c r="V164" i="13"/>
  <c r="Z164" i="13"/>
  <c r="P164" i="13" s="1"/>
  <c r="X163" i="13"/>
  <c r="V163" i="13"/>
  <c r="Y163" i="13"/>
  <c r="X162" i="13"/>
  <c r="V162" i="13"/>
  <c r="M162" i="13"/>
  <c r="X161" i="13"/>
  <c r="V161" i="13"/>
  <c r="AA161" i="13"/>
  <c r="X160" i="13"/>
  <c r="V160" i="13"/>
  <c r="Z160" i="13"/>
  <c r="P160" i="13" s="1"/>
  <c r="X159" i="13"/>
  <c r="V159" i="13"/>
  <c r="Y159" i="13"/>
  <c r="X158" i="13"/>
  <c r="V158" i="13"/>
  <c r="AA158" i="13"/>
  <c r="X157" i="13"/>
  <c r="V157" i="13"/>
  <c r="AA157" i="13"/>
  <c r="X156" i="13"/>
  <c r="V156" i="13"/>
  <c r="AA156" i="13"/>
  <c r="X155" i="13"/>
  <c r="V155" i="13"/>
  <c r="Y155" i="13"/>
  <c r="X154" i="13"/>
  <c r="V154" i="13"/>
  <c r="Z154" i="13"/>
  <c r="P154" i="13" s="1"/>
  <c r="X153" i="13"/>
  <c r="V153" i="13"/>
  <c r="AA153" i="13"/>
  <c r="X152" i="13"/>
  <c r="V152" i="13"/>
  <c r="Y152" i="13"/>
  <c r="X151" i="13"/>
  <c r="V151" i="13"/>
  <c r="Y151" i="13"/>
  <c r="X150" i="13"/>
  <c r="V150" i="13"/>
  <c r="AA150" i="13"/>
  <c r="X149" i="13"/>
  <c r="V149" i="13"/>
  <c r="AA149" i="13"/>
  <c r="X148" i="13"/>
  <c r="V148" i="13"/>
  <c r="Y148" i="13"/>
  <c r="X147" i="13"/>
  <c r="V147" i="13"/>
  <c r="Y147" i="13"/>
  <c r="X146" i="13"/>
  <c r="V146" i="13"/>
  <c r="AA146" i="13"/>
  <c r="X145" i="13"/>
  <c r="V145" i="13"/>
  <c r="AA145" i="13"/>
  <c r="X144" i="13"/>
  <c r="V144" i="13"/>
  <c r="Z144" i="13"/>
  <c r="P144" i="13" s="1"/>
  <c r="X143" i="13"/>
  <c r="V143" i="13"/>
  <c r="Y143" i="13"/>
  <c r="X142" i="13"/>
  <c r="V142" i="13"/>
  <c r="AA142" i="13"/>
  <c r="X141" i="13"/>
  <c r="V141" i="13"/>
  <c r="AA141" i="13"/>
  <c r="X140" i="13"/>
  <c r="V140" i="13"/>
  <c r="AA140" i="13"/>
  <c r="V105" i="13"/>
  <c r="Y105" i="13"/>
  <c r="C135" i="13"/>
  <c r="B135" i="13"/>
  <c r="C134" i="13"/>
  <c r="B134" i="13"/>
  <c r="C133" i="13"/>
  <c r="B133" i="13"/>
  <c r="C132" i="13"/>
  <c r="B132" i="13"/>
  <c r="C131" i="13"/>
  <c r="B131" i="13"/>
  <c r="C130" i="13"/>
  <c r="B130" i="13"/>
  <c r="C129" i="13"/>
  <c r="B129" i="13"/>
  <c r="C128" i="13"/>
  <c r="B128" i="13"/>
  <c r="C127" i="13"/>
  <c r="B127" i="13"/>
  <c r="C126" i="13"/>
  <c r="B126" i="13"/>
  <c r="C125" i="13"/>
  <c r="B125" i="13"/>
  <c r="C124" i="13"/>
  <c r="B124" i="13"/>
  <c r="C123" i="13"/>
  <c r="B123" i="13"/>
  <c r="C122" i="13"/>
  <c r="B122" i="13"/>
  <c r="C121" i="13"/>
  <c r="B121" i="13"/>
  <c r="C120" i="13"/>
  <c r="B120" i="13"/>
  <c r="C119" i="13"/>
  <c r="B119" i="13"/>
  <c r="C118" i="13"/>
  <c r="B118" i="13"/>
  <c r="C117" i="13"/>
  <c r="B117" i="13"/>
  <c r="C116" i="13"/>
  <c r="B116" i="13"/>
  <c r="C115" i="13"/>
  <c r="B115" i="13"/>
  <c r="C114" i="13"/>
  <c r="B114" i="13"/>
  <c r="C113" i="13"/>
  <c r="B113" i="13"/>
  <c r="C112" i="13"/>
  <c r="B112" i="13"/>
  <c r="C111" i="13"/>
  <c r="B111" i="13"/>
  <c r="C110" i="13"/>
  <c r="B110" i="13"/>
  <c r="C109" i="13"/>
  <c r="B109" i="13"/>
  <c r="C108" i="13"/>
  <c r="B108" i="13"/>
  <c r="C107" i="13"/>
  <c r="B107" i="13"/>
  <c r="C106" i="13"/>
  <c r="B106" i="13"/>
  <c r="C105" i="13"/>
  <c r="B105" i="13"/>
  <c r="E71" i="69"/>
  <c r="E70" i="69"/>
  <c r="E69" i="69"/>
  <c r="E68" i="69"/>
  <c r="E67" i="69"/>
  <c r="E66" i="69"/>
  <c r="E65" i="69"/>
  <c r="E64" i="69"/>
  <c r="E63" i="69"/>
  <c r="E62" i="69"/>
  <c r="E61" i="69"/>
  <c r="E60" i="69"/>
  <c r="E59" i="69"/>
  <c r="E58" i="69"/>
  <c r="E57" i="69"/>
  <c r="E56" i="69"/>
  <c r="E55" i="69"/>
  <c r="E54" i="69"/>
  <c r="E53" i="69"/>
  <c r="E52" i="69"/>
  <c r="E51" i="69"/>
  <c r="E50" i="69"/>
  <c r="E49" i="69"/>
  <c r="E48" i="69"/>
  <c r="E47" i="69"/>
  <c r="E46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31" i="69"/>
  <c r="E30" i="69"/>
  <c r="E29" i="69"/>
  <c r="E28" i="69"/>
  <c r="E27" i="69"/>
  <c r="E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U129" i="75" s="1"/>
  <c r="V129" i="75" s="1"/>
  <c r="E13" i="69"/>
  <c r="U124" i="76" s="1"/>
  <c r="V124" i="76" s="1"/>
  <c r="E12" i="69"/>
  <c r="AR169" i="13"/>
  <c r="AQ169" i="13"/>
  <c r="AH169" i="13" s="1"/>
  <c r="AP169" i="13"/>
  <c r="AO169" i="13"/>
  <c r="AM169" i="13"/>
  <c r="AJ169" i="13"/>
  <c r="AG169" i="13"/>
  <c r="O169" i="13"/>
  <c r="E169" i="13"/>
  <c r="A169" i="13" s="1"/>
  <c r="AR168" i="13"/>
  <c r="AQ168" i="13"/>
  <c r="AH168" i="13" s="1"/>
  <c r="AP168" i="13"/>
  <c r="AO168" i="13"/>
  <c r="AM168" i="13"/>
  <c r="AJ168" i="13"/>
  <c r="AG168" i="13"/>
  <c r="O168" i="13"/>
  <c r="E168" i="13"/>
  <c r="AR167" i="13"/>
  <c r="AQ167" i="13"/>
  <c r="AH167" i="13" s="1"/>
  <c r="AP167" i="13"/>
  <c r="AO167" i="13"/>
  <c r="AM167" i="13"/>
  <c r="AJ167" i="13"/>
  <c r="AG167" i="13"/>
  <c r="O167" i="13"/>
  <c r="E167" i="13"/>
  <c r="A167" i="13" s="1"/>
  <c r="AR166" i="13"/>
  <c r="AQ166" i="13"/>
  <c r="AH166" i="13" s="1"/>
  <c r="AP166" i="13"/>
  <c r="AO166" i="13"/>
  <c r="AM166" i="13"/>
  <c r="AJ166" i="13"/>
  <c r="AG166" i="13"/>
  <c r="O166" i="13"/>
  <c r="E166" i="13"/>
  <c r="AR165" i="13"/>
  <c r="AQ165" i="13"/>
  <c r="AH165" i="13" s="1"/>
  <c r="AP165" i="13"/>
  <c r="AO165" i="13"/>
  <c r="AM165" i="13"/>
  <c r="AJ165" i="13"/>
  <c r="AG165" i="13"/>
  <c r="O165" i="13"/>
  <c r="E165" i="13"/>
  <c r="A165" i="13" s="1"/>
  <c r="AR164" i="13"/>
  <c r="AQ164" i="13"/>
  <c r="AH164" i="13" s="1"/>
  <c r="AP164" i="13"/>
  <c r="AO164" i="13"/>
  <c r="AM164" i="13"/>
  <c r="AJ164" i="13"/>
  <c r="AG164" i="13"/>
  <c r="O164" i="13"/>
  <c r="E164" i="13"/>
  <c r="AR163" i="13"/>
  <c r="AQ163" i="13"/>
  <c r="AH163" i="13" s="1"/>
  <c r="AP163" i="13"/>
  <c r="AO163" i="13"/>
  <c r="AM163" i="13"/>
  <c r="AJ163" i="13"/>
  <c r="AG163" i="13"/>
  <c r="O163" i="13"/>
  <c r="E163" i="13"/>
  <c r="A163" i="13" s="1"/>
  <c r="AR162" i="13"/>
  <c r="AQ162" i="13"/>
  <c r="AH162" i="13" s="1"/>
  <c r="AP162" i="13"/>
  <c r="AO162" i="13"/>
  <c r="AM162" i="13"/>
  <c r="AJ162" i="13"/>
  <c r="AG162" i="13"/>
  <c r="O162" i="13"/>
  <c r="E162" i="13"/>
  <c r="AR161" i="13"/>
  <c r="AQ161" i="13"/>
  <c r="AH161" i="13" s="1"/>
  <c r="AP161" i="13"/>
  <c r="AO161" i="13"/>
  <c r="AM161" i="13"/>
  <c r="AJ161" i="13"/>
  <c r="AG161" i="13"/>
  <c r="O161" i="13"/>
  <c r="E161" i="13"/>
  <c r="A161" i="13" s="1"/>
  <c r="AR160" i="13"/>
  <c r="AQ160" i="13"/>
  <c r="AH160" i="13" s="1"/>
  <c r="AP160" i="13"/>
  <c r="AO160" i="13"/>
  <c r="AM160" i="13"/>
  <c r="AJ160" i="13"/>
  <c r="AG160" i="13"/>
  <c r="O160" i="13"/>
  <c r="E160" i="13"/>
  <c r="A160" i="13" s="1"/>
  <c r="AR159" i="13"/>
  <c r="AQ159" i="13"/>
  <c r="AH159" i="13" s="1"/>
  <c r="AP159" i="13"/>
  <c r="AO159" i="13"/>
  <c r="AM159" i="13"/>
  <c r="AJ159" i="13"/>
  <c r="AG159" i="13"/>
  <c r="O159" i="13"/>
  <c r="E159" i="13"/>
  <c r="A159" i="13" s="1"/>
  <c r="AR158" i="13"/>
  <c r="AQ158" i="13"/>
  <c r="AH158" i="13" s="1"/>
  <c r="AP158" i="13"/>
  <c r="AO158" i="13"/>
  <c r="AM158" i="13"/>
  <c r="AJ158" i="13"/>
  <c r="AG158" i="13"/>
  <c r="O158" i="13"/>
  <c r="E158" i="13"/>
  <c r="A158" i="13" s="1"/>
  <c r="AR157" i="13"/>
  <c r="AQ157" i="13"/>
  <c r="AH157" i="13" s="1"/>
  <c r="AP157" i="13"/>
  <c r="AO157" i="13"/>
  <c r="AM157" i="13"/>
  <c r="AJ157" i="13"/>
  <c r="AG157" i="13"/>
  <c r="O157" i="13"/>
  <c r="E157" i="13"/>
  <c r="A157" i="13" s="1"/>
  <c r="AR156" i="13"/>
  <c r="AQ156" i="13"/>
  <c r="AH156" i="13" s="1"/>
  <c r="AP156" i="13"/>
  <c r="AO156" i="13"/>
  <c r="AM156" i="13"/>
  <c r="AJ156" i="13"/>
  <c r="AG156" i="13"/>
  <c r="O156" i="13"/>
  <c r="E156" i="13"/>
  <c r="A156" i="13" s="1"/>
  <c r="AR155" i="13"/>
  <c r="AQ155" i="13"/>
  <c r="AH155" i="13" s="1"/>
  <c r="AP155" i="13"/>
  <c r="AO155" i="13"/>
  <c r="AM155" i="13"/>
  <c r="AJ155" i="13"/>
  <c r="AG155" i="13"/>
  <c r="O155" i="13"/>
  <c r="E155" i="13"/>
  <c r="A155" i="13" s="1"/>
  <c r="AR154" i="13"/>
  <c r="AQ154" i="13"/>
  <c r="AH154" i="13" s="1"/>
  <c r="AP154" i="13"/>
  <c r="AO154" i="13"/>
  <c r="AM154" i="13"/>
  <c r="AJ154" i="13"/>
  <c r="AG154" i="13"/>
  <c r="O154" i="13"/>
  <c r="E154" i="13"/>
  <c r="A154" i="13" s="1"/>
  <c r="AR153" i="13"/>
  <c r="AQ153" i="13"/>
  <c r="AH153" i="13" s="1"/>
  <c r="AP153" i="13"/>
  <c r="AO153" i="13"/>
  <c r="AM153" i="13"/>
  <c r="AJ153" i="13"/>
  <c r="AG153" i="13"/>
  <c r="O153" i="13"/>
  <c r="E153" i="13"/>
  <c r="A153" i="13" s="1"/>
  <c r="AR152" i="13"/>
  <c r="AQ152" i="13"/>
  <c r="AH152" i="13" s="1"/>
  <c r="AP152" i="13"/>
  <c r="AO152" i="13"/>
  <c r="AM152" i="13"/>
  <c r="AJ152" i="13"/>
  <c r="AG152" i="13"/>
  <c r="O152" i="13"/>
  <c r="E152" i="13"/>
  <c r="A152" i="13" s="1"/>
  <c r="AR151" i="13"/>
  <c r="AQ151" i="13"/>
  <c r="AH151" i="13" s="1"/>
  <c r="AP151" i="13"/>
  <c r="AO151" i="13"/>
  <c r="AM151" i="13"/>
  <c r="AJ151" i="13"/>
  <c r="AG151" i="13"/>
  <c r="O151" i="13"/>
  <c r="E151" i="13"/>
  <c r="A151" i="13" s="1"/>
  <c r="AR150" i="13"/>
  <c r="AQ150" i="13"/>
  <c r="AH150" i="13" s="1"/>
  <c r="AP150" i="13"/>
  <c r="AO150" i="13"/>
  <c r="AM150" i="13"/>
  <c r="AJ150" i="13"/>
  <c r="AG150" i="13"/>
  <c r="O150" i="13"/>
  <c r="E150" i="13"/>
  <c r="AR149" i="13"/>
  <c r="AQ149" i="13"/>
  <c r="AH149" i="13" s="1"/>
  <c r="AP149" i="13"/>
  <c r="AO149" i="13"/>
  <c r="AM149" i="13"/>
  <c r="AJ149" i="13"/>
  <c r="AG149" i="13"/>
  <c r="O149" i="13"/>
  <c r="E149" i="13"/>
  <c r="A149" i="13" s="1"/>
  <c r="AR148" i="13"/>
  <c r="AQ148" i="13"/>
  <c r="AH148" i="13" s="1"/>
  <c r="AP148" i="13"/>
  <c r="AO148" i="13"/>
  <c r="AM148" i="13"/>
  <c r="AJ148" i="13"/>
  <c r="AG148" i="13"/>
  <c r="O148" i="13"/>
  <c r="E148" i="13"/>
  <c r="A148" i="13" s="1"/>
  <c r="AR147" i="13"/>
  <c r="AQ147" i="13"/>
  <c r="AH147" i="13" s="1"/>
  <c r="AP147" i="13"/>
  <c r="AO147" i="13"/>
  <c r="AM147" i="13"/>
  <c r="AJ147" i="13"/>
  <c r="AG147" i="13"/>
  <c r="O147" i="13"/>
  <c r="E147" i="13"/>
  <c r="AR146" i="13"/>
  <c r="AQ146" i="13"/>
  <c r="AH146" i="13" s="1"/>
  <c r="AP146" i="13"/>
  <c r="AO146" i="13"/>
  <c r="AM146" i="13"/>
  <c r="AJ146" i="13"/>
  <c r="AG146" i="13"/>
  <c r="O146" i="13"/>
  <c r="E146" i="13"/>
  <c r="A146" i="13" s="1"/>
  <c r="AR145" i="13"/>
  <c r="AQ145" i="13"/>
  <c r="AH145" i="13" s="1"/>
  <c r="AP145" i="13"/>
  <c r="AO145" i="13"/>
  <c r="AM145" i="13"/>
  <c r="AJ145" i="13"/>
  <c r="AG145" i="13"/>
  <c r="O145" i="13"/>
  <c r="E145" i="13"/>
  <c r="A145" i="13" s="1"/>
  <c r="AR144" i="13"/>
  <c r="AQ144" i="13"/>
  <c r="AH144" i="13" s="1"/>
  <c r="AP144" i="13"/>
  <c r="AO144" i="13"/>
  <c r="AM144" i="13"/>
  <c r="AJ144" i="13"/>
  <c r="AG144" i="13"/>
  <c r="O144" i="13"/>
  <c r="E144" i="13"/>
  <c r="A144" i="13" s="1"/>
  <c r="AR143" i="13"/>
  <c r="AQ143" i="13"/>
  <c r="AH143" i="13" s="1"/>
  <c r="AP143" i="13"/>
  <c r="AO143" i="13"/>
  <c r="AM143" i="13"/>
  <c r="AJ143" i="13"/>
  <c r="AG143" i="13"/>
  <c r="O143" i="13"/>
  <c r="E143" i="13"/>
  <c r="AR142" i="13"/>
  <c r="AQ142" i="13"/>
  <c r="AH142" i="13" s="1"/>
  <c r="AP142" i="13"/>
  <c r="AO142" i="13"/>
  <c r="AM142" i="13"/>
  <c r="AJ142" i="13"/>
  <c r="AG142" i="13"/>
  <c r="O142" i="13"/>
  <c r="E142" i="13"/>
  <c r="A142" i="13" s="1"/>
  <c r="AR141" i="13"/>
  <c r="AQ141" i="13"/>
  <c r="AH141" i="13" s="1"/>
  <c r="AP141" i="13"/>
  <c r="AO141" i="13"/>
  <c r="AM141" i="13"/>
  <c r="AJ141" i="13"/>
  <c r="AG141" i="13"/>
  <c r="O141" i="13"/>
  <c r="E141" i="13"/>
  <c r="AR140" i="13"/>
  <c r="AQ140" i="13"/>
  <c r="AH140" i="13" s="1"/>
  <c r="AP140" i="13"/>
  <c r="AO140" i="13"/>
  <c r="AM140" i="13"/>
  <c r="AJ140" i="13"/>
  <c r="AG140" i="13"/>
  <c r="O140" i="13"/>
  <c r="E140" i="13"/>
  <c r="A140" i="13" s="1"/>
  <c r="AR139" i="13"/>
  <c r="AQ139" i="13"/>
  <c r="AH139" i="13" s="1"/>
  <c r="AP139" i="13"/>
  <c r="AO139" i="13"/>
  <c r="AM139" i="13"/>
  <c r="AJ139" i="13"/>
  <c r="AG139" i="13"/>
  <c r="X139" i="13"/>
  <c r="O139" i="13"/>
  <c r="E139" i="13"/>
  <c r="AR135" i="13"/>
  <c r="AQ135" i="13"/>
  <c r="AH135" i="13" s="1"/>
  <c r="AP135" i="13"/>
  <c r="AO135" i="13"/>
  <c r="AM135" i="13"/>
  <c r="AJ135" i="13"/>
  <c r="AG135" i="13"/>
  <c r="X135" i="13"/>
  <c r="V135" i="13"/>
  <c r="Z135" i="13"/>
  <c r="P135" i="13" s="1"/>
  <c r="O135" i="13"/>
  <c r="AR134" i="13"/>
  <c r="AQ134" i="13"/>
  <c r="AH134" i="13" s="1"/>
  <c r="AP134" i="13"/>
  <c r="AO134" i="13"/>
  <c r="AM134" i="13"/>
  <c r="AJ134" i="13"/>
  <c r="AG134" i="13"/>
  <c r="X134" i="13"/>
  <c r="V134" i="13"/>
  <c r="Z134" i="13"/>
  <c r="P134" i="13" s="1"/>
  <c r="O134" i="13"/>
  <c r="AR133" i="13"/>
  <c r="AQ133" i="13"/>
  <c r="AH133" i="13" s="1"/>
  <c r="AP133" i="13"/>
  <c r="AO133" i="13"/>
  <c r="AM133" i="13"/>
  <c r="AJ133" i="13"/>
  <c r="AG133" i="13"/>
  <c r="X133" i="13"/>
  <c r="V133" i="13"/>
  <c r="M133" i="13"/>
  <c r="O133" i="13"/>
  <c r="AR132" i="13"/>
  <c r="AQ132" i="13"/>
  <c r="AH132" i="13" s="1"/>
  <c r="AP132" i="13"/>
  <c r="AO132" i="13"/>
  <c r="AM132" i="13"/>
  <c r="AJ132" i="13"/>
  <c r="AG132" i="13"/>
  <c r="X132" i="13"/>
  <c r="V132" i="13"/>
  <c r="Y132" i="13"/>
  <c r="O132" i="13"/>
  <c r="AR131" i="13"/>
  <c r="AQ131" i="13"/>
  <c r="AH131" i="13" s="1"/>
  <c r="AP131" i="13"/>
  <c r="AO131" i="13"/>
  <c r="AM131" i="13"/>
  <c r="AJ131" i="13"/>
  <c r="AG131" i="13"/>
  <c r="X131" i="13"/>
  <c r="V131" i="13"/>
  <c r="Z131" i="13"/>
  <c r="P131" i="13" s="1"/>
  <c r="O131" i="13"/>
  <c r="AR130" i="13"/>
  <c r="AQ130" i="13"/>
  <c r="AH130" i="13" s="1"/>
  <c r="AP130" i="13"/>
  <c r="AO130" i="13"/>
  <c r="AM130" i="13"/>
  <c r="AJ130" i="13"/>
  <c r="AG130" i="13"/>
  <c r="X130" i="13"/>
  <c r="V130" i="13"/>
  <c r="Y130" i="13"/>
  <c r="O130" i="13"/>
  <c r="AR129" i="13"/>
  <c r="AQ129" i="13"/>
  <c r="AH129" i="13" s="1"/>
  <c r="AP129" i="13"/>
  <c r="AO129" i="13"/>
  <c r="AM129" i="13"/>
  <c r="AJ129" i="13"/>
  <c r="AG129" i="13"/>
  <c r="X129" i="13"/>
  <c r="V129" i="13"/>
  <c r="Z129" i="13"/>
  <c r="P129" i="13" s="1"/>
  <c r="O129" i="13"/>
  <c r="AR128" i="13"/>
  <c r="AQ128" i="13"/>
  <c r="AH128" i="13" s="1"/>
  <c r="AP128" i="13"/>
  <c r="AO128" i="13"/>
  <c r="AM128" i="13"/>
  <c r="AJ128" i="13"/>
  <c r="AG128" i="13"/>
  <c r="X128" i="13"/>
  <c r="V128" i="13"/>
  <c r="Z128" i="13"/>
  <c r="P128" i="13" s="1"/>
  <c r="O128" i="13"/>
  <c r="AR127" i="13"/>
  <c r="AQ127" i="13"/>
  <c r="AH127" i="13" s="1"/>
  <c r="AP127" i="13"/>
  <c r="AO127" i="13"/>
  <c r="AM127" i="13"/>
  <c r="AJ127" i="13"/>
  <c r="AG127" i="13"/>
  <c r="X127" i="13"/>
  <c r="V127" i="13"/>
  <c r="O127" i="13"/>
  <c r="AR126" i="13"/>
  <c r="AQ126" i="13"/>
  <c r="AH126" i="13" s="1"/>
  <c r="AP126" i="13"/>
  <c r="AO126" i="13"/>
  <c r="AM126" i="13"/>
  <c r="AJ126" i="13"/>
  <c r="AG126" i="13"/>
  <c r="X126" i="13"/>
  <c r="V126" i="13"/>
  <c r="O126" i="13"/>
  <c r="AR125" i="13"/>
  <c r="AQ125" i="13"/>
  <c r="AH125" i="13" s="1"/>
  <c r="AP125" i="13"/>
  <c r="AO125" i="13"/>
  <c r="AM125" i="13"/>
  <c r="AJ125" i="13"/>
  <c r="AG125" i="13"/>
  <c r="X125" i="13"/>
  <c r="V125" i="13"/>
  <c r="Z125" i="13"/>
  <c r="P125" i="13" s="1"/>
  <c r="O125" i="13"/>
  <c r="AR124" i="13"/>
  <c r="AQ124" i="13"/>
  <c r="AH124" i="13" s="1"/>
  <c r="AP124" i="13"/>
  <c r="AO124" i="13"/>
  <c r="AM124" i="13"/>
  <c r="AJ124" i="13"/>
  <c r="AG124" i="13"/>
  <c r="X124" i="13"/>
  <c r="V124" i="13"/>
  <c r="Z124" i="13"/>
  <c r="P124" i="13" s="1"/>
  <c r="O124" i="13"/>
  <c r="AR123" i="13"/>
  <c r="AQ123" i="13"/>
  <c r="AH123" i="13" s="1"/>
  <c r="AP123" i="13"/>
  <c r="AO123" i="13"/>
  <c r="AM123" i="13"/>
  <c r="AJ123" i="13"/>
  <c r="AG123" i="13"/>
  <c r="X123" i="13"/>
  <c r="V123" i="13"/>
  <c r="Z123" i="13"/>
  <c r="P123" i="13" s="1"/>
  <c r="O123" i="13"/>
  <c r="AR122" i="13"/>
  <c r="AQ122" i="13"/>
  <c r="AH122" i="13" s="1"/>
  <c r="AP122" i="13"/>
  <c r="AO122" i="13"/>
  <c r="AM122" i="13"/>
  <c r="AJ122" i="13"/>
  <c r="AG122" i="13"/>
  <c r="X122" i="13"/>
  <c r="V122" i="13"/>
  <c r="Z122" i="13"/>
  <c r="P122" i="13" s="1"/>
  <c r="O122" i="13"/>
  <c r="AR121" i="13"/>
  <c r="AQ121" i="13"/>
  <c r="AH121" i="13" s="1"/>
  <c r="AP121" i="13"/>
  <c r="AO121" i="13"/>
  <c r="AM121" i="13"/>
  <c r="AJ121" i="13"/>
  <c r="AG121" i="13"/>
  <c r="X121" i="13"/>
  <c r="V121" i="13"/>
  <c r="Z121" i="13"/>
  <c r="P121" i="13" s="1"/>
  <c r="O121" i="13"/>
  <c r="AR120" i="13"/>
  <c r="AQ120" i="13"/>
  <c r="AH120" i="13" s="1"/>
  <c r="AP120" i="13"/>
  <c r="AO120" i="13"/>
  <c r="AM120" i="13"/>
  <c r="AJ120" i="13"/>
  <c r="AG120" i="13"/>
  <c r="X120" i="13"/>
  <c r="V120" i="13"/>
  <c r="Z120" i="13"/>
  <c r="P120" i="13" s="1"/>
  <c r="O120" i="13"/>
  <c r="AR119" i="13"/>
  <c r="AQ119" i="13"/>
  <c r="AH119" i="13" s="1"/>
  <c r="AP119" i="13"/>
  <c r="AO119" i="13"/>
  <c r="AM119" i="13"/>
  <c r="AJ119" i="13"/>
  <c r="AG119" i="13"/>
  <c r="X119" i="13"/>
  <c r="V119" i="13"/>
  <c r="O119" i="13"/>
  <c r="AR118" i="13"/>
  <c r="AQ118" i="13"/>
  <c r="AH118" i="13" s="1"/>
  <c r="AP118" i="13"/>
  <c r="AO118" i="13"/>
  <c r="AM118" i="13"/>
  <c r="AJ118" i="13"/>
  <c r="AG118" i="13"/>
  <c r="V118" i="13"/>
  <c r="Z118" i="13"/>
  <c r="P118" i="13" s="1"/>
  <c r="O118" i="13"/>
  <c r="AR117" i="13"/>
  <c r="AQ117" i="13"/>
  <c r="AH117" i="13" s="1"/>
  <c r="AP117" i="13"/>
  <c r="AO117" i="13"/>
  <c r="AM117" i="13"/>
  <c r="AJ117" i="13"/>
  <c r="AG117" i="13"/>
  <c r="X117" i="13"/>
  <c r="Z117" i="13"/>
  <c r="P117" i="13" s="1"/>
  <c r="O117" i="13"/>
  <c r="AR116" i="13"/>
  <c r="AQ116" i="13"/>
  <c r="AH116" i="13" s="1"/>
  <c r="AP116" i="13"/>
  <c r="AO116" i="13"/>
  <c r="AM116" i="13"/>
  <c r="AJ116" i="13"/>
  <c r="AG116" i="13"/>
  <c r="V116" i="13"/>
  <c r="Z116" i="13"/>
  <c r="P116" i="13" s="1"/>
  <c r="O116" i="13"/>
  <c r="AR115" i="13"/>
  <c r="AQ115" i="13"/>
  <c r="AH115" i="13" s="1"/>
  <c r="AP115" i="13"/>
  <c r="AO115" i="13"/>
  <c r="AM115" i="13"/>
  <c r="AJ115" i="13"/>
  <c r="AG115" i="13"/>
  <c r="X115" i="13"/>
  <c r="V115" i="13"/>
  <c r="Z115" i="13"/>
  <c r="P115" i="13" s="1"/>
  <c r="O115" i="13"/>
  <c r="AR114" i="13"/>
  <c r="AQ114" i="13"/>
  <c r="AH114" i="13" s="1"/>
  <c r="AP114" i="13"/>
  <c r="AM114" i="13"/>
  <c r="AG114" i="13"/>
  <c r="V114" i="13"/>
  <c r="Z114" i="13"/>
  <c r="P114" i="13" s="1"/>
  <c r="O114" i="13"/>
  <c r="X114" i="13"/>
  <c r="AR113" i="13"/>
  <c r="AQ113" i="13"/>
  <c r="AH113" i="13" s="1"/>
  <c r="AP113" i="13"/>
  <c r="AO113" i="13"/>
  <c r="AM113" i="13"/>
  <c r="AG113" i="13"/>
  <c r="X113" i="13"/>
  <c r="V113" i="13"/>
  <c r="O113" i="13"/>
  <c r="AR112" i="13"/>
  <c r="AQ112" i="13"/>
  <c r="AH112" i="13" s="1"/>
  <c r="AP112" i="13"/>
  <c r="AM112" i="13"/>
  <c r="AG112" i="13"/>
  <c r="X112" i="13"/>
  <c r="V112" i="13"/>
  <c r="Z112" i="13"/>
  <c r="P112" i="13" s="1"/>
  <c r="O112" i="13"/>
  <c r="AR111" i="13"/>
  <c r="AQ111" i="13"/>
  <c r="AH111" i="13" s="1"/>
  <c r="AP111" i="13"/>
  <c r="AO111" i="13"/>
  <c r="AM111" i="13"/>
  <c r="AJ111" i="13"/>
  <c r="AG111" i="13"/>
  <c r="X111" i="13"/>
  <c r="V111" i="13"/>
  <c r="Z111" i="13"/>
  <c r="P111" i="13" s="1"/>
  <c r="O111" i="13"/>
  <c r="AR110" i="13"/>
  <c r="AQ110" i="13"/>
  <c r="AH110" i="13" s="1"/>
  <c r="AP110" i="13"/>
  <c r="AO110" i="13"/>
  <c r="AM110" i="13"/>
  <c r="AJ110" i="13"/>
  <c r="AG110" i="13"/>
  <c r="V110" i="13"/>
  <c r="Z110" i="13"/>
  <c r="O110" i="13"/>
  <c r="AR109" i="13"/>
  <c r="AQ109" i="13"/>
  <c r="AH109" i="13" s="1"/>
  <c r="AP109" i="13"/>
  <c r="AO109" i="13"/>
  <c r="AM109" i="13"/>
  <c r="AJ109" i="13"/>
  <c r="AG109" i="13"/>
  <c r="V109" i="13"/>
  <c r="Z109" i="13"/>
  <c r="P109" i="13" s="1"/>
  <c r="O109" i="13"/>
  <c r="AR108" i="13"/>
  <c r="AQ108" i="13"/>
  <c r="AH108" i="13" s="1"/>
  <c r="AP108" i="13"/>
  <c r="AM108" i="13"/>
  <c r="AG108" i="13"/>
  <c r="X108" i="13"/>
  <c r="V108" i="13"/>
  <c r="Z108" i="13"/>
  <c r="P108" i="13" s="1"/>
  <c r="O108" i="13"/>
  <c r="AR107" i="13"/>
  <c r="AQ107" i="13"/>
  <c r="AH107" i="13" s="1"/>
  <c r="AP107" i="13"/>
  <c r="AO107" i="13"/>
  <c r="AM107" i="13"/>
  <c r="AJ107" i="13"/>
  <c r="AG107" i="13"/>
  <c r="V107" i="13"/>
  <c r="Z107" i="13"/>
  <c r="P107" i="13" s="1"/>
  <c r="O107" i="13"/>
  <c r="AR106" i="13"/>
  <c r="AQ106" i="13"/>
  <c r="AH106" i="13" s="1"/>
  <c r="AP106" i="13"/>
  <c r="AO106" i="13"/>
  <c r="AM106" i="13"/>
  <c r="AJ106" i="13"/>
  <c r="AG106" i="13"/>
  <c r="X106" i="13"/>
  <c r="V106" i="13"/>
  <c r="O106" i="13"/>
  <c r="AR105" i="13"/>
  <c r="AQ105" i="13"/>
  <c r="AP105" i="13"/>
  <c r="AM105" i="13"/>
  <c r="AG105" i="13"/>
  <c r="X105" i="13"/>
  <c r="O105" i="13"/>
  <c r="U115" i="78" l="1"/>
  <c r="V115" i="78" s="1"/>
  <c r="U135" i="73"/>
  <c r="V135" i="73" s="1"/>
  <c r="U118" i="78"/>
  <c r="V118" i="78" s="1"/>
  <c r="U114" i="78"/>
  <c r="V114" i="78" s="1"/>
  <c r="U130" i="76"/>
  <c r="V130" i="76" s="1"/>
  <c r="U118" i="74"/>
  <c r="V118" i="74" s="1"/>
  <c r="U113" i="78"/>
  <c r="V113" i="78" s="1"/>
  <c r="U129" i="77"/>
  <c r="V129" i="77" s="1"/>
  <c r="U121" i="75"/>
  <c r="V121" i="75" s="1"/>
  <c r="U113" i="75"/>
  <c r="V113" i="75" s="1"/>
  <c r="U129" i="74"/>
  <c r="V129" i="74" s="1"/>
  <c r="U112" i="78"/>
  <c r="V112" i="78" s="1"/>
  <c r="U120" i="75"/>
  <c r="V120" i="75" s="1"/>
  <c r="U116" i="75"/>
  <c r="V116" i="75" s="1"/>
  <c r="L32" i="25"/>
  <c r="G33" i="25"/>
  <c r="AO44" i="71"/>
  <c r="D33" i="25"/>
  <c r="I33" i="25" s="1"/>
  <c r="L33" i="25"/>
  <c r="T51" i="28"/>
  <c r="L51" i="28"/>
  <c r="AP94" i="80"/>
  <c r="Q68" i="84" s="1"/>
  <c r="U117" i="13"/>
  <c r="V117" i="13" s="1"/>
  <c r="U131" i="72"/>
  <c r="V131" i="72" s="1"/>
  <c r="U107" i="71"/>
  <c r="U117" i="71"/>
  <c r="V117" i="71" s="1"/>
  <c r="U132" i="72"/>
  <c r="V132" i="72" s="1"/>
  <c r="U114" i="71"/>
  <c r="V114" i="71" s="1"/>
  <c r="D32" i="25"/>
  <c r="G32" i="25"/>
  <c r="AP94" i="13"/>
  <c r="Q57" i="84" s="1"/>
  <c r="AP94" i="79"/>
  <c r="Q67" i="84" s="1"/>
  <c r="AP94" i="72"/>
  <c r="Q60" i="84" s="1"/>
  <c r="AP94" i="71"/>
  <c r="Q59" i="84" s="1"/>
  <c r="AP94" i="70"/>
  <c r="Q58" i="84" s="1"/>
  <c r="P110" i="13"/>
  <c r="Z190" i="13"/>
  <c r="R57" i="83" s="1"/>
  <c r="AH189" i="76"/>
  <c r="AI189" i="76" s="1"/>
  <c r="AH34" i="80"/>
  <c r="AQ94" i="80"/>
  <c r="R68" i="84" s="1"/>
  <c r="AH15" i="79"/>
  <c r="AQ94" i="79"/>
  <c r="R67" i="84" s="1"/>
  <c r="S16" i="69"/>
  <c r="T16" i="69"/>
  <c r="AP94" i="78"/>
  <c r="Q66" i="84" s="1"/>
  <c r="AH23" i="78"/>
  <c r="AQ94" i="78"/>
  <c r="R66" i="84" s="1"/>
  <c r="A51" i="71"/>
  <c r="V139" i="72"/>
  <c r="V139" i="71"/>
  <c r="Y139" i="13"/>
  <c r="R187" i="13"/>
  <c r="AB186" i="13"/>
  <c r="R186" i="13"/>
  <c r="Y187" i="13" s="1"/>
  <c r="AH17" i="13"/>
  <c r="AQ94" i="13"/>
  <c r="R57" i="84" s="1"/>
  <c r="Z139" i="70"/>
  <c r="P139" i="70" s="1"/>
  <c r="R187" i="70"/>
  <c r="AB186" i="70"/>
  <c r="R186" i="70"/>
  <c r="AH22" i="71"/>
  <c r="AQ94" i="71"/>
  <c r="R59" i="84" s="1"/>
  <c r="A65" i="71"/>
  <c r="A155" i="71"/>
  <c r="AH23" i="72"/>
  <c r="AH93" i="72" s="1"/>
  <c r="AL93" i="72" s="1"/>
  <c r="O43" i="84" s="1"/>
  <c r="AQ94" i="72"/>
  <c r="R60" i="84" s="1"/>
  <c r="A51" i="70"/>
  <c r="V139" i="13"/>
  <c r="U186" i="13"/>
  <c r="U187" i="13"/>
  <c r="AH189" i="71"/>
  <c r="V139" i="73"/>
  <c r="U187" i="73"/>
  <c r="U186" i="73"/>
  <c r="A51" i="76"/>
  <c r="AH189" i="77"/>
  <c r="Z139" i="79"/>
  <c r="P139" i="79" s="1"/>
  <c r="R186" i="79"/>
  <c r="Y187" i="79" s="1"/>
  <c r="R187" i="79"/>
  <c r="AB186" i="79"/>
  <c r="I105" i="80"/>
  <c r="I91" i="80"/>
  <c r="V139" i="76"/>
  <c r="U187" i="76"/>
  <c r="U186" i="76"/>
  <c r="AH189" i="70"/>
  <c r="V105" i="70"/>
  <c r="U187" i="70"/>
  <c r="U186" i="70"/>
  <c r="AH189" i="74"/>
  <c r="AL189" i="74" s="1"/>
  <c r="AP94" i="75"/>
  <c r="Q63" i="84" s="1"/>
  <c r="V139" i="78"/>
  <c r="AH189" i="79"/>
  <c r="A146" i="80"/>
  <c r="AH14" i="70"/>
  <c r="AQ94" i="70"/>
  <c r="R58" i="84" s="1"/>
  <c r="Z139" i="71"/>
  <c r="P139" i="71" s="1"/>
  <c r="R186" i="71"/>
  <c r="R187" i="71"/>
  <c r="AB186" i="71"/>
  <c r="AB186" i="72"/>
  <c r="R186" i="72"/>
  <c r="R187" i="72"/>
  <c r="A51" i="73"/>
  <c r="A68" i="73"/>
  <c r="AH189" i="73"/>
  <c r="AH189" i="78"/>
  <c r="I105" i="79"/>
  <c r="I91" i="79"/>
  <c r="A56" i="79"/>
  <c r="A153" i="79"/>
  <c r="Z139" i="73"/>
  <c r="P139" i="73" s="1"/>
  <c r="R186" i="73"/>
  <c r="R187" i="73"/>
  <c r="AB186" i="73"/>
  <c r="AH189" i="75"/>
  <c r="AB186" i="75"/>
  <c r="R187" i="75"/>
  <c r="R186" i="75"/>
  <c r="AP94" i="77"/>
  <c r="Q65" i="84" s="1"/>
  <c r="Y139" i="77"/>
  <c r="AB186" i="77"/>
  <c r="R187" i="77"/>
  <c r="R186" i="77"/>
  <c r="V139" i="79"/>
  <c r="U187" i="79"/>
  <c r="U186" i="79"/>
  <c r="R186" i="80"/>
  <c r="Y187" i="80" s="1"/>
  <c r="R187" i="80"/>
  <c r="AB186" i="80"/>
  <c r="V139" i="75"/>
  <c r="U186" i="75"/>
  <c r="U187" i="75"/>
  <c r="R187" i="76"/>
  <c r="AB186" i="76"/>
  <c r="R186" i="76"/>
  <c r="V139" i="77"/>
  <c r="Y139" i="78"/>
  <c r="AB186" i="78"/>
  <c r="R186" i="78"/>
  <c r="R187" i="78"/>
  <c r="AH189" i="80"/>
  <c r="V139" i="80"/>
  <c r="U186" i="80"/>
  <c r="U187" i="80"/>
  <c r="H134" i="77"/>
  <c r="H124" i="77"/>
  <c r="AA24" i="77"/>
  <c r="H117" i="77"/>
  <c r="AH14" i="77"/>
  <c r="AQ94" i="77"/>
  <c r="R65" i="84" s="1"/>
  <c r="H110" i="77"/>
  <c r="H105" i="77"/>
  <c r="H134" i="76"/>
  <c r="H127" i="76"/>
  <c r="AP94" i="76"/>
  <c r="Q64" i="84" s="1"/>
  <c r="AP94" i="74"/>
  <c r="Q62" i="84" s="1"/>
  <c r="A152" i="74"/>
  <c r="H125" i="74"/>
  <c r="H135" i="74"/>
  <c r="H130" i="75"/>
  <c r="H123" i="75"/>
  <c r="H117" i="75"/>
  <c r="AA14" i="75"/>
  <c r="AH12" i="75"/>
  <c r="AQ94" i="75"/>
  <c r="R63" i="84" s="1"/>
  <c r="P64" i="70"/>
  <c r="H109" i="75"/>
  <c r="H105" i="75"/>
  <c r="H133" i="74"/>
  <c r="AA139" i="74"/>
  <c r="R187" i="74"/>
  <c r="AB186" i="74"/>
  <c r="K11" i="69"/>
  <c r="R186" i="74"/>
  <c r="V139" i="74"/>
  <c r="U186" i="74"/>
  <c r="U187" i="74"/>
  <c r="H120" i="76"/>
  <c r="H118" i="74"/>
  <c r="H118" i="76"/>
  <c r="AH21" i="76"/>
  <c r="AQ94" i="76"/>
  <c r="R64" i="84" s="1"/>
  <c r="H111" i="74"/>
  <c r="AH14" i="74"/>
  <c r="AQ94" i="74"/>
  <c r="R62" i="84" s="1"/>
  <c r="H105" i="74"/>
  <c r="H135" i="73"/>
  <c r="AP94" i="73"/>
  <c r="Q61" i="84" s="1"/>
  <c r="H128" i="73"/>
  <c r="H121" i="73"/>
  <c r="H114" i="73"/>
  <c r="P119" i="71"/>
  <c r="H107" i="73"/>
  <c r="AH10" i="73"/>
  <c r="AQ94" i="73"/>
  <c r="R61" i="84" s="1"/>
  <c r="H105" i="73"/>
  <c r="AA31" i="72"/>
  <c r="R91" i="70"/>
  <c r="AB90" i="70"/>
  <c r="R90" i="70"/>
  <c r="V23" i="70"/>
  <c r="V37" i="71"/>
  <c r="V9" i="72"/>
  <c r="Z34" i="75"/>
  <c r="P34" i="75" s="1"/>
  <c r="Y10" i="76"/>
  <c r="AA17" i="76"/>
  <c r="V24" i="76"/>
  <c r="Y38" i="76"/>
  <c r="AA28" i="77"/>
  <c r="Z30" i="79"/>
  <c r="P30" i="79" s="1"/>
  <c r="V35" i="80"/>
  <c r="R90" i="71"/>
  <c r="R91" i="71"/>
  <c r="AB90" i="71"/>
  <c r="Y13" i="72"/>
  <c r="AA36" i="74"/>
  <c r="R90" i="75"/>
  <c r="Y91" i="75" s="1"/>
  <c r="R91" i="75"/>
  <c r="AB90" i="75"/>
  <c r="AA13" i="75"/>
  <c r="V34" i="75"/>
  <c r="V10" i="76"/>
  <c r="V17" i="76"/>
  <c r="V38" i="76"/>
  <c r="V14" i="77"/>
  <c r="V28" i="77"/>
  <c r="Z23" i="79"/>
  <c r="P23" i="79" s="1"/>
  <c r="V30" i="79"/>
  <c r="M9" i="80"/>
  <c r="R90" i="80"/>
  <c r="Y91" i="80" s="1"/>
  <c r="R91" i="80"/>
  <c r="AB90" i="80"/>
  <c r="AA14" i="80"/>
  <c r="Z21" i="80"/>
  <c r="P21" i="80" s="1"/>
  <c r="V28" i="80"/>
  <c r="V16" i="70"/>
  <c r="V16" i="71"/>
  <c r="V30" i="71"/>
  <c r="P39" i="71"/>
  <c r="V13" i="72"/>
  <c r="R90" i="73"/>
  <c r="Y91" i="73" s="1"/>
  <c r="R91" i="73"/>
  <c r="AB90" i="73"/>
  <c r="V25" i="73"/>
  <c r="V15" i="74"/>
  <c r="Y29" i="74"/>
  <c r="V36" i="74"/>
  <c r="V13" i="75"/>
  <c r="AA9" i="76"/>
  <c r="R91" i="76"/>
  <c r="AB90" i="76"/>
  <c r="R90" i="76"/>
  <c r="Y91" i="76" s="1"/>
  <c r="V31" i="76"/>
  <c r="AA9" i="77"/>
  <c r="R90" i="77"/>
  <c r="Y91" i="77" s="1"/>
  <c r="R91" i="77"/>
  <c r="AB90" i="77"/>
  <c r="Y21" i="77"/>
  <c r="AA35" i="77"/>
  <c r="R91" i="79"/>
  <c r="AB90" i="79"/>
  <c r="R90" i="79"/>
  <c r="Y91" i="79" s="1"/>
  <c r="V23" i="79"/>
  <c r="V9" i="80"/>
  <c r="U90" i="80"/>
  <c r="U91" i="80"/>
  <c r="V14" i="80"/>
  <c r="V21" i="80"/>
  <c r="V30" i="70"/>
  <c r="V34" i="72"/>
  <c r="V20" i="75"/>
  <c r="V27" i="75"/>
  <c r="V37" i="79"/>
  <c r="Y28" i="80"/>
  <c r="AA16" i="71"/>
  <c r="V23" i="71"/>
  <c r="AA30" i="71"/>
  <c r="AA25" i="73"/>
  <c r="V32" i="73"/>
  <c r="AA15" i="74"/>
  <c r="Z23" i="70"/>
  <c r="P23" i="70" s="1"/>
  <c r="Y37" i="71"/>
  <c r="Z34" i="72"/>
  <c r="P34" i="72" s="1"/>
  <c r="V11" i="73"/>
  <c r="V18" i="73"/>
  <c r="V39" i="73"/>
  <c r="R91" i="74"/>
  <c r="AB90" i="74"/>
  <c r="R90" i="74"/>
  <c r="Y91" i="74" s="1"/>
  <c r="V29" i="74"/>
  <c r="Y27" i="75"/>
  <c r="V9" i="76"/>
  <c r="U90" i="76"/>
  <c r="U91" i="76"/>
  <c r="Y24" i="76"/>
  <c r="U91" i="77"/>
  <c r="U90" i="77"/>
  <c r="V21" i="77"/>
  <c r="V35" i="77"/>
  <c r="U90" i="79"/>
  <c r="U91" i="79"/>
  <c r="V16" i="79"/>
  <c r="AA37" i="79"/>
  <c r="AA35" i="80"/>
  <c r="AA27" i="72"/>
  <c r="V27" i="72"/>
  <c r="Z26" i="72"/>
  <c r="P26" i="72" s="1"/>
  <c r="R90" i="72"/>
  <c r="AB90" i="72"/>
  <c r="R91" i="72"/>
  <c r="A51" i="80"/>
  <c r="P51" i="80"/>
  <c r="AH51" i="80"/>
  <c r="A57" i="80"/>
  <c r="P57" i="80"/>
  <c r="AH57" i="80"/>
  <c r="A43" i="80"/>
  <c r="P43" i="80"/>
  <c r="AH43" i="80"/>
  <c r="P45" i="80"/>
  <c r="AH45" i="80"/>
  <c r="P47" i="80"/>
  <c r="AH47" i="80"/>
  <c r="P54" i="80"/>
  <c r="AH54" i="80"/>
  <c r="A151" i="80"/>
  <c r="A161" i="80"/>
  <c r="I23" i="64"/>
  <c r="P49" i="80"/>
  <c r="AH49" i="80"/>
  <c r="P55" i="80"/>
  <c r="AH55" i="80"/>
  <c r="A143" i="80"/>
  <c r="A154" i="80"/>
  <c r="A162" i="80"/>
  <c r="P44" i="79"/>
  <c r="AH44" i="79"/>
  <c r="P64" i="79"/>
  <c r="AH64" i="79"/>
  <c r="P73" i="79"/>
  <c r="AH73" i="79"/>
  <c r="P50" i="79"/>
  <c r="AH50" i="79"/>
  <c r="A63" i="79"/>
  <c r="P65" i="79"/>
  <c r="AH65" i="79"/>
  <c r="P66" i="79"/>
  <c r="AH66" i="79"/>
  <c r="A73" i="79"/>
  <c r="A150" i="79"/>
  <c r="AH9" i="79"/>
  <c r="P52" i="79"/>
  <c r="AH52" i="79"/>
  <c r="P67" i="79"/>
  <c r="AH67" i="79"/>
  <c r="P69" i="79"/>
  <c r="AH69" i="79"/>
  <c r="A52" i="79"/>
  <c r="P60" i="79"/>
  <c r="AH60" i="79"/>
  <c r="A67" i="79"/>
  <c r="P70" i="79"/>
  <c r="AH70" i="79"/>
  <c r="P72" i="79"/>
  <c r="AH72" i="79"/>
  <c r="A142" i="79"/>
  <c r="P46" i="78"/>
  <c r="AH46" i="78"/>
  <c r="P48" i="78"/>
  <c r="AH48" i="78"/>
  <c r="P53" i="78"/>
  <c r="AH53" i="78"/>
  <c r="P55" i="78"/>
  <c r="AH55" i="78"/>
  <c r="P57" i="78"/>
  <c r="AH57" i="78"/>
  <c r="P59" i="78"/>
  <c r="AH59" i="78"/>
  <c r="P61" i="78"/>
  <c r="AH61" i="78"/>
  <c r="P63" i="78"/>
  <c r="AH63" i="78"/>
  <c r="P65" i="78"/>
  <c r="AH65" i="78"/>
  <c r="P67" i="78"/>
  <c r="AH67" i="78"/>
  <c r="P69" i="78"/>
  <c r="AH69" i="78"/>
  <c r="P71" i="78"/>
  <c r="AH71" i="78"/>
  <c r="P73" i="78"/>
  <c r="AH73" i="78"/>
  <c r="AH9" i="78"/>
  <c r="P66" i="77"/>
  <c r="AH66" i="77"/>
  <c r="A44" i="77"/>
  <c r="A55" i="76"/>
  <c r="P43" i="76"/>
  <c r="AH43" i="76"/>
  <c r="A58" i="76"/>
  <c r="A60" i="76"/>
  <c r="A73" i="75"/>
  <c r="A142" i="75"/>
  <c r="A54" i="74"/>
  <c r="P67" i="74"/>
  <c r="AH67" i="74"/>
  <c r="P68" i="74"/>
  <c r="AH68" i="74"/>
  <c r="A148" i="74"/>
  <c r="P70" i="74"/>
  <c r="AH70" i="74"/>
  <c r="Z9" i="74"/>
  <c r="A47" i="74"/>
  <c r="A70" i="74"/>
  <c r="A156" i="74"/>
  <c r="P54" i="74"/>
  <c r="AH54" i="74"/>
  <c r="P65" i="74"/>
  <c r="AH65" i="74"/>
  <c r="P44" i="73"/>
  <c r="AH44" i="73"/>
  <c r="P47" i="73"/>
  <c r="AH47" i="73"/>
  <c r="P57" i="73"/>
  <c r="AH57" i="73"/>
  <c r="A56" i="73"/>
  <c r="A64" i="73"/>
  <c r="A72" i="73"/>
  <c r="P55" i="73"/>
  <c r="AH55" i="73"/>
  <c r="P46" i="73"/>
  <c r="AH46" i="73"/>
  <c r="P56" i="73"/>
  <c r="AH56" i="73"/>
  <c r="P64" i="73"/>
  <c r="AH64" i="73"/>
  <c r="P51" i="73"/>
  <c r="AH51" i="73"/>
  <c r="P70" i="73"/>
  <c r="AH70" i="73"/>
  <c r="AH105" i="13"/>
  <c r="AH189" i="13" s="1"/>
  <c r="A58" i="70"/>
  <c r="A47" i="70"/>
  <c r="A144" i="70"/>
  <c r="P46" i="71"/>
  <c r="AH46" i="71"/>
  <c r="A153" i="71"/>
  <c r="A162" i="71"/>
  <c r="A47" i="71"/>
  <c r="P50" i="71"/>
  <c r="AH50" i="71"/>
  <c r="P44" i="71"/>
  <c r="AH44" i="71"/>
  <c r="A70" i="71"/>
  <c r="A156" i="71"/>
  <c r="A164" i="71"/>
  <c r="A49" i="80"/>
  <c r="A61" i="80"/>
  <c r="A62" i="80"/>
  <c r="A65" i="80"/>
  <c r="A63" i="80"/>
  <c r="A68" i="80"/>
  <c r="A55" i="80"/>
  <c r="A70" i="80"/>
  <c r="A71" i="80"/>
  <c r="A64" i="80"/>
  <c r="A66" i="80"/>
  <c r="A67" i="80"/>
  <c r="A69" i="80"/>
  <c r="A53" i="80"/>
  <c r="A59" i="80"/>
  <c r="A60" i="80"/>
  <c r="A72" i="80"/>
  <c r="A73" i="80"/>
  <c r="A142" i="80"/>
  <c r="A150" i="80"/>
  <c r="A158" i="80"/>
  <c r="A163" i="80"/>
  <c r="A57" i="79"/>
  <c r="A66" i="79"/>
  <c r="A71" i="79"/>
  <c r="A140" i="79"/>
  <c r="A148" i="79"/>
  <c r="I22" i="64"/>
  <c r="A55" i="79"/>
  <c r="A64" i="79"/>
  <c r="A69" i="79"/>
  <c r="A144" i="79"/>
  <c r="A152" i="79"/>
  <c r="A156" i="79"/>
  <c r="A160" i="79"/>
  <c r="A52" i="77"/>
  <c r="I20" i="64"/>
  <c r="I19" i="64"/>
  <c r="A65" i="76"/>
  <c r="A69" i="76"/>
  <c r="A73" i="76"/>
  <c r="A66" i="76"/>
  <c r="A70" i="76"/>
  <c r="A49" i="76"/>
  <c r="A57" i="76"/>
  <c r="A49" i="75"/>
  <c r="A51" i="75"/>
  <c r="A141" i="75"/>
  <c r="I18" i="64"/>
  <c r="A149" i="74"/>
  <c r="A157" i="74"/>
  <c r="A62" i="74"/>
  <c r="A45" i="74"/>
  <c r="A154" i="74"/>
  <c r="I17" i="64"/>
  <c r="A53" i="73"/>
  <c r="A57" i="73"/>
  <c r="A61" i="73"/>
  <c r="A65" i="73"/>
  <c r="A69" i="73"/>
  <c r="A73" i="73"/>
  <c r="A152" i="73"/>
  <c r="A156" i="73"/>
  <c r="A160" i="73"/>
  <c r="A46" i="73"/>
  <c r="A57" i="70"/>
  <c r="A68" i="70"/>
  <c r="A148" i="70"/>
  <c r="A152" i="70"/>
  <c r="O12" i="69"/>
  <c r="O13" i="69"/>
  <c r="O14" i="69"/>
  <c r="O15" i="69"/>
  <c r="A55" i="71"/>
  <c r="A58" i="71"/>
  <c r="A62" i="71"/>
  <c r="A68" i="71"/>
  <c r="A72" i="71"/>
  <c r="A147" i="71"/>
  <c r="A154" i="71"/>
  <c r="A161" i="71"/>
  <c r="AH105" i="72"/>
  <c r="AH189" i="72" s="1"/>
  <c r="P10" i="72"/>
  <c r="P14" i="72"/>
  <c r="P18" i="72"/>
  <c r="P22" i="72"/>
  <c r="P30" i="72"/>
  <c r="P38" i="72"/>
  <c r="A50" i="72"/>
  <c r="A139" i="72"/>
  <c r="X43" i="72"/>
  <c r="X46" i="72"/>
  <c r="X48" i="72"/>
  <c r="X50" i="72"/>
  <c r="A52" i="72"/>
  <c r="A44" i="72"/>
  <c r="H105" i="72"/>
  <c r="H107" i="72"/>
  <c r="H109" i="72"/>
  <c r="H111" i="72"/>
  <c r="H113" i="72"/>
  <c r="H115" i="72"/>
  <c r="H117" i="72"/>
  <c r="H119" i="72"/>
  <c r="H121" i="72"/>
  <c r="H123" i="72"/>
  <c r="H125" i="72"/>
  <c r="H129" i="72"/>
  <c r="H131" i="72"/>
  <c r="H133" i="72"/>
  <c r="H135" i="72"/>
  <c r="H127" i="72"/>
  <c r="A45" i="72"/>
  <c r="H106" i="72"/>
  <c r="H108" i="72"/>
  <c r="H110" i="72"/>
  <c r="H112" i="72"/>
  <c r="H114" i="72"/>
  <c r="H116" i="72"/>
  <c r="H118" i="72"/>
  <c r="H120" i="72"/>
  <c r="H122" i="72"/>
  <c r="H124" i="72"/>
  <c r="H126" i="72"/>
  <c r="H128" i="72"/>
  <c r="H130" i="72"/>
  <c r="H132" i="72"/>
  <c r="H134" i="72"/>
  <c r="I12" i="69"/>
  <c r="L12" i="69" s="1"/>
  <c r="I14" i="69"/>
  <c r="L14" i="69" s="1"/>
  <c r="I15" i="69"/>
  <c r="L15" i="69" s="1"/>
  <c r="I15" i="64"/>
  <c r="I14" i="64"/>
  <c r="M147" i="13"/>
  <c r="M160" i="13"/>
  <c r="M153" i="79"/>
  <c r="M69" i="75"/>
  <c r="Z165" i="71"/>
  <c r="P165" i="71" s="1"/>
  <c r="Z166" i="74"/>
  <c r="P166" i="74" s="1"/>
  <c r="Y119" i="70"/>
  <c r="J13" i="69"/>
  <c r="M153" i="73"/>
  <c r="Z160" i="78"/>
  <c r="P160" i="78" s="1"/>
  <c r="I13" i="69"/>
  <c r="M149" i="70"/>
  <c r="M166" i="74"/>
  <c r="Z145" i="78"/>
  <c r="P145" i="78" s="1"/>
  <c r="Y144" i="13"/>
  <c r="M161" i="79"/>
  <c r="M162" i="80"/>
  <c r="M105" i="13"/>
  <c r="M162" i="70"/>
  <c r="AA152" i="74"/>
  <c r="Z139" i="78"/>
  <c r="P139" i="78" s="1"/>
  <c r="AA149" i="79"/>
  <c r="M155" i="13"/>
  <c r="M158" i="13"/>
  <c r="AA155" i="13"/>
  <c r="Z156" i="13"/>
  <c r="P156" i="13" s="1"/>
  <c r="M151" i="74"/>
  <c r="M153" i="74"/>
  <c r="Z143" i="78"/>
  <c r="P143" i="78" s="1"/>
  <c r="Z156" i="78"/>
  <c r="P156" i="78" s="1"/>
  <c r="Y160" i="13"/>
  <c r="AA105" i="13"/>
  <c r="Z140" i="13"/>
  <c r="P140" i="13" s="1"/>
  <c r="M150" i="71"/>
  <c r="M144" i="72"/>
  <c r="Z151" i="74"/>
  <c r="P151" i="74" s="1"/>
  <c r="Z164" i="74"/>
  <c r="P164" i="74" s="1"/>
  <c r="AA147" i="13"/>
  <c r="Y140" i="13"/>
  <c r="Y156" i="13"/>
  <c r="AA150" i="71"/>
  <c r="M152" i="76"/>
  <c r="M144" i="79"/>
  <c r="M105" i="80"/>
  <c r="M153" i="80"/>
  <c r="M156" i="80"/>
  <c r="M152" i="71"/>
  <c r="M140" i="72"/>
  <c r="M146" i="72"/>
  <c r="M144" i="73"/>
  <c r="M161" i="73"/>
  <c r="M157" i="74"/>
  <c r="M163" i="74"/>
  <c r="Z154" i="78"/>
  <c r="P154" i="78" s="1"/>
  <c r="Z157" i="78"/>
  <c r="P157" i="78" s="1"/>
  <c r="M150" i="13"/>
  <c r="M159" i="13"/>
  <c r="AA163" i="13"/>
  <c r="Z143" i="13"/>
  <c r="P143" i="13" s="1"/>
  <c r="Z159" i="13"/>
  <c r="P159" i="13" s="1"/>
  <c r="AA152" i="71"/>
  <c r="Z155" i="71"/>
  <c r="P155" i="71" s="1"/>
  <c r="Z166" i="71"/>
  <c r="P166" i="71" s="1"/>
  <c r="M155" i="74"/>
  <c r="M164" i="74"/>
  <c r="Z147" i="78"/>
  <c r="P147" i="78" s="1"/>
  <c r="Z151" i="78"/>
  <c r="P151" i="78" s="1"/>
  <c r="Z155" i="78"/>
  <c r="P155" i="78" s="1"/>
  <c r="Z149" i="13"/>
  <c r="P149" i="13" s="1"/>
  <c r="Z165" i="13"/>
  <c r="P165" i="13" s="1"/>
  <c r="M157" i="13"/>
  <c r="M165" i="13"/>
  <c r="AA143" i="13"/>
  <c r="AA159" i="13"/>
  <c r="Z105" i="13"/>
  <c r="P105" i="13" s="1"/>
  <c r="Y142" i="13"/>
  <c r="Z145" i="13"/>
  <c r="P145" i="13" s="1"/>
  <c r="Z153" i="13"/>
  <c r="P153" i="13" s="1"/>
  <c r="Y158" i="13"/>
  <c r="Z161" i="13"/>
  <c r="P161" i="13" s="1"/>
  <c r="Z169" i="13"/>
  <c r="P169" i="13" s="1"/>
  <c r="M145" i="70"/>
  <c r="M151" i="71"/>
  <c r="M146" i="73"/>
  <c r="M157" i="73"/>
  <c r="M156" i="74"/>
  <c r="M160" i="74"/>
  <c r="M105" i="75"/>
  <c r="M159" i="76"/>
  <c r="M140" i="80"/>
  <c r="Z139" i="13"/>
  <c r="P139" i="13" s="1"/>
  <c r="Z142" i="13"/>
  <c r="P142" i="13" s="1"/>
  <c r="Y146" i="13"/>
  <c r="Z155" i="13"/>
  <c r="P155" i="13" s="1"/>
  <c r="Z158" i="13"/>
  <c r="P158" i="13" s="1"/>
  <c r="Y162" i="13"/>
  <c r="AA105" i="70"/>
  <c r="M142" i="70"/>
  <c r="M146" i="70"/>
  <c r="M139" i="71"/>
  <c r="AA151" i="71"/>
  <c r="Z158" i="71"/>
  <c r="P158" i="71" s="1"/>
  <c r="Z167" i="71"/>
  <c r="P167" i="71" s="1"/>
  <c r="M152" i="74"/>
  <c r="Z156" i="74"/>
  <c r="P156" i="74" s="1"/>
  <c r="Z160" i="74"/>
  <c r="P160" i="74" s="1"/>
  <c r="AA163" i="74"/>
  <c r="M143" i="76"/>
  <c r="M148" i="76"/>
  <c r="M155" i="76"/>
  <c r="Z141" i="78"/>
  <c r="P141" i="78" s="1"/>
  <c r="Z149" i="78"/>
  <c r="P149" i="78" s="1"/>
  <c r="Z152" i="78"/>
  <c r="P152" i="78" s="1"/>
  <c r="Z159" i="78"/>
  <c r="P159" i="78" s="1"/>
  <c r="Z162" i="78"/>
  <c r="P162" i="78" s="1"/>
  <c r="M140" i="79"/>
  <c r="AA145" i="79"/>
  <c r="M148" i="79"/>
  <c r="M157" i="79"/>
  <c r="M145" i="80"/>
  <c r="M148" i="80"/>
  <c r="M161" i="80"/>
  <c r="Z147" i="13"/>
  <c r="P147" i="13" s="1"/>
  <c r="Z163" i="13"/>
  <c r="P163" i="13" s="1"/>
  <c r="Z169" i="71"/>
  <c r="P169" i="71" s="1"/>
  <c r="M66" i="76"/>
  <c r="Z123" i="77"/>
  <c r="P123" i="77" s="1"/>
  <c r="AA56" i="76"/>
  <c r="Z58" i="76"/>
  <c r="M63" i="73"/>
  <c r="Z10" i="70"/>
  <c r="P10" i="70" s="1"/>
  <c r="I13" i="64"/>
  <c r="M62" i="74"/>
  <c r="M73" i="74"/>
  <c r="Z127" i="79"/>
  <c r="P127" i="79" s="1"/>
  <c r="AA61" i="70"/>
  <c r="Z49" i="71"/>
  <c r="M113" i="71"/>
  <c r="M43" i="74"/>
  <c r="Z48" i="74"/>
  <c r="M132" i="77"/>
  <c r="Z52" i="78"/>
  <c r="AA135" i="79"/>
  <c r="Z20" i="80"/>
  <c r="P20" i="80" s="1"/>
  <c r="Z61" i="71"/>
  <c r="Z19" i="72"/>
  <c r="Z58" i="75"/>
  <c r="Z114" i="79"/>
  <c r="P114" i="79" s="1"/>
  <c r="M29" i="74"/>
  <c r="AA114" i="74"/>
  <c r="M38" i="79"/>
  <c r="M64" i="79"/>
  <c r="M129" i="80"/>
  <c r="Z14" i="71"/>
  <c r="P14" i="71" s="1"/>
  <c r="AA72" i="71"/>
  <c r="Z107" i="71"/>
  <c r="P107" i="71" s="1"/>
  <c r="AA125" i="76"/>
  <c r="M51" i="71"/>
  <c r="Z51" i="71"/>
  <c r="M59" i="71"/>
  <c r="AA30" i="74"/>
  <c r="M64" i="74"/>
  <c r="Z54" i="75"/>
  <c r="Z134" i="76"/>
  <c r="P134" i="76" s="1"/>
  <c r="M72" i="79"/>
  <c r="M133" i="79"/>
  <c r="M109" i="80"/>
  <c r="AA112" i="80"/>
  <c r="AA121" i="13"/>
  <c r="AA131" i="13"/>
  <c r="M66" i="70"/>
  <c r="AA69" i="70"/>
  <c r="M60" i="71"/>
  <c r="M67" i="71"/>
  <c r="M33" i="72"/>
  <c r="M115" i="72"/>
  <c r="M66" i="73"/>
  <c r="AA56" i="74"/>
  <c r="M61" i="74"/>
  <c r="Z62" i="74"/>
  <c r="M110" i="74"/>
  <c r="M65" i="75"/>
  <c r="Z70" i="75"/>
  <c r="M13" i="76"/>
  <c r="M14" i="76"/>
  <c r="Z29" i="76"/>
  <c r="P29" i="76" s="1"/>
  <c r="M59" i="79"/>
  <c r="M125" i="79"/>
  <c r="M49" i="80"/>
  <c r="AA125" i="13"/>
  <c r="AA55" i="70"/>
  <c r="M63" i="70"/>
  <c r="M47" i="73"/>
  <c r="Z63" i="74"/>
  <c r="M34" i="75"/>
  <c r="M45" i="75"/>
  <c r="Z65" i="75"/>
  <c r="Z13" i="76"/>
  <c r="P13" i="76" s="1"/>
  <c r="AA14" i="76"/>
  <c r="M56" i="76"/>
  <c r="Z10" i="77"/>
  <c r="P10" i="77" s="1"/>
  <c r="M48" i="78"/>
  <c r="Z110" i="79"/>
  <c r="P110" i="79" s="1"/>
  <c r="Z16" i="80"/>
  <c r="P16" i="80" s="1"/>
  <c r="Z110" i="80"/>
  <c r="P110" i="80" s="1"/>
  <c r="Y114" i="71"/>
  <c r="AA114" i="71"/>
  <c r="Y111" i="72"/>
  <c r="AA111" i="72"/>
  <c r="Y135" i="80"/>
  <c r="M135" i="80"/>
  <c r="Y106" i="71"/>
  <c r="M106" i="71"/>
  <c r="Y122" i="71"/>
  <c r="AA122" i="71"/>
  <c r="Z53" i="73"/>
  <c r="M53" i="73"/>
  <c r="Z109" i="74"/>
  <c r="P109" i="74" s="1"/>
  <c r="M109" i="74"/>
  <c r="Y21" i="75"/>
  <c r="AA39" i="75"/>
  <c r="Z39" i="75"/>
  <c r="P39" i="75" s="1"/>
  <c r="Y67" i="76"/>
  <c r="Z67" i="76"/>
  <c r="M67" i="76"/>
  <c r="Y106" i="76"/>
  <c r="M106" i="76"/>
  <c r="Y22" i="77"/>
  <c r="Y30" i="77"/>
  <c r="Y11" i="75"/>
  <c r="M11" i="75"/>
  <c r="Y68" i="75"/>
  <c r="M68" i="75"/>
  <c r="Y54" i="76"/>
  <c r="M54" i="76"/>
  <c r="Z133" i="76"/>
  <c r="P133" i="76" s="1"/>
  <c r="M133" i="76"/>
  <c r="Y19" i="77"/>
  <c r="Y27" i="77"/>
  <c r="Y120" i="78"/>
  <c r="M120" i="78"/>
  <c r="Y122" i="79"/>
  <c r="M122" i="79"/>
  <c r="AA60" i="80"/>
  <c r="M60" i="80"/>
  <c r="Y67" i="73"/>
  <c r="Z67" i="73"/>
  <c r="Z131" i="74"/>
  <c r="P131" i="74" s="1"/>
  <c r="Y43" i="75"/>
  <c r="M43" i="75"/>
  <c r="Y72" i="75"/>
  <c r="M72" i="75"/>
  <c r="Z39" i="76"/>
  <c r="P39" i="76" s="1"/>
  <c r="Y69" i="76"/>
  <c r="Z69" i="76"/>
  <c r="Y23" i="77"/>
  <c r="Y31" i="77"/>
  <c r="M31" i="77"/>
  <c r="Y106" i="77"/>
  <c r="Y109" i="78"/>
  <c r="M109" i="78"/>
  <c r="Y63" i="79"/>
  <c r="M63" i="79"/>
  <c r="Y122" i="80"/>
  <c r="M122" i="80"/>
  <c r="Y118" i="13"/>
  <c r="Y65" i="73"/>
  <c r="M65" i="73"/>
  <c r="AA55" i="74"/>
  <c r="M55" i="74"/>
  <c r="Y59" i="74"/>
  <c r="Z59" i="74"/>
  <c r="M59" i="74"/>
  <c r="Z23" i="76"/>
  <c r="P23" i="76" s="1"/>
  <c r="Z109" i="76"/>
  <c r="P109" i="76" s="1"/>
  <c r="M109" i="76"/>
  <c r="Z122" i="77"/>
  <c r="P122" i="77" s="1"/>
  <c r="Z56" i="79"/>
  <c r="M56" i="79"/>
  <c r="Y134" i="79"/>
  <c r="M134" i="79"/>
  <c r="AA18" i="70"/>
  <c r="M124" i="70"/>
  <c r="M35" i="71"/>
  <c r="M63" i="71"/>
  <c r="Y65" i="71"/>
  <c r="Z65" i="71"/>
  <c r="M134" i="71"/>
  <c r="M13" i="72"/>
  <c r="M111" i="72"/>
  <c r="Y64" i="73"/>
  <c r="M64" i="73"/>
  <c r="M67" i="73"/>
  <c r="Y110" i="73"/>
  <c r="M110" i="73"/>
  <c r="M126" i="73"/>
  <c r="Y34" i="74"/>
  <c r="M34" i="74"/>
  <c r="Z113" i="74"/>
  <c r="P113" i="74" s="1"/>
  <c r="M113" i="74"/>
  <c r="AA123" i="13"/>
  <c r="AA129" i="13"/>
  <c r="M62" i="70"/>
  <c r="M29" i="72"/>
  <c r="AA35" i="72"/>
  <c r="Z35" i="72"/>
  <c r="Y118" i="72"/>
  <c r="M118" i="72"/>
  <c r="M36" i="73"/>
  <c r="M56" i="73"/>
  <c r="M57" i="73"/>
  <c r="M60" i="73"/>
  <c r="Y61" i="73"/>
  <c r="M61" i="73"/>
  <c r="Y70" i="73"/>
  <c r="M70" i="73"/>
  <c r="Y33" i="74"/>
  <c r="M45" i="74"/>
  <c r="M49" i="74"/>
  <c r="Y57" i="74"/>
  <c r="Z57" i="74"/>
  <c r="M57" i="74"/>
  <c r="AA71" i="74"/>
  <c r="M71" i="74"/>
  <c r="Z25" i="75"/>
  <c r="P25" i="75" s="1"/>
  <c r="Z38" i="75"/>
  <c r="P38" i="75" s="1"/>
  <c r="M38" i="75"/>
  <c r="Y62" i="75"/>
  <c r="Z62" i="75"/>
  <c r="Y109" i="75"/>
  <c r="AA109" i="75"/>
  <c r="M109" i="75"/>
  <c r="Y34" i="76"/>
  <c r="Y72" i="76"/>
  <c r="Z72" i="76"/>
  <c r="Z128" i="76"/>
  <c r="P128" i="76" s="1"/>
  <c r="M128" i="76"/>
  <c r="Y18" i="77"/>
  <c r="M18" i="77"/>
  <c r="AA23" i="77"/>
  <c r="Y26" i="77"/>
  <c r="Y114" i="77"/>
  <c r="Z114" i="77"/>
  <c r="P114" i="77" s="1"/>
  <c r="Y117" i="78"/>
  <c r="M117" i="78"/>
  <c r="Y135" i="78"/>
  <c r="Z135" i="78"/>
  <c r="P135" i="78" s="1"/>
  <c r="Y117" i="79"/>
  <c r="M117" i="79"/>
  <c r="Z13" i="80"/>
  <c r="P13" i="80" s="1"/>
  <c r="M13" i="80"/>
  <c r="Y130" i="80"/>
  <c r="M130" i="80"/>
  <c r="L9" i="66"/>
  <c r="F9" i="66"/>
  <c r="N9" i="66"/>
  <c r="E9" i="66"/>
  <c r="I9" i="66"/>
  <c r="M9" i="66"/>
  <c r="D9" i="66"/>
  <c r="J9" i="66"/>
  <c r="I25" i="65"/>
  <c r="H25" i="65"/>
  <c r="H28" i="65"/>
  <c r="I28" i="65"/>
  <c r="I33" i="65"/>
  <c r="H33" i="65"/>
  <c r="H36" i="65"/>
  <c r="I36" i="65"/>
  <c r="I41" i="65"/>
  <c r="H41" i="65"/>
  <c r="H44" i="65"/>
  <c r="I44" i="65"/>
  <c r="I21" i="65"/>
  <c r="H21" i="65"/>
  <c r="H24" i="65"/>
  <c r="I24" i="65"/>
  <c r="I29" i="65"/>
  <c r="H29" i="65"/>
  <c r="H32" i="65"/>
  <c r="I32" i="65"/>
  <c r="I37" i="65"/>
  <c r="H37" i="65"/>
  <c r="H40" i="65"/>
  <c r="I40" i="65"/>
  <c r="I45" i="65"/>
  <c r="H45" i="65"/>
  <c r="H48" i="65"/>
  <c r="I48" i="65"/>
  <c r="H23" i="65"/>
  <c r="H27" i="65"/>
  <c r="H31" i="65"/>
  <c r="H35" i="65"/>
  <c r="H39" i="65"/>
  <c r="H43" i="65"/>
  <c r="H47" i="65"/>
  <c r="H22" i="65"/>
  <c r="H26" i="65"/>
  <c r="H30" i="65"/>
  <c r="H34" i="65"/>
  <c r="H38" i="65"/>
  <c r="H42" i="65"/>
  <c r="H46" i="65"/>
  <c r="H48" i="25"/>
  <c r="I48" i="25"/>
  <c r="H36" i="25"/>
  <c r="I36" i="25"/>
  <c r="I41" i="25"/>
  <c r="H41" i="25"/>
  <c r="H44" i="25"/>
  <c r="I44" i="25"/>
  <c r="I37" i="25"/>
  <c r="H37" i="25"/>
  <c r="H40" i="25"/>
  <c r="I40" i="25"/>
  <c r="I45" i="25"/>
  <c r="H45" i="25"/>
  <c r="H35" i="25"/>
  <c r="H39" i="25"/>
  <c r="H34" i="25"/>
  <c r="H38" i="25"/>
  <c r="H42" i="25"/>
  <c r="I43" i="25"/>
  <c r="H46" i="25"/>
  <c r="I47" i="25"/>
  <c r="Z151" i="13"/>
  <c r="P151" i="13" s="1"/>
  <c r="Z157" i="13"/>
  <c r="P157" i="13" s="1"/>
  <c r="AA161" i="71"/>
  <c r="AA140" i="73"/>
  <c r="AA158" i="74"/>
  <c r="Z158" i="74"/>
  <c r="P158" i="74" s="1"/>
  <c r="Y167" i="74"/>
  <c r="M167" i="74"/>
  <c r="Y139" i="75"/>
  <c r="M139" i="75"/>
  <c r="Z147" i="76"/>
  <c r="P147" i="76" s="1"/>
  <c r="M147" i="76"/>
  <c r="Z146" i="79"/>
  <c r="P146" i="79" s="1"/>
  <c r="M146" i="79"/>
  <c r="AA148" i="13"/>
  <c r="AA154" i="71"/>
  <c r="AA155" i="71"/>
  <c r="Z156" i="71"/>
  <c r="P156" i="71" s="1"/>
  <c r="Z157" i="71"/>
  <c r="P157" i="71" s="1"/>
  <c r="AA158" i="71"/>
  <c r="AA139" i="73"/>
  <c r="AA142" i="73"/>
  <c r="AA147" i="73"/>
  <c r="AA150" i="73"/>
  <c r="AA151" i="73"/>
  <c r="AA152" i="73"/>
  <c r="AA154" i="73"/>
  <c r="AA155" i="73"/>
  <c r="AA156" i="73"/>
  <c r="AA158" i="73"/>
  <c r="AA159" i="73"/>
  <c r="AA160" i="73"/>
  <c r="AA162" i="73"/>
  <c r="Z169" i="74"/>
  <c r="P169" i="74" s="1"/>
  <c r="Z140" i="76"/>
  <c r="P140" i="76" s="1"/>
  <c r="M140" i="76"/>
  <c r="Z144" i="76"/>
  <c r="P144" i="76" s="1"/>
  <c r="M144" i="76"/>
  <c r="Y140" i="78"/>
  <c r="Z140" i="78"/>
  <c r="P140" i="78" s="1"/>
  <c r="Y148" i="78"/>
  <c r="Z148" i="78"/>
  <c r="P148" i="78" s="1"/>
  <c r="Y161" i="78"/>
  <c r="Z161" i="78"/>
  <c r="P161" i="78" s="1"/>
  <c r="Z142" i="79"/>
  <c r="P142" i="79" s="1"/>
  <c r="M142" i="79"/>
  <c r="Z141" i="13"/>
  <c r="P141" i="13" s="1"/>
  <c r="AA153" i="71"/>
  <c r="Z154" i="71"/>
  <c r="P154" i="71" s="1"/>
  <c r="AA159" i="71"/>
  <c r="AA162" i="71"/>
  <c r="Y150" i="78"/>
  <c r="Z150" i="78"/>
  <c r="P150" i="78" s="1"/>
  <c r="Z144" i="80"/>
  <c r="P144" i="80" s="1"/>
  <c r="M144" i="80"/>
  <c r="M152" i="13"/>
  <c r="Y166" i="13"/>
  <c r="M163" i="13"/>
  <c r="AA144" i="13"/>
  <c r="AA160" i="13"/>
  <c r="Z148" i="13"/>
  <c r="P148" i="13" s="1"/>
  <c r="Z152" i="13"/>
  <c r="P152" i="13" s="1"/>
  <c r="Z162" i="13"/>
  <c r="P162" i="13" s="1"/>
  <c r="Z166" i="13"/>
  <c r="P166" i="13" s="1"/>
  <c r="M150" i="70"/>
  <c r="M153" i="70"/>
  <c r="M157" i="70"/>
  <c r="M143" i="71"/>
  <c r="M153" i="71"/>
  <c r="M154" i="71"/>
  <c r="AA156" i="71"/>
  <c r="AA157" i="71"/>
  <c r="M159" i="71"/>
  <c r="M160" i="71"/>
  <c r="M161" i="71"/>
  <c r="M162" i="71"/>
  <c r="M163" i="71"/>
  <c r="M164" i="71"/>
  <c r="M142" i="72"/>
  <c r="AA144" i="72"/>
  <c r="M140" i="73"/>
  <c r="AA141" i="73"/>
  <c r="AA144" i="73"/>
  <c r="M148" i="73"/>
  <c r="AA149" i="73"/>
  <c r="AA153" i="73"/>
  <c r="AA157" i="73"/>
  <c r="AA161" i="73"/>
  <c r="Y148" i="74"/>
  <c r="M148" i="74"/>
  <c r="AA148" i="74"/>
  <c r="Y162" i="74"/>
  <c r="AA162" i="74"/>
  <c r="Z162" i="74"/>
  <c r="P162" i="74" s="1"/>
  <c r="AA166" i="74"/>
  <c r="Y168" i="74"/>
  <c r="M168" i="74"/>
  <c r="AA168" i="74"/>
  <c r="AA169" i="74"/>
  <c r="Y141" i="75"/>
  <c r="M141" i="75"/>
  <c r="AA141" i="75"/>
  <c r="Y146" i="78"/>
  <c r="Z146" i="78"/>
  <c r="P146" i="78" s="1"/>
  <c r="Y158" i="78"/>
  <c r="Z158" i="78"/>
  <c r="P158" i="78" s="1"/>
  <c r="Z105" i="79"/>
  <c r="P105" i="79" s="1"/>
  <c r="M105" i="79"/>
  <c r="AA141" i="79"/>
  <c r="Z152" i="80"/>
  <c r="P152" i="80" s="1"/>
  <c r="M152" i="80"/>
  <c r="AA152" i="13"/>
  <c r="AA168" i="13"/>
  <c r="Z167" i="13"/>
  <c r="P167" i="13" s="1"/>
  <c r="AA160" i="71"/>
  <c r="AA163" i="71"/>
  <c r="AA142" i="72"/>
  <c r="AA145" i="73"/>
  <c r="AA148" i="73"/>
  <c r="AA167" i="74"/>
  <c r="AA139" i="75"/>
  <c r="Y142" i="78"/>
  <c r="Z142" i="78"/>
  <c r="P142" i="78" s="1"/>
  <c r="M167" i="13"/>
  <c r="AA164" i="13"/>
  <c r="Y150" i="13"/>
  <c r="Y154" i="13"/>
  <c r="Y164" i="13"/>
  <c r="Y168" i="13"/>
  <c r="Z146" i="13"/>
  <c r="P146" i="13" s="1"/>
  <c r="Z150" i="13"/>
  <c r="P150" i="13" s="1"/>
  <c r="Z168" i="13"/>
  <c r="P168" i="13" s="1"/>
  <c r="M139" i="13"/>
  <c r="AA139" i="13"/>
  <c r="M143" i="13"/>
  <c r="M149" i="13"/>
  <c r="M151" i="13"/>
  <c r="M166" i="13"/>
  <c r="AA151" i="13"/>
  <c r="AA167" i="13"/>
  <c r="Y141" i="13"/>
  <c r="Y145" i="13"/>
  <c r="Y149" i="13"/>
  <c r="Y153" i="13"/>
  <c r="Y157" i="13"/>
  <c r="Y161" i="13"/>
  <c r="Y165" i="13"/>
  <c r="Y169" i="13"/>
  <c r="M141" i="70"/>
  <c r="M154" i="70"/>
  <c r="M158" i="70"/>
  <c r="M161" i="70"/>
  <c r="M141" i="71"/>
  <c r="M145" i="71"/>
  <c r="Z150" i="71"/>
  <c r="P150" i="71" s="1"/>
  <c r="Z151" i="71"/>
  <c r="P151" i="71" s="1"/>
  <c r="Z152" i="71"/>
  <c r="P152" i="71" s="1"/>
  <c r="Z153" i="71"/>
  <c r="P153" i="71" s="1"/>
  <c r="M155" i="71"/>
  <c r="M156" i="71"/>
  <c r="M157" i="71"/>
  <c r="M158" i="71"/>
  <c r="Z159" i="71"/>
  <c r="P159" i="71" s="1"/>
  <c r="Z160" i="71"/>
  <c r="P160" i="71" s="1"/>
  <c r="Z161" i="71"/>
  <c r="P161" i="71" s="1"/>
  <c r="Z162" i="71"/>
  <c r="P162" i="71" s="1"/>
  <c r="Z163" i="71"/>
  <c r="P163" i="71" s="1"/>
  <c r="Z164" i="71"/>
  <c r="P164" i="71" s="1"/>
  <c r="Z168" i="71"/>
  <c r="P168" i="71" s="1"/>
  <c r="AA140" i="72"/>
  <c r="AA146" i="72"/>
  <c r="M148" i="72"/>
  <c r="M142" i="73"/>
  <c r="AA143" i="73"/>
  <c r="AA146" i="73"/>
  <c r="M150" i="73"/>
  <c r="M151" i="73"/>
  <c r="M152" i="73"/>
  <c r="M154" i="73"/>
  <c r="M155" i="73"/>
  <c r="M156" i="73"/>
  <c r="M158" i="73"/>
  <c r="M159" i="73"/>
  <c r="M160" i="73"/>
  <c r="M162" i="73"/>
  <c r="Z139" i="74"/>
  <c r="P139" i="74" s="1"/>
  <c r="Y161" i="74"/>
  <c r="AA161" i="74"/>
  <c r="Z161" i="74"/>
  <c r="P161" i="74" s="1"/>
  <c r="Y165" i="74"/>
  <c r="AA165" i="74"/>
  <c r="Z165" i="74"/>
  <c r="P165" i="74" s="1"/>
  <c r="Z167" i="74"/>
  <c r="P167" i="74" s="1"/>
  <c r="M169" i="74"/>
  <c r="Z105" i="75"/>
  <c r="P105" i="75" s="1"/>
  <c r="Z139" i="75"/>
  <c r="P139" i="75" s="1"/>
  <c r="Y140" i="75"/>
  <c r="M140" i="75"/>
  <c r="AA140" i="75"/>
  <c r="Z151" i="76"/>
  <c r="P151" i="76" s="1"/>
  <c r="M151" i="76"/>
  <c r="Z156" i="76"/>
  <c r="P156" i="76" s="1"/>
  <c r="M156" i="76"/>
  <c r="Z160" i="76"/>
  <c r="P160" i="76" s="1"/>
  <c r="M160" i="76"/>
  <c r="Y144" i="78"/>
  <c r="Z144" i="78"/>
  <c r="P144" i="78" s="1"/>
  <c r="Y153" i="78"/>
  <c r="Z153" i="78"/>
  <c r="P153" i="78" s="1"/>
  <c r="AA146" i="79"/>
  <c r="Z150" i="79"/>
  <c r="P150" i="79" s="1"/>
  <c r="M150" i="79"/>
  <c r="AA144" i="80"/>
  <c r="AA154" i="79"/>
  <c r="AA155" i="79"/>
  <c r="AA156" i="79"/>
  <c r="AA158" i="79"/>
  <c r="AA159" i="79"/>
  <c r="AA160" i="79"/>
  <c r="AA162" i="79"/>
  <c r="AA141" i="80"/>
  <c r="AA149" i="80"/>
  <c r="AA157" i="80"/>
  <c r="AA152" i="76"/>
  <c r="Z105" i="78"/>
  <c r="AA139" i="79"/>
  <c r="AA140" i="79"/>
  <c r="AA143" i="79"/>
  <c r="AA144" i="79"/>
  <c r="AA147" i="79"/>
  <c r="AA148" i="79"/>
  <c r="AA151" i="79"/>
  <c r="AA153" i="79"/>
  <c r="AA157" i="79"/>
  <c r="AA161" i="79"/>
  <c r="AA140" i="80"/>
  <c r="AA148" i="80"/>
  <c r="AA156" i="80"/>
  <c r="AA151" i="74"/>
  <c r="Z152" i="74"/>
  <c r="P152" i="74" s="1"/>
  <c r="AA153" i="74"/>
  <c r="AA155" i="74"/>
  <c r="AA156" i="74"/>
  <c r="AA160" i="74"/>
  <c r="Z163" i="74"/>
  <c r="P163" i="74" s="1"/>
  <c r="AA164" i="74"/>
  <c r="AA148" i="76"/>
  <c r="M154" i="79"/>
  <c r="M155" i="79"/>
  <c r="M156" i="79"/>
  <c r="M158" i="79"/>
  <c r="M159" i="79"/>
  <c r="M160" i="79"/>
  <c r="M162" i="79"/>
  <c r="M141" i="80"/>
  <c r="AA145" i="80"/>
  <c r="M149" i="80"/>
  <c r="AA153" i="80"/>
  <c r="M157" i="80"/>
  <c r="AA161" i="80"/>
  <c r="AA162" i="80"/>
  <c r="Y29" i="79"/>
  <c r="Y113" i="80"/>
  <c r="Z113" i="80"/>
  <c r="P113" i="80" s="1"/>
  <c r="M113" i="80"/>
  <c r="Z127" i="13"/>
  <c r="P127" i="13" s="1"/>
  <c r="AA127" i="13"/>
  <c r="AA67" i="70"/>
  <c r="M67" i="70"/>
  <c r="Y57" i="71"/>
  <c r="Z57" i="71"/>
  <c r="M57" i="71"/>
  <c r="Y70" i="71"/>
  <c r="M70" i="71"/>
  <c r="Z117" i="73"/>
  <c r="P117" i="73" s="1"/>
  <c r="M117" i="73"/>
  <c r="AA124" i="73"/>
  <c r="Z124" i="73"/>
  <c r="P124" i="73" s="1"/>
  <c r="Y14" i="74"/>
  <c r="M14" i="74"/>
  <c r="Z119" i="13"/>
  <c r="P119" i="13" s="1"/>
  <c r="AA119" i="13"/>
  <c r="Z126" i="13"/>
  <c r="P126" i="13" s="1"/>
  <c r="Y126" i="13"/>
  <c r="Y54" i="70"/>
  <c r="M54" i="70"/>
  <c r="M65" i="70"/>
  <c r="AA65" i="70"/>
  <c r="Y66" i="71"/>
  <c r="M66" i="71"/>
  <c r="Y37" i="72"/>
  <c r="Y11" i="73"/>
  <c r="M11" i="73"/>
  <c r="Y23" i="73"/>
  <c r="Z23" i="73"/>
  <c r="P23" i="73" s="1"/>
  <c r="Z129" i="73"/>
  <c r="P129" i="73" s="1"/>
  <c r="Y47" i="74"/>
  <c r="Z47" i="74"/>
  <c r="M47" i="74"/>
  <c r="Y29" i="75"/>
  <c r="M29" i="75"/>
  <c r="AA29" i="75"/>
  <c r="Y47" i="75"/>
  <c r="Z47" i="75"/>
  <c r="M47" i="75"/>
  <c r="Y53" i="75"/>
  <c r="Z53" i="75"/>
  <c r="M53" i="75"/>
  <c r="Y107" i="75"/>
  <c r="Z107" i="75"/>
  <c r="P107" i="75" s="1"/>
  <c r="Y14" i="77"/>
  <c r="Z14" i="77"/>
  <c r="P14" i="77" s="1"/>
  <c r="Z106" i="13"/>
  <c r="P106" i="13" s="1"/>
  <c r="Y106" i="13"/>
  <c r="Y134" i="13"/>
  <c r="Y70" i="70"/>
  <c r="M70" i="70"/>
  <c r="Z11" i="71"/>
  <c r="P11" i="71" s="1"/>
  <c r="Y18" i="71"/>
  <c r="Y58" i="71"/>
  <c r="M58" i="71"/>
  <c r="Y71" i="71"/>
  <c r="M71" i="71"/>
  <c r="Y39" i="73"/>
  <c r="Z39" i="73"/>
  <c r="P39" i="73" s="1"/>
  <c r="Z49" i="73"/>
  <c r="M49" i="73"/>
  <c r="Z54" i="73"/>
  <c r="M54" i="73"/>
  <c r="Y68" i="73"/>
  <c r="Z68" i="73"/>
  <c r="M68" i="73"/>
  <c r="Y106" i="73"/>
  <c r="Z106" i="73"/>
  <c r="P106" i="73" s="1"/>
  <c r="Y120" i="74"/>
  <c r="Z120" i="74"/>
  <c r="P120" i="74" s="1"/>
  <c r="Y51" i="75"/>
  <c r="M51" i="75"/>
  <c r="Y57" i="75"/>
  <c r="Z57" i="75"/>
  <c r="M57" i="75"/>
  <c r="Z31" i="76"/>
  <c r="P31" i="76" s="1"/>
  <c r="Y61" i="76"/>
  <c r="Z61" i="76"/>
  <c r="M57" i="70"/>
  <c r="AA57" i="70"/>
  <c r="AA10" i="71"/>
  <c r="Y107" i="72"/>
  <c r="AA107" i="72"/>
  <c r="Y116" i="72"/>
  <c r="Z116" i="72"/>
  <c r="P116" i="72" s="1"/>
  <c r="M116" i="72"/>
  <c r="Y69" i="73"/>
  <c r="M69" i="73"/>
  <c r="Y130" i="73"/>
  <c r="M130" i="73"/>
  <c r="AA14" i="74"/>
  <c r="Y60" i="74"/>
  <c r="Z60" i="74"/>
  <c r="M60" i="74"/>
  <c r="Y64" i="75"/>
  <c r="M64" i="75"/>
  <c r="Y52" i="77"/>
  <c r="M52" i="77"/>
  <c r="Z113" i="77"/>
  <c r="P113" i="77" s="1"/>
  <c r="M113" i="77"/>
  <c r="Z44" i="78"/>
  <c r="M44" i="78"/>
  <c r="Y49" i="79"/>
  <c r="M49" i="79"/>
  <c r="Z25" i="70"/>
  <c r="P25" i="70" s="1"/>
  <c r="M25" i="70"/>
  <c r="Z23" i="71"/>
  <c r="P23" i="71" s="1"/>
  <c r="M23" i="71"/>
  <c r="Y62" i="71"/>
  <c r="Z62" i="71"/>
  <c r="Y68" i="71"/>
  <c r="AA68" i="71"/>
  <c r="AA107" i="13"/>
  <c r="Y114" i="13"/>
  <c r="Y47" i="70"/>
  <c r="M47" i="70"/>
  <c r="Y113" i="70"/>
  <c r="AA113" i="70"/>
  <c r="M113" i="70"/>
  <c r="AA22" i="71"/>
  <c r="Z38" i="71"/>
  <c r="P38" i="71" s="1"/>
  <c r="AA53" i="71"/>
  <c r="M53" i="71"/>
  <c r="Y54" i="71"/>
  <c r="Z54" i="71"/>
  <c r="Y64" i="71"/>
  <c r="M64" i="71"/>
  <c r="AA70" i="71"/>
  <c r="Y130" i="71"/>
  <c r="AA130" i="71"/>
  <c r="M130" i="71"/>
  <c r="Y21" i="72"/>
  <c r="M21" i="72"/>
  <c r="AA23" i="72"/>
  <c r="Z23" i="72"/>
  <c r="Z24" i="73"/>
  <c r="P24" i="73" s="1"/>
  <c r="M24" i="73"/>
  <c r="Y58" i="73"/>
  <c r="Z58" i="73"/>
  <c r="M58" i="73"/>
  <c r="Y71" i="73"/>
  <c r="Z71" i="73"/>
  <c r="M71" i="73"/>
  <c r="Y134" i="73"/>
  <c r="M134" i="73"/>
  <c r="AA52" i="74"/>
  <c r="Z52" i="74"/>
  <c r="AA72" i="74"/>
  <c r="M72" i="74"/>
  <c r="Z20" i="75"/>
  <c r="P20" i="75" s="1"/>
  <c r="M20" i="75"/>
  <c r="Y61" i="75"/>
  <c r="Z61" i="75"/>
  <c r="M61" i="75"/>
  <c r="AA130" i="75"/>
  <c r="Y122" i="13"/>
  <c r="AA60" i="71"/>
  <c r="AA106" i="71"/>
  <c r="Z15" i="72"/>
  <c r="M25" i="72"/>
  <c r="Z31" i="72"/>
  <c r="M108" i="72"/>
  <c r="M117" i="72"/>
  <c r="AA134" i="72"/>
  <c r="M15" i="73"/>
  <c r="M19" i="73"/>
  <c r="M27" i="73"/>
  <c r="Z50" i="73"/>
  <c r="M51" i="73"/>
  <c r="M55" i="73"/>
  <c r="M59" i="73"/>
  <c r="Z60" i="73"/>
  <c r="M62" i="73"/>
  <c r="Z63" i="73"/>
  <c r="Z66" i="73"/>
  <c r="M72" i="73"/>
  <c r="M73" i="73"/>
  <c r="M114" i="73"/>
  <c r="Z126" i="73"/>
  <c r="P126" i="73" s="1"/>
  <c r="AA10" i="74"/>
  <c r="Z29" i="74"/>
  <c r="P29" i="74" s="1"/>
  <c r="AA34" i="74"/>
  <c r="Z43" i="74"/>
  <c r="AA45" i="74"/>
  <c r="M51" i="74"/>
  <c r="M63" i="74"/>
  <c r="Z64" i="74"/>
  <c r="Z73" i="74"/>
  <c r="AA132" i="74"/>
  <c r="M135" i="74"/>
  <c r="Z33" i="75"/>
  <c r="P33" i="75" s="1"/>
  <c r="Z37" i="75"/>
  <c r="P37" i="75" s="1"/>
  <c r="Z45" i="75"/>
  <c r="M49" i="75"/>
  <c r="M56" i="75"/>
  <c r="M60" i="75"/>
  <c r="Z66" i="75"/>
  <c r="Z69" i="75"/>
  <c r="M73" i="75"/>
  <c r="M26" i="76"/>
  <c r="M45" i="76"/>
  <c r="M53" i="76"/>
  <c r="M55" i="76"/>
  <c r="Z62" i="76"/>
  <c r="Y110" i="76"/>
  <c r="Z110" i="76"/>
  <c r="P110" i="76" s="1"/>
  <c r="Y119" i="77"/>
  <c r="Z119" i="77"/>
  <c r="P119" i="77" s="1"/>
  <c r="Y123" i="78"/>
  <c r="AA123" i="78"/>
  <c r="M123" i="78"/>
  <c r="Z13" i="79"/>
  <c r="P13" i="79" s="1"/>
  <c r="M13" i="79"/>
  <c r="Z27" i="79"/>
  <c r="P27" i="79" s="1"/>
  <c r="M27" i="79"/>
  <c r="Y126" i="80"/>
  <c r="AA126" i="80"/>
  <c r="Z11" i="72"/>
  <c r="Z27" i="72"/>
  <c r="Z19" i="73"/>
  <c r="P19" i="73" s="1"/>
  <c r="Z27" i="73"/>
  <c r="P27" i="73" s="1"/>
  <c r="Z59" i="73"/>
  <c r="Z62" i="73"/>
  <c r="Z72" i="73"/>
  <c r="Z21" i="76"/>
  <c r="AA26" i="76"/>
  <c r="Z37" i="76"/>
  <c r="P37" i="76" s="1"/>
  <c r="Z49" i="76"/>
  <c r="AA55" i="76"/>
  <c r="Y68" i="76"/>
  <c r="Z68" i="76"/>
  <c r="AA129" i="76"/>
  <c r="Y48" i="77"/>
  <c r="AA48" i="77"/>
  <c r="Z109" i="77"/>
  <c r="P109" i="77" s="1"/>
  <c r="Y110" i="78"/>
  <c r="Z110" i="78"/>
  <c r="P110" i="78" s="1"/>
  <c r="Y118" i="78"/>
  <c r="Z118" i="78"/>
  <c r="P118" i="78" s="1"/>
  <c r="Y134" i="80"/>
  <c r="Z134" i="80"/>
  <c r="P134" i="80" s="1"/>
  <c r="Y65" i="76"/>
  <c r="Z65" i="76"/>
  <c r="Y71" i="76"/>
  <c r="Z71" i="76"/>
  <c r="Y73" i="76"/>
  <c r="Z73" i="76"/>
  <c r="Y114" i="76"/>
  <c r="Z114" i="76"/>
  <c r="P114" i="76" s="1"/>
  <c r="AA15" i="77"/>
  <c r="AA34" i="77"/>
  <c r="Y12" i="79"/>
  <c r="Z12" i="79"/>
  <c r="P12" i="79" s="1"/>
  <c r="Y118" i="80"/>
  <c r="AA118" i="80"/>
  <c r="M125" i="76"/>
  <c r="M134" i="76"/>
  <c r="M10" i="77"/>
  <c r="AA31" i="77"/>
  <c r="AA106" i="77"/>
  <c r="M131" i="77"/>
  <c r="Z132" i="77"/>
  <c r="P132" i="77" s="1"/>
  <c r="M135" i="77"/>
  <c r="M46" i="78"/>
  <c r="Z114" i="78"/>
  <c r="P114" i="78" s="1"/>
  <c r="AA117" i="78"/>
  <c r="M135" i="78"/>
  <c r="M33" i="79"/>
  <c r="M60" i="79"/>
  <c r="Z63" i="79"/>
  <c r="M67" i="79"/>
  <c r="M110" i="79"/>
  <c r="M114" i="79"/>
  <c r="Z122" i="79"/>
  <c r="P122" i="79" s="1"/>
  <c r="AA125" i="79"/>
  <c r="M129" i="79"/>
  <c r="M135" i="79"/>
  <c r="M37" i="80"/>
  <c r="M43" i="80"/>
  <c r="M47" i="80"/>
  <c r="Z71" i="80"/>
  <c r="AA117" i="80"/>
  <c r="AA125" i="80"/>
  <c r="AA110" i="77"/>
  <c r="AA120" i="78"/>
  <c r="AA117" i="79"/>
  <c r="AA130" i="80"/>
  <c r="M69" i="76"/>
  <c r="M70" i="76"/>
  <c r="M72" i="76"/>
  <c r="AA11" i="77"/>
  <c r="M50" i="78"/>
  <c r="M52" i="78"/>
  <c r="M55" i="79"/>
  <c r="AA129" i="79"/>
  <c r="AA130" i="79"/>
  <c r="M20" i="80"/>
  <c r="M57" i="80"/>
  <c r="M112" i="80"/>
  <c r="M117" i="80"/>
  <c r="M125" i="80"/>
  <c r="M133" i="80"/>
  <c r="Y110" i="13"/>
  <c r="AA52" i="70"/>
  <c r="M73" i="70"/>
  <c r="AA73" i="70"/>
  <c r="AA19" i="71"/>
  <c r="Y69" i="71"/>
  <c r="M69" i="71"/>
  <c r="AA69" i="71"/>
  <c r="Y112" i="72"/>
  <c r="Z112" i="72"/>
  <c r="P112" i="72" s="1"/>
  <c r="Y122" i="72"/>
  <c r="AA122" i="72"/>
  <c r="Y126" i="72"/>
  <c r="M126" i="72"/>
  <c r="AA126" i="72"/>
  <c r="M115" i="13"/>
  <c r="M119" i="13"/>
  <c r="M121" i="13"/>
  <c r="M123" i="13"/>
  <c r="M125" i="13"/>
  <c r="M127" i="13"/>
  <c r="M129" i="13"/>
  <c r="M131" i="13"/>
  <c r="M134" i="13"/>
  <c r="Y107" i="13"/>
  <c r="Y111" i="13"/>
  <c r="Y115" i="13"/>
  <c r="Y119" i="13"/>
  <c r="Y123" i="13"/>
  <c r="Y127" i="13"/>
  <c r="Y131" i="13"/>
  <c r="Y135" i="13"/>
  <c r="M37" i="70"/>
  <c r="M53" i="70"/>
  <c r="AA53" i="70"/>
  <c r="Y56" i="70"/>
  <c r="M59" i="70"/>
  <c r="M71" i="70"/>
  <c r="Y121" i="70"/>
  <c r="Z121" i="70"/>
  <c r="P121" i="70" s="1"/>
  <c r="M134" i="70"/>
  <c r="Y10" i="71"/>
  <c r="Z10" i="71"/>
  <c r="P10" i="71" s="1"/>
  <c r="Y26" i="71"/>
  <c r="Z26" i="71"/>
  <c r="P26" i="71" s="1"/>
  <c r="M30" i="71"/>
  <c r="M55" i="71"/>
  <c r="Y109" i="71"/>
  <c r="M109" i="71"/>
  <c r="AA109" i="71"/>
  <c r="Z109" i="71"/>
  <c r="P109" i="71" s="1"/>
  <c r="Z121" i="72"/>
  <c r="P121" i="72" s="1"/>
  <c r="M121" i="72"/>
  <c r="AA121" i="72"/>
  <c r="Z125" i="72"/>
  <c r="P125" i="72" s="1"/>
  <c r="M125" i="72"/>
  <c r="AA125" i="72"/>
  <c r="Y130" i="72"/>
  <c r="AA130" i="72"/>
  <c r="Z130" i="72"/>
  <c r="P130" i="72" s="1"/>
  <c r="Z20" i="73"/>
  <c r="P20" i="73" s="1"/>
  <c r="AA20" i="73"/>
  <c r="Y48" i="73"/>
  <c r="Z48" i="73"/>
  <c r="Y113" i="75"/>
  <c r="Z113" i="75"/>
  <c r="P113" i="75" s="1"/>
  <c r="AA113" i="75"/>
  <c r="Y129" i="75"/>
  <c r="Z129" i="75"/>
  <c r="P129" i="75" s="1"/>
  <c r="AA129" i="75"/>
  <c r="Y57" i="76"/>
  <c r="Z57" i="76"/>
  <c r="M57" i="76"/>
  <c r="AA57" i="76"/>
  <c r="AA44" i="70"/>
  <c r="Y117" i="70"/>
  <c r="Z117" i="70"/>
  <c r="P117" i="70" s="1"/>
  <c r="Y34" i="71"/>
  <c r="Z34" i="71"/>
  <c r="P34" i="71" s="1"/>
  <c r="Y47" i="71"/>
  <c r="Z47" i="71"/>
  <c r="Z69" i="71"/>
  <c r="V9" i="79"/>
  <c r="AA115" i="13"/>
  <c r="AA117" i="13"/>
  <c r="Y108" i="13"/>
  <c r="Y112" i="13"/>
  <c r="Y116" i="13"/>
  <c r="Y120" i="13"/>
  <c r="Y124" i="13"/>
  <c r="Y128" i="13"/>
  <c r="AA21" i="70"/>
  <c r="M29" i="70"/>
  <c r="AA48" i="70"/>
  <c r="Y58" i="70"/>
  <c r="Y68" i="70"/>
  <c r="M117" i="70"/>
  <c r="M128" i="70"/>
  <c r="M130" i="70"/>
  <c r="Y131" i="70"/>
  <c r="Z131" i="70"/>
  <c r="P131" i="70" s="1"/>
  <c r="Y22" i="71"/>
  <c r="Z22" i="71"/>
  <c r="P22" i="71" s="1"/>
  <c r="M34" i="71"/>
  <c r="M47" i="71"/>
  <c r="Y53" i="71"/>
  <c r="Z53" i="71"/>
  <c r="Y56" i="71"/>
  <c r="AA56" i="71"/>
  <c r="Z56" i="71"/>
  <c r="Y118" i="71"/>
  <c r="Z118" i="71"/>
  <c r="P118" i="71" s="1"/>
  <c r="M118" i="71"/>
  <c r="Y126" i="71"/>
  <c r="M126" i="71"/>
  <c r="AA126" i="71"/>
  <c r="Z126" i="71"/>
  <c r="P126" i="71" s="1"/>
  <c r="Z129" i="72"/>
  <c r="AA129" i="72"/>
  <c r="Y9" i="73"/>
  <c r="Z122" i="72"/>
  <c r="P122" i="72" s="1"/>
  <c r="M113" i="13"/>
  <c r="Z113" i="13"/>
  <c r="P113" i="13" s="1"/>
  <c r="AA130" i="13"/>
  <c r="Z130" i="13"/>
  <c r="P130" i="13" s="1"/>
  <c r="AA132" i="13"/>
  <c r="Z132" i="13"/>
  <c r="P132" i="13" s="1"/>
  <c r="AA133" i="13"/>
  <c r="Z133" i="13"/>
  <c r="P133" i="13" s="1"/>
  <c r="AA134" i="13"/>
  <c r="Y109" i="13"/>
  <c r="Y113" i="13"/>
  <c r="Y117" i="13"/>
  <c r="Y121" i="13"/>
  <c r="Y125" i="13"/>
  <c r="Y129" i="13"/>
  <c r="Y133" i="13"/>
  <c r="M45" i="70"/>
  <c r="AA45" i="70"/>
  <c r="Y51" i="70"/>
  <c r="Y112" i="70"/>
  <c r="AA112" i="70"/>
  <c r="AA15" i="71"/>
  <c r="Y30" i="71"/>
  <c r="Z30" i="71"/>
  <c r="P30" i="71" s="1"/>
  <c r="AA34" i="71"/>
  <c r="AA39" i="71"/>
  <c r="AA47" i="71"/>
  <c r="Y55" i="71"/>
  <c r="Z55" i="71"/>
  <c r="Y73" i="71"/>
  <c r="M73" i="71"/>
  <c r="AA73" i="71"/>
  <c r="Z73" i="71"/>
  <c r="Z117" i="71"/>
  <c r="P117" i="71" s="1"/>
  <c r="AA117" i="71"/>
  <c r="AA112" i="72"/>
  <c r="Y31" i="73"/>
  <c r="Z31" i="73"/>
  <c r="P31" i="73" s="1"/>
  <c r="AA120" i="73"/>
  <c r="Z120" i="73"/>
  <c r="P120" i="73" s="1"/>
  <c r="Z125" i="73"/>
  <c r="P125" i="73" s="1"/>
  <c r="M125" i="73"/>
  <c r="AA125" i="73"/>
  <c r="Y13" i="74"/>
  <c r="Z13" i="74"/>
  <c r="P13" i="74" s="1"/>
  <c r="M13" i="74"/>
  <c r="AA13" i="74"/>
  <c r="Y116" i="74"/>
  <c r="Z116" i="74"/>
  <c r="AA116" i="74"/>
  <c r="M12" i="70"/>
  <c r="M116" i="70"/>
  <c r="M125" i="70"/>
  <c r="M133" i="70"/>
  <c r="AA11" i="71"/>
  <c r="AA18" i="71"/>
  <c r="AA23" i="71"/>
  <c r="AA31" i="71"/>
  <c r="AA35" i="71"/>
  <c r="M44" i="71"/>
  <c r="M49" i="71"/>
  <c r="AA51" i="71"/>
  <c r="M54" i="71"/>
  <c r="AA57" i="71"/>
  <c r="Z58" i="71"/>
  <c r="Z59" i="71"/>
  <c r="Z60" i="71"/>
  <c r="M61" i="71"/>
  <c r="M62" i="71"/>
  <c r="Z63" i="71"/>
  <c r="M65" i="71"/>
  <c r="Z66" i="71"/>
  <c r="M68" i="71"/>
  <c r="Z70" i="71"/>
  <c r="M72" i="71"/>
  <c r="Z106" i="71"/>
  <c r="P106" i="71" s="1"/>
  <c r="M122" i="71"/>
  <c r="Z130" i="71"/>
  <c r="P130" i="71" s="1"/>
  <c r="Z9" i="72"/>
  <c r="M10" i="72"/>
  <c r="Z13" i="72"/>
  <c r="Z17" i="72"/>
  <c r="Z21" i="72"/>
  <c r="Z25" i="72"/>
  <c r="Z29" i="72"/>
  <c r="Z33" i="72"/>
  <c r="Z37" i="72"/>
  <c r="M38" i="72"/>
  <c r="Z107" i="72"/>
  <c r="P107" i="72" s="1"/>
  <c r="AA133" i="72"/>
  <c r="Z134" i="72"/>
  <c r="P134" i="72" s="1"/>
  <c r="Z11" i="73"/>
  <c r="P11" i="73" s="1"/>
  <c r="Z15" i="73"/>
  <c r="P15" i="73" s="1"/>
  <c r="AA23" i="73"/>
  <c r="AA28" i="73"/>
  <c r="Z32" i="73"/>
  <c r="P32" i="73" s="1"/>
  <c r="AA32" i="73"/>
  <c r="Y46" i="73"/>
  <c r="M46" i="73"/>
  <c r="AA46" i="73"/>
  <c r="Z52" i="73"/>
  <c r="Y18" i="74"/>
  <c r="M18" i="74"/>
  <c r="AA18" i="74"/>
  <c r="Z18" i="74"/>
  <c r="P18" i="74" s="1"/>
  <c r="Y69" i="74"/>
  <c r="Z69" i="74"/>
  <c r="AA69" i="74"/>
  <c r="M69" i="74"/>
  <c r="Z115" i="74"/>
  <c r="P115" i="74" s="1"/>
  <c r="M115" i="74"/>
  <c r="AA115" i="74"/>
  <c r="Z36" i="75"/>
  <c r="P36" i="75" s="1"/>
  <c r="M36" i="75"/>
  <c r="AA36" i="75"/>
  <c r="Y51" i="76"/>
  <c r="M51" i="76"/>
  <c r="AA51" i="76"/>
  <c r="Z51" i="76"/>
  <c r="Y106" i="78"/>
  <c r="Z106" i="78"/>
  <c r="P106" i="78" s="1"/>
  <c r="AA58" i="71"/>
  <c r="AA59" i="71"/>
  <c r="AA63" i="71"/>
  <c r="Z64" i="71"/>
  <c r="AA66" i="71"/>
  <c r="Z67" i="71"/>
  <c r="Z71" i="71"/>
  <c r="Z113" i="71"/>
  <c r="P113" i="71" s="1"/>
  <c r="Z134" i="71"/>
  <c r="P134" i="71" s="1"/>
  <c r="AA9" i="72"/>
  <c r="AA13" i="72"/>
  <c r="AA17" i="72"/>
  <c r="AA21" i="72"/>
  <c r="AA25" i="72"/>
  <c r="AA29" i="72"/>
  <c r="AA33" i="72"/>
  <c r="AA37" i="72"/>
  <c r="Z108" i="72"/>
  <c r="P108" i="72" s="1"/>
  <c r="Z115" i="72"/>
  <c r="P115" i="72" s="1"/>
  <c r="AA11" i="73"/>
  <c r="AA15" i="73"/>
  <c r="Y35" i="73"/>
  <c r="AA35" i="73"/>
  <c r="Y66" i="74"/>
  <c r="Z66" i="74"/>
  <c r="M66" i="74"/>
  <c r="Y128" i="74"/>
  <c r="Z128" i="74"/>
  <c r="P128" i="74" s="1"/>
  <c r="M128" i="74"/>
  <c r="Z122" i="75"/>
  <c r="P122" i="75" s="1"/>
  <c r="M122" i="75"/>
  <c r="AA122" i="75"/>
  <c r="AA14" i="71"/>
  <c r="AA27" i="71"/>
  <c r="AA38" i="71"/>
  <c r="AA44" i="71"/>
  <c r="AA49" i="71"/>
  <c r="AA54" i="71"/>
  <c r="AA61" i="71"/>
  <c r="AA62" i="71"/>
  <c r="AA64" i="71"/>
  <c r="AA65" i="71"/>
  <c r="AA67" i="71"/>
  <c r="Z68" i="71"/>
  <c r="AA71" i="71"/>
  <c r="Z72" i="71"/>
  <c r="AA107" i="71"/>
  <c r="AA113" i="71"/>
  <c r="Z114" i="71"/>
  <c r="P114" i="71" s="1"/>
  <c r="Z122" i="71"/>
  <c r="P122" i="71" s="1"/>
  <c r="AA134" i="71"/>
  <c r="AA10" i="72"/>
  <c r="AA14" i="72"/>
  <c r="AA18" i="72"/>
  <c r="AA22" i="72"/>
  <c r="AA26" i="72"/>
  <c r="AA30" i="72"/>
  <c r="AA34" i="72"/>
  <c r="AA38" i="72"/>
  <c r="M107" i="72"/>
  <c r="AA108" i="72"/>
  <c r="Z111" i="72"/>
  <c r="P111" i="72" s="1"/>
  <c r="AA115" i="72"/>
  <c r="AA116" i="72"/>
  <c r="AA117" i="72"/>
  <c r="Z118" i="72"/>
  <c r="P118" i="72" s="1"/>
  <c r="AA12" i="73"/>
  <c r="AA16" i="73"/>
  <c r="AA19" i="73"/>
  <c r="M23" i="73"/>
  <c r="M28" i="73"/>
  <c r="M32" i="73"/>
  <c r="Y44" i="73"/>
  <c r="M44" i="73"/>
  <c r="AA44" i="73"/>
  <c r="Y122" i="73"/>
  <c r="Z122" i="73"/>
  <c r="P122" i="73" s="1"/>
  <c r="M122" i="73"/>
  <c r="Y53" i="74"/>
  <c r="Z53" i="74"/>
  <c r="AA53" i="74"/>
  <c r="M53" i="74"/>
  <c r="Z127" i="74"/>
  <c r="P127" i="74" s="1"/>
  <c r="M127" i="74"/>
  <c r="AA127" i="74"/>
  <c r="Y15" i="75"/>
  <c r="Z15" i="75"/>
  <c r="P15" i="75" s="1"/>
  <c r="AA15" i="75"/>
  <c r="Y59" i="75"/>
  <c r="Z59" i="75"/>
  <c r="M59" i="75"/>
  <c r="AA59" i="75"/>
  <c r="Y59" i="76"/>
  <c r="M59" i="76"/>
  <c r="AA59" i="76"/>
  <c r="Z59" i="76"/>
  <c r="AA36" i="73"/>
  <c r="AA39" i="73"/>
  <c r="AA47" i="73"/>
  <c r="AA49" i="73"/>
  <c r="AA51" i="73"/>
  <c r="AA54" i="73"/>
  <c r="AA55" i="73"/>
  <c r="AA56" i="73"/>
  <c r="AA58" i="73"/>
  <c r="AA59" i="73"/>
  <c r="AA60" i="73"/>
  <c r="Z61" i="73"/>
  <c r="AA62" i="73"/>
  <c r="AA63" i="73"/>
  <c r="AA64" i="73"/>
  <c r="Z65" i="73"/>
  <c r="AA66" i="73"/>
  <c r="AA67" i="73"/>
  <c r="AA68" i="73"/>
  <c r="Z69" i="73"/>
  <c r="AA70" i="73"/>
  <c r="AA71" i="73"/>
  <c r="AA72" i="73"/>
  <c r="Z73" i="73"/>
  <c r="AA106" i="73"/>
  <c r="Z108" i="73"/>
  <c r="P108" i="73" s="1"/>
  <c r="AA109" i="73"/>
  <c r="AA110" i="73"/>
  <c r="Z112" i="73"/>
  <c r="P112" i="73" s="1"/>
  <c r="AA113" i="73"/>
  <c r="Z114" i="73"/>
  <c r="P114" i="73" s="1"/>
  <c r="M118" i="73"/>
  <c r="M121" i="73"/>
  <c r="AA126" i="73"/>
  <c r="Z128" i="73"/>
  <c r="P128" i="73" s="1"/>
  <c r="AA129" i="73"/>
  <c r="Z130" i="73"/>
  <c r="P130" i="73" s="1"/>
  <c r="Z134" i="73"/>
  <c r="P134" i="73" s="1"/>
  <c r="AA9" i="74"/>
  <c r="Z14" i="74"/>
  <c r="P14" i="74" s="1"/>
  <c r="Y21" i="74"/>
  <c r="AA21" i="74"/>
  <c r="M30" i="74"/>
  <c r="AA33" i="74"/>
  <c r="Y37" i="74"/>
  <c r="AA37" i="74"/>
  <c r="Z49" i="74"/>
  <c r="Z50" i="74"/>
  <c r="Z51" i="74"/>
  <c r="Y56" i="74"/>
  <c r="Z56" i="74"/>
  <c r="M58" i="74"/>
  <c r="Z61" i="74"/>
  <c r="AA63" i="74"/>
  <c r="AA64" i="74"/>
  <c r="Y68" i="74"/>
  <c r="M68" i="74"/>
  <c r="AA68" i="74"/>
  <c r="Y72" i="74"/>
  <c r="Z72" i="74"/>
  <c r="M106" i="74"/>
  <c r="Z112" i="74"/>
  <c r="P112" i="74" s="1"/>
  <c r="AA113" i="74"/>
  <c r="Y114" i="74"/>
  <c r="Z114" i="74"/>
  <c r="P114" i="74" s="1"/>
  <c r="AA119" i="74"/>
  <c r="AA120" i="74"/>
  <c r="M123" i="74"/>
  <c r="AA135" i="74"/>
  <c r="Y63" i="75"/>
  <c r="Z63" i="75"/>
  <c r="M63" i="75"/>
  <c r="Z118" i="75"/>
  <c r="P118" i="75" s="1"/>
  <c r="Y125" i="75"/>
  <c r="Z125" i="75"/>
  <c r="P125" i="75" s="1"/>
  <c r="M125" i="75"/>
  <c r="Z134" i="75"/>
  <c r="P134" i="75" s="1"/>
  <c r="M134" i="75"/>
  <c r="Y17" i="76"/>
  <c r="Z17" i="76"/>
  <c r="P17" i="76" s="1"/>
  <c r="M17" i="76"/>
  <c r="Z112" i="76"/>
  <c r="P112" i="76" s="1"/>
  <c r="Y35" i="77"/>
  <c r="Z35" i="77"/>
  <c r="P35" i="77" s="1"/>
  <c r="Y127" i="78"/>
  <c r="Z127" i="78"/>
  <c r="P127" i="78" s="1"/>
  <c r="AA24" i="73"/>
  <c r="AA27" i="73"/>
  <c r="AA53" i="73"/>
  <c r="AA57" i="73"/>
  <c r="AA61" i="73"/>
  <c r="AA65" i="73"/>
  <c r="AA69" i="73"/>
  <c r="AA73" i="73"/>
  <c r="AA114" i="73"/>
  <c r="Z116" i="73"/>
  <c r="P116" i="73" s="1"/>
  <c r="AA117" i="73"/>
  <c r="Z118" i="73"/>
  <c r="P118" i="73" s="1"/>
  <c r="AA130" i="73"/>
  <c r="Z132" i="73"/>
  <c r="P132" i="73" s="1"/>
  <c r="AA133" i="73"/>
  <c r="AA134" i="73"/>
  <c r="Z10" i="74"/>
  <c r="P10" i="74" s="1"/>
  <c r="Z17" i="74"/>
  <c r="P17" i="74" s="1"/>
  <c r="Y22" i="74"/>
  <c r="AA22" i="74"/>
  <c r="Z22" i="74"/>
  <c r="P22" i="74" s="1"/>
  <c r="Y26" i="74"/>
  <c r="M26" i="74"/>
  <c r="AA26" i="74"/>
  <c r="Y38" i="74"/>
  <c r="AA38" i="74"/>
  <c r="Z38" i="74"/>
  <c r="P38" i="74" s="1"/>
  <c r="AA49" i="74"/>
  <c r="AA51" i="74"/>
  <c r="Y55" i="74"/>
  <c r="Z55" i="74"/>
  <c r="AA61" i="74"/>
  <c r="Y67" i="74"/>
  <c r="M67" i="74"/>
  <c r="AA67" i="74"/>
  <c r="Y71" i="74"/>
  <c r="Z71" i="74"/>
  <c r="Z108" i="74"/>
  <c r="P108" i="74" s="1"/>
  <c r="AA109" i="74"/>
  <c r="Y110" i="74"/>
  <c r="Z110" i="74"/>
  <c r="P110" i="74" s="1"/>
  <c r="AA131" i="74"/>
  <c r="Z132" i="74"/>
  <c r="P132" i="74" s="1"/>
  <c r="Y133" i="74"/>
  <c r="Z133" i="74"/>
  <c r="P133" i="74" s="1"/>
  <c r="Z12" i="75"/>
  <c r="P12" i="75" s="1"/>
  <c r="M12" i="75"/>
  <c r="AA35" i="75"/>
  <c r="Z35" i="75"/>
  <c r="P35" i="75" s="1"/>
  <c r="Y67" i="75"/>
  <c r="Z67" i="75"/>
  <c r="M67" i="75"/>
  <c r="Z114" i="75"/>
  <c r="P114" i="75" s="1"/>
  <c r="Y121" i="75"/>
  <c r="Z121" i="75"/>
  <c r="P121" i="75" s="1"/>
  <c r="Z130" i="75"/>
  <c r="P130" i="75" s="1"/>
  <c r="M130" i="75"/>
  <c r="Z9" i="76"/>
  <c r="P9" i="76" s="1"/>
  <c r="M9" i="76"/>
  <c r="Y44" i="77"/>
  <c r="Z44" i="77"/>
  <c r="M44" i="77"/>
  <c r="AA44" i="77"/>
  <c r="Y127" i="77"/>
  <c r="Z127" i="77"/>
  <c r="P127" i="77" s="1"/>
  <c r="AA118" i="73"/>
  <c r="AA121" i="73"/>
  <c r="AA17" i="74"/>
  <c r="Y25" i="74"/>
  <c r="Z25" i="74"/>
  <c r="P25" i="74" s="1"/>
  <c r="Z30" i="74"/>
  <c r="P30" i="74" s="1"/>
  <c r="Y54" i="74"/>
  <c r="M54" i="74"/>
  <c r="AA54" i="74"/>
  <c r="Y58" i="74"/>
  <c r="Z58" i="74"/>
  <c r="Y65" i="74"/>
  <c r="M65" i="74"/>
  <c r="AA65" i="74"/>
  <c r="Y70" i="74"/>
  <c r="M70" i="74"/>
  <c r="AA70" i="74"/>
  <c r="Y106" i="74"/>
  <c r="Z106" i="74"/>
  <c r="P106" i="74" s="1"/>
  <c r="AA123" i="74"/>
  <c r="Y124" i="74"/>
  <c r="Z124" i="74"/>
  <c r="P124" i="74" s="1"/>
  <c r="Z30" i="75"/>
  <c r="P30" i="75" s="1"/>
  <c r="M30" i="75"/>
  <c r="Y55" i="75"/>
  <c r="Z55" i="75"/>
  <c r="M55" i="75"/>
  <c r="Y71" i="75"/>
  <c r="Z71" i="75"/>
  <c r="M71" i="75"/>
  <c r="Z110" i="75"/>
  <c r="P110" i="75" s="1"/>
  <c r="M110" i="75"/>
  <c r="Y117" i="75"/>
  <c r="Z117" i="75"/>
  <c r="P117" i="75" s="1"/>
  <c r="Z126" i="75"/>
  <c r="P126" i="75" s="1"/>
  <c r="M126" i="75"/>
  <c r="Y133" i="75"/>
  <c r="Z133" i="75"/>
  <c r="P133" i="75" s="1"/>
  <c r="Y43" i="76"/>
  <c r="M43" i="76"/>
  <c r="AA43" i="76"/>
  <c r="Y112" i="78"/>
  <c r="Z112" i="78"/>
  <c r="P112" i="78" s="1"/>
  <c r="Y131" i="78"/>
  <c r="AA131" i="78"/>
  <c r="Z131" i="78"/>
  <c r="P131" i="78" s="1"/>
  <c r="AA16" i="75"/>
  <c r="AA25" i="75"/>
  <c r="AA32" i="75"/>
  <c r="AA37" i="75"/>
  <c r="AA54" i="75"/>
  <c r="AA58" i="75"/>
  <c r="AA62" i="75"/>
  <c r="AA66" i="75"/>
  <c r="AA70" i="75"/>
  <c r="Z106" i="75"/>
  <c r="P106" i="75" s="1"/>
  <c r="Z10" i="76"/>
  <c r="P10" i="76" s="1"/>
  <c r="Z18" i="76"/>
  <c r="P18" i="76" s="1"/>
  <c r="Z22" i="76"/>
  <c r="P22" i="76" s="1"/>
  <c r="AA27" i="76"/>
  <c r="Z30" i="76"/>
  <c r="P30" i="76" s="1"/>
  <c r="AA35" i="76"/>
  <c r="Z38" i="76"/>
  <c r="P38" i="76" s="1"/>
  <c r="Z47" i="76"/>
  <c r="AA49" i="76"/>
  <c r="AA58" i="76"/>
  <c r="Z60" i="76"/>
  <c r="AA61" i="76"/>
  <c r="AA62" i="76"/>
  <c r="Z63" i="76"/>
  <c r="Z64" i="76"/>
  <c r="Y117" i="76"/>
  <c r="M117" i="76"/>
  <c r="AA117" i="76"/>
  <c r="AA120" i="76"/>
  <c r="Y121" i="76"/>
  <c r="AA121" i="76"/>
  <c r="Z121" i="76"/>
  <c r="P121" i="76" s="1"/>
  <c r="Y46" i="77"/>
  <c r="Z46" i="77"/>
  <c r="M46" i="77"/>
  <c r="Y26" i="79"/>
  <c r="AA26" i="79"/>
  <c r="Y30" i="79"/>
  <c r="M30" i="79"/>
  <c r="AA30" i="79"/>
  <c r="Z46" i="79"/>
  <c r="M46" i="79"/>
  <c r="Y121" i="80"/>
  <c r="AA121" i="80"/>
  <c r="Z121" i="80"/>
  <c r="P121" i="80" s="1"/>
  <c r="AA29" i="74"/>
  <c r="Z34" i="74"/>
  <c r="P34" i="74" s="1"/>
  <c r="AA43" i="74"/>
  <c r="Z45" i="74"/>
  <c r="AA47" i="74"/>
  <c r="AA57" i="74"/>
  <c r="AA59" i="74"/>
  <c r="AA60" i="74"/>
  <c r="AA62" i="74"/>
  <c r="AA73" i="74"/>
  <c r="Z11" i="75"/>
  <c r="P11" i="75" s="1"/>
  <c r="Y19" i="75"/>
  <c r="AA21" i="75"/>
  <c r="Z29" i="75"/>
  <c r="P29" i="75" s="1"/>
  <c r="AA33" i="75"/>
  <c r="AA38" i="75"/>
  <c r="Z43" i="75"/>
  <c r="AA45" i="75"/>
  <c r="AA47" i="75"/>
  <c r="Z49" i="75"/>
  <c r="Z51" i="75"/>
  <c r="AA53" i="75"/>
  <c r="Z56" i="75"/>
  <c r="AA57" i="75"/>
  <c r="Z60" i="75"/>
  <c r="AA61" i="75"/>
  <c r="Z64" i="75"/>
  <c r="AA65" i="75"/>
  <c r="Z68" i="75"/>
  <c r="AA69" i="75"/>
  <c r="Z72" i="75"/>
  <c r="Z73" i="75"/>
  <c r="AA106" i="75"/>
  <c r="Z111" i="75"/>
  <c r="P111" i="75" s="1"/>
  <c r="Z115" i="75"/>
  <c r="P115" i="75" s="1"/>
  <c r="Z119" i="75"/>
  <c r="P119" i="75" s="1"/>
  <c r="Z123" i="75"/>
  <c r="P123" i="75" s="1"/>
  <c r="Z127" i="75"/>
  <c r="P127" i="75" s="1"/>
  <c r="Z131" i="75"/>
  <c r="P131" i="75" s="1"/>
  <c r="Z135" i="75"/>
  <c r="P135" i="75" s="1"/>
  <c r="AA10" i="76"/>
  <c r="AA13" i="76"/>
  <c r="AA18" i="76"/>
  <c r="AA22" i="76"/>
  <c r="Z25" i="76"/>
  <c r="P25" i="76" s="1"/>
  <c r="AA30" i="76"/>
  <c r="Z33" i="76"/>
  <c r="P33" i="76" s="1"/>
  <c r="AA38" i="76"/>
  <c r="Z45" i="76"/>
  <c r="AA47" i="76"/>
  <c r="Z53" i="76"/>
  <c r="Z54" i="76"/>
  <c r="AA60" i="76"/>
  <c r="AA63" i="76"/>
  <c r="AA64" i="76"/>
  <c r="AA65" i="76"/>
  <c r="Z66" i="76"/>
  <c r="AA67" i="76"/>
  <c r="AA68" i="76"/>
  <c r="AA69" i="76"/>
  <c r="Z70" i="76"/>
  <c r="AA71" i="76"/>
  <c r="AA72" i="76"/>
  <c r="AA73" i="76"/>
  <c r="Z106" i="76"/>
  <c r="P106" i="76" s="1"/>
  <c r="AA109" i="76"/>
  <c r="AA110" i="76"/>
  <c r="Z113" i="76"/>
  <c r="P113" i="76" s="1"/>
  <c r="Y50" i="77"/>
  <c r="Z50" i="77"/>
  <c r="M50" i="77"/>
  <c r="Z126" i="77"/>
  <c r="P126" i="77" s="1"/>
  <c r="Z17" i="79"/>
  <c r="P17" i="79" s="1"/>
  <c r="M17" i="79"/>
  <c r="AA17" i="79"/>
  <c r="Z106" i="79"/>
  <c r="P106" i="79" s="1"/>
  <c r="M106" i="79"/>
  <c r="AA106" i="79"/>
  <c r="Z29" i="80"/>
  <c r="P29" i="80" s="1"/>
  <c r="M29" i="80"/>
  <c r="AA29" i="80"/>
  <c r="Z58" i="80"/>
  <c r="M58" i="80"/>
  <c r="AA58" i="80"/>
  <c r="AA11" i="75"/>
  <c r="M16" i="75"/>
  <c r="AA20" i="75"/>
  <c r="M37" i="75"/>
  <c r="AA43" i="75"/>
  <c r="AA49" i="75"/>
  <c r="AA51" i="75"/>
  <c r="M54" i="75"/>
  <c r="AA56" i="75"/>
  <c r="M58" i="75"/>
  <c r="AA60" i="75"/>
  <c r="M62" i="75"/>
  <c r="AA64" i="75"/>
  <c r="M66" i="75"/>
  <c r="AA68" i="75"/>
  <c r="M70" i="75"/>
  <c r="AA72" i="75"/>
  <c r="AA73" i="75"/>
  <c r="M106" i="75"/>
  <c r="Z109" i="75"/>
  <c r="P109" i="75" s="1"/>
  <c r="M10" i="76"/>
  <c r="Z14" i="76"/>
  <c r="P14" i="76" s="1"/>
  <c r="M22" i="76"/>
  <c r="AA23" i="76"/>
  <c r="Z26" i="76"/>
  <c r="P26" i="76" s="1"/>
  <c r="AA31" i="76"/>
  <c r="Z34" i="76"/>
  <c r="P34" i="76" s="1"/>
  <c r="M35" i="76"/>
  <c r="AA39" i="76"/>
  <c r="AA45" i="76"/>
  <c r="M47" i="76"/>
  <c r="M49" i="76"/>
  <c r="AA53" i="76"/>
  <c r="AA54" i="76"/>
  <c r="Z55" i="76"/>
  <c r="Z56" i="76"/>
  <c r="M58" i="76"/>
  <c r="M60" i="76"/>
  <c r="M61" i="76"/>
  <c r="M62" i="76"/>
  <c r="M63" i="76"/>
  <c r="M64" i="76"/>
  <c r="AA66" i="76"/>
  <c r="AA70" i="76"/>
  <c r="AA106" i="76"/>
  <c r="AA113" i="76"/>
  <c r="Z116" i="76"/>
  <c r="P116" i="76" s="1"/>
  <c r="M120" i="76"/>
  <c r="M121" i="76"/>
  <c r="Y39" i="77"/>
  <c r="M39" i="77"/>
  <c r="AA39" i="77"/>
  <c r="AA117" i="77"/>
  <c r="Y108" i="78"/>
  <c r="M108" i="78"/>
  <c r="AA108" i="78"/>
  <c r="Y113" i="78"/>
  <c r="AA113" i="78"/>
  <c r="Y124" i="78"/>
  <c r="M124" i="78"/>
  <c r="AA124" i="78"/>
  <c r="Y128" i="78"/>
  <c r="M128" i="78"/>
  <c r="AA128" i="78"/>
  <c r="Z68" i="79"/>
  <c r="M68" i="79"/>
  <c r="AA68" i="79"/>
  <c r="Z48" i="79"/>
  <c r="M48" i="79"/>
  <c r="AA48" i="79"/>
  <c r="Y118" i="79"/>
  <c r="Z118" i="79"/>
  <c r="P118" i="79" s="1"/>
  <c r="Y126" i="79"/>
  <c r="M126" i="79"/>
  <c r="AA126" i="79"/>
  <c r="Y131" i="79"/>
  <c r="M131" i="79"/>
  <c r="AA131" i="79"/>
  <c r="Z25" i="80"/>
  <c r="P25" i="80" s="1"/>
  <c r="M25" i="80"/>
  <c r="Y70" i="80"/>
  <c r="Z70" i="80"/>
  <c r="AA114" i="76"/>
  <c r="AA124" i="76"/>
  <c r="Z125" i="76"/>
  <c r="P125" i="76" s="1"/>
  <c r="AA133" i="76"/>
  <c r="AA134" i="76"/>
  <c r="AA10" i="77"/>
  <c r="AA14" i="77"/>
  <c r="AA18" i="77"/>
  <c r="AA22" i="77"/>
  <c r="AA26" i="77"/>
  <c r="AA30" i="77"/>
  <c r="Z34" i="77"/>
  <c r="P34" i="77" s="1"/>
  <c r="Z52" i="77"/>
  <c r="AA113" i="77"/>
  <c r="AA114" i="77"/>
  <c r="AA122" i="77"/>
  <c r="AA123" i="77"/>
  <c r="Z131" i="77"/>
  <c r="P131" i="77" s="1"/>
  <c r="Z135" i="77"/>
  <c r="P135" i="77" s="1"/>
  <c r="AA44" i="78"/>
  <c r="AA46" i="78"/>
  <c r="Z109" i="78"/>
  <c r="P109" i="78" s="1"/>
  <c r="Z116" i="78"/>
  <c r="P116" i="78" s="1"/>
  <c r="Z119" i="78"/>
  <c r="P119" i="78" s="1"/>
  <c r="Y132" i="78"/>
  <c r="Z132" i="78"/>
  <c r="P132" i="78" s="1"/>
  <c r="AA132" i="78"/>
  <c r="AA13" i="79"/>
  <c r="Y16" i="79"/>
  <c r="AA16" i="79"/>
  <c r="Z16" i="79"/>
  <c r="P16" i="79" s="1"/>
  <c r="Z47" i="79"/>
  <c r="M47" i="79"/>
  <c r="Z71" i="79"/>
  <c r="M71" i="79"/>
  <c r="Y109" i="79"/>
  <c r="M109" i="79"/>
  <c r="AA109" i="79"/>
  <c r="Z109" i="79"/>
  <c r="P109" i="79" s="1"/>
  <c r="Y32" i="80"/>
  <c r="Z32" i="80"/>
  <c r="P32" i="80" s="1"/>
  <c r="M32" i="80"/>
  <c r="Z59" i="80"/>
  <c r="M59" i="80"/>
  <c r="AA128" i="76"/>
  <c r="Z129" i="76"/>
  <c r="P129" i="76" s="1"/>
  <c r="Z11" i="77"/>
  <c r="Z15" i="77"/>
  <c r="P15" i="77" s="1"/>
  <c r="Z19" i="77"/>
  <c r="P19" i="77" s="1"/>
  <c r="Z23" i="77"/>
  <c r="P23" i="77" s="1"/>
  <c r="Z27" i="77"/>
  <c r="P27" i="77" s="1"/>
  <c r="Z31" i="77"/>
  <c r="P31" i="77" s="1"/>
  <c r="Z48" i="77"/>
  <c r="AA52" i="77"/>
  <c r="Z106" i="77"/>
  <c r="P106" i="77" s="1"/>
  <c r="AA109" i="77"/>
  <c r="Z110" i="77"/>
  <c r="P110" i="77" s="1"/>
  <c r="AA118" i="77"/>
  <c r="AA119" i="77"/>
  <c r="AA131" i="77"/>
  <c r="AA132" i="77"/>
  <c r="AA135" i="77"/>
  <c r="AA48" i="78"/>
  <c r="AA52" i="78"/>
  <c r="AA109" i="78"/>
  <c r="AA116" i="78"/>
  <c r="Z117" i="78"/>
  <c r="P117" i="78" s="1"/>
  <c r="AA119" i="78"/>
  <c r="Z120" i="78"/>
  <c r="P120" i="78" s="1"/>
  <c r="Z123" i="78"/>
  <c r="P123" i="78" s="1"/>
  <c r="AA9" i="79"/>
  <c r="Y22" i="79"/>
  <c r="AA22" i="79"/>
  <c r="Y34" i="79"/>
  <c r="M34" i="79"/>
  <c r="AA34" i="79"/>
  <c r="Y113" i="79"/>
  <c r="AA113" i="79"/>
  <c r="Z113" i="79"/>
  <c r="Y121" i="79"/>
  <c r="AA121" i="79"/>
  <c r="Z121" i="79"/>
  <c r="P121" i="79" s="1"/>
  <c r="Y12" i="80"/>
  <c r="M12" i="80"/>
  <c r="AA12" i="80"/>
  <c r="Y36" i="80"/>
  <c r="Z36" i="80"/>
  <c r="P36" i="80" s="1"/>
  <c r="Z53" i="80"/>
  <c r="M53" i="80"/>
  <c r="Z56" i="80"/>
  <c r="M56" i="80"/>
  <c r="Y73" i="80"/>
  <c r="Z73" i="80"/>
  <c r="M17" i="80"/>
  <c r="M24" i="80"/>
  <c r="M28" i="80"/>
  <c r="AA33" i="80"/>
  <c r="AA37" i="80"/>
  <c r="M45" i="80"/>
  <c r="M51" i="80"/>
  <c r="M54" i="80"/>
  <c r="M55" i="80"/>
  <c r="AA57" i="80"/>
  <c r="AA113" i="80"/>
  <c r="Z114" i="80"/>
  <c r="M118" i="80"/>
  <c r="Z122" i="80"/>
  <c r="P122" i="80" s="1"/>
  <c r="M126" i="80"/>
  <c r="Z129" i="80"/>
  <c r="P129" i="80" s="1"/>
  <c r="M131" i="80"/>
  <c r="AA133" i="80"/>
  <c r="AA134" i="80"/>
  <c r="Z135" i="80"/>
  <c r="P135" i="80" s="1"/>
  <c r="AA135" i="78"/>
  <c r="AA12" i="79"/>
  <c r="AA27" i="79"/>
  <c r="Z29" i="79"/>
  <c r="P29" i="79" s="1"/>
  <c r="AA33" i="79"/>
  <c r="Z38" i="79"/>
  <c r="P38" i="79" s="1"/>
  <c r="Z49" i="79"/>
  <c r="Z55" i="79"/>
  <c r="Z59" i="79"/>
  <c r="AA60" i="79"/>
  <c r="AA63" i="79"/>
  <c r="AA64" i="79"/>
  <c r="AA72" i="79"/>
  <c r="AA110" i="79"/>
  <c r="AA114" i="79"/>
  <c r="AA122" i="79"/>
  <c r="Z129" i="79"/>
  <c r="P129" i="79" s="1"/>
  <c r="Z134" i="79"/>
  <c r="P134" i="79" s="1"/>
  <c r="AA13" i="80"/>
  <c r="AA16" i="80"/>
  <c r="AA20" i="80"/>
  <c r="Z24" i="80"/>
  <c r="P24" i="80" s="1"/>
  <c r="Z28" i="80"/>
  <c r="P28" i="80" s="1"/>
  <c r="AA43" i="80"/>
  <c r="AA47" i="80"/>
  <c r="AA49" i="80"/>
  <c r="Z72" i="80"/>
  <c r="Z106" i="80"/>
  <c r="P106" i="80" s="1"/>
  <c r="Z108" i="80"/>
  <c r="P108" i="80" s="1"/>
  <c r="AA109" i="80"/>
  <c r="AA114" i="80"/>
  <c r="Z117" i="80"/>
  <c r="P117" i="80" s="1"/>
  <c r="AA122" i="80"/>
  <c r="Z125" i="80"/>
  <c r="P125" i="80" s="1"/>
  <c r="AA129" i="80"/>
  <c r="Z130" i="80"/>
  <c r="P130" i="80" s="1"/>
  <c r="Z131" i="80"/>
  <c r="P131" i="80" s="1"/>
  <c r="AA135" i="80"/>
  <c r="AA29" i="79"/>
  <c r="AA38" i="79"/>
  <c r="AA49" i="79"/>
  <c r="AA55" i="79"/>
  <c r="AA56" i="79"/>
  <c r="AA59" i="79"/>
  <c r="Z117" i="79"/>
  <c r="P117" i="79" s="1"/>
  <c r="Z125" i="79"/>
  <c r="P125" i="79" s="1"/>
  <c r="Z130" i="79"/>
  <c r="P130" i="79" s="1"/>
  <c r="AA133" i="79"/>
  <c r="AA134" i="79"/>
  <c r="Z135" i="79"/>
  <c r="P135" i="79" s="1"/>
  <c r="AA9" i="80"/>
  <c r="AA17" i="80"/>
  <c r="AA21" i="80"/>
  <c r="AA24" i="80"/>
  <c r="AA28" i="80"/>
  <c r="AA45" i="80"/>
  <c r="AA51" i="80"/>
  <c r="AA54" i="80"/>
  <c r="AA55" i="80"/>
  <c r="Z118" i="80"/>
  <c r="P118" i="80" s="1"/>
  <c r="Z126" i="80"/>
  <c r="P126" i="80" s="1"/>
  <c r="AA131" i="80"/>
  <c r="A47" i="80"/>
  <c r="A54" i="80"/>
  <c r="A58" i="80"/>
  <c r="A140" i="80"/>
  <c r="AA15" i="80"/>
  <c r="M15" i="80"/>
  <c r="Z15" i="80"/>
  <c r="P15" i="80" s="1"/>
  <c r="AA11" i="80"/>
  <c r="M11" i="80"/>
  <c r="Z11" i="80"/>
  <c r="P11" i="80" s="1"/>
  <c r="Y15" i="80"/>
  <c r="Y19" i="80"/>
  <c r="Y27" i="80"/>
  <c r="Y48" i="80"/>
  <c r="Y52" i="80"/>
  <c r="A145" i="80"/>
  <c r="Y23" i="80"/>
  <c r="Y35" i="80"/>
  <c r="Y39" i="80"/>
  <c r="Y50" i="80"/>
  <c r="Y10" i="80"/>
  <c r="Y14" i="80"/>
  <c r="Y18" i="80"/>
  <c r="Z19" i="80"/>
  <c r="P19" i="80" s="1"/>
  <c r="Y22" i="80"/>
  <c r="Z23" i="80"/>
  <c r="P23" i="80" s="1"/>
  <c r="Y26" i="80"/>
  <c r="Z27" i="80"/>
  <c r="P27" i="80" s="1"/>
  <c r="Y30" i="80"/>
  <c r="Z31" i="80"/>
  <c r="P31" i="80" s="1"/>
  <c r="Y34" i="80"/>
  <c r="Z35" i="80"/>
  <c r="P35" i="80" s="1"/>
  <c r="Y38" i="80"/>
  <c r="Z39" i="80"/>
  <c r="P39" i="80" s="1"/>
  <c r="Z44" i="80"/>
  <c r="Z46" i="80"/>
  <c r="Z48" i="80"/>
  <c r="Z50" i="80"/>
  <c r="Z52" i="80"/>
  <c r="AA107" i="80"/>
  <c r="M107" i="80"/>
  <c r="Z107" i="80"/>
  <c r="P107" i="80" s="1"/>
  <c r="Y107" i="80"/>
  <c r="Y9" i="80"/>
  <c r="Z10" i="80"/>
  <c r="Y13" i="80"/>
  <c r="Z14" i="80"/>
  <c r="P14" i="80" s="1"/>
  <c r="Y17" i="80"/>
  <c r="Z18" i="80"/>
  <c r="P18" i="80" s="1"/>
  <c r="M19" i="80"/>
  <c r="Y21" i="80"/>
  <c r="Z22" i="80"/>
  <c r="P22" i="80" s="1"/>
  <c r="Y25" i="80"/>
  <c r="Z26" i="80"/>
  <c r="P26" i="80" s="1"/>
  <c r="M27" i="80"/>
  <c r="Y29" i="80"/>
  <c r="Z30" i="80"/>
  <c r="P30" i="80" s="1"/>
  <c r="M31" i="80"/>
  <c r="AA31" i="80"/>
  <c r="Y33" i="80"/>
  <c r="Z34" i="80"/>
  <c r="P34" i="80" s="1"/>
  <c r="M35" i="80"/>
  <c r="Y37" i="80"/>
  <c r="Z38" i="80"/>
  <c r="P38" i="80" s="1"/>
  <c r="Y43" i="80"/>
  <c r="A44" i="80"/>
  <c r="M44" i="80"/>
  <c r="AA44" i="80"/>
  <c r="Y45" i="80"/>
  <c r="A46" i="80"/>
  <c r="M46" i="80"/>
  <c r="AA46" i="80"/>
  <c r="Y47" i="80"/>
  <c r="A48" i="80"/>
  <c r="M48" i="80"/>
  <c r="Y49" i="80"/>
  <c r="A50" i="80"/>
  <c r="M50" i="80"/>
  <c r="Y51" i="80"/>
  <c r="A52" i="80"/>
  <c r="M52" i="80"/>
  <c r="Y53" i="80"/>
  <c r="Y54" i="80"/>
  <c r="Y55" i="80"/>
  <c r="Y56" i="80"/>
  <c r="Y57" i="80"/>
  <c r="Y58" i="80"/>
  <c r="Y59" i="80"/>
  <c r="Y60" i="80"/>
  <c r="Z139" i="80"/>
  <c r="P139" i="80" s="1"/>
  <c r="M139" i="80"/>
  <c r="AA139" i="80"/>
  <c r="Y139" i="80"/>
  <c r="Z154" i="80"/>
  <c r="P154" i="80" s="1"/>
  <c r="M154" i="80"/>
  <c r="AA154" i="80"/>
  <c r="Y154" i="80"/>
  <c r="Z9" i="80"/>
  <c r="P9" i="80" s="1"/>
  <c r="M14" i="80"/>
  <c r="M18" i="80"/>
  <c r="M22" i="80"/>
  <c r="M26" i="80"/>
  <c r="M34" i="80"/>
  <c r="M38" i="80"/>
  <c r="Z60" i="80"/>
  <c r="AA61" i="80"/>
  <c r="M61" i="80"/>
  <c r="Z61" i="80"/>
  <c r="AA62" i="80"/>
  <c r="M62" i="80"/>
  <c r="Z62" i="80"/>
  <c r="AA63" i="80"/>
  <c r="M63" i="80"/>
  <c r="Z63" i="80"/>
  <c r="AA64" i="80"/>
  <c r="M64" i="80"/>
  <c r="Z64" i="80"/>
  <c r="AA65" i="80"/>
  <c r="M65" i="80"/>
  <c r="Z65" i="80"/>
  <c r="AA66" i="80"/>
  <c r="M66" i="80"/>
  <c r="Z66" i="80"/>
  <c r="AA67" i="80"/>
  <c r="M67" i="80"/>
  <c r="Z67" i="80"/>
  <c r="AA68" i="80"/>
  <c r="M68" i="80"/>
  <c r="Z68" i="80"/>
  <c r="AA69" i="80"/>
  <c r="M69" i="80"/>
  <c r="Z69" i="80"/>
  <c r="AA111" i="80"/>
  <c r="M111" i="80"/>
  <c r="Z111" i="80"/>
  <c r="P111" i="80" s="1"/>
  <c r="Y111" i="80"/>
  <c r="M70" i="80"/>
  <c r="AA70" i="80"/>
  <c r="M71" i="80"/>
  <c r="AA71" i="80"/>
  <c r="M72" i="80"/>
  <c r="AA72" i="80"/>
  <c r="M73" i="80"/>
  <c r="AA73" i="80"/>
  <c r="M106" i="80"/>
  <c r="AA106" i="80"/>
  <c r="Y108" i="80"/>
  <c r="M110" i="80"/>
  <c r="AA110" i="80"/>
  <c r="Y112" i="80"/>
  <c r="AA116" i="80"/>
  <c r="M116" i="80"/>
  <c r="Z116" i="80"/>
  <c r="P116" i="80" s="1"/>
  <c r="Y116" i="80"/>
  <c r="AA119" i="80"/>
  <c r="M119" i="80"/>
  <c r="Z119" i="80"/>
  <c r="P119" i="80" s="1"/>
  <c r="AA124" i="80"/>
  <c r="M124" i="80"/>
  <c r="Z124" i="80"/>
  <c r="P124" i="80" s="1"/>
  <c r="Y124" i="80"/>
  <c r="AA127" i="80"/>
  <c r="M127" i="80"/>
  <c r="Z127" i="80"/>
  <c r="P127" i="80" s="1"/>
  <c r="A141" i="80"/>
  <c r="Z150" i="80"/>
  <c r="P150" i="80" s="1"/>
  <c r="M150" i="80"/>
  <c r="AA150" i="80"/>
  <c r="Y150" i="80"/>
  <c r="A157" i="80"/>
  <c r="Y105" i="80"/>
  <c r="Y109" i="80"/>
  <c r="Z146" i="80"/>
  <c r="P146" i="80" s="1"/>
  <c r="M146" i="80"/>
  <c r="AA146" i="80"/>
  <c r="Y146" i="80"/>
  <c r="A153" i="80"/>
  <c r="Z105" i="80"/>
  <c r="P105" i="80" s="1"/>
  <c r="M108" i="80"/>
  <c r="AA115" i="80"/>
  <c r="M115" i="80"/>
  <c r="Z115" i="80"/>
  <c r="P115" i="80" s="1"/>
  <c r="AA120" i="80"/>
  <c r="M120" i="80"/>
  <c r="Z120" i="80"/>
  <c r="P120" i="80" s="1"/>
  <c r="Y120" i="80"/>
  <c r="AA123" i="80"/>
  <c r="M123" i="80"/>
  <c r="Z123" i="80"/>
  <c r="P123" i="80" s="1"/>
  <c r="AA128" i="80"/>
  <c r="M128" i="80"/>
  <c r="Z128" i="80"/>
  <c r="P128" i="80" s="1"/>
  <c r="Y128" i="80"/>
  <c r="Z142" i="80"/>
  <c r="P142" i="80" s="1"/>
  <c r="M142" i="80"/>
  <c r="AA142" i="80"/>
  <c r="Y142" i="80"/>
  <c r="A149" i="80"/>
  <c r="Z158" i="80"/>
  <c r="P158" i="80" s="1"/>
  <c r="M158" i="80"/>
  <c r="AA158" i="80"/>
  <c r="Y158" i="80"/>
  <c r="Y143" i="80"/>
  <c r="Y147" i="80"/>
  <c r="Y151" i="80"/>
  <c r="Y155" i="80"/>
  <c r="Y159" i="80"/>
  <c r="AA132" i="80"/>
  <c r="M132" i="80"/>
  <c r="Z132" i="80"/>
  <c r="P132" i="80" s="1"/>
  <c r="Y133" i="80"/>
  <c r="Y140" i="80"/>
  <c r="AA143" i="80"/>
  <c r="A144" i="80"/>
  <c r="Y144" i="80"/>
  <c r="AA147" i="80"/>
  <c r="A148" i="80"/>
  <c r="Y148" i="80"/>
  <c r="AA151" i="80"/>
  <c r="A152" i="80"/>
  <c r="Y152" i="80"/>
  <c r="AA155" i="80"/>
  <c r="A156" i="80"/>
  <c r="Y156" i="80"/>
  <c r="AA159" i="80"/>
  <c r="A160" i="80"/>
  <c r="Z160" i="80"/>
  <c r="P160" i="80" s="1"/>
  <c r="Y160" i="80"/>
  <c r="AA160" i="80"/>
  <c r="Y141" i="80"/>
  <c r="M143" i="80"/>
  <c r="Y145" i="80"/>
  <c r="M147" i="80"/>
  <c r="Y149" i="80"/>
  <c r="M151" i="80"/>
  <c r="Y153" i="80"/>
  <c r="M155" i="80"/>
  <c r="Y157" i="80"/>
  <c r="M159" i="80"/>
  <c r="AA169" i="80"/>
  <c r="M169" i="80"/>
  <c r="Y169" i="80"/>
  <c r="AA163" i="80"/>
  <c r="M163" i="80"/>
  <c r="Z163" i="80"/>
  <c r="P163" i="80" s="1"/>
  <c r="AA164" i="80"/>
  <c r="M164" i="80"/>
  <c r="Z164" i="80"/>
  <c r="P164" i="80" s="1"/>
  <c r="AA165" i="80"/>
  <c r="M165" i="80"/>
  <c r="Z165" i="80"/>
  <c r="P165" i="80" s="1"/>
  <c r="AA166" i="80"/>
  <c r="M166" i="80"/>
  <c r="Z166" i="80"/>
  <c r="P166" i="80" s="1"/>
  <c r="AA167" i="80"/>
  <c r="M167" i="80"/>
  <c r="Z167" i="80"/>
  <c r="P167" i="80" s="1"/>
  <c r="AA168" i="80"/>
  <c r="M168" i="80"/>
  <c r="Z168" i="80"/>
  <c r="P168" i="80" s="1"/>
  <c r="A169" i="80"/>
  <c r="Y161" i="80"/>
  <c r="Y162" i="80"/>
  <c r="A154" i="79"/>
  <c r="A158" i="79"/>
  <c r="A162" i="79"/>
  <c r="A59" i="79"/>
  <c r="A60" i="79"/>
  <c r="A61" i="79"/>
  <c r="A44" i="79"/>
  <c r="A46" i="79"/>
  <c r="A45" i="79"/>
  <c r="A47" i="79"/>
  <c r="A53" i="79"/>
  <c r="Y15" i="79"/>
  <c r="Y19" i="79"/>
  <c r="Y23" i="79"/>
  <c r="Y25" i="79"/>
  <c r="AA28" i="79"/>
  <c r="Z28" i="79"/>
  <c r="P28" i="79" s="1"/>
  <c r="Y39" i="79"/>
  <c r="Y43" i="79"/>
  <c r="Y50" i="79"/>
  <c r="Y51" i="79"/>
  <c r="Y54" i="79"/>
  <c r="Y58" i="79"/>
  <c r="Y62" i="79"/>
  <c r="Y65" i="79"/>
  <c r="Y69" i="79"/>
  <c r="Y73" i="79"/>
  <c r="AA111" i="79"/>
  <c r="M111" i="79"/>
  <c r="Y111" i="79"/>
  <c r="AA124" i="79"/>
  <c r="M124" i="79"/>
  <c r="Z124" i="79"/>
  <c r="P124" i="79" s="1"/>
  <c r="Y124" i="79"/>
  <c r="Y10" i="79"/>
  <c r="Z11" i="79"/>
  <c r="P11" i="79" s="1"/>
  <c r="Y14" i="79"/>
  <c r="Z15" i="79"/>
  <c r="P15" i="79" s="1"/>
  <c r="Y18" i="79"/>
  <c r="Z19" i="79"/>
  <c r="P19" i="79" s="1"/>
  <c r="Y21" i="79"/>
  <c r="AA23" i="79"/>
  <c r="AA24" i="79"/>
  <c r="Z24" i="79"/>
  <c r="P24" i="79" s="1"/>
  <c r="Z25" i="79"/>
  <c r="P25" i="79" s="1"/>
  <c r="Y35" i="79"/>
  <c r="Y37" i="79"/>
  <c r="AA39" i="79"/>
  <c r="Z43" i="79"/>
  <c r="Y44" i="79"/>
  <c r="Y45" i="79"/>
  <c r="AA50" i="79"/>
  <c r="Z51" i="79"/>
  <c r="Y52" i="79"/>
  <c r="Y53" i="79"/>
  <c r="Z54" i="79"/>
  <c r="Y57" i="79"/>
  <c r="Z58" i="79"/>
  <c r="Y61" i="79"/>
  <c r="Z62" i="79"/>
  <c r="AA65" i="79"/>
  <c r="Y66" i="79"/>
  <c r="AA69" i="79"/>
  <c r="Y70" i="79"/>
  <c r="AA73" i="79"/>
  <c r="V105" i="79"/>
  <c r="AA116" i="79"/>
  <c r="M116" i="79"/>
  <c r="Z116" i="79"/>
  <c r="P116" i="79" s="1"/>
  <c r="Y116" i="79"/>
  <c r="Y9" i="79"/>
  <c r="Z10" i="79"/>
  <c r="P10" i="79" s="1"/>
  <c r="M11" i="79"/>
  <c r="AA11" i="79"/>
  <c r="Y13" i="79"/>
  <c r="Z14" i="79"/>
  <c r="P14" i="79" s="1"/>
  <c r="Y17" i="79"/>
  <c r="Z18" i="79"/>
  <c r="P18" i="79" s="1"/>
  <c r="M19" i="79"/>
  <c r="AA20" i="79"/>
  <c r="M20" i="79"/>
  <c r="Z20" i="79"/>
  <c r="P20" i="79" s="1"/>
  <c r="Z21" i="79"/>
  <c r="P21" i="79" s="1"/>
  <c r="Y31" i="79"/>
  <c r="Y33" i="79"/>
  <c r="AA35" i="79"/>
  <c r="AA36" i="79"/>
  <c r="Z36" i="79"/>
  <c r="P36" i="79" s="1"/>
  <c r="Z37" i="79"/>
  <c r="P37" i="79" s="1"/>
  <c r="M39" i="79"/>
  <c r="M43" i="79"/>
  <c r="AA44" i="79"/>
  <c r="Z45" i="79"/>
  <c r="Y46" i="79"/>
  <c r="Y47" i="79"/>
  <c r="A48" i="79"/>
  <c r="M50" i="79"/>
  <c r="M51" i="79"/>
  <c r="AA52" i="79"/>
  <c r="Z53" i="79"/>
  <c r="M54" i="79"/>
  <c r="Y56" i="79"/>
  <c r="Z57" i="79"/>
  <c r="M58" i="79"/>
  <c r="Y60" i="79"/>
  <c r="Z61" i="79"/>
  <c r="M62" i="79"/>
  <c r="Y64" i="79"/>
  <c r="M65" i="79"/>
  <c r="AA66" i="79"/>
  <c r="Y67" i="79"/>
  <c r="M69" i="79"/>
  <c r="AA70" i="79"/>
  <c r="Y71" i="79"/>
  <c r="M73" i="79"/>
  <c r="AA108" i="79"/>
  <c r="M108" i="79"/>
  <c r="Z108" i="79"/>
  <c r="P108" i="79" s="1"/>
  <c r="Y108" i="79"/>
  <c r="Z9" i="79"/>
  <c r="M14" i="79"/>
  <c r="M21" i="79"/>
  <c r="Y27" i="79"/>
  <c r="Y28" i="79"/>
  <c r="AA31" i="79"/>
  <c r="AA32" i="79"/>
  <c r="M32" i="79"/>
  <c r="Z32" i="79"/>
  <c r="P32" i="79" s="1"/>
  <c r="M35" i="79"/>
  <c r="A43" i="79"/>
  <c r="M44" i="79"/>
  <c r="M45" i="79"/>
  <c r="AA46" i="79"/>
  <c r="Y48" i="79"/>
  <c r="A51" i="79"/>
  <c r="M52" i="79"/>
  <c r="M53" i="79"/>
  <c r="A54" i="79"/>
  <c r="M57" i="79"/>
  <c r="A58" i="79"/>
  <c r="M61" i="79"/>
  <c r="A62" i="79"/>
  <c r="M66" i="79"/>
  <c r="AA67" i="79"/>
  <c r="A68" i="79"/>
  <c r="Y68" i="79"/>
  <c r="M70" i="79"/>
  <c r="AA71" i="79"/>
  <c r="A72" i="79"/>
  <c r="Y72" i="79"/>
  <c r="Z111" i="79"/>
  <c r="P111" i="79" s="1"/>
  <c r="AA119" i="79"/>
  <c r="Y119" i="79"/>
  <c r="AA107" i="79"/>
  <c r="M107" i="79"/>
  <c r="Z107" i="79"/>
  <c r="P107" i="79" s="1"/>
  <c r="A139" i="79"/>
  <c r="A143" i="79"/>
  <c r="A147" i="79"/>
  <c r="A151" i="79"/>
  <c r="AA166" i="79"/>
  <c r="M166" i="79"/>
  <c r="Y166" i="79"/>
  <c r="Y106" i="79"/>
  <c r="AA112" i="79"/>
  <c r="M112" i="79"/>
  <c r="Z112" i="79"/>
  <c r="P112" i="79" s="1"/>
  <c r="Y112" i="79"/>
  <c r="AA115" i="79"/>
  <c r="M115" i="79"/>
  <c r="Z115" i="79"/>
  <c r="P115" i="79" s="1"/>
  <c r="AA120" i="79"/>
  <c r="M120" i="79"/>
  <c r="Z120" i="79"/>
  <c r="P120" i="79" s="1"/>
  <c r="Y120" i="79"/>
  <c r="AA123" i="79"/>
  <c r="Z123" i="79"/>
  <c r="P123" i="79" s="1"/>
  <c r="AA128" i="79"/>
  <c r="M128" i="79"/>
  <c r="Z128" i="79"/>
  <c r="P128" i="79" s="1"/>
  <c r="Y128" i="79"/>
  <c r="A141" i="79"/>
  <c r="A145" i="79"/>
  <c r="A149" i="79"/>
  <c r="Y105" i="79"/>
  <c r="M127" i="79"/>
  <c r="AA127" i="79"/>
  <c r="AA132" i="79"/>
  <c r="M132" i="79"/>
  <c r="Z132" i="79"/>
  <c r="P132" i="79" s="1"/>
  <c r="Y133" i="79"/>
  <c r="M139" i="79"/>
  <c r="Y140" i="79"/>
  <c r="M141" i="79"/>
  <c r="Y142" i="79"/>
  <c r="M143" i="79"/>
  <c r="Y144" i="79"/>
  <c r="M145" i="79"/>
  <c r="Y146" i="79"/>
  <c r="M147" i="79"/>
  <c r="Y148" i="79"/>
  <c r="M149" i="79"/>
  <c r="Y150" i="79"/>
  <c r="M151" i="79"/>
  <c r="Z152" i="79"/>
  <c r="P152" i="79" s="1"/>
  <c r="Y152" i="79"/>
  <c r="AA152" i="79"/>
  <c r="AA165" i="79"/>
  <c r="M165" i="79"/>
  <c r="Z165" i="79"/>
  <c r="P165" i="79" s="1"/>
  <c r="AA164" i="79"/>
  <c r="M164" i="79"/>
  <c r="Z164" i="79"/>
  <c r="P164" i="79" s="1"/>
  <c r="Y139" i="79"/>
  <c r="Y141" i="79"/>
  <c r="Y143" i="79"/>
  <c r="Y145" i="79"/>
  <c r="Y147" i="79"/>
  <c r="Y149" i="79"/>
  <c r="Y151" i="79"/>
  <c r="AA163" i="79"/>
  <c r="M163" i="79"/>
  <c r="Z163" i="79"/>
  <c r="P163" i="79" s="1"/>
  <c r="AA167" i="79"/>
  <c r="M167" i="79"/>
  <c r="Z167" i="79"/>
  <c r="P167" i="79" s="1"/>
  <c r="AA169" i="79"/>
  <c r="M169" i="79"/>
  <c r="Y169" i="79"/>
  <c r="AA168" i="79"/>
  <c r="M168" i="79"/>
  <c r="Z168" i="79"/>
  <c r="P168" i="79" s="1"/>
  <c r="A169" i="79"/>
  <c r="Y153" i="79"/>
  <c r="Y154" i="79"/>
  <c r="Y155" i="79"/>
  <c r="Y156" i="79"/>
  <c r="Y157" i="79"/>
  <c r="Y158" i="79"/>
  <c r="Y159" i="79"/>
  <c r="Y160" i="79"/>
  <c r="Y161" i="79"/>
  <c r="Y162" i="79"/>
  <c r="A50" i="78"/>
  <c r="A52" i="78"/>
  <c r="Y43" i="78"/>
  <c r="Y45" i="78"/>
  <c r="Y47" i="78"/>
  <c r="Y49" i="78"/>
  <c r="AA54" i="78"/>
  <c r="M54" i="78"/>
  <c r="Y54" i="78"/>
  <c r="AA56" i="78"/>
  <c r="M56" i="78"/>
  <c r="Y56" i="78"/>
  <c r="AA58" i="78"/>
  <c r="M58" i="78"/>
  <c r="Y58" i="78"/>
  <c r="AA60" i="78"/>
  <c r="M60" i="78"/>
  <c r="Y60" i="78"/>
  <c r="AA62" i="78"/>
  <c r="M62" i="78"/>
  <c r="Y62" i="78"/>
  <c r="AA64" i="78"/>
  <c r="M64" i="78"/>
  <c r="Y64" i="78"/>
  <c r="AA66" i="78"/>
  <c r="M66" i="78"/>
  <c r="Y66" i="78"/>
  <c r="AA68" i="78"/>
  <c r="M68" i="78"/>
  <c r="Y68" i="78"/>
  <c r="AA70" i="78"/>
  <c r="M70" i="78"/>
  <c r="Y70" i="78"/>
  <c r="AA72" i="78"/>
  <c r="M72" i="78"/>
  <c r="Y72" i="78"/>
  <c r="AA107" i="78"/>
  <c r="M107" i="78"/>
  <c r="Z107" i="78"/>
  <c r="P107" i="78" s="1"/>
  <c r="Y107" i="78"/>
  <c r="AA115" i="78"/>
  <c r="Z115" i="78"/>
  <c r="P115" i="78" s="1"/>
  <c r="Y115" i="78"/>
  <c r="AA121" i="78"/>
  <c r="M121" i="78"/>
  <c r="Y121" i="78"/>
  <c r="Z121" i="78"/>
  <c r="P121" i="78" s="1"/>
  <c r="Z43" i="78"/>
  <c r="Z45" i="78"/>
  <c r="Z47" i="78"/>
  <c r="Z49" i="78"/>
  <c r="AA51" i="78"/>
  <c r="M51" i="78"/>
  <c r="Z51" i="78"/>
  <c r="AA125" i="78"/>
  <c r="M125" i="78"/>
  <c r="Y125" i="78"/>
  <c r="Z125" i="78"/>
  <c r="P125" i="78" s="1"/>
  <c r="M43" i="78"/>
  <c r="Y44" i="78"/>
  <c r="A45" i="78"/>
  <c r="M45" i="78"/>
  <c r="Y46" i="78"/>
  <c r="A47" i="78"/>
  <c r="M47" i="78"/>
  <c r="Y48" i="78"/>
  <c r="A49" i="78"/>
  <c r="M49" i="78"/>
  <c r="Z50" i="78"/>
  <c r="AA53" i="78"/>
  <c r="M53" i="78"/>
  <c r="Y53" i="78"/>
  <c r="AA55" i="78"/>
  <c r="M55" i="78"/>
  <c r="Y55" i="78"/>
  <c r="AA57" i="78"/>
  <c r="M57" i="78"/>
  <c r="Y57" i="78"/>
  <c r="AA59" i="78"/>
  <c r="M59" i="78"/>
  <c r="Y59" i="78"/>
  <c r="AA61" i="78"/>
  <c r="M61" i="78"/>
  <c r="Y61" i="78"/>
  <c r="AA63" i="78"/>
  <c r="M63" i="78"/>
  <c r="Y63" i="78"/>
  <c r="AA65" i="78"/>
  <c r="M65" i="78"/>
  <c r="Y65" i="78"/>
  <c r="AA67" i="78"/>
  <c r="M67" i="78"/>
  <c r="Y67" i="78"/>
  <c r="AA69" i="78"/>
  <c r="M69" i="78"/>
  <c r="Y69" i="78"/>
  <c r="AA71" i="78"/>
  <c r="M71" i="78"/>
  <c r="Y71" i="78"/>
  <c r="AA73" i="78"/>
  <c r="M73" i="78"/>
  <c r="Y73" i="78"/>
  <c r="AA129" i="78"/>
  <c r="Y129" i="78"/>
  <c r="Z129" i="78"/>
  <c r="P129" i="78" s="1"/>
  <c r="AA50" i="78"/>
  <c r="Z54" i="78"/>
  <c r="Z56" i="78"/>
  <c r="Z58" i="78"/>
  <c r="Z60" i="78"/>
  <c r="Z62" i="78"/>
  <c r="Z64" i="78"/>
  <c r="Z66" i="78"/>
  <c r="Z68" i="78"/>
  <c r="Z70" i="78"/>
  <c r="Z72" i="78"/>
  <c r="AA133" i="78"/>
  <c r="Y133" i="78"/>
  <c r="Z133" i="78"/>
  <c r="P133" i="78" s="1"/>
  <c r="Z122" i="78"/>
  <c r="P122" i="78" s="1"/>
  <c r="M122" i="78"/>
  <c r="AA122" i="78"/>
  <c r="Y122" i="78"/>
  <c r="Z126" i="78"/>
  <c r="P126" i="78" s="1"/>
  <c r="AA126" i="78"/>
  <c r="Y126" i="78"/>
  <c r="Z130" i="78"/>
  <c r="P130" i="78" s="1"/>
  <c r="M130" i="78"/>
  <c r="AA130" i="78"/>
  <c r="Y130" i="78"/>
  <c r="Z134" i="78"/>
  <c r="P134" i="78" s="1"/>
  <c r="M134" i="78"/>
  <c r="AA134" i="78"/>
  <c r="Y134" i="78"/>
  <c r="AA111" i="78"/>
  <c r="M111" i="78"/>
  <c r="Z111" i="78"/>
  <c r="P111" i="78" s="1"/>
  <c r="Y111" i="78"/>
  <c r="M106" i="78"/>
  <c r="AA106" i="78"/>
  <c r="AA110" i="78"/>
  <c r="AA114" i="78"/>
  <c r="AA118" i="78"/>
  <c r="Y105" i="78"/>
  <c r="AA169" i="78"/>
  <c r="M169" i="78"/>
  <c r="Y169" i="78"/>
  <c r="M139" i="78"/>
  <c r="AA139" i="78"/>
  <c r="M140" i="78"/>
  <c r="AA140" i="78"/>
  <c r="M141" i="78"/>
  <c r="AA141" i="78"/>
  <c r="M142" i="78"/>
  <c r="AA142" i="78"/>
  <c r="M143" i="78"/>
  <c r="AA143" i="78"/>
  <c r="M144" i="78"/>
  <c r="AA144" i="78"/>
  <c r="M145" i="78"/>
  <c r="AA145" i="78"/>
  <c r="M146" i="78"/>
  <c r="AA146" i="78"/>
  <c r="M147" i="78"/>
  <c r="AA147" i="78"/>
  <c r="M148" i="78"/>
  <c r="AA148" i="78"/>
  <c r="M149" i="78"/>
  <c r="AA149" i="78"/>
  <c r="M150" i="78"/>
  <c r="AA150" i="78"/>
  <c r="M151" i="78"/>
  <c r="AA151" i="78"/>
  <c r="M152" i="78"/>
  <c r="AA152" i="78"/>
  <c r="M153" i="78"/>
  <c r="AA153" i="78"/>
  <c r="M154" i="78"/>
  <c r="AA154" i="78"/>
  <c r="M155" i="78"/>
  <c r="AA155" i="78"/>
  <c r="M156" i="78"/>
  <c r="AA156" i="78"/>
  <c r="M157" i="78"/>
  <c r="AA157" i="78"/>
  <c r="M158" i="78"/>
  <c r="AA158" i="78"/>
  <c r="M159" i="78"/>
  <c r="AA159" i="78"/>
  <c r="M160" i="78"/>
  <c r="AA160" i="78"/>
  <c r="M161" i="78"/>
  <c r="AA161" i="78"/>
  <c r="M162" i="78"/>
  <c r="AA162" i="78"/>
  <c r="AA168" i="78"/>
  <c r="M168" i="78"/>
  <c r="Z168" i="78"/>
  <c r="P168" i="78" s="1"/>
  <c r="A169" i="78"/>
  <c r="AA163" i="78"/>
  <c r="M163" i="78"/>
  <c r="Z163" i="78"/>
  <c r="P163" i="78" s="1"/>
  <c r="AA164" i="78"/>
  <c r="M164" i="78"/>
  <c r="Z164" i="78"/>
  <c r="P164" i="78" s="1"/>
  <c r="AA165" i="78"/>
  <c r="M165" i="78"/>
  <c r="Z165" i="78"/>
  <c r="P165" i="78" s="1"/>
  <c r="AA166" i="78"/>
  <c r="M166" i="78"/>
  <c r="Z166" i="78"/>
  <c r="P166" i="78" s="1"/>
  <c r="AA167" i="78"/>
  <c r="M167" i="78"/>
  <c r="Z167" i="78"/>
  <c r="P167" i="78" s="1"/>
  <c r="A168" i="78"/>
  <c r="Z9" i="77"/>
  <c r="P9" i="77" s="1"/>
  <c r="Y12" i="77"/>
  <c r="Z13" i="77"/>
  <c r="P13" i="77" s="1"/>
  <c r="Y16" i="77"/>
  <c r="Z17" i="77"/>
  <c r="P17" i="77" s="1"/>
  <c r="Y20" i="77"/>
  <c r="Z21" i="77"/>
  <c r="P21" i="77" s="1"/>
  <c r="Y24" i="77"/>
  <c r="Z25" i="77"/>
  <c r="P25" i="77" s="1"/>
  <c r="Y28" i="77"/>
  <c r="Z29" i="77"/>
  <c r="P29" i="77" s="1"/>
  <c r="Y32" i="77"/>
  <c r="Z33" i="77"/>
  <c r="P33" i="77" s="1"/>
  <c r="Y36" i="77"/>
  <c r="Y38" i="77"/>
  <c r="AA43" i="77"/>
  <c r="M43" i="77"/>
  <c r="Z43" i="77"/>
  <c r="AA45" i="77"/>
  <c r="M45" i="77"/>
  <c r="Z45" i="77"/>
  <c r="AA47" i="77"/>
  <c r="M47" i="77"/>
  <c r="Z47" i="77"/>
  <c r="M9" i="77"/>
  <c r="V9" i="77"/>
  <c r="Z12" i="77"/>
  <c r="P12" i="77" s="1"/>
  <c r="AA13" i="77"/>
  <c r="Z16" i="77"/>
  <c r="P16" i="77" s="1"/>
  <c r="AA17" i="77"/>
  <c r="Z20" i="77"/>
  <c r="P20" i="77" s="1"/>
  <c r="AA21" i="77"/>
  <c r="Z24" i="77"/>
  <c r="P24" i="77" s="1"/>
  <c r="M25" i="77"/>
  <c r="AA25" i="77"/>
  <c r="Z28" i="77"/>
  <c r="P28" i="77" s="1"/>
  <c r="AA29" i="77"/>
  <c r="Z32" i="77"/>
  <c r="P32" i="77" s="1"/>
  <c r="AA33" i="77"/>
  <c r="AA36" i="77"/>
  <c r="AA37" i="77"/>
  <c r="M37" i="77"/>
  <c r="Z37" i="77"/>
  <c r="P37" i="77" s="1"/>
  <c r="Z38" i="77"/>
  <c r="P38" i="77" s="1"/>
  <c r="M16" i="77"/>
  <c r="Y9" i="77"/>
  <c r="Y47" i="77"/>
  <c r="Y66" i="77"/>
  <c r="AA67" i="77"/>
  <c r="M67" i="77"/>
  <c r="Z67" i="77"/>
  <c r="Y67" i="77"/>
  <c r="Y49" i="77"/>
  <c r="Y51" i="77"/>
  <c r="Y53" i="77"/>
  <c r="Y54" i="77"/>
  <c r="Y55" i="77"/>
  <c r="Y56" i="77"/>
  <c r="Y57" i="77"/>
  <c r="Y58" i="77"/>
  <c r="Y59" i="77"/>
  <c r="Y60" i="77"/>
  <c r="Y61" i="77"/>
  <c r="Y62" i="77"/>
  <c r="Y63" i="77"/>
  <c r="Y64" i="77"/>
  <c r="Y65" i="77"/>
  <c r="AA66" i="77"/>
  <c r="AA69" i="77"/>
  <c r="M69" i="77"/>
  <c r="Z69" i="77"/>
  <c r="Y69" i="77"/>
  <c r="A70" i="77"/>
  <c r="Z49" i="77"/>
  <c r="Z51" i="77"/>
  <c r="Z53" i="77"/>
  <c r="Z54" i="77"/>
  <c r="Z55" i="77"/>
  <c r="Z56" i="77"/>
  <c r="Z57" i="77"/>
  <c r="Z58" i="77"/>
  <c r="Z59" i="77"/>
  <c r="Z60" i="77"/>
  <c r="Z61" i="77"/>
  <c r="Z62" i="77"/>
  <c r="Z63" i="77"/>
  <c r="Z64" i="77"/>
  <c r="Z65" i="77"/>
  <c r="M66" i="77"/>
  <c r="M49" i="77"/>
  <c r="M51" i="77"/>
  <c r="M53" i="77"/>
  <c r="M54" i="77"/>
  <c r="M55" i="77"/>
  <c r="M56" i="77"/>
  <c r="M57" i="77"/>
  <c r="M58" i="77"/>
  <c r="M59" i="77"/>
  <c r="M60" i="77"/>
  <c r="M61" i="77"/>
  <c r="M62" i="77"/>
  <c r="M63" i="77"/>
  <c r="M64" i="77"/>
  <c r="M65" i="77"/>
  <c r="AA68" i="77"/>
  <c r="M68" i="77"/>
  <c r="Z68" i="77"/>
  <c r="Y68" i="77"/>
  <c r="A69" i="77"/>
  <c r="AA70" i="77"/>
  <c r="M70" i="77"/>
  <c r="Z70" i="77"/>
  <c r="Y70" i="77"/>
  <c r="A71" i="77"/>
  <c r="Y71" i="77"/>
  <c r="Y72" i="77"/>
  <c r="Y73" i="77"/>
  <c r="AA107" i="77"/>
  <c r="M107" i="77"/>
  <c r="Z107" i="77"/>
  <c r="P107" i="77" s="1"/>
  <c r="Z71" i="77"/>
  <c r="Z72" i="77"/>
  <c r="Z73" i="77"/>
  <c r="Z111" i="77"/>
  <c r="P111" i="77" s="1"/>
  <c r="AA111" i="77"/>
  <c r="M71" i="77"/>
  <c r="A72" i="77"/>
  <c r="M72" i="77"/>
  <c r="A73" i="77"/>
  <c r="M73" i="77"/>
  <c r="AA108" i="77"/>
  <c r="Z108" i="77"/>
  <c r="P108" i="77" s="1"/>
  <c r="Y105" i="77"/>
  <c r="Y109" i="77"/>
  <c r="Z112" i="77"/>
  <c r="P112" i="77" s="1"/>
  <c r="Y113" i="77"/>
  <c r="AA115" i="77"/>
  <c r="Z116" i="77"/>
  <c r="P116" i="77" s="1"/>
  <c r="Y117" i="77"/>
  <c r="AA120" i="77"/>
  <c r="M124" i="77"/>
  <c r="AA124" i="77"/>
  <c r="AA128" i="77"/>
  <c r="AA129" i="77"/>
  <c r="Z129" i="77"/>
  <c r="P129" i="77" s="1"/>
  <c r="AA134" i="77"/>
  <c r="M134" i="77"/>
  <c r="Z134" i="77"/>
  <c r="P134" i="77" s="1"/>
  <c r="Y134" i="77"/>
  <c r="AA139" i="77"/>
  <c r="Z139" i="77"/>
  <c r="P139" i="77" s="1"/>
  <c r="A140" i="77"/>
  <c r="AA143" i="77"/>
  <c r="M143" i="77"/>
  <c r="Z143" i="77"/>
  <c r="P143" i="77" s="1"/>
  <c r="A144" i="77"/>
  <c r="AA147" i="77"/>
  <c r="M147" i="77"/>
  <c r="Z147" i="77"/>
  <c r="P147" i="77" s="1"/>
  <c r="A148" i="77"/>
  <c r="AA150" i="77"/>
  <c r="M150" i="77"/>
  <c r="Z150" i="77"/>
  <c r="P150" i="77" s="1"/>
  <c r="A152" i="77"/>
  <c r="Y154" i="77"/>
  <c r="AA154" i="77"/>
  <c r="M154" i="77"/>
  <c r="Z154" i="77"/>
  <c r="P154" i="77" s="1"/>
  <c r="Z105" i="77"/>
  <c r="AA112" i="77"/>
  <c r="AA116" i="77"/>
  <c r="Z117" i="77"/>
  <c r="P117" i="77" s="1"/>
  <c r="Y118" i="77"/>
  <c r="AA121" i="77"/>
  <c r="M121" i="77"/>
  <c r="Z121" i="77"/>
  <c r="P121" i="77" s="1"/>
  <c r="Y122" i="77"/>
  <c r="AA125" i="77"/>
  <c r="M125" i="77"/>
  <c r="Z125" i="77"/>
  <c r="P125" i="77" s="1"/>
  <c r="Y126" i="77"/>
  <c r="AA142" i="77"/>
  <c r="M142" i="77"/>
  <c r="Z142" i="77"/>
  <c r="P142" i="77" s="1"/>
  <c r="A143" i="77"/>
  <c r="AA146" i="77"/>
  <c r="M146" i="77"/>
  <c r="Z146" i="77"/>
  <c r="P146" i="77" s="1"/>
  <c r="A147" i="77"/>
  <c r="AA151" i="77"/>
  <c r="M151" i="77"/>
  <c r="Z151" i="77"/>
  <c r="P151" i="77" s="1"/>
  <c r="A153" i="77"/>
  <c r="Y115" i="77"/>
  <c r="Y120" i="77"/>
  <c r="Y124" i="77"/>
  <c r="Y128" i="77"/>
  <c r="AA130" i="77"/>
  <c r="M130" i="77"/>
  <c r="Z130" i="77"/>
  <c r="P130" i="77" s="1"/>
  <c r="Y130" i="77"/>
  <c r="AA133" i="77"/>
  <c r="M133" i="77"/>
  <c r="Z133" i="77"/>
  <c r="P133" i="77" s="1"/>
  <c r="AA141" i="77"/>
  <c r="M141" i="77"/>
  <c r="Z141" i="77"/>
  <c r="P141" i="77" s="1"/>
  <c r="A142" i="77"/>
  <c r="AA145" i="77"/>
  <c r="M145" i="77"/>
  <c r="Z145" i="77"/>
  <c r="P145" i="77" s="1"/>
  <c r="A146" i="77"/>
  <c r="AA149" i="77"/>
  <c r="M149" i="77"/>
  <c r="Z149" i="77"/>
  <c r="P149" i="77" s="1"/>
  <c r="A150" i="77"/>
  <c r="AA152" i="77"/>
  <c r="M152" i="77"/>
  <c r="Z152" i="77"/>
  <c r="P152" i="77" s="1"/>
  <c r="A154" i="77"/>
  <c r="AA140" i="77"/>
  <c r="M140" i="77"/>
  <c r="Z140" i="77"/>
  <c r="P140" i="77" s="1"/>
  <c r="A141" i="77"/>
  <c r="AA144" i="77"/>
  <c r="M144" i="77"/>
  <c r="Z144" i="77"/>
  <c r="P144" i="77" s="1"/>
  <c r="A145" i="77"/>
  <c r="AA148" i="77"/>
  <c r="M148" i="77"/>
  <c r="Z148" i="77"/>
  <c r="P148" i="77" s="1"/>
  <c r="A149" i="77"/>
  <c r="Y150" i="77"/>
  <c r="A151" i="77"/>
  <c r="AA153" i="77"/>
  <c r="M153" i="77"/>
  <c r="Z153" i="77"/>
  <c r="P153" i="77" s="1"/>
  <c r="Z155" i="77"/>
  <c r="P155" i="77" s="1"/>
  <c r="Z156" i="77"/>
  <c r="P156" i="77" s="1"/>
  <c r="Z157" i="77"/>
  <c r="P157" i="77" s="1"/>
  <c r="Z158" i="77"/>
  <c r="P158" i="77" s="1"/>
  <c r="Z159" i="77"/>
  <c r="P159" i="77" s="1"/>
  <c r="Z160" i="77"/>
  <c r="P160" i="77" s="1"/>
  <c r="Z161" i="77"/>
  <c r="P161" i="77" s="1"/>
  <c r="Z162" i="77"/>
  <c r="P162" i="77" s="1"/>
  <c r="AA169" i="77"/>
  <c r="M169" i="77"/>
  <c r="Z169" i="77"/>
  <c r="P169" i="77" s="1"/>
  <c r="A155" i="77"/>
  <c r="M155" i="77"/>
  <c r="AA155" i="77"/>
  <c r="A156" i="77"/>
  <c r="M156" i="77"/>
  <c r="AA156" i="77"/>
  <c r="A157" i="77"/>
  <c r="M157" i="77"/>
  <c r="AA157" i="77"/>
  <c r="A158" i="77"/>
  <c r="M158" i="77"/>
  <c r="AA158" i="77"/>
  <c r="A159" i="77"/>
  <c r="M159" i="77"/>
  <c r="AA159" i="77"/>
  <c r="A160" i="77"/>
  <c r="M160" i="77"/>
  <c r="AA160" i="77"/>
  <c r="A161" i="77"/>
  <c r="M161" i="77"/>
  <c r="AA161" i="77"/>
  <c r="A162" i="77"/>
  <c r="M162" i="77"/>
  <c r="AA162" i="77"/>
  <c r="A163" i="77"/>
  <c r="AA168" i="77"/>
  <c r="M168" i="77"/>
  <c r="Z168" i="77"/>
  <c r="P168" i="77" s="1"/>
  <c r="A169" i="77"/>
  <c r="AA163" i="77"/>
  <c r="M163" i="77"/>
  <c r="Z163" i="77"/>
  <c r="P163" i="77" s="1"/>
  <c r="AA164" i="77"/>
  <c r="M164" i="77"/>
  <c r="Z164" i="77"/>
  <c r="P164" i="77" s="1"/>
  <c r="AA165" i="77"/>
  <c r="M165" i="77"/>
  <c r="Z165" i="77"/>
  <c r="P165" i="77" s="1"/>
  <c r="AA166" i="77"/>
  <c r="M166" i="77"/>
  <c r="Z166" i="77"/>
  <c r="P166" i="77" s="1"/>
  <c r="AA167" i="77"/>
  <c r="M167" i="77"/>
  <c r="Z167" i="77"/>
  <c r="P167" i="77" s="1"/>
  <c r="A168" i="77"/>
  <c r="Y169" i="77"/>
  <c r="A142" i="76"/>
  <c r="A145" i="76"/>
  <c r="A147" i="76"/>
  <c r="A150" i="76"/>
  <c r="A153" i="76"/>
  <c r="A155" i="76"/>
  <c r="A158" i="76"/>
  <c r="A161" i="76"/>
  <c r="A163" i="76"/>
  <c r="A45" i="76"/>
  <c r="A47" i="76"/>
  <c r="A53" i="76"/>
  <c r="A56" i="76"/>
  <c r="A59" i="76"/>
  <c r="A61" i="76"/>
  <c r="A64" i="76"/>
  <c r="A67" i="76"/>
  <c r="A71" i="76"/>
  <c r="A141" i="76"/>
  <c r="A143" i="76"/>
  <c r="A146" i="76"/>
  <c r="A149" i="76"/>
  <c r="A151" i="76"/>
  <c r="A154" i="76"/>
  <c r="A157" i="76"/>
  <c r="A159" i="76"/>
  <c r="A162" i="76"/>
  <c r="Y28" i="76"/>
  <c r="Z149" i="76"/>
  <c r="P149" i="76" s="1"/>
  <c r="M149" i="76"/>
  <c r="AA149" i="76"/>
  <c r="Y149" i="76"/>
  <c r="Y11" i="76"/>
  <c r="Z12" i="76"/>
  <c r="P12" i="76" s="1"/>
  <c r="Y15" i="76"/>
  <c r="Z16" i="76"/>
  <c r="P16" i="76" s="1"/>
  <c r="Y19" i="76"/>
  <c r="Z20" i="76"/>
  <c r="P20" i="76" s="1"/>
  <c r="M21" i="76"/>
  <c r="AA21" i="76"/>
  <c r="Y23" i="76"/>
  <c r="Z24" i="76"/>
  <c r="P24" i="76" s="1"/>
  <c r="AA25" i="76"/>
  <c r="Y27" i="76"/>
  <c r="Z28" i="76"/>
  <c r="P28" i="76" s="1"/>
  <c r="M29" i="76"/>
  <c r="AA29" i="76"/>
  <c r="Y31" i="76"/>
  <c r="Z32" i="76"/>
  <c r="P32" i="76" s="1"/>
  <c r="AA33" i="76"/>
  <c r="Y35" i="76"/>
  <c r="Z36" i="76"/>
  <c r="P36" i="76" s="1"/>
  <c r="M37" i="76"/>
  <c r="AA37" i="76"/>
  <c r="Y39" i="76"/>
  <c r="AA44" i="76"/>
  <c r="M44" i="76"/>
  <c r="Z44" i="76"/>
  <c r="AA48" i="76"/>
  <c r="M48" i="76"/>
  <c r="Z48" i="76"/>
  <c r="AA52" i="76"/>
  <c r="M52" i="76"/>
  <c r="Z52" i="76"/>
  <c r="AA107" i="76"/>
  <c r="M107" i="76"/>
  <c r="Z107" i="76"/>
  <c r="P107" i="76" s="1"/>
  <c r="Z11" i="76"/>
  <c r="P11" i="76" s="1"/>
  <c r="M12" i="76"/>
  <c r="AA12" i="76"/>
  <c r="Z15" i="76"/>
  <c r="P15" i="76" s="1"/>
  <c r="M16" i="76"/>
  <c r="AA16" i="76"/>
  <c r="Z19" i="76"/>
  <c r="P19" i="76" s="1"/>
  <c r="M20" i="76"/>
  <c r="AA20" i="76"/>
  <c r="M24" i="76"/>
  <c r="AA24" i="76"/>
  <c r="M28" i="76"/>
  <c r="M32" i="76"/>
  <c r="AA32" i="76"/>
  <c r="M36" i="76"/>
  <c r="AA36" i="76"/>
  <c r="A140" i="76"/>
  <c r="Y9" i="76"/>
  <c r="M11" i="76"/>
  <c r="M15" i="76"/>
  <c r="M19" i="76"/>
  <c r="AA46" i="76"/>
  <c r="M46" i="76"/>
  <c r="Z46" i="76"/>
  <c r="AA50" i="76"/>
  <c r="M50" i="76"/>
  <c r="Z50" i="76"/>
  <c r="AA135" i="76"/>
  <c r="M135" i="76"/>
  <c r="Y135" i="76"/>
  <c r="A156" i="76"/>
  <c r="Y108" i="76"/>
  <c r="AA115" i="76"/>
  <c r="Z115" i="76"/>
  <c r="P115" i="76" s="1"/>
  <c r="AA119" i="76"/>
  <c r="M119" i="76"/>
  <c r="Z119" i="76"/>
  <c r="AA123" i="76"/>
  <c r="M123" i="76"/>
  <c r="Z123" i="76"/>
  <c r="P123" i="76" s="1"/>
  <c r="AA127" i="76"/>
  <c r="M127" i="76"/>
  <c r="Z127" i="76"/>
  <c r="P127" i="76" s="1"/>
  <c r="Z139" i="76"/>
  <c r="P139" i="76" s="1"/>
  <c r="AA139" i="76"/>
  <c r="Y139" i="76"/>
  <c r="Z145" i="76"/>
  <c r="P145" i="76" s="1"/>
  <c r="M145" i="76"/>
  <c r="AA145" i="76"/>
  <c r="Y145" i="76"/>
  <c r="A152" i="76"/>
  <c r="Z161" i="76"/>
  <c r="P161" i="76" s="1"/>
  <c r="M161" i="76"/>
  <c r="AA161" i="76"/>
  <c r="Y161" i="76"/>
  <c r="Y105" i="76"/>
  <c r="Z108" i="76"/>
  <c r="P108" i="76" s="1"/>
  <c r="Y109" i="76"/>
  <c r="AA111" i="76"/>
  <c r="M111" i="76"/>
  <c r="Z111" i="76"/>
  <c r="P111" i="76" s="1"/>
  <c r="Y112" i="76"/>
  <c r="AA131" i="76"/>
  <c r="M131" i="76"/>
  <c r="Z131" i="76"/>
  <c r="P131" i="76" s="1"/>
  <c r="Z141" i="76"/>
  <c r="P141" i="76" s="1"/>
  <c r="M141" i="76"/>
  <c r="AA141" i="76"/>
  <c r="Y141" i="76"/>
  <c r="A148" i="76"/>
  <c r="Z157" i="76"/>
  <c r="P157" i="76" s="1"/>
  <c r="M157" i="76"/>
  <c r="AA157" i="76"/>
  <c r="Y157" i="76"/>
  <c r="Z105" i="76"/>
  <c r="P105" i="76" s="1"/>
  <c r="AA112" i="76"/>
  <c r="AA118" i="76"/>
  <c r="Z118" i="76"/>
  <c r="P118" i="76" s="1"/>
  <c r="AA122" i="76"/>
  <c r="Z122" i="76"/>
  <c r="P122" i="76" s="1"/>
  <c r="AA126" i="76"/>
  <c r="Z126" i="76"/>
  <c r="P126" i="76" s="1"/>
  <c r="AA130" i="76"/>
  <c r="Z130" i="76"/>
  <c r="P130" i="76" s="1"/>
  <c r="A144" i="76"/>
  <c r="Z153" i="76"/>
  <c r="P153" i="76" s="1"/>
  <c r="M153" i="76"/>
  <c r="AA153" i="76"/>
  <c r="Y153" i="76"/>
  <c r="A160" i="76"/>
  <c r="Y142" i="76"/>
  <c r="Y146" i="76"/>
  <c r="Y150" i="76"/>
  <c r="Y154" i="76"/>
  <c r="Y158" i="76"/>
  <c r="Y162" i="76"/>
  <c r="Y116" i="76"/>
  <c r="Y120" i="76"/>
  <c r="Y124" i="76"/>
  <c r="Y128" i="76"/>
  <c r="AA142" i="76"/>
  <c r="Y143" i="76"/>
  <c r="AA146" i="76"/>
  <c r="Y147" i="76"/>
  <c r="AA150" i="76"/>
  <c r="Y151" i="76"/>
  <c r="AA154" i="76"/>
  <c r="Y155" i="76"/>
  <c r="AA158" i="76"/>
  <c r="Y159" i="76"/>
  <c r="AA162" i="76"/>
  <c r="AA132" i="76"/>
  <c r="M132" i="76"/>
  <c r="Z132" i="76"/>
  <c r="P132" i="76" s="1"/>
  <c r="Y133" i="76"/>
  <c r="Y140" i="76"/>
  <c r="M142" i="76"/>
  <c r="AA143" i="76"/>
  <c r="Y144" i="76"/>
  <c r="M146" i="76"/>
  <c r="AA147" i="76"/>
  <c r="Y148" i="76"/>
  <c r="M150" i="76"/>
  <c r="AA151" i="76"/>
  <c r="Y152" i="76"/>
  <c r="M154" i="76"/>
  <c r="AA155" i="76"/>
  <c r="Y156" i="76"/>
  <c r="M158" i="76"/>
  <c r="AA159" i="76"/>
  <c r="Y160" i="76"/>
  <c r="M162" i="76"/>
  <c r="AA169" i="76"/>
  <c r="M169" i="76"/>
  <c r="Y169" i="76"/>
  <c r="AA163" i="76"/>
  <c r="M163" i="76"/>
  <c r="Z163" i="76"/>
  <c r="P163" i="76" s="1"/>
  <c r="AA164" i="76"/>
  <c r="M164" i="76"/>
  <c r="Z164" i="76"/>
  <c r="P164" i="76" s="1"/>
  <c r="AA165" i="76"/>
  <c r="M165" i="76"/>
  <c r="Z165" i="76"/>
  <c r="P165" i="76" s="1"/>
  <c r="AA166" i="76"/>
  <c r="M166" i="76"/>
  <c r="Z166" i="76"/>
  <c r="P166" i="76" s="1"/>
  <c r="AA167" i="76"/>
  <c r="M167" i="76"/>
  <c r="Z167" i="76"/>
  <c r="P167" i="76" s="1"/>
  <c r="AA168" i="76"/>
  <c r="M168" i="76"/>
  <c r="Z168" i="76"/>
  <c r="P168" i="76" s="1"/>
  <c r="A169" i="76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139" i="75"/>
  <c r="A47" i="75"/>
  <c r="Y26" i="75"/>
  <c r="AA148" i="75"/>
  <c r="M148" i="75"/>
  <c r="Z148" i="75"/>
  <c r="P148" i="75" s="1"/>
  <c r="Y148" i="75"/>
  <c r="AA161" i="75"/>
  <c r="M161" i="75"/>
  <c r="Z161" i="75"/>
  <c r="P161" i="75" s="1"/>
  <c r="Y161" i="75"/>
  <c r="A162" i="75"/>
  <c r="Y10" i="75"/>
  <c r="Y28" i="75"/>
  <c r="AA31" i="75"/>
  <c r="M31" i="75"/>
  <c r="Z31" i="75"/>
  <c r="P31" i="75" s="1"/>
  <c r="Y9" i="75"/>
  <c r="Z10" i="75"/>
  <c r="Y13" i="75"/>
  <c r="Z14" i="75"/>
  <c r="P14" i="75" s="1"/>
  <c r="Y17" i="75"/>
  <c r="Z18" i="75"/>
  <c r="P18" i="75" s="1"/>
  <c r="Y22" i="75"/>
  <c r="Y24" i="75"/>
  <c r="AA26" i="75"/>
  <c r="AA27" i="75"/>
  <c r="Z27" i="75"/>
  <c r="P27" i="75" s="1"/>
  <c r="Z28" i="75"/>
  <c r="P28" i="75" s="1"/>
  <c r="Y14" i="75"/>
  <c r="Y18" i="75"/>
  <c r="Z9" i="75"/>
  <c r="P9" i="75" s="1"/>
  <c r="Y12" i="75"/>
  <c r="Z13" i="75"/>
  <c r="P13" i="75" s="1"/>
  <c r="Y16" i="75"/>
  <c r="Z17" i="75"/>
  <c r="P17" i="75" s="1"/>
  <c r="M18" i="75"/>
  <c r="Y20" i="75"/>
  <c r="AA22" i="75"/>
  <c r="AA23" i="75"/>
  <c r="Z23" i="75"/>
  <c r="P23" i="75" s="1"/>
  <c r="Z24" i="75"/>
  <c r="P24" i="75" s="1"/>
  <c r="M26" i="75"/>
  <c r="M28" i="75"/>
  <c r="Y34" i="75"/>
  <c r="Y38" i="75"/>
  <c r="M9" i="75"/>
  <c r="V9" i="75"/>
  <c r="AA9" i="75"/>
  <c r="Z19" i="75"/>
  <c r="P19" i="75" s="1"/>
  <c r="Y30" i="75"/>
  <c r="Y31" i="75"/>
  <c r="Y32" i="75"/>
  <c r="AA34" i="75"/>
  <c r="Y36" i="75"/>
  <c r="AA153" i="75"/>
  <c r="M153" i="75"/>
  <c r="Z153" i="75"/>
  <c r="P153" i="75" s="1"/>
  <c r="Y153" i="75"/>
  <c r="A154" i="75"/>
  <c r="Y35" i="75"/>
  <c r="Y39" i="75"/>
  <c r="Y44" i="75"/>
  <c r="Y46" i="75"/>
  <c r="Y48" i="75"/>
  <c r="Y50" i="75"/>
  <c r="Y52" i="75"/>
  <c r="AA151" i="75"/>
  <c r="M151" i="75"/>
  <c r="Z151" i="75"/>
  <c r="P151" i="75" s="1"/>
  <c r="Y151" i="75"/>
  <c r="A152" i="75"/>
  <c r="AA159" i="75"/>
  <c r="M159" i="75"/>
  <c r="Z159" i="75"/>
  <c r="P159" i="75" s="1"/>
  <c r="Y159" i="75"/>
  <c r="A160" i="75"/>
  <c r="Z44" i="75"/>
  <c r="Z46" i="75"/>
  <c r="Z48" i="75"/>
  <c r="Z50" i="75"/>
  <c r="Z52" i="75"/>
  <c r="AA108" i="75"/>
  <c r="Z108" i="75"/>
  <c r="P108" i="75" s="1"/>
  <c r="Y108" i="75"/>
  <c r="AA142" i="75"/>
  <c r="M142" i="75"/>
  <c r="Y142" i="75"/>
  <c r="A150" i="75"/>
  <c r="AA157" i="75"/>
  <c r="M157" i="75"/>
  <c r="Z157" i="75"/>
  <c r="P157" i="75" s="1"/>
  <c r="Y157" i="75"/>
  <c r="A158" i="75"/>
  <c r="A169" i="75"/>
  <c r="M39" i="75"/>
  <c r="M44" i="75"/>
  <c r="M46" i="75"/>
  <c r="M48" i="75"/>
  <c r="M50" i="75"/>
  <c r="M52" i="75"/>
  <c r="AA112" i="75"/>
  <c r="Z112" i="75"/>
  <c r="Y112" i="75"/>
  <c r="AA116" i="75"/>
  <c r="Z116" i="75"/>
  <c r="P116" i="75" s="1"/>
  <c r="Y116" i="75"/>
  <c r="AA120" i="75"/>
  <c r="Z120" i="75"/>
  <c r="P120" i="75" s="1"/>
  <c r="Y120" i="75"/>
  <c r="AA124" i="75"/>
  <c r="M124" i="75"/>
  <c r="Z124" i="75"/>
  <c r="P124" i="75" s="1"/>
  <c r="Y124" i="75"/>
  <c r="AA128" i="75"/>
  <c r="M128" i="75"/>
  <c r="Z128" i="75"/>
  <c r="P128" i="75" s="1"/>
  <c r="Y128" i="75"/>
  <c r="AA132" i="75"/>
  <c r="M132" i="75"/>
  <c r="Z132" i="75"/>
  <c r="P132" i="75" s="1"/>
  <c r="Y132" i="75"/>
  <c r="A146" i="75"/>
  <c r="AA155" i="75"/>
  <c r="M155" i="75"/>
  <c r="Z155" i="75"/>
  <c r="P155" i="75" s="1"/>
  <c r="Y155" i="75"/>
  <c r="A156" i="75"/>
  <c r="A165" i="75"/>
  <c r="Y105" i="75"/>
  <c r="AA107" i="75"/>
  <c r="M111" i="75"/>
  <c r="AA111" i="75"/>
  <c r="AA115" i="75"/>
  <c r="M119" i="75"/>
  <c r="AA119" i="75"/>
  <c r="M123" i="75"/>
  <c r="AA123" i="75"/>
  <c r="AA127" i="75"/>
  <c r="M131" i="75"/>
  <c r="AA131" i="75"/>
  <c r="M135" i="75"/>
  <c r="AA135" i="75"/>
  <c r="AA144" i="75"/>
  <c r="M144" i="75"/>
  <c r="Z144" i="75"/>
  <c r="P144" i="75" s="1"/>
  <c r="AA147" i="75"/>
  <c r="M147" i="75"/>
  <c r="Z147" i="75"/>
  <c r="P147" i="75" s="1"/>
  <c r="Y147" i="75"/>
  <c r="AA164" i="75"/>
  <c r="M164" i="75"/>
  <c r="Y164" i="75"/>
  <c r="AA168" i="75"/>
  <c r="M168" i="75"/>
  <c r="Y168" i="75"/>
  <c r="Y110" i="75"/>
  <c r="Y114" i="75"/>
  <c r="Y118" i="75"/>
  <c r="Y122" i="75"/>
  <c r="Y126" i="75"/>
  <c r="Y130" i="75"/>
  <c r="Y134" i="75"/>
  <c r="AA146" i="75"/>
  <c r="M146" i="75"/>
  <c r="Z146" i="75"/>
  <c r="P146" i="75" s="1"/>
  <c r="Y146" i="75"/>
  <c r="AA150" i="75"/>
  <c r="M150" i="75"/>
  <c r="Z150" i="75"/>
  <c r="P150" i="75" s="1"/>
  <c r="Y150" i="75"/>
  <c r="A151" i="75"/>
  <c r="AA152" i="75"/>
  <c r="M152" i="75"/>
  <c r="Z152" i="75"/>
  <c r="P152" i="75" s="1"/>
  <c r="Y152" i="75"/>
  <c r="A153" i="75"/>
  <c r="AA154" i="75"/>
  <c r="M154" i="75"/>
  <c r="Z154" i="75"/>
  <c r="P154" i="75" s="1"/>
  <c r="Y154" i="75"/>
  <c r="A155" i="75"/>
  <c r="AA156" i="75"/>
  <c r="M156" i="75"/>
  <c r="Z156" i="75"/>
  <c r="P156" i="75" s="1"/>
  <c r="Y156" i="75"/>
  <c r="A157" i="75"/>
  <c r="AA158" i="75"/>
  <c r="M158" i="75"/>
  <c r="Z158" i="75"/>
  <c r="P158" i="75" s="1"/>
  <c r="Y158" i="75"/>
  <c r="A159" i="75"/>
  <c r="AA160" i="75"/>
  <c r="M160" i="75"/>
  <c r="Z160" i="75"/>
  <c r="P160" i="75" s="1"/>
  <c r="Y160" i="75"/>
  <c r="A161" i="75"/>
  <c r="AA162" i="75"/>
  <c r="M162" i="75"/>
  <c r="Z162" i="75"/>
  <c r="P162" i="75" s="1"/>
  <c r="Y162" i="75"/>
  <c r="AA143" i="75"/>
  <c r="M143" i="75"/>
  <c r="Z143" i="75"/>
  <c r="P143" i="75" s="1"/>
  <c r="AA145" i="75"/>
  <c r="M145" i="75"/>
  <c r="Z145" i="75"/>
  <c r="P145" i="75" s="1"/>
  <c r="Y145" i="75"/>
  <c r="AA149" i="75"/>
  <c r="M149" i="75"/>
  <c r="Z149" i="75"/>
  <c r="P149" i="75" s="1"/>
  <c r="Y149" i="75"/>
  <c r="AA163" i="75"/>
  <c r="M163" i="75"/>
  <c r="Z163" i="75"/>
  <c r="P163" i="75" s="1"/>
  <c r="A164" i="75"/>
  <c r="AA167" i="75"/>
  <c r="M167" i="75"/>
  <c r="Z167" i="75"/>
  <c r="P167" i="75" s="1"/>
  <c r="A168" i="75"/>
  <c r="A163" i="75"/>
  <c r="AA166" i="75"/>
  <c r="M166" i="75"/>
  <c r="Z166" i="75"/>
  <c r="P166" i="75" s="1"/>
  <c r="A167" i="75"/>
  <c r="AA165" i="75"/>
  <c r="M165" i="75"/>
  <c r="Z165" i="75"/>
  <c r="P165" i="75" s="1"/>
  <c r="A166" i="75"/>
  <c r="AA169" i="75"/>
  <c r="M169" i="75"/>
  <c r="Z169" i="75"/>
  <c r="P169" i="75" s="1"/>
  <c r="A164" i="74"/>
  <c r="A165" i="74"/>
  <c r="A53" i="74"/>
  <c r="A57" i="74"/>
  <c r="A61" i="74"/>
  <c r="A65" i="74"/>
  <c r="A69" i="74"/>
  <c r="A73" i="74"/>
  <c r="A160" i="74"/>
  <c r="A161" i="74"/>
  <c r="A166" i="74"/>
  <c r="A167" i="74"/>
  <c r="A158" i="74"/>
  <c r="A162" i="74"/>
  <c r="A168" i="74"/>
  <c r="A169" i="74"/>
  <c r="Y12" i="74"/>
  <c r="Y16" i="74"/>
  <c r="Y20" i="74"/>
  <c r="Y28" i="74"/>
  <c r="Y36" i="74"/>
  <c r="V9" i="74"/>
  <c r="Y11" i="74"/>
  <c r="Z12" i="74"/>
  <c r="P12" i="74" s="1"/>
  <c r="Y15" i="74"/>
  <c r="Z16" i="74"/>
  <c r="P16" i="74" s="1"/>
  <c r="Y19" i="74"/>
  <c r="Z20" i="74"/>
  <c r="P20" i="74" s="1"/>
  <c r="Y23" i="74"/>
  <c r="Z24" i="74"/>
  <c r="P24" i="74" s="1"/>
  <c r="Y27" i="74"/>
  <c r="Z28" i="74"/>
  <c r="P28" i="74" s="1"/>
  <c r="Y31" i="74"/>
  <c r="Z32" i="74"/>
  <c r="P32" i="74" s="1"/>
  <c r="Y35" i="74"/>
  <c r="Z36" i="74"/>
  <c r="P36" i="74" s="1"/>
  <c r="Y39" i="74"/>
  <c r="Y44" i="74"/>
  <c r="AA126" i="74"/>
  <c r="M126" i="74"/>
  <c r="Z126" i="74"/>
  <c r="P126" i="74" s="1"/>
  <c r="Y126" i="74"/>
  <c r="Y24" i="74"/>
  <c r="AA130" i="74"/>
  <c r="M130" i="74"/>
  <c r="Z130" i="74"/>
  <c r="P130" i="74" s="1"/>
  <c r="Y130" i="74"/>
  <c r="AA141" i="74"/>
  <c r="M141" i="74"/>
  <c r="Y141" i="74"/>
  <c r="Z141" i="74"/>
  <c r="P141" i="74" s="1"/>
  <c r="Z11" i="74"/>
  <c r="P11" i="74" s="1"/>
  <c r="Z15" i="74"/>
  <c r="P15" i="74" s="1"/>
  <c r="Z19" i="74"/>
  <c r="P19" i="74" s="1"/>
  <c r="M20" i="74"/>
  <c r="Z23" i="74"/>
  <c r="P23" i="74" s="1"/>
  <c r="Z27" i="74"/>
  <c r="P27" i="74" s="1"/>
  <c r="M28" i="74"/>
  <c r="Z31" i="74"/>
  <c r="P31" i="74" s="1"/>
  <c r="M32" i="74"/>
  <c r="AA32" i="74"/>
  <c r="Z35" i="74"/>
  <c r="P35" i="74" s="1"/>
  <c r="M36" i="74"/>
  <c r="Z39" i="74"/>
  <c r="P39" i="74" s="1"/>
  <c r="Z44" i="74"/>
  <c r="AA122" i="74"/>
  <c r="M122" i="74"/>
  <c r="Z122" i="74"/>
  <c r="P122" i="74" s="1"/>
  <c r="Y122" i="74"/>
  <c r="AA143" i="74"/>
  <c r="M143" i="74"/>
  <c r="Y143" i="74"/>
  <c r="Z143" i="74"/>
  <c r="P143" i="74" s="1"/>
  <c r="AA46" i="74"/>
  <c r="M46" i="74"/>
  <c r="Z46" i="74"/>
  <c r="AA145" i="74"/>
  <c r="M145" i="74"/>
  <c r="Y145" i="74"/>
  <c r="Z145" i="74"/>
  <c r="P145" i="74" s="1"/>
  <c r="Y9" i="74"/>
  <c r="M11" i="74"/>
  <c r="M23" i="74"/>
  <c r="M27" i="74"/>
  <c r="M31" i="74"/>
  <c r="M35" i="74"/>
  <c r="M39" i="74"/>
  <c r="M44" i="74"/>
  <c r="Y46" i="74"/>
  <c r="AA107" i="74"/>
  <c r="M107" i="74"/>
  <c r="Z107" i="74"/>
  <c r="P107" i="74" s="1"/>
  <c r="Y107" i="74"/>
  <c r="AA111" i="74"/>
  <c r="M111" i="74"/>
  <c r="Z111" i="74"/>
  <c r="P111" i="74" s="1"/>
  <c r="Y111" i="74"/>
  <c r="AA118" i="74"/>
  <c r="Z118" i="74"/>
  <c r="P118" i="74" s="1"/>
  <c r="Y118" i="74"/>
  <c r="AA134" i="74"/>
  <c r="M134" i="74"/>
  <c r="Z134" i="74"/>
  <c r="P134" i="74" s="1"/>
  <c r="Y134" i="74"/>
  <c r="Y48" i="74"/>
  <c r="Y50" i="74"/>
  <c r="Y52" i="74"/>
  <c r="Y108" i="74"/>
  <c r="Y112" i="74"/>
  <c r="A147" i="74"/>
  <c r="Y105" i="74"/>
  <c r="Y109" i="74"/>
  <c r="Y113" i="74"/>
  <c r="AA117" i="74"/>
  <c r="M117" i="74"/>
  <c r="Z117" i="74"/>
  <c r="P117" i="74" s="1"/>
  <c r="AA121" i="74"/>
  <c r="Z121" i="74"/>
  <c r="P121" i="74" s="1"/>
  <c r="AA125" i="74"/>
  <c r="Z125" i="74"/>
  <c r="P125" i="74" s="1"/>
  <c r="AA129" i="74"/>
  <c r="Z129" i="74"/>
  <c r="P129" i="74" s="1"/>
  <c r="AA140" i="74"/>
  <c r="M140" i="74"/>
  <c r="Y140" i="74"/>
  <c r="AA142" i="74"/>
  <c r="M142" i="74"/>
  <c r="Y142" i="74"/>
  <c r="AA144" i="74"/>
  <c r="M144" i="74"/>
  <c r="Y144" i="74"/>
  <c r="AA146" i="74"/>
  <c r="M146" i="74"/>
  <c r="Y146" i="74"/>
  <c r="M48" i="74"/>
  <c r="M50" i="74"/>
  <c r="M52" i="74"/>
  <c r="Z105" i="74"/>
  <c r="P105" i="74" s="1"/>
  <c r="M108" i="74"/>
  <c r="M112" i="74"/>
  <c r="AA147" i="74"/>
  <c r="M147" i="74"/>
  <c r="Z147" i="74"/>
  <c r="P147" i="74" s="1"/>
  <c r="Y147" i="74"/>
  <c r="Z149" i="74"/>
  <c r="P149" i="74" s="1"/>
  <c r="M149" i="74"/>
  <c r="AA149" i="74"/>
  <c r="Y149" i="74"/>
  <c r="AA159" i="74"/>
  <c r="M159" i="74"/>
  <c r="Z159" i="74"/>
  <c r="P159" i="74" s="1"/>
  <c r="Y159" i="74"/>
  <c r="Y115" i="74"/>
  <c r="Y119" i="74"/>
  <c r="Y123" i="74"/>
  <c r="Y127" i="74"/>
  <c r="Y131" i="74"/>
  <c r="M133" i="74"/>
  <c r="AA133" i="74"/>
  <c r="Y135" i="74"/>
  <c r="A150" i="74"/>
  <c r="AA150" i="74"/>
  <c r="M150" i="74"/>
  <c r="Z150" i="74"/>
  <c r="P150" i="74" s="1"/>
  <c r="A151" i="74"/>
  <c r="A153" i="74"/>
  <c r="Y153" i="74"/>
  <c r="AA154" i="74"/>
  <c r="M154" i="74"/>
  <c r="Z154" i="74"/>
  <c r="P154" i="74" s="1"/>
  <c r="A155" i="74"/>
  <c r="Y155" i="74"/>
  <c r="Y157" i="74"/>
  <c r="A159" i="74"/>
  <c r="Y139" i="74"/>
  <c r="AA157" i="74"/>
  <c r="Y158" i="74"/>
  <c r="M158" i="74"/>
  <c r="A47" i="73"/>
  <c r="A54" i="73"/>
  <c r="A58" i="73"/>
  <c r="A62" i="73"/>
  <c r="A66" i="73"/>
  <c r="A70" i="73"/>
  <c r="A150" i="73"/>
  <c r="A154" i="73"/>
  <c r="A158" i="73"/>
  <c r="A162" i="73"/>
  <c r="A141" i="73"/>
  <c r="A145" i="73"/>
  <c r="A149" i="73"/>
  <c r="A139" i="73"/>
  <c r="A143" i="73"/>
  <c r="A147" i="73"/>
  <c r="AA18" i="73"/>
  <c r="Z18" i="73"/>
  <c r="P18" i="73" s="1"/>
  <c r="AA119" i="73"/>
  <c r="M119" i="73"/>
  <c r="Z119" i="73"/>
  <c r="P119" i="73" s="1"/>
  <c r="Y119" i="73"/>
  <c r="AA9" i="73"/>
  <c r="Z9" i="73"/>
  <c r="Z10" i="73"/>
  <c r="P10" i="73" s="1"/>
  <c r="AA14" i="73"/>
  <c r="Z14" i="73"/>
  <c r="P14" i="73" s="1"/>
  <c r="AA22" i="73"/>
  <c r="Z22" i="73"/>
  <c r="P22" i="73" s="1"/>
  <c r="AA38" i="73"/>
  <c r="Z38" i="73"/>
  <c r="P38" i="73" s="1"/>
  <c r="Z105" i="73"/>
  <c r="P105" i="73" s="1"/>
  <c r="AA105" i="73"/>
  <c r="Y105" i="73"/>
  <c r="AA107" i="73"/>
  <c r="Z107" i="73"/>
  <c r="Y107" i="73"/>
  <c r="AA123" i="73"/>
  <c r="M123" i="73"/>
  <c r="Z123" i="73"/>
  <c r="P123" i="73" s="1"/>
  <c r="Y123" i="73"/>
  <c r="AA34" i="73"/>
  <c r="Z34" i="73"/>
  <c r="P34" i="73" s="1"/>
  <c r="V9" i="73"/>
  <c r="M10" i="73"/>
  <c r="AA10" i="73"/>
  <c r="AA26" i="73"/>
  <c r="Z26" i="73"/>
  <c r="P26" i="73" s="1"/>
  <c r="AA111" i="73"/>
  <c r="M111" i="73"/>
  <c r="Z111" i="73"/>
  <c r="P111" i="73" s="1"/>
  <c r="Y111" i="73"/>
  <c r="AA127" i="73"/>
  <c r="Z127" i="73"/>
  <c r="P127" i="73" s="1"/>
  <c r="Y127" i="73"/>
  <c r="AA13" i="73"/>
  <c r="M13" i="73"/>
  <c r="Z13" i="73"/>
  <c r="P13" i="73" s="1"/>
  <c r="Y13" i="73"/>
  <c r="AA17" i="73"/>
  <c r="M17" i="73"/>
  <c r="Z17" i="73"/>
  <c r="P17" i="73" s="1"/>
  <c r="Y18" i="73"/>
  <c r="AA30" i="73"/>
  <c r="M30" i="73"/>
  <c r="Z30" i="73"/>
  <c r="P30" i="73" s="1"/>
  <c r="Y34" i="73"/>
  <c r="AA115" i="73"/>
  <c r="M115" i="73"/>
  <c r="Z115" i="73"/>
  <c r="P115" i="73" s="1"/>
  <c r="Y115" i="73"/>
  <c r="AA131" i="73"/>
  <c r="M131" i="73"/>
  <c r="Z131" i="73"/>
  <c r="P131" i="73" s="1"/>
  <c r="Y131" i="73"/>
  <c r="Y21" i="73"/>
  <c r="Y25" i="73"/>
  <c r="Y29" i="73"/>
  <c r="Y33" i="73"/>
  <c r="Y37" i="73"/>
  <c r="Y43" i="73"/>
  <c r="Y45" i="73"/>
  <c r="Y47" i="73"/>
  <c r="A48" i="73"/>
  <c r="M48" i="73"/>
  <c r="AA48" i="73"/>
  <c r="Y49" i="73"/>
  <c r="A50" i="73"/>
  <c r="M50" i="73"/>
  <c r="AA50" i="73"/>
  <c r="Y51" i="73"/>
  <c r="A52" i="73"/>
  <c r="M52" i="73"/>
  <c r="AA52" i="73"/>
  <c r="Y53" i="73"/>
  <c r="Y54" i="73"/>
  <c r="Y55" i="73"/>
  <c r="Y56" i="73"/>
  <c r="Y57" i="73"/>
  <c r="A142" i="73"/>
  <c r="A146" i="73"/>
  <c r="Y12" i="73"/>
  <c r="Y16" i="73"/>
  <c r="Y20" i="73"/>
  <c r="Z21" i="73"/>
  <c r="P21" i="73" s="1"/>
  <c r="Y24" i="73"/>
  <c r="Z25" i="73"/>
  <c r="P25" i="73" s="1"/>
  <c r="Y28" i="73"/>
  <c r="Z29" i="73"/>
  <c r="P29" i="73" s="1"/>
  <c r="Y32" i="73"/>
  <c r="Z33" i="73"/>
  <c r="P33" i="73" s="1"/>
  <c r="Y36" i="73"/>
  <c r="Z37" i="73"/>
  <c r="P37" i="73" s="1"/>
  <c r="Z43" i="73"/>
  <c r="Z45" i="73"/>
  <c r="M21" i="73"/>
  <c r="M29" i="73"/>
  <c r="M43" i="73"/>
  <c r="M45" i="73"/>
  <c r="AA135" i="73"/>
  <c r="Z135" i="73"/>
  <c r="P135" i="73" s="1"/>
  <c r="Y135" i="73"/>
  <c r="A140" i="73"/>
  <c r="A144" i="73"/>
  <c r="A148" i="73"/>
  <c r="Y108" i="73"/>
  <c r="Y112" i="73"/>
  <c r="Y116" i="73"/>
  <c r="Y120" i="73"/>
  <c r="Y124" i="73"/>
  <c r="Y128" i="73"/>
  <c r="Y132" i="73"/>
  <c r="Y139" i="73"/>
  <c r="Y141" i="73"/>
  <c r="Y143" i="73"/>
  <c r="Y145" i="73"/>
  <c r="Y147" i="73"/>
  <c r="Y149" i="73"/>
  <c r="Y109" i="73"/>
  <c r="Y113" i="73"/>
  <c r="Y117" i="73"/>
  <c r="Y121" i="73"/>
  <c r="Y125" i="73"/>
  <c r="Y129" i="73"/>
  <c r="Y133" i="73"/>
  <c r="M116" i="73"/>
  <c r="M124" i="73"/>
  <c r="M139" i="73"/>
  <c r="Y140" i="73"/>
  <c r="M141" i="73"/>
  <c r="Y142" i="73"/>
  <c r="M143" i="73"/>
  <c r="Y144" i="73"/>
  <c r="M145" i="73"/>
  <c r="Y146" i="73"/>
  <c r="M147" i="73"/>
  <c r="Y148" i="73"/>
  <c r="M149" i="73"/>
  <c r="AA163" i="73"/>
  <c r="M163" i="73"/>
  <c r="Z163" i="73"/>
  <c r="P163" i="73" s="1"/>
  <c r="AA164" i="73"/>
  <c r="M164" i="73"/>
  <c r="Z164" i="73"/>
  <c r="P164" i="73" s="1"/>
  <c r="AA165" i="73"/>
  <c r="M165" i="73"/>
  <c r="Z165" i="73"/>
  <c r="P165" i="73" s="1"/>
  <c r="AA166" i="73"/>
  <c r="M166" i="73"/>
  <c r="Z166" i="73"/>
  <c r="P166" i="73" s="1"/>
  <c r="AA167" i="73"/>
  <c r="M167" i="73"/>
  <c r="Z167" i="73"/>
  <c r="P167" i="73" s="1"/>
  <c r="AA168" i="73"/>
  <c r="M168" i="73"/>
  <c r="Z168" i="73"/>
  <c r="P168" i="73" s="1"/>
  <c r="AA169" i="73"/>
  <c r="M169" i="73"/>
  <c r="Z169" i="73"/>
  <c r="P169" i="73" s="1"/>
  <c r="Y150" i="73"/>
  <c r="Y151" i="73"/>
  <c r="Y152" i="73"/>
  <c r="Y153" i="73"/>
  <c r="Y154" i="73"/>
  <c r="Y155" i="73"/>
  <c r="Y156" i="73"/>
  <c r="Y157" i="73"/>
  <c r="Y158" i="73"/>
  <c r="Y159" i="73"/>
  <c r="Y160" i="73"/>
  <c r="Y161" i="73"/>
  <c r="Y162" i="73"/>
  <c r="A49" i="72"/>
  <c r="Y24" i="72"/>
  <c r="Y32" i="72"/>
  <c r="V105" i="72"/>
  <c r="AA110" i="72"/>
  <c r="M110" i="72"/>
  <c r="Z110" i="72"/>
  <c r="P110" i="72" s="1"/>
  <c r="Y110" i="72"/>
  <c r="AA164" i="72"/>
  <c r="M164" i="72"/>
  <c r="Y164" i="72"/>
  <c r="Z164" i="72"/>
  <c r="P164" i="72" s="1"/>
  <c r="Y11" i="72"/>
  <c r="Z12" i="72"/>
  <c r="Y15" i="72"/>
  <c r="Z16" i="72"/>
  <c r="Y19" i="72"/>
  <c r="Z20" i="72"/>
  <c r="Y23" i="72"/>
  <c r="Z24" i="72"/>
  <c r="Y27" i="72"/>
  <c r="Z28" i="72"/>
  <c r="Y31" i="72"/>
  <c r="Z32" i="72"/>
  <c r="Y35" i="72"/>
  <c r="Z36" i="72"/>
  <c r="Y39" i="72"/>
  <c r="AA119" i="72"/>
  <c r="M119" i="72"/>
  <c r="Y119" i="72"/>
  <c r="Y12" i="72"/>
  <c r="Y28" i="72"/>
  <c r="Y10" i="72"/>
  <c r="M16" i="72"/>
  <c r="AA16" i="72"/>
  <c r="Y18" i="72"/>
  <c r="AA20" i="72"/>
  <c r="Y22" i="72"/>
  <c r="M24" i="72"/>
  <c r="Y26" i="72"/>
  <c r="M28" i="72"/>
  <c r="Y30" i="72"/>
  <c r="M32" i="72"/>
  <c r="Y34" i="72"/>
  <c r="AA36" i="72"/>
  <c r="Y38" i="72"/>
  <c r="Z39" i="72"/>
  <c r="AA113" i="72"/>
  <c r="M113" i="72"/>
  <c r="Y113" i="72"/>
  <c r="AA127" i="72"/>
  <c r="M127" i="72"/>
  <c r="Y127" i="72"/>
  <c r="Z141" i="72"/>
  <c r="P141" i="72" s="1"/>
  <c r="M141" i="72"/>
  <c r="AA141" i="72"/>
  <c r="Y141" i="72"/>
  <c r="A142" i="72"/>
  <c r="M12" i="72"/>
  <c r="Y14" i="72"/>
  <c r="Y9" i="72"/>
  <c r="M35" i="72"/>
  <c r="M39" i="72"/>
  <c r="AA105" i="72"/>
  <c r="Y105" i="72"/>
  <c r="AA135" i="72"/>
  <c r="M135" i="72"/>
  <c r="Y135" i="72"/>
  <c r="Z139" i="72"/>
  <c r="P139" i="72" s="1"/>
  <c r="M139" i="72"/>
  <c r="AA139" i="72"/>
  <c r="Y139" i="72"/>
  <c r="A140" i="72"/>
  <c r="Z147" i="72"/>
  <c r="P147" i="72" s="1"/>
  <c r="M147" i="72"/>
  <c r="AA147" i="72"/>
  <c r="Y147" i="72"/>
  <c r="A148" i="72"/>
  <c r="AA106" i="72"/>
  <c r="M106" i="72"/>
  <c r="Z106" i="72"/>
  <c r="P106" i="72" s="1"/>
  <c r="Y106" i="72"/>
  <c r="AA109" i="72"/>
  <c r="Z109" i="72"/>
  <c r="P109" i="72" s="1"/>
  <c r="AA114" i="72"/>
  <c r="M114" i="72"/>
  <c r="Z114" i="72"/>
  <c r="P114" i="72" s="1"/>
  <c r="Y114" i="72"/>
  <c r="AA123" i="72"/>
  <c r="Z123" i="72"/>
  <c r="P123" i="72" s="1"/>
  <c r="AA131" i="72"/>
  <c r="Z131" i="72"/>
  <c r="P131" i="72" s="1"/>
  <c r="Z145" i="72"/>
  <c r="P145" i="72" s="1"/>
  <c r="M145" i="72"/>
  <c r="AA145" i="72"/>
  <c r="Y145" i="72"/>
  <c r="A146" i="72"/>
  <c r="A165" i="72"/>
  <c r="Z143" i="72"/>
  <c r="P143" i="72" s="1"/>
  <c r="M143" i="72"/>
  <c r="AA143" i="72"/>
  <c r="Y143" i="72"/>
  <c r="A144" i="72"/>
  <c r="A168" i="72"/>
  <c r="Y148" i="72"/>
  <c r="A169" i="72"/>
  <c r="Y117" i="72"/>
  <c r="AA120" i="72"/>
  <c r="Z120" i="72"/>
  <c r="P120" i="72" s="1"/>
  <c r="Y121" i="72"/>
  <c r="AA124" i="72"/>
  <c r="M124" i="72"/>
  <c r="Z124" i="72"/>
  <c r="P124" i="72" s="1"/>
  <c r="Y125" i="72"/>
  <c r="AA128" i="72"/>
  <c r="M128" i="72"/>
  <c r="Z128" i="72"/>
  <c r="P128" i="72" s="1"/>
  <c r="Y129" i="72"/>
  <c r="AA132" i="72"/>
  <c r="Z132" i="72"/>
  <c r="P132" i="72" s="1"/>
  <c r="Y133" i="72"/>
  <c r="Y140" i="72"/>
  <c r="Y142" i="72"/>
  <c r="Y144" i="72"/>
  <c r="Y146" i="72"/>
  <c r="Z148" i="72"/>
  <c r="P148" i="72" s="1"/>
  <c r="AA149" i="72"/>
  <c r="M149" i="72"/>
  <c r="Z149" i="72"/>
  <c r="P149" i="72" s="1"/>
  <c r="AA150" i="72"/>
  <c r="M150" i="72"/>
  <c r="Z150" i="72"/>
  <c r="P150" i="72" s="1"/>
  <c r="AA151" i="72"/>
  <c r="M151" i="72"/>
  <c r="Z151" i="72"/>
  <c r="P151" i="72" s="1"/>
  <c r="AA152" i="72"/>
  <c r="M152" i="72"/>
  <c r="Z152" i="72"/>
  <c r="P152" i="72" s="1"/>
  <c r="AA153" i="72"/>
  <c r="M153" i="72"/>
  <c r="Z153" i="72"/>
  <c r="P153" i="72" s="1"/>
  <c r="AA154" i="72"/>
  <c r="M154" i="72"/>
  <c r="Z154" i="72"/>
  <c r="P154" i="72" s="1"/>
  <c r="AA155" i="72"/>
  <c r="M155" i="72"/>
  <c r="Z155" i="72"/>
  <c r="P155" i="72" s="1"/>
  <c r="AA156" i="72"/>
  <c r="M156" i="72"/>
  <c r="Z156" i="72"/>
  <c r="P156" i="72" s="1"/>
  <c r="AA157" i="72"/>
  <c r="M157" i="72"/>
  <c r="Z157" i="72"/>
  <c r="P157" i="72" s="1"/>
  <c r="AA158" i="72"/>
  <c r="M158" i="72"/>
  <c r="Z158" i="72"/>
  <c r="P158" i="72" s="1"/>
  <c r="AA159" i="72"/>
  <c r="M159" i="72"/>
  <c r="Z159" i="72"/>
  <c r="P159" i="72" s="1"/>
  <c r="AA160" i="72"/>
  <c r="M160" i="72"/>
  <c r="Z160" i="72"/>
  <c r="P160" i="72" s="1"/>
  <c r="AA161" i="72"/>
  <c r="M161" i="72"/>
  <c r="Z161" i="72"/>
  <c r="P161" i="72" s="1"/>
  <c r="AA162" i="72"/>
  <c r="M162" i="72"/>
  <c r="Z162" i="72"/>
  <c r="P162" i="72" s="1"/>
  <c r="AA163" i="72"/>
  <c r="M163" i="72"/>
  <c r="Y163" i="72"/>
  <c r="A166" i="72"/>
  <c r="A167" i="72"/>
  <c r="AA165" i="72"/>
  <c r="M165" i="72"/>
  <c r="Z165" i="72"/>
  <c r="P165" i="72" s="1"/>
  <c r="AA166" i="72"/>
  <c r="M166" i="72"/>
  <c r="Z166" i="72"/>
  <c r="P166" i="72" s="1"/>
  <c r="AA167" i="72"/>
  <c r="M167" i="72"/>
  <c r="Z167" i="72"/>
  <c r="P167" i="72" s="1"/>
  <c r="AA168" i="72"/>
  <c r="M168" i="72"/>
  <c r="Z168" i="72"/>
  <c r="P168" i="72" s="1"/>
  <c r="AA169" i="72"/>
  <c r="M169" i="72"/>
  <c r="Z169" i="72"/>
  <c r="P169" i="72" s="1"/>
  <c r="A49" i="71"/>
  <c r="A53" i="71"/>
  <c r="A60" i="71"/>
  <c r="A63" i="71"/>
  <c r="A66" i="71"/>
  <c r="A141" i="71"/>
  <c r="A151" i="71"/>
  <c r="A157" i="71"/>
  <c r="A152" i="71"/>
  <c r="A158" i="71"/>
  <c r="A159" i="71"/>
  <c r="Z9" i="71"/>
  <c r="P9" i="71" s="1"/>
  <c r="AA9" i="71"/>
  <c r="AA25" i="71"/>
  <c r="Z25" i="71"/>
  <c r="P25" i="71" s="1"/>
  <c r="AA13" i="71"/>
  <c r="Z13" i="71"/>
  <c r="P13" i="71" s="1"/>
  <c r="AA29" i="71"/>
  <c r="Z29" i="71"/>
  <c r="P29" i="71" s="1"/>
  <c r="AA43" i="71"/>
  <c r="M43" i="71"/>
  <c r="Z43" i="71"/>
  <c r="A45" i="71"/>
  <c r="AA50" i="71"/>
  <c r="M50" i="71"/>
  <c r="Y50" i="71"/>
  <c r="AA17" i="71"/>
  <c r="Z17" i="71"/>
  <c r="P17" i="71" s="1"/>
  <c r="AA33" i="71"/>
  <c r="M33" i="71"/>
  <c r="Z33" i="71"/>
  <c r="P33" i="71" s="1"/>
  <c r="Y9" i="71"/>
  <c r="AA21" i="71"/>
  <c r="Z21" i="71"/>
  <c r="P21" i="71" s="1"/>
  <c r="Y25" i="71"/>
  <c r="AA37" i="71"/>
  <c r="Z37" i="71"/>
  <c r="P37" i="71" s="1"/>
  <c r="AA45" i="71"/>
  <c r="M45" i="71"/>
  <c r="Z45" i="71"/>
  <c r="AA46" i="71"/>
  <c r="M46" i="71"/>
  <c r="Y46" i="71"/>
  <c r="AA108" i="71"/>
  <c r="M108" i="71"/>
  <c r="AA124" i="71"/>
  <c r="M124" i="71"/>
  <c r="Y124" i="71"/>
  <c r="Z124" i="71"/>
  <c r="P124" i="71" s="1"/>
  <c r="AA132" i="71"/>
  <c r="M132" i="71"/>
  <c r="Y132" i="71"/>
  <c r="Z132" i="71"/>
  <c r="P132" i="71" s="1"/>
  <c r="Z140" i="71"/>
  <c r="P140" i="71" s="1"/>
  <c r="M140" i="71"/>
  <c r="AA140" i="71"/>
  <c r="Y12" i="71"/>
  <c r="Y20" i="71"/>
  <c r="Y28" i="71"/>
  <c r="Y32" i="71"/>
  <c r="Y36" i="71"/>
  <c r="V107" i="71"/>
  <c r="AA116" i="71"/>
  <c r="M116" i="71"/>
  <c r="Z116" i="71"/>
  <c r="P116" i="71" s="1"/>
  <c r="Y116" i="71"/>
  <c r="AA119" i="71"/>
  <c r="Y119" i="71"/>
  <c r="AA148" i="71"/>
  <c r="M148" i="71"/>
  <c r="Z148" i="71"/>
  <c r="P148" i="71" s="1"/>
  <c r="Y148" i="71"/>
  <c r="Y16" i="71"/>
  <c r="Y24" i="71"/>
  <c r="Y11" i="71"/>
  <c r="Y15" i="71"/>
  <c r="Z16" i="71"/>
  <c r="P16" i="71" s="1"/>
  <c r="Y19" i="71"/>
  <c r="Y27" i="71"/>
  <c r="Z28" i="71"/>
  <c r="P28" i="71" s="1"/>
  <c r="Y31" i="71"/>
  <c r="Z32" i="71"/>
  <c r="P32" i="71" s="1"/>
  <c r="Y35" i="71"/>
  <c r="Z36" i="71"/>
  <c r="P36" i="71" s="1"/>
  <c r="Y39" i="71"/>
  <c r="Y44" i="71"/>
  <c r="AA48" i="71"/>
  <c r="M48" i="71"/>
  <c r="Z48" i="71"/>
  <c r="AA52" i="71"/>
  <c r="M52" i="71"/>
  <c r="Z52" i="71"/>
  <c r="AA123" i="71"/>
  <c r="Z123" i="71"/>
  <c r="P123" i="71" s="1"/>
  <c r="Y123" i="71"/>
  <c r="Z125" i="71"/>
  <c r="P125" i="71" s="1"/>
  <c r="M125" i="71"/>
  <c r="Y125" i="71"/>
  <c r="AA131" i="71"/>
  <c r="M131" i="71"/>
  <c r="Z131" i="71"/>
  <c r="P131" i="71" s="1"/>
  <c r="Y131" i="71"/>
  <c r="Z133" i="71"/>
  <c r="P133" i="71" s="1"/>
  <c r="Y133" i="71"/>
  <c r="Z142" i="71"/>
  <c r="P142" i="71" s="1"/>
  <c r="M142" i="71"/>
  <c r="AA142" i="71"/>
  <c r="Y142" i="71"/>
  <c r="Z146" i="71"/>
  <c r="P146" i="71" s="1"/>
  <c r="M146" i="71"/>
  <c r="AA146" i="71"/>
  <c r="Y146" i="71"/>
  <c r="AA105" i="71"/>
  <c r="M105" i="71"/>
  <c r="Z105" i="71"/>
  <c r="P105" i="71" s="1"/>
  <c r="Z108" i="71"/>
  <c r="P108" i="71" s="1"/>
  <c r="Y140" i="71"/>
  <c r="Z144" i="71"/>
  <c r="P144" i="71" s="1"/>
  <c r="M144" i="71"/>
  <c r="AA144" i="71"/>
  <c r="AA149" i="71"/>
  <c r="M149" i="71"/>
  <c r="Z149" i="71"/>
  <c r="P149" i="71" s="1"/>
  <c r="Y149" i="71"/>
  <c r="Z12" i="71"/>
  <c r="P12" i="71" s="1"/>
  <c r="Z20" i="71"/>
  <c r="P20" i="71" s="1"/>
  <c r="Y23" i="71"/>
  <c r="Z24" i="71"/>
  <c r="P24" i="71" s="1"/>
  <c r="M28" i="71"/>
  <c r="M36" i="71"/>
  <c r="Y108" i="71"/>
  <c r="AA110" i="71"/>
  <c r="M110" i="71"/>
  <c r="Z110" i="71"/>
  <c r="P110" i="71" s="1"/>
  <c r="AA125" i="71"/>
  <c r="AA133" i="71"/>
  <c r="AA120" i="71"/>
  <c r="M120" i="71"/>
  <c r="Z120" i="71"/>
  <c r="P120" i="71" s="1"/>
  <c r="Z121" i="71"/>
  <c r="P121" i="71" s="1"/>
  <c r="M121" i="71"/>
  <c r="Y121" i="71"/>
  <c r="AA127" i="71"/>
  <c r="M127" i="71"/>
  <c r="Z127" i="71"/>
  <c r="P127" i="71" s="1"/>
  <c r="AA128" i="71"/>
  <c r="M128" i="71"/>
  <c r="Y128" i="71"/>
  <c r="Z129" i="71"/>
  <c r="P129" i="71" s="1"/>
  <c r="M129" i="71"/>
  <c r="Y129" i="71"/>
  <c r="AA135" i="71"/>
  <c r="Z135" i="71"/>
  <c r="P135" i="71" s="1"/>
  <c r="AA111" i="71"/>
  <c r="M111" i="71"/>
  <c r="Z111" i="71"/>
  <c r="P111" i="71" s="1"/>
  <c r="AA112" i="71"/>
  <c r="Z112" i="71"/>
  <c r="P112" i="71" s="1"/>
  <c r="Y112" i="71"/>
  <c r="AA115" i="71"/>
  <c r="M115" i="71"/>
  <c r="Z115" i="71"/>
  <c r="P115" i="71" s="1"/>
  <c r="Y117" i="71"/>
  <c r="Y139" i="71"/>
  <c r="Y141" i="71"/>
  <c r="Y143" i="71"/>
  <c r="Y145" i="71"/>
  <c r="AA147" i="71"/>
  <c r="Z147" i="71"/>
  <c r="P147" i="71" s="1"/>
  <c r="Y147" i="71"/>
  <c r="AA139" i="71"/>
  <c r="AA141" i="71"/>
  <c r="AA143" i="71"/>
  <c r="AA145" i="71"/>
  <c r="AA164" i="71"/>
  <c r="A165" i="71"/>
  <c r="M165" i="71"/>
  <c r="AA165" i="71"/>
  <c r="A166" i="71"/>
  <c r="M166" i="71"/>
  <c r="AA166" i="71"/>
  <c r="A167" i="71"/>
  <c r="M167" i="71"/>
  <c r="AA167" i="71"/>
  <c r="A168" i="71"/>
  <c r="M168" i="71"/>
  <c r="AA168" i="71"/>
  <c r="A169" i="71"/>
  <c r="M169" i="71"/>
  <c r="AA169" i="71"/>
  <c r="A60" i="70"/>
  <c r="A73" i="70"/>
  <c r="A64" i="70"/>
  <c r="A66" i="70"/>
  <c r="A140" i="70"/>
  <c r="A156" i="70"/>
  <c r="A70" i="70"/>
  <c r="A53" i="70"/>
  <c r="A69" i="70"/>
  <c r="A56" i="70"/>
  <c r="A62" i="70"/>
  <c r="A72" i="70"/>
  <c r="A141" i="70"/>
  <c r="A145" i="70"/>
  <c r="A149" i="70"/>
  <c r="A153" i="70"/>
  <c r="A157" i="70"/>
  <c r="A161" i="70"/>
  <c r="AA23" i="70"/>
  <c r="AA39" i="70"/>
  <c r="Y109" i="70"/>
  <c r="AA109" i="70"/>
  <c r="A147" i="70"/>
  <c r="A163" i="70"/>
  <c r="A165" i="70"/>
  <c r="A167" i="70"/>
  <c r="A169" i="70"/>
  <c r="AA14" i="70"/>
  <c r="Z16" i="70"/>
  <c r="AA16" i="70"/>
  <c r="M31" i="70"/>
  <c r="AA35" i="70"/>
  <c r="AA46" i="70"/>
  <c r="M49" i="70"/>
  <c r="AA50" i="70"/>
  <c r="Y55" i="70"/>
  <c r="Y59" i="70"/>
  <c r="Y63" i="70"/>
  <c r="Y67" i="70"/>
  <c r="Y71" i="70"/>
  <c r="AA116" i="70"/>
  <c r="M120" i="70"/>
  <c r="AA124" i="70"/>
  <c r="A151" i="70"/>
  <c r="Z152" i="70"/>
  <c r="P152" i="70" s="1"/>
  <c r="M152" i="70"/>
  <c r="AA152" i="70"/>
  <c r="Z109" i="70"/>
  <c r="P109" i="70" s="1"/>
  <c r="M23" i="70"/>
  <c r="AA25" i="70"/>
  <c r="AA27" i="70"/>
  <c r="M39" i="70"/>
  <c r="M109" i="70"/>
  <c r="Y125" i="70"/>
  <c r="Z125" i="70"/>
  <c r="P125" i="70" s="1"/>
  <c r="Y129" i="70"/>
  <c r="Z129" i="70"/>
  <c r="P129" i="70" s="1"/>
  <c r="Y130" i="70"/>
  <c r="Z130" i="70"/>
  <c r="P130" i="70" s="1"/>
  <c r="A139" i="70"/>
  <c r="Z140" i="70"/>
  <c r="P140" i="70" s="1"/>
  <c r="M140" i="70"/>
  <c r="AA140" i="70"/>
  <c r="A155" i="70"/>
  <c r="Z156" i="70"/>
  <c r="P156" i="70" s="1"/>
  <c r="M156" i="70"/>
  <c r="AA156" i="70"/>
  <c r="Z148" i="70"/>
  <c r="P148" i="70" s="1"/>
  <c r="M148" i="70"/>
  <c r="AA10" i="70"/>
  <c r="AA12" i="70"/>
  <c r="M14" i="70"/>
  <c r="Z20" i="70"/>
  <c r="P20" i="70" s="1"/>
  <c r="AA20" i="70"/>
  <c r="AA31" i="70"/>
  <c r="Y45" i="70"/>
  <c r="A46" i="70"/>
  <c r="Y49" i="70"/>
  <c r="A50" i="70"/>
  <c r="Y53" i="70"/>
  <c r="Y57" i="70"/>
  <c r="Y61" i="70"/>
  <c r="Y65" i="70"/>
  <c r="Y69" i="70"/>
  <c r="Y73" i="70"/>
  <c r="Y108" i="70"/>
  <c r="Y190" i="70" s="1"/>
  <c r="Q58" i="83" s="1"/>
  <c r="AA108" i="70"/>
  <c r="Z108" i="70"/>
  <c r="P108" i="70" s="1"/>
  <c r="AA120" i="70"/>
  <c r="A143" i="70"/>
  <c r="Z144" i="70"/>
  <c r="P144" i="70" s="1"/>
  <c r="M144" i="70"/>
  <c r="AA144" i="70"/>
  <c r="A159" i="70"/>
  <c r="Z160" i="70"/>
  <c r="P160" i="70" s="1"/>
  <c r="M160" i="70"/>
  <c r="AA160" i="70"/>
  <c r="AA33" i="70"/>
  <c r="AA43" i="70"/>
  <c r="AA51" i="70"/>
  <c r="AA56" i="70"/>
  <c r="AA60" i="70"/>
  <c r="AA64" i="70"/>
  <c r="AA68" i="70"/>
  <c r="AA72" i="70"/>
  <c r="M112" i="70"/>
  <c r="Z113" i="70"/>
  <c r="P113" i="70" s="1"/>
  <c r="AA117" i="70"/>
  <c r="AA121" i="70"/>
  <c r="AA128" i="70"/>
  <c r="AA131" i="70"/>
  <c r="Z134" i="70"/>
  <c r="P134" i="70" s="1"/>
  <c r="M139" i="70"/>
  <c r="AA141" i="70"/>
  <c r="M143" i="70"/>
  <c r="AA145" i="70"/>
  <c r="M147" i="70"/>
  <c r="AA149" i="70"/>
  <c r="M151" i="70"/>
  <c r="AA153" i="70"/>
  <c r="M155" i="70"/>
  <c r="AA157" i="70"/>
  <c r="M159" i="70"/>
  <c r="AA161" i="70"/>
  <c r="AA134" i="70"/>
  <c r="AA142" i="70"/>
  <c r="AA146" i="70"/>
  <c r="AA150" i="70"/>
  <c r="AA154" i="70"/>
  <c r="AA158" i="70"/>
  <c r="AA162" i="70"/>
  <c r="AA29" i="70"/>
  <c r="AA37" i="70"/>
  <c r="M43" i="70"/>
  <c r="AA47" i="70"/>
  <c r="M51" i="70"/>
  <c r="AA54" i="70"/>
  <c r="M56" i="70"/>
  <c r="AA58" i="70"/>
  <c r="M60" i="70"/>
  <c r="AA62" i="70"/>
  <c r="M64" i="70"/>
  <c r="AA66" i="70"/>
  <c r="M68" i="70"/>
  <c r="AA70" i="70"/>
  <c r="M72" i="70"/>
  <c r="Z105" i="70"/>
  <c r="P105" i="70" s="1"/>
  <c r="Z112" i="70"/>
  <c r="P112" i="70" s="1"/>
  <c r="AA139" i="70"/>
  <c r="AA143" i="70"/>
  <c r="AA147" i="70"/>
  <c r="AA151" i="70"/>
  <c r="AA155" i="70"/>
  <c r="AA159" i="70"/>
  <c r="Y11" i="70"/>
  <c r="AO22" i="70"/>
  <c r="AJ22" i="70"/>
  <c r="AA30" i="70"/>
  <c r="Z30" i="70"/>
  <c r="P30" i="70" s="1"/>
  <c r="AA38" i="70"/>
  <c r="M38" i="70"/>
  <c r="Z38" i="70"/>
  <c r="P38" i="70" s="1"/>
  <c r="Y38" i="70"/>
  <c r="Z11" i="70"/>
  <c r="P11" i="70" s="1"/>
  <c r="Z13" i="70"/>
  <c r="P13" i="70" s="1"/>
  <c r="Z15" i="70"/>
  <c r="P15" i="70" s="1"/>
  <c r="Z17" i="70"/>
  <c r="P17" i="70" s="1"/>
  <c r="Z19" i="70"/>
  <c r="P19" i="70" s="1"/>
  <c r="Y15" i="70"/>
  <c r="Y19" i="70"/>
  <c r="AA24" i="70"/>
  <c r="AA34" i="70"/>
  <c r="M34" i="70"/>
  <c r="Z34" i="70"/>
  <c r="P34" i="70" s="1"/>
  <c r="Y34" i="70"/>
  <c r="V9" i="70"/>
  <c r="AA9" i="70"/>
  <c r="Y10" i="70"/>
  <c r="Y12" i="70"/>
  <c r="AA13" i="70"/>
  <c r="Y14" i="70"/>
  <c r="M15" i="70"/>
  <c r="Y16" i="70"/>
  <c r="M17" i="70"/>
  <c r="AA17" i="70"/>
  <c r="Y18" i="70"/>
  <c r="Y20" i="70"/>
  <c r="AA22" i="70"/>
  <c r="Z22" i="70"/>
  <c r="P22" i="70" s="1"/>
  <c r="Y24" i="70"/>
  <c r="AA28" i="70"/>
  <c r="M28" i="70"/>
  <c r="Z28" i="70"/>
  <c r="P28" i="70" s="1"/>
  <c r="Y28" i="70"/>
  <c r="AA32" i="70"/>
  <c r="M32" i="70"/>
  <c r="Z32" i="70"/>
  <c r="P32" i="70" s="1"/>
  <c r="Y32" i="70"/>
  <c r="AA36" i="70"/>
  <c r="Z36" i="70"/>
  <c r="P36" i="70" s="1"/>
  <c r="Y36" i="70"/>
  <c r="Y9" i="70"/>
  <c r="AJ9" i="70"/>
  <c r="Y30" i="70"/>
  <c r="Z9" i="70"/>
  <c r="P9" i="70" s="1"/>
  <c r="Z24" i="70"/>
  <c r="P24" i="70" s="1"/>
  <c r="AA26" i="70"/>
  <c r="Z26" i="70"/>
  <c r="P26" i="70" s="1"/>
  <c r="AA107" i="70"/>
  <c r="M107" i="70"/>
  <c r="Z107" i="70"/>
  <c r="P107" i="70" s="1"/>
  <c r="Y107" i="70"/>
  <c r="AA111" i="70"/>
  <c r="M111" i="70"/>
  <c r="Z111" i="70"/>
  <c r="P111" i="70" s="1"/>
  <c r="Y111" i="70"/>
  <c r="AA115" i="70"/>
  <c r="Z115" i="70"/>
  <c r="P115" i="70" s="1"/>
  <c r="Y115" i="70"/>
  <c r="Y44" i="70"/>
  <c r="Y46" i="70"/>
  <c r="Y48" i="70"/>
  <c r="Y50" i="70"/>
  <c r="Y52" i="70"/>
  <c r="AA118" i="70"/>
  <c r="M118" i="70"/>
  <c r="Z118" i="70"/>
  <c r="P118" i="70" s="1"/>
  <c r="AA123" i="70"/>
  <c r="Z123" i="70"/>
  <c r="P123" i="70" s="1"/>
  <c r="AA126" i="70"/>
  <c r="Z126" i="70"/>
  <c r="Y21" i="70"/>
  <c r="Y23" i="70"/>
  <c r="Y25" i="70"/>
  <c r="Y27" i="70"/>
  <c r="Y29" i="70"/>
  <c r="Y31" i="70"/>
  <c r="Y33" i="70"/>
  <c r="Y35" i="70"/>
  <c r="Y37" i="70"/>
  <c r="Y39" i="70"/>
  <c r="AA106" i="70"/>
  <c r="M106" i="70"/>
  <c r="Z106" i="70"/>
  <c r="P106" i="70" s="1"/>
  <c r="AA110" i="70"/>
  <c r="M110" i="70"/>
  <c r="Z110" i="70"/>
  <c r="P110" i="70" s="1"/>
  <c r="AA114" i="70"/>
  <c r="M114" i="70"/>
  <c r="Z114" i="70"/>
  <c r="P114" i="70" s="1"/>
  <c r="M44" i="70"/>
  <c r="M46" i="70"/>
  <c r="M48" i="70"/>
  <c r="M50" i="70"/>
  <c r="M52" i="70"/>
  <c r="AA119" i="70"/>
  <c r="Z119" i="70"/>
  <c r="P119" i="70" s="1"/>
  <c r="AA122" i="70"/>
  <c r="M122" i="70"/>
  <c r="Z122" i="70"/>
  <c r="P122" i="70" s="1"/>
  <c r="AA127" i="70"/>
  <c r="M127" i="70"/>
  <c r="Z127" i="70"/>
  <c r="P127" i="70" s="1"/>
  <c r="AA164" i="70"/>
  <c r="M164" i="70"/>
  <c r="Y164" i="70"/>
  <c r="AA166" i="70"/>
  <c r="M166" i="70"/>
  <c r="Y166" i="70"/>
  <c r="AA168" i="70"/>
  <c r="M168" i="70"/>
  <c r="Y168" i="70"/>
  <c r="Y116" i="70"/>
  <c r="Y120" i="70"/>
  <c r="Y124" i="70"/>
  <c r="Y128" i="70"/>
  <c r="AA132" i="70"/>
  <c r="M132" i="70"/>
  <c r="Z132" i="70"/>
  <c r="P132" i="70" s="1"/>
  <c r="Y133" i="70"/>
  <c r="AA135" i="70"/>
  <c r="M135" i="70"/>
  <c r="Z135" i="70"/>
  <c r="P135" i="70" s="1"/>
  <c r="Y105" i="70"/>
  <c r="AA133" i="70"/>
  <c r="AA163" i="70"/>
  <c r="M163" i="70"/>
  <c r="Y163" i="70"/>
  <c r="AA165" i="70"/>
  <c r="M165" i="70"/>
  <c r="Y165" i="70"/>
  <c r="AA167" i="70"/>
  <c r="M167" i="70"/>
  <c r="Y167" i="70"/>
  <c r="AA169" i="70"/>
  <c r="M169" i="70"/>
  <c r="Y169" i="70"/>
  <c r="Y139" i="70"/>
  <c r="Y140" i="70"/>
  <c r="Y141" i="70"/>
  <c r="Y142" i="70"/>
  <c r="Y143" i="70"/>
  <c r="Y144" i="70"/>
  <c r="Y145" i="70"/>
  <c r="Y146" i="70"/>
  <c r="Y147" i="70"/>
  <c r="Y148" i="70"/>
  <c r="Y149" i="70"/>
  <c r="Y150" i="70"/>
  <c r="Y151" i="70"/>
  <c r="Y152" i="70"/>
  <c r="Y153" i="70"/>
  <c r="Y154" i="70"/>
  <c r="Y155" i="70"/>
  <c r="Y156" i="70"/>
  <c r="Y157" i="70"/>
  <c r="Y158" i="70"/>
  <c r="Y159" i="70"/>
  <c r="Y160" i="70"/>
  <c r="Y161" i="70"/>
  <c r="Y162" i="70"/>
  <c r="A147" i="13"/>
  <c r="A162" i="13"/>
  <c r="A164" i="13"/>
  <c r="A166" i="13"/>
  <c r="A143" i="13"/>
  <c r="A150" i="13"/>
  <c r="A168" i="13"/>
  <c r="M145" i="13"/>
  <c r="M154" i="13"/>
  <c r="AA154" i="13"/>
  <c r="AA162" i="13"/>
  <c r="M141" i="13"/>
  <c r="M153" i="13"/>
  <c r="M156" i="13"/>
  <c r="M161" i="13"/>
  <c r="M164" i="13"/>
  <c r="M169" i="13"/>
  <c r="A141" i="13"/>
  <c r="A139" i="13"/>
  <c r="I11" i="69"/>
  <c r="G74" i="69"/>
  <c r="H74" i="69"/>
  <c r="O11" i="69"/>
  <c r="M111" i="13"/>
  <c r="AA111" i="13"/>
  <c r="M107" i="13"/>
  <c r="M109" i="13"/>
  <c r="AA113" i="13"/>
  <c r="AA109" i="13"/>
  <c r="AJ114" i="13"/>
  <c r="AA124" i="13"/>
  <c r="M124" i="13"/>
  <c r="AJ105" i="13"/>
  <c r="AO112" i="13"/>
  <c r="AJ112" i="13"/>
  <c r="AA120" i="13"/>
  <c r="M120" i="13"/>
  <c r="X109" i="13"/>
  <c r="AA110" i="13"/>
  <c r="X107" i="13"/>
  <c r="AA108" i="13"/>
  <c r="M108" i="13"/>
  <c r="AJ113" i="13"/>
  <c r="AA122" i="13"/>
  <c r="M122" i="13"/>
  <c r="M144" i="13"/>
  <c r="AO114" i="13"/>
  <c r="AA116" i="13"/>
  <c r="AA128" i="13"/>
  <c r="M128" i="13"/>
  <c r="AA106" i="13"/>
  <c r="M106" i="13"/>
  <c r="AA118" i="13"/>
  <c r="AA126" i="13"/>
  <c r="M126" i="13"/>
  <c r="AO105" i="13"/>
  <c r="AO108" i="13"/>
  <c r="AJ108" i="13"/>
  <c r="AA112" i="13"/>
  <c r="M112" i="13"/>
  <c r="AA114" i="13"/>
  <c r="M114" i="13"/>
  <c r="M140" i="13"/>
  <c r="M148" i="13"/>
  <c r="M142" i="13"/>
  <c r="M130" i="13"/>
  <c r="M132" i="13"/>
  <c r="AA135" i="13"/>
  <c r="M135" i="13"/>
  <c r="M146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AR69" i="13"/>
  <c r="AQ69" i="13"/>
  <c r="AP69" i="13"/>
  <c r="AO69" i="13"/>
  <c r="AM69" i="13"/>
  <c r="AJ69" i="13"/>
  <c r="AG69" i="13"/>
  <c r="X69" i="13"/>
  <c r="V69" i="13"/>
  <c r="O69" i="13"/>
  <c r="AR68" i="13"/>
  <c r="AQ68" i="13"/>
  <c r="AP68" i="13"/>
  <c r="AO68" i="13"/>
  <c r="AM68" i="13"/>
  <c r="AJ68" i="13"/>
  <c r="AG68" i="13"/>
  <c r="X68" i="13"/>
  <c r="V68" i="13"/>
  <c r="O68" i="13"/>
  <c r="AR67" i="13"/>
  <c r="AQ67" i="13"/>
  <c r="AP67" i="13"/>
  <c r="AO67" i="13"/>
  <c r="AM67" i="13"/>
  <c r="AJ67" i="13"/>
  <c r="AG67" i="13"/>
  <c r="X67" i="13"/>
  <c r="V67" i="13"/>
  <c r="O67" i="13"/>
  <c r="AR66" i="13"/>
  <c r="AQ66" i="13"/>
  <c r="AP66" i="13"/>
  <c r="AO66" i="13"/>
  <c r="AM66" i="13"/>
  <c r="AJ66" i="13"/>
  <c r="AG66" i="13"/>
  <c r="X66" i="13"/>
  <c r="V66" i="13"/>
  <c r="O66" i="13"/>
  <c r="AR65" i="13"/>
  <c r="AQ65" i="13"/>
  <c r="AP65" i="13"/>
  <c r="AO65" i="13"/>
  <c r="AM65" i="13"/>
  <c r="AJ65" i="13"/>
  <c r="AG65" i="13"/>
  <c r="X65" i="13"/>
  <c r="V65" i="13"/>
  <c r="O65" i="13"/>
  <c r="AR64" i="13"/>
  <c r="AQ64" i="13"/>
  <c r="AP64" i="13"/>
  <c r="AO64" i="13"/>
  <c r="AM64" i="13"/>
  <c r="AJ64" i="13"/>
  <c r="AG64" i="13"/>
  <c r="X64" i="13"/>
  <c r="V64" i="13"/>
  <c r="M64" i="13"/>
  <c r="O64" i="13"/>
  <c r="AR63" i="13"/>
  <c r="AQ63" i="13"/>
  <c r="AP63" i="13"/>
  <c r="AO63" i="13"/>
  <c r="AM63" i="13"/>
  <c r="AJ63" i="13"/>
  <c r="AG63" i="13"/>
  <c r="X63" i="13"/>
  <c r="V63" i="13"/>
  <c r="O63" i="13"/>
  <c r="AR62" i="13"/>
  <c r="AQ62" i="13"/>
  <c r="AP62" i="13"/>
  <c r="AO62" i="13"/>
  <c r="AM62" i="13"/>
  <c r="AJ62" i="13"/>
  <c r="AG62" i="13"/>
  <c r="X62" i="13"/>
  <c r="V62" i="13"/>
  <c r="O62" i="13"/>
  <c r="AR61" i="13"/>
  <c r="AQ61" i="13"/>
  <c r="AP61" i="13"/>
  <c r="AO61" i="13"/>
  <c r="AM61" i="13"/>
  <c r="AJ61" i="13"/>
  <c r="AG61" i="13"/>
  <c r="X61" i="13"/>
  <c r="V61" i="13"/>
  <c r="M61" i="13"/>
  <c r="O61" i="13"/>
  <c r="AR60" i="13"/>
  <c r="AQ60" i="13"/>
  <c r="AP60" i="13"/>
  <c r="AO60" i="13"/>
  <c r="AM60" i="13"/>
  <c r="AJ60" i="13"/>
  <c r="AG60" i="13"/>
  <c r="X60" i="13"/>
  <c r="V60" i="13"/>
  <c r="O60" i="13"/>
  <c r="AR59" i="13"/>
  <c r="AQ59" i="13"/>
  <c r="AP59" i="13"/>
  <c r="AO59" i="13"/>
  <c r="AM59" i="13"/>
  <c r="AJ59" i="13"/>
  <c r="AG59" i="13"/>
  <c r="X59" i="13"/>
  <c r="V59" i="13"/>
  <c r="O59" i="13"/>
  <c r="E59" i="13"/>
  <c r="AR58" i="13"/>
  <c r="AQ58" i="13"/>
  <c r="AP58" i="13"/>
  <c r="AO58" i="13"/>
  <c r="AM58" i="13"/>
  <c r="AJ58" i="13"/>
  <c r="AG58" i="13"/>
  <c r="X58" i="13"/>
  <c r="V58" i="13"/>
  <c r="O58" i="13"/>
  <c r="E58" i="13"/>
  <c r="AR57" i="13"/>
  <c r="AQ57" i="13"/>
  <c r="AP57" i="13"/>
  <c r="AO57" i="13"/>
  <c r="AM57" i="13"/>
  <c r="AJ57" i="13"/>
  <c r="AG57" i="13"/>
  <c r="X57" i="13"/>
  <c r="V57" i="13"/>
  <c r="O57" i="13"/>
  <c r="E57" i="13"/>
  <c r="AR56" i="13"/>
  <c r="AQ56" i="13"/>
  <c r="AP56" i="13"/>
  <c r="AO56" i="13"/>
  <c r="AM56" i="13"/>
  <c r="AJ56" i="13"/>
  <c r="AG56" i="13"/>
  <c r="X56" i="13"/>
  <c r="V56" i="13"/>
  <c r="M56" i="13"/>
  <c r="O56" i="13"/>
  <c r="E56" i="13"/>
  <c r="AR55" i="13"/>
  <c r="AQ55" i="13"/>
  <c r="AP55" i="13"/>
  <c r="AO55" i="13"/>
  <c r="AM55" i="13"/>
  <c r="AJ55" i="13"/>
  <c r="AG55" i="13"/>
  <c r="X55" i="13"/>
  <c r="V55" i="13"/>
  <c r="O55" i="13"/>
  <c r="E55" i="13"/>
  <c r="AR54" i="13"/>
  <c r="AQ54" i="13"/>
  <c r="AP54" i="13"/>
  <c r="AO54" i="13"/>
  <c r="AM54" i="13"/>
  <c r="AJ54" i="13"/>
  <c r="AG54" i="13"/>
  <c r="X54" i="13"/>
  <c r="V54" i="13"/>
  <c r="O54" i="13"/>
  <c r="E54" i="13"/>
  <c r="AR53" i="13"/>
  <c r="AQ53" i="13"/>
  <c r="AP53" i="13"/>
  <c r="AO53" i="13"/>
  <c r="AM53" i="13"/>
  <c r="AJ53" i="13"/>
  <c r="AG53" i="13"/>
  <c r="X53" i="13"/>
  <c r="V53" i="13"/>
  <c r="M53" i="13"/>
  <c r="O53" i="13"/>
  <c r="E53" i="13"/>
  <c r="C12" i="66"/>
  <c r="C11" i="66"/>
  <c r="C10" i="66"/>
  <c r="AX43" i="13"/>
  <c r="AW43" i="13" s="1"/>
  <c r="C18" i="66"/>
  <c r="C17" i="66"/>
  <c r="C16" i="66"/>
  <c r="C15" i="66"/>
  <c r="C14" i="66"/>
  <c r="C13" i="66"/>
  <c r="AM43" i="13"/>
  <c r="AJ73" i="13"/>
  <c r="AJ72" i="13"/>
  <c r="AJ71" i="13"/>
  <c r="AJ70" i="13"/>
  <c r="AJ52" i="13"/>
  <c r="AJ51" i="13"/>
  <c r="AJ50" i="13"/>
  <c r="AJ49" i="13"/>
  <c r="AJ48" i="13"/>
  <c r="AJ47" i="13"/>
  <c r="AJ46" i="13"/>
  <c r="AJ45" i="13"/>
  <c r="AJ44" i="13"/>
  <c r="AJ43" i="13"/>
  <c r="AJ34" i="13"/>
  <c r="AJ28" i="13"/>
  <c r="AJ21" i="13"/>
  <c r="AJ20" i="13"/>
  <c r="AJ19" i="13"/>
  <c r="AJ14" i="13"/>
  <c r="AJ10" i="13"/>
  <c r="U187" i="77" l="1"/>
  <c r="H33" i="25"/>
  <c r="U186" i="78"/>
  <c r="AJ46" i="70"/>
  <c r="AO46" i="70"/>
  <c r="U186" i="77"/>
  <c r="U187" i="78"/>
  <c r="Y190" i="76"/>
  <c r="Q64" i="83" s="1"/>
  <c r="AI189" i="74"/>
  <c r="I32" i="25"/>
  <c r="Y190" i="75"/>
  <c r="Q63" i="83" s="1"/>
  <c r="U186" i="71"/>
  <c r="U186" i="72"/>
  <c r="AN189" i="74"/>
  <c r="U187" i="71"/>
  <c r="AK189" i="74"/>
  <c r="U187" i="72"/>
  <c r="H32" i="25"/>
  <c r="Y190" i="71"/>
  <c r="Q59" i="83" s="1"/>
  <c r="AP189" i="76"/>
  <c r="AN189" i="76"/>
  <c r="AL189" i="76"/>
  <c r="AQ189" i="74"/>
  <c r="Y94" i="80"/>
  <c r="Q68" i="64" s="1"/>
  <c r="I187" i="80"/>
  <c r="J23" i="83"/>
  <c r="J23" i="84"/>
  <c r="Y94" i="79"/>
  <c r="Q67" i="64" s="1"/>
  <c r="I187" i="79"/>
  <c r="J22" i="84"/>
  <c r="J22" i="83"/>
  <c r="Y190" i="78"/>
  <c r="Q66" i="83" s="1"/>
  <c r="Y94" i="77"/>
  <c r="Q65" i="64" s="1"/>
  <c r="Q73" i="84"/>
  <c r="R73" i="84"/>
  <c r="Y190" i="74"/>
  <c r="Q62" i="83" s="1"/>
  <c r="Y190" i="72"/>
  <c r="Q60" i="83" s="1"/>
  <c r="Z190" i="71"/>
  <c r="R59" i="83" s="1"/>
  <c r="Y94" i="71"/>
  <c r="Q59" i="64" s="1"/>
  <c r="AH64" i="70"/>
  <c r="Y94" i="70"/>
  <c r="Q58" i="64" s="1"/>
  <c r="Y190" i="13"/>
  <c r="Q57" i="83" s="1"/>
  <c r="AK189" i="76"/>
  <c r="AQ189" i="76"/>
  <c r="AP189" i="74"/>
  <c r="P114" i="80"/>
  <c r="P189" i="80" s="1"/>
  <c r="Z190" i="80"/>
  <c r="R68" i="83" s="1"/>
  <c r="P10" i="80"/>
  <c r="Z94" i="80"/>
  <c r="R68" i="64" s="1"/>
  <c r="Y190" i="79"/>
  <c r="Q67" i="83" s="1"/>
  <c r="P113" i="79"/>
  <c r="P189" i="79" s="1"/>
  <c r="Z190" i="79"/>
  <c r="R67" i="83" s="1"/>
  <c r="P9" i="79"/>
  <c r="Z94" i="79"/>
  <c r="R67" i="64" s="1"/>
  <c r="P126" i="70"/>
  <c r="P189" i="70" s="1"/>
  <c r="Z190" i="70"/>
  <c r="R58" i="83" s="1"/>
  <c r="AQ189" i="72"/>
  <c r="AL189" i="72"/>
  <c r="AI189" i="72"/>
  <c r="AK189" i="72"/>
  <c r="AN189" i="72"/>
  <c r="AP189" i="72"/>
  <c r="Y187" i="76"/>
  <c r="Z187" i="76"/>
  <c r="AD187" i="76"/>
  <c r="AD187" i="80"/>
  <c r="Z187" i="80"/>
  <c r="AD187" i="73"/>
  <c r="Z187" i="73"/>
  <c r="Y187" i="73"/>
  <c r="AQ189" i="73"/>
  <c r="AL189" i="73"/>
  <c r="AN189" i="73"/>
  <c r="AI189" i="73"/>
  <c r="AK189" i="73"/>
  <c r="AP189" i="73"/>
  <c r="AD187" i="72"/>
  <c r="Y187" i="72"/>
  <c r="Z187" i="72"/>
  <c r="AQ189" i="70"/>
  <c r="AP189" i="70"/>
  <c r="AI189" i="70"/>
  <c r="AN189" i="70"/>
  <c r="AK189" i="70"/>
  <c r="AL189" i="70"/>
  <c r="AC187" i="79"/>
  <c r="AE187" i="79"/>
  <c r="AQ189" i="77"/>
  <c r="AP189" i="77"/>
  <c r="AL189" i="77"/>
  <c r="AI189" i="77"/>
  <c r="AK189" i="77"/>
  <c r="AN189" i="77"/>
  <c r="AE187" i="70"/>
  <c r="AC187" i="70"/>
  <c r="P189" i="13"/>
  <c r="AQ189" i="80"/>
  <c r="AL189" i="80"/>
  <c r="AI189" i="80"/>
  <c r="AN189" i="80"/>
  <c r="AP189" i="80"/>
  <c r="AK189" i="80"/>
  <c r="AE187" i="76"/>
  <c r="AC187" i="76"/>
  <c r="AE187" i="77"/>
  <c r="AC187" i="77"/>
  <c r="AC187" i="75"/>
  <c r="AE187" i="75"/>
  <c r="AC187" i="72"/>
  <c r="AE187" i="72"/>
  <c r="Y187" i="71"/>
  <c r="Z187" i="71"/>
  <c r="AD187" i="71"/>
  <c r="AQ189" i="79"/>
  <c r="AL189" i="79"/>
  <c r="AI189" i="79"/>
  <c r="AP189" i="79"/>
  <c r="AK189" i="79"/>
  <c r="AN189" i="79"/>
  <c r="AD187" i="13"/>
  <c r="Z187" i="13"/>
  <c r="Y187" i="78"/>
  <c r="Z187" i="78"/>
  <c r="AC187" i="80"/>
  <c r="AE187" i="80"/>
  <c r="AQ189" i="75"/>
  <c r="AL189" i="75"/>
  <c r="AN189" i="75"/>
  <c r="AP189" i="75"/>
  <c r="AI189" i="75"/>
  <c r="AK189" i="75"/>
  <c r="AC187" i="73"/>
  <c r="AE187" i="73"/>
  <c r="AQ189" i="78"/>
  <c r="AL189" i="78"/>
  <c r="AP189" i="78"/>
  <c r="AI189" i="78"/>
  <c r="AK189" i="78"/>
  <c r="AN189" i="78"/>
  <c r="AD187" i="79"/>
  <c r="Z187" i="79"/>
  <c r="AC187" i="13"/>
  <c r="AE187" i="13"/>
  <c r="AQ189" i="13"/>
  <c r="AP189" i="13"/>
  <c r="AL189" i="13"/>
  <c r="AN189" i="13"/>
  <c r="AI189" i="13"/>
  <c r="AK189" i="13"/>
  <c r="AD187" i="78"/>
  <c r="AC187" i="78"/>
  <c r="AE187" i="78"/>
  <c r="Y187" i="77"/>
  <c r="Z187" i="77"/>
  <c r="AD187" i="77"/>
  <c r="AD187" i="75"/>
  <c r="Y187" i="75"/>
  <c r="Z187" i="75"/>
  <c r="AE187" i="71"/>
  <c r="AC187" i="71"/>
  <c r="AQ189" i="71"/>
  <c r="AL189" i="71"/>
  <c r="AP189" i="71"/>
  <c r="AI189" i="71"/>
  <c r="AN189" i="71"/>
  <c r="AK189" i="71"/>
  <c r="AD187" i="70"/>
  <c r="Y187" i="70"/>
  <c r="Z187" i="70"/>
  <c r="P105" i="78"/>
  <c r="P189" i="78" s="1"/>
  <c r="Y189" i="78" s="1"/>
  <c r="Q49" i="83" s="1"/>
  <c r="Z190" i="78"/>
  <c r="R66" i="83" s="1"/>
  <c r="T12" i="69"/>
  <c r="Y190" i="77"/>
  <c r="Q65" i="83" s="1"/>
  <c r="P11" i="77"/>
  <c r="Z94" i="77"/>
  <c r="R65" i="64" s="1"/>
  <c r="P105" i="77"/>
  <c r="P189" i="77" s="1"/>
  <c r="Y189" i="77" s="1"/>
  <c r="Q48" i="83" s="1"/>
  <c r="Z190" i="77"/>
  <c r="R65" i="83" s="1"/>
  <c r="Y94" i="76"/>
  <c r="Q64" i="64" s="1"/>
  <c r="Y94" i="75"/>
  <c r="Q63" i="64" s="1"/>
  <c r="P112" i="75"/>
  <c r="P189" i="75" s="1"/>
  <c r="Y189" i="75" s="1"/>
  <c r="Q46" i="83" s="1"/>
  <c r="Z190" i="75"/>
  <c r="R63" i="83" s="1"/>
  <c r="AQ93" i="72"/>
  <c r="R43" i="84" s="1"/>
  <c r="P10" i="75"/>
  <c r="Z94" i="75"/>
  <c r="R63" i="64" s="1"/>
  <c r="AE187" i="74"/>
  <c r="AC187" i="74"/>
  <c r="Z187" i="74"/>
  <c r="AD187" i="74"/>
  <c r="Y187" i="74"/>
  <c r="P119" i="76"/>
  <c r="P189" i="76" s="1"/>
  <c r="Y189" i="76" s="1"/>
  <c r="Q47" i="83" s="1"/>
  <c r="Z190" i="76"/>
  <c r="R64" i="83" s="1"/>
  <c r="P21" i="76"/>
  <c r="Z94" i="76"/>
  <c r="R64" i="64" s="1"/>
  <c r="P116" i="74"/>
  <c r="P189" i="74" s="1"/>
  <c r="Y189" i="74" s="1"/>
  <c r="Q45" i="83" s="1"/>
  <c r="Z190" i="74"/>
  <c r="R62" i="83" s="1"/>
  <c r="Y94" i="74"/>
  <c r="Q62" i="64" s="1"/>
  <c r="P9" i="74"/>
  <c r="Z94" i="74"/>
  <c r="R62" i="64" s="1"/>
  <c r="Y190" i="73"/>
  <c r="Q61" i="83" s="1"/>
  <c r="Y94" i="73"/>
  <c r="Q61" i="64" s="1"/>
  <c r="P189" i="71"/>
  <c r="S189" i="71" s="1"/>
  <c r="N42" i="83" s="1"/>
  <c r="P107" i="73"/>
  <c r="P189" i="73" s="1"/>
  <c r="T189" i="73" s="1"/>
  <c r="O44" i="83" s="1"/>
  <c r="Z190" i="73"/>
  <c r="R61" i="83" s="1"/>
  <c r="S14" i="69"/>
  <c r="P9" i="73"/>
  <c r="Z94" i="73"/>
  <c r="R61" i="64" s="1"/>
  <c r="Y94" i="72"/>
  <c r="Q60" i="64" s="1"/>
  <c r="Z94" i="71"/>
  <c r="R59" i="64" s="1"/>
  <c r="P129" i="72"/>
  <c r="P189" i="72" s="1"/>
  <c r="Z190" i="72"/>
  <c r="R60" i="83" s="1"/>
  <c r="Z91" i="73"/>
  <c r="AD91" i="73"/>
  <c r="Z94" i="72"/>
  <c r="R60" i="64" s="1"/>
  <c r="AE91" i="79"/>
  <c r="AC91" i="79"/>
  <c r="AC90" i="79"/>
  <c r="AC186" i="79"/>
  <c r="AE91" i="75"/>
  <c r="AC91" i="75"/>
  <c r="AC90" i="75"/>
  <c r="AC186" i="75"/>
  <c r="AC91" i="71"/>
  <c r="AC90" i="71"/>
  <c r="AE91" i="71"/>
  <c r="AC186" i="71"/>
  <c r="Y91" i="70"/>
  <c r="Z91" i="70"/>
  <c r="AD91" i="70"/>
  <c r="AC91" i="74"/>
  <c r="AE91" i="74"/>
  <c r="AC186" i="74"/>
  <c r="AC90" i="74"/>
  <c r="AD91" i="79"/>
  <c r="Z91" i="79"/>
  <c r="AD91" i="77"/>
  <c r="Z91" i="77"/>
  <c r="AC91" i="80"/>
  <c r="AE91" i="80"/>
  <c r="AC90" i="80"/>
  <c r="AC186" i="80"/>
  <c r="P16" i="70"/>
  <c r="Z94" i="70"/>
  <c r="R58" i="64" s="1"/>
  <c r="AD91" i="74"/>
  <c r="Z91" i="74"/>
  <c r="AC91" i="77"/>
  <c r="AE91" i="77"/>
  <c r="AC90" i="77"/>
  <c r="AC186" i="77"/>
  <c r="AD91" i="76"/>
  <c r="Z91" i="76"/>
  <c r="AC91" i="73"/>
  <c r="AC90" i="73"/>
  <c r="AC186" i="73"/>
  <c r="AE91" i="73"/>
  <c r="AC91" i="70"/>
  <c r="AC90" i="70"/>
  <c r="AC186" i="70"/>
  <c r="AE91" i="70"/>
  <c r="AC91" i="76"/>
  <c r="AC186" i="76"/>
  <c r="AC90" i="76"/>
  <c r="AE91" i="76"/>
  <c r="AD91" i="80"/>
  <c r="Z91" i="80"/>
  <c r="AD91" i="75"/>
  <c r="Z91" i="75"/>
  <c r="Y91" i="71"/>
  <c r="AD91" i="71"/>
  <c r="Z91" i="71"/>
  <c r="AP93" i="72"/>
  <c r="Q43" i="84" s="1"/>
  <c r="AK93" i="72"/>
  <c r="N43" i="84" s="1"/>
  <c r="AI93" i="72"/>
  <c r="L43" i="84" s="1"/>
  <c r="AN93" i="72"/>
  <c r="P43" i="84" s="1"/>
  <c r="AD91" i="72"/>
  <c r="Z91" i="72"/>
  <c r="Y91" i="72"/>
  <c r="AC91" i="72"/>
  <c r="AC90" i="72"/>
  <c r="AE91" i="72"/>
  <c r="AC186" i="72"/>
  <c r="S15" i="69"/>
  <c r="P48" i="80"/>
  <c r="AH48" i="80"/>
  <c r="P73" i="80"/>
  <c r="AH73" i="80"/>
  <c r="P69" i="80"/>
  <c r="AH69" i="80"/>
  <c r="P68" i="80"/>
  <c r="AH68" i="80"/>
  <c r="P67" i="80"/>
  <c r="AH67" i="80"/>
  <c r="P66" i="80"/>
  <c r="AH66" i="80"/>
  <c r="P65" i="80"/>
  <c r="AH65" i="80"/>
  <c r="P64" i="80"/>
  <c r="AH64" i="80"/>
  <c r="P63" i="80"/>
  <c r="AH63" i="80"/>
  <c r="P62" i="80"/>
  <c r="AH62" i="80"/>
  <c r="P61" i="80"/>
  <c r="AH61" i="80"/>
  <c r="P60" i="80"/>
  <c r="AH60" i="80"/>
  <c r="P46" i="80"/>
  <c r="AH46" i="80"/>
  <c r="P53" i="80"/>
  <c r="AH53" i="80"/>
  <c r="P58" i="80"/>
  <c r="AH58" i="80"/>
  <c r="P52" i="80"/>
  <c r="AH52" i="80"/>
  <c r="P44" i="80"/>
  <c r="AH44" i="80"/>
  <c r="P71" i="80"/>
  <c r="AH71" i="80"/>
  <c r="P50" i="80"/>
  <c r="AH50" i="80"/>
  <c r="P72" i="80"/>
  <c r="AH72" i="80"/>
  <c r="P56" i="80"/>
  <c r="AH56" i="80"/>
  <c r="P59" i="80"/>
  <c r="AH59" i="80"/>
  <c r="P70" i="80"/>
  <c r="AH70" i="80"/>
  <c r="P61" i="79"/>
  <c r="AH61" i="79"/>
  <c r="P58" i="79"/>
  <c r="AH58" i="79"/>
  <c r="P71" i="79"/>
  <c r="AH71" i="79"/>
  <c r="P45" i="79"/>
  <c r="AH45" i="79"/>
  <c r="P51" i="79"/>
  <c r="AH51" i="79"/>
  <c r="P43" i="79"/>
  <c r="AH43" i="79"/>
  <c r="P59" i="79"/>
  <c r="AH59" i="79"/>
  <c r="P68" i="79"/>
  <c r="AH68" i="79"/>
  <c r="P46" i="79"/>
  <c r="AH46" i="79"/>
  <c r="P53" i="79"/>
  <c r="AH53" i="79"/>
  <c r="P62" i="79"/>
  <c r="AH62" i="79"/>
  <c r="P54" i="79"/>
  <c r="AH54" i="79"/>
  <c r="P55" i="79"/>
  <c r="AH55" i="79"/>
  <c r="P47" i="79"/>
  <c r="AH47" i="79"/>
  <c r="P48" i="79"/>
  <c r="AH48" i="79"/>
  <c r="P57" i="79"/>
  <c r="AH57" i="79"/>
  <c r="P49" i="79"/>
  <c r="AH49" i="79"/>
  <c r="P63" i="79"/>
  <c r="AH63" i="79"/>
  <c r="P56" i="79"/>
  <c r="AH56" i="79"/>
  <c r="P72" i="78"/>
  <c r="AH72" i="78"/>
  <c r="P64" i="78"/>
  <c r="AH64" i="78"/>
  <c r="P43" i="78"/>
  <c r="AH43" i="78"/>
  <c r="P70" i="78"/>
  <c r="AH70" i="78"/>
  <c r="P66" i="78"/>
  <c r="AH66" i="78"/>
  <c r="P62" i="78"/>
  <c r="AH62" i="78"/>
  <c r="P58" i="78"/>
  <c r="AH58" i="78"/>
  <c r="P54" i="78"/>
  <c r="AH54" i="78"/>
  <c r="P51" i="78"/>
  <c r="AH51" i="78"/>
  <c r="P47" i="78"/>
  <c r="AH47" i="78"/>
  <c r="P44" i="78"/>
  <c r="AH44" i="78"/>
  <c r="P45" i="78"/>
  <c r="AH45" i="78"/>
  <c r="P52" i="78"/>
  <c r="AH52" i="78"/>
  <c r="P68" i="78"/>
  <c r="AH68" i="78"/>
  <c r="P60" i="78"/>
  <c r="AH60" i="78"/>
  <c r="P56" i="78"/>
  <c r="AH56" i="78"/>
  <c r="P50" i="78"/>
  <c r="AH50" i="78"/>
  <c r="P49" i="78"/>
  <c r="AH49" i="78"/>
  <c r="P71" i="77"/>
  <c r="AH71" i="77"/>
  <c r="P58" i="77"/>
  <c r="AH58" i="77"/>
  <c r="P44" i="77"/>
  <c r="AH44" i="77"/>
  <c r="P65" i="77"/>
  <c r="AH65" i="77"/>
  <c r="P61" i="77"/>
  <c r="AH61" i="77"/>
  <c r="P57" i="77"/>
  <c r="AH57" i="77"/>
  <c r="P53" i="77"/>
  <c r="AH53" i="77"/>
  <c r="P47" i="77"/>
  <c r="AH47" i="77"/>
  <c r="P52" i="77"/>
  <c r="AH52" i="77"/>
  <c r="P50" i="77"/>
  <c r="AH50" i="77"/>
  <c r="P62" i="77"/>
  <c r="AH62" i="77"/>
  <c r="P48" i="77"/>
  <c r="AH48" i="77"/>
  <c r="P46" i="77"/>
  <c r="AH46" i="77"/>
  <c r="P73" i="77"/>
  <c r="AH73" i="77"/>
  <c r="P68" i="77"/>
  <c r="AH68" i="77"/>
  <c r="P64" i="77"/>
  <c r="AH64" i="77"/>
  <c r="P60" i="77"/>
  <c r="AH60" i="77"/>
  <c r="P56" i="77"/>
  <c r="AH56" i="77"/>
  <c r="P51" i="77"/>
  <c r="AH51" i="77"/>
  <c r="P70" i="77"/>
  <c r="AH70" i="77"/>
  <c r="P54" i="77"/>
  <c r="AH54" i="77"/>
  <c r="P45" i="77"/>
  <c r="AH45" i="77"/>
  <c r="P72" i="77"/>
  <c r="AH72" i="77"/>
  <c r="P63" i="77"/>
  <c r="AH63" i="77"/>
  <c r="P59" i="77"/>
  <c r="AH59" i="77"/>
  <c r="P55" i="77"/>
  <c r="AH55" i="77"/>
  <c r="P49" i="77"/>
  <c r="AH49" i="77"/>
  <c r="P69" i="77"/>
  <c r="AH69" i="77"/>
  <c r="P67" i="77"/>
  <c r="AH67" i="77"/>
  <c r="P43" i="77"/>
  <c r="AH43" i="77"/>
  <c r="P52" i="76"/>
  <c r="AH52" i="76"/>
  <c r="P54" i="76"/>
  <c r="AH54" i="76"/>
  <c r="P49" i="76"/>
  <c r="AH49" i="76"/>
  <c r="P44" i="76"/>
  <c r="AH44" i="76"/>
  <c r="P56" i="76"/>
  <c r="AH56" i="76"/>
  <c r="P53" i="76"/>
  <c r="AH53" i="76"/>
  <c r="P47" i="76"/>
  <c r="AH47" i="76"/>
  <c r="P73" i="76"/>
  <c r="AH73" i="76"/>
  <c r="P65" i="76"/>
  <c r="AH65" i="76"/>
  <c r="P68" i="76"/>
  <c r="AH68" i="76"/>
  <c r="P55" i="76"/>
  <c r="AH55" i="76"/>
  <c r="P64" i="76"/>
  <c r="AH64" i="76"/>
  <c r="P60" i="76"/>
  <c r="AH60" i="76"/>
  <c r="P57" i="76"/>
  <c r="AH57" i="76"/>
  <c r="P69" i="76"/>
  <c r="AH69" i="76"/>
  <c r="P50" i="76"/>
  <c r="AH50" i="76"/>
  <c r="P46" i="76"/>
  <c r="AH46" i="76"/>
  <c r="P48" i="76"/>
  <c r="AH48" i="76"/>
  <c r="P70" i="76"/>
  <c r="AH70" i="76"/>
  <c r="P66" i="76"/>
  <c r="AH66" i="76"/>
  <c r="P45" i="76"/>
  <c r="AH45" i="76"/>
  <c r="P63" i="76"/>
  <c r="AH63" i="76"/>
  <c r="P59" i="76"/>
  <c r="AH59" i="76"/>
  <c r="P51" i="76"/>
  <c r="AH51" i="76"/>
  <c r="P71" i="76"/>
  <c r="AH71" i="76"/>
  <c r="P62" i="76"/>
  <c r="AH62" i="76"/>
  <c r="P61" i="76"/>
  <c r="AH61" i="76"/>
  <c r="P72" i="76"/>
  <c r="AH72" i="76"/>
  <c r="P67" i="76"/>
  <c r="AH67" i="76"/>
  <c r="P58" i="76"/>
  <c r="AH58" i="76"/>
  <c r="P46" i="75"/>
  <c r="AH46" i="75"/>
  <c r="P72" i="75"/>
  <c r="AH72" i="75"/>
  <c r="P64" i="75"/>
  <c r="AH64" i="75"/>
  <c r="P56" i="75"/>
  <c r="AH56" i="75"/>
  <c r="P59" i="75"/>
  <c r="AH59" i="75"/>
  <c r="P69" i="75"/>
  <c r="AH69" i="75"/>
  <c r="P52" i="75"/>
  <c r="AH52" i="75"/>
  <c r="P44" i="75"/>
  <c r="AH44" i="75"/>
  <c r="P55" i="75"/>
  <c r="AH55" i="75"/>
  <c r="P67" i="75"/>
  <c r="AH67" i="75"/>
  <c r="P66" i="75"/>
  <c r="AH66" i="75"/>
  <c r="P45" i="75"/>
  <c r="AH45" i="75"/>
  <c r="P61" i="75"/>
  <c r="AH61" i="75"/>
  <c r="P62" i="75"/>
  <c r="AH62" i="75"/>
  <c r="P65" i="75"/>
  <c r="AH65" i="75"/>
  <c r="P50" i="75"/>
  <c r="AH50" i="75"/>
  <c r="P68" i="75"/>
  <c r="AH68" i="75"/>
  <c r="P60" i="75"/>
  <c r="AH60" i="75"/>
  <c r="P51" i="75"/>
  <c r="AH51" i="75"/>
  <c r="P43" i="75"/>
  <c r="AH43" i="75"/>
  <c r="P71" i="75"/>
  <c r="AH71" i="75"/>
  <c r="P63" i="75"/>
  <c r="AH63" i="75"/>
  <c r="P47" i="75"/>
  <c r="AH47" i="75"/>
  <c r="P54" i="75"/>
  <c r="AH54" i="75"/>
  <c r="P58" i="75"/>
  <c r="AH58" i="75"/>
  <c r="P48" i="75"/>
  <c r="AH48" i="75"/>
  <c r="P73" i="75"/>
  <c r="AH73" i="75"/>
  <c r="P49" i="75"/>
  <c r="AH49" i="75"/>
  <c r="P57" i="75"/>
  <c r="AH57" i="75"/>
  <c r="P53" i="75"/>
  <c r="AH53" i="75"/>
  <c r="P70" i="75"/>
  <c r="AH70" i="75"/>
  <c r="P59" i="74"/>
  <c r="AH59" i="74"/>
  <c r="P63" i="74"/>
  <c r="AH63" i="74"/>
  <c r="P62" i="74"/>
  <c r="AH62" i="74"/>
  <c r="P44" i="74"/>
  <c r="AH44" i="74"/>
  <c r="P55" i="74"/>
  <c r="AH55" i="74"/>
  <c r="P61" i="74"/>
  <c r="AH61" i="74"/>
  <c r="P51" i="74"/>
  <c r="AH51" i="74"/>
  <c r="P66" i="74"/>
  <c r="AH66" i="74"/>
  <c r="P57" i="74"/>
  <c r="AH57" i="74"/>
  <c r="P48" i="74"/>
  <c r="AH48" i="74"/>
  <c r="P46" i="74"/>
  <c r="AH46" i="74"/>
  <c r="P58" i="74"/>
  <c r="AH58" i="74"/>
  <c r="P47" i="74"/>
  <c r="AH47" i="74"/>
  <c r="P72" i="74"/>
  <c r="AH72" i="74"/>
  <c r="P50" i="74"/>
  <c r="AH50" i="74"/>
  <c r="P69" i="74"/>
  <c r="AH69" i="74"/>
  <c r="P73" i="74"/>
  <c r="AH73" i="74"/>
  <c r="P45" i="74"/>
  <c r="AH45" i="74"/>
  <c r="P71" i="74"/>
  <c r="AH71" i="74"/>
  <c r="P56" i="74"/>
  <c r="AH56" i="74"/>
  <c r="P49" i="74"/>
  <c r="AH49" i="74"/>
  <c r="P53" i="74"/>
  <c r="AH53" i="74"/>
  <c r="P64" i="74"/>
  <c r="AH64" i="74"/>
  <c r="P43" i="74"/>
  <c r="AH43" i="74"/>
  <c r="P52" i="74"/>
  <c r="AH52" i="74"/>
  <c r="P60" i="74"/>
  <c r="AH60" i="74"/>
  <c r="P43" i="73"/>
  <c r="AH43" i="73"/>
  <c r="P45" i="73"/>
  <c r="AH45" i="73"/>
  <c r="P48" i="73"/>
  <c r="AH48" i="73"/>
  <c r="P72" i="73"/>
  <c r="AH72" i="73"/>
  <c r="P60" i="73"/>
  <c r="AH60" i="73"/>
  <c r="P50" i="73"/>
  <c r="AH50" i="73"/>
  <c r="P58" i="73"/>
  <c r="AH58" i="73"/>
  <c r="P49" i="73"/>
  <c r="AH49" i="73"/>
  <c r="P67" i="73"/>
  <c r="AH67" i="73"/>
  <c r="P53" i="73"/>
  <c r="AH53" i="73"/>
  <c r="P52" i="73"/>
  <c r="AH52" i="73"/>
  <c r="P62" i="73"/>
  <c r="AH62" i="73"/>
  <c r="P66" i="73"/>
  <c r="AH66" i="73"/>
  <c r="P71" i="73"/>
  <c r="AH71" i="73"/>
  <c r="P59" i="73"/>
  <c r="AH59" i="73"/>
  <c r="P63" i="73"/>
  <c r="AH63" i="73"/>
  <c r="P54" i="73"/>
  <c r="AH54" i="73"/>
  <c r="P73" i="73"/>
  <c r="AH73" i="73"/>
  <c r="P69" i="73"/>
  <c r="AH69" i="73"/>
  <c r="P65" i="73"/>
  <c r="AH65" i="73"/>
  <c r="P61" i="73"/>
  <c r="AH61" i="73"/>
  <c r="P68" i="73"/>
  <c r="AH68" i="73"/>
  <c r="P67" i="70"/>
  <c r="AH67" i="70"/>
  <c r="P59" i="70"/>
  <c r="AH59" i="70"/>
  <c r="P50" i="70"/>
  <c r="AH50" i="70"/>
  <c r="P54" i="70"/>
  <c r="AH54" i="70"/>
  <c r="P69" i="70"/>
  <c r="AH69" i="70"/>
  <c r="P61" i="70"/>
  <c r="AH61" i="70"/>
  <c r="P53" i="70"/>
  <c r="AH53" i="70"/>
  <c r="P49" i="70"/>
  <c r="AH49" i="70"/>
  <c r="P45" i="70"/>
  <c r="AH45" i="70"/>
  <c r="P51" i="70"/>
  <c r="AH51" i="70"/>
  <c r="P68" i="70"/>
  <c r="AH68" i="70"/>
  <c r="P48" i="70"/>
  <c r="AH48" i="70"/>
  <c r="P44" i="70"/>
  <c r="AH44" i="70"/>
  <c r="P62" i="70"/>
  <c r="AH62" i="70"/>
  <c r="P47" i="70"/>
  <c r="AH47" i="70"/>
  <c r="P70" i="70"/>
  <c r="AH70" i="70"/>
  <c r="P71" i="70"/>
  <c r="AH71" i="70"/>
  <c r="P63" i="70"/>
  <c r="AH63" i="70"/>
  <c r="P55" i="70"/>
  <c r="AH55" i="70"/>
  <c r="P60" i="70"/>
  <c r="AH60" i="70"/>
  <c r="P66" i="70"/>
  <c r="AH66" i="70"/>
  <c r="P72" i="70"/>
  <c r="AH72" i="70"/>
  <c r="P73" i="70"/>
  <c r="AH73" i="70"/>
  <c r="P65" i="70"/>
  <c r="AH65" i="70"/>
  <c r="P57" i="70"/>
  <c r="AH57" i="70"/>
  <c r="P46" i="70"/>
  <c r="AH46" i="70"/>
  <c r="P58" i="70"/>
  <c r="AH58" i="70"/>
  <c r="P56" i="70"/>
  <c r="AH56" i="70"/>
  <c r="P52" i="70"/>
  <c r="AH52" i="70"/>
  <c r="P43" i="70"/>
  <c r="AH43" i="70"/>
  <c r="P72" i="71"/>
  <c r="AH72" i="71"/>
  <c r="P66" i="71"/>
  <c r="AH66" i="71"/>
  <c r="P65" i="71"/>
  <c r="AH65" i="71"/>
  <c r="P43" i="71"/>
  <c r="AH43" i="71"/>
  <c r="P64" i="71"/>
  <c r="AH64" i="71"/>
  <c r="P60" i="71"/>
  <c r="AH60" i="71"/>
  <c r="P53" i="71"/>
  <c r="AH53" i="71"/>
  <c r="P51" i="71"/>
  <c r="AH51" i="71"/>
  <c r="P61" i="71"/>
  <c r="AH61" i="71"/>
  <c r="P49" i="71"/>
  <c r="AH49" i="71"/>
  <c r="P48" i="71"/>
  <c r="AH48" i="71"/>
  <c r="P68" i="71"/>
  <c r="AH68" i="71"/>
  <c r="P71" i="71"/>
  <c r="AH71" i="71"/>
  <c r="P70" i="71"/>
  <c r="AH70" i="71"/>
  <c r="P63" i="71"/>
  <c r="AH63" i="71"/>
  <c r="P59" i="71"/>
  <c r="AH59" i="71"/>
  <c r="P56" i="71"/>
  <c r="AH56" i="71"/>
  <c r="P69" i="71"/>
  <c r="AH69" i="71"/>
  <c r="P54" i="71"/>
  <c r="AH54" i="71"/>
  <c r="P52" i="71"/>
  <c r="AH52" i="71"/>
  <c r="P45" i="71"/>
  <c r="AH45" i="71"/>
  <c r="P67" i="71"/>
  <c r="AH67" i="71"/>
  <c r="P58" i="71"/>
  <c r="AH58" i="71"/>
  <c r="P73" i="71"/>
  <c r="AH73" i="71"/>
  <c r="P55" i="71"/>
  <c r="AH55" i="71"/>
  <c r="P47" i="71"/>
  <c r="AH47" i="71"/>
  <c r="P62" i="71"/>
  <c r="AH62" i="71"/>
  <c r="P57" i="71"/>
  <c r="AH57" i="71"/>
  <c r="J23" i="64"/>
  <c r="J22" i="64"/>
  <c r="I74" i="69"/>
  <c r="T14" i="69"/>
  <c r="AO9" i="70"/>
  <c r="P39" i="72"/>
  <c r="P36" i="72"/>
  <c r="P21" i="72"/>
  <c r="P27" i="72"/>
  <c r="P31" i="72"/>
  <c r="P37" i="72"/>
  <c r="P29" i="72"/>
  <c r="P17" i="72"/>
  <c r="P9" i="72"/>
  <c r="P11" i="72"/>
  <c r="P15" i="72"/>
  <c r="P23" i="72"/>
  <c r="P35" i="72"/>
  <c r="P19" i="72"/>
  <c r="P32" i="72"/>
  <c r="P28" i="72"/>
  <c r="P24" i="72"/>
  <c r="P16" i="72"/>
  <c r="P12" i="72"/>
  <c r="P33" i="72"/>
  <c r="P25" i="72"/>
  <c r="P13" i="72"/>
  <c r="P20" i="72"/>
  <c r="S12" i="69"/>
  <c r="T15" i="69"/>
  <c r="I75" i="69"/>
  <c r="L13" i="69"/>
  <c r="S13" i="69" s="1"/>
  <c r="L11" i="69"/>
  <c r="S11" i="69" s="1"/>
  <c r="S73" i="69" s="1"/>
  <c r="I73" i="69"/>
  <c r="Z63" i="13"/>
  <c r="Y63" i="13"/>
  <c r="Z62" i="13"/>
  <c r="Y62" i="13"/>
  <c r="Z67" i="13"/>
  <c r="Y67" i="13"/>
  <c r="Z53" i="13"/>
  <c r="Y53" i="13"/>
  <c r="Z54" i="13"/>
  <c r="Y54" i="13"/>
  <c r="Z55" i="13"/>
  <c r="Y55" i="13"/>
  <c r="Z60" i="13"/>
  <c r="Y60" i="13"/>
  <c r="Z61" i="13"/>
  <c r="Y61" i="13"/>
  <c r="Z66" i="13"/>
  <c r="Y66" i="13"/>
  <c r="Z64" i="13"/>
  <c r="Y64" i="13"/>
  <c r="Z68" i="13"/>
  <c r="Y68" i="13"/>
  <c r="Z56" i="13"/>
  <c r="Y56" i="13"/>
  <c r="Z57" i="13"/>
  <c r="Y57" i="13"/>
  <c r="Z58" i="13"/>
  <c r="Y58" i="13"/>
  <c r="Z59" i="13"/>
  <c r="Y59" i="13"/>
  <c r="Z65" i="13"/>
  <c r="Y65" i="13"/>
  <c r="Z69" i="13"/>
  <c r="Y69" i="13"/>
  <c r="A62" i="13"/>
  <c r="A60" i="13"/>
  <c r="A69" i="13"/>
  <c r="A65" i="13"/>
  <c r="A61" i="13"/>
  <c r="A58" i="13"/>
  <c r="A68" i="13"/>
  <c r="A53" i="13"/>
  <c r="A59" i="13"/>
  <c r="A64" i="13"/>
  <c r="A66" i="13"/>
  <c r="O74" i="69"/>
  <c r="O75" i="69"/>
  <c r="O73" i="69"/>
  <c r="M57" i="13"/>
  <c r="M60" i="13"/>
  <c r="M63" i="13"/>
  <c r="M66" i="13"/>
  <c r="AA62" i="13"/>
  <c r="AA53" i="13"/>
  <c r="M55" i="13"/>
  <c r="AA57" i="13"/>
  <c r="M59" i="13"/>
  <c r="AA61" i="13"/>
  <c r="M65" i="13"/>
  <c r="AA69" i="13"/>
  <c r="AA55" i="13"/>
  <c r="AA59" i="13"/>
  <c r="AA54" i="13"/>
  <c r="AA58" i="13"/>
  <c r="M54" i="13"/>
  <c r="AA56" i="13"/>
  <c r="M58" i="13"/>
  <c r="AA60" i="13"/>
  <c r="M62" i="13"/>
  <c r="M69" i="13"/>
  <c r="AA63" i="13"/>
  <c r="AA64" i="13"/>
  <c r="AA65" i="13"/>
  <c r="AA66" i="13"/>
  <c r="M67" i="13"/>
  <c r="M68" i="13"/>
  <c r="AA68" i="13"/>
  <c r="AA67" i="13"/>
  <c r="A63" i="13"/>
  <c r="A67" i="13"/>
  <c r="A57" i="13"/>
  <c r="A56" i="13"/>
  <c r="A55" i="13"/>
  <c r="A54" i="13"/>
  <c r="AR73" i="13"/>
  <c r="AR72" i="13"/>
  <c r="AR71" i="13"/>
  <c r="AR70" i="13"/>
  <c r="AR52" i="13"/>
  <c r="AR51" i="13"/>
  <c r="AR50" i="13"/>
  <c r="AR49" i="13"/>
  <c r="AR48" i="13"/>
  <c r="AR47" i="13"/>
  <c r="AR46" i="13"/>
  <c r="AR45" i="13"/>
  <c r="AR44" i="13"/>
  <c r="AR43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R21" i="13"/>
  <c r="AR20" i="13"/>
  <c r="AR19" i="13"/>
  <c r="AR18" i="13"/>
  <c r="AR17" i="13"/>
  <c r="AR16" i="13"/>
  <c r="AR15" i="13"/>
  <c r="AR14" i="13"/>
  <c r="AR13" i="13"/>
  <c r="AR12" i="13"/>
  <c r="AR11" i="13"/>
  <c r="AR10" i="13"/>
  <c r="AR9" i="13"/>
  <c r="AQ73" i="13"/>
  <c r="AP73" i="13"/>
  <c r="AQ72" i="13"/>
  <c r="AP72" i="13"/>
  <c r="AQ71" i="13"/>
  <c r="AP71" i="13"/>
  <c r="AQ70" i="13"/>
  <c r="AP70" i="13"/>
  <c r="AQ52" i="13"/>
  <c r="AP52" i="13"/>
  <c r="AQ51" i="13"/>
  <c r="AP51" i="13"/>
  <c r="AQ50" i="13"/>
  <c r="AP50" i="13"/>
  <c r="AQ49" i="13"/>
  <c r="AP49" i="13"/>
  <c r="AQ48" i="13"/>
  <c r="AP48" i="13"/>
  <c r="AQ47" i="13"/>
  <c r="AP47" i="13"/>
  <c r="AQ46" i="13"/>
  <c r="AP46" i="13"/>
  <c r="AQ45" i="13"/>
  <c r="AP45" i="13"/>
  <c r="AQ44" i="13"/>
  <c r="AP44" i="13"/>
  <c r="AQ43" i="13"/>
  <c r="AP43" i="13"/>
  <c r="AO73" i="13"/>
  <c r="AO72" i="13"/>
  <c r="AO71" i="13"/>
  <c r="AO70" i="13"/>
  <c r="AO52" i="13"/>
  <c r="AO51" i="13"/>
  <c r="AO50" i="13"/>
  <c r="AO49" i="13"/>
  <c r="AO48" i="13"/>
  <c r="AO47" i="13"/>
  <c r="AO46" i="13"/>
  <c r="AO45" i="13"/>
  <c r="AO44" i="13"/>
  <c r="AO43" i="13"/>
  <c r="AO34" i="13"/>
  <c r="AO28" i="13"/>
  <c r="AO21" i="13"/>
  <c r="AO20" i="13"/>
  <c r="AO19" i="13"/>
  <c r="AO14" i="13"/>
  <c r="AO10" i="13"/>
  <c r="AM73" i="13"/>
  <c r="AM72" i="13"/>
  <c r="AM71" i="13"/>
  <c r="AM70" i="13"/>
  <c r="AM52" i="13"/>
  <c r="AM51" i="13"/>
  <c r="AM50" i="13"/>
  <c r="AM49" i="13"/>
  <c r="AM48" i="13"/>
  <c r="AM47" i="13"/>
  <c r="AM46" i="13"/>
  <c r="AM45" i="13"/>
  <c r="AM44" i="13"/>
  <c r="AM39" i="13"/>
  <c r="AM38" i="13"/>
  <c r="AM37" i="13"/>
  <c r="AM36" i="13"/>
  <c r="AM35" i="13"/>
  <c r="AM34" i="13"/>
  <c r="AM33" i="13"/>
  <c r="AM32" i="13"/>
  <c r="AM31" i="13"/>
  <c r="AM30" i="13"/>
  <c r="AM29" i="13"/>
  <c r="AM28" i="13"/>
  <c r="AM27" i="13"/>
  <c r="AM26" i="13"/>
  <c r="AM25" i="13"/>
  <c r="AM24" i="13"/>
  <c r="AM23" i="13"/>
  <c r="AM22" i="13"/>
  <c r="AM21" i="13"/>
  <c r="AM20" i="13"/>
  <c r="AM19" i="13"/>
  <c r="AM18" i="13"/>
  <c r="AM17" i="13"/>
  <c r="AM16" i="13"/>
  <c r="AM15" i="13"/>
  <c r="AM14" i="13"/>
  <c r="AM13" i="13"/>
  <c r="AM12" i="13"/>
  <c r="AM11" i="13"/>
  <c r="AM10" i="13"/>
  <c r="AM9" i="13"/>
  <c r="AG73" i="13"/>
  <c r="AG72" i="13"/>
  <c r="AG71" i="13"/>
  <c r="AG70" i="13"/>
  <c r="AG52" i="13"/>
  <c r="AG51" i="13"/>
  <c r="AG50" i="13"/>
  <c r="AG49" i="13"/>
  <c r="AG48" i="13"/>
  <c r="AG47" i="13"/>
  <c r="AG46" i="13"/>
  <c r="AG45" i="13"/>
  <c r="AG44" i="13"/>
  <c r="AG43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5" i="13"/>
  <c r="AG24" i="13"/>
  <c r="AG23" i="13"/>
  <c r="AG22" i="13"/>
  <c r="AG21" i="13"/>
  <c r="AG20" i="13"/>
  <c r="AG19" i="13"/>
  <c r="AG18" i="13"/>
  <c r="AG17" i="13"/>
  <c r="AG15" i="13"/>
  <c r="AG14" i="13"/>
  <c r="AG13" i="13"/>
  <c r="AG12" i="13"/>
  <c r="AG11" i="13"/>
  <c r="AG10" i="13"/>
  <c r="AG9" i="13"/>
  <c r="O14" i="13"/>
  <c r="R73" i="83" l="1"/>
  <c r="Q73" i="83"/>
  <c r="W189" i="71"/>
  <c r="P42" i="83" s="1"/>
  <c r="Z189" i="71"/>
  <c r="R42" i="83" s="1"/>
  <c r="T189" i="78"/>
  <c r="O49" i="83" s="1"/>
  <c r="S189" i="78"/>
  <c r="N49" i="83" s="1"/>
  <c r="Y189" i="70"/>
  <c r="Q41" i="83" s="1"/>
  <c r="W189" i="70"/>
  <c r="P41" i="83" s="1"/>
  <c r="S189" i="70"/>
  <c r="N41" i="83" s="1"/>
  <c r="Q189" i="70"/>
  <c r="L41" i="83" s="1"/>
  <c r="Z189" i="70"/>
  <c r="R41" i="83" s="1"/>
  <c r="T189" i="70"/>
  <c r="O41" i="83" s="1"/>
  <c r="T189" i="71"/>
  <c r="O42" i="83" s="1"/>
  <c r="Y189" i="71"/>
  <c r="Q42" i="83" s="1"/>
  <c r="Q189" i="71"/>
  <c r="L42" i="83" s="1"/>
  <c r="W189" i="13"/>
  <c r="P40" i="83" s="1"/>
  <c r="T189" i="13"/>
  <c r="O40" i="83" s="1"/>
  <c r="S189" i="13"/>
  <c r="N40" i="83" s="1"/>
  <c r="Y189" i="13"/>
  <c r="Q40" i="83" s="1"/>
  <c r="Z189" i="13"/>
  <c r="R40" i="83" s="1"/>
  <c r="Q189" i="13"/>
  <c r="L40" i="83" s="1"/>
  <c r="W189" i="78"/>
  <c r="P49" i="83" s="1"/>
  <c r="Y189" i="79"/>
  <c r="Q50" i="83" s="1"/>
  <c r="S189" i="79"/>
  <c r="N50" i="83" s="1"/>
  <c r="Z189" i="79"/>
  <c r="R50" i="83" s="1"/>
  <c r="T189" i="79"/>
  <c r="O50" i="83" s="1"/>
  <c r="W189" i="79"/>
  <c r="P50" i="83" s="1"/>
  <c r="Q189" i="79"/>
  <c r="L50" i="83" s="1"/>
  <c r="Y189" i="80"/>
  <c r="Q51" i="83" s="1"/>
  <c r="T189" i="80"/>
  <c r="O51" i="83" s="1"/>
  <c r="S189" i="80"/>
  <c r="N51" i="83" s="1"/>
  <c r="Z189" i="80"/>
  <c r="R51" i="83" s="1"/>
  <c r="Q189" i="80"/>
  <c r="L51" i="83" s="1"/>
  <c r="W189" i="80"/>
  <c r="P51" i="83" s="1"/>
  <c r="Z189" i="78"/>
  <c r="R49" i="83" s="1"/>
  <c r="Q189" i="78"/>
  <c r="L49" i="83" s="1"/>
  <c r="AH93" i="70"/>
  <c r="AL93" i="70" s="1"/>
  <c r="O41" i="84" s="1"/>
  <c r="AH93" i="77"/>
  <c r="AQ93" i="77" s="1"/>
  <c r="R48" i="84" s="1"/>
  <c r="T189" i="77"/>
  <c r="O48" i="83" s="1"/>
  <c r="Z189" i="77"/>
  <c r="R48" i="83" s="1"/>
  <c r="S189" i="77"/>
  <c r="N48" i="83" s="1"/>
  <c r="Q189" i="77"/>
  <c r="L48" i="83" s="1"/>
  <c r="W189" i="77"/>
  <c r="P48" i="83" s="1"/>
  <c r="Q189" i="75"/>
  <c r="L46" i="83" s="1"/>
  <c r="T189" i="75"/>
  <c r="O46" i="83" s="1"/>
  <c r="S189" i="75"/>
  <c r="N46" i="83" s="1"/>
  <c r="Z189" i="75"/>
  <c r="R46" i="83" s="1"/>
  <c r="W189" i="75"/>
  <c r="P46" i="83" s="1"/>
  <c r="P93" i="77"/>
  <c r="T93" i="77" s="1"/>
  <c r="O48" i="64" s="1"/>
  <c r="P93" i="80"/>
  <c r="Z93" i="80" s="1"/>
  <c r="R51" i="64" s="1"/>
  <c r="Z189" i="74"/>
  <c r="R45" i="83" s="1"/>
  <c r="T189" i="76"/>
  <c r="O47" i="83" s="1"/>
  <c r="Z189" i="76"/>
  <c r="R47" i="83" s="1"/>
  <c r="W189" i="76"/>
  <c r="P47" i="83" s="1"/>
  <c r="S189" i="76"/>
  <c r="N47" i="83" s="1"/>
  <c r="Q189" i="76"/>
  <c r="L47" i="83" s="1"/>
  <c r="S189" i="74"/>
  <c r="N45" i="83" s="1"/>
  <c r="T189" i="74"/>
  <c r="O45" i="83" s="1"/>
  <c r="Q189" i="74"/>
  <c r="L45" i="83" s="1"/>
  <c r="W189" i="74"/>
  <c r="P45" i="83" s="1"/>
  <c r="Q189" i="73"/>
  <c r="L44" i="83" s="1"/>
  <c r="Z189" i="73"/>
  <c r="R44" i="83" s="1"/>
  <c r="S189" i="73"/>
  <c r="N44" i="83" s="1"/>
  <c r="W189" i="73"/>
  <c r="P44" i="83" s="1"/>
  <c r="Y189" i="73"/>
  <c r="Q44" i="83" s="1"/>
  <c r="P93" i="73"/>
  <c r="T93" i="73" s="1"/>
  <c r="O44" i="64" s="1"/>
  <c r="T189" i="72"/>
  <c r="O43" i="83" s="1"/>
  <c r="S189" i="72"/>
  <c r="N43" i="83" s="1"/>
  <c r="W189" i="72"/>
  <c r="P43" i="83" s="1"/>
  <c r="Y189" i="72"/>
  <c r="Q43" i="83" s="1"/>
  <c r="Q189" i="72"/>
  <c r="L43" i="83" s="1"/>
  <c r="Z189" i="72"/>
  <c r="R43" i="83" s="1"/>
  <c r="AH93" i="76"/>
  <c r="AN93" i="76" s="1"/>
  <c r="P47" i="84" s="1"/>
  <c r="AH93" i="80"/>
  <c r="AQ93" i="80" s="1"/>
  <c r="R51" i="84" s="1"/>
  <c r="P93" i="70"/>
  <c r="T93" i="70" s="1"/>
  <c r="O41" i="64" s="1"/>
  <c r="P93" i="76"/>
  <c r="Z93" i="76" s="1"/>
  <c r="R47" i="64" s="1"/>
  <c r="P93" i="79"/>
  <c r="Y93" i="79" s="1"/>
  <c r="Q50" i="64" s="1"/>
  <c r="AH93" i="74"/>
  <c r="AP93" i="74" s="1"/>
  <c r="Q45" i="84" s="1"/>
  <c r="P93" i="71"/>
  <c r="Y93" i="71" s="1"/>
  <c r="Q42" i="64" s="1"/>
  <c r="P93" i="74"/>
  <c r="Z93" i="74" s="1"/>
  <c r="R45" i="64" s="1"/>
  <c r="P93" i="75"/>
  <c r="S93" i="75" s="1"/>
  <c r="N46" i="64" s="1"/>
  <c r="AH93" i="71"/>
  <c r="AH93" i="73"/>
  <c r="AH93" i="75"/>
  <c r="AH93" i="78"/>
  <c r="AH93" i="79"/>
  <c r="P93" i="72"/>
  <c r="Z93" i="72" s="1"/>
  <c r="R43" i="64" s="1"/>
  <c r="P65" i="13"/>
  <c r="AH65" i="13"/>
  <c r="P58" i="13"/>
  <c r="AH58" i="13"/>
  <c r="P56" i="13"/>
  <c r="AH56" i="13"/>
  <c r="P64" i="13"/>
  <c r="AH64" i="13"/>
  <c r="P67" i="13"/>
  <c r="AH67" i="13"/>
  <c r="P66" i="13"/>
  <c r="AH66" i="13"/>
  <c r="P60" i="13"/>
  <c r="AH60" i="13"/>
  <c r="P54" i="13"/>
  <c r="AH54" i="13"/>
  <c r="P63" i="13"/>
  <c r="AH63" i="13"/>
  <c r="P69" i="13"/>
  <c r="AH69" i="13"/>
  <c r="P59" i="13"/>
  <c r="AH59" i="13"/>
  <c r="P57" i="13"/>
  <c r="AH57" i="13"/>
  <c r="P68" i="13"/>
  <c r="AH68" i="13"/>
  <c r="P62" i="13"/>
  <c r="AH62" i="13"/>
  <c r="P61" i="13"/>
  <c r="AH61" i="13"/>
  <c r="P55" i="13"/>
  <c r="AH55" i="13"/>
  <c r="P53" i="13"/>
  <c r="AH53" i="13"/>
  <c r="L73" i="69"/>
  <c r="L75" i="69"/>
  <c r="S75" i="69" s="1"/>
  <c r="T11" i="69"/>
  <c r="T73" i="69" s="1"/>
  <c r="L74" i="69"/>
  <c r="T74" i="69" s="1"/>
  <c r="T13" i="69"/>
  <c r="L72" i="83" l="1"/>
  <c r="P72" i="83" s="1"/>
  <c r="AQ93" i="70"/>
  <c r="R41" i="84" s="1"/>
  <c r="AK93" i="70"/>
  <c r="N41" i="84" s="1"/>
  <c r="AP93" i="70"/>
  <c r="Q41" i="84" s="1"/>
  <c r="AI93" i="70"/>
  <c r="L41" i="84" s="1"/>
  <c r="AN93" i="70"/>
  <c r="P41" i="84" s="1"/>
  <c r="Q93" i="70"/>
  <c r="L41" i="64" s="1"/>
  <c r="AN93" i="80"/>
  <c r="P51" i="84" s="1"/>
  <c r="AP93" i="80"/>
  <c r="Q51" i="84" s="1"/>
  <c r="AL93" i="80"/>
  <c r="O51" i="84" s="1"/>
  <c r="S93" i="80"/>
  <c r="N51" i="64" s="1"/>
  <c r="Y93" i="80"/>
  <c r="Q51" i="64" s="1"/>
  <c r="W93" i="80"/>
  <c r="P51" i="64" s="1"/>
  <c r="T93" i="80"/>
  <c r="O51" i="64" s="1"/>
  <c r="Q93" i="80"/>
  <c r="L51" i="64" s="1"/>
  <c r="AK93" i="77"/>
  <c r="N48" i="84" s="1"/>
  <c r="AN93" i="77"/>
  <c r="P48" i="84" s="1"/>
  <c r="AI93" i="77"/>
  <c r="L48" i="84" s="1"/>
  <c r="AL93" i="77"/>
  <c r="O48" i="84" s="1"/>
  <c r="AP93" i="77"/>
  <c r="Q48" i="84" s="1"/>
  <c r="Y93" i="77"/>
  <c r="Q48" i="64" s="1"/>
  <c r="AI93" i="80"/>
  <c r="L51" i="84" s="1"/>
  <c r="AK93" i="80"/>
  <c r="N51" i="84" s="1"/>
  <c r="S93" i="71"/>
  <c r="N42" i="64" s="1"/>
  <c r="T93" i="71"/>
  <c r="O42" i="64" s="1"/>
  <c r="Z93" i="77"/>
  <c r="R48" i="64" s="1"/>
  <c r="W93" i="77"/>
  <c r="P48" i="64" s="1"/>
  <c r="Q93" i="77"/>
  <c r="L48" i="64" s="1"/>
  <c r="S93" i="77"/>
  <c r="N48" i="64" s="1"/>
  <c r="S93" i="70"/>
  <c r="N41" i="64" s="1"/>
  <c r="S93" i="79"/>
  <c r="N50" i="64" s="1"/>
  <c r="T93" i="79"/>
  <c r="O50" i="64" s="1"/>
  <c r="W93" i="70"/>
  <c r="P41" i="64" s="1"/>
  <c r="Y93" i="70"/>
  <c r="Q41" i="64" s="1"/>
  <c r="Q93" i="79"/>
  <c r="L50" i="64" s="1"/>
  <c r="Z93" i="79"/>
  <c r="R50" i="64" s="1"/>
  <c r="Z93" i="70"/>
  <c r="R41" i="64" s="1"/>
  <c r="W93" i="79"/>
  <c r="P50" i="64" s="1"/>
  <c r="W93" i="75"/>
  <c r="P46" i="64" s="1"/>
  <c r="Q93" i="75"/>
  <c r="L46" i="64" s="1"/>
  <c r="Y93" i="75"/>
  <c r="Q46" i="64" s="1"/>
  <c r="Z93" i="75"/>
  <c r="R46" i="64" s="1"/>
  <c r="T93" i="75"/>
  <c r="O46" i="64" s="1"/>
  <c r="S93" i="76"/>
  <c r="N47" i="64" s="1"/>
  <c r="Y93" i="76"/>
  <c r="Q47" i="64" s="1"/>
  <c r="T93" i="76"/>
  <c r="O47" i="64" s="1"/>
  <c r="W93" i="76"/>
  <c r="P47" i="64" s="1"/>
  <c r="Q93" i="76"/>
  <c r="L47" i="64" s="1"/>
  <c r="AP93" i="76"/>
  <c r="Q47" i="84" s="1"/>
  <c r="AI93" i="76"/>
  <c r="L47" i="84" s="1"/>
  <c r="AL93" i="76"/>
  <c r="O47" i="84" s="1"/>
  <c r="AK93" i="76"/>
  <c r="N47" i="84" s="1"/>
  <c r="AQ93" i="76"/>
  <c r="R47" i="84" s="1"/>
  <c r="AQ93" i="74"/>
  <c r="R45" i="84" s="1"/>
  <c r="AK93" i="74"/>
  <c r="N45" i="84" s="1"/>
  <c r="S93" i="73"/>
  <c r="N44" i="64" s="1"/>
  <c r="Z93" i="73"/>
  <c r="R44" i="64" s="1"/>
  <c r="W93" i="73"/>
  <c r="P44" i="64" s="1"/>
  <c r="Y93" i="73"/>
  <c r="Q44" i="64" s="1"/>
  <c r="Q93" i="73"/>
  <c r="L44" i="64" s="1"/>
  <c r="Q93" i="71"/>
  <c r="L42" i="64" s="1"/>
  <c r="Z93" i="71"/>
  <c r="R42" i="64" s="1"/>
  <c r="W93" i="71"/>
  <c r="P42" i="64" s="1"/>
  <c r="Q93" i="74"/>
  <c r="L45" i="64" s="1"/>
  <c r="Y93" i="74"/>
  <c r="Q45" i="64" s="1"/>
  <c r="AI93" i="74"/>
  <c r="L45" i="84" s="1"/>
  <c r="W93" i="74"/>
  <c r="P45" i="64" s="1"/>
  <c r="AL93" i="74"/>
  <c r="O45" i="84" s="1"/>
  <c r="S93" i="74"/>
  <c r="N45" i="64" s="1"/>
  <c r="AN93" i="74"/>
  <c r="P45" i="84" s="1"/>
  <c r="T93" i="74"/>
  <c r="O45" i="64" s="1"/>
  <c r="AQ93" i="73"/>
  <c r="R44" i="84" s="1"/>
  <c r="AL93" i="73"/>
  <c r="O44" i="84" s="1"/>
  <c r="AI93" i="73"/>
  <c r="L44" i="84" s="1"/>
  <c r="AP93" i="73"/>
  <c r="Q44" i="84" s="1"/>
  <c r="AK93" i="73"/>
  <c r="N44" i="84" s="1"/>
  <c r="AN93" i="73"/>
  <c r="P44" i="84" s="1"/>
  <c r="AQ93" i="71"/>
  <c r="R42" i="84" s="1"/>
  <c r="AL93" i="71"/>
  <c r="O42" i="84" s="1"/>
  <c r="AK93" i="71"/>
  <c r="N42" i="84" s="1"/>
  <c r="AI93" i="71"/>
  <c r="L42" i="84" s="1"/>
  <c r="AP93" i="71"/>
  <c r="Q42" i="84" s="1"/>
  <c r="AN93" i="71"/>
  <c r="P42" i="84" s="1"/>
  <c r="AQ93" i="75"/>
  <c r="R46" i="84" s="1"/>
  <c r="AL93" i="75"/>
  <c r="O46" i="84" s="1"/>
  <c r="AI93" i="75"/>
  <c r="L46" i="84" s="1"/>
  <c r="AK93" i="75"/>
  <c r="N46" i="84" s="1"/>
  <c r="AP93" i="75"/>
  <c r="Q46" i="84" s="1"/>
  <c r="AN93" i="75"/>
  <c r="P46" i="84" s="1"/>
  <c r="AQ93" i="79"/>
  <c r="R50" i="84" s="1"/>
  <c r="AL93" i="79"/>
  <c r="O50" i="84" s="1"/>
  <c r="AN93" i="79"/>
  <c r="P50" i="84" s="1"/>
  <c r="AI93" i="79"/>
  <c r="L50" i="84" s="1"/>
  <c r="AP93" i="79"/>
  <c r="Q50" i="84" s="1"/>
  <c r="AK93" i="79"/>
  <c r="N50" i="84" s="1"/>
  <c r="AQ93" i="78"/>
  <c r="R49" i="84" s="1"/>
  <c r="AI93" i="78"/>
  <c r="L49" i="84" s="1"/>
  <c r="AP93" i="78"/>
  <c r="Q49" i="84" s="1"/>
  <c r="AL93" i="78"/>
  <c r="O49" i="84" s="1"/>
  <c r="AN93" i="78"/>
  <c r="P49" i="84" s="1"/>
  <c r="AK93" i="78"/>
  <c r="N49" i="84" s="1"/>
  <c r="W93" i="72"/>
  <c r="P43" i="64" s="1"/>
  <c r="Q93" i="72"/>
  <c r="L43" i="64" s="1"/>
  <c r="Y93" i="72"/>
  <c r="Q43" i="64" s="1"/>
  <c r="T93" i="72"/>
  <c r="O43" i="64" s="1"/>
  <c r="S93" i="72"/>
  <c r="N43" i="64" s="1"/>
  <c r="S74" i="69"/>
  <c r="T75" i="69"/>
  <c r="O43" i="13"/>
  <c r="Q72" i="83" l="1"/>
  <c r="N72" i="83"/>
  <c r="O72" i="83"/>
  <c r="R72" i="83"/>
  <c r="Q38" i="61"/>
  <c r="Q37" i="61"/>
  <c r="Q36" i="61"/>
  <c r="Q35" i="61"/>
  <c r="Q34" i="61"/>
  <c r="Q33" i="61"/>
  <c r="Q25" i="61"/>
  <c r="E56" i="28" l="1"/>
  <c r="X51" i="13" l="1"/>
  <c r="V51" i="13"/>
  <c r="O51" i="13"/>
  <c r="E51" i="13"/>
  <c r="Z51" i="13" l="1"/>
  <c r="Y51" i="13"/>
  <c r="AA51" i="13"/>
  <c r="A51" i="13"/>
  <c r="M51" i="13"/>
  <c r="P51" i="13" l="1"/>
  <c r="AH51" i="13"/>
  <c r="G62" i="44"/>
  <c r="F62" i="44" s="1"/>
  <c r="C62" i="44"/>
  <c r="D62" i="44" s="1"/>
  <c r="B6" i="41" l="1"/>
  <c r="B11" i="41"/>
  <c r="L23" i="59" l="1"/>
  <c r="B8" i="66" l="1"/>
  <c r="T53" i="59" l="1"/>
  <c r="S53" i="59"/>
  <c r="R53" i="59"/>
  <c r="Q53" i="59"/>
  <c r="P53" i="59"/>
  <c r="G53" i="59"/>
  <c r="X72" i="13"/>
  <c r="V72" i="13"/>
  <c r="O72" i="13"/>
  <c r="Z72" i="13" l="1"/>
  <c r="Y72" i="13"/>
  <c r="AA72" i="13"/>
  <c r="A72" i="13"/>
  <c r="M72" i="13"/>
  <c r="O9" i="13"/>
  <c r="O10" i="13"/>
  <c r="O11" i="13"/>
  <c r="O12" i="13"/>
  <c r="O13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73" i="13"/>
  <c r="O71" i="13"/>
  <c r="O70" i="13"/>
  <c r="O52" i="13"/>
  <c r="O50" i="13"/>
  <c r="O49" i="13"/>
  <c r="O48" i="13"/>
  <c r="O47" i="13"/>
  <c r="O46" i="13"/>
  <c r="O45" i="13"/>
  <c r="O44" i="13"/>
  <c r="P72" i="13" l="1"/>
  <c r="AH72" i="13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5" i="28"/>
  <c r="E54" i="28"/>
  <c r="E53" i="28"/>
  <c r="E52" i="28"/>
  <c r="E19" i="28"/>
  <c r="E18" i="28"/>
  <c r="E17" i="28"/>
  <c r="U22" i="74" s="1"/>
  <c r="V22" i="74" s="1"/>
  <c r="E16" i="28"/>
  <c r="E15" i="28"/>
  <c r="E14" i="28"/>
  <c r="E13" i="28"/>
  <c r="U16" i="74" l="1"/>
  <c r="V16" i="74" s="1"/>
  <c r="U19" i="75"/>
  <c r="V19" i="75" s="1"/>
  <c r="U38" i="74"/>
  <c r="V38" i="74" s="1"/>
  <c r="U32" i="71"/>
  <c r="V32" i="71" s="1"/>
  <c r="U29" i="71"/>
  <c r="V29" i="71" s="1"/>
  <c r="E12" i="28"/>
  <c r="U29" i="78" l="1"/>
  <c r="V29" i="78" s="1"/>
  <c r="U17" i="75"/>
  <c r="V17" i="75" s="1"/>
  <c r="U33" i="74"/>
  <c r="V33" i="74" s="1"/>
  <c r="U25" i="74"/>
  <c r="V25" i="74" s="1"/>
  <c r="U32" i="78"/>
  <c r="V32" i="78" s="1"/>
  <c r="U12" i="78"/>
  <c r="V12" i="78" s="1"/>
  <c r="U32" i="75"/>
  <c r="V32" i="75" s="1"/>
  <c r="U12" i="74"/>
  <c r="U23" i="13"/>
  <c r="U15" i="78"/>
  <c r="V15" i="78" s="1"/>
  <c r="U23" i="75"/>
  <c r="V23" i="75" s="1"/>
  <c r="U15" i="75"/>
  <c r="U19" i="74"/>
  <c r="V19" i="74" s="1"/>
  <c r="U35" i="73"/>
  <c r="V35" i="73" s="1"/>
  <c r="U31" i="73"/>
  <c r="V31" i="73" s="1"/>
  <c r="U23" i="72"/>
  <c r="U10" i="13"/>
  <c r="U22" i="78"/>
  <c r="V22" i="78" s="1"/>
  <c r="U18" i="78"/>
  <c r="V18" i="78" s="1"/>
  <c r="U10" i="78"/>
  <c r="V10" i="78" s="1"/>
  <c r="U38" i="73"/>
  <c r="V38" i="73" s="1"/>
  <c r="U14" i="73"/>
  <c r="U30" i="72"/>
  <c r="V30" i="72" s="1"/>
  <c r="U26" i="72"/>
  <c r="V26" i="72" s="1"/>
  <c r="U26" i="71"/>
  <c r="V26" i="71" s="1"/>
  <c r="U18" i="71"/>
  <c r="V18" i="71" s="1"/>
  <c r="U38" i="13"/>
  <c r="U25" i="71"/>
  <c r="V25" i="71" s="1"/>
  <c r="U21" i="70"/>
  <c r="U20" i="71"/>
  <c r="V20" i="71" s="1"/>
  <c r="U19" i="71"/>
  <c r="V19" i="71" s="1"/>
  <c r="U35" i="13"/>
  <c r="U9" i="71"/>
  <c r="U33" i="13"/>
  <c r="U11" i="71"/>
  <c r="V11" i="71" s="1"/>
  <c r="U31" i="13"/>
  <c r="C9" i="66"/>
  <c r="V15" i="75" l="1"/>
  <c r="U90" i="75"/>
  <c r="U91" i="75"/>
  <c r="V14" i="73"/>
  <c r="U91" i="73"/>
  <c r="U90" i="73"/>
  <c r="V23" i="72"/>
  <c r="U90" i="72"/>
  <c r="U91" i="72"/>
  <c r="V12" i="74"/>
  <c r="U91" i="74"/>
  <c r="U90" i="74"/>
  <c r="U90" i="13"/>
  <c r="U91" i="13"/>
  <c r="V9" i="71"/>
  <c r="U91" i="71"/>
  <c r="U90" i="71"/>
  <c r="V21" i="70"/>
  <c r="U90" i="70"/>
  <c r="U91" i="70"/>
  <c r="X46" i="13"/>
  <c r="V46" i="13"/>
  <c r="E46" i="13"/>
  <c r="Z46" i="13" l="1"/>
  <c r="Y46" i="13"/>
  <c r="A46" i="13"/>
  <c r="M46" i="13"/>
  <c r="AA46" i="13"/>
  <c r="P46" i="13" l="1"/>
  <c r="AH46" i="13"/>
  <c r="X70" i="13"/>
  <c r="V70" i="13"/>
  <c r="X71" i="13"/>
  <c r="V71" i="13"/>
  <c r="Z70" i="13" l="1"/>
  <c r="Y70" i="13"/>
  <c r="Z71" i="13"/>
  <c r="Y71" i="13"/>
  <c r="AA71" i="13"/>
  <c r="AA70" i="13"/>
  <c r="A71" i="13"/>
  <c r="A70" i="13"/>
  <c r="M70" i="13"/>
  <c r="M71" i="13"/>
  <c r="P71" i="13" l="1"/>
  <c r="AH71" i="13"/>
  <c r="P70" i="13"/>
  <c r="AH70" i="13"/>
  <c r="P48" i="65"/>
  <c r="N48" i="65"/>
  <c r="O48" i="65" s="1"/>
  <c r="P47" i="65"/>
  <c r="N47" i="65"/>
  <c r="O47" i="65" s="1"/>
  <c r="P46" i="65"/>
  <c r="N46" i="65"/>
  <c r="O46" i="65" s="1"/>
  <c r="P45" i="65"/>
  <c r="N45" i="65"/>
  <c r="O45" i="65" s="1"/>
  <c r="P44" i="65"/>
  <c r="N44" i="65"/>
  <c r="O44" i="65" s="1"/>
  <c r="P43" i="65"/>
  <c r="N43" i="65"/>
  <c r="O43" i="65" s="1"/>
  <c r="P42" i="65"/>
  <c r="N42" i="65"/>
  <c r="O42" i="65" s="1"/>
  <c r="P41" i="65"/>
  <c r="N41" i="65"/>
  <c r="O41" i="65" s="1"/>
  <c r="P40" i="65"/>
  <c r="N40" i="65"/>
  <c r="O40" i="65" s="1"/>
  <c r="P39" i="65"/>
  <c r="N39" i="65"/>
  <c r="O39" i="65" s="1"/>
  <c r="P38" i="65"/>
  <c r="N38" i="65"/>
  <c r="O38" i="65" s="1"/>
  <c r="P37" i="65"/>
  <c r="N37" i="65"/>
  <c r="O37" i="65" s="1"/>
  <c r="P36" i="65"/>
  <c r="N36" i="65"/>
  <c r="O36" i="65" s="1"/>
  <c r="P35" i="65"/>
  <c r="N35" i="65"/>
  <c r="O35" i="65" s="1"/>
  <c r="P34" i="65"/>
  <c r="N34" i="65"/>
  <c r="O34" i="65" s="1"/>
  <c r="P33" i="65"/>
  <c r="N33" i="65"/>
  <c r="O33" i="65" s="1"/>
  <c r="P32" i="65"/>
  <c r="N32" i="65"/>
  <c r="O32" i="65" s="1"/>
  <c r="P31" i="65"/>
  <c r="N31" i="65"/>
  <c r="O31" i="65" s="1"/>
  <c r="P30" i="65"/>
  <c r="N30" i="65"/>
  <c r="O30" i="65" s="1"/>
  <c r="P29" i="65"/>
  <c r="N29" i="65"/>
  <c r="O29" i="65" s="1"/>
  <c r="P28" i="65"/>
  <c r="N28" i="65"/>
  <c r="O28" i="65" s="1"/>
  <c r="P27" i="65"/>
  <c r="P26" i="65"/>
  <c r="P25" i="65"/>
  <c r="P24" i="65"/>
  <c r="P23" i="65"/>
  <c r="P22" i="65"/>
  <c r="P21" i="65"/>
  <c r="P20" i="65"/>
  <c r="P19" i="65"/>
  <c r="P18" i="65"/>
  <c r="P17" i="65"/>
  <c r="P16" i="65"/>
  <c r="P15" i="65"/>
  <c r="P14" i="65"/>
  <c r="P13" i="65"/>
  <c r="N21" i="65" l="1"/>
  <c r="O21" i="65" s="1"/>
  <c r="N22" i="65"/>
  <c r="O22" i="65" s="1"/>
  <c r="N23" i="65"/>
  <c r="O23" i="65" s="1"/>
  <c r="N24" i="65"/>
  <c r="O24" i="65" s="1"/>
  <c r="N25" i="65"/>
  <c r="O25" i="65" s="1"/>
  <c r="N27" i="65"/>
  <c r="O27" i="65" s="1"/>
  <c r="N26" i="65"/>
  <c r="O26" i="65" s="1"/>
  <c r="B3" i="41"/>
  <c r="K53" i="61"/>
  <c r="K52" i="61"/>
  <c r="K51" i="61"/>
  <c r="K50" i="61"/>
  <c r="L53" i="61" s="1"/>
  <c r="D53" i="61"/>
  <c r="D52" i="61"/>
  <c r="D51" i="61"/>
  <c r="C53" i="61"/>
  <c r="C52" i="61"/>
  <c r="C51" i="61"/>
  <c r="G52" i="61"/>
  <c r="R24" i="61"/>
  <c r="Q24" i="61" s="1"/>
  <c r="O24" i="61"/>
  <c r="N24" i="61"/>
  <c r="M24" i="61"/>
  <c r="L24" i="61"/>
  <c r="J24" i="61"/>
  <c r="I24" i="61"/>
  <c r="R26" i="61"/>
  <c r="Q26" i="61" s="1"/>
  <c r="O26" i="61"/>
  <c r="N26" i="61"/>
  <c r="M26" i="61"/>
  <c r="L26" i="61"/>
  <c r="J26" i="61"/>
  <c r="I26" i="61"/>
  <c r="R10" i="61"/>
  <c r="Q10" i="61" s="1"/>
  <c r="R11" i="61"/>
  <c r="Q11" i="61" s="1"/>
  <c r="R12" i="61"/>
  <c r="Q12" i="61" s="1"/>
  <c r="R13" i="61"/>
  <c r="Q13" i="61" s="1"/>
  <c r="R14" i="61"/>
  <c r="Q14" i="61" s="1"/>
  <c r="R15" i="61"/>
  <c r="Q15" i="61" s="1"/>
  <c r="R16" i="61"/>
  <c r="Q16" i="61" s="1"/>
  <c r="R17" i="61"/>
  <c r="Q17" i="61" s="1"/>
  <c r="R18" i="61"/>
  <c r="Q18" i="61" s="1"/>
  <c r="R19" i="61"/>
  <c r="Q19" i="61" s="1"/>
  <c r="L38" i="61"/>
  <c r="L37" i="61"/>
  <c r="L36" i="61"/>
  <c r="L35" i="61"/>
  <c r="L34" i="61"/>
  <c r="L33" i="61"/>
  <c r="L32" i="61"/>
  <c r="L31" i="61"/>
  <c r="L30" i="61"/>
  <c r="L29" i="61"/>
  <c r="L28" i="61"/>
  <c r="L27" i="61"/>
  <c r="L25" i="61"/>
  <c r="L23" i="61"/>
  <c r="L22" i="61"/>
  <c r="L21" i="61"/>
  <c r="L20" i="61"/>
  <c r="L19" i="61"/>
  <c r="L18" i="61"/>
  <c r="L17" i="61"/>
  <c r="L16" i="61"/>
  <c r="L15" i="61"/>
  <c r="L14" i="61"/>
  <c r="L13" i="61"/>
  <c r="L12" i="61"/>
  <c r="L11" i="61"/>
  <c r="L10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5" i="61"/>
  <c r="J27" i="61"/>
  <c r="J28" i="61"/>
  <c r="J29" i="61"/>
  <c r="J30" i="61"/>
  <c r="J31" i="61"/>
  <c r="J32" i="61"/>
  <c r="J33" i="61"/>
  <c r="J34" i="61"/>
  <c r="J35" i="61"/>
  <c r="J36" i="61"/>
  <c r="J37" i="61"/>
  <c r="J38" i="61"/>
  <c r="I10" i="61"/>
  <c r="I11" i="61"/>
  <c r="I12" i="61"/>
  <c r="I13" i="61"/>
  <c r="I14" i="61"/>
  <c r="I15" i="61"/>
  <c r="I16" i="61"/>
  <c r="I17" i="61"/>
  <c r="I18" i="61"/>
  <c r="I19" i="61"/>
  <c r="I20" i="61"/>
  <c r="I21" i="61"/>
  <c r="I22" i="61"/>
  <c r="I23" i="61"/>
  <c r="I25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R35" i="61"/>
  <c r="P35" i="61"/>
  <c r="O35" i="61"/>
  <c r="N35" i="61"/>
  <c r="M35" i="61"/>
  <c r="R34" i="61"/>
  <c r="P34" i="61"/>
  <c r="O34" i="61"/>
  <c r="N34" i="61"/>
  <c r="M34" i="61"/>
  <c r="R33" i="61"/>
  <c r="P33" i="61"/>
  <c r="O33" i="61"/>
  <c r="N33" i="61"/>
  <c r="M33" i="61"/>
  <c r="R32" i="61"/>
  <c r="Q32" i="61" s="1"/>
  <c r="O32" i="61"/>
  <c r="N32" i="61"/>
  <c r="M32" i="61"/>
  <c r="R31" i="61"/>
  <c r="Q31" i="61" s="1"/>
  <c r="O31" i="61"/>
  <c r="N31" i="61"/>
  <c r="M31" i="61"/>
  <c r="R30" i="61"/>
  <c r="Q30" i="61" s="1"/>
  <c r="O30" i="61"/>
  <c r="N30" i="61"/>
  <c r="M30" i="61"/>
  <c r="R29" i="61"/>
  <c r="Q29" i="61" s="1"/>
  <c r="O29" i="61"/>
  <c r="N29" i="61"/>
  <c r="M29" i="61"/>
  <c r="H53" i="61"/>
  <c r="H52" i="61"/>
  <c r="H51" i="61"/>
  <c r="G53" i="61"/>
  <c r="G51" i="61"/>
  <c r="G50" i="61"/>
  <c r="F53" i="61"/>
  <c r="F52" i="61"/>
  <c r="F51" i="61"/>
  <c r="F50" i="61"/>
  <c r="E53" i="61"/>
  <c r="E51" i="61"/>
  <c r="E52" i="61"/>
  <c r="E50" i="61"/>
  <c r="N10" i="61"/>
  <c r="N11" i="61"/>
  <c r="N12" i="61"/>
  <c r="N13" i="61"/>
  <c r="N14" i="61"/>
  <c r="N15" i="61"/>
  <c r="N16" i="61"/>
  <c r="N17" i="61"/>
  <c r="N18" i="61"/>
  <c r="N19" i="61"/>
  <c r="N20" i="61"/>
  <c r="N21" i="61"/>
  <c r="N22" i="61"/>
  <c r="N23" i="61"/>
  <c r="N25" i="61"/>
  <c r="N27" i="61"/>
  <c r="N28" i="61"/>
  <c r="N36" i="61"/>
  <c r="N37" i="61"/>
  <c r="N38" i="61"/>
  <c r="D26" i="41"/>
  <c r="R38" i="61"/>
  <c r="R27" i="61"/>
  <c r="Q27" i="61" s="1"/>
  <c r="R28" i="61"/>
  <c r="Q28" i="61" s="1"/>
  <c r="R36" i="61"/>
  <c r="R37" i="61"/>
  <c r="P38" i="61"/>
  <c r="P37" i="61"/>
  <c r="P36" i="61"/>
  <c r="P25" i="61"/>
  <c r="P17" i="61"/>
  <c r="P15" i="61"/>
  <c r="P14" i="61"/>
  <c r="P13" i="61"/>
  <c r="P10" i="61"/>
  <c r="D23" i="41"/>
  <c r="E26" i="41"/>
  <c r="A59" i="41" s="1"/>
  <c r="M10" i="61"/>
  <c r="O10" i="61"/>
  <c r="M11" i="61"/>
  <c r="O11" i="61"/>
  <c r="M12" i="61"/>
  <c r="O12" i="61"/>
  <c r="M13" i="61"/>
  <c r="O13" i="61"/>
  <c r="M14" i="61"/>
  <c r="O14" i="61"/>
  <c r="M15" i="61"/>
  <c r="O15" i="61"/>
  <c r="M16" i="61"/>
  <c r="O16" i="61"/>
  <c r="M17" i="61"/>
  <c r="O17" i="61"/>
  <c r="M18" i="61"/>
  <c r="O18" i="61"/>
  <c r="M19" i="61"/>
  <c r="O19" i="61"/>
  <c r="M20" i="61"/>
  <c r="O20" i="61"/>
  <c r="R20" i="61"/>
  <c r="Q20" i="61" s="1"/>
  <c r="M21" i="61"/>
  <c r="O21" i="61"/>
  <c r="R21" i="61"/>
  <c r="M22" i="61"/>
  <c r="O22" i="61"/>
  <c r="R22" i="61"/>
  <c r="M23" i="61"/>
  <c r="O23" i="61"/>
  <c r="R23" i="61"/>
  <c r="Q23" i="61" s="1"/>
  <c r="M25" i="61"/>
  <c r="O25" i="61"/>
  <c r="R25" i="61"/>
  <c r="M27" i="61"/>
  <c r="O27" i="61"/>
  <c r="M28" i="61"/>
  <c r="O28" i="61"/>
  <c r="M36" i="61"/>
  <c r="O36" i="61"/>
  <c r="M37" i="61"/>
  <c r="O37" i="61"/>
  <c r="M38" i="61"/>
  <c r="O38" i="61"/>
  <c r="V9" i="13"/>
  <c r="V11" i="13"/>
  <c r="V12" i="13"/>
  <c r="V13" i="13"/>
  <c r="V14" i="13"/>
  <c r="V15" i="13"/>
  <c r="V16" i="13"/>
  <c r="V17" i="13"/>
  <c r="V18" i="13"/>
  <c r="V19" i="13"/>
  <c r="V20" i="13"/>
  <c r="V21" i="13"/>
  <c r="V23" i="13"/>
  <c r="V24" i="13"/>
  <c r="V25" i="13"/>
  <c r="V27" i="13"/>
  <c r="V28" i="13"/>
  <c r="V30" i="13"/>
  <c r="V31" i="13"/>
  <c r="V32" i="13"/>
  <c r="V33" i="13"/>
  <c r="V34" i="13"/>
  <c r="V35" i="13"/>
  <c r="V36" i="13"/>
  <c r="V37" i="13"/>
  <c r="V39" i="13"/>
  <c r="V43" i="13"/>
  <c r="V44" i="13"/>
  <c r="V47" i="13"/>
  <c r="V48" i="13"/>
  <c r="V49" i="13"/>
  <c r="V52" i="13"/>
  <c r="V73" i="13"/>
  <c r="P12" i="64"/>
  <c r="B10" i="59"/>
  <c r="E10" i="59"/>
  <c r="J10" i="59" s="1"/>
  <c r="H10" i="59"/>
  <c r="M10" i="59"/>
  <c r="U10" i="59"/>
  <c r="B11" i="59"/>
  <c r="E11" i="59"/>
  <c r="H11" i="59"/>
  <c r="M11" i="59"/>
  <c r="U11" i="59"/>
  <c r="B12" i="59"/>
  <c r="E12" i="59"/>
  <c r="J12" i="59" s="1"/>
  <c r="H12" i="59"/>
  <c r="M12" i="59"/>
  <c r="U12" i="59"/>
  <c r="B13" i="59"/>
  <c r="E13" i="59"/>
  <c r="H13" i="59"/>
  <c r="M13" i="59"/>
  <c r="U13" i="59"/>
  <c r="B14" i="59"/>
  <c r="E14" i="59"/>
  <c r="J14" i="59" s="1"/>
  <c r="H14" i="59"/>
  <c r="M14" i="59"/>
  <c r="U14" i="59"/>
  <c r="B15" i="59"/>
  <c r="E15" i="59"/>
  <c r="H15" i="59"/>
  <c r="M15" i="59"/>
  <c r="U15" i="59"/>
  <c r="B16" i="59"/>
  <c r="E16" i="59"/>
  <c r="J16" i="59" s="1"/>
  <c r="H16" i="59"/>
  <c r="M16" i="59"/>
  <c r="U16" i="59"/>
  <c r="B17" i="59"/>
  <c r="E17" i="59"/>
  <c r="H17" i="59"/>
  <c r="M17" i="59"/>
  <c r="U17" i="59"/>
  <c r="B18" i="59"/>
  <c r="E18" i="59"/>
  <c r="J18" i="59" s="1"/>
  <c r="H18" i="59"/>
  <c r="M18" i="59"/>
  <c r="U18" i="59"/>
  <c r="B19" i="59"/>
  <c r="E19" i="59"/>
  <c r="H19" i="59"/>
  <c r="M19" i="59"/>
  <c r="U19" i="59"/>
  <c r="B20" i="59"/>
  <c r="E20" i="59"/>
  <c r="J20" i="59" s="1"/>
  <c r="H20" i="59"/>
  <c r="M20" i="59"/>
  <c r="U20" i="59"/>
  <c r="B21" i="59"/>
  <c r="E21" i="59"/>
  <c r="H21" i="59"/>
  <c r="M21" i="59"/>
  <c r="U21" i="59"/>
  <c r="B22" i="59"/>
  <c r="E22" i="59"/>
  <c r="J22" i="59" s="1"/>
  <c r="H22" i="59"/>
  <c r="M22" i="59"/>
  <c r="U22" i="59"/>
  <c r="B23" i="59"/>
  <c r="E23" i="59"/>
  <c r="H23" i="59"/>
  <c r="M23" i="59"/>
  <c r="U23" i="59"/>
  <c r="B24" i="59"/>
  <c r="E24" i="59"/>
  <c r="J24" i="59" s="1"/>
  <c r="H24" i="59"/>
  <c r="M24" i="59"/>
  <c r="U24" i="59"/>
  <c r="B25" i="59"/>
  <c r="E25" i="59"/>
  <c r="H25" i="59"/>
  <c r="M25" i="59"/>
  <c r="U25" i="59"/>
  <c r="B26" i="59"/>
  <c r="E26" i="59"/>
  <c r="J26" i="59" s="1"/>
  <c r="H26" i="59"/>
  <c r="M26" i="59"/>
  <c r="U26" i="59"/>
  <c r="B27" i="59"/>
  <c r="E27" i="59"/>
  <c r="H27" i="59"/>
  <c r="M27" i="59"/>
  <c r="U27" i="59"/>
  <c r="B28" i="59"/>
  <c r="E28" i="59"/>
  <c r="J28" i="59" s="1"/>
  <c r="H28" i="59"/>
  <c r="M28" i="59"/>
  <c r="U28" i="59"/>
  <c r="B29" i="59"/>
  <c r="E29" i="59"/>
  <c r="H29" i="59"/>
  <c r="M29" i="59"/>
  <c r="U29" i="59"/>
  <c r="B30" i="59"/>
  <c r="E30" i="59"/>
  <c r="J30" i="59" s="1"/>
  <c r="H30" i="59"/>
  <c r="M30" i="59"/>
  <c r="U30" i="59"/>
  <c r="B31" i="59"/>
  <c r="E31" i="59"/>
  <c r="H31" i="59"/>
  <c r="M31" i="59"/>
  <c r="U31" i="59"/>
  <c r="B32" i="59"/>
  <c r="E32" i="59"/>
  <c r="J32" i="59" s="1"/>
  <c r="H32" i="59"/>
  <c r="M32" i="59"/>
  <c r="U32" i="59"/>
  <c r="B33" i="59"/>
  <c r="E33" i="59"/>
  <c r="H33" i="59"/>
  <c r="M33" i="59"/>
  <c r="U33" i="59"/>
  <c r="B34" i="59"/>
  <c r="E34" i="59"/>
  <c r="J34" i="59" s="1"/>
  <c r="H34" i="59"/>
  <c r="M34" i="59"/>
  <c r="U34" i="59"/>
  <c r="B35" i="59"/>
  <c r="E35" i="59"/>
  <c r="H35" i="59"/>
  <c r="M35" i="59"/>
  <c r="U35" i="59"/>
  <c r="B36" i="59"/>
  <c r="E36" i="59"/>
  <c r="J36" i="59" s="1"/>
  <c r="H36" i="59"/>
  <c r="M36" i="59"/>
  <c r="U36" i="59"/>
  <c r="B37" i="59"/>
  <c r="E37" i="59"/>
  <c r="H37" i="59"/>
  <c r="M37" i="59"/>
  <c r="U37" i="59"/>
  <c r="B38" i="59"/>
  <c r="E38" i="59"/>
  <c r="J38" i="59" s="1"/>
  <c r="H38" i="59"/>
  <c r="M38" i="59"/>
  <c r="U38" i="59"/>
  <c r="B39" i="59"/>
  <c r="E39" i="59"/>
  <c r="H39" i="59"/>
  <c r="M39" i="59"/>
  <c r="U39" i="59"/>
  <c r="B40" i="59"/>
  <c r="E40" i="59"/>
  <c r="J40" i="59" s="1"/>
  <c r="H40" i="59"/>
  <c r="M40" i="59"/>
  <c r="U40" i="59"/>
  <c r="B41" i="59"/>
  <c r="E41" i="59"/>
  <c r="H41" i="59"/>
  <c r="M41" i="59"/>
  <c r="U41" i="59"/>
  <c r="B42" i="59"/>
  <c r="E42" i="59"/>
  <c r="J42" i="59" s="1"/>
  <c r="H42" i="59"/>
  <c r="M42" i="59"/>
  <c r="U42" i="59"/>
  <c r="B43" i="59"/>
  <c r="E43" i="59"/>
  <c r="H43" i="59"/>
  <c r="M43" i="59"/>
  <c r="U43" i="59"/>
  <c r="B44" i="59"/>
  <c r="E44" i="59"/>
  <c r="J44" i="59" s="1"/>
  <c r="H44" i="59"/>
  <c r="M44" i="59"/>
  <c r="U44" i="59"/>
  <c r="B45" i="59"/>
  <c r="E45" i="59"/>
  <c r="H45" i="59"/>
  <c r="M45" i="59"/>
  <c r="U45" i="59"/>
  <c r="B46" i="59"/>
  <c r="E46" i="59"/>
  <c r="J46" i="59" s="1"/>
  <c r="H46" i="59"/>
  <c r="M46" i="59"/>
  <c r="U46" i="59"/>
  <c r="B47" i="59"/>
  <c r="E47" i="59"/>
  <c r="H47" i="59"/>
  <c r="M47" i="59"/>
  <c r="U47" i="59"/>
  <c r="B48" i="59"/>
  <c r="B51" i="59"/>
  <c r="C53" i="59"/>
  <c r="E53" i="59" s="1"/>
  <c r="D8" i="62"/>
  <c r="F8" i="62"/>
  <c r="G8" i="62"/>
  <c r="D9" i="62"/>
  <c r="F9" i="62"/>
  <c r="G9" i="62"/>
  <c r="D10" i="62"/>
  <c r="F10" i="62"/>
  <c r="G10" i="62"/>
  <c r="D11" i="62"/>
  <c r="F11" i="62"/>
  <c r="G11" i="62"/>
  <c r="D12" i="62"/>
  <c r="F12" i="62"/>
  <c r="G12" i="62"/>
  <c r="D13" i="62"/>
  <c r="F13" i="62"/>
  <c r="G13" i="62"/>
  <c r="D14" i="62"/>
  <c r="F14" i="62"/>
  <c r="G14" i="62"/>
  <c r="D15" i="62"/>
  <c r="F15" i="62"/>
  <c r="G15" i="62"/>
  <c r="D16" i="62"/>
  <c r="F16" i="62"/>
  <c r="G16" i="62"/>
  <c r="D17" i="62"/>
  <c r="F17" i="62"/>
  <c r="G17" i="62"/>
  <c r="D18" i="62"/>
  <c r="F18" i="62"/>
  <c r="G18" i="62"/>
  <c r="D19" i="62"/>
  <c r="F19" i="62"/>
  <c r="G19" i="62"/>
  <c r="D20" i="62"/>
  <c r="F20" i="62"/>
  <c r="G20" i="62"/>
  <c r="D21" i="62"/>
  <c r="F21" i="62"/>
  <c r="G21" i="62"/>
  <c r="D22" i="62"/>
  <c r="F22" i="62"/>
  <c r="G22" i="62"/>
  <c r="D23" i="62"/>
  <c r="F23" i="62"/>
  <c r="G23" i="62"/>
  <c r="D24" i="62"/>
  <c r="F24" i="62"/>
  <c r="G24" i="62"/>
  <c r="D25" i="62"/>
  <c r="F25" i="62"/>
  <c r="G25" i="62"/>
  <c r="D26" i="62"/>
  <c r="F26" i="62"/>
  <c r="G26" i="62"/>
  <c r="D27" i="62"/>
  <c r="F27" i="62"/>
  <c r="G27" i="62"/>
  <c r="D28" i="62"/>
  <c r="F28" i="62"/>
  <c r="G28" i="62"/>
  <c r="D29" i="62"/>
  <c r="F29" i="62"/>
  <c r="G29" i="62"/>
  <c r="D30" i="62"/>
  <c r="F30" i="62"/>
  <c r="G30" i="62"/>
  <c r="D31" i="62"/>
  <c r="F31" i="62"/>
  <c r="G31" i="62"/>
  <c r="D32" i="62"/>
  <c r="F32" i="62"/>
  <c r="G32" i="62"/>
  <c r="D33" i="62"/>
  <c r="F33" i="62"/>
  <c r="G33" i="62"/>
  <c r="D34" i="62"/>
  <c r="F34" i="62"/>
  <c r="G34" i="62"/>
  <c r="D35" i="62"/>
  <c r="F35" i="62"/>
  <c r="G35" i="62"/>
  <c r="D36" i="62"/>
  <c r="F36" i="62"/>
  <c r="G36" i="62"/>
  <c r="D37" i="62"/>
  <c r="F37" i="62"/>
  <c r="G37" i="62"/>
  <c r="D38" i="62"/>
  <c r="F38" i="62"/>
  <c r="G38" i="62"/>
  <c r="D39" i="62"/>
  <c r="F39" i="62"/>
  <c r="G39" i="62"/>
  <c r="D40" i="62"/>
  <c r="F40" i="62"/>
  <c r="G40" i="62"/>
  <c r="D41" i="62"/>
  <c r="F41" i="62"/>
  <c r="G41" i="62"/>
  <c r="D42" i="62"/>
  <c r="F42" i="62"/>
  <c r="G42" i="62"/>
  <c r="D43" i="62"/>
  <c r="F43" i="62"/>
  <c r="G43" i="62"/>
  <c r="D44" i="62"/>
  <c r="F44" i="62"/>
  <c r="G44" i="62"/>
  <c r="D45" i="62"/>
  <c r="F45" i="62"/>
  <c r="G45" i="62"/>
  <c r="D46" i="62"/>
  <c r="F46" i="62"/>
  <c r="G46" i="62"/>
  <c r="D47" i="62"/>
  <c r="F47" i="62"/>
  <c r="G47" i="62"/>
  <c r="D48" i="62"/>
  <c r="F48" i="62"/>
  <c r="G48" i="62"/>
  <c r="D49" i="62"/>
  <c r="F49" i="62"/>
  <c r="G49" i="62"/>
  <c r="C56" i="62"/>
  <c r="F56" i="62"/>
  <c r="G56" i="62"/>
  <c r="C57" i="62"/>
  <c r="F57" i="62"/>
  <c r="G57" i="62"/>
  <c r="C58" i="62"/>
  <c r="F58" i="62"/>
  <c r="G58" i="62"/>
  <c r="C59" i="62"/>
  <c r="F59" i="62"/>
  <c r="G59" i="62"/>
  <c r="C61" i="62"/>
  <c r="F61" i="62" s="1"/>
  <c r="G61" i="62"/>
  <c r="C62" i="62"/>
  <c r="F62" i="62" s="1"/>
  <c r="G62" i="62"/>
  <c r="G64" i="62"/>
  <c r="G65" i="62"/>
  <c r="D8" i="44"/>
  <c r="G8" i="44"/>
  <c r="C11" i="44"/>
  <c r="D11" i="44" s="1"/>
  <c r="G11" i="44"/>
  <c r="F11" i="44" s="1"/>
  <c r="C12" i="44"/>
  <c r="D12" i="44" s="1"/>
  <c r="G12" i="44"/>
  <c r="F12" i="44" s="1"/>
  <c r="C14" i="44"/>
  <c r="D14" i="44" s="1"/>
  <c r="G14" i="44"/>
  <c r="F14" i="44" s="1"/>
  <c r="C13" i="44"/>
  <c r="D13" i="44" s="1"/>
  <c r="G13" i="44"/>
  <c r="F13" i="44" s="1"/>
  <c r="C15" i="44"/>
  <c r="D15" i="44" s="1"/>
  <c r="G15" i="44"/>
  <c r="F15" i="44" s="1"/>
  <c r="C16" i="44"/>
  <c r="D16" i="44" s="1"/>
  <c r="G16" i="44"/>
  <c r="F16" i="44" s="1"/>
  <c r="C17" i="44"/>
  <c r="D17" i="44" s="1"/>
  <c r="G17" i="44"/>
  <c r="F17" i="44" s="1"/>
  <c r="C18" i="44"/>
  <c r="D18" i="44" s="1"/>
  <c r="G18" i="44"/>
  <c r="F18" i="44" s="1"/>
  <c r="C19" i="44"/>
  <c r="D19" i="44" s="1"/>
  <c r="G19" i="44"/>
  <c r="F19" i="44" s="1"/>
  <c r="C20" i="44"/>
  <c r="D20" i="44" s="1"/>
  <c r="G20" i="44"/>
  <c r="F20" i="44" s="1"/>
  <c r="C23" i="44"/>
  <c r="D23" i="44" s="1"/>
  <c r="G23" i="44"/>
  <c r="F23" i="44" s="1"/>
  <c r="C21" i="44"/>
  <c r="D21" i="44" s="1"/>
  <c r="G21" i="44"/>
  <c r="F21" i="44" s="1"/>
  <c r="C22" i="44"/>
  <c r="D22" i="44" s="1"/>
  <c r="G22" i="44"/>
  <c r="F22" i="44" s="1"/>
  <c r="C24" i="44"/>
  <c r="D24" i="44" s="1"/>
  <c r="G24" i="44"/>
  <c r="F24" i="44" s="1"/>
  <c r="C25" i="44"/>
  <c r="D25" i="44" s="1"/>
  <c r="G25" i="44"/>
  <c r="F25" i="44" s="1"/>
  <c r="C26" i="44"/>
  <c r="D26" i="44" s="1"/>
  <c r="G26" i="44"/>
  <c r="F26" i="44" s="1"/>
  <c r="C27" i="44"/>
  <c r="D27" i="44" s="1"/>
  <c r="G27" i="44"/>
  <c r="F27" i="44" s="1"/>
  <c r="C29" i="44"/>
  <c r="D29" i="44" s="1"/>
  <c r="G29" i="44"/>
  <c r="F29" i="44" s="1"/>
  <c r="C28" i="44"/>
  <c r="D28" i="44" s="1"/>
  <c r="G28" i="44"/>
  <c r="F28" i="44" s="1"/>
  <c r="C30" i="44"/>
  <c r="D30" i="44" s="1"/>
  <c r="G30" i="44"/>
  <c r="F30" i="44" s="1"/>
  <c r="C32" i="44"/>
  <c r="D32" i="44" s="1"/>
  <c r="G32" i="44"/>
  <c r="F32" i="44" s="1"/>
  <c r="C31" i="44"/>
  <c r="D31" i="44" s="1"/>
  <c r="G31" i="44"/>
  <c r="F31" i="44" s="1"/>
  <c r="C33" i="44"/>
  <c r="D33" i="44" s="1"/>
  <c r="G33" i="44"/>
  <c r="F33" i="44" s="1"/>
  <c r="C34" i="44"/>
  <c r="D34" i="44" s="1"/>
  <c r="G34" i="44"/>
  <c r="F34" i="44" s="1"/>
  <c r="C35" i="44"/>
  <c r="D35" i="44" s="1"/>
  <c r="G35" i="44"/>
  <c r="F35" i="44" s="1"/>
  <c r="C36" i="44"/>
  <c r="D36" i="44" s="1"/>
  <c r="G36" i="44"/>
  <c r="F36" i="44" s="1"/>
  <c r="C37" i="44"/>
  <c r="D37" i="44" s="1"/>
  <c r="G37" i="44"/>
  <c r="F37" i="44" s="1"/>
  <c r="C40" i="44"/>
  <c r="D40" i="44" s="1"/>
  <c r="G40" i="44"/>
  <c r="F40" i="44" s="1"/>
  <c r="C38" i="44"/>
  <c r="D38" i="44" s="1"/>
  <c r="G38" i="44"/>
  <c r="F38" i="44" s="1"/>
  <c r="C39" i="44"/>
  <c r="D39" i="44" s="1"/>
  <c r="G39" i="44"/>
  <c r="F39" i="44" s="1"/>
  <c r="C41" i="44"/>
  <c r="D41" i="44" s="1"/>
  <c r="G41" i="44"/>
  <c r="F41" i="44" s="1"/>
  <c r="C42" i="44"/>
  <c r="D42" i="44" s="1"/>
  <c r="G42" i="44"/>
  <c r="F42" i="44" s="1"/>
  <c r="C43" i="44"/>
  <c r="D43" i="44" s="1"/>
  <c r="G43" i="44"/>
  <c r="F43" i="44" s="1"/>
  <c r="C44" i="44"/>
  <c r="D44" i="44" s="1"/>
  <c r="G44" i="44"/>
  <c r="F44" i="44" s="1"/>
  <c r="C45" i="44"/>
  <c r="D45" i="44" s="1"/>
  <c r="G45" i="44"/>
  <c r="F45" i="44" s="1"/>
  <c r="C46" i="44"/>
  <c r="D46" i="44" s="1"/>
  <c r="G46" i="44"/>
  <c r="F46" i="44" s="1"/>
  <c r="C47" i="44"/>
  <c r="D47" i="44" s="1"/>
  <c r="G47" i="44"/>
  <c r="F47" i="44" s="1"/>
  <c r="C48" i="44"/>
  <c r="D48" i="44" s="1"/>
  <c r="G48" i="44"/>
  <c r="F48" i="44" s="1"/>
  <c r="C49" i="44"/>
  <c r="D49" i="44" s="1"/>
  <c r="G49" i="44"/>
  <c r="F49" i="44" s="1"/>
  <c r="C50" i="44"/>
  <c r="D50" i="44" s="1"/>
  <c r="G50" i="44"/>
  <c r="F50" i="44" s="1"/>
  <c r="C51" i="44"/>
  <c r="D51" i="44" s="1"/>
  <c r="G51" i="44"/>
  <c r="F51" i="44" s="1"/>
  <c r="C52" i="44"/>
  <c r="D52" i="44" s="1"/>
  <c r="G52" i="44"/>
  <c r="F52" i="44" s="1"/>
  <c r="C53" i="44"/>
  <c r="D53" i="44" s="1"/>
  <c r="G53" i="44"/>
  <c r="F53" i="44" s="1"/>
  <c r="C54" i="44"/>
  <c r="D54" i="44" s="1"/>
  <c r="G54" i="44"/>
  <c r="F54" i="44" s="1"/>
  <c r="C55" i="44"/>
  <c r="D55" i="44" s="1"/>
  <c r="G55" i="44"/>
  <c r="F55" i="44" s="1"/>
  <c r="C56" i="44"/>
  <c r="D56" i="44" s="1"/>
  <c r="G56" i="44"/>
  <c r="F56" i="44" s="1"/>
  <c r="C57" i="44"/>
  <c r="D57" i="44" s="1"/>
  <c r="G57" i="44"/>
  <c r="F57" i="44" s="1"/>
  <c r="C58" i="44"/>
  <c r="D58" i="44" s="1"/>
  <c r="G58" i="44"/>
  <c r="F58" i="44" s="1"/>
  <c r="C59" i="44"/>
  <c r="D59" i="44" s="1"/>
  <c r="G59" i="44"/>
  <c r="F59" i="44" s="1"/>
  <c r="C60" i="44"/>
  <c r="D60" i="44" s="1"/>
  <c r="G60" i="44"/>
  <c r="F60" i="44" s="1"/>
  <c r="C61" i="44"/>
  <c r="D61" i="44" s="1"/>
  <c r="G61" i="44"/>
  <c r="F61" i="44" s="1"/>
  <c r="C63" i="44"/>
  <c r="D63" i="44" s="1"/>
  <c r="G63" i="44"/>
  <c r="F63" i="44" s="1"/>
  <c r="C64" i="44"/>
  <c r="D64" i="44" s="1"/>
  <c r="G64" i="44"/>
  <c r="F64" i="44" s="1"/>
  <c r="E11" i="43"/>
  <c r="F11" i="43"/>
  <c r="E12" i="43"/>
  <c r="F12" i="43"/>
  <c r="E13" i="43"/>
  <c r="F13" i="43"/>
  <c r="D16" i="43"/>
  <c r="F16" i="43"/>
  <c r="D17" i="43"/>
  <c r="F17" i="43"/>
  <c r="D18" i="43"/>
  <c r="F18" i="43"/>
  <c r="D21" i="43"/>
  <c r="E21" i="43"/>
  <c r="D22" i="43"/>
  <c r="E22" i="43"/>
  <c r="D23" i="43"/>
  <c r="E23" i="43"/>
  <c r="C26" i="43"/>
  <c r="F26" i="43"/>
  <c r="C27" i="43"/>
  <c r="F27" i="43"/>
  <c r="C28" i="43"/>
  <c r="F28" i="43"/>
  <c r="C31" i="43"/>
  <c r="E31" i="43"/>
  <c r="C32" i="43"/>
  <c r="E32" i="43"/>
  <c r="C33" i="43"/>
  <c r="E33" i="43"/>
  <c r="K36" i="43"/>
  <c r="K37" i="43"/>
  <c r="K38" i="43"/>
  <c r="J41" i="43"/>
  <c r="J42" i="43"/>
  <c r="J43" i="43"/>
  <c r="I46" i="43"/>
  <c r="I47" i="43"/>
  <c r="I48" i="43"/>
  <c r="E43" i="13"/>
  <c r="E44" i="13"/>
  <c r="E45" i="13"/>
  <c r="D45" i="13" s="1"/>
  <c r="E47" i="13"/>
  <c r="D47" i="13" s="1"/>
  <c r="E48" i="13"/>
  <c r="E49" i="13"/>
  <c r="E50" i="13"/>
  <c r="D50" i="13" s="1"/>
  <c r="E52" i="13"/>
  <c r="D52" i="13" s="1"/>
  <c r="H9" i="13"/>
  <c r="H105" i="13" s="1"/>
  <c r="H10" i="13"/>
  <c r="H106" i="13" s="1"/>
  <c r="H11" i="13"/>
  <c r="H107" i="13" s="1"/>
  <c r="H12" i="13"/>
  <c r="H108" i="13" s="1"/>
  <c r="H13" i="13"/>
  <c r="H109" i="13" s="1"/>
  <c r="H14" i="13"/>
  <c r="H110" i="13" s="1"/>
  <c r="H15" i="13"/>
  <c r="H111" i="13" s="1"/>
  <c r="H16" i="13"/>
  <c r="H112" i="13" s="1"/>
  <c r="H17" i="13"/>
  <c r="H113" i="13" s="1"/>
  <c r="H18" i="13"/>
  <c r="H114" i="13" s="1"/>
  <c r="H19" i="13"/>
  <c r="H115" i="13" s="1"/>
  <c r="H20" i="13"/>
  <c r="H116" i="13" s="1"/>
  <c r="H21" i="13"/>
  <c r="H117" i="13" s="1"/>
  <c r="H22" i="13"/>
  <c r="H118" i="13" s="1"/>
  <c r="H23" i="13"/>
  <c r="H119" i="13" s="1"/>
  <c r="H24" i="13"/>
  <c r="H120" i="13" s="1"/>
  <c r="H25" i="13"/>
  <c r="H121" i="13" s="1"/>
  <c r="H26" i="13"/>
  <c r="H122" i="13" s="1"/>
  <c r="H27" i="13"/>
  <c r="H123" i="13" s="1"/>
  <c r="H28" i="13"/>
  <c r="H124" i="13" s="1"/>
  <c r="H29" i="13"/>
  <c r="H125" i="13" s="1"/>
  <c r="H30" i="13"/>
  <c r="H126" i="13" s="1"/>
  <c r="H31" i="13"/>
  <c r="H127" i="13" s="1"/>
  <c r="H32" i="13"/>
  <c r="H128" i="13" s="1"/>
  <c r="H33" i="13"/>
  <c r="H129" i="13" s="1"/>
  <c r="H34" i="13"/>
  <c r="H130" i="13" s="1"/>
  <c r="H35" i="13"/>
  <c r="H131" i="13" s="1"/>
  <c r="H36" i="13"/>
  <c r="H132" i="13" s="1"/>
  <c r="H37" i="13"/>
  <c r="H133" i="13" s="1"/>
  <c r="H38" i="13"/>
  <c r="H134" i="13" s="1"/>
  <c r="H39" i="13"/>
  <c r="H135" i="13" s="1"/>
  <c r="T70" i="21"/>
  <c r="V10" i="13"/>
  <c r="X14" i="13"/>
  <c r="X15" i="13"/>
  <c r="V22" i="13"/>
  <c r="V26" i="13"/>
  <c r="V29" i="13"/>
  <c r="X32" i="13"/>
  <c r="V38" i="13"/>
  <c r="X44" i="13"/>
  <c r="V45" i="13"/>
  <c r="X45" i="13"/>
  <c r="X47" i="13"/>
  <c r="X48" i="13"/>
  <c r="X49" i="13"/>
  <c r="V50" i="13"/>
  <c r="X50" i="13"/>
  <c r="X52" i="13"/>
  <c r="X73" i="13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N32" i="25"/>
  <c r="P32" i="25"/>
  <c r="N33" i="25"/>
  <c r="O33" i="25" s="1"/>
  <c r="P33" i="25"/>
  <c r="N34" i="25"/>
  <c r="O34" i="25" s="1"/>
  <c r="P34" i="25"/>
  <c r="N35" i="25"/>
  <c r="O35" i="25" s="1"/>
  <c r="P35" i="25"/>
  <c r="N36" i="25"/>
  <c r="O36" i="25" s="1"/>
  <c r="P36" i="25"/>
  <c r="P37" i="25"/>
  <c r="N38" i="25"/>
  <c r="O38" i="25" s="1"/>
  <c r="P38" i="25"/>
  <c r="N39" i="25"/>
  <c r="O39" i="25" s="1"/>
  <c r="P39" i="25"/>
  <c r="N40" i="25"/>
  <c r="O40" i="25" s="1"/>
  <c r="P40" i="25"/>
  <c r="N41" i="25"/>
  <c r="O41" i="25" s="1"/>
  <c r="P41" i="25"/>
  <c r="N42" i="25"/>
  <c r="O42" i="25" s="1"/>
  <c r="P42" i="25"/>
  <c r="N43" i="25"/>
  <c r="O43" i="25" s="1"/>
  <c r="P43" i="25"/>
  <c r="N44" i="25"/>
  <c r="O44" i="25" s="1"/>
  <c r="P44" i="25"/>
  <c r="N45" i="25"/>
  <c r="O45" i="25" s="1"/>
  <c r="P45" i="25"/>
  <c r="N46" i="25"/>
  <c r="O46" i="25" s="1"/>
  <c r="P46" i="25"/>
  <c r="N47" i="25"/>
  <c r="O47" i="25" s="1"/>
  <c r="P47" i="25"/>
  <c r="N48" i="25"/>
  <c r="O48" i="25" s="1"/>
  <c r="P48" i="25"/>
  <c r="D24" i="41"/>
  <c r="D25" i="41"/>
  <c r="I18" i="78" l="1"/>
  <c r="I19" i="78"/>
  <c r="I21" i="78"/>
  <c r="I22" i="78"/>
  <c r="I23" i="78"/>
  <c r="I31" i="78"/>
  <c r="I32" i="78"/>
  <c r="I27" i="78"/>
  <c r="I11" i="78"/>
  <c r="I13" i="78"/>
  <c r="I15" i="78"/>
  <c r="I16" i="78"/>
  <c r="I17" i="78"/>
  <c r="I20" i="78"/>
  <c r="I28" i="78"/>
  <c r="I29" i="78"/>
  <c r="I30" i="78"/>
  <c r="I9" i="78"/>
  <c r="I10" i="78"/>
  <c r="I12" i="78"/>
  <c r="I14" i="78"/>
  <c r="I35" i="77"/>
  <c r="I131" i="77" s="1"/>
  <c r="I26" i="76"/>
  <c r="I122" i="76" s="1"/>
  <c r="I23" i="76"/>
  <c r="I119" i="76" s="1"/>
  <c r="I21" i="76"/>
  <c r="I117" i="76" s="1"/>
  <c r="I18" i="76"/>
  <c r="I114" i="76" s="1"/>
  <c r="I16" i="76"/>
  <c r="I112" i="76" s="1"/>
  <c r="I14" i="76"/>
  <c r="I110" i="76" s="1"/>
  <c r="I10" i="76"/>
  <c r="I106" i="76" s="1"/>
  <c r="I31" i="75"/>
  <c r="I127" i="75" s="1"/>
  <c r="I19" i="75"/>
  <c r="I115" i="75" s="1"/>
  <c r="I36" i="74"/>
  <c r="I132" i="74" s="1"/>
  <c r="I33" i="74"/>
  <c r="I129" i="74" s="1"/>
  <c r="I29" i="74"/>
  <c r="I125" i="74" s="1"/>
  <c r="I25" i="74"/>
  <c r="I121" i="74" s="1"/>
  <c r="I29" i="73"/>
  <c r="I125" i="73" s="1"/>
  <c r="I27" i="76"/>
  <c r="I123" i="76" s="1"/>
  <c r="I22" i="76"/>
  <c r="I118" i="76" s="1"/>
  <c r="I15" i="76"/>
  <c r="I111" i="76" s="1"/>
  <c r="I9" i="76"/>
  <c r="I105" i="76" s="1"/>
  <c r="I20" i="75"/>
  <c r="I116" i="75" s="1"/>
  <c r="I34" i="74"/>
  <c r="I130" i="74" s="1"/>
  <c r="I30" i="74"/>
  <c r="I126" i="74" s="1"/>
  <c r="I30" i="73"/>
  <c r="I126" i="73" s="1"/>
  <c r="I36" i="71"/>
  <c r="I132" i="71" s="1"/>
  <c r="I28" i="76"/>
  <c r="I124" i="76" s="1"/>
  <c r="I24" i="76"/>
  <c r="I120" i="76" s="1"/>
  <c r="I13" i="76"/>
  <c r="I109" i="76" s="1"/>
  <c r="I11" i="76"/>
  <c r="I107" i="76" s="1"/>
  <c r="I12" i="74"/>
  <c r="I108" i="74" s="1"/>
  <c r="I29" i="72"/>
  <c r="I125" i="72" s="1"/>
  <c r="I25" i="76"/>
  <c r="I121" i="76" s="1"/>
  <c r="I19" i="76"/>
  <c r="I115" i="76" s="1"/>
  <c r="I12" i="76"/>
  <c r="I108" i="76" s="1"/>
  <c r="I39" i="75"/>
  <c r="I135" i="75" s="1"/>
  <c r="I17" i="75"/>
  <c r="I113" i="75" s="1"/>
  <c r="I31" i="74"/>
  <c r="I127" i="74" s="1"/>
  <c r="I13" i="74"/>
  <c r="I109" i="74" s="1"/>
  <c r="I11" i="74"/>
  <c r="I107" i="74" s="1"/>
  <c r="I10" i="74"/>
  <c r="I106" i="74" s="1"/>
  <c r="I30" i="72"/>
  <c r="I126" i="72" s="1"/>
  <c r="I20" i="76"/>
  <c r="I116" i="76" s="1"/>
  <c r="I17" i="76"/>
  <c r="I113" i="76" s="1"/>
  <c r="I18" i="75"/>
  <c r="I114" i="75" s="1"/>
  <c r="I35" i="74"/>
  <c r="I131" i="74" s="1"/>
  <c r="I32" i="74"/>
  <c r="I128" i="74" s="1"/>
  <c r="P11" i="61"/>
  <c r="D49" i="13"/>
  <c r="D44" i="13"/>
  <c r="D48" i="13"/>
  <c r="D43" i="13"/>
  <c r="P18" i="61"/>
  <c r="P32" i="61"/>
  <c r="O32" i="25"/>
  <c r="N51" i="61"/>
  <c r="I31" i="72"/>
  <c r="I127" i="72" s="1"/>
  <c r="I32" i="70"/>
  <c r="I128" i="70" s="1"/>
  <c r="I33" i="70"/>
  <c r="I129" i="70" s="1"/>
  <c r="P19" i="61"/>
  <c r="P30" i="61"/>
  <c r="P31" i="61"/>
  <c r="P16" i="61"/>
  <c r="P27" i="61"/>
  <c r="P12" i="61"/>
  <c r="B39" i="85"/>
  <c r="A2" i="84"/>
  <c r="E12" i="78"/>
  <c r="E20" i="78"/>
  <c r="E28" i="78"/>
  <c r="E35" i="78"/>
  <c r="E39" i="78"/>
  <c r="E16" i="78"/>
  <c r="E18" i="78"/>
  <c r="E26" i="78"/>
  <c r="E29" i="78"/>
  <c r="E30" i="78"/>
  <c r="E36" i="78"/>
  <c r="E15" i="78"/>
  <c r="A2" i="85"/>
  <c r="E13" i="78"/>
  <c r="E14" i="78"/>
  <c r="E32" i="78"/>
  <c r="B39" i="86"/>
  <c r="A2" i="82"/>
  <c r="A2" i="86"/>
  <c r="E9" i="78"/>
  <c r="E10" i="78"/>
  <c r="E11" i="78"/>
  <c r="E17" i="78"/>
  <c r="E19" i="78"/>
  <c r="E21" i="78"/>
  <c r="E22" i="78"/>
  <c r="E24" i="78"/>
  <c r="E27" i="78"/>
  <c r="E33" i="78"/>
  <c r="E34" i="78"/>
  <c r="E37" i="78"/>
  <c r="E38" i="78"/>
  <c r="A2" i="83"/>
  <c r="E23" i="78"/>
  <c r="E25" i="78"/>
  <c r="E31" i="78"/>
  <c r="A2" i="81"/>
  <c r="A4" i="85"/>
  <c r="A4" i="86"/>
  <c r="A4" i="83"/>
  <c r="A4" i="84"/>
  <c r="A24" i="84"/>
  <c r="X11" i="84"/>
  <c r="R39" i="86" s="1"/>
  <c r="A24" i="83"/>
  <c r="X11" i="83"/>
  <c r="R39" i="85" s="1"/>
  <c r="A4" i="81"/>
  <c r="A4" i="82"/>
  <c r="P22" i="61"/>
  <c r="Q22" i="61"/>
  <c r="D43" i="72"/>
  <c r="D49" i="80"/>
  <c r="E29" i="80"/>
  <c r="E27" i="80"/>
  <c r="E25" i="80"/>
  <c r="E23" i="80"/>
  <c r="E18" i="80"/>
  <c r="E16" i="80"/>
  <c r="E11" i="80"/>
  <c r="D70" i="80"/>
  <c r="J42" i="80"/>
  <c r="E38" i="80"/>
  <c r="E36" i="80"/>
  <c r="E34" i="80"/>
  <c r="E32" i="80"/>
  <c r="E30" i="80"/>
  <c r="E21" i="80"/>
  <c r="E14" i="80"/>
  <c r="E12" i="80"/>
  <c r="E9" i="80"/>
  <c r="E33" i="79"/>
  <c r="E31" i="79"/>
  <c r="E22" i="79"/>
  <c r="E20" i="79"/>
  <c r="E18" i="79"/>
  <c r="E16" i="79"/>
  <c r="E9" i="79"/>
  <c r="A98" i="79" s="1"/>
  <c r="D147" i="78"/>
  <c r="J42" i="77"/>
  <c r="E38" i="77"/>
  <c r="E36" i="77"/>
  <c r="E34" i="77"/>
  <c r="E32" i="77"/>
  <c r="E30" i="77"/>
  <c r="E28" i="77"/>
  <c r="E26" i="77"/>
  <c r="E24" i="77"/>
  <c r="E22" i="77"/>
  <c r="E20" i="77"/>
  <c r="E18" i="77"/>
  <c r="E16" i="77"/>
  <c r="E14" i="77"/>
  <c r="E12" i="77"/>
  <c r="E10" i="77"/>
  <c r="E35" i="76"/>
  <c r="E33" i="76"/>
  <c r="E31" i="76"/>
  <c r="E29" i="76"/>
  <c r="E27" i="76"/>
  <c r="E25" i="76"/>
  <c r="D60" i="80"/>
  <c r="E28" i="80"/>
  <c r="E26" i="80"/>
  <c r="E24" i="80"/>
  <c r="E19" i="80"/>
  <c r="E17" i="80"/>
  <c r="E15" i="80"/>
  <c r="J42" i="79"/>
  <c r="E38" i="79"/>
  <c r="E36" i="79"/>
  <c r="E29" i="79"/>
  <c r="E27" i="79"/>
  <c r="E25" i="79"/>
  <c r="E23" i="79"/>
  <c r="E14" i="79"/>
  <c r="E12" i="79"/>
  <c r="E10" i="79"/>
  <c r="D160" i="78"/>
  <c r="D145" i="78"/>
  <c r="J42" i="76"/>
  <c r="E38" i="76"/>
  <c r="E36" i="76"/>
  <c r="E23" i="76"/>
  <c r="E21" i="76"/>
  <c r="E19" i="76"/>
  <c r="E17" i="76"/>
  <c r="E15" i="76"/>
  <c r="E13" i="76"/>
  <c r="E10" i="76"/>
  <c r="E26" i="75"/>
  <c r="E24" i="75"/>
  <c r="E22" i="75"/>
  <c r="E19" i="75"/>
  <c r="E17" i="75"/>
  <c r="E15" i="75"/>
  <c r="E13" i="75"/>
  <c r="E11" i="75"/>
  <c r="E9" i="75"/>
  <c r="E37" i="80"/>
  <c r="E26" i="79"/>
  <c r="E21" i="79"/>
  <c r="D152" i="78"/>
  <c r="E15" i="77"/>
  <c r="E14" i="76"/>
  <c r="E38" i="75"/>
  <c r="E34" i="75"/>
  <c r="E32" i="75"/>
  <c r="E38" i="74"/>
  <c r="E28" i="74"/>
  <c r="E25" i="74"/>
  <c r="E12" i="74"/>
  <c r="D163" i="73"/>
  <c r="D71" i="73"/>
  <c r="E39" i="80"/>
  <c r="E31" i="80"/>
  <c r="E35" i="79"/>
  <c r="E30" i="79"/>
  <c r="E28" i="79"/>
  <c r="E15" i="79"/>
  <c r="D143" i="78"/>
  <c r="J42" i="78"/>
  <c r="E39" i="77"/>
  <c r="E11" i="77"/>
  <c r="E32" i="76"/>
  <c r="E16" i="76"/>
  <c r="E12" i="76"/>
  <c r="E30" i="75"/>
  <c r="E28" i="75"/>
  <c r="E27" i="75"/>
  <c r="E21" i="75"/>
  <c r="E18" i="75"/>
  <c r="J42" i="74"/>
  <c r="E37" i="74"/>
  <c r="E35" i="74"/>
  <c r="E33" i="74"/>
  <c r="E31" i="74"/>
  <c r="E29" i="74"/>
  <c r="E24" i="74"/>
  <c r="E22" i="74"/>
  <c r="E19" i="74"/>
  <c r="E10" i="74"/>
  <c r="D157" i="73"/>
  <c r="E28" i="73"/>
  <c r="E26" i="73"/>
  <c r="E24" i="73"/>
  <c r="E17" i="73"/>
  <c r="E15" i="73"/>
  <c r="E13" i="73"/>
  <c r="E21" i="72"/>
  <c r="E16" i="72"/>
  <c r="E38" i="71"/>
  <c r="E36" i="71"/>
  <c r="E35" i="71"/>
  <c r="E33" i="71"/>
  <c r="E31" i="71"/>
  <c r="E30" i="71"/>
  <c r="E20" i="71"/>
  <c r="E18" i="71"/>
  <c r="E16" i="71"/>
  <c r="E15" i="71"/>
  <c r="E9" i="71"/>
  <c r="J42" i="70"/>
  <c r="E38" i="70"/>
  <c r="E35" i="70"/>
  <c r="E34" i="70"/>
  <c r="E29" i="70"/>
  <c r="E21" i="70"/>
  <c r="E19" i="70"/>
  <c r="E12" i="70"/>
  <c r="E23" i="73"/>
  <c r="E33" i="80"/>
  <c r="E20" i="80"/>
  <c r="E37" i="79"/>
  <c r="E32" i="79"/>
  <c r="E17" i="79"/>
  <c r="D139" i="78"/>
  <c r="D50" i="77"/>
  <c r="E35" i="77"/>
  <c r="E31" i="77"/>
  <c r="E25" i="77"/>
  <c r="E17" i="77"/>
  <c r="E28" i="76"/>
  <c r="E24" i="76"/>
  <c r="E22" i="76"/>
  <c r="E18" i="76"/>
  <c r="E9" i="76"/>
  <c r="A98" i="76" s="1"/>
  <c r="E39" i="75"/>
  <c r="E37" i="75"/>
  <c r="E35" i="75"/>
  <c r="E33" i="75"/>
  <c r="E31" i="75"/>
  <c r="E25" i="75"/>
  <c r="E16" i="75"/>
  <c r="E14" i="75"/>
  <c r="D72" i="74"/>
  <c r="E27" i="74"/>
  <c r="E16" i="74"/>
  <c r="E13" i="74"/>
  <c r="E11" i="74"/>
  <c r="E9" i="74"/>
  <c r="A2" i="74" s="1"/>
  <c r="D155" i="73"/>
  <c r="D63" i="73"/>
  <c r="J42" i="73"/>
  <c r="E38" i="73"/>
  <c r="E36" i="73"/>
  <c r="E34" i="73"/>
  <c r="E32" i="73"/>
  <c r="E30" i="73"/>
  <c r="E22" i="73"/>
  <c r="E20" i="73"/>
  <c r="E18" i="73"/>
  <c r="E11" i="73"/>
  <c r="E9" i="73"/>
  <c r="J42" i="72"/>
  <c r="E38" i="72"/>
  <c r="E36" i="72"/>
  <c r="E34" i="72"/>
  <c r="E32" i="72"/>
  <c r="E30" i="72"/>
  <c r="E28" i="72"/>
  <c r="E26" i="72"/>
  <c r="E24" i="72"/>
  <c r="E23" i="72"/>
  <c r="E20" i="72"/>
  <c r="E19" i="72"/>
  <c r="E15" i="72"/>
  <c r="E9" i="72"/>
  <c r="A2" i="72" s="1"/>
  <c r="D150" i="71"/>
  <c r="D61" i="71"/>
  <c r="E29" i="71"/>
  <c r="E27" i="71"/>
  <c r="E25" i="71"/>
  <c r="E23" i="71"/>
  <c r="E22" i="71"/>
  <c r="E14" i="71"/>
  <c r="E12" i="71"/>
  <c r="E11" i="71"/>
  <c r="E32" i="70"/>
  <c r="E31" i="70"/>
  <c r="E25" i="70"/>
  <c r="E22" i="70"/>
  <c r="E20" i="70"/>
  <c r="E11" i="70"/>
  <c r="E9" i="70"/>
  <c r="A98" i="70" s="1"/>
  <c r="E27" i="73"/>
  <c r="E25" i="73"/>
  <c r="E14" i="73"/>
  <c r="E18" i="72"/>
  <c r="E17" i="72"/>
  <c r="D145" i="71"/>
  <c r="D71" i="71"/>
  <c r="J42" i="71"/>
  <c r="E34" i="71"/>
  <c r="E21" i="71"/>
  <c r="E17" i="71"/>
  <c r="J42" i="13"/>
  <c r="D65" i="70"/>
  <c r="E39" i="70"/>
  <c r="E27" i="70"/>
  <c r="E14" i="70"/>
  <c r="E10" i="70"/>
  <c r="E13" i="79"/>
  <c r="E33" i="77"/>
  <c r="E13" i="77"/>
  <c r="E37" i="76"/>
  <c r="J42" i="75"/>
  <c r="E36" i="75"/>
  <c r="E23" i="75"/>
  <c r="E10" i="75"/>
  <c r="D56" i="74"/>
  <c r="E17" i="74"/>
  <c r="E15" i="74"/>
  <c r="E14" i="74"/>
  <c r="D55" i="80"/>
  <c r="E35" i="80"/>
  <c r="E22" i="80"/>
  <c r="E13" i="80"/>
  <c r="E10" i="80"/>
  <c r="E39" i="79"/>
  <c r="E34" i="79"/>
  <c r="E24" i="79"/>
  <c r="E19" i="79"/>
  <c r="E11" i="79"/>
  <c r="D156" i="78"/>
  <c r="D48" i="77"/>
  <c r="E29" i="77"/>
  <c r="E23" i="77"/>
  <c r="E19" i="77"/>
  <c r="E9" i="77"/>
  <c r="A2" i="77" s="1"/>
  <c r="E39" i="76"/>
  <c r="E34" i="76"/>
  <c r="E30" i="76"/>
  <c r="E20" i="76"/>
  <c r="E11" i="76"/>
  <c r="E29" i="75"/>
  <c r="E12" i="75"/>
  <c r="D142" i="74"/>
  <c r="D58" i="74"/>
  <c r="E39" i="74"/>
  <c r="E36" i="74"/>
  <c r="E34" i="74"/>
  <c r="E32" i="74"/>
  <c r="E30" i="74"/>
  <c r="E23" i="74"/>
  <c r="E20" i="74"/>
  <c r="E18" i="74"/>
  <c r="D166" i="73"/>
  <c r="E16" i="73"/>
  <c r="D150" i="72"/>
  <c r="E22" i="72"/>
  <c r="E37" i="71"/>
  <c r="E32" i="71"/>
  <c r="E19" i="71"/>
  <c r="E10" i="71"/>
  <c r="E30" i="70"/>
  <c r="E28" i="70"/>
  <c r="E24" i="70"/>
  <c r="E23" i="70"/>
  <c r="E16" i="70"/>
  <c r="E15" i="70"/>
  <c r="E37" i="77"/>
  <c r="E27" i="77"/>
  <c r="E21" i="77"/>
  <c r="E26" i="76"/>
  <c r="E20" i="75"/>
  <c r="E26" i="74"/>
  <c r="E21" i="74"/>
  <c r="D55" i="73"/>
  <c r="E39" i="73"/>
  <c r="E37" i="73"/>
  <c r="E35" i="73"/>
  <c r="E33" i="73"/>
  <c r="E12" i="73"/>
  <c r="E12" i="72"/>
  <c r="E39" i="71"/>
  <c r="E37" i="70"/>
  <c r="E26" i="70"/>
  <c r="E13" i="70"/>
  <c r="E29" i="73"/>
  <c r="E21" i="73"/>
  <c r="E10" i="73"/>
  <c r="E37" i="72"/>
  <c r="E33" i="72"/>
  <c r="E29" i="72"/>
  <c r="E27" i="72"/>
  <c r="E13" i="72"/>
  <c r="D69" i="71"/>
  <c r="E28" i="71"/>
  <c r="E31" i="72"/>
  <c r="E25" i="72"/>
  <c r="E14" i="72"/>
  <c r="E10" i="72"/>
  <c r="E26" i="71"/>
  <c r="E24" i="71"/>
  <c r="E13" i="71"/>
  <c r="E36" i="70"/>
  <c r="E33" i="70"/>
  <c r="E17" i="70"/>
  <c r="E31" i="73"/>
  <c r="E19" i="73"/>
  <c r="E39" i="72"/>
  <c r="E35" i="72"/>
  <c r="E11" i="72"/>
  <c r="E18" i="70"/>
  <c r="D51" i="71"/>
  <c r="D53" i="70"/>
  <c r="D150" i="13"/>
  <c r="D159" i="71"/>
  <c r="D52" i="73"/>
  <c r="D45" i="74"/>
  <c r="D143" i="13"/>
  <c r="D54" i="70"/>
  <c r="D47" i="75"/>
  <c r="D54" i="75"/>
  <c r="D58" i="75"/>
  <c r="D62" i="75"/>
  <c r="D53" i="76"/>
  <c r="D58" i="76"/>
  <c r="D141" i="76"/>
  <c r="D146" i="76"/>
  <c r="D151" i="76"/>
  <c r="D157" i="76"/>
  <c r="D162" i="76"/>
  <c r="D69" i="73"/>
  <c r="D54" i="74"/>
  <c r="D45" i="78"/>
  <c r="D58" i="70"/>
  <c r="D70" i="71"/>
  <c r="D56" i="73"/>
  <c r="D164" i="13"/>
  <c r="D69" i="70"/>
  <c r="D141" i="70"/>
  <c r="D149" i="70"/>
  <c r="D157" i="70"/>
  <c r="D147" i="71"/>
  <c r="D166" i="71"/>
  <c r="D60" i="73"/>
  <c r="D141" i="73"/>
  <c r="D149" i="73"/>
  <c r="D61" i="74"/>
  <c r="D70" i="74"/>
  <c r="D150" i="74"/>
  <c r="D156" i="74"/>
  <c r="D161" i="74"/>
  <c r="D141" i="75"/>
  <c r="D65" i="76"/>
  <c r="D70" i="76"/>
  <c r="D161" i="70"/>
  <c r="D63" i="71"/>
  <c r="D154" i="71"/>
  <c r="D50" i="72"/>
  <c r="D48" i="73"/>
  <c r="D65" i="73"/>
  <c r="D156" i="73"/>
  <c r="D155" i="77"/>
  <c r="D159" i="77"/>
  <c r="D163" i="77"/>
  <c r="D56" i="79"/>
  <c r="D59" i="79"/>
  <c r="D63" i="79"/>
  <c r="D154" i="79"/>
  <c r="D47" i="74"/>
  <c r="D167" i="74"/>
  <c r="D73" i="77"/>
  <c r="D50" i="78"/>
  <c r="D67" i="79"/>
  <c r="D160" i="79"/>
  <c r="D150" i="80"/>
  <c r="D64" i="75"/>
  <c r="D68" i="75"/>
  <c r="D72" i="75"/>
  <c r="D49" i="76"/>
  <c r="D44" i="79"/>
  <c r="D48" i="79"/>
  <c r="D73" i="79"/>
  <c r="D161" i="79"/>
  <c r="D158" i="80"/>
  <c r="D52" i="79"/>
  <c r="D146" i="79"/>
  <c r="D43" i="80"/>
  <c r="D143" i="80"/>
  <c r="D161" i="80"/>
  <c r="D66" i="74"/>
  <c r="D159" i="73"/>
  <c r="D61" i="70"/>
  <c r="D73" i="71"/>
  <c r="D57" i="71"/>
  <c r="D46" i="80"/>
  <c r="D44" i="80"/>
  <c r="D56" i="80"/>
  <c r="D146" i="78"/>
  <c r="D140" i="78"/>
  <c r="D162" i="78"/>
  <c r="D54" i="76"/>
  <c r="D62" i="76"/>
  <c r="D143" i="75"/>
  <c r="D144" i="75"/>
  <c r="D60" i="74"/>
  <c r="D51" i="74"/>
  <c r="D48" i="70"/>
  <c r="D49" i="70"/>
  <c r="D47" i="72"/>
  <c r="D164" i="80"/>
  <c r="D165" i="80"/>
  <c r="D166" i="80"/>
  <c r="D167" i="80"/>
  <c r="D168" i="80"/>
  <c r="D169" i="80"/>
  <c r="D168" i="79"/>
  <c r="D139" i="79"/>
  <c r="D147" i="79"/>
  <c r="D145" i="79"/>
  <c r="D169" i="79"/>
  <c r="D53" i="78"/>
  <c r="D68" i="78"/>
  <c r="D157" i="78"/>
  <c r="D167" i="78"/>
  <c r="D54" i="78"/>
  <c r="D70" i="78"/>
  <c r="D162" i="13"/>
  <c r="D66" i="71"/>
  <c r="D156" i="71"/>
  <c r="D68" i="73"/>
  <c r="D53" i="73"/>
  <c r="D62" i="70"/>
  <c r="D139" i="71"/>
  <c r="D49" i="75"/>
  <c r="D55" i="75"/>
  <c r="D59" i="75"/>
  <c r="D63" i="75"/>
  <c r="D55" i="76"/>
  <c r="D59" i="76"/>
  <c r="D142" i="76"/>
  <c r="D147" i="76"/>
  <c r="D153" i="76"/>
  <c r="D158" i="76"/>
  <c r="D163" i="76"/>
  <c r="D70" i="73"/>
  <c r="D147" i="13"/>
  <c r="D60" i="70"/>
  <c r="D160" i="71"/>
  <c r="D57" i="73"/>
  <c r="D168" i="13"/>
  <c r="D70" i="70"/>
  <c r="D144" i="70"/>
  <c r="D152" i="70"/>
  <c r="D59" i="71"/>
  <c r="D163" i="71"/>
  <c r="D167" i="71"/>
  <c r="D61" i="73"/>
  <c r="D143" i="73"/>
  <c r="D150" i="73"/>
  <c r="D62" i="74"/>
  <c r="D152" i="74"/>
  <c r="D157" i="74"/>
  <c r="D162" i="74"/>
  <c r="D142" i="75"/>
  <c r="D66" i="76"/>
  <c r="D71" i="76"/>
  <c r="D72" i="73"/>
  <c r="D47" i="71"/>
  <c r="D151" i="71"/>
  <c r="D52" i="72"/>
  <c r="D50" i="73"/>
  <c r="D66" i="73"/>
  <c r="D73" i="74"/>
  <c r="D156" i="77"/>
  <c r="D160" i="77"/>
  <c r="D60" i="79"/>
  <c r="D64" i="79"/>
  <c r="D156" i="79"/>
  <c r="D168" i="74"/>
  <c r="D46" i="78"/>
  <c r="D52" i="78"/>
  <c r="D68" i="79"/>
  <c r="D57" i="80"/>
  <c r="D151" i="80"/>
  <c r="D65" i="75"/>
  <c r="D69" i="75"/>
  <c r="D73" i="75"/>
  <c r="D45" i="79"/>
  <c r="D70" i="79"/>
  <c r="D140" i="79"/>
  <c r="D162" i="79"/>
  <c r="D53" i="79"/>
  <c r="D148" i="79"/>
  <c r="D72" i="80"/>
  <c r="D144" i="80"/>
  <c r="D162" i="80"/>
  <c r="D48" i="78"/>
  <c r="D72" i="76"/>
  <c r="D64" i="74"/>
  <c r="D167" i="73"/>
  <c r="D64" i="71"/>
  <c r="D48" i="80"/>
  <c r="D47" i="80"/>
  <c r="D45" i="80"/>
  <c r="D50" i="79"/>
  <c r="D150" i="78"/>
  <c r="D144" i="78"/>
  <c r="D46" i="77"/>
  <c r="D48" i="75"/>
  <c r="D140" i="74"/>
  <c r="D68" i="74"/>
  <c r="D164" i="73"/>
  <c r="D165" i="73"/>
  <c r="D71" i="70"/>
  <c r="D143" i="72"/>
  <c r="D44" i="72"/>
  <c r="D51" i="72"/>
  <c r="D157" i="80"/>
  <c r="D153" i="80"/>
  <c r="D56" i="78"/>
  <c r="D72" i="78"/>
  <c r="D151" i="78"/>
  <c r="D159" i="78"/>
  <c r="D58" i="78"/>
  <c r="D164" i="78"/>
  <c r="D59" i="77"/>
  <c r="D67" i="77"/>
  <c r="D53" i="71"/>
  <c r="D166" i="13"/>
  <c r="D68" i="71"/>
  <c r="D157" i="71"/>
  <c r="D54" i="73"/>
  <c r="D56" i="71"/>
  <c r="D141" i="71"/>
  <c r="D51" i="75"/>
  <c r="D56" i="75"/>
  <c r="D60" i="75"/>
  <c r="D51" i="76"/>
  <c r="D56" i="76"/>
  <c r="D60" i="76"/>
  <c r="D143" i="76"/>
  <c r="D149" i="76"/>
  <c r="D154" i="76"/>
  <c r="D159" i="76"/>
  <c r="D44" i="77"/>
  <c r="D51" i="80"/>
  <c r="D162" i="73"/>
  <c r="D56" i="70"/>
  <c r="D64" i="70"/>
  <c r="D161" i="71"/>
  <c r="D58" i="73"/>
  <c r="D66" i="70"/>
  <c r="D72" i="70"/>
  <c r="D145" i="70"/>
  <c r="D153" i="70"/>
  <c r="D60" i="71"/>
  <c r="D164" i="71"/>
  <c r="D168" i="71"/>
  <c r="D62" i="73"/>
  <c r="D145" i="73"/>
  <c r="D152" i="73"/>
  <c r="D65" i="74"/>
  <c r="D148" i="74"/>
  <c r="D153" i="74"/>
  <c r="D158" i="74"/>
  <c r="D63" i="76"/>
  <c r="D67" i="76"/>
  <c r="D73" i="76"/>
  <c r="D141" i="13"/>
  <c r="D47" i="70"/>
  <c r="D49" i="71"/>
  <c r="D152" i="71"/>
  <c r="D45" i="72"/>
  <c r="D46" i="73"/>
  <c r="D163" i="74"/>
  <c r="D157" i="77"/>
  <c r="D161" i="77"/>
  <c r="D57" i="79"/>
  <c r="D61" i="79"/>
  <c r="D153" i="79"/>
  <c r="D158" i="73"/>
  <c r="D165" i="74"/>
  <c r="D169" i="74"/>
  <c r="D52" i="77"/>
  <c r="D47" i="78"/>
  <c r="D65" i="79"/>
  <c r="D69" i="79"/>
  <c r="D157" i="79"/>
  <c r="D59" i="80"/>
  <c r="D147" i="80"/>
  <c r="D152" i="80"/>
  <c r="D66" i="75"/>
  <c r="D70" i="75"/>
  <c r="D45" i="76"/>
  <c r="D46" i="79"/>
  <c r="D71" i="79"/>
  <c r="D142" i="79"/>
  <c r="D155" i="80"/>
  <c r="D49" i="79"/>
  <c r="D54" i="79"/>
  <c r="D150" i="79"/>
  <c r="D140" i="80"/>
  <c r="D159" i="80"/>
  <c r="D163" i="80"/>
  <c r="D155" i="79"/>
  <c r="D141" i="78"/>
  <c r="D68" i="76"/>
  <c r="D59" i="73"/>
  <c r="D153" i="73"/>
  <c r="D67" i="70"/>
  <c r="D46" i="71"/>
  <c r="D58" i="80"/>
  <c r="D50" i="80"/>
  <c r="D52" i="80"/>
  <c r="D158" i="78"/>
  <c r="D148" i="78"/>
  <c r="D149" i="75"/>
  <c r="D146" i="74"/>
  <c r="D168" i="73"/>
  <c r="D63" i="70"/>
  <c r="D141" i="72"/>
  <c r="D147" i="72"/>
  <c r="D145" i="72"/>
  <c r="D71" i="80"/>
  <c r="D61" i="80"/>
  <c r="D62" i="80"/>
  <c r="D63" i="80"/>
  <c r="D64" i="80"/>
  <c r="D65" i="80"/>
  <c r="D66" i="80"/>
  <c r="D67" i="80"/>
  <c r="D68" i="80"/>
  <c r="D69" i="80"/>
  <c r="D139" i="80"/>
  <c r="D165" i="79"/>
  <c r="D164" i="79"/>
  <c r="D143" i="79"/>
  <c r="D151" i="79"/>
  <c r="D141" i="79"/>
  <c r="D149" i="79"/>
  <c r="D60" i="78"/>
  <c r="D166" i="78"/>
  <c r="D153" i="78"/>
  <c r="D161" i="78"/>
  <c r="D62" i="78"/>
  <c r="D165" i="78"/>
  <c r="D57" i="78"/>
  <c r="D61" i="78"/>
  <c r="D65" i="78"/>
  <c r="D69" i="78"/>
  <c r="D73" i="78"/>
  <c r="D169" i="78"/>
  <c r="D53" i="77"/>
  <c r="D61" i="77"/>
  <c r="D55" i="71"/>
  <c r="D139" i="13"/>
  <c r="D65" i="71"/>
  <c r="D155" i="71"/>
  <c r="D158" i="71"/>
  <c r="D51" i="70"/>
  <c r="D51" i="73"/>
  <c r="D58" i="71"/>
  <c r="D162" i="71"/>
  <c r="D57" i="74"/>
  <c r="D53" i="75"/>
  <c r="D57" i="75"/>
  <c r="D61" i="75"/>
  <c r="D57" i="76"/>
  <c r="D61" i="76"/>
  <c r="D145" i="76"/>
  <c r="D150" i="76"/>
  <c r="D155" i="76"/>
  <c r="D161" i="76"/>
  <c r="D53" i="80"/>
  <c r="D53" i="74"/>
  <c r="D57" i="70"/>
  <c r="D139" i="72"/>
  <c r="D73" i="73"/>
  <c r="D68" i="70"/>
  <c r="D73" i="70"/>
  <c r="D140" i="70"/>
  <c r="D148" i="70"/>
  <c r="D156" i="70"/>
  <c r="D72" i="71"/>
  <c r="D165" i="71"/>
  <c r="D169" i="71"/>
  <c r="D139" i="73"/>
  <c r="D147" i="73"/>
  <c r="D154" i="73"/>
  <c r="D69" i="74"/>
  <c r="D149" i="74"/>
  <c r="D154" i="74"/>
  <c r="D160" i="74"/>
  <c r="D139" i="75"/>
  <c r="D64" i="76"/>
  <c r="D69" i="76"/>
  <c r="D146" i="80"/>
  <c r="D160" i="70"/>
  <c r="D62" i="71"/>
  <c r="D153" i="71"/>
  <c r="D49" i="72"/>
  <c r="D47" i="73"/>
  <c r="D64" i="73"/>
  <c r="D164" i="74"/>
  <c r="D158" i="77"/>
  <c r="D162" i="77"/>
  <c r="D58" i="79"/>
  <c r="D62" i="79"/>
  <c r="D160" i="73"/>
  <c r="D166" i="74"/>
  <c r="D72" i="77"/>
  <c r="D49" i="78"/>
  <c r="D66" i="79"/>
  <c r="D158" i="79"/>
  <c r="D148" i="80"/>
  <c r="D154" i="80"/>
  <c r="D67" i="75"/>
  <c r="D71" i="75"/>
  <c r="D47" i="76"/>
  <c r="D43" i="79"/>
  <c r="D47" i="79"/>
  <c r="D72" i="79"/>
  <c r="D144" i="79"/>
  <c r="D156" i="80"/>
  <c r="D51" i="79"/>
  <c r="D55" i="79"/>
  <c r="D152" i="79"/>
  <c r="D142" i="80"/>
  <c r="D160" i="80"/>
  <c r="D50" i="74"/>
  <c r="D159" i="79"/>
  <c r="D163" i="79"/>
  <c r="D149" i="78"/>
  <c r="D145" i="75"/>
  <c r="D151" i="73"/>
  <c r="D49" i="73"/>
  <c r="D67" i="73"/>
  <c r="D161" i="73"/>
  <c r="D67" i="71"/>
  <c r="D148" i="71"/>
  <c r="D54" i="80"/>
  <c r="D142" i="78"/>
  <c r="D154" i="78"/>
  <c r="D140" i="75"/>
  <c r="D50" i="71"/>
  <c r="D154" i="72"/>
  <c r="D48" i="72"/>
  <c r="D156" i="72"/>
  <c r="D152" i="72"/>
  <c r="D73" i="80"/>
  <c r="D145" i="80"/>
  <c r="D141" i="80"/>
  <c r="D149" i="80"/>
  <c r="D167" i="79"/>
  <c r="D166" i="79"/>
  <c r="D64" i="78"/>
  <c r="D155" i="78"/>
  <c r="D163" i="78"/>
  <c r="D51" i="78"/>
  <c r="D66" i="78"/>
  <c r="D59" i="78"/>
  <c r="D55" i="77"/>
  <c r="D49" i="77"/>
  <c r="D60" i="77"/>
  <c r="D68" i="77"/>
  <c r="D45" i="77"/>
  <c r="D69" i="77"/>
  <c r="D140" i="77"/>
  <c r="D146" i="77"/>
  <c r="D145" i="77"/>
  <c r="D151" i="77"/>
  <c r="D169" i="77"/>
  <c r="D44" i="76"/>
  <c r="D156" i="76"/>
  <c r="D144" i="76"/>
  <c r="D164" i="76"/>
  <c r="D165" i="76"/>
  <c r="D166" i="76"/>
  <c r="D167" i="76"/>
  <c r="D168" i="76"/>
  <c r="D169" i="76"/>
  <c r="D50" i="75"/>
  <c r="D52" i="75"/>
  <c r="D150" i="75"/>
  <c r="D165" i="75"/>
  <c r="D151" i="75"/>
  <c r="D155" i="75"/>
  <c r="D159" i="75"/>
  <c r="D46" i="74"/>
  <c r="D63" i="74"/>
  <c r="D144" i="74"/>
  <c r="D145" i="74"/>
  <c r="D45" i="73"/>
  <c r="D146" i="73"/>
  <c r="D71" i="72"/>
  <c r="D157" i="72"/>
  <c r="D46" i="72"/>
  <c r="D151" i="72"/>
  <c r="D162" i="72"/>
  <c r="D142" i="72"/>
  <c r="D54" i="72"/>
  <c r="D58" i="72"/>
  <c r="D62" i="72"/>
  <c r="D66" i="72"/>
  <c r="D140" i="72"/>
  <c r="D165" i="72"/>
  <c r="D168" i="72"/>
  <c r="D166" i="72"/>
  <c r="D143" i="71"/>
  <c r="D142" i="71"/>
  <c r="D160" i="13"/>
  <c r="D146" i="70"/>
  <c r="D162" i="70"/>
  <c r="D59" i="70"/>
  <c r="D167" i="70"/>
  <c r="D155" i="70"/>
  <c r="D46" i="70"/>
  <c r="D50" i="70"/>
  <c r="D168" i="70"/>
  <c r="D154" i="13"/>
  <c r="D165" i="13"/>
  <c r="D55" i="78"/>
  <c r="D71" i="78"/>
  <c r="D57" i="77"/>
  <c r="D54" i="77"/>
  <c r="D62" i="77"/>
  <c r="D47" i="77"/>
  <c r="D144" i="77"/>
  <c r="D143" i="77"/>
  <c r="D150" i="77"/>
  <c r="D149" i="77"/>
  <c r="D164" i="77"/>
  <c r="D165" i="77"/>
  <c r="D166" i="77"/>
  <c r="D167" i="77"/>
  <c r="D168" i="77"/>
  <c r="D48" i="76"/>
  <c r="D52" i="76"/>
  <c r="D46" i="76"/>
  <c r="D50" i="76"/>
  <c r="D147" i="75"/>
  <c r="D162" i="75"/>
  <c r="D160" i="75"/>
  <c r="D158" i="75"/>
  <c r="D146" i="75"/>
  <c r="D163" i="75"/>
  <c r="D49" i="74"/>
  <c r="D67" i="74"/>
  <c r="D140" i="73"/>
  <c r="D148" i="73"/>
  <c r="D73" i="72"/>
  <c r="D159" i="72"/>
  <c r="D68" i="72"/>
  <c r="D155" i="72"/>
  <c r="D164" i="72"/>
  <c r="D55" i="72"/>
  <c r="D59" i="72"/>
  <c r="D63" i="72"/>
  <c r="D67" i="72"/>
  <c r="D146" i="72"/>
  <c r="D144" i="72"/>
  <c r="D48" i="71"/>
  <c r="D144" i="71"/>
  <c r="D55" i="70"/>
  <c r="D150" i="70"/>
  <c r="D147" i="70"/>
  <c r="D143" i="70"/>
  <c r="D159" i="13"/>
  <c r="D140" i="13"/>
  <c r="D156" i="13"/>
  <c r="D153" i="13"/>
  <c r="D169" i="13"/>
  <c r="D158" i="13"/>
  <c r="D67" i="78"/>
  <c r="D168" i="78"/>
  <c r="D63" i="77"/>
  <c r="D56" i="77"/>
  <c r="D64" i="77"/>
  <c r="D71" i="77"/>
  <c r="D148" i="77"/>
  <c r="D147" i="77"/>
  <c r="D154" i="77"/>
  <c r="D140" i="76"/>
  <c r="D160" i="76"/>
  <c r="D154" i="75"/>
  <c r="D156" i="75"/>
  <c r="D148" i="75"/>
  <c r="D153" i="75"/>
  <c r="D157" i="75"/>
  <c r="D161" i="75"/>
  <c r="D164" i="75"/>
  <c r="D167" i="75"/>
  <c r="D55" i="74"/>
  <c r="D71" i="74"/>
  <c r="D52" i="74"/>
  <c r="D147" i="74"/>
  <c r="D155" i="74"/>
  <c r="D159" i="74"/>
  <c r="D169" i="73"/>
  <c r="D142" i="73"/>
  <c r="D149" i="72"/>
  <c r="D161" i="72"/>
  <c r="D70" i="72"/>
  <c r="D158" i="72"/>
  <c r="D56" i="72"/>
  <c r="D60" i="72"/>
  <c r="D64" i="72"/>
  <c r="D148" i="72"/>
  <c r="D167" i="72"/>
  <c r="D44" i="71"/>
  <c r="D52" i="71"/>
  <c r="D45" i="71"/>
  <c r="D146" i="71"/>
  <c r="D154" i="70"/>
  <c r="D52" i="70"/>
  <c r="D165" i="70"/>
  <c r="D169" i="70"/>
  <c r="D151" i="70"/>
  <c r="D159" i="70"/>
  <c r="D164" i="70"/>
  <c r="D142" i="13"/>
  <c r="D163" i="13"/>
  <c r="D144" i="13"/>
  <c r="D157" i="13"/>
  <c r="D63" i="78"/>
  <c r="D51" i="77"/>
  <c r="D65" i="77"/>
  <c r="D58" i="77"/>
  <c r="D66" i="77"/>
  <c r="D70" i="77"/>
  <c r="D152" i="77"/>
  <c r="D153" i="77"/>
  <c r="D142" i="77"/>
  <c r="D141" i="77"/>
  <c r="D152" i="76"/>
  <c r="D148" i="76"/>
  <c r="D152" i="75"/>
  <c r="D169" i="75"/>
  <c r="D168" i="75"/>
  <c r="D166" i="75"/>
  <c r="D59" i="74"/>
  <c r="D143" i="74"/>
  <c r="D141" i="74"/>
  <c r="D48" i="74"/>
  <c r="D151" i="74"/>
  <c r="D144" i="73"/>
  <c r="D69" i="72"/>
  <c r="D153" i="72"/>
  <c r="D163" i="72"/>
  <c r="D72" i="72"/>
  <c r="D160" i="72"/>
  <c r="D53" i="72"/>
  <c r="D57" i="72"/>
  <c r="D61" i="72"/>
  <c r="D65" i="72"/>
  <c r="D169" i="72"/>
  <c r="D54" i="71"/>
  <c r="D149" i="71"/>
  <c r="D140" i="71"/>
  <c r="D142" i="70"/>
  <c r="D158" i="70"/>
  <c r="D163" i="70"/>
  <c r="D139" i="70"/>
  <c r="D166" i="70"/>
  <c r="D146" i="13"/>
  <c r="D151" i="13"/>
  <c r="D167" i="13"/>
  <c r="D148" i="13"/>
  <c r="D145" i="13"/>
  <c r="D161" i="13"/>
  <c r="D155" i="13"/>
  <c r="D152" i="13"/>
  <c r="D149" i="13"/>
  <c r="D72" i="13"/>
  <c r="D56" i="13"/>
  <c r="D63" i="13"/>
  <c r="D62" i="13"/>
  <c r="D69" i="13"/>
  <c r="D59" i="13"/>
  <c r="D60" i="13"/>
  <c r="D57" i="13"/>
  <c r="D73" i="13"/>
  <c r="D54" i="13"/>
  <c r="D71" i="13"/>
  <c r="D64" i="13"/>
  <c r="D65" i="13"/>
  <c r="D58" i="13"/>
  <c r="D53" i="13"/>
  <c r="D55" i="13"/>
  <c r="D67" i="13"/>
  <c r="D70" i="13"/>
  <c r="D66" i="13"/>
  <c r="D61" i="13"/>
  <c r="D68" i="13"/>
  <c r="D51" i="13"/>
  <c r="D46" i="13"/>
  <c r="I33" i="77"/>
  <c r="I129" i="77" s="1"/>
  <c r="I31" i="77"/>
  <c r="I127" i="77" s="1"/>
  <c r="I29" i="77"/>
  <c r="I125" i="77" s="1"/>
  <c r="I27" i="77"/>
  <c r="I123" i="77" s="1"/>
  <c r="I25" i="77"/>
  <c r="I121" i="77" s="1"/>
  <c r="I23" i="77"/>
  <c r="I119" i="77" s="1"/>
  <c r="I21" i="77"/>
  <c r="I117" i="77" s="1"/>
  <c r="I13" i="77"/>
  <c r="I109" i="77" s="1"/>
  <c r="I11" i="77"/>
  <c r="I107" i="77" s="1"/>
  <c r="I9" i="77"/>
  <c r="I34" i="76"/>
  <c r="I130" i="76" s="1"/>
  <c r="I32" i="76"/>
  <c r="I128" i="76" s="1"/>
  <c r="I30" i="76"/>
  <c r="I126" i="76" s="1"/>
  <c r="I39" i="76"/>
  <c r="I135" i="76" s="1"/>
  <c r="I37" i="76"/>
  <c r="I133" i="76" s="1"/>
  <c r="I27" i="75"/>
  <c r="I123" i="75" s="1"/>
  <c r="I25" i="75"/>
  <c r="I121" i="75" s="1"/>
  <c r="I23" i="75"/>
  <c r="I119" i="75" s="1"/>
  <c r="I21" i="75"/>
  <c r="I117" i="75" s="1"/>
  <c r="I16" i="75"/>
  <c r="I112" i="75" s="1"/>
  <c r="I14" i="75"/>
  <c r="I110" i="75" s="1"/>
  <c r="I12" i="75"/>
  <c r="I108" i="75" s="1"/>
  <c r="I10" i="75"/>
  <c r="I106" i="75" s="1"/>
  <c r="I20" i="77"/>
  <c r="I116" i="77" s="1"/>
  <c r="I36" i="76"/>
  <c r="I132" i="76" s="1"/>
  <c r="I22" i="75"/>
  <c r="I118" i="75" s="1"/>
  <c r="I16" i="74"/>
  <c r="I112" i="74" s="1"/>
  <c r="I9" i="74"/>
  <c r="I38" i="77"/>
  <c r="I134" i="77" s="1"/>
  <c r="I10" i="77"/>
  <c r="I106" i="77" s="1"/>
  <c r="I31" i="76"/>
  <c r="I127" i="76" s="1"/>
  <c r="I26" i="75"/>
  <c r="I122" i="75" s="1"/>
  <c r="I15" i="75"/>
  <c r="I111" i="75" s="1"/>
  <c r="I23" i="74"/>
  <c r="I119" i="74" s="1"/>
  <c r="I20" i="74"/>
  <c r="I116" i="74" s="1"/>
  <c r="I18" i="74"/>
  <c r="I114" i="74" s="1"/>
  <c r="I27" i="73"/>
  <c r="I123" i="73" s="1"/>
  <c r="I25" i="73"/>
  <c r="I121" i="73" s="1"/>
  <c r="I23" i="73"/>
  <c r="I119" i="73" s="1"/>
  <c r="I16" i="73"/>
  <c r="I112" i="73" s="1"/>
  <c r="I14" i="73"/>
  <c r="I110" i="73" s="1"/>
  <c r="I22" i="72"/>
  <c r="I118" i="72" s="1"/>
  <c r="I18" i="72"/>
  <c r="I114" i="72" s="1"/>
  <c r="I17" i="72"/>
  <c r="I113" i="72" s="1"/>
  <c r="I37" i="71"/>
  <c r="I133" i="71" s="1"/>
  <c r="I32" i="71"/>
  <c r="I128" i="71" s="1"/>
  <c r="I21" i="71"/>
  <c r="I117" i="71" s="1"/>
  <c r="I19" i="71"/>
  <c r="I115" i="71" s="1"/>
  <c r="I17" i="71"/>
  <c r="I113" i="71" s="1"/>
  <c r="I10" i="71"/>
  <c r="I106" i="71" s="1"/>
  <c r="I30" i="70"/>
  <c r="I126" i="70" s="1"/>
  <c r="I28" i="70"/>
  <c r="I124" i="70" s="1"/>
  <c r="I27" i="70"/>
  <c r="I123" i="70" s="1"/>
  <c r="I24" i="70"/>
  <c r="I120" i="70" s="1"/>
  <c r="I23" i="70"/>
  <c r="I119" i="70" s="1"/>
  <c r="I16" i="70"/>
  <c r="I112" i="70" s="1"/>
  <c r="I15" i="70"/>
  <c r="I111" i="70" s="1"/>
  <c r="I14" i="70"/>
  <c r="I110" i="70" s="1"/>
  <c r="I10" i="70"/>
  <c r="I106" i="70" s="1"/>
  <c r="I26" i="73"/>
  <c r="I122" i="73" s="1"/>
  <c r="I34" i="77"/>
  <c r="I130" i="77" s="1"/>
  <c r="I30" i="77"/>
  <c r="I126" i="77" s="1"/>
  <c r="I24" i="77"/>
  <c r="I120" i="77" s="1"/>
  <c r="I35" i="76"/>
  <c r="I131" i="76" s="1"/>
  <c r="I38" i="75"/>
  <c r="I134" i="75" s="1"/>
  <c r="I36" i="75"/>
  <c r="I132" i="75" s="1"/>
  <c r="I34" i="75"/>
  <c r="I130" i="75" s="1"/>
  <c r="I32" i="75"/>
  <c r="I128" i="75" s="1"/>
  <c r="I24" i="75"/>
  <c r="I120" i="75" s="1"/>
  <c r="I13" i="75"/>
  <c r="I109" i="75" s="1"/>
  <c r="I38" i="74"/>
  <c r="I134" i="74" s="1"/>
  <c r="I21" i="74"/>
  <c r="I117" i="74" s="1"/>
  <c r="I17" i="74"/>
  <c r="I113" i="74" s="1"/>
  <c r="I15" i="74"/>
  <c r="I111" i="74" s="1"/>
  <c r="I14" i="74"/>
  <c r="I110" i="74" s="1"/>
  <c r="I39" i="73"/>
  <c r="I135" i="73" s="1"/>
  <c r="I37" i="73"/>
  <c r="I133" i="73" s="1"/>
  <c r="I35" i="73"/>
  <c r="I131" i="73" s="1"/>
  <c r="I33" i="73"/>
  <c r="I129" i="73" s="1"/>
  <c r="I31" i="73"/>
  <c r="I127" i="73" s="1"/>
  <c r="I21" i="73"/>
  <c r="I117" i="73" s="1"/>
  <c r="I19" i="73"/>
  <c r="I115" i="73" s="1"/>
  <c r="I12" i="73"/>
  <c r="I108" i="73" s="1"/>
  <c r="I10" i="73"/>
  <c r="I106" i="73" s="1"/>
  <c r="I37" i="72"/>
  <c r="I133" i="72" s="1"/>
  <c r="I35" i="72"/>
  <c r="I131" i="72" s="1"/>
  <c r="I33" i="72"/>
  <c r="I129" i="72" s="1"/>
  <c r="I27" i="72"/>
  <c r="I123" i="72" s="1"/>
  <c r="I25" i="72"/>
  <c r="I121" i="72" s="1"/>
  <c r="I14" i="72"/>
  <c r="I110" i="72" s="1"/>
  <c r="I13" i="72"/>
  <c r="I109" i="72" s="1"/>
  <c r="I12" i="72"/>
  <c r="I108" i="72" s="1"/>
  <c r="I11" i="72"/>
  <c r="I107" i="72" s="1"/>
  <c r="I10" i="72"/>
  <c r="I106" i="72" s="1"/>
  <c r="I39" i="71"/>
  <c r="I135" i="71" s="1"/>
  <c r="I28" i="71"/>
  <c r="I124" i="71" s="1"/>
  <c r="I26" i="71"/>
  <c r="I122" i="71" s="1"/>
  <c r="I24" i="71"/>
  <c r="I120" i="71" s="1"/>
  <c r="I13" i="71"/>
  <c r="I109" i="71" s="1"/>
  <c r="I36" i="70"/>
  <c r="I132" i="70" s="1"/>
  <c r="I26" i="70"/>
  <c r="I122" i="70" s="1"/>
  <c r="I18" i="70"/>
  <c r="I114" i="70" s="1"/>
  <c r="I17" i="70"/>
  <c r="I113" i="70" s="1"/>
  <c r="I13" i="70"/>
  <c r="I109" i="70" s="1"/>
  <c r="I24" i="73"/>
  <c r="I120" i="73" s="1"/>
  <c r="I17" i="73"/>
  <c r="I113" i="73" s="1"/>
  <c r="I15" i="73"/>
  <c r="I111" i="73" s="1"/>
  <c r="I13" i="73"/>
  <c r="I109" i="73" s="1"/>
  <c r="I16" i="72"/>
  <c r="I112" i="72" s="1"/>
  <c r="I38" i="71"/>
  <c r="I134" i="71" s="1"/>
  <c r="I33" i="71"/>
  <c r="I129" i="71" s="1"/>
  <c r="I20" i="71"/>
  <c r="I116" i="71" s="1"/>
  <c r="I18" i="71"/>
  <c r="I114" i="71" s="1"/>
  <c r="I16" i="71"/>
  <c r="I112" i="71" s="1"/>
  <c r="I15" i="71"/>
  <c r="I111" i="71" s="1"/>
  <c r="I9" i="71"/>
  <c r="I35" i="70"/>
  <c r="I131" i="70" s="1"/>
  <c r="I28" i="77"/>
  <c r="I124" i="77" s="1"/>
  <c r="I22" i="77"/>
  <c r="I118" i="77" s="1"/>
  <c r="I18" i="77"/>
  <c r="I114" i="77" s="1"/>
  <c r="I14" i="77"/>
  <c r="I110" i="77" s="1"/>
  <c r="I38" i="76"/>
  <c r="I134" i="76" s="1"/>
  <c r="I33" i="76"/>
  <c r="I129" i="76" s="1"/>
  <c r="I29" i="76"/>
  <c r="I28" i="75"/>
  <c r="I124" i="75" s="1"/>
  <c r="I11" i="75"/>
  <c r="I107" i="75" s="1"/>
  <c r="I37" i="74"/>
  <c r="I133" i="74" s="1"/>
  <c r="I24" i="74"/>
  <c r="I120" i="74" s="1"/>
  <c r="I22" i="74"/>
  <c r="I118" i="74" s="1"/>
  <c r="I19" i="74"/>
  <c r="I115" i="74" s="1"/>
  <c r="I21" i="72"/>
  <c r="I117" i="72" s="1"/>
  <c r="I31" i="71"/>
  <c r="I127" i="71" s="1"/>
  <c r="I30" i="71"/>
  <c r="I126" i="71" s="1"/>
  <c r="I29" i="70"/>
  <c r="I125" i="70" s="1"/>
  <c r="I21" i="70"/>
  <c r="I117" i="70" s="1"/>
  <c r="I19" i="70"/>
  <c r="I115" i="70" s="1"/>
  <c r="I12" i="70"/>
  <c r="I108" i="70" s="1"/>
  <c r="I32" i="77"/>
  <c r="I128" i="77" s="1"/>
  <c r="I26" i="77"/>
  <c r="I122" i="77" s="1"/>
  <c r="I12" i="77"/>
  <c r="I108" i="77" s="1"/>
  <c r="I37" i="75"/>
  <c r="I133" i="75" s="1"/>
  <c r="I35" i="75"/>
  <c r="I131" i="75" s="1"/>
  <c r="I33" i="75"/>
  <c r="I129" i="75" s="1"/>
  <c r="I9" i="75"/>
  <c r="I38" i="73"/>
  <c r="I134" i="73" s="1"/>
  <c r="I36" i="73"/>
  <c r="I132" i="73" s="1"/>
  <c r="I34" i="73"/>
  <c r="I130" i="73" s="1"/>
  <c r="I32" i="73"/>
  <c r="I128" i="73" s="1"/>
  <c r="I11" i="73"/>
  <c r="I107" i="73" s="1"/>
  <c r="I32" i="72"/>
  <c r="I128" i="72" s="1"/>
  <c r="I28" i="72"/>
  <c r="I124" i="72" s="1"/>
  <c r="I20" i="72"/>
  <c r="I116" i="72" s="1"/>
  <c r="I15" i="72"/>
  <c r="I111" i="72" s="1"/>
  <c r="I27" i="71"/>
  <c r="I123" i="71" s="1"/>
  <c r="I25" i="70"/>
  <c r="I121" i="70" s="1"/>
  <c r="I20" i="70"/>
  <c r="I116" i="70" s="1"/>
  <c r="I20" i="73"/>
  <c r="I116" i="73" s="1"/>
  <c r="I9" i="73"/>
  <c r="I105" i="73" s="1"/>
  <c r="I36" i="72"/>
  <c r="I132" i="72" s="1"/>
  <c r="I26" i="72"/>
  <c r="I122" i="72" s="1"/>
  <c r="I23" i="72"/>
  <c r="I119" i="72" s="1"/>
  <c r="I25" i="71"/>
  <c r="I121" i="71" s="1"/>
  <c r="I22" i="71"/>
  <c r="I118" i="71" s="1"/>
  <c r="I14" i="71"/>
  <c r="I110" i="71" s="1"/>
  <c r="I11" i="71"/>
  <c r="I107" i="71" s="1"/>
  <c r="I11" i="70"/>
  <c r="I107" i="70" s="1"/>
  <c r="I24" i="72"/>
  <c r="I120" i="72" s="1"/>
  <c r="I9" i="72"/>
  <c r="I23" i="71"/>
  <c r="I119" i="71" s="1"/>
  <c r="I12" i="71"/>
  <c r="I108" i="71" s="1"/>
  <c r="I31" i="70"/>
  <c r="I127" i="70" s="1"/>
  <c r="I9" i="70"/>
  <c r="I22" i="70"/>
  <c r="I118" i="70" s="1"/>
  <c r="I22" i="73"/>
  <c r="I118" i="73" s="1"/>
  <c r="I18" i="73"/>
  <c r="I114" i="73" s="1"/>
  <c r="I38" i="72"/>
  <c r="I134" i="72" s="1"/>
  <c r="I34" i="72"/>
  <c r="I130" i="72" s="1"/>
  <c r="I19" i="72"/>
  <c r="I115" i="72" s="1"/>
  <c r="I29" i="71"/>
  <c r="I125" i="71" s="1"/>
  <c r="A3" i="58"/>
  <c r="P29" i="61"/>
  <c r="P21" i="61"/>
  <c r="Q21" i="61"/>
  <c r="Q53" i="61" s="1"/>
  <c r="P28" i="61"/>
  <c r="R90" i="13"/>
  <c r="R91" i="13"/>
  <c r="AB90" i="13"/>
  <c r="F77" i="79"/>
  <c r="F77" i="80"/>
  <c r="F77" i="77"/>
  <c r="F77" i="78"/>
  <c r="F77" i="75"/>
  <c r="F77" i="76"/>
  <c r="F77" i="73"/>
  <c r="F77" i="74"/>
  <c r="F77" i="71"/>
  <c r="F77" i="72"/>
  <c r="F173" i="80"/>
  <c r="F77" i="13"/>
  <c r="F173" i="78"/>
  <c r="F173" i="79"/>
  <c r="F173" i="76"/>
  <c r="F173" i="77"/>
  <c r="F173" i="74"/>
  <c r="F173" i="75"/>
  <c r="F173" i="72"/>
  <c r="A171" i="72" s="1"/>
  <c r="F173" i="73"/>
  <c r="F173" i="13"/>
  <c r="F173" i="71"/>
  <c r="F173" i="70"/>
  <c r="F77" i="70"/>
  <c r="A2" i="73"/>
  <c r="A2" i="70"/>
  <c r="A2" i="69"/>
  <c r="A2" i="75"/>
  <c r="A2" i="71"/>
  <c r="A2" i="80"/>
  <c r="A98" i="71"/>
  <c r="A98" i="80"/>
  <c r="A98" i="75"/>
  <c r="A98" i="73"/>
  <c r="Z73" i="13"/>
  <c r="Y73" i="13"/>
  <c r="Z48" i="13"/>
  <c r="Y48" i="13"/>
  <c r="Z43" i="13"/>
  <c r="Y43" i="13"/>
  <c r="Z36" i="13"/>
  <c r="P36" i="13" s="1"/>
  <c r="Y36" i="13"/>
  <c r="Z32" i="13"/>
  <c r="P32" i="13" s="1"/>
  <c r="Y32" i="13"/>
  <c r="Z28" i="13"/>
  <c r="P28" i="13" s="1"/>
  <c r="Y28" i="13"/>
  <c r="Z24" i="13"/>
  <c r="P24" i="13" s="1"/>
  <c r="Y24" i="13"/>
  <c r="Z20" i="13"/>
  <c r="P20" i="13" s="1"/>
  <c r="Y20" i="13"/>
  <c r="Z16" i="13"/>
  <c r="P16" i="13" s="1"/>
  <c r="Y16" i="13"/>
  <c r="Z12" i="13"/>
  <c r="P12" i="13" s="1"/>
  <c r="Y12" i="13"/>
  <c r="Z52" i="13"/>
  <c r="Y52" i="13"/>
  <c r="Z47" i="13"/>
  <c r="Y47" i="13"/>
  <c r="Z39" i="13"/>
  <c r="P39" i="13" s="1"/>
  <c r="Y39" i="13"/>
  <c r="Z35" i="13"/>
  <c r="P35" i="13" s="1"/>
  <c r="Y35" i="13"/>
  <c r="Z31" i="13"/>
  <c r="Y31" i="13"/>
  <c r="Z27" i="13"/>
  <c r="P27" i="13" s="1"/>
  <c r="Y27" i="13"/>
  <c r="Z23" i="13"/>
  <c r="P23" i="13" s="1"/>
  <c r="Y23" i="13"/>
  <c r="Y19" i="13"/>
  <c r="Z19" i="13"/>
  <c r="P19" i="13" s="1"/>
  <c r="Y15" i="13"/>
  <c r="Z15" i="13"/>
  <c r="P15" i="13" s="1"/>
  <c r="Y11" i="13"/>
  <c r="Z11" i="13"/>
  <c r="P11" i="13" s="1"/>
  <c r="Z50" i="13"/>
  <c r="Y50" i="13"/>
  <c r="Z45" i="13"/>
  <c r="Y45" i="13"/>
  <c r="Z38" i="13"/>
  <c r="P38" i="13" s="1"/>
  <c r="Y38" i="13"/>
  <c r="Z34" i="13"/>
  <c r="P34" i="13" s="1"/>
  <c r="Y34" i="13"/>
  <c r="Z30" i="13"/>
  <c r="P30" i="13" s="1"/>
  <c r="Y30" i="13"/>
  <c r="Z22" i="13"/>
  <c r="P22" i="13" s="1"/>
  <c r="Y22" i="13"/>
  <c r="Z18" i="13"/>
  <c r="P18" i="13" s="1"/>
  <c r="Y18" i="13"/>
  <c r="Z14" i="13"/>
  <c r="P14" i="13" s="1"/>
  <c r="Y14" i="13"/>
  <c r="Z10" i="13"/>
  <c r="P10" i="13" s="1"/>
  <c r="Y10" i="13"/>
  <c r="Z49" i="13"/>
  <c r="Y49" i="13"/>
  <c r="Z44" i="13"/>
  <c r="Y44" i="13"/>
  <c r="Z37" i="13"/>
  <c r="P37" i="13" s="1"/>
  <c r="Y37" i="13"/>
  <c r="Z33" i="13"/>
  <c r="P33" i="13" s="1"/>
  <c r="Y33" i="13"/>
  <c r="Z29" i="13"/>
  <c r="P29" i="13" s="1"/>
  <c r="Y29" i="13"/>
  <c r="Z25" i="13"/>
  <c r="P25" i="13" s="1"/>
  <c r="Y25" i="13"/>
  <c r="Z21" i="13"/>
  <c r="P21" i="13" s="1"/>
  <c r="Y21" i="13"/>
  <c r="Y17" i="13"/>
  <c r="Z17" i="13"/>
  <c r="P17" i="13" s="1"/>
  <c r="Y13" i="13"/>
  <c r="Z13" i="13"/>
  <c r="P13" i="13" s="1"/>
  <c r="Y9" i="13"/>
  <c r="Z9" i="13"/>
  <c r="P9" i="13" s="1"/>
  <c r="A100" i="80"/>
  <c r="A4" i="80"/>
  <c r="A100" i="79"/>
  <c r="A4" i="79"/>
  <c r="A100" i="78"/>
  <c r="A4" i="78"/>
  <c r="A100" i="77"/>
  <c r="A4" i="77"/>
  <c r="A100" i="76"/>
  <c r="A4" i="76"/>
  <c r="A100" i="75"/>
  <c r="A4" i="75"/>
  <c r="A100" i="74"/>
  <c r="A4" i="74"/>
  <c r="A4" i="73"/>
  <c r="A100" i="73"/>
  <c r="A100" i="72"/>
  <c r="A4" i="72"/>
  <c r="A4" i="71"/>
  <c r="A100" i="71"/>
  <c r="A4" i="69"/>
  <c r="A100" i="70"/>
  <c r="A4" i="70"/>
  <c r="Z26" i="13"/>
  <c r="P26" i="13" s="1"/>
  <c r="Y26" i="13"/>
  <c r="I12" i="64"/>
  <c r="A4" i="13"/>
  <c r="A100" i="13"/>
  <c r="L755" i="67"/>
  <c r="J755" i="67"/>
  <c r="A2" i="68"/>
  <c r="N37" i="25"/>
  <c r="O37" i="25" s="1"/>
  <c r="M52" i="13"/>
  <c r="M47" i="13"/>
  <c r="M50" i="13"/>
  <c r="M45" i="13"/>
  <c r="AA73" i="13"/>
  <c r="M48" i="13"/>
  <c r="M49" i="13"/>
  <c r="M44" i="13"/>
  <c r="AA43" i="13"/>
  <c r="A73" i="13"/>
  <c r="AA36" i="13"/>
  <c r="M32" i="13"/>
  <c r="AA28" i="13"/>
  <c r="AA24" i="13"/>
  <c r="AA39" i="13"/>
  <c r="AA23" i="13"/>
  <c r="AA19" i="13"/>
  <c r="AA15" i="13"/>
  <c r="AA38" i="13"/>
  <c r="AA30" i="13"/>
  <c r="AA26" i="13"/>
  <c r="AA14" i="13"/>
  <c r="AA21" i="13"/>
  <c r="A43" i="13"/>
  <c r="X43" i="13" s="1"/>
  <c r="A4" i="67"/>
  <c r="A4" i="68"/>
  <c r="I22" i="59"/>
  <c r="M43" i="13"/>
  <c r="I32" i="59"/>
  <c r="I38" i="59"/>
  <c r="I16" i="59"/>
  <c r="A2" i="41"/>
  <c r="P23" i="61"/>
  <c r="I40" i="59"/>
  <c r="I24" i="59"/>
  <c r="I46" i="59"/>
  <c r="I30" i="59"/>
  <c r="I14" i="59"/>
  <c r="I42" i="59"/>
  <c r="I34" i="59"/>
  <c r="I26" i="59"/>
  <c r="I18" i="59"/>
  <c r="I10" i="59"/>
  <c r="I44" i="59"/>
  <c r="I36" i="59"/>
  <c r="I28" i="59"/>
  <c r="I20" i="59"/>
  <c r="I12" i="59"/>
  <c r="P26" i="61"/>
  <c r="P20" i="61"/>
  <c r="P24" i="61"/>
  <c r="I13" i="13"/>
  <c r="I109" i="13" s="1"/>
  <c r="A2" i="56"/>
  <c r="A2" i="25"/>
  <c r="A2" i="28"/>
  <c r="AA16" i="13"/>
  <c r="L3759" i="67"/>
  <c r="L2257" i="67"/>
  <c r="J3759" i="67"/>
  <c r="J2257" i="67"/>
  <c r="L3008" i="67"/>
  <c r="J3008" i="67"/>
  <c r="L1506" i="67"/>
  <c r="A2" i="67"/>
  <c r="J1506" i="67"/>
  <c r="J41" i="59"/>
  <c r="I41" i="59"/>
  <c r="J33" i="59"/>
  <c r="I33" i="59"/>
  <c r="J25" i="59"/>
  <c r="I25" i="59"/>
  <c r="J17" i="59"/>
  <c r="I17" i="59"/>
  <c r="J43" i="59"/>
  <c r="I43" i="59"/>
  <c r="J35" i="59"/>
  <c r="I35" i="59"/>
  <c r="J27" i="59"/>
  <c r="I27" i="59"/>
  <c r="J19" i="59"/>
  <c r="I19" i="59"/>
  <c r="J11" i="59"/>
  <c r="I11" i="59"/>
  <c r="E39" i="13"/>
  <c r="A2" i="44"/>
  <c r="J45" i="59"/>
  <c r="I45" i="59"/>
  <c r="J37" i="59"/>
  <c r="I37" i="59"/>
  <c r="J29" i="59"/>
  <c r="I29" i="59"/>
  <c r="J21" i="59"/>
  <c r="I21" i="59"/>
  <c r="J13" i="59"/>
  <c r="I13" i="59"/>
  <c r="J47" i="59"/>
  <c r="I47" i="59"/>
  <c r="J39" i="59"/>
  <c r="I39" i="59"/>
  <c r="J31" i="59"/>
  <c r="I31" i="59"/>
  <c r="J23" i="59"/>
  <c r="I23" i="59"/>
  <c r="J15" i="59"/>
  <c r="I15" i="59"/>
  <c r="A2" i="21"/>
  <c r="A4" i="66"/>
  <c r="C2" i="66"/>
  <c r="A1" i="66"/>
  <c r="A2" i="59"/>
  <c r="A2" i="65"/>
  <c r="A2" i="43"/>
  <c r="E10" i="13"/>
  <c r="E106" i="13" s="1"/>
  <c r="E12" i="13"/>
  <c r="E108" i="13" s="1"/>
  <c r="E14" i="13"/>
  <c r="E110" i="13" s="1"/>
  <c r="E16" i="13"/>
  <c r="E18" i="13"/>
  <c r="E114" i="13" s="1"/>
  <c r="E20" i="13"/>
  <c r="E116" i="13" s="1"/>
  <c r="E22" i="13"/>
  <c r="E118" i="13" s="1"/>
  <c r="E24" i="13"/>
  <c r="E120" i="13" s="1"/>
  <c r="E26" i="13"/>
  <c r="E122" i="13" s="1"/>
  <c r="E28" i="13"/>
  <c r="E124" i="13" s="1"/>
  <c r="E30" i="13"/>
  <c r="E32" i="13"/>
  <c r="E34" i="13"/>
  <c r="E36" i="13"/>
  <c r="E38" i="13"/>
  <c r="E9" i="13"/>
  <c r="E105" i="13" s="1"/>
  <c r="E13" i="13"/>
  <c r="E109" i="13" s="1"/>
  <c r="E17" i="13"/>
  <c r="E21" i="13"/>
  <c r="A21" i="13" s="1"/>
  <c r="M21" i="13" s="1"/>
  <c r="E25" i="13"/>
  <c r="E29" i="13"/>
  <c r="E125" i="13" s="1"/>
  <c r="E33" i="13"/>
  <c r="E37" i="13"/>
  <c r="E11" i="13"/>
  <c r="E19" i="13"/>
  <c r="E115" i="13" s="1"/>
  <c r="E27" i="13"/>
  <c r="E35" i="13"/>
  <c r="E15" i="13"/>
  <c r="E31" i="13"/>
  <c r="B5" i="41"/>
  <c r="E23" i="13"/>
  <c r="A2" i="61"/>
  <c r="A5" i="66"/>
  <c r="A3" i="66"/>
  <c r="D53" i="59"/>
  <c r="M53" i="59"/>
  <c r="U53" i="59"/>
  <c r="A48" i="13"/>
  <c r="AA32" i="13"/>
  <c r="A45" i="13"/>
  <c r="A50" i="13"/>
  <c r="AA11" i="13"/>
  <c r="AA50" i="13"/>
  <c r="AA45" i="13"/>
  <c r="M73" i="13"/>
  <c r="AA48" i="13"/>
  <c r="A44" i="13"/>
  <c r="A47" i="13"/>
  <c r="A49" i="13"/>
  <c r="AA22" i="13"/>
  <c r="A4" i="65"/>
  <c r="AA9" i="13"/>
  <c r="AA33" i="13"/>
  <c r="AA13" i="13"/>
  <c r="M15" i="13"/>
  <c r="A52" i="13"/>
  <c r="AA34" i="13"/>
  <c r="AA20" i="13"/>
  <c r="AA18" i="13"/>
  <c r="AA12" i="13"/>
  <c r="AA10" i="13"/>
  <c r="M14" i="13"/>
  <c r="AA37" i="13"/>
  <c r="AA35" i="13"/>
  <c r="AA31" i="13"/>
  <c r="AA29" i="13"/>
  <c r="AA27" i="13"/>
  <c r="AA25" i="13"/>
  <c r="AA17" i="13"/>
  <c r="AA52" i="13"/>
  <c r="AA49" i="13"/>
  <c r="AA47" i="13"/>
  <c r="AA44" i="13"/>
  <c r="A2" i="64"/>
  <c r="I53" i="61"/>
  <c r="J52" i="61"/>
  <c r="O52" i="61"/>
  <c r="N52" i="61"/>
  <c r="O53" i="61"/>
  <c r="H74" i="28"/>
  <c r="B39" i="61"/>
  <c r="X11" i="64"/>
  <c r="A4" i="44"/>
  <c r="A4" i="64"/>
  <c r="A24" i="64"/>
  <c r="A4" i="28"/>
  <c r="A94" i="56"/>
  <c r="A4" i="25"/>
  <c r="A4" i="21"/>
  <c r="A4" i="43"/>
  <c r="B1" i="41"/>
  <c r="A4" i="61"/>
  <c r="B7" i="41"/>
  <c r="A4" i="59"/>
  <c r="I10" i="13"/>
  <c r="I106" i="13" s="1"/>
  <c r="I12" i="13"/>
  <c r="I108" i="13" s="1"/>
  <c r="I14" i="13"/>
  <c r="I110" i="13" s="1"/>
  <c r="I16" i="13"/>
  <c r="I112" i="13" s="1"/>
  <c r="I18" i="13"/>
  <c r="I114" i="13" s="1"/>
  <c r="I20" i="13"/>
  <c r="I116" i="13" s="1"/>
  <c r="I22" i="13"/>
  <c r="I118" i="13" s="1"/>
  <c r="I24" i="13"/>
  <c r="I120" i="13" s="1"/>
  <c r="I26" i="13"/>
  <c r="I122" i="13" s="1"/>
  <c r="I28" i="13"/>
  <c r="I124" i="13" s="1"/>
  <c r="I30" i="13"/>
  <c r="I126" i="13" s="1"/>
  <c r="I32" i="13"/>
  <c r="I128" i="13" s="1"/>
  <c r="I34" i="13"/>
  <c r="I130" i="13" s="1"/>
  <c r="I36" i="13"/>
  <c r="I132" i="13" s="1"/>
  <c r="I11" i="13"/>
  <c r="I107" i="13" s="1"/>
  <c r="I15" i="13"/>
  <c r="I111" i="13" s="1"/>
  <c r="I19" i="13"/>
  <c r="I115" i="13" s="1"/>
  <c r="I23" i="13"/>
  <c r="I119" i="13" s="1"/>
  <c r="I27" i="13"/>
  <c r="I123" i="13" s="1"/>
  <c r="I31" i="13"/>
  <c r="I127" i="13" s="1"/>
  <c r="I35" i="13"/>
  <c r="I131" i="13" s="1"/>
  <c r="I38" i="13"/>
  <c r="I134" i="13" s="1"/>
  <c r="I9" i="13"/>
  <c r="I17" i="13"/>
  <c r="I113" i="13" s="1"/>
  <c r="I21" i="13"/>
  <c r="I117" i="13" s="1"/>
  <c r="I25" i="13"/>
  <c r="I121" i="13" s="1"/>
  <c r="I29" i="13"/>
  <c r="I125" i="13" s="1"/>
  <c r="I33" i="13"/>
  <c r="I129" i="13" s="1"/>
  <c r="I37" i="13"/>
  <c r="I133" i="13" s="1"/>
  <c r="I39" i="13"/>
  <c r="I135" i="13" s="1"/>
  <c r="B53" i="59"/>
  <c r="Q52" i="61"/>
  <c r="I52" i="61"/>
  <c r="J51" i="61"/>
  <c r="J53" i="61"/>
  <c r="N53" i="61"/>
  <c r="R51" i="61"/>
  <c r="I51" i="61"/>
  <c r="L50" i="61"/>
  <c r="L51" i="61"/>
  <c r="O51" i="61"/>
  <c r="L52" i="61"/>
  <c r="A2" i="76" l="1"/>
  <c r="A98" i="72"/>
  <c r="A98" i="77"/>
  <c r="D23" i="78"/>
  <c r="A23" i="78"/>
  <c r="D34" i="78"/>
  <c r="A34" i="78"/>
  <c r="D22" i="78"/>
  <c r="A22" i="78"/>
  <c r="D11" i="78"/>
  <c r="A11" i="78"/>
  <c r="A13" i="78"/>
  <c r="D13" i="78"/>
  <c r="D30" i="78"/>
  <c r="A30" i="78"/>
  <c r="D16" i="78"/>
  <c r="A16" i="78"/>
  <c r="D20" i="78"/>
  <c r="A20" i="78"/>
  <c r="A33" i="78"/>
  <c r="D33" i="78"/>
  <c r="A21" i="78"/>
  <c r="D21" i="78"/>
  <c r="D10" i="78"/>
  <c r="A10" i="78"/>
  <c r="A29" i="78"/>
  <c r="D29" i="78"/>
  <c r="A39" i="78"/>
  <c r="D39" i="78"/>
  <c r="A12" i="78"/>
  <c r="D12" i="78"/>
  <c r="D31" i="78"/>
  <c r="A31" i="78"/>
  <c r="D38" i="78"/>
  <c r="A38" i="78"/>
  <c r="D27" i="78"/>
  <c r="A27" i="78"/>
  <c r="D19" i="78"/>
  <c r="A19" i="78"/>
  <c r="A9" i="78"/>
  <c r="AJ9" i="78" s="1"/>
  <c r="D9" i="78"/>
  <c r="D32" i="78"/>
  <c r="A32" i="78"/>
  <c r="D15" i="78"/>
  <c r="A15" i="78"/>
  <c r="D26" i="78"/>
  <c r="A26" i="78"/>
  <c r="D35" i="78"/>
  <c r="A35" i="78"/>
  <c r="A25" i="78"/>
  <c r="D25" i="78"/>
  <c r="A37" i="78"/>
  <c r="D37" i="78"/>
  <c r="A24" i="78"/>
  <c r="D24" i="78"/>
  <c r="A17" i="78"/>
  <c r="D17" i="78"/>
  <c r="D14" i="78"/>
  <c r="A14" i="78"/>
  <c r="A36" i="78"/>
  <c r="AJ36" i="78" s="1"/>
  <c r="D36" i="78"/>
  <c r="D18" i="78"/>
  <c r="A18" i="78"/>
  <c r="D28" i="78"/>
  <c r="A28" i="78"/>
  <c r="R39" i="61"/>
  <c r="A25" i="84"/>
  <c r="A9" i="84"/>
  <c r="A9" i="83"/>
  <c r="A25" i="83"/>
  <c r="F9" i="78"/>
  <c r="F13" i="78"/>
  <c r="F17" i="78"/>
  <c r="F21" i="78"/>
  <c r="F25" i="78"/>
  <c r="F29" i="78"/>
  <c r="F33" i="78"/>
  <c r="F37" i="78"/>
  <c r="F26" i="78"/>
  <c r="F34" i="78"/>
  <c r="F12" i="78"/>
  <c r="F16" i="78"/>
  <c r="F20" i="78"/>
  <c r="F24" i="78"/>
  <c r="F28" i="78"/>
  <c r="F32" i="78"/>
  <c r="F36" i="78"/>
  <c r="F27" i="78"/>
  <c r="F31" i="78"/>
  <c r="F35" i="78"/>
  <c r="F39" i="78"/>
  <c r="F10" i="78"/>
  <c r="F38" i="78"/>
  <c r="F11" i="78"/>
  <c r="F15" i="78"/>
  <c r="F19" i="78"/>
  <c r="F23" i="78"/>
  <c r="F14" i="78"/>
  <c r="F18" i="78"/>
  <c r="F22" i="78"/>
  <c r="F30" i="78"/>
  <c r="Y94" i="13"/>
  <c r="Q57" i="64" s="1"/>
  <c r="D19" i="13"/>
  <c r="D115" i="13" s="1"/>
  <c r="A2" i="79"/>
  <c r="A98" i="74"/>
  <c r="E114" i="70"/>
  <c r="A18" i="70"/>
  <c r="D18" i="70"/>
  <c r="D114" i="70" s="1"/>
  <c r="E115" i="73"/>
  <c r="A19" i="73"/>
  <c r="D19" i="73"/>
  <c r="D115" i="73" s="1"/>
  <c r="E132" i="70"/>
  <c r="D36" i="70"/>
  <c r="D132" i="70" s="1"/>
  <c r="A36" i="70"/>
  <c r="E106" i="72"/>
  <c r="A10" i="72"/>
  <c r="D10" i="72"/>
  <c r="D106" i="72" s="1"/>
  <c r="E124" i="71"/>
  <c r="D28" i="71"/>
  <c r="D124" i="71" s="1"/>
  <c r="A28" i="71"/>
  <c r="E125" i="72"/>
  <c r="A29" i="72"/>
  <c r="A125" i="72" s="1"/>
  <c r="D29" i="72"/>
  <c r="D125" i="72" s="1"/>
  <c r="E117" i="73"/>
  <c r="A21" i="73"/>
  <c r="D21" i="73"/>
  <c r="D117" i="73" s="1"/>
  <c r="D37" i="70"/>
  <c r="D133" i="70" s="1"/>
  <c r="A37" i="70"/>
  <c r="E133" i="70"/>
  <c r="E129" i="73"/>
  <c r="D33" i="73"/>
  <c r="D129" i="73" s="1"/>
  <c r="A33" i="73"/>
  <c r="E122" i="76"/>
  <c r="A26" i="76"/>
  <c r="D26" i="76"/>
  <c r="D122" i="76" s="1"/>
  <c r="E120" i="70"/>
  <c r="A24" i="70"/>
  <c r="D24" i="70"/>
  <c r="D120" i="70" s="1"/>
  <c r="E115" i="71"/>
  <c r="D19" i="71"/>
  <c r="D115" i="71" s="1"/>
  <c r="A19" i="71"/>
  <c r="E116" i="74"/>
  <c r="A20" i="74"/>
  <c r="D20" i="74"/>
  <c r="D116" i="74" s="1"/>
  <c r="E130" i="74"/>
  <c r="D34" i="74"/>
  <c r="D130" i="74" s="1"/>
  <c r="A34" i="74"/>
  <c r="E116" i="76"/>
  <c r="A20" i="76"/>
  <c r="D20" i="76"/>
  <c r="D116" i="76" s="1"/>
  <c r="A9" i="77"/>
  <c r="D9" i="77"/>
  <c r="D105" i="77" s="1"/>
  <c r="E105" i="77"/>
  <c r="A40" i="77"/>
  <c r="A11" i="79"/>
  <c r="D11" i="79"/>
  <c r="D107" i="79" s="1"/>
  <c r="E107" i="79"/>
  <c r="A39" i="79"/>
  <c r="A135" i="79" s="1"/>
  <c r="D39" i="79"/>
  <c r="D135" i="79" s="1"/>
  <c r="E135" i="79"/>
  <c r="E131" i="80"/>
  <c r="D35" i="80"/>
  <c r="D131" i="80" s="1"/>
  <c r="A35" i="80"/>
  <c r="E113" i="74"/>
  <c r="D17" i="74"/>
  <c r="D113" i="74" s="1"/>
  <c r="A17" i="74"/>
  <c r="D36" i="75"/>
  <c r="D132" i="75" s="1"/>
  <c r="E132" i="75"/>
  <c r="A36" i="75"/>
  <c r="E129" i="77"/>
  <c r="A33" i="77"/>
  <c r="D33" i="77"/>
  <c r="D129" i="77" s="1"/>
  <c r="E123" i="70"/>
  <c r="D27" i="70"/>
  <c r="D123" i="70" s="1"/>
  <c r="A27" i="70"/>
  <c r="E113" i="71"/>
  <c r="D17" i="71"/>
  <c r="D113" i="71" s="1"/>
  <c r="A17" i="71"/>
  <c r="A14" i="73"/>
  <c r="D14" i="73"/>
  <c r="D110" i="73" s="1"/>
  <c r="E110" i="73"/>
  <c r="E107" i="70"/>
  <c r="A11" i="70"/>
  <c r="D11" i="70"/>
  <c r="D107" i="70" s="1"/>
  <c r="E127" i="70"/>
  <c r="D31" i="70"/>
  <c r="D127" i="70" s="1"/>
  <c r="A31" i="70"/>
  <c r="E110" i="71"/>
  <c r="D14" i="71"/>
  <c r="D110" i="71" s="1"/>
  <c r="A14" i="71"/>
  <c r="E123" i="71"/>
  <c r="D27" i="71"/>
  <c r="D123" i="71" s="1"/>
  <c r="A27" i="71"/>
  <c r="D9" i="72"/>
  <c r="D105" i="72" s="1"/>
  <c r="A9" i="72"/>
  <c r="E105" i="72"/>
  <c r="A40" i="72"/>
  <c r="E119" i="72"/>
  <c r="A23" i="72"/>
  <c r="D23" i="72"/>
  <c r="D119" i="72" s="1"/>
  <c r="E126" i="72"/>
  <c r="A30" i="72"/>
  <c r="D30" i="72"/>
  <c r="D126" i="72" s="1"/>
  <c r="E134" i="72"/>
  <c r="D38" i="72"/>
  <c r="D134" i="72" s="1"/>
  <c r="A38" i="72"/>
  <c r="A18" i="73"/>
  <c r="D18" i="73"/>
  <c r="D114" i="73" s="1"/>
  <c r="E114" i="73"/>
  <c r="D32" i="73"/>
  <c r="D128" i="73" s="1"/>
  <c r="A32" i="73"/>
  <c r="E128" i="73"/>
  <c r="E107" i="74"/>
  <c r="A11" i="74"/>
  <c r="D11" i="74"/>
  <c r="D107" i="74" s="1"/>
  <c r="E127" i="75"/>
  <c r="D31" i="75"/>
  <c r="D127" i="75" s="1"/>
  <c r="A31" i="75"/>
  <c r="E135" i="75"/>
  <c r="D39" i="75"/>
  <c r="D135" i="75" s="1"/>
  <c r="A39" i="75"/>
  <c r="E120" i="76"/>
  <c r="D24" i="76"/>
  <c r="D120" i="76" s="1"/>
  <c r="A24" i="76"/>
  <c r="E127" i="77"/>
  <c r="D31" i="77"/>
  <c r="D127" i="77" s="1"/>
  <c r="A31" i="77"/>
  <c r="A127" i="77" s="1"/>
  <c r="M127" i="77" s="1"/>
  <c r="E128" i="79"/>
  <c r="D32" i="79"/>
  <c r="D128" i="79" s="1"/>
  <c r="A32" i="79"/>
  <c r="A128" i="79" s="1"/>
  <c r="E119" i="73"/>
  <c r="D23" i="73"/>
  <c r="D119" i="73" s="1"/>
  <c r="A23" i="73"/>
  <c r="D29" i="70"/>
  <c r="D125" i="70" s="1"/>
  <c r="A29" i="70"/>
  <c r="E125" i="70"/>
  <c r="E114" i="71"/>
  <c r="D18" i="71"/>
  <c r="D114" i="71" s="1"/>
  <c r="A18" i="71"/>
  <c r="E129" i="71"/>
  <c r="D33" i="71"/>
  <c r="D129" i="71" s="1"/>
  <c r="A33" i="71"/>
  <c r="E112" i="72"/>
  <c r="D16" i="72"/>
  <c r="D112" i="72" s="1"/>
  <c r="A16" i="72"/>
  <c r="E113" i="73"/>
  <c r="D17" i="73"/>
  <c r="D113" i="73" s="1"/>
  <c r="A17" i="73"/>
  <c r="E120" i="74"/>
  <c r="A24" i="74"/>
  <c r="D24" i="74"/>
  <c r="D120" i="74" s="1"/>
  <c r="E131" i="74"/>
  <c r="A35" i="74"/>
  <c r="D35" i="74"/>
  <c r="D131" i="74" s="1"/>
  <c r="E117" i="75"/>
  <c r="A21" i="75"/>
  <c r="D21" i="75"/>
  <c r="D117" i="75" s="1"/>
  <c r="E108" i="76"/>
  <c r="D12" i="76"/>
  <c r="D108" i="76" s="1"/>
  <c r="A12" i="76"/>
  <c r="E135" i="77"/>
  <c r="D39" i="77"/>
  <c r="D135" i="77" s="1"/>
  <c r="A39" i="77"/>
  <c r="A135" i="77" s="1"/>
  <c r="E111" i="79"/>
  <c r="A15" i="79"/>
  <c r="D15" i="79"/>
  <c r="D111" i="79" s="1"/>
  <c r="A31" i="80"/>
  <c r="A127" i="80" s="1"/>
  <c r="E127" i="80"/>
  <c r="D31" i="80"/>
  <c r="D127" i="80" s="1"/>
  <c r="E108" i="74"/>
  <c r="A12" i="74"/>
  <c r="D12" i="74"/>
  <c r="D108" i="74" s="1"/>
  <c r="D32" i="75"/>
  <c r="D128" i="75" s="1"/>
  <c r="A32" i="75"/>
  <c r="E128" i="75"/>
  <c r="E111" i="77"/>
  <c r="D15" i="77"/>
  <c r="D111" i="77" s="1"/>
  <c r="A15" i="77"/>
  <c r="E122" i="79"/>
  <c r="A26" i="79"/>
  <c r="D26" i="79"/>
  <c r="D122" i="79" s="1"/>
  <c r="E109" i="75"/>
  <c r="A13" i="75"/>
  <c r="D13" i="75"/>
  <c r="D109" i="75" s="1"/>
  <c r="A22" i="75"/>
  <c r="D22" i="75"/>
  <c r="D118" i="75" s="1"/>
  <c r="E118" i="75"/>
  <c r="E106" i="76"/>
  <c r="A10" i="76"/>
  <c r="D10" i="76"/>
  <c r="D106" i="76" s="1"/>
  <c r="E115" i="76"/>
  <c r="D19" i="76"/>
  <c r="D115" i="76" s="1"/>
  <c r="A19" i="76"/>
  <c r="E134" i="76"/>
  <c r="D38" i="76"/>
  <c r="D134" i="76" s="1"/>
  <c r="A38" i="76"/>
  <c r="E106" i="79"/>
  <c r="D10" i="79"/>
  <c r="D106" i="79" s="1"/>
  <c r="A10" i="79"/>
  <c r="D25" i="79"/>
  <c r="D121" i="79" s="1"/>
  <c r="A25" i="79"/>
  <c r="E121" i="79"/>
  <c r="E134" i="79"/>
  <c r="D38" i="79"/>
  <c r="D134" i="79" s="1"/>
  <c r="A38" i="79"/>
  <c r="A134" i="79" s="1"/>
  <c r="E115" i="80"/>
  <c r="A19" i="80"/>
  <c r="D19" i="80"/>
  <c r="D115" i="80" s="1"/>
  <c r="E127" i="76"/>
  <c r="A31" i="76"/>
  <c r="D31" i="76"/>
  <c r="D127" i="76" s="1"/>
  <c r="E108" i="77"/>
  <c r="D12" i="77"/>
  <c r="D108" i="77" s="1"/>
  <c r="A12" i="77"/>
  <c r="E116" i="77"/>
  <c r="D20" i="77"/>
  <c r="D116" i="77" s="1"/>
  <c r="A20" i="77"/>
  <c r="E124" i="77"/>
  <c r="D28" i="77"/>
  <c r="D124" i="77" s="1"/>
  <c r="A28" i="77"/>
  <c r="A36" i="77"/>
  <c r="D36" i="77"/>
  <c r="D132" i="77" s="1"/>
  <c r="E132" i="77"/>
  <c r="E112" i="79"/>
  <c r="D16" i="79"/>
  <c r="D112" i="79" s="1"/>
  <c r="A16" i="79"/>
  <c r="D31" i="79"/>
  <c r="D127" i="79" s="1"/>
  <c r="E127" i="79"/>
  <c r="A31" i="79"/>
  <c r="E110" i="80"/>
  <c r="A14" i="80"/>
  <c r="A110" i="80" s="1"/>
  <c r="D14" i="80"/>
  <c r="D110" i="80" s="1"/>
  <c r="E130" i="80"/>
  <c r="A34" i="80"/>
  <c r="D34" i="80"/>
  <c r="D130" i="80" s="1"/>
  <c r="A23" i="80"/>
  <c r="D23" i="80"/>
  <c r="D119" i="80" s="1"/>
  <c r="E119" i="80"/>
  <c r="E132" i="13"/>
  <c r="E107" i="72"/>
  <c r="A11" i="72"/>
  <c r="D11" i="72"/>
  <c r="D107" i="72" s="1"/>
  <c r="E127" i="73"/>
  <c r="D31" i="73"/>
  <c r="D127" i="73" s="1"/>
  <c r="A31" i="73"/>
  <c r="E109" i="71"/>
  <c r="D13" i="71"/>
  <c r="D109" i="71" s="1"/>
  <c r="A13" i="71"/>
  <c r="E110" i="72"/>
  <c r="A14" i="72"/>
  <c r="D14" i="72"/>
  <c r="D110" i="72" s="1"/>
  <c r="E129" i="72"/>
  <c r="A33" i="72"/>
  <c r="D33" i="72"/>
  <c r="D129" i="72" s="1"/>
  <c r="E125" i="73"/>
  <c r="A29" i="73"/>
  <c r="D29" i="73"/>
  <c r="D125" i="73" s="1"/>
  <c r="D39" i="71"/>
  <c r="D135" i="71" s="1"/>
  <c r="A39" i="71"/>
  <c r="E135" i="71"/>
  <c r="E131" i="73"/>
  <c r="D35" i="73"/>
  <c r="D131" i="73" s="1"/>
  <c r="A35" i="73"/>
  <c r="E117" i="74"/>
  <c r="D21" i="74"/>
  <c r="D117" i="74" s="1"/>
  <c r="A21" i="74"/>
  <c r="E117" i="77"/>
  <c r="A21" i="77"/>
  <c r="D21" i="77"/>
  <c r="D117" i="77" s="1"/>
  <c r="E111" i="70"/>
  <c r="A15" i="70"/>
  <c r="D15" i="70"/>
  <c r="D111" i="70" s="1"/>
  <c r="E124" i="70"/>
  <c r="A28" i="70"/>
  <c r="D28" i="70"/>
  <c r="D124" i="70" s="1"/>
  <c r="E128" i="71"/>
  <c r="D32" i="71"/>
  <c r="D128" i="71" s="1"/>
  <c r="A32" i="71"/>
  <c r="A16" i="73"/>
  <c r="E112" i="73"/>
  <c r="D16" i="73"/>
  <c r="D112" i="73" s="1"/>
  <c r="E119" i="74"/>
  <c r="A23" i="74"/>
  <c r="D23" i="74"/>
  <c r="D119" i="74" s="1"/>
  <c r="E132" i="74"/>
  <c r="A36" i="74"/>
  <c r="A132" i="74" s="1"/>
  <c r="D36" i="74"/>
  <c r="D132" i="74" s="1"/>
  <c r="E108" i="75"/>
  <c r="D12" i="75"/>
  <c r="D108" i="75" s="1"/>
  <c r="A12" i="75"/>
  <c r="E126" i="76"/>
  <c r="A30" i="76"/>
  <c r="D30" i="76"/>
  <c r="D126" i="76" s="1"/>
  <c r="E115" i="77"/>
  <c r="A19" i="77"/>
  <c r="D19" i="77"/>
  <c r="D115" i="77" s="1"/>
  <c r="E115" i="79"/>
  <c r="D19" i="79"/>
  <c r="D115" i="79" s="1"/>
  <c r="A19" i="79"/>
  <c r="A115" i="79" s="1"/>
  <c r="E106" i="80"/>
  <c r="A10" i="80"/>
  <c r="D10" i="80"/>
  <c r="D106" i="80" s="1"/>
  <c r="E109" i="79"/>
  <c r="A13" i="79"/>
  <c r="D13" i="79"/>
  <c r="D109" i="79" s="1"/>
  <c r="D39" i="70"/>
  <c r="D135" i="70" s="1"/>
  <c r="A39" i="70"/>
  <c r="A135" i="70" s="1"/>
  <c r="E135" i="70"/>
  <c r="E117" i="71"/>
  <c r="D21" i="71"/>
  <c r="D117" i="71" s="1"/>
  <c r="A21" i="71"/>
  <c r="E121" i="73"/>
  <c r="A25" i="73"/>
  <c r="D25" i="73"/>
  <c r="D121" i="73" s="1"/>
  <c r="E116" i="70"/>
  <c r="A20" i="70"/>
  <c r="D20" i="70"/>
  <c r="D116" i="70" s="1"/>
  <c r="E128" i="70"/>
  <c r="A32" i="70"/>
  <c r="D32" i="70"/>
  <c r="D128" i="70" s="1"/>
  <c r="A22" i="71"/>
  <c r="D22" i="71"/>
  <c r="D118" i="71" s="1"/>
  <c r="E118" i="71"/>
  <c r="E125" i="71"/>
  <c r="D29" i="71"/>
  <c r="D125" i="71" s="1"/>
  <c r="A29" i="71"/>
  <c r="E111" i="72"/>
  <c r="A15" i="72"/>
  <c r="D15" i="72"/>
  <c r="D111" i="72" s="1"/>
  <c r="E120" i="72"/>
  <c r="D24" i="72"/>
  <c r="D120" i="72" s="1"/>
  <c r="A24" i="72"/>
  <c r="A120" i="72" s="1"/>
  <c r="E128" i="72"/>
  <c r="D32" i="72"/>
  <c r="D128" i="72" s="1"/>
  <c r="A32" i="72"/>
  <c r="A20" i="73"/>
  <c r="E116" i="73"/>
  <c r="D20" i="73"/>
  <c r="D116" i="73" s="1"/>
  <c r="A34" i="73"/>
  <c r="D34" i="73"/>
  <c r="D130" i="73" s="1"/>
  <c r="E130" i="73"/>
  <c r="E109" i="74"/>
  <c r="D13" i="74"/>
  <c r="D109" i="74" s="1"/>
  <c r="A13" i="74"/>
  <c r="E110" i="75"/>
  <c r="D14" i="75"/>
  <c r="D110" i="75" s="1"/>
  <c r="A14" i="75"/>
  <c r="E129" i="75"/>
  <c r="D33" i="75"/>
  <c r="D129" i="75" s="1"/>
  <c r="A33" i="75"/>
  <c r="D9" i="76"/>
  <c r="D105" i="76" s="1"/>
  <c r="E105" i="76"/>
  <c r="A9" i="76"/>
  <c r="A40" i="76"/>
  <c r="E124" i="76"/>
  <c r="D28" i="76"/>
  <c r="D124" i="76" s="1"/>
  <c r="A28" i="76"/>
  <c r="E131" i="77"/>
  <c r="A35" i="77"/>
  <c r="D35" i="77"/>
  <c r="D131" i="77" s="1"/>
  <c r="A37" i="79"/>
  <c r="A85" i="79" s="1"/>
  <c r="D37" i="79"/>
  <c r="D133" i="79" s="1"/>
  <c r="E133" i="79"/>
  <c r="E108" i="70"/>
  <c r="A12" i="70"/>
  <c r="D12" i="70"/>
  <c r="D108" i="70" s="1"/>
  <c r="E130" i="70"/>
  <c r="A34" i="70"/>
  <c r="D34" i="70"/>
  <c r="D130" i="70" s="1"/>
  <c r="E105" i="71"/>
  <c r="A40" i="71"/>
  <c r="D9" i="71"/>
  <c r="D105" i="71" s="1"/>
  <c r="A9" i="71"/>
  <c r="E116" i="71"/>
  <c r="A20" i="71"/>
  <c r="D20" i="71"/>
  <c r="D116" i="71" s="1"/>
  <c r="A35" i="71"/>
  <c r="E131" i="71"/>
  <c r="D35" i="71"/>
  <c r="D131" i="71" s="1"/>
  <c r="E117" i="72"/>
  <c r="A21" i="72"/>
  <c r="D21" i="72"/>
  <c r="D117" i="72" s="1"/>
  <c r="E120" i="73"/>
  <c r="D24" i="73"/>
  <c r="D120" i="73" s="1"/>
  <c r="A24" i="73"/>
  <c r="D10" i="74"/>
  <c r="D106" i="74" s="1"/>
  <c r="A10" i="74"/>
  <c r="E106" i="74"/>
  <c r="E125" i="74"/>
  <c r="D29" i="74"/>
  <c r="D125" i="74" s="1"/>
  <c r="A29" i="74"/>
  <c r="A37" i="74"/>
  <c r="D37" i="74"/>
  <c r="D133" i="74" s="1"/>
  <c r="E133" i="74"/>
  <c r="E123" i="75"/>
  <c r="A27" i="75"/>
  <c r="D27" i="75"/>
  <c r="D123" i="75" s="1"/>
  <c r="E112" i="76"/>
  <c r="A16" i="76"/>
  <c r="D16" i="76"/>
  <c r="D112" i="76" s="1"/>
  <c r="E124" i="79"/>
  <c r="A28" i="79"/>
  <c r="D28" i="79"/>
  <c r="D124" i="79" s="1"/>
  <c r="A39" i="80"/>
  <c r="E135" i="80"/>
  <c r="D39" i="80"/>
  <c r="D135" i="80" s="1"/>
  <c r="E121" i="74"/>
  <c r="D25" i="74"/>
  <c r="D121" i="74" s="1"/>
  <c r="A25" i="74"/>
  <c r="D34" i="75"/>
  <c r="D130" i="75" s="1"/>
  <c r="A34" i="75"/>
  <c r="A130" i="75" s="1"/>
  <c r="E130" i="75"/>
  <c r="E133" i="80"/>
  <c r="A37" i="80"/>
  <c r="A85" i="80" s="1"/>
  <c r="D37" i="80"/>
  <c r="D133" i="80" s="1"/>
  <c r="E111" i="75"/>
  <c r="D15" i="75"/>
  <c r="D111" i="75" s="1"/>
  <c r="A15" i="75"/>
  <c r="E120" i="75"/>
  <c r="D24" i="75"/>
  <c r="D120" i="75" s="1"/>
  <c r="A24" i="75"/>
  <c r="E109" i="76"/>
  <c r="D13" i="76"/>
  <c r="D109" i="76" s="1"/>
  <c r="A13" i="76"/>
  <c r="A21" i="76"/>
  <c r="E117" i="76"/>
  <c r="D21" i="76"/>
  <c r="D117" i="76" s="1"/>
  <c r="E108" i="79"/>
  <c r="D12" i="79"/>
  <c r="D108" i="79" s="1"/>
  <c r="A12" i="79"/>
  <c r="D27" i="79"/>
  <c r="D123" i="79" s="1"/>
  <c r="E123" i="79"/>
  <c r="A27" i="79"/>
  <c r="E120" i="80"/>
  <c r="A24" i="80"/>
  <c r="D24" i="80"/>
  <c r="D120" i="80" s="1"/>
  <c r="A25" i="76"/>
  <c r="D25" i="76"/>
  <c r="D121" i="76" s="1"/>
  <c r="E121" i="76"/>
  <c r="A33" i="76"/>
  <c r="D33" i="76"/>
  <c r="D129" i="76" s="1"/>
  <c r="E129" i="76"/>
  <c r="E110" i="77"/>
  <c r="A14" i="77"/>
  <c r="D14" i="77"/>
  <c r="D110" i="77" s="1"/>
  <c r="E118" i="77"/>
  <c r="D22" i="77"/>
  <c r="D118" i="77" s="1"/>
  <c r="A22" i="77"/>
  <c r="E126" i="77"/>
  <c r="A30" i="77"/>
  <c r="D30" i="77"/>
  <c r="D126" i="77" s="1"/>
  <c r="D38" i="77"/>
  <c r="D134" i="77" s="1"/>
  <c r="E134" i="77"/>
  <c r="A38" i="77"/>
  <c r="E114" i="79"/>
  <c r="D18" i="79"/>
  <c r="D114" i="79" s="1"/>
  <c r="A18" i="79"/>
  <c r="D33" i="79"/>
  <c r="D129" i="79" s="1"/>
  <c r="A33" i="79"/>
  <c r="A129" i="79" s="1"/>
  <c r="E129" i="79"/>
  <c r="E117" i="80"/>
  <c r="A21" i="80"/>
  <c r="D21" i="80"/>
  <c r="D117" i="80" s="1"/>
  <c r="E132" i="80"/>
  <c r="D36" i="80"/>
  <c r="D132" i="80" s="1"/>
  <c r="A36" i="80"/>
  <c r="E107" i="80"/>
  <c r="D11" i="80"/>
  <c r="D107" i="80" s="1"/>
  <c r="A11" i="80"/>
  <c r="E121" i="80"/>
  <c r="A25" i="80"/>
  <c r="A121" i="80" s="1"/>
  <c r="M121" i="80" s="1"/>
  <c r="D25" i="80"/>
  <c r="D121" i="80" s="1"/>
  <c r="I105" i="13"/>
  <c r="I91" i="13"/>
  <c r="E131" i="72"/>
  <c r="A35" i="72"/>
  <c r="D35" i="72"/>
  <c r="D131" i="72" s="1"/>
  <c r="E113" i="70"/>
  <c r="A17" i="70"/>
  <c r="D17" i="70"/>
  <c r="D113" i="70" s="1"/>
  <c r="E120" i="71"/>
  <c r="D24" i="71"/>
  <c r="D120" i="71" s="1"/>
  <c r="A24" i="71"/>
  <c r="E121" i="72"/>
  <c r="A25" i="72"/>
  <c r="D25" i="72"/>
  <c r="D121" i="72" s="1"/>
  <c r="E109" i="72"/>
  <c r="A13" i="72"/>
  <c r="D13" i="72"/>
  <c r="D109" i="72" s="1"/>
  <c r="E133" i="72"/>
  <c r="A37" i="72"/>
  <c r="A85" i="72" s="1"/>
  <c r="D37" i="72"/>
  <c r="D133" i="72" s="1"/>
  <c r="E109" i="70"/>
  <c r="A13" i="70"/>
  <c r="D13" i="70"/>
  <c r="D109" i="70" s="1"/>
  <c r="E108" i="72"/>
  <c r="D12" i="72"/>
  <c r="D108" i="72" s="1"/>
  <c r="A12" i="72"/>
  <c r="E133" i="73"/>
  <c r="A37" i="73"/>
  <c r="D37" i="73"/>
  <c r="D133" i="73" s="1"/>
  <c r="E122" i="74"/>
  <c r="A26" i="74"/>
  <c r="A122" i="74" s="1"/>
  <c r="D26" i="74"/>
  <c r="D122" i="74" s="1"/>
  <c r="E123" i="77"/>
  <c r="A27" i="77"/>
  <c r="D27" i="77"/>
  <c r="D123" i="77" s="1"/>
  <c r="E112" i="70"/>
  <c r="A16" i="70"/>
  <c r="D16" i="70"/>
  <c r="D112" i="70" s="1"/>
  <c r="D30" i="70"/>
  <c r="D126" i="70" s="1"/>
  <c r="A30" i="70"/>
  <c r="E126" i="70"/>
  <c r="E133" i="71"/>
  <c r="A37" i="71"/>
  <c r="D37" i="71"/>
  <c r="D133" i="71" s="1"/>
  <c r="E126" i="74"/>
  <c r="A30" i="74"/>
  <c r="D30" i="74"/>
  <c r="D126" i="74" s="1"/>
  <c r="E135" i="74"/>
  <c r="A39" i="74"/>
  <c r="D39" i="74"/>
  <c r="D135" i="74" s="1"/>
  <c r="E125" i="75"/>
  <c r="A29" i="75"/>
  <c r="D29" i="75"/>
  <c r="D125" i="75" s="1"/>
  <c r="E130" i="76"/>
  <c r="A34" i="76"/>
  <c r="D34" i="76"/>
  <c r="D130" i="76" s="1"/>
  <c r="E119" i="77"/>
  <c r="A23" i="77"/>
  <c r="D23" i="77"/>
  <c r="D119" i="77" s="1"/>
  <c r="E120" i="79"/>
  <c r="A24" i="79"/>
  <c r="D24" i="79"/>
  <c r="D120" i="79" s="1"/>
  <c r="E109" i="80"/>
  <c r="D13" i="80"/>
  <c r="D109" i="80" s="1"/>
  <c r="A13" i="80"/>
  <c r="A109" i="80" s="1"/>
  <c r="D14" i="74"/>
  <c r="D110" i="74" s="1"/>
  <c r="A14" i="74"/>
  <c r="E110" i="74"/>
  <c r="A10" i="75"/>
  <c r="D10" i="75"/>
  <c r="D106" i="75" s="1"/>
  <c r="E106" i="75"/>
  <c r="E133" i="76"/>
  <c r="A37" i="76"/>
  <c r="D37" i="76"/>
  <c r="D133" i="76" s="1"/>
  <c r="E106" i="70"/>
  <c r="D10" i="70"/>
  <c r="D106" i="70" s="1"/>
  <c r="A10" i="70"/>
  <c r="A34" i="71"/>
  <c r="D34" i="71"/>
  <c r="D130" i="71" s="1"/>
  <c r="E130" i="71"/>
  <c r="E113" i="72"/>
  <c r="A17" i="72"/>
  <c r="D17" i="72"/>
  <c r="D113" i="72" s="1"/>
  <c r="E123" i="73"/>
  <c r="D27" i="73"/>
  <c r="D123" i="73" s="1"/>
  <c r="A27" i="73"/>
  <c r="E118" i="70"/>
  <c r="D22" i="70"/>
  <c r="D118" i="70" s="1"/>
  <c r="A22" i="70"/>
  <c r="A11" i="71"/>
  <c r="D11" i="71"/>
  <c r="D107" i="71" s="1"/>
  <c r="E107" i="71"/>
  <c r="A23" i="71"/>
  <c r="E119" i="71"/>
  <c r="D23" i="71"/>
  <c r="D119" i="71" s="1"/>
  <c r="E115" i="72"/>
  <c r="A19" i="72"/>
  <c r="D19" i="72"/>
  <c r="D115" i="72" s="1"/>
  <c r="E122" i="72"/>
  <c r="A26" i="72"/>
  <c r="D26" i="72"/>
  <c r="D122" i="72" s="1"/>
  <c r="E130" i="72"/>
  <c r="D34" i="72"/>
  <c r="D130" i="72" s="1"/>
  <c r="A34" i="72"/>
  <c r="A40" i="73"/>
  <c r="A9" i="73"/>
  <c r="D9" i="73"/>
  <c r="D105" i="73" s="1"/>
  <c r="E105" i="73"/>
  <c r="A22" i="73"/>
  <c r="D22" i="73"/>
  <c r="D118" i="73" s="1"/>
  <c r="E118" i="73"/>
  <c r="A85" i="73"/>
  <c r="E132" i="73"/>
  <c r="D36" i="73"/>
  <c r="D132" i="73" s="1"/>
  <c r="A36" i="73"/>
  <c r="A132" i="73" s="1"/>
  <c r="E112" i="74"/>
  <c r="A16" i="74"/>
  <c r="D16" i="74"/>
  <c r="D112" i="74" s="1"/>
  <c r="E112" i="75"/>
  <c r="A16" i="75"/>
  <c r="D16" i="75"/>
  <c r="D112" i="75" s="1"/>
  <c r="E131" i="75"/>
  <c r="D35" i="75"/>
  <c r="D131" i="75" s="1"/>
  <c r="A35" i="75"/>
  <c r="E114" i="76"/>
  <c r="A18" i="76"/>
  <c r="D18" i="76"/>
  <c r="D114" i="76" s="1"/>
  <c r="E113" i="77"/>
  <c r="D17" i="77"/>
  <c r="D113" i="77" s="1"/>
  <c r="A17" i="77"/>
  <c r="E116" i="80"/>
  <c r="D20" i="80"/>
  <c r="D116" i="80" s="1"/>
  <c r="A20" i="80"/>
  <c r="A116" i="80" s="1"/>
  <c r="E115" i="70"/>
  <c r="A19" i="70"/>
  <c r="D19" i="70"/>
  <c r="D115" i="70" s="1"/>
  <c r="D35" i="70"/>
  <c r="D131" i="70" s="1"/>
  <c r="A35" i="70"/>
  <c r="E131" i="70"/>
  <c r="D15" i="71"/>
  <c r="D111" i="71" s="1"/>
  <c r="A15" i="71"/>
  <c r="E111" i="71"/>
  <c r="E126" i="71"/>
  <c r="D30" i="71"/>
  <c r="D126" i="71" s="1"/>
  <c r="A30" i="71"/>
  <c r="D36" i="71"/>
  <c r="D132" i="71" s="1"/>
  <c r="E132" i="71"/>
  <c r="A36" i="71"/>
  <c r="A132" i="71" s="1"/>
  <c r="E109" i="73"/>
  <c r="D13" i="73"/>
  <c r="D109" i="73" s="1"/>
  <c r="A13" i="73"/>
  <c r="A26" i="73"/>
  <c r="E122" i="73"/>
  <c r="D26" i="73"/>
  <c r="D122" i="73" s="1"/>
  <c r="E115" i="74"/>
  <c r="A19" i="74"/>
  <c r="D19" i="74"/>
  <c r="D115" i="74" s="1"/>
  <c r="E127" i="74"/>
  <c r="A31" i="74"/>
  <c r="D31" i="74"/>
  <c r="D127" i="74" s="1"/>
  <c r="D28" i="75"/>
  <c r="D124" i="75" s="1"/>
  <c r="E124" i="75"/>
  <c r="A28" i="75"/>
  <c r="A124" i="75" s="1"/>
  <c r="E128" i="76"/>
  <c r="D32" i="76"/>
  <c r="D128" i="76" s="1"/>
  <c r="A32" i="76"/>
  <c r="A128" i="76" s="1"/>
  <c r="E126" i="79"/>
  <c r="D30" i="79"/>
  <c r="D126" i="79" s="1"/>
  <c r="A30" i="79"/>
  <c r="E124" i="74"/>
  <c r="A28" i="74"/>
  <c r="A124" i="74" s="1"/>
  <c r="D28" i="74"/>
  <c r="D124" i="74" s="1"/>
  <c r="A38" i="75"/>
  <c r="E134" i="75"/>
  <c r="D38" i="75"/>
  <c r="D134" i="75" s="1"/>
  <c r="D9" i="75"/>
  <c r="D105" i="75" s="1"/>
  <c r="A40" i="75"/>
  <c r="A9" i="75"/>
  <c r="E105" i="75"/>
  <c r="E113" i="75"/>
  <c r="A17" i="75"/>
  <c r="D17" i="75"/>
  <c r="D113" i="75" s="1"/>
  <c r="A26" i="75"/>
  <c r="E122" i="75"/>
  <c r="D26" i="75"/>
  <c r="D122" i="75" s="1"/>
  <c r="E111" i="76"/>
  <c r="A15" i="76"/>
  <c r="A111" i="76" s="1"/>
  <c r="D15" i="76"/>
  <c r="D111" i="76" s="1"/>
  <c r="E119" i="76"/>
  <c r="A23" i="76"/>
  <c r="D23" i="76"/>
  <c r="D119" i="76" s="1"/>
  <c r="E110" i="79"/>
  <c r="A14" i="79"/>
  <c r="D14" i="79"/>
  <c r="D110" i="79" s="1"/>
  <c r="D29" i="79"/>
  <c r="D125" i="79" s="1"/>
  <c r="E125" i="79"/>
  <c r="A29" i="79"/>
  <c r="E111" i="80"/>
  <c r="D15" i="80"/>
  <c r="D111" i="80" s="1"/>
  <c r="A15" i="80"/>
  <c r="A111" i="80" s="1"/>
  <c r="D26" i="80"/>
  <c r="D122" i="80" s="1"/>
  <c r="A26" i="80"/>
  <c r="A122" i="80" s="1"/>
  <c r="E122" i="80"/>
  <c r="E123" i="76"/>
  <c r="D27" i="76"/>
  <c r="D123" i="76" s="1"/>
  <c r="A27" i="76"/>
  <c r="E131" i="76"/>
  <c r="D35" i="76"/>
  <c r="D131" i="76" s="1"/>
  <c r="A35" i="76"/>
  <c r="E112" i="77"/>
  <c r="A16" i="77"/>
  <c r="D16" i="77"/>
  <c r="D112" i="77" s="1"/>
  <c r="E120" i="77"/>
  <c r="A24" i="77"/>
  <c r="D24" i="77"/>
  <c r="D120" i="77" s="1"/>
  <c r="E128" i="77"/>
  <c r="A32" i="77"/>
  <c r="D32" i="77"/>
  <c r="D128" i="77" s="1"/>
  <c r="E116" i="79"/>
  <c r="D20" i="79"/>
  <c r="D116" i="79" s="1"/>
  <c r="A20" i="79"/>
  <c r="D9" i="80"/>
  <c r="D105" i="80" s="1"/>
  <c r="A40" i="80"/>
  <c r="A9" i="80"/>
  <c r="E105" i="80"/>
  <c r="E126" i="80"/>
  <c r="D30" i="80"/>
  <c r="D126" i="80" s="1"/>
  <c r="A30" i="80"/>
  <c r="E134" i="80"/>
  <c r="A38" i="80"/>
  <c r="D38" i="80"/>
  <c r="D134" i="80" s="1"/>
  <c r="E112" i="80"/>
  <c r="D16" i="80"/>
  <c r="D112" i="80" s="1"/>
  <c r="A16" i="80"/>
  <c r="M16" i="80" s="1"/>
  <c r="E123" i="80"/>
  <c r="D27" i="80"/>
  <c r="D123" i="80" s="1"/>
  <c r="A27" i="80"/>
  <c r="A123" i="80" s="1"/>
  <c r="A19" i="13"/>
  <c r="I3732" i="67"/>
  <c r="F3737" i="67"/>
  <c r="G3737" i="67" s="1"/>
  <c r="H3737" i="67" s="1"/>
  <c r="E3744" i="67"/>
  <c r="C3745" i="67"/>
  <c r="I3748" i="67"/>
  <c r="I3729" i="67"/>
  <c r="F3731" i="67"/>
  <c r="G3731" i="67" s="1"/>
  <c r="H3731" i="67" s="1"/>
  <c r="I3746" i="67"/>
  <c r="E3751" i="67"/>
  <c r="E3726" i="67"/>
  <c r="I3727" i="67"/>
  <c r="F3738" i="67"/>
  <c r="G3738" i="67" s="1"/>
  <c r="H3738" i="67" s="1"/>
  <c r="F3740" i="67"/>
  <c r="G3740" i="67" s="1"/>
  <c r="H3740" i="67" s="1"/>
  <c r="C3741" i="67"/>
  <c r="F3753" i="67"/>
  <c r="G3753" i="67" s="1"/>
  <c r="H3753" i="67" s="1"/>
  <c r="F3754" i="67"/>
  <c r="G3754" i="67" s="1"/>
  <c r="H3754" i="67" s="1"/>
  <c r="C3728" i="67"/>
  <c r="F3730" i="67"/>
  <c r="G3730" i="67" s="1"/>
  <c r="H3730" i="67" s="1"/>
  <c r="F3739" i="67"/>
  <c r="G3739" i="67" s="1"/>
  <c r="H3739" i="67" s="1"/>
  <c r="C3733" i="67"/>
  <c r="C3736" i="67"/>
  <c r="I3743" i="67"/>
  <c r="E3747" i="67"/>
  <c r="E3749" i="67"/>
  <c r="E3750" i="67"/>
  <c r="E3752" i="67"/>
  <c r="E3734" i="67"/>
  <c r="C3735" i="67"/>
  <c r="C3742" i="67"/>
  <c r="E3755" i="67"/>
  <c r="I3756" i="67"/>
  <c r="F3732" i="67"/>
  <c r="G3732" i="67" s="1"/>
  <c r="H3732" i="67" s="1"/>
  <c r="E3737" i="67"/>
  <c r="F3744" i="67"/>
  <c r="G3744" i="67" s="1"/>
  <c r="H3744" i="67" s="1"/>
  <c r="I3745" i="67"/>
  <c r="F3748" i="67"/>
  <c r="G3748" i="67" s="1"/>
  <c r="H3748" i="67" s="1"/>
  <c r="E3729" i="67"/>
  <c r="I3731" i="67"/>
  <c r="F3746" i="67"/>
  <c r="G3746" i="67" s="1"/>
  <c r="H3746" i="67" s="1"/>
  <c r="C3751" i="67"/>
  <c r="I3726" i="67"/>
  <c r="E3727" i="67"/>
  <c r="C3738" i="67"/>
  <c r="E3740" i="67"/>
  <c r="F3741" i="67"/>
  <c r="G3741" i="67" s="1"/>
  <c r="H3741" i="67" s="1"/>
  <c r="I3753" i="67"/>
  <c r="E3754" i="67"/>
  <c r="E3728" i="67"/>
  <c r="C3730" i="67"/>
  <c r="I3739" i="67"/>
  <c r="F3733" i="67"/>
  <c r="G3733" i="67" s="1"/>
  <c r="H3733" i="67" s="1"/>
  <c r="I3736" i="67"/>
  <c r="C3743" i="67"/>
  <c r="C3747" i="67"/>
  <c r="I3749" i="67"/>
  <c r="C3750" i="67"/>
  <c r="C3752" i="67"/>
  <c r="C3734" i="67"/>
  <c r="F3735" i="67"/>
  <c r="G3735" i="67" s="1"/>
  <c r="H3735" i="67" s="1"/>
  <c r="F3742" i="67"/>
  <c r="G3742" i="67" s="1"/>
  <c r="H3742" i="67" s="1"/>
  <c r="I3755" i="67"/>
  <c r="C3756" i="67"/>
  <c r="E3732" i="67"/>
  <c r="C3737" i="67"/>
  <c r="C3744" i="67"/>
  <c r="F3745" i="67"/>
  <c r="G3745" i="67" s="1"/>
  <c r="H3745" i="67" s="1"/>
  <c r="E3748" i="67"/>
  <c r="C3729" i="67"/>
  <c r="E3731" i="67"/>
  <c r="C3746" i="67"/>
  <c r="F3751" i="67"/>
  <c r="G3751" i="67" s="1"/>
  <c r="H3751" i="67" s="1"/>
  <c r="F3726" i="67"/>
  <c r="G3726" i="67" s="1"/>
  <c r="H3726" i="67" s="1"/>
  <c r="C3727" i="67"/>
  <c r="E3738" i="67"/>
  <c r="C3740" i="67"/>
  <c r="E3741" i="67"/>
  <c r="E3753" i="67"/>
  <c r="C3754" i="67"/>
  <c r="I3728" i="67"/>
  <c r="E3730" i="67"/>
  <c r="E3739" i="67"/>
  <c r="E3733" i="67"/>
  <c r="E3736" i="67"/>
  <c r="E3743" i="67"/>
  <c r="I3747" i="67"/>
  <c r="C3749" i="67"/>
  <c r="I3750" i="67"/>
  <c r="I3752" i="67"/>
  <c r="I3734" i="67"/>
  <c r="E3735" i="67"/>
  <c r="I3742" i="67"/>
  <c r="C3755" i="67"/>
  <c r="F3756" i="67"/>
  <c r="G3756" i="67" s="1"/>
  <c r="H3756" i="67" s="1"/>
  <c r="C3732" i="67"/>
  <c r="I3737" i="67"/>
  <c r="I3744" i="67"/>
  <c r="E3745" i="67"/>
  <c r="C3748" i="67"/>
  <c r="F3729" i="67"/>
  <c r="G3729" i="67" s="1"/>
  <c r="H3729" i="67" s="1"/>
  <c r="C3731" i="67"/>
  <c r="E3746" i="67"/>
  <c r="I3751" i="67"/>
  <c r="C3726" i="67"/>
  <c r="F3727" i="67"/>
  <c r="G3727" i="67" s="1"/>
  <c r="H3727" i="67" s="1"/>
  <c r="I3738" i="67"/>
  <c r="I3740" i="67"/>
  <c r="I3741" i="67"/>
  <c r="C3753" i="67"/>
  <c r="I3754" i="67"/>
  <c r="F3728" i="67"/>
  <c r="G3728" i="67" s="1"/>
  <c r="H3728" i="67" s="1"/>
  <c r="I3730" i="67"/>
  <c r="C3739" i="67"/>
  <c r="I3733" i="67"/>
  <c r="F3736" i="67"/>
  <c r="G3736" i="67" s="1"/>
  <c r="H3736" i="67" s="1"/>
  <c r="F3743" i="67"/>
  <c r="G3743" i="67" s="1"/>
  <c r="H3743" i="67" s="1"/>
  <c r="F3747" i="67"/>
  <c r="G3747" i="67" s="1"/>
  <c r="H3747" i="67" s="1"/>
  <c r="F3749" i="67"/>
  <c r="G3749" i="67" s="1"/>
  <c r="H3749" i="67" s="1"/>
  <c r="F3750" i="67"/>
  <c r="G3750" i="67" s="1"/>
  <c r="H3750" i="67" s="1"/>
  <c r="F3752" i="67"/>
  <c r="G3752" i="67" s="1"/>
  <c r="H3752" i="67" s="1"/>
  <c r="F3734" i="67"/>
  <c r="G3734" i="67" s="1"/>
  <c r="H3734" i="67" s="1"/>
  <c r="I3735" i="67"/>
  <c r="E3742" i="67"/>
  <c r="F3755" i="67"/>
  <c r="G3755" i="67" s="1"/>
  <c r="H3755" i="67" s="1"/>
  <c r="E3756" i="67"/>
  <c r="A4" i="58"/>
  <c r="I91" i="70"/>
  <c r="I105" i="70"/>
  <c r="I91" i="72"/>
  <c r="I105" i="72"/>
  <c r="I91" i="75"/>
  <c r="I105" i="75"/>
  <c r="I125" i="76"/>
  <c r="I91" i="76"/>
  <c r="I91" i="71"/>
  <c r="I105" i="71"/>
  <c r="I91" i="74"/>
  <c r="I105" i="74"/>
  <c r="I91" i="77"/>
  <c r="I105" i="77"/>
  <c r="E135" i="72"/>
  <c r="A39" i="72"/>
  <c r="A135" i="72" s="1"/>
  <c r="D39" i="72"/>
  <c r="D135" i="72" s="1"/>
  <c r="E129" i="70"/>
  <c r="D33" i="70"/>
  <c r="D129" i="70" s="1"/>
  <c r="A33" i="70"/>
  <c r="A26" i="71"/>
  <c r="D26" i="71"/>
  <c r="D122" i="71" s="1"/>
  <c r="E122" i="71"/>
  <c r="E127" i="72"/>
  <c r="A31" i="72"/>
  <c r="AO31" i="72" s="1"/>
  <c r="D31" i="72"/>
  <c r="D127" i="72" s="1"/>
  <c r="E123" i="72"/>
  <c r="A27" i="72"/>
  <c r="D27" i="72"/>
  <c r="D123" i="72" s="1"/>
  <c r="A10" i="73"/>
  <c r="D10" i="73"/>
  <c r="D106" i="73" s="1"/>
  <c r="E106" i="73"/>
  <c r="E122" i="70"/>
  <c r="A26" i="70"/>
  <c r="D26" i="70"/>
  <c r="D122" i="70" s="1"/>
  <c r="A12" i="73"/>
  <c r="E108" i="73"/>
  <c r="D12" i="73"/>
  <c r="D108" i="73" s="1"/>
  <c r="E135" i="73"/>
  <c r="D39" i="73"/>
  <c r="D135" i="73" s="1"/>
  <c r="A39" i="73"/>
  <c r="D20" i="75"/>
  <c r="D116" i="75" s="1"/>
  <c r="E116" i="75"/>
  <c r="A20" i="75"/>
  <c r="E133" i="77"/>
  <c r="D37" i="77"/>
  <c r="D133" i="77" s="1"/>
  <c r="A37" i="77"/>
  <c r="E119" i="70"/>
  <c r="D23" i="70"/>
  <c r="D119" i="70" s="1"/>
  <c r="A23" i="70"/>
  <c r="E106" i="71"/>
  <c r="D10" i="71"/>
  <c r="D106" i="71" s="1"/>
  <c r="A10" i="71"/>
  <c r="E118" i="72"/>
  <c r="D22" i="72"/>
  <c r="D118" i="72" s="1"/>
  <c r="A22" i="72"/>
  <c r="D18" i="74"/>
  <c r="D114" i="74" s="1"/>
  <c r="A18" i="74"/>
  <c r="A114" i="74" s="1"/>
  <c r="E114" i="74"/>
  <c r="E128" i="74"/>
  <c r="A32" i="74"/>
  <c r="D32" i="74"/>
  <c r="D128" i="74" s="1"/>
  <c r="E107" i="76"/>
  <c r="A11" i="76"/>
  <c r="A107" i="76" s="1"/>
  <c r="D11" i="76"/>
  <c r="D107" i="76" s="1"/>
  <c r="E135" i="76"/>
  <c r="A39" i="76"/>
  <c r="D39" i="76"/>
  <c r="D135" i="76" s="1"/>
  <c r="E125" i="77"/>
  <c r="D29" i="77"/>
  <c r="D125" i="77" s="1"/>
  <c r="A29" i="77"/>
  <c r="E130" i="79"/>
  <c r="A34" i="79"/>
  <c r="D34" i="79"/>
  <c r="D130" i="79" s="1"/>
  <c r="E118" i="80"/>
  <c r="D22" i="80"/>
  <c r="D118" i="80" s="1"/>
  <c r="A22" i="80"/>
  <c r="A118" i="80" s="1"/>
  <c r="E111" i="74"/>
  <c r="A15" i="74"/>
  <c r="D15" i="74"/>
  <c r="D111" i="74" s="1"/>
  <c r="E119" i="75"/>
  <c r="A23" i="75"/>
  <c r="D23" i="75"/>
  <c r="D119" i="75" s="1"/>
  <c r="E109" i="77"/>
  <c r="D13" i="77"/>
  <c r="D109" i="77" s="1"/>
  <c r="A13" i="77"/>
  <c r="E110" i="70"/>
  <c r="D14" i="70"/>
  <c r="D110" i="70" s="1"/>
  <c r="A14" i="70"/>
  <c r="E114" i="72"/>
  <c r="D18" i="72"/>
  <c r="D114" i="72" s="1"/>
  <c r="A18" i="72"/>
  <c r="A40" i="70"/>
  <c r="D9" i="70"/>
  <c r="D105" i="70" s="1"/>
  <c r="A9" i="70"/>
  <c r="E105" i="70"/>
  <c r="A25" i="70"/>
  <c r="A121" i="70" s="1"/>
  <c r="E121" i="70"/>
  <c r="D25" i="70"/>
  <c r="D121" i="70" s="1"/>
  <c r="E108" i="71"/>
  <c r="A12" i="71"/>
  <c r="AJ12" i="71" s="1"/>
  <c r="D12" i="71"/>
  <c r="D108" i="71" s="1"/>
  <c r="E121" i="71"/>
  <c r="D25" i="71"/>
  <c r="D121" i="71" s="1"/>
  <c r="A25" i="71"/>
  <c r="E116" i="72"/>
  <c r="D20" i="72"/>
  <c r="D116" i="72" s="1"/>
  <c r="A20" i="72"/>
  <c r="E124" i="72"/>
  <c r="D28" i="72"/>
  <c r="D124" i="72" s="1"/>
  <c r="A28" i="72"/>
  <c r="D36" i="72"/>
  <c r="D132" i="72" s="1"/>
  <c r="E132" i="72"/>
  <c r="A36" i="72"/>
  <c r="D11" i="73"/>
  <c r="D107" i="73" s="1"/>
  <c r="E107" i="73"/>
  <c r="A11" i="73"/>
  <c r="A30" i="73"/>
  <c r="D30" i="73"/>
  <c r="D126" i="73" s="1"/>
  <c r="E126" i="73"/>
  <c r="E134" i="73"/>
  <c r="D38" i="73"/>
  <c r="D134" i="73" s="1"/>
  <c r="A38" i="73"/>
  <c r="D9" i="74"/>
  <c r="D105" i="74" s="1"/>
  <c r="A40" i="74"/>
  <c r="E105" i="74"/>
  <c r="A9" i="74"/>
  <c r="E123" i="74"/>
  <c r="A27" i="74"/>
  <c r="D27" i="74"/>
  <c r="D123" i="74" s="1"/>
  <c r="E121" i="75"/>
  <c r="A25" i="75"/>
  <c r="D25" i="75"/>
  <c r="D121" i="75" s="1"/>
  <c r="E133" i="75"/>
  <c r="D37" i="75"/>
  <c r="D133" i="75" s="1"/>
  <c r="A37" i="75"/>
  <c r="E118" i="76"/>
  <c r="D22" i="76"/>
  <c r="D118" i="76" s="1"/>
  <c r="A22" i="76"/>
  <c r="A118" i="76" s="1"/>
  <c r="E121" i="77"/>
  <c r="D25" i="77"/>
  <c r="D121" i="77" s="1"/>
  <c r="A25" i="77"/>
  <c r="E113" i="79"/>
  <c r="A17" i="79"/>
  <c r="D17" i="79"/>
  <c r="D113" i="79" s="1"/>
  <c r="E129" i="80"/>
  <c r="D33" i="80"/>
  <c r="D129" i="80" s="1"/>
  <c r="A33" i="80"/>
  <c r="E117" i="70"/>
  <c r="D21" i="70"/>
  <c r="D117" i="70" s="1"/>
  <c r="A21" i="70"/>
  <c r="E134" i="70"/>
  <c r="A38" i="70"/>
  <c r="A134" i="70" s="1"/>
  <c r="D38" i="70"/>
  <c r="D134" i="70" s="1"/>
  <c r="E112" i="71"/>
  <c r="A16" i="71"/>
  <c r="D16" i="71"/>
  <c r="D112" i="71" s="1"/>
  <c r="E127" i="71"/>
  <c r="D31" i="71"/>
  <c r="D127" i="71" s="1"/>
  <c r="A31" i="71"/>
  <c r="E134" i="71"/>
  <c r="D38" i="71"/>
  <c r="D134" i="71" s="1"/>
  <c r="A38" i="71"/>
  <c r="D15" i="73"/>
  <c r="D111" i="73" s="1"/>
  <c r="A15" i="73"/>
  <c r="E111" i="73"/>
  <c r="D28" i="73"/>
  <c r="D124" i="73" s="1"/>
  <c r="A28" i="73"/>
  <c r="E124" i="73"/>
  <c r="E118" i="74"/>
  <c r="D22" i="74"/>
  <c r="D118" i="74" s="1"/>
  <c r="A22" i="74"/>
  <c r="E129" i="74"/>
  <c r="D33" i="74"/>
  <c r="D129" i="74" s="1"/>
  <c r="A33" i="74"/>
  <c r="E114" i="75"/>
  <c r="A18" i="75"/>
  <c r="D18" i="75"/>
  <c r="D114" i="75" s="1"/>
  <c r="A30" i="75"/>
  <c r="E126" i="75"/>
  <c r="D30" i="75"/>
  <c r="D126" i="75" s="1"/>
  <c r="E107" i="77"/>
  <c r="A11" i="77"/>
  <c r="D11" i="77"/>
  <c r="D107" i="77" s="1"/>
  <c r="A35" i="79"/>
  <c r="E131" i="79"/>
  <c r="D35" i="79"/>
  <c r="D131" i="79" s="1"/>
  <c r="E134" i="74"/>
  <c r="D38" i="74"/>
  <c r="D134" i="74" s="1"/>
  <c r="A38" i="74"/>
  <c r="D14" i="76"/>
  <c r="D110" i="76" s="1"/>
  <c r="E110" i="76"/>
  <c r="A14" i="76"/>
  <c r="D21" i="79"/>
  <c r="D117" i="79" s="1"/>
  <c r="E117" i="79"/>
  <c r="A21" i="79"/>
  <c r="E107" i="75"/>
  <c r="D11" i="75"/>
  <c r="D107" i="75" s="1"/>
  <c r="A11" i="75"/>
  <c r="E115" i="75"/>
  <c r="D19" i="75"/>
  <c r="D115" i="75" s="1"/>
  <c r="A19" i="75"/>
  <c r="E113" i="76"/>
  <c r="A17" i="76"/>
  <c r="A113" i="76" s="1"/>
  <c r="D17" i="76"/>
  <c r="D113" i="76" s="1"/>
  <c r="E132" i="76"/>
  <c r="A85" i="76"/>
  <c r="A36" i="76"/>
  <c r="D36" i="76"/>
  <c r="D132" i="76" s="1"/>
  <c r="A23" i="79"/>
  <c r="E119" i="79"/>
  <c r="D23" i="79"/>
  <c r="D119" i="79" s="1"/>
  <c r="E132" i="79"/>
  <c r="A36" i="79"/>
  <c r="D36" i="79"/>
  <c r="D132" i="79" s="1"/>
  <c r="D17" i="80"/>
  <c r="D113" i="80" s="1"/>
  <c r="A17" i="80"/>
  <c r="E113" i="80"/>
  <c r="E124" i="80"/>
  <c r="D28" i="80"/>
  <c r="D124" i="80" s="1"/>
  <c r="A28" i="80"/>
  <c r="A124" i="80" s="1"/>
  <c r="A29" i="76"/>
  <c r="A125" i="76" s="1"/>
  <c r="D29" i="76"/>
  <c r="D125" i="76" s="1"/>
  <c r="E125" i="76"/>
  <c r="E106" i="77"/>
  <c r="D10" i="77"/>
  <c r="D106" i="77" s="1"/>
  <c r="A10" i="77"/>
  <c r="E114" i="77"/>
  <c r="A18" i="77"/>
  <c r="D18" i="77"/>
  <c r="D114" i="77" s="1"/>
  <c r="E122" i="77"/>
  <c r="D26" i="77"/>
  <c r="D122" i="77" s="1"/>
  <c r="A26" i="77"/>
  <c r="E130" i="77"/>
  <c r="A34" i="77"/>
  <c r="D34" i="77"/>
  <c r="D130" i="77" s="1"/>
  <c r="A40" i="79"/>
  <c r="A9" i="79"/>
  <c r="E105" i="79"/>
  <c r="D9" i="79"/>
  <c r="D105" i="79" s="1"/>
  <c r="E118" i="79"/>
  <c r="D22" i="79"/>
  <c r="D118" i="79" s="1"/>
  <c r="A22" i="79"/>
  <c r="E108" i="80"/>
  <c r="D12" i="80"/>
  <c r="D108" i="80" s="1"/>
  <c r="A12" i="80"/>
  <c r="A108" i="80" s="1"/>
  <c r="E128" i="80"/>
  <c r="D32" i="80"/>
  <c r="D128" i="80" s="1"/>
  <c r="A32" i="80"/>
  <c r="A128" i="80" s="1"/>
  <c r="E114" i="80"/>
  <c r="D18" i="80"/>
  <c r="D114" i="80" s="1"/>
  <c r="A18" i="80"/>
  <c r="A114" i="80" s="1"/>
  <c r="M114" i="80" s="1"/>
  <c r="E125" i="80"/>
  <c r="D29" i="80"/>
  <c r="D125" i="80" s="1"/>
  <c r="A29" i="80"/>
  <c r="A125" i="80" s="1"/>
  <c r="P31" i="13"/>
  <c r="Z94" i="13"/>
  <c r="R57" i="64" s="1"/>
  <c r="AC91" i="13"/>
  <c r="AC90" i="13"/>
  <c r="AC186" i="13"/>
  <c r="AE91" i="13"/>
  <c r="Y91" i="13"/>
  <c r="AD91" i="13"/>
  <c r="Z91" i="13"/>
  <c r="A75" i="79"/>
  <c r="P76" i="79"/>
  <c r="P77" i="79" s="1"/>
  <c r="A75" i="77"/>
  <c r="P76" i="71"/>
  <c r="P77" i="71" s="1"/>
  <c r="P76" i="80"/>
  <c r="P77" i="80" s="1"/>
  <c r="A75" i="80"/>
  <c r="P76" i="77"/>
  <c r="P77" i="77" s="1"/>
  <c r="A75" i="75"/>
  <c r="P76" i="75"/>
  <c r="P77" i="75" s="1"/>
  <c r="P76" i="78"/>
  <c r="P77" i="78" s="1"/>
  <c r="A75" i="76"/>
  <c r="P76" i="76"/>
  <c r="P77" i="76" s="1"/>
  <c r="A75" i="73"/>
  <c r="P76" i="73"/>
  <c r="P77" i="73" s="1"/>
  <c r="P76" i="74"/>
  <c r="P77" i="74" s="1"/>
  <c r="A75" i="74"/>
  <c r="A75" i="71"/>
  <c r="P76" i="72"/>
  <c r="P77" i="72" s="1"/>
  <c r="A75" i="72"/>
  <c r="A171" i="80"/>
  <c r="P76" i="13"/>
  <c r="P77" i="13" s="1"/>
  <c r="A171" i="79"/>
  <c r="A171" i="76"/>
  <c r="A171" i="74"/>
  <c r="A171" i="77"/>
  <c r="A171" i="75"/>
  <c r="A171" i="73"/>
  <c r="A171" i="71"/>
  <c r="A171" i="70"/>
  <c r="P76" i="70"/>
  <c r="P77" i="70" s="1"/>
  <c r="A75" i="70"/>
  <c r="P44" i="13"/>
  <c r="AH44" i="13"/>
  <c r="P50" i="13"/>
  <c r="AH50" i="13"/>
  <c r="P52" i="13"/>
  <c r="AH52" i="13"/>
  <c r="P43" i="13"/>
  <c r="AH43" i="13"/>
  <c r="P73" i="13"/>
  <c r="AH73" i="13"/>
  <c r="P49" i="13"/>
  <c r="AH49" i="13"/>
  <c r="P45" i="13"/>
  <c r="AH45" i="13"/>
  <c r="P47" i="13"/>
  <c r="AH47" i="13"/>
  <c r="P48" i="13"/>
  <c r="AH48" i="13"/>
  <c r="A117" i="13"/>
  <c r="M117" i="13" s="1"/>
  <c r="X21" i="13"/>
  <c r="A23" i="13"/>
  <c r="A83" i="13" s="1"/>
  <c r="E119" i="13"/>
  <c r="A35" i="13"/>
  <c r="E131" i="13"/>
  <c r="A37" i="13"/>
  <c r="E133" i="13"/>
  <c r="D21" i="13"/>
  <c r="D117" i="13" s="1"/>
  <c r="E117" i="13"/>
  <c r="A38" i="13"/>
  <c r="M38" i="13" s="1"/>
  <c r="E134" i="13"/>
  <c r="D30" i="13"/>
  <c r="D126" i="13" s="1"/>
  <c r="E126" i="13"/>
  <c r="A2" i="13"/>
  <c r="D27" i="13"/>
  <c r="D123" i="13" s="1"/>
  <c r="E123" i="13"/>
  <c r="D33" i="13"/>
  <c r="D129" i="13" s="1"/>
  <c r="E129" i="13"/>
  <c r="D17" i="13"/>
  <c r="D113" i="13" s="1"/>
  <c r="E113" i="13"/>
  <c r="A98" i="13"/>
  <c r="A15" i="13"/>
  <c r="E111" i="13"/>
  <c r="A11" i="13"/>
  <c r="E107" i="13"/>
  <c r="A25" i="13"/>
  <c r="E121" i="13"/>
  <c r="A32" i="13"/>
  <c r="E128" i="13"/>
  <c r="A16" i="13"/>
  <c r="E112" i="13"/>
  <c r="A39" i="13"/>
  <c r="M39" i="13" s="1"/>
  <c r="E135" i="13"/>
  <c r="D31" i="13"/>
  <c r="D127" i="13" s="1"/>
  <c r="E127" i="13"/>
  <c r="A34" i="13"/>
  <c r="X34" i="13" s="1"/>
  <c r="E130" i="13"/>
  <c r="I53" i="59"/>
  <c r="E3725" i="67"/>
  <c r="F3724" i="67"/>
  <c r="G3724" i="67" s="1"/>
  <c r="H3724" i="67" s="1"/>
  <c r="I3723" i="67"/>
  <c r="E3723" i="67"/>
  <c r="C3722" i="67"/>
  <c r="D3721" i="67"/>
  <c r="E3720" i="67"/>
  <c r="D3719" i="67"/>
  <c r="F3718" i="67"/>
  <c r="G3718" i="67" s="1"/>
  <c r="H3718" i="67" s="1"/>
  <c r="I3717" i="67"/>
  <c r="C3717" i="67"/>
  <c r="D3716" i="67"/>
  <c r="C3715" i="67"/>
  <c r="E3714" i="67"/>
  <c r="F3713" i="67"/>
  <c r="G3713" i="67" s="1"/>
  <c r="H3713" i="67" s="1"/>
  <c r="I3712" i="67"/>
  <c r="C3712" i="67"/>
  <c r="F3711" i="67"/>
  <c r="G3711" i="67" s="1"/>
  <c r="H3711" i="67" s="1"/>
  <c r="I3710" i="67"/>
  <c r="D3710" i="67"/>
  <c r="E3709" i="67"/>
  <c r="F3708" i="67"/>
  <c r="G3708" i="67" s="1"/>
  <c r="H3708" i="67" s="1"/>
  <c r="I3707" i="67"/>
  <c r="E3707" i="67"/>
  <c r="C3706" i="67"/>
  <c r="D3705" i="67"/>
  <c r="E3704" i="67"/>
  <c r="D3703" i="67"/>
  <c r="F3702" i="67"/>
  <c r="G3702" i="67" s="1"/>
  <c r="H3702" i="67" s="1"/>
  <c r="I3701" i="67"/>
  <c r="C3701" i="67"/>
  <c r="D3700" i="67"/>
  <c r="C3699" i="67"/>
  <c r="E3698" i="67"/>
  <c r="F3697" i="67"/>
  <c r="G3697" i="67" s="1"/>
  <c r="H3697" i="67" s="1"/>
  <c r="I3696" i="67"/>
  <c r="C3696" i="67"/>
  <c r="D3695" i="67"/>
  <c r="E3694" i="67"/>
  <c r="E3693" i="67"/>
  <c r="E3692" i="67"/>
  <c r="E3691" i="67"/>
  <c r="E3690" i="67"/>
  <c r="E3689" i="67"/>
  <c r="E3688" i="67"/>
  <c r="E3687" i="67"/>
  <c r="E3686" i="67"/>
  <c r="E3685" i="67"/>
  <c r="E3684" i="67"/>
  <c r="D3725" i="67"/>
  <c r="E3724" i="67"/>
  <c r="D3723" i="67"/>
  <c r="F3722" i="67"/>
  <c r="I3721" i="67"/>
  <c r="C3721" i="67"/>
  <c r="D3720" i="67"/>
  <c r="C3719" i="67"/>
  <c r="E3718" i="67"/>
  <c r="F3717" i="67"/>
  <c r="G3717" i="67" s="1"/>
  <c r="H3717" i="67" s="1"/>
  <c r="I3716" i="67"/>
  <c r="C3716" i="67"/>
  <c r="F3715" i="67"/>
  <c r="G3715" i="67" s="1"/>
  <c r="H3715" i="67" s="1"/>
  <c r="I3714" i="67"/>
  <c r="D3714" i="67"/>
  <c r="E3713" i="67"/>
  <c r="F3712" i="67"/>
  <c r="G3712" i="67" s="1"/>
  <c r="H3712" i="67" s="1"/>
  <c r="I3711" i="67"/>
  <c r="E3711" i="67"/>
  <c r="C3710" i="67"/>
  <c r="D3709" i="67"/>
  <c r="E3708" i="67"/>
  <c r="D3707" i="67"/>
  <c r="F3706" i="67"/>
  <c r="G3706" i="67" s="1"/>
  <c r="H3706" i="67" s="1"/>
  <c r="I3705" i="67"/>
  <c r="C3705" i="67"/>
  <c r="D3704" i="67"/>
  <c r="C3703" i="67"/>
  <c r="E3702" i="67"/>
  <c r="F3701" i="67"/>
  <c r="G3701" i="67" s="1"/>
  <c r="H3701" i="67" s="1"/>
  <c r="I3700" i="67"/>
  <c r="C3700" i="67"/>
  <c r="F3699" i="67"/>
  <c r="G3699" i="67" s="1"/>
  <c r="H3699" i="67" s="1"/>
  <c r="I3698" i="67"/>
  <c r="D3698" i="67"/>
  <c r="E3697" i="67"/>
  <c r="F3696" i="67"/>
  <c r="I3695" i="67"/>
  <c r="C3695" i="67"/>
  <c r="C3694" i="67"/>
  <c r="C3693" i="67"/>
  <c r="C3692" i="67"/>
  <c r="C3691" i="67"/>
  <c r="C3690" i="67"/>
  <c r="C3689" i="67"/>
  <c r="C3688" i="67"/>
  <c r="C3687" i="67"/>
  <c r="C3686" i="67"/>
  <c r="C3685" i="67"/>
  <c r="C3684" i="67"/>
  <c r="C3683" i="67"/>
  <c r="C3682" i="67"/>
  <c r="C3681" i="67"/>
  <c r="C3680" i="67"/>
  <c r="C3725" i="67"/>
  <c r="E3722" i="67"/>
  <c r="I3720" i="67"/>
  <c r="F3719" i="67"/>
  <c r="D3718" i="67"/>
  <c r="F3716" i="67"/>
  <c r="G3716" i="67" s="1"/>
  <c r="H3716" i="67" s="1"/>
  <c r="E3715" i="67"/>
  <c r="C3714" i="67"/>
  <c r="E3712" i="67"/>
  <c r="D3711" i="67"/>
  <c r="I3709" i="67"/>
  <c r="D3708" i="67"/>
  <c r="C3707" i="67"/>
  <c r="F3705" i="67"/>
  <c r="G3705" i="67" s="1"/>
  <c r="H3705" i="67" s="1"/>
  <c r="C3704" i="67"/>
  <c r="I3702" i="67"/>
  <c r="E3701" i="67"/>
  <c r="I3699" i="67"/>
  <c r="D3697" i="67"/>
  <c r="F3695" i="67"/>
  <c r="I3693" i="67"/>
  <c r="I3691" i="67"/>
  <c r="I3689" i="67"/>
  <c r="I3687" i="67"/>
  <c r="I3685" i="67"/>
  <c r="I3683" i="67"/>
  <c r="F3682" i="67"/>
  <c r="G3682" i="67" s="1"/>
  <c r="H3682" i="67" s="1"/>
  <c r="E3681" i="67"/>
  <c r="I3679" i="67"/>
  <c r="I3678" i="67"/>
  <c r="I3677" i="67"/>
  <c r="I3676" i="67"/>
  <c r="I3675" i="67"/>
  <c r="I3674" i="67"/>
  <c r="I3671" i="67"/>
  <c r="I3667" i="67"/>
  <c r="F3666" i="67"/>
  <c r="G3666" i="67" s="1"/>
  <c r="H3666" i="67" s="1"/>
  <c r="I3724" i="67"/>
  <c r="F3723" i="67"/>
  <c r="G3723" i="67" s="1"/>
  <c r="H3723" i="67" s="1"/>
  <c r="D3722" i="67"/>
  <c r="F3720" i="67"/>
  <c r="G3720" i="67" s="1"/>
  <c r="H3720" i="67" s="1"/>
  <c r="E3719" i="67"/>
  <c r="C3718" i="67"/>
  <c r="E3716" i="67"/>
  <c r="D3715" i="67"/>
  <c r="I3713" i="67"/>
  <c r="D3712" i="67"/>
  <c r="C3711" i="67"/>
  <c r="F3709" i="67"/>
  <c r="C3708" i="67"/>
  <c r="I3706" i="67"/>
  <c r="E3705" i="67"/>
  <c r="I3703" i="67"/>
  <c r="D3701" i="67"/>
  <c r="F3698" i="67"/>
  <c r="G3698" i="67" s="1"/>
  <c r="H3698" i="67" s="1"/>
  <c r="C3697" i="67"/>
  <c r="E3695" i="67"/>
  <c r="F3693" i="67"/>
  <c r="G3693" i="67" s="1"/>
  <c r="H3693" i="67" s="1"/>
  <c r="F3691" i="67"/>
  <c r="G3691" i="67" s="1"/>
  <c r="H3691" i="67" s="1"/>
  <c r="F3689" i="67"/>
  <c r="G3689" i="67" s="1"/>
  <c r="H3689" i="67" s="1"/>
  <c r="F3687" i="67"/>
  <c r="G3687" i="67" s="1"/>
  <c r="H3687" i="67" s="1"/>
  <c r="F3685" i="67"/>
  <c r="G3685" i="67" s="1"/>
  <c r="H3685" i="67" s="1"/>
  <c r="F3683" i="67"/>
  <c r="G3683" i="67" s="1"/>
  <c r="H3683" i="67" s="1"/>
  <c r="E3682" i="67"/>
  <c r="I3680" i="67"/>
  <c r="F3679" i="67"/>
  <c r="G3679" i="67" s="1"/>
  <c r="H3679" i="67" s="1"/>
  <c r="F3678" i="67"/>
  <c r="G3678" i="67" s="1"/>
  <c r="H3678" i="67" s="1"/>
  <c r="F3677" i="67"/>
  <c r="G3677" i="67" s="1"/>
  <c r="H3677" i="67" s="1"/>
  <c r="F3676" i="67"/>
  <c r="G3676" i="67" s="1"/>
  <c r="H3676" i="67" s="1"/>
  <c r="F3675" i="67"/>
  <c r="G3675" i="67" s="1"/>
  <c r="H3675" i="67" s="1"/>
  <c r="F3674" i="67"/>
  <c r="G3674" i="67" s="1"/>
  <c r="H3674" i="67" s="1"/>
  <c r="F3673" i="67"/>
  <c r="G3673" i="67" s="1"/>
  <c r="H3673" i="67" s="1"/>
  <c r="F3672" i="67"/>
  <c r="G3672" i="67" s="1"/>
  <c r="H3672" i="67" s="1"/>
  <c r="F3671" i="67"/>
  <c r="G3671" i="67" s="1"/>
  <c r="H3671" i="67" s="1"/>
  <c r="F3670" i="67"/>
  <c r="G3670" i="67" s="1"/>
  <c r="H3670" i="67" s="1"/>
  <c r="F3669" i="67"/>
  <c r="G3669" i="67" s="1"/>
  <c r="H3669" i="67" s="1"/>
  <c r="F3665" i="67"/>
  <c r="G3665" i="67" s="1"/>
  <c r="H3665" i="67" s="1"/>
  <c r="I3725" i="67"/>
  <c r="D3724" i="67"/>
  <c r="C3723" i="67"/>
  <c r="F3721" i="67"/>
  <c r="G3721" i="67" s="1"/>
  <c r="H3721" i="67" s="1"/>
  <c r="C3720" i="67"/>
  <c r="I3718" i="67"/>
  <c r="E3717" i="67"/>
  <c r="I3715" i="67"/>
  <c r="D3713" i="67"/>
  <c r="F3710" i="67"/>
  <c r="G3710" i="67" s="1"/>
  <c r="H3710" i="67" s="1"/>
  <c r="C3709" i="67"/>
  <c r="E3706" i="67"/>
  <c r="I3704" i="67"/>
  <c r="F3703" i="67"/>
  <c r="G3703" i="67" s="1"/>
  <c r="H3703" i="67" s="1"/>
  <c r="D3702" i="67"/>
  <c r="F3700" i="67"/>
  <c r="G3700" i="67" s="1"/>
  <c r="H3700" i="67" s="1"/>
  <c r="E3699" i="67"/>
  <c r="C3698" i="67"/>
  <c r="E3696" i="67"/>
  <c r="I3694" i="67"/>
  <c r="I3692" i="67"/>
  <c r="I3690" i="67"/>
  <c r="I3688" i="67"/>
  <c r="I3686" i="67"/>
  <c r="I3684" i="67"/>
  <c r="E3683" i="67"/>
  <c r="I3681" i="67"/>
  <c r="F3680" i="67"/>
  <c r="G3680" i="67" s="1"/>
  <c r="H3680" i="67" s="1"/>
  <c r="E3679" i="67"/>
  <c r="E3678" i="67"/>
  <c r="E3677" i="67"/>
  <c r="E3676" i="67"/>
  <c r="E3675" i="67"/>
  <c r="E3674" i="67"/>
  <c r="E3673" i="67"/>
  <c r="E3672" i="67"/>
  <c r="E3671" i="67"/>
  <c r="E3670" i="67"/>
  <c r="E3669" i="67"/>
  <c r="E3668" i="67"/>
  <c r="E3667" i="67"/>
  <c r="E3666" i="67"/>
  <c r="E3665" i="67"/>
  <c r="E3664" i="67"/>
  <c r="C3665" i="67"/>
  <c r="I3673" i="67"/>
  <c r="I3670" i="67"/>
  <c r="I3668" i="67"/>
  <c r="I3665" i="67"/>
  <c r="F3668" i="67"/>
  <c r="G3668" i="67" s="1"/>
  <c r="H3668" i="67" s="1"/>
  <c r="F3725" i="67"/>
  <c r="C3724" i="67"/>
  <c r="I3722" i="67"/>
  <c r="E3721" i="67"/>
  <c r="I3719" i="67"/>
  <c r="D3717" i="67"/>
  <c r="F3714" i="67"/>
  <c r="G3714" i="67" s="1"/>
  <c r="H3714" i="67" s="1"/>
  <c r="C3713" i="67"/>
  <c r="E3710" i="67"/>
  <c r="I3708" i="67"/>
  <c r="F3707" i="67"/>
  <c r="D3706" i="67"/>
  <c r="F3704" i="67"/>
  <c r="G3704" i="67" s="1"/>
  <c r="H3704" i="67" s="1"/>
  <c r="E3703" i="67"/>
  <c r="C3702" i="67"/>
  <c r="E3700" i="67"/>
  <c r="D3699" i="67"/>
  <c r="I3697" i="67"/>
  <c r="D3696" i="67"/>
  <c r="F3694" i="67"/>
  <c r="G3694" i="67" s="1"/>
  <c r="H3694" i="67" s="1"/>
  <c r="F3692" i="67"/>
  <c r="G3692" i="67" s="1"/>
  <c r="H3692" i="67" s="1"/>
  <c r="F3690" i="67"/>
  <c r="G3690" i="67" s="1"/>
  <c r="H3690" i="67" s="1"/>
  <c r="F3688" i="67"/>
  <c r="G3688" i="67" s="1"/>
  <c r="H3688" i="67" s="1"/>
  <c r="F3686" i="67"/>
  <c r="G3686" i="67" s="1"/>
  <c r="H3686" i="67" s="1"/>
  <c r="F3684" i="67"/>
  <c r="G3684" i="67" s="1"/>
  <c r="H3684" i="67" s="1"/>
  <c r="I3682" i="67"/>
  <c r="F3681" i="67"/>
  <c r="G3681" i="67" s="1"/>
  <c r="H3681" i="67" s="1"/>
  <c r="E3680" i="67"/>
  <c r="C3679" i="67"/>
  <c r="C3678" i="67"/>
  <c r="C3677" i="67"/>
  <c r="C3676" i="67"/>
  <c r="C3675" i="67"/>
  <c r="C3674" i="67"/>
  <c r="C3673" i="67"/>
  <c r="C3672" i="67"/>
  <c r="C3671" i="67"/>
  <c r="C3670" i="67"/>
  <c r="C3669" i="67"/>
  <c r="C3668" i="67"/>
  <c r="C3667" i="67"/>
  <c r="C3666" i="67"/>
  <c r="C3664" i="67"/>
  <c r="I3672" i="67"/>
  <c r="I3669" i="67"/>
  <c r="I3666" i="67"/>
  <c r="I3664" i="67"/>
  <c r="F3667" i="67"/>
  <c r="G3667" i="67" s="1"/>
  <c r="H3667" i="67" s="1"/>
  <c r="F3664" i="67"/>
  <c r="E3663" i="67"/>
  <c r="F3662" i="67"/>
  <c r="G3662" i="67" s="1"/>
  <c r="H3662" i="67" s="1"/>
  <c r="I3661" i="67"/>
  <c r="E3661" i="67"/>
  <c r="C3660" i="67"/>
  <c r="D3659" i="67"/>
  <c r="E3658" i="67"/>
  <c r="F3657" i="67"/>
  <c r="G3657" i="67" s="1"/>
  <c r="H3657" i="67" s="1"/>
  <c r="I3656" i="67"/>
  <c r="D3656" i="67"/>
  <c r="E3655" i="67"/>
  <c r="F3654" i="67"/>
  <c r="G3654" i="67" s="1"/>
  <c r="H3654" i="67" s="1"/>
  <c r="I3653" i="67"/>
  <c r="C3653" i="67"/>
  <c r="E3652" i="67"/>
  <c r="F3651" i="67"/>
  <c r="G3651" i="67" s="1"/>
  <c r="H3651" i="67" s="1"/>
  <c r="I3650" i="67"/>
  <c r="C3650" i="67"/>
  <c r="D3649" i="67"/>
  <c r="F3648" i="67"/>
  <c r="I3647" i="67"/>
  <c r="C3647" i="67"/>
  <c r="D3646" i="67"/>
  <c r="E3645" i="67"/>
  <c r="C3644" i="67"/>
  <c r="D3643" i="67"/>
  <c r="E3642" i="67"/>
  <c r="F3641" i="67"/>
  <c r="G3641" i="67" s="1"/>
  <c r="H3641" i="67" s="1"/>
  <c r="I3640" i="67"/>
  <c r="D3640" i="67"/>
  <c r="E3639" i="67"/>
  <c r="F3638" i="67"/>
  <c r="G3638" i="67" s="1"/>
  <c r="H3638" i="67" s="1"/>
  <c r="I3637" i="67"/>
  <c r="C3637" i="67"/>
  <c r="E3636" i="67"/>
  <c r="F3635" i="67"/>
  <c r="G3635" i="67" s="1"/>
  <c r="H3635" i="67" s="1"/>
  <c r="I3634" i="67"/>
  <c r="C3634" i="67"/>
  <c r="D3633" i="67"/>
  <c r="E3632" i="67"/>
  <c r="E3631" i="67"/>
  <c r="E3630" i="67"/>
  <c r="E3629" i="67"/>
  <c r="E3628" i="67"/>
  <c r="E3627" i="67"/>
  <c r="E3626" i="67"/>
  <c r="E3625" i="67"/>
  <c r="E3624" i="67"/>
  <c r="E3623" i="67"/>
  <c r="E3622" i="67"/>
  <c r="E3621" i="67"/>
  <c r="E3620" i="67"/>
  <c r="E3619" i="67"/>
  <c r="E3618" i="67"/>
  <c r="E3617" i="67"/>
  <c r="E3616" i="67"/>
  <c r="E3615" i="67"/>
  <c r="I3663" i="67"/>
  <c r="I3662" i="67"/>
  <c r="C3661" i="67"/>
  <c r="D3660" i="67"/>
  <c r="C3659" i="67"/>
  <c r="C3658" i="67"/>
  <c r="C3657" i="67"/>
  <c r="C3656" i="67"/>
  <c r="C3655" i="67"/>
  <c r="C3654" i="67"/>
  <c r="I3652" i="67"/>
  <c r="C3652" i="67"/>
  <c r="C3651" i="67"/>
  <c r="I3649" i="67"/>
  <c r="I3648" i="67"/>
  <c r="C3648" i="67"/>
  <c r="I3646" i="67"/>
  <c r="I3645" i="67"/>
  <c r="I3644" i="67"/>
  <c r="I3643" i="67"/>
  <c r="I3642" i="67"/>
  <c r="I3641" i="67"/>
  <c r="I3639" i="67"/>
  <c r="I3638" i="67"/>
  <c r="F3637" i="67"/>
  <c r="G3637" i="67" s="1"/>
  <c r="H3637" i="67" s="1"/>
  <c r="I3635" i="67"/>
  <c r="F3634" i="67"/>
  <c r="F3633" i="67"/>
  <c r="G3633" i="67" s="1"/>
  <c r="H3633" i="67" s="1"/>
  <c r="F3632" i="67"/>
  <c r="G3632" i="67" s="1"/>
  <c r="H3632" i="67" s="1"/>
  <c r="C3631" i="67"/>
  <c r="I3629" i="67"/>
  <c r="F3628" i="67"/>
  <c r="G3628" i="67" s="1"/>
  <c r="H3628" i="67" s="1"/>
  <c r="C3627" i="67"/>
  <c r="I3625" i="67"/>
  <c r="F3624" i="67"/>
  <c r="G3624" i="67" s="1"/>
  <c r="H3624" i="67" s="1"/>
  <c r="C3623" i="67"/>
  <c r="I3621" i="67"/>
  <c r="F3620" i="67"/>
  <c r="G3620" i="67" s="1"/>
  <c r="H3620" i="67" s="1"/>
  <c r="C3619" i="67"/>
  <c r="I3617" i="67"/>
  <c r="F3616" i="67"/>
  <c r="G3616" i="67" s="1"/>
  <c r="H3616" i="67" s="1"/>
  <c r="C3615" i="67"/>
  <c r="C3614" i="67"/>
  <c r="C3613" i="67"/>
  <c r="C3612" i="67"/>
  <c r="C3611" i="67"/>
  <c r="C3610" i="67"/>
  <c r="C3609" i="67"/>
  <c r="C3608" i="67"/>
  <c r="C3607" i="67"/>
  <c r="C3606" i="67"/>
  <c r="C3605" i="67"/>
  <c r="C3604" i="67"/>
  <c r="F3663" i="67"/>
  <c r="G3663" i="67" s="1"/>
  <c r="H3663" i="67" s="1"/>
  <c r="E3662" i="67"/>
  <c r="I3660" i="67"/>
  <c r="I3659" i="67"/>
  <c r="I3658" i="67"/>
  <c r="I3657" i="67"/>
  <c r="I3655" i="67"/>
  <c r="I3654" i="67"/>
  <c r="F3653" i="67"/>
  <c r="I3651" i="67"/>
  <c r="F3650" i="67"/>
  <c r="F3649" i="67"/>
  <c r="G3649" i="67" s="1"/>
  <c r="H3649" i="67" s="1"/>
  <c r="F3647" i="67"/>
  <c r="F3646" i="67"/>
  <c r="G3646" i="67" s="1"/>
  <c r="H3646" i="67" s="1"/>
  <c r="F3645" i="67"/>
  <c r="G3645" i="67" s="1"/>
  <c r="H3645" i="67" s="1"/>
  <c r="F3644" i="67"/>
  <c r="G3644" i="67" s="1"/>
  <c r="H3644" i="67" s="1"/>
  <c r="F3643" i="67"/>
  <c r="F3642" i="67"/>
  <c r="G3642" i="67" s="1"/>
  <c r="H3642" i="67" s="1"/>
  <c r="E3641" i="67"/>
  <c r="F3640" i="67"/>
  <c r="G3640" i="67" s="1"/>
  <c r="H3640" i="67" s="1"/>
  <c r="F3639" i="67"/>
  <c r="E3638" i="67"/>
  <c r="E3637" i="67"/>
  <c r="F3636" i="67"/>
  <c r="E3635" i="67"/>
  <c r="E3634" i="67"/>
  <c r="E3633" i="67"/>
  <c r="C3632" i="67"/>
  <c r="I3630" i="67"/>
  <c r="F3629" i="67"/>
  <c r="G3629" i="67" s="1"/>
  <c r="H3629" i="67" s="1"/>
  <c r="C3628" i="67"/>
  <c r="I3626" i="67"/>
  <c r="F3625" i="67"/>
  <c r="G3625" i="67" s="1"/>
  <c r="H3625" i="67" s="1"/>
  <c r="C3624" i="67"/>
  <c r="I3622" i="67"/>
  <c r="F3621" i="67"/>
  <c r="G3621" i="67" s="1"/>
  <c r="H3621" i="67" s="1"/>
  <c r="C3620" i="67"/>
  <c r="I3618" i="67"/>
  <c r="F3617" i="67"/>
  <c r="G3617" i="67" s="1"/>
  <c r="H3617" i="67" s="1"/>
  <c r="C3616" i="67"/>
  <c r="I3614" i="67"/>
  <c r="I3613" i="67"/>
  <c r="I3612" i="67"/>
  <c r="I3611" i="67"/>
  <c r="I3610" i="67"/>
  <c r="I3609" i="67"/>
  <c r="I3608" i="67"/>
  <c r="I3607" i="67"/>
  <c r="I3606" i="67"/>
  <c r="I3605" i="67"/>
  <c r="I3604" i="67"/>
  <c r="C3662" i="67"/>
  <c r="E3660" i="67"/>
  <c r="D3658" i="67"/>
  <c r="E3656" i="67"/>
  <c r="D3654" i="67"/>
  <c r="D3652" i="67"/>
  <c r="D3650" i="67"/>
  <c r="D3648" i="67"/>
  <c r="C3646" i="67"/>
  <c r="D3644" i="67"/>
  <c r="C3642" i="67"/>
  <c r="C3640" i="67"/>
  <c r="C3638" i="67"/>
  <c r="C3636" i="67"/>
  <c r="I3633" i="67"/>
  <c r="F3631" i="67"/>
  <c r="G3631" i="67" s="1"/>
  <c r="H3631" i="67" s="1"/>
  <c r="I3628" i="67"/>
  <c r="C3626" i="67"/>
  <c r="F3623" i="67"/>
  <c r="G3623" i="67" s="1"/>
  <c r="H3623" i="67" s="1"/>
  <c r="I3620" i="67"/>
  <c r="C3618" i="67"/>
  <c r="F3615" i="67"/>
  <c r="G3615" i="67" s="1"/>
  <c r="H3615" i="67" s="1"/>
  <c r="E3613" i="67"/>
  <c r="E3611" i="67"/>
  <c r="E3609" i="67"/>
  <c r="E3607" i="67"/>
  <c r="E3605" i="67"/>
  <c r="D3663" i="67"/>
  <c r="F3661" i="67"/>
  <c r="F3659" i="67"/>
  <c r="G3659" i="67" s="1"/>
  <c r="H3659" i="67" s="1"/>
  <c r="E3657" i="67"/>
  <c r="F3655" i="67"/>
  <c r="G3655" i="67" s="1"/>
  <c r="H3655" i="67" s="1"/>
  <c r="E3653" i="67"/>
  <c r="E3651" i="67"/>
  <c r="E3649" i="67"/>
  <c r="E3647" i="67"/>
  <c r="D3645" i="67"/>
  <c r="E3643" i="67"/>
  <c r="D3641" i="67"/>
  <c r="D3639" i="67"/>
  <c r="D3637" i="67"/>
  <c r="D3635" i="67"/>
  <c r="C3633" i="67"/>
  <c r="F3630" i="67"/>
  <c r="G3630" i="67" s="1"/>
  <c r="H3630" i="67" s="1"/>
  <c r="I3627" i="67"/>
  <c r="C3625" i="67"/>
  <c r="F3622" i="67"/>
  <c r="G3622" i="67" s="1"/>
  <c r="H3622" i="67" s="1"/>
  <c r="I3619" i="67"/>
  <c r="C3617" i="67"/>
  <c r="F3614" i="67"/>
  <c r="G3614" i="67" s="1"/>
  <c r="H3614" i="67" s="1"/>
  <c r="F3612" i="67"/>
  <c r="G3612" i="67" s="1"/>
  <c r="H3612" i="67" s="1"/>
  <c r="F3610" i="67"/>
  <c r="G3610" i="67" s="1"/>
  <c r="H3610" i="67" s="1"/>
  <c r="F3608" i="67"/>
  <c r="G3608" i="67" s="1"/>
  <c r="H3608" i="67" s="1"/>
  <c r="F3606" i="67"/>
  <c r="G3606" i="67" s="1"/>
  <c r="H3606" i="67" s="1"/>
  <c r="F3604" i="67"/>
  <c r="G3604" i="67" s="1"/>
  <c r="H3604" i="67" s="1"/>
  <c r="C3663" i="67"/>
  <c r="D3661" i="67"/>
  <c r="E3659" i="67"/>
  <c r="D3657" i="67"/>
  <c r="D3655" i="67"/>
  <c r="D3653" i="67"/>
  <c r="D3651" i="67"/>
  <c r="C3649" i="67"/>
  <c r="D3647" i="67"/>
  <c r="C3645" i="67"/>
  <c r="C3643" i="67"/>
  <c r="C3641" i="67"/>
  <c r="C3639" i="67"/>
  <c r="I3636" i="67"/>
  <c r="C3635" i="67"/>
  <c r="I3632" i="67"/>
  <c r="C3630" i="67"/>
  <c r="F3627" i="67"/>
  <c r="G3627" i="67" s="1"/>
  <c r="H3627" i="67" s="1"/>
  <c r="I3624" i="67"/>
  <c r="C3622" i="67"/>
  <c r="F3619" i="67"/>
  <c r="G3619" i="67" s="1"/>
  <c r="H3619" i="67" s="1"/>
  <c r="I3616" i="67"/>
  <c r="E3614" i="67"/>
  <c r="E3612" i="67"/>
  <c r="E3610" i="67"/>
  <c r="E3608" i="67"/>
  <c r="E3606" i="67"/>
  <c r="E3604" i="67"/>
  <c r="D3662" i="67"/>
  <c r="F3660" i="67"/>
  <c r="F3658" i="67"/>
  <c r="G3658" i="67" s="1"/>
  <c r="H3658" i="67" s="1"/>
  <c r="F3656" i="67"/>
  <c r="G3656" i="67" s="1"/>
  <c r="H3656" i="67" s="1"/>
  <c r="E3654" i="67"/>
  <c r="F3652" i="67"/>
  <c r="G3652" i="67" s="1"/>
  <c r="H3652" i="67" s="1"/>
  <c r="E3650" i="67"/>
  <c r="E3648" i="67"/>
  <c r="E3646" i="67"/>
  <c r="E3644" i="67"/>
  <c r="D3642" i="67"/>
  <c r="E3640" i="67"/>
  <c r="D3638" i="67"/>
  <c r="D3636" i="67"/>
  <c r="D3634" i="67"/>
  <c r="I3631" i="67"/>
  <c r="C3629" i="67"/>
  <c r="F3626" i="67"/>
  <c r="G3626" i="67" s="1"/>
  <c r="H3626" i="67" s="1"/>
  <c r="I3623" i="67"/>
  <c r="C3621" i="67"/>
  <c r="F3618" i="67"/>
  <c r="G3618" i="67" s="1"/>
  <c r="H3618" i="67" s="1"/>
  <c r="I3615" i="67"/>
  <c r="F3613" i="67"/>
  <c r="G3613" i="67" s="1"/>
  <c r="H3613" i="67" s="1"/>
  <c r="F3611" i="67"/>
  <c r="G3611" i="67" s="1"/>
  <c r="H3611" i="67" s="1"/>
  <c r="F3609" i="67"/>
  <c r="G3609" i="67" s="1"/>
  <c r="H3609" i="67" s="1"/>
  <c r="F3607" i="67"/>
  <c r="G3607" i="67" s="1"/>
  <c r="H3607" i="67" s="1"/>
  <c r="F3605" i="67"/>
  <c r="G3605" i="67" s="1"/>
  <c r="H3605" i="67" s="1"/>
  <c r="F3570" i="67"/>
  <c r="G3570" i="67" s="1"/>
  <c r="H3570" i="67" s="1"/>
  <c r="C3569" i="67"/>
  <c r="C3568" i="67"/>
  <c r="F3567" i="67"/>
  <c r="G3567" i="67" s="1"/>
  <c r="H3567" i="67" s="1"/>
  <c r="F3566" i="67"/>
  <c r="G3566" i="67" s="1"/>
  <c r="H3566" i="67" s="1"/>
  <c r="C3565" i="67"/>
  <c r="C3564" i="67"/>
  <c r="F3563" i="67"/>
  <c r="G3563" i="67" s="1"/>
  <c r="H3563" i="67" s="1"/>
  <c r="F3562" i="67"/>
  <c r="G3562" i="67" s="1"/>
  <c r="H3562" i="67" s="1"/>
  <c r="C3561" i="67"/>
  <c r="C3560" i="67"/>
  <c r="F3559" i="67"/>
  <c r="G3559" i="67" s="1"/>
  <c r="H3559" i="67" s="1"/>
  <c r="F3558" i="67"/>
  <c r="G3558" i="67" s="1"/>
  <c r="H3558" i="67" s="1"/>
  <c r="E3570" i="67"/>
  <c r="I3568" i="67"/>
  <c r="I3567" i="67"/>
  <c r="E3567" i="67"/>
  <c r="E3566" i="67"/>
  <c r="I3564" i="67"/>
  <c r="I3563" i="67"/>
  <c r="E3563" i="67"/>
  <c r="E3562" i="67"/>
  <c r="I3560" i="67"/>
  <c r="I3559" i="67"/>
  <c r="C3570" i="67"/>
  <c r="F3568" i="67"/>
  <c r="G3568" i="67" s="1"/>
  <c r="H3568" i="67" s="1"/>
  <c r="C3567" i="67"/>
  <c r="F3565" i="67"/>
  <c r="G3565" i="67" s="1"/>
  <c r="H3565" i="67" s="1"/>
  <c r="C3562" i="67"/>
  <c r="F3560" i="67"/>
  <c r="G3560" i="67" s="1"/>
  <c r="H3560" i="67" s="1"/>
  <c r="E3559" i="67"/>
  <c r="C3558" i="67"/>
  <c r="E3557" i="67"/>
  <c r="E3556" i="67"/>
  <c r="I3554" i="67"/>
  <c r="I3553" i="67"/>
  <c r="E3553" i="67"/>
  <c r="E3552" i="67"/>
  <c r="I3550" i="67"/>
  <c r="I3549" i="67"/>
  <c r="E3549" i="67"/>
  <c r="E3548" i="67"/>
  <c r="I3546" i="67"/>
  <c r="I3545" i="67"/>
  <c r="E3545" i="67"/>
  <c r="E3544" i="67"/>
  <c r="I3542" i="67"/>
  <c r="I3541" i="67"/>
  <c r="E3541" i="67"/>
  <c r="F3564" i="67"/>
  <c r="G3564" i="67" s="1"/>
  <c r="H3564" i="67" s="1"/>
  <c r="F3561" i="67"/>
  <c r="G3561" i="67" s="1"/>
  <c r="H3561" i="67" s="1"/>
  <c r="I3558" i="67"/>
  <c r="I3556" i="67"/>
  <c r="I3555" i="67"/>
  <c r="I3569" i="67"/>
  <c r="E3568" i="67"/>
  <c r="I3566" i="67"/>
  <c r="E3565" i="67"/>
  <c r="I3561" i="67"/>
  <c r="E3560" i="67"/>
  <c r="C3559" i="67"/>
  <c r="I3557" i="67"/>
  <c r="C3557" i="67"/>
  <c r="C3556" i="67"/>
  <c r="F3555" i="67"/>
  <c r="G3555" i="67" s="1"/>
  <c r="H3555" i="67" s="1"/>
  <c r="F3554" i="67"/>
  <c r="G3554" i="67" s="1"/>
  <c r="H3554" i="67" s="1"/>
  <c r="C3553" i="67"/>
  <c r="C3552" i="67"/>
  <c r="F3551" i="67"/>
  <c r="G3551" i="67" s="1"/>
  <c r="H3551" i="67" s="1"/>
  <c r="F3550" i="67"/>
  <c r="G3550" i="67" s="1"/>
  <c r="H3550" i="67" s="1"/>
  <c r="C3549" i="67"/>
  <c r="C3548" i="67"/>
  <c r="F3547" i="67"/>
  <c r="G3547" i="67" s="1"/>
  <c r="H3547" i="67" s="1"/>
  <c r="F3546" i="67"/>
  <c r="G3546" i="67" s="1"/>
  <c r="H3546" i="67" s="1"/>
  <c r="C3545" i="67"/>
  <c r="C3544" i="67"/>
  <c r="F3543" i="67"/>
  <c r="G3543" i="67" s="1"/>
  <c r="H3543" i="67" s="1"/>
  <c r="F3542" i="67"/>
  <c r="G3542" i="67" s="1"/>
  <c r="H3542" i="67" s="1"/>
  <c r="C3541" i="67"/>
  <c r="F3569" i="67"/>
  <c r="G3569" i="67" s="1"/>
  <c r="H3569" i="67" s="1"/>
  <c r="C3566" i="67"/>
  <c r="C3563" i="67"/>
  <c r="I3565" i="67"/>
  <c r="C3554" i="67"/>
  <c r="F3552" i="67"/>
  <c r="G3552" i="67" s="1"/>
  <c r="H3552" i="67" s="1"/>
  <c r="C3551" i="67"/>
  <c r="F3549" i="67"/>
  <c r="G3549" i="67" s="1"/>
  <c r="H3549" i="67" s="1"/>
  <c r="C3546" i="67"/>
  <c r="F3544" i="67"/>
  <c r="G3544" i="67" s="1"/>
  <c r="H3544" i="67" s="1"/>
  <c r="C3543" i="67"/>
  <c r="F3541" i="67"/>
  <c r="G3541" i="67" s="1"/>
  <c r="H3541" i="67" s="1"/>
  <c r="I3551" i="67"/>
  <c r="I3548" i="67"/>
  <c r="E3542" i="67"/>
  <c r="I3562" i="67"/>
  <c r="C3555" i="67"/>
  <c r="F3548" i="67"/>
  <c r="G3548" i="67" s="1"/>
  <c r="H3548" i="67" s="1"/>
  <c r="F3545" i="67"/>
  <c r="G3545" i="67" s="1"/>
  <c r="H3545" i="67" s="1"/>
  <c r="C3542" i="67"/>
  <c r="F3556" i="67"/>
  <c r="G3556" i="67" s="1"/>
  <c r="H3556" i="67" s="1"/>
  <c r="I3552" i="67"/>
  <c r="E3546" i="67"/>
  <c r="E3543" i="67"/>
  <c r="I3570" i="67"/>
  <c r="E3564" i="67"/>
  <c r="E3558" i="67"/>
  <c r="E3555" i="67"/>
  <c r="E3550" i="67"/>
  <c r="E3547" i="67"/>
  <c r="I3543" i="67"/>
  <c r="E3569" i="67"/>
  <c r="F3557" i="67"/>
  <c r="G3557" i="67" s="1"/>
  <c r="H3557" i="67" s="1"/>
  <c r="F3553" i="67"/>
  <c r="G3553" i="67" s="1"/>
  <c r="H3553" i="67" s="1"/>
  <c r="C3550" i="67"/>
  <c r="C3547" i="67"/>
  <c r="E3561" i="67"/>
  <c r="E3554" i="67"/>
  <c r="E3551" i="67"/>
  <c r="I3547" i="67"/>
  <c r="I3544" i="67"/>
  <c r="E3539" i="67"/>
  <c r="F3538" i="67"/>
  <c r="G3538" i="67" s="1"/>
  <c r="H3538" i="67" s="1"/>
  <c r="I3537" i="67"/>
  <c r="E3537" i="67"/>
  <c r="C3536" i="67"/>
  <c r="D3535" i="67"/>
  <c r="E3534" i="67"/>
  <c r="D3533" i="67"/>
  <c r="F3532" i="67"/>
  <c r="G3532" i="67" s="1"/>
  <c r="H3532" i="67" s="1"/>
  <c r="I3531" i="67"/>
  <c r="C3531" i="67"/>
  <c r="D3530" i="67"/>
  <c r="C3529" i="67"/>
  <c r="E3528" i="67"/>
  <c r="F3527" i="67"/>
  <c r="G3527" i="67" s="1"/>
  <c r="H3527" i="67" s="1"/>
  <c r="I3526" i="67"/>
  <c r="C3526" i="67"/>
  <c r="F3525" i="67"/>
  <c r="G3525" i="67" s="1"/>
  <c r="H3525" i="67" s="1"/>
  <c r="I3524" i="67"/>
  <c r="D3524" i="67"/>
  <c r="E3523" i="67"/>
  <c r="F3522" i="67"/>
  <c r="G3522" i="67" s="1"/>
  <c r="H3522" i="67" s="1"/>
  <c r="I3521" i="67"/>
  <c r="E3521" i="67"/>
  <c r="C3520" i="67"/>
  <c r="D3519" i="67"/>
  <c r="E3518" i="67"/>
  <c r="D3517" i="67"/>
  <c r="F3516" i="67"/>
  <c r="G3516" i="67" s="1"/>
  <c r="H3516" i="67" s="1"/>
  <c r="I3515" i="67"/>
  <c r="C3515" i="67"/>
  <c r="D3514" i="67"/>
  <c r="C3513" i="67"/>
  <c r="E3512" i="67"/>
  <c r="F3511" i="67"/>
  <c r="G3511" i="67" s="1"/>
  <c r="H3511" i="67" s="1"/>
  <c r="I3510" i="67"/>
  <c r="C3510" i="67"/>
  <c r="D3509" i="67"/>
  <c r="D3523" i="67"/>
  <c r="D3521" i="67"/>
  <c r="I3519" i="67"/>
  <c r="D3518" i="67"/>
  <c r="E3516" i="67"/>
  <c r="I3514" i="67"/>
  <c r="F3513" i="67"/>
  <c r="G3513" i="67" s="1"/>
  <c r="H3513" i="67" s="1"/>
  <c r="D3512" i="67"/>
  <c r="F3510" i="67"/>
  <c r="G3510" i="67" s="1"/>
  <c r="H3510" i="67" s="1"/>
  <c r="C3509" i="67"/>
  <c r="D3539" i="67"/>
  <c r="E3538" i="67"/>
  <c r="D3537" i="67"/>
  <c r="F3536" i="67"/>
  <c r="G3536" i="67" s="1"/>
  <c r="H3536" i="67" s="1"/>
  <c r="I3535" i="67"/>
  <c r="C3535" i="67"/>
  <c r="D3534" i="67"/>
  <c r="C3533" i="67"/>
  <c r="E3532" i="67"/>
  <c r="F3531" i="67"/>
  <c r="G3531" i="67" s="1"/>
  <c r="H3531" i="67" s="1"/>
  <c r="I3530" i="67"/>
  <c r="C3530" i="67"/>
  <c r="F3529" i="67"/>
  <c r="G3529" i="67" s="1"/>
  <c r="H3529" i="67" s="1"/>
  <c r="I3528" i="67"/>
  <c r="D3528" i="67"/>
  <c r="E3527" i="67"/>
  <c r="F3526" i="67"/>
  <c r="G3526" i="67" s="1"/>
  <c r="H3526" i="67" s="1"/>
  <c r="I3525" i="67"/>
  <c r="E3525" i="67"/>
  <c r="C3524" i="67"/>
  <c r="E3522" i="67"/>
  <c r="F3520" i="67"/>
  <c r="G3520" i="67" s="1"/>
  <c r="H3520" i="67" s="1"/>
  <c r="C3519" i="67"/>
  <c r="C3517" i="67"/>
  <c r="F3515" i="67"/>
  <c r="G3515" i="67" s="1"/>
  <c r="H3515" i="67" s="1"/>
  <c r="C3514" i="67"/>
  <c r="I3512" i="67"/>
  <c r="E3511" i="67"/>
  <c r="I3509" i="67"/>
  <c r="C3539" i="67"/>
  <c r="E3536" i="67"/>
  <c r="I3534" i="67"/>
  <c r="F3533" i="67"/>
  <c r="G3533" i="67" s="1"/>
  <c r="H3533" i="67" s="1"/>
  <c r="D3532" i="67"/>
  <c r="F3530" i="67"/>
  <c r="G3530" i="67" s="1"/>
  <c r="H3530" i="67" s="1"/>
  <c r="E3529" i="67"/>
  <c r="C3528" i="67"/>
  <c r="E3526" i="67"/>
  <c r="D3525" i="67"/>
  <c r="I3523" i="67"/>
  <c r="D3522" i="67"/>
  <c r="C3521" i="67"/>
  <c r="F3519" i="67"/>
  <c r="G3519" i="67" s="1"/>
  <c r="H3519" i="67" s="1"/>
  <c r="C3518" i="67"/>
  <c r="I3516" i="67"/>
  <c r="E3515" i="67"/>
  <c r="I3513" i="67"/>
  <c r="D3511" i="67"/>
  <c r="F3509" i="67"/>
  <c r="I3538" i="67"/>
  <c r="F3537" i="67"/>
  <c r="G3537" i="67" s="1"/>
  <c r="H3537" i="67" s="1"/>
  <c r="D3536" i="67"/>
  <c r="F3534" i="67"/>
  <c r="G3534" i="67" s="1"/>
  <c r="H3534" i="67" s="1"/>
  <c r="E3533" i="67"/>
  <c r="C3532" i="67"/>
  <c r="E3530" i="67"/>
  <c r="D3529" i="67"/>
  <c r="I3527" i="67"/>
  <c r="D3526" i="67"/>
  <c r="C3525" i="67"/>
  <c r="F3523" i="67"/>
  <c r="G3523" i="67" s="1"/>
  <c r="H3523" i="67" s="1"/>
  <c r="C3522" i="67"/>
  <c r="I3520" i="67"/>
  <c r="E3519" i="67"/>
  <c r="I3517" i="67"/>
  <c r="D3515" i="67"/>
  <c r="F3512" i="67"/>
  <c r="G3512" i="67" s="1"/>
  <c r="H3512" i="67" s="1"/>
  <c r="C3511" i="67"/>
  <c r="E3509" i="67"/>
  <c r="I3539" i="67"/>
  <c r="D3538" i="67"/>
  <c r="C3537" i="67"/>
  <c r="F3535" i="67"/>
  <c r="G3535" i="67" s="1"/>
  <c r="H3535" i="67" s="1"/>
  <c r="C3534" i="67"/>
  <c r="I3532" i="67"/>
  <c r="E3531" i="67"/>
  <c r="I3529" i="67"/>
  <c r="D3527" i="67"/>
  <c r="F3524" i="67"/>
  <c r="G3524" i="67" s="1"/>
  <c r="H3524" i="67" s="1"/>
  <c r="C3523" i="67"/>
  <c r="E3520" i="67"/>
  <c r="I3518" i="67"/>
  <c r="F3517" i="67"/>
  <c r="G3517" i="67" s="1"/>
  <c r="H3517" i="67" s="1"/>
  <c r="D3516" i="67"/>
  <c r="F3514" i="67"/>
  <c r="G3514" i="67" s="1"/>
  <c r="H3514" i="67" s="1"/>
  <c r="E3513" i="67"/>
  <c r="C3512" i="67"/>
  <c r="E3510" i="67"/>
  <c r="F3539" i="67"/>
  <c r="G3539" i="67" s="1"/>
  <c r="H3539" i="67" s="1"/>
  <c r="C3538" i="67"/>
  <c r="I3536" i="67"/>
  <c r="E3535" i="67"/>
  <c r="I3533" i="67"/>
  <c r="D3531" i="67"/>
  <c r="F3528" i="67"/>
  <c r="G3528" i="67" s="1"/>
  <c r="H3528" i="67" s="1"/>
  <c r="C3527" i="67"/>
  <c r="E3524" i="67"/>
  <c r="I3522" i="67"/>
  <c r="F3521" i="67"/>
  <c r="G3521" i="67" s="1"/>
  <c r="H3521" i="67" s="1"/>
  <c r="D3520" i="67"/>
  <c r="F3518" i="67"/>
  <c r="G3518" i="67" s="1"/>
  <c r="H3518" i="67" s="1"/>
  <c r="E3517" i="67"/>
  <c r="C3516" i="67"/>
  <c r="E3514" i="67"/>
  <c r="D3513" i="67"/>
  <c r="I3511" i="67"/>
  <c r="D3510" i="67"/>
  <c r="I3508" i="67"/>
  <c r="I3507" i="67"/>
  <c r="E3507" i="67"/>
  <c r="E3506" i="67"/>
  <c r="I3504" i="67"/>
  <c r="I3503" i="67"/>
  <c r="E3503" i="67"/>
  <c r="E3502" i="67"/>
  <c r="I3500" i="67"/>
  <c r="I3499" i="67"/>
  <c r="E3499" i="67"/>
  <c r="E3498" i="67"/>
  <c r="I3496" i="67"/>
  <c r="I3495" i="67"/>
  <c r="E3495" i="67"/>
  <c r="E3494" i="67"/>
  <c r="I3492" i="67"/>
  <c r="I3491" i="67"/>
  <c r="E3491" i="67"/>
  <c r="E3490" i="67"/>
  <c r="I3488" i="67"/>
  <c r="I3487" i="67"/>
  <c r="E3487" i="67"/>
  <c r="E3486" i="67"/>
  <c r="I3484" i="67"/>
  <c r="I3483" i="67"/>
  <c r="E3483" i="67"/>
  <c r="E3482" i="67"/>
  <c r="I3480" i="67"/>
  <c r="I3479" i="67"/>
  <c r="E3479" i="67"/>
  <c r="I3497" i="67"/>
  <c r="E3496" i="67"/>
  <c r="I3493" i="67"/>
  <c r="E3492" i="67"/>
  <c r="I3490" i="67"/>
  <c r="E3489" i="67"/>
  <c r="E3488" i="67"/>
  <c r="I3485" i="67"/>
  <c r="E3484" i="67"/>
  <c r="I3482" i="67"/>
  <c r="E3481" i="67"/>
  <c r="C3508" i="67"/>
  <c r="F3506" i="67"/>
  <c r="G3506" i="67" s="1"/>
  <c r="H3506" i="67" s="1"/>
  <c r="C3505" i="67"/>
  <c r="F3503" i="67"/>
  <c r="G3503" i="67" s="1"/>
  <c r="H3503" i="67" s="1"/>
  <c r="C3501" i="67"/>
  <c r="F3499" i="67"/>
  <c r="G3499" i="67" s="1"/>
  <c r="H3499" i="67" s="1"/>
  <c r="F3495" i="67"/>
  <c r="G3495" i="67" s="1"/>
  <c r="H3495" i="67" s="1"/>
  <c r="C3493" i="67"/>
  <c r="F3490" i="67"/>
  <c r="G3490" i="67" s="1"/>
  <c r="H3490" i="67" s="1"/>
  <c r="C3489" i="67"/>
  <c r="F3486" i="67"/>
  <c r="G3486" i="67" s="1"/>
  <c r="H3486" i="67" s="1"/>
  <c r="C3484" i="67"/>
  <c r="C3480" i="67"/>
  <c r="F3508" i="67"/>
  <c r="G3508" i="67" s="1"/>
  <c r="H3508" i="67" s="1"/>
  <c r="C3507" i="67"/>
  <c r="C3506" i="67"/>
  <c r="F3505" i="67"/>
  <c r="G3505" i="67" s="1"/>
  <c r="H3505" i="67" s="1"/>
  <c r="F3504" i="67"/>
  <c r="G3504" i="67" s="1"/>
  <c r="H3504" i="67" s="1"/>
  <c r="C3503" i="67"/>
  <c r="C3502" i="67"/>
  <c r="F3501" i="67"/>
  <c r="G3501" i="67" s="1"/>
  <c r="H3501" i="67" s="1"/>
  <c r="F3500" i="67"/>
  <c r="G3500" i="67" s="1"/>
  <c r="H3500" i="67" s="1"/>
  <c r="C3499" i="67"/>
  <c r="C3498" i="67"/>
  <c r="F3497" i="67"/>
  <c r="G3497" i="67" s="1"/>
  <c r="H3497" i="67" s="1"/>
  <c r="F3496" i="67"/>
  <c r="G3496" i="67" s="1"/>
  <c r="H3496" i="67" s="1"/>
  <c r="C3495" i="67"/>
  <c r="C3494" i="67"/>
  <c r="F3493" i="67"/>
  <c r="G3493" i="67" s="1"/>
  <c r="H3493" i="67" s="1"/>
  <c r="F3492" i="67"/>
  <c r="G3492" i="67" s="1"/>
  <c r="H3492" i="67" s="1"/>
  <c r="C3491" i="67"/>
  <c r="C3490" i="67"/>
  <c r="F3489" i="67"/>
  <c r="G3489" i="67" s="1"/>
  <c r="H3489" i="67" s="1"/>
  <c r="F3488" i="67"/>
  <c r="G3488" i="67" s="1"/>
  <c r="H3488" i="67" s="1"/>
  <c r="C3487" i="67"/>
  <c r="C3486" i="67"/>
  <c r="F3485" i="67"/>
  <c r="G3485" i="67" s="1"/>
  <c r="H3485" i="67" s="1"/>
  <c r="F3484" i="67"/>
  <c r="G3484" i="67" s="1"/>
  <c r="H3484" i="67" s="1"/>
  <c r="C3483" i="67"/>
  <c r="C3482" i="67"/>
  <c r="F3481" i="67"/>
  <c r="G3481" i="67" s="1"/>
  <c r="H3481" i="67" s="1"/>
  <c r="F3480" i="67"/>
  <c r="G3480" i="67" s="1"/>
  <c r="H3480" i="67" s="1"/>
  <c r="C3479" i="67"/>
  <c r="E3508" i="67"/>
  <c r="I3506" i="67"/>
  <c r="I3505" i="67"/>
  <c r="E3505" i="67"/>
  <c r="E3504" i="67"/>
  <c r="I3502" i="67"/>
  <c r="I3501" i="67"/>
  <c r="E3501" i="67"/>
  <c r="E3500" i="67"/>
  <c r="I3498" i="67"/>
  <c r="E3497" i="67"/>
  <c r="I3494" i="67"/>
  <c r="E3493" i="67"/>
  <c r="I3489" i="67"/>
  <c r="I3486" i="67"/>
  <c r="E3485" i="67"/>
  <c r="I3481" i="67"/>
  <c r="E3480" i="67"/>
  <c r="F3507" i="67"/>
  <c r="G3507" i="67" s="1"/>
  <c r="H3507" i="67" s="1"/>
  <c r="C3504" i="67"/>
  <c r="F3502" i="67"/>
  <c r="G3502" i="67" s="1"/>
  <c r="H3502" i="67" s="1"/>
  <c r="C3500" i="67"/>
  <c r="F3498" i="67"/>
  <c r="G3498" i="67" s="1"/>
  <c r="H3498" i="67" s="1"/>
  <c r="C3497" i="67"/>
  <c r="C3496" i="67"/>
  <c r="F3494" i="67"/>
  <c r="G3494" i="67" s="1"/>
  <c r="H3494" i="67" s="1"/>
  <c r="C3492" i="67"/>
  <c r="F3491" i="67"/>
  <c r="G3491" i="67" s="1"/>
  <c r="H3491" i="67" s="1"/>
  <c r="C3488" i="67"/>
  <c r="F3487" i="67"/>
  <c r="G3487" i="67" s="1"/>
  <c r="H3487" i="67" s="1"/>
  <c r="C3485" i="67"/>
  <c r="F3483" i="67"/>
  <c r="G3483" i="67" s="1"/>
  <c r="H3483" i="67" s="1"/>
  <c r="F3482" i="67"/>
  <c r="G3482" i="67" s="1"/>
  <c r="H3482" i="67" s="1"/>
  <c r="C3481" i="67"/>
  <c r="F3479" i="67"/>
  <c r="G3479" i="67" s="1"/>
  <c r="H3479" i="67" s="1"/>
  <c r="E3477" i="67"/>
  <c r="F3476" i="67"/>
  <c r="G3476" i="67" s="1"/>
  <c r="H3476" i="67" s="1"/>
  <c r="I3475" i="67"/>
  <c r="E3475" i="67"/>
  <c r="C3474" i="67"/>
  <c r="D3473" i="67"/>
  <c r="E3472" i="67"/>
  <c r="D3471" i="67"/>
  <c r="F3470" i="67"/>
  <c r="G3470" i="67" s="1"/>
  <c r="H3470" i="67" s="1"/>
  <c r="I3469" i="67"/>
  <c r="C3469" i="67"/>
  <c r="D3468" i="67"/>
  <c r="C3467" i="67"/>
  <c r="E3466" i="67"/>
  <c r="F3465" i="67"/>
  <c r="G3465" i="67" s="1"/>
  <c r="H3465" i="67" s="1"/>
  <c r="I3464" i="67"/>
  <c r="C3464" i="67"/>
  <c r="F3463" i="67"/>
  <c r="G3463" i="67" s="1"/>
  <c r="H3463" i="67" s="1"/>
  <c r="I3462" i="67"/>
  <c r="D3462" i="67"/>
  <c r="E3461" i="67"/>
  <c r="F3460" i="67"/>
  <c r="G3460" i="67" s="1"/>
  <c r="H3460" i="67" s="1"/>
  <c r="I3459" i="67"/>
  <c r="E3459" i="67"/>
  <c r="C3458" i="67"/>
  <c r="D3457" i="67"/>
  <c r="E3456" i="67"/>
  <c r="D3455" i="67"/>
  <c r="F3454" i="67"/>
  <c r="G3454" i="67" s="1"/>
  <c r="H3454" i="67" s="1"/>
  <c r="I3453" i="67"/>
  <c r="C3453" i="67"/>
  <c r="D3452" i="67"/>
  <c r="C3451" i="67"/>
  <c r="E3450" i="67"/>
  <c r="F3449" i="67"/>
  <c r="G3449" i="67" s="1"/>
  <c r="H3449" i="67" s="1"/>
  <c r="I3448" i="67"/>
  <c r="D3477" i="67"/>
  <c r="E3476" i="67"/>
  <c r="D3475" i="67"/>
  <c r="F3474" i="67"/>
  <c r="G3474" i="67" s="1"/>
  <c r="H3474" i="67" s="1"/>
  <c r="I3473" i="67"/>
  <c r="C3473" i="67"/>
  <c r="D3472" i="67"/>
  <c r="C3471" i="67"/>
  <c r="E3470" i="67"/>
  <c r="F3469" i="67"/>
  <c r="G3469" i="67" s="1"/>
  <c r="H3469" i="67" s="1"/>
  <c r="I3468" i="67"/>
  <c r="C3468" i="67"/>
  <c r="F3467" i="67"/>
  <c r="G3467" i="67" s="1"/>
  <c r="H3467" i="67" s="1"/>
  <c r="I3466" i="67"/>
  <c r="D3466" i="67"/>
  <c r="E3465" i="67"/>
  <c r="F3464" i="67"/>
  <c r="G3464" i="67" s="1"/>
  <c r="H3464" i="67" s="1"/>
  <c r="I3463" i="67"/>
  <c r="E3463" i="67"/>
  <c r="C3462" i="67"/>
  <c r="D3461" i="67"/>
  <c r="E3460" i="67"/>
  <c r="D3459" i="67"/>
  <c r="F3458" i="67"/>
  <c r="G3458" i="67" s="1"/>
  <c r="H3458" i="67" s="1"/>
  <c r="I3457" i="67"/>
  <c r="C3457" i="67"/>
  <c r="D3456" i="67"/>
  <c r="C3455" i="67"/>
  <c r="E3454" i="67"/>
  <c r="F3453" i="67"/>
  <c r="G3453" i="67" s="1"/>
  <c r="H3453" i="67" s="1"/>
  <c r="I3452" i="67"/>
  <c r="C3452" i="67"/>
  <c r="F3451" i="67"/>
  <c r="G3451" i="67" s="1"/>
  <c r="H3451" i="67" s="1"/>
  <c r="I3450" i="67"/>
  <c r="D3450" i="67"/>
  <c r="E3449" i="67"/>
  <c r="F3448" i="67"/>
  <c r="G3448" i="67" s="1"/>
  <c r="H3448" i="67" s="1"/>
  <c r="I3477" i="67"/>
  <c r="C3477" i="67"/>
  <c r="D3476" i="67"/>
  <c r="C3475" i="67"/>
  <c r="E3474" i="67"/>
  <c r="F3473" i="67"/>
  <c r="G3473" i="67" s="1"/>
  <c r="H3473" i="67" s="1"/>
  <c r="I3472" i="67"/>
  <c r="C3472" i="67"/>
  <c r="F3471" i="67"/>
  <c r="G3471" i="67" s="1"/>
  <c r="H3471" i="67" s="1"/>
  <c r="I3470" i="67"/>
  <c r="D3470" i="67"/>
  <c r="E3469" i="67"/>
  <c r="F3468" i="67"/>
  <c r="G3468" i="67" s="1"/>
  <c r="H3468" i="67" s="1"/>
  <c r="I3467" i="67"/>
  <c r="E3467" i="67"/>
  <c r="C3466" i="67"/>
  <c r="D3465" i="67"/>
  <c r="E3464" i="67"/>
  <c r="D3463" i="67"/>
  <c r="F3462" i="67"/>
  <c r="G3462" i="67" s="1"/>
  <c r="H3462" i="67" s="1"/>
  <c r="I3461" i="67"/>
  <c r="C3461" i="67"/>
  <c r="D3460" i="67"/>
  <c r="C3459" i="67"/>
  <c r="E3458" i="67"/>
  <c r="F3457" i="67"/>
  <c r="G3457" i="67" s="1"/>
  <c r="H3457" i="67" s="1"/>
  <c r="I3456" i="67"/>
  <c r="C3456" i="67"/>
  <c r="F3455" i="67"/>
  <c r="G3455" i="67" s="1"/>
  <c r="H3455" i="67" s="1"/>
  <c r="I3454" i="67"/>
  <c r="D3454" i="67"/>
  <c r="E3453" i="67"/>
  <c r="F3452" i="67"/>
  <c r="G3452" i="67" s="1"/>
  <c r="H3452" i="67" s="1"/>
  <c r="I3451" i="67"/>
  <c r="E3451" i="67"/>
  <c r="C3450" i="67"/>
  <c r="D3449" i="67"/>
  <c r="E3448" i="67"/>
  <c r="F3447" i="67"/>
  <c r="I3446" i="67"/>
  <c r="I3445" i="67"/>
  <c r="I3444" i="67"/>
  <c r="I3443" i="67"/>
  <c r="I3442" i="67"/>
  <c r="I3441" i="67"/>
  <c r="I3440" i="67"/>
  <c r="I3439" i="67"/>
  <c r="I3438" i="67"/>
  <c r="I3437" i="67"/>
  <c r="I3436" i="67"/>
  <c r="I3435" i="67"/>
  <c r="I3434" i="67"/>
  <c r="I3433" i="67"/>
  <c r="I3432" i="67"/>
  <c r="I3431" i="67"/>
  <c r="F3475" i="67"/>
  <c r="G3475" i="67" s="1"/>
  <c r="H3475" i="67" s="1"/>
  <c r="F3472" i="67"/>
  <c r="G3472" i="67" s="1"/>
  <c r="H3472" i="67" s="1"/>
  <c r="C3470" i="67"/>
  <c r="D3467" i="67"/>
  <c r="D3464" i="67"/>
  <c r="F3461" i="67"/>
  <c r="G3461" i="67" s="1"/>
  <c r="H3461" i="67" s="1"/>
  <c r="I3458" i="67"/>
  <c r="I3455" i="67"/>
  <c r="D3453" i="67"/>
  <c r="F3450" i="67"/>
  <c r="G3450" i="67" s="1"/>
  <c r="H3450" i="67" s="1"/>
  <c r="C3448" i="67"/>
  <c r="C3447" i="67"/>
  <c r="F3445" i="67"/>
  <c r="G3445" i="67" s="1"/>
  <c r="H3445" i="67" s="1"/>
  <c r="E3444" i="67"/>
  <c r="C3443" i="67"/>
  <c r="F3441" i="67"/>
  <c r="G3441" i="67" s="1"/>
  <c r="H3441" i="67" s="1"/>
  <c r="E3440" i="67"/>
  <c r="C3439" i="67"/>
  <c r="F3437" i="67"/>
  <c r="G3437" i="67" s="1"/>
  <c r="H3437" i="67" s="1"/>
  <c r="E3436" i="67"/>
  <c r="C3435" i="67"/>
  <c r="F3433" i="67"/>
  <c r="G3433" i="67" s="1"/>
  <c r="H3433" i="67" s="1"/>
  <c r="E3432" i="67"/>
  <c r="C3431" i="67"/>
  <c r="C3430" i="67"/>
  <c r="C3429" i="67"/>
  <c r="C3428" i="67"/>
  <c r="C3427" i="67"/>
  <c r="C3426" i="67"/>
  <c r="C3425" i="67"/>
  <c r="C3424" i="67"/>
  <c r="C3423" i="67"/>
  <c r="C3422" i="67"/>
  <c r="C3421" i="67"/>
  <c r="C3420" i="67"/>
  <c r="I3426" i="67"/>
  <c r="I3423" i="67"/>
  <c r="F3477" i="67"/>
  <c r="G3477" i="67" s="1"/>
  <c r="H3477" i="67" s="1"/>
  <c r="I3474" i="67"/>
  <c r="I3471" i="67"/>
  <c r="D3469" i="67"/>
  <c r="F3466" i="67"/>
  <c r="G3466" i="67" s="1"/>
  <c r="H3466" i="67" s="1"/>
  <c r="I3460" i="67"/>
  <c r="D3458" i="67"/>
  <c r="E3455" i="67"/>
  <c r="E3452" i="67"/>
  <c r="I3449" i="67"/>
  <c r="I3447" i="67"/>
  <c r="F3446" i="67"/>
  <c r="G3446" i="67" s="1"/>
  <c r="H3446" i="67" s="1"/>
  <c r="E3445" i="67"/>
  <c r="C3444" i="67"/>
  <c r="F3442" i="67"/>
  <c r="G3442" i="67" s="1"/>
  <c r="H3442" i="67" s="1"/>
  <c r="E3441" i="67"/>
  <c r="C3440" i="67"/>
  <c r="F3438" i="67"/>
  <c r="G3438" i="67" s="1"/>
  <c r="H3438" i="67" s="1"/>
  <c r="E3437" i="67"/>
  <c r="C3436" i="67"/>
  <c r="F3434" i="67"/>
  <c r="G3434" i="67" s="1"/>
  <c r="H3434" i="67" s="1"/>
  <c r="E3433" i="67"/>
  <c r="C3432" i="67"/>
  <c r="I3430" i="67"/>
  <c r="I3429" i="67"/>
  <c r="I3428" i="67"/>
  <c r="I3427" i="67"/>
  <c r="I3424" i="67"/>
  <c r="I3421" i="67"/>
  <c r="I3476" i="67"/>
  <c r="D3474" i="67"/>
  <c r="E3471" i="67"/>
  <c r="E3468" i="67"/>
  <c r="I3465" i="67"/>
  <c r="C3463" i="67"/>
  <c r="C3460" i="67"/>
  <c r="E3457" i="67"/>
  <c r="C3449" i="67"/>
  <c r="E3447" i="67"/>
  <c r="E3446" i="67"/>
  <c r="C3445" i="67"/>
  <c r="F3443" i="67"/>
  <c r="G3443" i="67" s="1"/>
  <c r="H3443" i="67" s="1"/>
  <c r="E3442" i="67"/>
  <c r="C3441" i="67"/>
  <c r="F3439" i="67"/>
  <c r="G3439" i="67" s="1"/>
  <c r="H3439" i="67" s="1"/>
  <c r="E3438" i="67"/>
  <c r="C3437" i="67"/>
  <c r="F3435" i="67"/>
  <c r="G3435" i="67" s="1"/>
  <c r="H3435" i="67" s="1"/>
  <c r="E3434" i="67"/>
  <c r="C3433" i="67"/>
  <c r="F3431" i="67"/>
  <c r="G3431" i="67" s="1"/>
  <c r="H3431" i="67" s="1"/>
  <c r="F3430" i="67"/>
  <c r="G3430" i="67" s="1"/>
  <c r="H3430" i="67" s="1"/>
  <c r="F3429" i="67"/>
  <c r="G3429" i="67" s="1"/>
  <c r="H3429" i="67" s="1"/>
  <c r="F3428" i="67"/>
  <c r="G3428" i="67" s="1"/>
  <c r="H3428" i="67" s="1"/>
  <c r="F3427" i="67"/>
  <c r="G3427" i="67" s="1"/>
  <c r="H3427" i="67" s="1"/>
  <c r="F3426" i="67"/>
  <c r="G3426" i="67" s="1"/>
  <c r="H3426" i="67" s="1"/>
  <c r="F3425" i="67"/>
  <c r="G3425" i="67" s="1"/>
  <c r="H3425" i="67" s="1"/>
  <c r="F3424" i="67"/>
  <c r="G3424" i="67" s="1"/>
  <c r="H3424" i="67" s="1"/>
  <c r="F3423" i="67"/>
  <c r="G3423" i="67" s="1"/>
  <c r="H3423" i="67" s="1"/>
  <c r="F3422" i="67"/>
  <c r="G3422" i="67" s="1"/>
  <c r="H3422" i="67" s="1"/>
  <c r="F3421" i="67"/>
  <c r="G3421" i="67" s="1"/>
  <c r="H3421" i="67" s="1"/>
  <c r="C3476" i="67"/>
  <c r="E3473" i="67"/>
  <c r="C3465" i="67"/>
  <c r="E3462" i="67"/>
  <c r="F3459" i="67"/>
  <c r="G3459" i="67" s="1"/>
  <c r="H3459" i="67" s="1"/>
  <c r="F3456" i="67"/>
  <c r="G3456" i="67" s="1"/>
  <c r="H3456" i="67" s="1"/>
  <c r="C3454" i="67"/>
  <c r="D3451" i="67"/>
  <c r="D3448" i="67"/>
  <c r="D3447" i="67"/>
  <c r="C3446" i="67"/>
  <c r="F3444" i="67"/>
  <c r="G3444" i="67" s="1"/>
  <c r="H3444" i="67" s="1"/>
  <c r="E3443" i="67"/>
  <c r="C3442" i="67"/>
  <c r="F3440" i="67"/>
  <c r="G3440" i="67" s="1"/>
  <c r="H3440" i="67" s="1"/>
  <c r="E3439" i="67"/>
  <c r="C3438" i="67"/>
  <c r="F3436" i="67"/>
  <c r="G3436" i="67" s="1"/>
  <c r="H3436" i="67" s="1"/>
  <c r="E3435" i="67"/>
  <c r="C3434" i="67"/>
  <c r="F3432" i="67"/>
  <c r="G3432" i="67" s="1"/>
  <c r="H3432" i="67" s="1"/>
  <c r="E3431" i="67"/>
  <c r="E3430" i="67"/>
  <c r="E3429" i="67"/>
  <c r="E3428" i="67"/>
  <c r="E3427" i="67"/>
  <c r="E3426" i="67"/>
  <c r="E3425" i="67"/>
  <c r="E3424" i="67"/>
  <c r="E3423" i="67"/>
  <c r="E3422" i="67"/>
  <c r="E3421" i="67"/>
  <c r="E3420" i="67"/>
  <c r="I3425" i="67"/>
  <c r="I3422" i="67"/>
  <c r="I3420" i="67"/>
  <c r="F3420" i="67"/>
  <c r="G3420" i="67" s="1"/>
  <c r="H3420" i="67" s="1"/>
  <c r="E3415" i="67"/>
  <c r="F3414" i="67"/>
  <c r="G3414" i="67" s="1"/>
  <c r="H3414" i="67" s="1"/>
  <c r="I3413" i="67"/>
  <c r="C3413" i="67"/>
  <c r="E3412" i="67"/>
  <c r="F3411" i="67"/>
  <c r="G3411" i="67" s="1"/>
  <c r="H3411" i="67" s="1"/>
  <c r="I3410" i="67"/>
  <c r="C3410" i="67"/>
  <c r="D3409" i="67"/>
  <c r="F3408" i="67"/>
  <c r="G3408" i="67" s="1"/>
  <c r="H3408" i="67" s="1"/>
  <c r="I3407" i="67"/>
  <c r="C3407" i="67"/>
  <c r="D3406" i="67"/>
  <c r="E3405" i="67"/>
  <c r="C3404" i="67"/>
  <c r="D3403" i="67"/>
  <c r="E3402" i="67"/>
  <c r="F3401" i="67"/>
  <c r="G3401" i="67" s="1"/>
  <c r="H3401" i="67" s="1"/>
  <c r="I3400" i="67"/>
  <c r="D3400" i="67"/>
  <c r="E3399" i="67"/>
  <c r="F3398" i="67"/>
  <c r="G3398" i="67" s="1"/>
  <c r="H3398" i="67" s="1"/>
  <c r="I3397" i="67"/>
  <c r="C3397" i="67"/>
  <c r="E3396" i="67"/>
  <c r="F3395" i="67"/>
  <c r="G3395" i="67" s="1"/>
  <c r="H3395" i="67" s="1"/>
  <c r="I3394" i="67"/>
  <c r="C3394" i="67"/>
  <c r="D3393" i="67"/>
  <c r="F3392" i="67"/>
  <c r="G3392" i="67" s="1"/>
  <c r="H3392" i="67" s="1"/>
  <c r="I3391" i="67"/>
  <c r="C3391" i="67"/>
  <c r="D3390" i="67"/>
  <c r="E3389" i="67"/>
  <c r="C3388" i="67"/>
  <c r="D3387" i="67"/>
  <c r="E3386" i="67"/>
  <c r="I3415" i="67"/>
  <c r="D3414" i="67"/>
  <c r="D3411" i="67"/>
  <c r="F3409" i="67"/>
  <c r="G3409" i="67" s="1"/>
  <c r="H3409" i="67" s="1"/>
  <c r="D3408" i="67"/>
  <c r="F3406" i="67"/>
  <c r="G3406" i="67" s="1"/>
  <c r="H3406" i="67" s="1"/>
  <c r="C3405" i="67"/>
  <c r="D3415" i="67"/>
  <c r="E3414" i="67"/>
  <c r="F3413" i="67"/>
  <c r="G3413" i="67" s="1"/>
  <c r="H3413" i="67" s="1"/>
  <c r="I3412" i="67"/>
  <c r="D3412" i="67"/>
  <c r="E3411" i="67"/>
  <c r="F3410" i="67"/>
  <c r="G3410" i="67" s="1"/>
  <c r="H3410" i="67" s="1"/>
  <c r="I3409" i="67"/>
  <c r="C3409" i="67"/>
  <c r="E3408" i="67"/>
  <c r="F3407" i="67"/>
  <c r="G3407" i="67" s="1"/>
  <c r="H3407" i="67" s="1"/>
  <c r="I3406" i="67"/>
  <c r="C3406" i="67"/>
  <c r="D3405" i="67"/>
  <c r="F3404" i="67"/>
  <c r="G3404" i="67" s="1"/>
  <c r="H3404" i="67" s="1"/>
  <c r="I3403" i="67"/>
  <c r="C3403" i="67"/>
  <c r="D3402" i="67"/>
  <c r="E3401" i="67"/>
  <c r="C3400" i="67"/>
  <c r="D3399" i="67"/>
  <c r="E3398" i="67"/>
  <c r="F3397" i="67"/>
  <c r="G3397" i="67" s="1"/>
  <c r="H3397" i="67" s="1"/>
  <c r="I3396" i="67"/>
  <c r="D3396" i="67"/>
  <c r="E3395" i="67"/>
  <c r="F3394" i="67"/>
  <c r="G3394" i="67" s="1"/>
  <c r="H3394" i="67" s="1"/>
  <c r="I3393" i="67"/>
  <c r="C3393" i="67"/>
  <c r="E3392" i="67"/>
  <c r="F3391" i="67"/>
  <c r="G3391" i="67" s="1"/>
  <c r="H3391" i="67" s="1"/>
  <c r="I3390" i="67"/>
  <c r="C3390" i="67"/>
  <c r="D3389" i="67"/>
  <c r="F3388" i="67"/>
  <c r="G3388" i="67" s="1"/>
  <c r="H3388" i="67" s="1"/>
  <c r="I3387" i="67"/>
  <c r="C3387" i="67"/>
  <c r="D3386" i="67"/>
  <c r="C3415" i="67"/>
  <c r="E3413" i="67"/>
  <c r="C3412" i="67"/>
  <c r="E3410" i="67"/>
  <c r="I3408" i="67"/>
  <c r="E3407" i="67"/>
  <c r="I3405" i="67"/>
  <c r="D3413" i="67"/>
  <c r="D3410" i="67"/>
  <c r="D3407" i="67"/>
  <c r="E3404" i="67"/>
  <c r="I3402" i="67"/>
  <c r="D3401" i="67"/>
  <c r="I3399" i="67"/>
  <c r="D3398" i="67"/>
  <c r="D3395" i="67"/>
  <c r="F3393" i="67"/>
  <c r="G3393" i="67" s="1"/>
  <c r="H3393" i="67" s="1"/>
  <c r="D3392" i="67"/>
  <c r="F3390" i="67"/>
  <c r="G3390" i="67" s="1"/>
  <c r="H3390" i="67" s="1"/>
  <c r="C3389" i="67"/>
  <c r="F3387" i="67"/>
  <c r="G3387" i="67" s="1"/>
  <c r="H3387" i="67" s="1"/>
  <c r="C3386" i="67"/>
  <c r="F3415" i="67"/>
  <c r="G3415" i="67" s="1"/>
  <c r="H3415" i="67" s="1"/>
  <c r="F3412" i="67"/>
  <c r="G3412" i="67" s="1"/>
  <c r="H3412" i="67" s="1"/>
  <c r="E3409" i="67"/>
  <c r="E3406" i="67"/>
  <c r="D3404" i="67"/>
  <c r="F3402" i="67"/>
  <c r="G3402" i="67" s="1"/>
  <c r="H3402" i="67" s="1"/>
  <c r="C3401" i="67"/>
  <c r="F3399" i="67"/>
  <c r="G3399" i="67" s="1"/>
  <c r="H3399" i="67" s="1"/>
  <c r="C3398" i="67"/>
  <c r="F3396" i="67"/>
  <c r="G3396" i="67" s="1"/>
  <c r="H3396" i="67" s="1"/>
  <c r="C3395" i="67"/>
  <c r="E3393" i="67"/>
  <c r="C3392" i="67"/>
  <c r="E3390" i="67"/>
  <c r="I3388" i="67"/>
  <c r="E3387" i="67"/>
  <c r="I3414" i="67"/>
  <c r="I3411" i="67"/>
  <c r="F3405" i="67"/>
  <c r="G3405" i="67" s="1"/>
  <c r="H3405" i="67" s="1"/>
  <c r="F3403" i="67"/>
  <c r="G3403" i="67" s="1"/>
  <c r="H3403" i="67" s="1"/>
  <c r="C3402" i="67"/>
  <c r="F3400" i="67"/>
  <c r="G3400" i="67" s="1"/>
  <c r="H3400" i="67" s="1"/>
  <c r="C3399" i="67"/>
  <c r="E3397" i="67"/>
  <c r="C3396" i="67"/>
  <c r="E3394" i="67"/>
  <c r="I3392" i="67"/>
  <c r="E3391" i="67"/>
  <c r="I3389" i="67"/>
  <c r="E3388" i="67"/>
  <c r="I3386" i="67"/>
  <c r="C3414" i="67"/>
  <c r="C3411" i="67"/>
  <c r="C3408" i="67"/>
  <c r="I3404" i="67"/>
  <c r="E3403" i="67"/>
  <c r="I3401" i="67"/>
  <c r="E3400" i="67"/>
  <c r="I3398" i="67"/>
  <c r="D3397" i="67"/>
  <c r="I3395" i="67"/>
  <c r="D3394" i="67"/>
  <c r="D3391" i="67"/>
  <c r="F3389" i="67"/>
  <c r="G3389" i="67" s="1"/>
  <c r="H3389" i="67" s="1"/>
  <c r="D3388" i="67"/>
  <c r="F3386" i="67"/>
  <c r="G3386" i="67" s="1"/>
  <c r="H3386" i="67" s="1"/>
  <c r="I3385" i="67"/>
  <c r="C3385" i="67"/>
  <c r="C3384" i="67"/>
  <c r="C3383" i="67"/>
  <c r="C3382" i="67"/>
  <c r="C3381" i="67"/>
  <c r="C3380" i="67"/>
  <c r="C3379" i="67"/>
  <c r="C3378" i="67"/>
  <c r="C3377" i="67"/>
  <c r="C3376" i="67"/>
  <c r="C3375" i="67"/>
  <c r="C3374" i="67"/>
  <c r="C3373" i="67"/>
  <c r="C3372" i="67"/>
  <c r="C3371" i="67"/>
  <c r="C3370" i="67"/>
  <c r="C3369" i="67"/>
  <c r="C3368" i="67"/>
  <c r="C3367" i="67"/>
  <c r="C3366" i="67"/>
  <c r="C3365" i="67"/>
  <c r="C3364" i="67"/>
  <c r="C3363" i="67"/>
  <c r="C3362" i="67"/>
  <c r="C3361" i="67"/>
  <c r="C3360" i="67"/>
  <c r="C3359" i="67"/>
  <c r="C3358" i="67"/>
  <c r="C3357" i="67"/>
  <c r="C3356" i="67"/>
  <c r="E3374" i="67"/>
  <c r="E3371" i="67"/>
  <c r="E3369" i="67"/>
  <c r="E3366" i="67"/>
  <c r="E3363" i="67"/>
  <c r="E3360" i="67"/>
  <c r="E3357" i="67"/>
  <c r="F3385" i="67"/>
  <c r="G3385" i="67" s="1"/>
  <c r="H3385" i="67" s="1"/>
  <c r="I3384" i="67"/>
  <c r="I3383" i="67"/>
  <c r="I3382" i="67"/>
  <c r="I3381" i="67"/>
  <c r="I3380" i="67"/>
  <c r="I3379" i="67"/>
  <c r="I3378" i="67"/>
  <c r="I3377" i="67"/>
  <c r="I3376" i="67"/>
  <c r="I3375" i="67"/>
  <c r="I3374" i="67"/>
  <c r="I3373" i="67"/>
  <c r="I3372" i="67"/>
  <c r="I3371" i="67"/>
  <c r="I3370" i="67"/>
  <c r="I3369" i="67"/>
  <c r="I3368" i="67"/>
  <c r="I3367" i="67"/>
  <c r="I3366" i="67"/>
  <c r="I3365" i="67"/>
  <c r="I3364" i="67"/>
  <c r="I3363" i="67"/>
  <c r="I3362" i="67"/>
  <c r="I3361" i="67"/>
  <c r="I3360" i="67"/>
  <c r="I3359" i="67"/>
  <c r="I3358" i="67"/>
  <c r="I3357" i="67"/>
  <c r="I3356" i="67"/>
  <c r="E3376" i="67"/>
  <c r="E3372" i="67"/>
  <c r="E3368" i="67"/>
  <c r="E3365" i="67"/>
  <c r="E3362" i="67"/>
  <c r="E3359" i="67"/>
  <c r="E3356" i="67"/>
  <c r="E3385" i="67"/>
  <c r="F3384" i="67"/>
  <c r="G3384" i="67" s="1"/>
  <c r="H3384" i="67" s="1"/>
  <c r="F3383" i="67"/>
  <c r="G3383" i="67" s="1"/>
  <c r="H3383" i="67" s="1"/>
  <c r="F3382" i="67"/>
  <c r="G3382" i="67" s="1"/>
  <c r="H3382" i="67" s="1"/>
  <c r="F3381" i="67"/>
  <c r="G3381" i="67" s="1"/>
  <c r="H3381" i="67" s="1"/>
  <c r="F3380" i="67"/>
  <c r="G3380" i="67" s="1"/>
  <c r="H3380" i="67" s="1"/>
  <c r="F3379" i="67"/>
  <c r="G3379" i="67" s="1"/>
  <c r="H3379" i="67" s="1"/>
  <c r="F3378" i="67"/>
  <c r="G3378" i="67" s="1"/>
  <c r="H3378" i="67" s="1"/>
  <c r="F3377" i="67"/>
  <c r="G3377" i="67" s="1"/>
  <c r="H3377" i="67" s="1"/>
  <c r="F3376" i="67"/>
  <c r="G3376" i="67" s="1"/>
  <c r="H3376" i="67" s="1"/>
  <c r="F3375" i="67"/>
  <c r="G3375" i="67" s="1"/>
  <c r="H3375" i="67" s="1"/>
  <c r="F3374" i="67"/>
  <c r="G3374" i="67" s="1"/>
  <c r="H3374" i="67" s="1"/>
  <c r="F3373" i="67"/>
  <c r="G3373" i="67" s="1"/>
  <c r="H3373" i="67" s="1"/>
  <c r="F3372" i="67"/>
  <c r="G3372" i="67" s="1"/>
  <c r="H3372" i="67" s="1"/>
  <c r="F3371" i="67"/>
  <c r="G3371" i="67" s="1"/>
  <c r="H3371" i="67" s="1"/>
  <c r="F3370" i="67"/>
  <c r="G3370" i="67" s="1"/>
  <c r="H3370" i="67" s="1"/>
  <c r="F3369" i="67"/>
  <c r="G3369" i="67" s="1"/>
  <c r="H3369" i="67" s="1"/>
  <c r="F3368" i="67"/>
  <c r="G3368" i="67" s="1"/>
  <c r="H3368" i="67" s="1"/>
  <c r="F3367" i="67"/>
  <c r="G3367" i="67" s="1"/>
  <c r="H3367" i="67" s="1"/>
  <c r="F3366" i="67"/>
  <c r="G3366" i="67" s="1"/>
  <c r="H3366" i="67" s="1"/>
  <c r="F3365" i="67"/>
  <c r="G3365" i="67" s="1"/>
  <c r="H3365" i="67" s="1"/>
  <c r="F3364" i="67"/>
  <c r="G3364" i="67" s="1"/>
  <c r="H3364" i="67" s="1"/>
  <c r="F3363" i="67"/>
  <c r="G3363" i="67" s="1"/>
  <c r="H3363" i="67" s="1"/>
  <c r="F3362" i="67"/>
  <c r="G3362" i="67" s="1"/>
  <c r="H3362" i="67" s="1"/>
  <c r="F3361" i="67"/>
  <c r="G3361" i="67" s="1"/>
  <c r="H3361" i="67" s="1"/>
  <c r="F3360" i="67"/>
  <c r="G3360" i="67" s="1"/>
  <c r="H3360" i="67" s="1"/>
  <c r="F3359" i="67"/>
  <c r="G3359" i="67" s="1"/>
  <c r="H3359" i="67" s="1"/>
  <c r="F3358" i="67"/>
  <c r="G3358" i="67" s="1"/>
  <c r="H3358" i="67" s="1"/>
  <c r="F3357" i="67"/>
  <c r="G3357" i="67" s="1"/>
  <c r="H3357" i="67" s="1"/>
  <c r="F3356" i="67"/>
  <c r="G3356" i="67" s="1"/>
  <c r="H3356" i="67" s="1"/>
  <c r="D3385" i="67"/>
  <c r="E3384" i="67"/>
  <c r="E3383" i="67"/>
  <c r="E3382" i="67"/>
  <c r="E3381" i="67"/>
  <c r="E3380" i="67"/>
  <c r="E3379" i="67"/>
  <c r="E3378" i="67"/>
  <c r="E3377" i="67"/>
  <c r="E3375" i="67"/>
  <c r="E3373" i="67"/>
  <c r="E3370" i="67"/>
  <c r="E3367" i="67"/>
  <c r="E3364" i="67"/>
  <c r="E3361" i="67"/>
  <c r="E3358" i="67"/>
  <c r="E3353" i="67"/>
  <c r="F3352" i="67"/>
  <c r="G3352" i="67" s="1"/>
  <c r="H3352" i="67" s="1"/>
  <c r="I3351" i="67"/>
  <c r="C3351" i="67"/>
  <c r="E3350" i="67"/>
  <c r="F3349" i="67"/>
  <c r="G3349" i="67" s="1"/>
  <c r="H3349" i="67" s="1"/>
  <c r="I3348" i="67"/>
  <c r="C3348" i="67"/>
  <c r="D3347" i="67"/>
  <c r="F3346" i="67"/>
  <c r="G3346" i="67" s="1"/>
  <c r="H3346" i="67" s="1"/>
  <c r="I3345" i="67"/>
  <c r="C3345" i="67"/>
  <c r="D3344" i="67"/>
  <c r="E3343" i="67"/>
  <c r="C3342" i="67"/>
  <c r="D3341" i="67"/>
  <c r="E3340" i="67"/>
  <c r="F3339" i="67"/>
  <c r="G3339" i="67" s="1"/>
  <c r="H3339" i="67" s="1"/>
  <c r="I3338" i="67"/>
  <c r="D3338" i="67"/>
  <c r="E3337" i="67"/>
  <c r="F3336" i="67"/>
  <c r="G3336" i="67" s="1"/>
  <c r="H3336" i="67" s="1"/>
  <c r="I3335" i="67"/>
  <c r="C3335" i="67"/>
  <c r="E3334" i="67"/>
  <c r="F3333" i="67"/>
  <c r="G3333" i="67" s="1"/>
  <c r="H3333" i="67" s="1"/>
  <c r="I3332" i="67"/>
  <c r="C3332" i="67"/>
  <c r="D3331" i="67"/>
  <c r="F3330" i="67"/>
  <c r="G3330" i="67" s="1"/>
  <c r="H3330" i="67" s="1"/>
  <c r="I3329" i="67"/>
  <c r="C3329" i="67"/>
  <c r="D3328" i="67"/>
  <c r="E3327" i="67"/>
  <c r="C3326" i="67"/>
  <c r="D3325" i="67"/>
  <c r="E3324" i="67"/>
  <c r="F3323" i="67"/>
  <c r="I3322" i="67"/>
  <c r="I3321" i="67"/>
  <c r="E3321" i="67"/>
  <c r="E3320" i="67"/>
  <c r="E3319" i="67"/>
  <c r="E3318" i="67"/>
  <c r="E3317" i="67"/>
  <c r="E3316" i="67"/>
  <c r="E3315" i="67"/>
  <c r="E3314" i="67"/>
  <c r="E3313" i="67"/>
  <c r="E3312" i="67"/>
  <c r="E3311" i="67"/>
  <c r="E3310" i="67"/>
  <c r="E3309" i="67"/>
  <c r="E3308" i="67"/>
  <c r="E3307" i="67"/>
  <c r="E3306" i="67"/>
  <c r="E3305" i="67"/>
  <c r="D3353" i="67"/>
  <c r="E3352" i="67"/>
  <c r="F3351" i="67"/>
  <c r="G3351" i="67" s="1"/>
  <c r="H3351" i="67" s="1"/>
  <c r="I3350" i="67"/>
  <c r="D3350" i="67"/>
  <c r="E3349" i="67"/>
  <c r="F3348" i="67"/>
  <c r="G3348" i="67" s="1"/>
  <c r="H3348" i="67" s="1"/>
  <c r="I3347" i="67"/>
  <c r="C3347" i="67"/>
  <c r="E3346" i="67"/>
  <c r="F3345" i="67"/>
  <c r="G3345" i="67" s="1"/>
  <c r="H3345" i="67" s="1"/>
  <c r="I3344" i="67"/>
  <c r="C3344" i="67"/>
  <c r="D3343" i="67"/>
  <c r="F3342" i="67"/>
  <c r="G3342" i="67" s="1"/>
  <c r="H3342" i="67" s="1"/>
  <c r="I3341" i="67"/>
  <c r="C3341" i="67"/>
  <c r="D3340" i="67"/>
  <c r="E3339" i="67"/>
  <c r="C3338" i="67"/>
  <c r="D3337" i="67"/>
  <c r="E3336" i="67"/>
  <c r="F3335" i="67"/>
  <c r="G3335" i="67" s="1"/>
  <c r="H3335" i="67" s="1"/>
  <c r="I3334" i="67"/>
  <c r="D3334" i="67"/>
  <c r="E3333" i="67"/>
  <c r="F3332" i="67"/>
  <c r="G3332" i="67" s="1"/>
  <c r="H3332" i="67" s="1"/>
  <c r="I3331" i="67"/>
  <c r="C3331" i="67"/>
  <c r="E3330" i="67"/>
  <c r="F3329" i="67"/>
  <c r="G3329" i="67" s="1"/>
  <c r="H3329" i="67" s="1"/>
  <c r="I3328" i="67"/>
  <c r="C3328" i="67"/>
  <c r="D3327" i="67"/>
  <c r="F3326" i="67"/>
  <c r="G3326" i="67" s="1"/>
  <c r="H3326" i="67" s="1"/>
  <c r="I3325" i="67"/>
  <c r="C3325" i="67"/>
  <c r="D3324" i="67"/>
  <c r="E3323" i="67"/>
  <c r="F3322" i="67"/>
  <c r="G3322" i="67" s="1"/>
  <c r="H3322" i="67" s="1"/>
  <c r="C3321" i="67"/>
  <c r="C3320" i="67"/>
  <c r="C3319" i="67"/>
  <c r="C3318" i="67"/>
  <c r="C3317" i="67"/>
  <c r="C3316" i="67"/>
  <c r="C3315" i="67"/>
  <c r="C3314" i="67"/>
  <c r="C3313" i="67"/>
  <c r="C3312" i="67"/>
  <c r="C3311" i="67"/>
  <c r="C3310" i="67"/>
  <c r="C3309" i="67"/>
  <c r="C3308" i="67"/>
  <c r="C3307" i="67"/>
  <c r="C3306" i="67"/>
  <c r="C3305" i="67"/>
  <c r="C3353" i="67"/>
  <c r="E3351" i="67"/>
  <c r="C3350" i="67"/>
  <c r="E3348" i="67"/>
  <c r="I3346" i="67"/>
  <c r="E3345" i="67"/>
  <c r="I3343" i="67"/>
  <c r="E3342" i="67"/>
  <c r="I3340" i="67"/>
  <c r="D3339" i="67"/>
  <c r="I3337" i="67"/>
  <c r="D3336" i="67"/>
  <c r="D3333" i="67"/>
  <c r="F3331" i="67"/>
  <c r="G3331" i="67" s="1"/>
  <c r="H3331" i="67" s="1"/>
  <c r="D3330" i="67"/>
  <c r="F3328" i="67"/>
  <c r="G3328" i="67" s="1"/>
  <c r="H3328" i="67" s="1"/>
  <c r="C3327" i="67"/>
  <c r="F3325" i="67"/>
  <c r="G3325" i="67" s="1"/>
  <c r="H3325" i="67" s="1"/>
  <c r="C3324" i="67"/>
  <c r="E3322" i="67"/>
  <c r="I3320" i="67"/>
  <c r="I3318" i="67"/>
  <c r="I3316" i="67"/>
  <c r="I3314" i="67"/>
  <c r="I3312" i="67"/>
  <c r="I3310" i="67"/>
  <c r="I3308" i="67"/>
  <c r="I3306" i="67"/>
  <c r="I3304" i="67"/>
  <c r="I3303" i="67"/>
  <c r="I3302" i="67"/>
  <c r="I3301" i="67"/>
  <c r="I3300" i="67"/>
  <c r="I3299" i="67"/>
  <c r="I3298" i="67"/>
  <c r="I3297" i="67"/>
  <c r="I3296" i="67"/>
  <c r="I3295" i="67"/>
  <c r="I3294" i="67"/>
  <c r="I3352" i="67"/>
  <c r="D3351" i="67"/>
  <c r="I3349" i="67"/>
  <c r="D3348" i="67"/>
  <c r="D3345" i="67"/>
  <c r="F3343" i="67"/>
  <c r="G3343" i="67" s="1"/>
  <c r="H3343" i="67" s="1"/>
  <c r="D3342" i="67"/>
  <c r="F3340" i="67"/>
  <c r="G3340" i="67" s="1"/>
  <c r="H3340" i="67" s="1"/>
  <c r="C3339" i="67"/>
  <c r="F3337" i="67"/>
  <c r="G3337" i="67" s="1"/>
  <c r="H3337" i="67" s="1"/>
  <c r="C3336" i="67"/>
  <c r="F3334" i="67"/>
  <c r="G3334" i="67" s="1"/>
  <c r="H3334" i="67" s="1"/>
  <c r="C3333" i="67"/>
  <c r="E3331" i="67"/>
  <c r="C3330" i="67"/>
  <c r="E3328" i="67"/>
  <c r="I3326" i="67"/>
  <c r="E3325" i="67"/>
  <c r="I3323" i="67"/>
  <c r="C3322" i="67"/>
  <c r="F3320" i="67"/>
  <c r="G3320" i="67" s="1"/>
  <c r="H3320" i="67" s="1"/>
  <c r="F3318" i="67"/>
  <c r="G3318" i="67" s="1"/>
  <c r="H3318" i="67" s="1"/>
  <c r="F3316" i="67"/>
  <c r="G3316" i="67" s="1"/>
  <c r="H3316" i="67" s="1"/>
  <c r="F3314" i="67"/>
  <c r="G3314" i="67" s="1"/>
  <c r="H3314" i="67" s="1"/>
  <c r="F3312" i="67"/>
  <c r="G3312" i="67" s="1"/>
  <c r="H3312" i="67" s="1"/>
  <c r="F3310" i="67"/>
  <c r="G3310" i="67" s="1"/>
  <c r="H3310" i="67" s="1"/>
  <c r="F3308" i="67"/>
  <c r="G3308" i="67" s="1"/>
  <c r="H3308" i="67" s="1"/>
  <c r="F3306" i="67"/>
  <c r="G3306" i="67" s="1"/>
  <c r="H3306" i="67" s="1"/>
  <c r="F3304" i="67"/>
  <c r="G3304" i="67" s="1"/>
  <c r="H3304" i="67" s="1"/>
  <c r="F3303" i="67"/>
  <c r="G3303" i="67" s="1"/>
  <c r="H3303" i="67" s="1"/>
  <c r="F3302" i="67"/>
  <c r="G3302" i="67" s="1"/>
  <c r="H3302" i="67" s="1"/>
  <c r="F3301" i="67"/>
  <c r="G3301" i="67" s="1"/>
  <c r="H3301" i="67" s="1"/>
  <c r="F3300" i="67"/>
  <c r="G3300" i="67" s="1"/>
  <c r="H3300" i="67" s="1"/>
  <c r="F3299" i="67"/>
  <c r="G3299" i="67" s="1"/>
  <c r="H3299" i="67" s="1"/>
  <c r="F3298" i="67"/>
  <c r="G3298" i="67" s="1"/>
  <c r="H3298" i="67" s="1"/>
  <c r="F3297" i="67"/>
  <c r="G3297" i="67" s="1"/>
  <c r="H3297" i="67" s="1"/>
  <c r="F3296" i="67"/>
  <c r="G3296" i="67" s="1"/>
  <c r="H3296" i="67" s="1"/>
  <c r="F3295" i="67"/>
  <c r="G3295" i="67" s="1"/>
  <c r="H3295" i="67" s="1"/>
  <c r="F3294" i="67"/>
  <c r="G3294" i="67" s="1"/>
  <c r="H3294" i="67" s="1"/>
  <c r="E3296" i="67"/>
  <c r="E3294" i="67"/>
  <c r="C3297" i="67"/>
  <c r="I3353" i="67"/>
  <c r="D3352" i="67"/>
  <c r="D3349" i="67"/>
  <c r="F3347" i="67"/>
  <c r="G3347" i="67" s="1"/>
  <c r="H3347" i="67" s="1"/>
  <c r="D3346" i="67"/>
  <c r="F3344" i="67"/>
  <c r="G3344" i="67" s="1"/>
  <c r="H3344" i="67" s="1"/>
  <c r="C3343" i="67"/>
  <c r="F3341" i="67"/>
  <c r="G3341" i="67" s="1"/>
  <c r="H3341" i="67" s="1"/>
  <c r="C3340" i="67"/>
  <c r="F3338" i="67"/>
  <c r="G3338" i="67" s="1"/>
  <c r="H3338" i="67" s="1"/>
  <c r="C3337" i="67"/>
  <c r="E3335" i="67"/>
  <c r="C3334" i="67"/>
  <c r="E3332" i="67"/>
  <c r="I3330" i="67"/>
  <c r="E3329" i="67"/>
  <c r="I3327" i="67"/>
  <c r="E3326" i="67"/>
  <c r="I3324" i="67"/>
  <c r="D3323" i="67"/>
  <c r="I3319" i="67"/>
  <c r="I3317" i="67"/>
  <c r="I3315" i="67"/>
  <c r="I3313" i="67"/>
  <c r="I3311" i="67"/>
  <c r="I3309" i="67"/>
  <c r="I3307" i="67"/>
  <c r="I3305" i="67"/>
  <c r="E3304" i="67"/>
  <c r="E3303" i="67"/>
  <c r="E3302" i="67"/>
  <c r="E3301" i="67"/>
  <c r="E3300" i="67"/>
  <c r="E3299" i="67"/>
  <c r="E3298" i="67"/>
  <c r="E3297" i="67"/>
  <c r="E3295" i="67"/>
  <c r="C3296" i="67"/>
  <c r="C3294" i="67"/>
  <c r="F3353" i="67"/>
  <c r="G3353" i="67" s="1"/>
  <c r="H3353" i="67" s="1"/>
  <c r="C3352" i="67"/>
  <c r="F3350" i="67"/>
  <c r="G3350" i="67" s="1"/>
  <c r="H3350" i="67" s="1"/>
  <c r="C3349" i="67"/>
  <c r="E3347" i="67"/>
  <c r="C3346" i="67"/>
  <c r="E3344" i="67"/>
  <c r="I3342" i="67"/>
  <c r="E3341" i="67"/>
  <c r="I3339" i="67"/>
  <c r="E3338" i="67"/>
  <c r="I3336" i="67"/>
  <c r="D3335" i="67"/>
  <c r="I3333" i="67"/>
  <c r="D3332" i="67"/>
  <c r="D3329" i="67"/>
  <c r="F3327" i="67"/>
  <c r="G3327" i="67" s="1"/>
  <c r="H3327" i="67" s="1"/>
  <c r="D3326" i="67"/>
  <c r="F3324" i="67"/>
  <c r="G3324" i="67" s="1"/>
  <c r="H3324" i="67" s="1"/>
  <c r="C3323" i="67"/>
  <c r="F3321" i="67"/>
  <c r="G3321" i="67" s="1"/>
  <c r="H3321" i="67" s="1"/>
  <c r="F3319" i="67"/>
  <c r="G3319" i="67" s="1"/>
  <c r="H3319" i="67" s="1"/>
  <c r="F3317" i="67"/>
  <c r="G3317" i="67" s="1"/>
  <c r="H3317" i="67" s="1"/>
  <c r="F3315" i="67"/>
  <c r="G3315" i="67" s="1"/>
  <c r="H3315" i="67" s="1"/>
  <c r="F3313" i="67"/>
  <c r="G3313" i="67" s="1"/>
  <c r="H3313" i="67" s="1"/>
  <c r="F3311" i="67"/>
  <c r="G3311" i="67" s="1"/>
  <c r="H3311" i="67" s="1"/>
  <c r="F3309" i="67"/>
  <c r="G3309" i="67" s="1"/>
  <c r="H3309" i="67" s="1"/>
  <c r="F3307" i="67"/>
  <c r="G3307" i="67" s="1"/>
  <c r="H3307" i="67" s="1"/>
  <c r="F3305" i="67"/>
  <c r="G3305" i="67" s="1"/>
  <c r="H3305" i="67" s="1"/>
  <c r="C3304" i="67"/>
  <c r="C3303" i="67"/>
  <c r="C3302" i="67"/>
  <c r="C3301" i="67"/>
  <c r="C3300" i="67"/>
  <c r="C3299" i="67"/>
  <c r="C3298" i="67"/>
  <c r="C3295" i="67"/>
  <c r="E3291" i="67"/>
  <c r="F3290" i="67"/>
  <c r="G3290" i="67" s="1"/>
  <c r="H3290" i="67" s="1"/>
  <c r="I3289" i="67"/>
  <c r="E3289" i="67"/>
  <c r="C3288" i="67"/>
  <c r="D3287" i="67"/>
  <c r="E3286" i="67"/>
  <c r="D3285" i="67"/>
  <c r="F3284" i="67"/>
  <c r="G3284" i="67" s="1"/>
  <c r="H3284" i="67" s="1"/>
  <c r="I3283" i="67"/>
  <c r="C3283" i="67"/>
  <c r="D3282" i="67"/>
  <c r="C3281" i="67"/>
  <c r="E3280" i="67"/>
  <c r="F3279" i="67"/>
  <c r="G3279" i="67" s="1"/>
  <c r="H3279" i="67" s="1"/>
  <c r="I3278" i="67"/>
  <c r="C3278" i="67"/>
  <c r="F3277" i="67"/>
  <c r="G3277" i="67" s="1"/>
  <c r="H3277" i="67" s="1"/>
  <c r="I3276" i="67"/>
  <c r="D3276" i="67"/>
  <c r="E3275" i="67"/>
  <c r="F3274" i="67"/>
  <c r="G3274" i="67" s="1"/>
  <c r="H3274" i="67" s="1"/>
  <c r="I3273" i="67"/>
  <c r="E3273" i="67"/>
  <c r="C3272" i="67"/>
  <c r="D3271" i="67"/>
  <c r="E3270" i="67"/>
  <c r="D3269" i="67"/>
  <c r="F3268" i="67"/>
  <c r="G3268" i="67" s="1"/>
  <c r="H3268" i="67" s="1"/>
  <c r="I3267" i="67"/>
  <c r="C3267" i="67"/>
  <c r="D3266" i="67"/>
  <c r="C3265" i="67"/>
  <c r="E3264" i="67"/>
  <c r="F3263" i="67"/>
  <c r="G3263" i="67" s="1"/>
  <c r="H3263" i="67" s="1"/>
  <c r="I3262" i="67"/>
  <c r="C3262" i="67"/>
  <c r="D3261" i="67"/>
  <c r="E3260" i="67"/>
  <c r="E3259" i="67"/>
  <c r="E3258" i="67"/>
  <c r="D3291" i="67"/>
  <c r="E3290" i="67"/>
  <c r="D3289" i="67"/>
  <c r="F3288" i="67"/>
  <c r="G3288" i="67" s="1"/>
  <c r="H3288" i="67" s="1"/>
  <c r="I3287" i="67"/>
  <c r="C3287" i="67"/>
  <c r="D3286" i="67"/>
  <c r="C3285" i="67"/>
  <c r="E3284" i="67"/>
  <c r="F3283" i="67"/>
  <c r="G3283" i="67" s="1"/>
  <c r="H3283" i="67" s="1"/>
  <c r="I3282" i="67"/>
  <c r="C3282" i="67"/>
  <c r="F3281" i="67"/>
  <c r="G3281" i="67" s="1"/>
  <c r="H3281" i="67" s="1"/>
  <c r="I3280" i="67"/>
  <c r="D3280" i="67"/>
  <c r="E3279" i="67"/>
  <c r="F3278" i="67"/>
  <c r="G3278" i="67" s="1"/>
  <c r="H3278" i="67" s="1"/>
  <c r="I3277" i="67"/>
  <c r="E3277" i="67"/>
  <c r="C3276" i="67"/>
  <c r="D3275" i="67"/>
  <c r="E3274" i="67"/>
  <c r="D3273" i="67"/>
  <c r="F3272" i="67"/>
  <c r="G3272" i="67" s="1"/>
  <c r="H3272" i="67" s="1"/>
  <c r="I3271" i="67"/>
  <c r="C3271" i="67"/>
  <c r="D3270" i="67"/>
  <c r="C3269" i="67"/>
  <c r="E3268" i="67"/>
  <c r="F3267" i="67"/>
  <c r="G3267" i="67" s="1"/>
  <c r="H3267" i="67" s="1"/>
  <c r="I3266" i="67"/>
  <c r="C3266" i="67"/>
  <c r="F3265" i="67"/>
  <c r="G3265" i="67" s="1"/>
  <c r="H3265" i="67" s="1"/>
  <c r="I3264" i="67"/>
  <c r="D3264" i="67"/>
  <c r="E3263" i="67"/>
  <c r="F3262" i="67"/>
  <c r="G3262" i="67" s="1"/>
  <c r="H3262" i="67" s="1"/>
  <c r="I3261" i="67"/>
  <c r="C3261" i="67"/>
  <c r="C3260" i="67"/>
  <c r="C3259" i="67"/>
  <c r="C3258" i="67"/>
  <c r="C3257" i="67"/>
  <c r="C3256" i="67"/>
  <c r="C3255" i="67"/>
  <c r="C3254" i="67"/>
  <c r="C3253" i="67"/>
  <c r="C3252" i="67"/>
  <c r="C3251" i="67"/>
  <c r="C3250" i="67"/>
  <c r="C3249" i="67"/>
  <c r="C3248" i="67"/>
  <c r="C3247" i="67"/>
  <c r="C3246" i="67"/>
  <c r="C3291" i="67"/>
  <c r="E3288" i="67"/>
  <c r="I3286" i="67"/>
  <c r="F3285" i="67"/>
  <c r="G3285" i="67" s="1"/>
  <c r="H3285" i="67" s="1"/>
  <c r="D3284" i="67"/>
  <c r="F3282" i="67"/>
  <c r="G3282" i="67" s="1"/>
  <c r="H3282" i="67" s="1"/>
  <c r="E3281" i="67"/>
  <c r="C3280" i="67"/>
  <c r="E3278" i="67"/>
  <c r="D3277" i="67"/>
  <c r="I3275" i="67"/>
  <c r="D3274" i="67"/>
  <c r="C3273" i="67"/>
  <c r="F3271" i="67"/>
  <c r="G3271" i="67" s="1"/>
  <c r="H3271" i="67" s="1"/>
  <c r="C3270" i="67"/>
  <c r="I3268" i="67"/>
  <c r="E3267" i="67"/>
  <c r="I3265" i="67"/>
  <c r="D3263" i="67"/>
  <c r="F3261" i="67"/>
  <c r="I3259" i="67"/>
  <c r="I3257" i="67"/>
  <c r="F3256" i="67"/>
  <c r="G3256" i="67" s="1"/>
  <c r="H3256" i="67" s="1"/>
  <c r="E3255" i="67"/>
  <c r="I3253" i="67"/>
  <c r="F3252" i="67"/>
  <c r="G3252" i="67" s="1"/>
  <c r="H3252" i="67" s="1"/>
  <c r="E3251" i="67"/>
  <c r="I3249" i="67"/>
  <c r="F3248" i="67"/>
  <c r="G3248" i="67" s="1"/>
  <c r="H3248" i="67" s="1"/>
  <c r="E3247" i="67"/>
  <c r="I3245" i="67"/>
  <c r="I3244" i="67"/>
  <c r="I3243" i="67"/>
  <c r="I3242" i="67"/>
  <c r="I3241" i="67"/>
  <c r="I3240" i="67"/>
  <c r="I3239" i="67"/>
  <c r="I3238" i="67"/>
  <c r="I3237" i="67"/>
  <c r="I3236" i="67"/>
  <c r="I3235" i="67"/>
  <c r="I3234" i="67"/>
  <c r="I3233" i="67"/>
  <c r="I3232" i="67"/>
  <c r="I3231" i="67"/>
  <c r="I3230" i="67"/>
  <c r="F3239" i="67"/>
  <c r="G3239" i="67" s="1"/>
  <c r="H3239" i="67" s="1"/>
  <c r="F3237" i="67"/>
  <c r="G3237" i="67" s="1"/>
  <c r="H3237" i="67" s="1"/>
  <c r="F3235" i="67"/>
  <c r="G3235" i="67" s="1"/>
  <c r="H3235" i="67" s="1"/>
  <c r="F3233" i="67"/>
  <c r="G3233" i="67" s="1"/>
  <c r="H3233" i="67" s="1"/>
  <c r="F3232" i="67"/>
  <c r="G3232" i="67" s="1"/>
  <c r="H3232" i="67" s="1"/>
  <c r="F3230" i="67"/>
  <c r="G3230" i="67" s="1"/>
  <c r="H3230" i="67" s="1"/>
  <c r="F3291" i="67"/>
  <c r="G3291" i="67" s="1"/>
  <c r="H3291" i="67" s="1"/>
  <c r="E3287" i="67"/>
  <c r="C3279" i="67"/>
  <c r="E3276" i="67"/>
  <c r="F3273" i="67"/>
  <c r="G3273" i="67" s="1"/>
  <c r="H3273" i="67" s="1"/>
  <c r="F3270" i="67"/>
  <c r="G3270" i="67" s="1"/>
  <c r="H3270" i="67" s="1"/>
  <c r="C3268" i="67"/>
  <c r="D3265" i="67"/>
  <c r="D3262" i="67"/>
  <c r="I3256" i="67"/>
  <c r="E3254" i="67"/>
  <c r="I3290" i="67"/>
  <c r="F3289" i="67"/>
  <c r="G3289" i="67" s="1"/>
  <c r="H3289" i="67" s="1"/>
  <c r="D3288" i="67"/>
  <c r="F3286" i="67"/>
  <c r="G3286" i="67" s="1"/>
  <c r="H3286" i="67" s="1"/>
  <c r="E3285" i="67"/>
  <c r="C3284" i="67"/>
  <c r="E3282" i="67"/>
  <c r="D3281" i="67"/>
  <c r="I3279" i="67"/>
  <c r="D3278" i="67"/>
  <c r="C3277" i="67"/>
  <c r="F3275" i="67"/>
  <c r="G3275" i="67" s="1"/>
  <c r="H3275" i="67" s="1"/>
  <c r="C3274" i="67"/>
  <c r="I3272" i="67"/>
  <c r="E3271" i="67"/>
  <c r="I3269" i="67"/>
  <c r="D3267" i="67"/>
  <c r="F3264" i="67"/>
  <c r="G3264" i="67" s="1"/>
  <c r="H3264" i="67" s="1"/>
  <c r="C3263" i="67"/>
  <c r="E3261" i="67"/>
  <c r="F3259" i="67"/>
  <c r="G3259" i="67" s="1"/>
  <c r="H3259" i="67" s="1"/>
  <c r="F3257" i="67"/>
  <c r="G3257" i="67" s="1"/>
  <c r="H3257" i="67" s="1"/>
  <c r="E3256" i="67"/>
  <c r="I3254" i="67"/>
  <c r="F3253" i="67"/>
  <c r="G3253" i="67" s="1"/>
  <c r="H3253" i="67" s="1"/>
  <c r="E3252" i="67"/>
  <c r="I3250" i="67"/>
  <c r="F3249" i="67"/>
  <c r="G3249" i="67" s="1"/>
  <c r="H3249" i="67" s="1"/>
  <c r="E3248" i="67"/>
  <c r="I3246" i="67"/>
  <c r="F3245" i="67"/>
  <c r="G3245" i="67" s="1"/>
  <c r="H3245" i="67" s="1"/>
  <c r="F3244" i="67"/>
  <c r="G3244" i="67" s="1"/>
  <c r="H3244" i="67" s="1"/>
  <c r="F3243" i="67"/>
  <c r="G3243" i="67" s="1"/>
  <c r="H3243" i="67" s="1"/>
  <c r="F3242" i="67"/>
  <c r="G3242" i="67" s="1"/>
  <c r="H3242" i="67" s="1"/>
  <c r="F3241" i="67"/>
  <c r="G3241" i="67" s="1"/>
  <c r="H3241" i="67" s="1"/>
  <c r="F3240" i="67"/>
  <c r="G3240" i="67" s="1"/>
  <c r="H3240" i="67" s="1"/>
  <c r="F3238" i="67"/>
  <c r="G3238" i="67" s="1"/>
  <c r="H3238" i="67" s="1"/>
  <c r="F3236" i="67"/>
  <c r="G3236" i="67" s="1"/>
  <c r="H3236" i="67" s="1"/>
  <c r="F3234" i="67"/>
  <c r="G3234" i="67" s="1"/>
  <c r="H3234" i="67" s="1"/>
  <c r="F3231" i="67"/>
  <c r="G3231" i="67" s="1"/>
  <c r="H3231" i="67" s="1"/>
  <c r="C3290" i="67"/>
  <c r="I3291" i="67"/>
  <c r="D3290" i="67"/>
  <c r="C3289" i="67"/>
  <c r="F3287" i="67"/>
  <c r="G3287" i="67" s="1"/>
  <c r="H3287" i="67" s="1"/>
  <c r="C3286" i="67"/>
  <c r="I3284" i="67"/>
  <c r="E3283" i="67"/>
  <c r="I3281" i="67"/>
  <c r="D3279" i="67"/>
  <c r="F3276" i="67"/>
  <c r="G3276" i="67" s="1"/>
  <c r="H3276" i="67" s="1"/>
  <c r="C3275" i="67"/>
  <c r="E3272" i="67"/>
  <c r="I3270" i="67"/>
  <c r="F3269" i="67"/>
  <c r="G3269" i="67" s="1"/>
  <c r="H3269" i="67" s="1"/>
  <c r="D3268" i="67"/>
  <c r="F3266" i="67"/>
  <c r="G3266" i="67" s="1"/>
  <c r="H3266" i="67" s="1"/>
  <c r="E3265" i="67"/>
  <c r="C3264" i="67"/>
  <c r="E3262" i="67"/>
  <c r="I3260" i="67"/>
  <c r="I3258" i="67"/>
  <c r="E3257" i="67"/>
  <c r="I3255" i="67"/>
  <c r="F3254" i="67"/>
  <c r="G3254" i="67" s="1"/>
  <c r="H3254" i="67" s="1"/>
  <c r="E3253" i="67"/>
  <c r="I3251" i="67"/>
  <c r="F3250" i="67"/>
  <c r="G3250" i="67" s="1"/>
  <c r="H3250" i="67" s="1"/>
  <c r="E3249" i="67"/>
  <c r="I3247" i="67"/>
  <c r="F3246" i="67"/>
  <c r="G3246" i="67" s="1"/>
  <c r="H3246" i="67" s="1"/>
  <c r="E3245" i="67"/>
  <c r="E3244" i="67"/>
  <c r="E3243" i="67"/>
  <c r="E3242" i="67"/>
  <c r="E3241" i="67"/>
  <c r="E3240" i="67"/>
  <c r="E3239" i="67"/>
  <c r="E3238" i="67"/>
  <c r="E3237" i="67"/>
  <c r="E3236" i="67"/>
  <c r="E3235" i="67"/>
  <c r="E3234" i="67"/>
  <c r="E3233" i="67"/>
  <c r="E3232" i="67"/>
  <c r="E3231" i="67"/>
  <c r="E3230" i="67"/>
  <c r="I3288" i="67"/>
  <c r="I3285" i="67"/>
  <c r="D3283" i="67"/>
  <c r="F3280" i="67"/>
  <c r="G3280" i="67" s="1"/>
  <c r="H3280" i="67" s="1"/>
  <c r="I3274" i="67"/>
  <c r="D3272" i="67"/>
  <c r="E3269" i="67"/>
  <c r="E3266" i="67"/>
  <c r="I3263" i="67"/>
  <c r="F3258" i="67"/>
  <c r="G3258" i="67" s="1"/>
  <c r="H3258" i="67" s="1"/>
  <c r="F3255" i="67"/>
  <c r="G3255" i="67" s="1"/>
  <c r="H3255" i="67" s="1"/>
  <c r="I3252" i="67"/>
  <c r="F3260" i="67"/>
  <c r="G3260" i="67" s="1"/>
  <c r="H3260" i="67" s="1"/>
  <c r="F3247" i="67"/>
  <c r="G3247" i="67" s="1"/>
  <c r="H3247" i="67" s="1"/>
  <c r="C3243" i="67"/>
  <c r="C3239" i="67"/>
  <c r="C3235" i="67"/>
  <c r="C3231" i="67"/>
  <c r="C3234" i="67"/>
  <c r="C3240" i="67"/>
  <c r="F3251" i="67"/>
  <c r="G3251" i="67" s="1"/>
  <c r="H3251" i="67" s="1"/>
  <c r="E3246" i="67"/>
  <c r="C3242" i="67"/>
  <c r="C3238" i="67"/>
  <c r="C3230" i="67"/>
  <c r="C3232" i="67"/>
  <c r="E3250" i="67"/>
  <c r="C3245" i="67"/>
  <c r="C3241" i="67"/>
  <c r="C3237" i="67"/>
  <c r="C3233" i="67"/>
  <c r="C3236" i="67"/>
  <c r="I3248" i="67"/>
  <c r="C3244" i="67"/>
  <c r="E3229" i="67"/>
  <c r="C3228" i="67"/>
  <c r="D3227" i="67"/>
  <c r="F3226" i="67"/>
  <c r="G3226" i="67" s="1"/>
  <c r="H3226" i="67" s="1"/>
  <c r="I3225" i="67"/>
  <c r="C3225" i="67"/>
  <c r="E3224" i="67"/>
  <c r="F3223" i="67"/>
  <c r="G3223" i="67" s="1"/>
  <c r="H3223" i="67" s="1"/>
  <c r="I3222" i="67"/>
  <c r="D3222" i="67"/>
  <c r="E3221" i="67"/>
  <c r="C3220" i="67"/>
  <c r="D3219" i="67"/>
  <c r="F3218" i="67"/>
  <c r="G3218" i="67" s="1"/>
  <c r="H3218" i="67" s="1"/>
  <c r="I3217" i="67"/>
  <c r="C3217" i="67"/>
  <c r="E3216" i="67"/>
  <c r="F3215" i="67"/>
  <c r="G3215" i="67" s="1"/>
  <c r="H3215" i="67" s="1"/>
  <c r="I3214" i="67"/>
  <c r="D3214" i="67"/>
  <c r="E3213" i="67"/>
  <c r="C3212" i="67"/>
  <c r="D3211" i="67"/>
  <c r="F3210" i="67"/>
  <c r="G3210" i="67" s="1"/>
  <c r="H3210" i="67" s="1"/>
  <c r="I3209" i="67"/>
  <c r="C3209" i="67"/>
  <c r="E3208" i="67"/>
  <c r="F3207" i="67"/>
  <c r="G3207" i="67" s="1"/>
  <c r="H3207" i="67" s="1"/>
  <c r="I3206" i="67"/>
  <c r="D3206" i="67"/>
  <c r="E3205" i="67"/>
  <c r="C3204" i="67"/>
  <c r="D3203" i="67"/>
  <c r="F3202" i="67"/>
  <c r="G3202" i="67" s="1"/>
  <c r="H3202" i="67" s="1"/>
  <c r="I3201" i="67"/>
  <c r="C3201" i="67"/>
  <c r="E3200" i="67"/>
  <c r="F3199" i="67"/>
  <c r="I3198" i="67"/>
  <c r="I3197" i="67"/>
  <c r="E3197" i="67"/>
  <c r="D3229" i="67"/>
  <c r="F3228" i="67"/>
  <c r="G3228" i="67" s="1"/>
  <c r="H3228" i="67" s="1"/>
  <c r="I3227" i="67"/>
  <c r="C3227" i="67"/>
  <c r="E3226" i="67"/>
  <c r="F3225" i="67"/>
  <c r="G3225" i="67" s="1"/>
  <c r="H3225" i="67" s="1"/>
  <c r="I3224" i="67"/>
  <c r="D3224" i="67"/>
  <c r="E3223" i="67"/>
  <c r="C3222" i="67"/>
  <c r="D3221" i="67"/>
  <c r="F3220" i="67"/>
  <c r="G3220" i="67" s="1"/>
  <c r="H3220" i="67" s="1"/>
  <c r="I3219" i="67"/>
  <c r="C3219" i="67"/>
  <c r="E3218" i="67"/>
  <c r="F3217" i="67"/>
  <c r="G3217" i="67" s="1"/>
  <c r="H3217" i="67" s="1"/>
  <c r="I3216" i="67"/>
  <c r="D3216" i="67"/>
  <c r="E3215" i="67"/>
  <c r="C3214" i="67"/>
  <c r="D3213" i="67"/>
  <c r="F3212" i="67"/>
  <c r="G3212" i="67" s="1"/>
  <c r="H3212" i="67" s="1"/>
  <c r="I3211" i="67"/>
  <c r="C3211" i="67"/>
  <c r="E3210" i="67"/>
  <c r="F3209" i="67"/>
  <c r="G3209" i="67" s="1"/>
  <c r="H3209" i="67" s="1"/>
  <c r="I3208" i="67"/>
  <c r="D3208" i="67"/>
  <c r="E3207" i="67"/>
  <c r="C3206" i="67"/>
  <c r="D3205" i="67"/>
  <c r="F3204" i="67"/>
  <c r="G3204" i="67" s="1"/>
  <c r="H3204" i="67" s="1"/>
  <c r="I3203" i="67"/>
  <c r="C3203" i="67"/>
  <c r="E3202" i="67"/>
  <c r="F3201" i="67"/>
  <c r="G3201" i="67" s="1"/>
  <c r="H3201" i="67" s="1"/>
  <c r="I3200" i="67"/>
  <c r="D3200" i="67"/>
  <c r="E3199" i="67"/>
  <c r="F3198" i="67"/>
  <c r="G3198" i="67" s="1"/>
  <c r="H3198" i="67" s="1"/>
  <c r="C3197" i="67"/>
  <c r="C3196" i="67"/>
  <c r="F3195" i="67"/>
  <c r="G3195" i="67" s="1"/>
  <c r="H3195" i="67" s="1"/>
  <c r="F3194" i="67"/>
  <c r="G3194" i="67" s="1"/>
  <c r="H3194" i="67" s="1"/>
  <c r="C3193" i="67"/>
  <c r="C3192" i="67"/>
  <c r="F3191" i="67"/>
  <c r="G3191" i="67" s="1"/>
  <c r="H3191" i="67" s="1"/>
  <c r="F3190" i="67"/>
  <c r="G3190" i="67" s="1"/>
  <c r="H3190" i="67" s="1"/>
  <c r="C3189" i="67"/>
  <c r="C3188" i="67"/>
  <c r="F3187" i="67"/>
  <c r="G3187" i="67" s="1"/>
  <c r="H3187" i="67" s="1"/>
  <c r="F3186" i="67"/>
  <c r="G3186" i="67" s="1"/>
  <c r="H3186" i="67" s="1"/>
  <c r="I3229" i="67"/>
  <c r="E3228" i="67"/>
  <c r="I3226" i="67"/>
  <c r="E3225" i="67"/>
  <c r="C3224" i="67"/>
  <c r="F3222" i="67"/>
  <c r="G3222" i="67" s="1"/>
  <c r="H3222" i="67" s="1"/>
  <c r="C3221" i="67"/>
  <c r="F3219" i="67"/>
  <c r="G3219" i="67" s="1"/>
  <c r="H3219" i="67" s="1"/>
  <c r="D3218" i="67"/>
  <c r="D3215" i="67"/>
  <c r="I3213" i="67"/>
  <c r="E3212" i="67"/>
  <c r="I3210" i="67"/>
  <c r="E3209" i="67"/>
  <c r="C3208" i="67"/>
  <c r="F3206" i="67"/>
  <c r="G3206" i="67" s="1"/>
  <c r="H3206" i="67" s="1"/>
  <c r="C3205" i="67"/>
  <c r="F3203" i="67"/>
  <c r="G3203" i="67" s="1"/>
  <c r="H3203" i="67" s="1"/>
  <c r="D3202" i="67"/>
  <c r="D3199" i="67"/>
  <c r="E3196" i="67"/>
  <c r="E3195" i="67"/>
  <c r="C3194" i="67"/>
  <c r="E3193" i="67"/>
  <c r="I3191" i="67"/>
  <c r="C3191" i="67"/>
  <c r="I3189" i="67"/>
  <c r="I3188" i="67"/>
  <c r="I3186" i="67"/>
  <c r="I3184" i="67"/>
  <c r="I3183" i="67"/>
  <c r="E3183" i="67"/>
  <c r="E3182" i="67"/>
  <c r="I3180" i="67"/>
  <c r="I3179" i="67"/>
  <c r="E3179" i="67"/>
  <c r="E3178" i="67"/>
  <c r="I3176" i="67"/>
  <c r="I3175" i="67"/>
  <c r="E3175" i="67"/>
  <c r="E3174" i="67"/>
  <c r="I3172" i="67"/>
  <c r="I3171" i="67"/>
  <c r="E3171" i="67"/>
  <c r="E3170" i="67"/>
  <c r="C3223" i="67"/>
  <c r="C3207" i="67"/>
  <c r="C3198" i="67"/>
  <c r="F3196" i="67"/>
  <c r="G3196" i="67" s="1"/>
  <c r="H3196" i="67" s="1"/>
  <c r="E3194" i="67"/>
  <c r="E3192" i="67"/>
  <c r="C3190" i="67"/>
  <c r="I3187" i="67"/>
  <c r="I3185" i="67"/>
  <c r="C3185" i="67"/>
  <c r="F3183" i="67"/>
  <c r="G3183" i="67" s="1"/>
  <c r="H3183" i="67" s="1"/>
  <c r="F3229" i="67"/>
  <c r="G3229" i="67" s="1"/>
  <c r="H3229" i="67" s="1"/>
  <c r="D3228" i="67"/>
  <c r="D3225" i="67"/>
  <c r="I3223" i="67"/>
  <c r="E3222" i="67"/>
  <c r="I3220" i="67"/>
  <c r="E3219" i="67"/>
  <c r="C3218" i="67"/>
  <c r="F3216" i="67"/>
  <c r="G3216" i="67" s="1"/>
  <c r="H3216" i="67" s="1"/>
  <c r="C3215" i="67"/>
  <c r="F3213" i="67"/>
  <c r="G3213" i="67" s="1"/>
  <c r="H3213" i="67" s="1"/>
  <c r="D3212" i="67"/>
  <c r="D3209" i="67"/>
  <c r="I3207" i="67"/>
  <c r="E3206" i="67"/>
  <c r="I3204" i="67"/>
  <c r="E3203" i="67"/>
  <c r="C3202" i="67"/>
  <c r="F3200" i="67"/>
  <c r="G3200" i="67" s="1"/>
  <c r="H3200" i="67" s="1"/>
  <c r="C3199" i="67"/>
  <c r="F3197" i="67"/>
  <c r="G3197" i="67" s="1"/>
  <c r="H3197" i="67" s="1"/>
  <c r="I3195" i="67"/>
  <c r="C3195" i="67"/>
  <c r="I3193" i="67"/>
  <c r="I3192" i="67"/>
  <c r="I3190" i="67"/>
  <c r="F3188" i="67"/>
  <c r="G3188" i="67" s="1"/>
  <c r="H3188" i="67" s="1"/>
  <c r="E3186" i="67"/>
  <c r="F3185" i="67"/>
  <c r="G3185" i="67" s="1"/>
  <c r="H3185" i="67" s="1"/>
  <c r="F3184" i="67"/>
  <c r="G3184" i="67" s="1"/>
  <c r="H3184" i="67" s="1"/>
  <c r="C3183" i="67"/>
  <c r="C3182" i="67"/>
  <c r="F3181" i="67"/>
  <c r="G3181" i="67" s="1"/>
  <c r="H3181" i="67" s="1"/>
  <c r="F3180" i="67"/>
  <c r="G3180" i="67" s="1"/>
  <c r="H3180" i="67" s="1"/>
  <c r="C3179" i="67"/>
  <c r="C3178" i="67"/>
  <c r="F3177" i="67"/>
  <c r="G3177" i="67" s="1"/>
  <c r="H3177" i="67" s="1"/>
  <c r="F3176" i="67"/>
  <c r="G3176" i="67" s="1"/>
  <c r="H3176" i="67" s="1"/>
  <c r="C3175" i="67"/>
  <c r="C3174" i="67"/>
  <c r="F3173" i="67"/>
  <c r="G3173" i="67" s="1"/>
  <c r="H3173" i="67" s="1"/>
  <c r="F3172" i="67"/>
  <c r="G3172" i="67" s="1"/>
  <c r="H3172" i="67" s="1"/>
  <c r="C3171" i="67"/>
  <c r="C3170" i="67"/>
  <c r="F3169" i="67"/>
  <c r="G3169" i="67" s="1"/>
  <c r="H3169" i="67" s="1"/>
  <c r="C3229" i="67"/>
  <c r="F3227" i="67"/>
  <c r="G3227" i="67" s="1"/>
  <c r="H3227" i="67" s="1"/>
  <c r="D3226" i="67"/>
  <c r="D3223" i="67"/>
  <c r="I3221" i="67"/>
  <c r="E3220" i="67"/>
  <c r="I3218" i="67"/>
  <c r="E3217" i="67"/>
  <c r="C3216" i="67"/>
  <c r="F3214" i="67"/>
  <c r="G3214" i="67" s="1"/>
  <c r="H3214" i="67" s="1"/>
  <c r="C3213" i="67"/>
  <c r="F3211" i="67"/>
  <c r="G3211" i="67" s="1"/>
  <c r="H3211" i="67" s="1"/>
  <c r="D3210" i="67"/>
  <c r="D3207" i="67"/>
  <c r="I3205" i="67"/>
  <c r="E3204" i="67"/>
  <c r="I3202" i="67"/>
  <c r="E3201" i="67"/>
  <c r="C3200" i="67"/>
  <c r="E3198" i="67"/>
  <c r="I3196" i="67"/>
  <c r="I3194" i="67"/>
  <c r="F3192" i="67"/>
  <c r="G3192" i="67" s="1"/>
  <c r="H3192" i="67" s="1"/>
  <c r="E3190" i="67"/>
  <c r="F3189" i="67"/>
  <c r="G3189" i="67" s="1"/>
  <c r="H3189" i="67" s="1"/>
  <c r="E3188" i="67"/>
  <c r="E3187" i="67"/>
  <c r="C3186" i="67"/>
  <c r="E3185" i="67"/>
  <c r="E3184" i="67"/>
  <c r="I3182" i="67"/>
  <c r="I3181" i="67"/>
  <c r="E3181" i="67"/>
  <c r="E3180" i="67"/>
  <c r="I3178" i="67"/>
  <c r="I3177" i="67"/>
  <c r="E3177" i="67"/>
  <c r="E3176" i="67"/>
  <c r="I3174" i="67"/>
  <c r="I3173" i="67"/>
  <c r="E3173" i="67"/>
  <c r="E3172" i="67"/>
  <c r="I3170" i="67"/>
  <c r="I3169" i="67"/>
  <c r="E3169" i="67"/>
  <c r="I3228" i="67"/>
  <c r="E3227" i="67"/>
  <c r="C3226" i="67"/>
  <c r="F3224" i="67"/>
  <c r="G3224" i="67" s="1"/>
  <c r="H3224" i="67" s="1"/>
  <c r="F3221" i="67"/>
  <c r="G3221" i="67" s="1"/>
  <c r="H3221" i="67" s="1"/>
  <c r="D3220" i="67"/>
  <c r="D3217" i="67"/>
  <c r="I3215" i="67"/>
  <c r="E3214" i="67"/>
  <c r="I3212" i="67"/>
  <c r="E3211" i="67"/>
  <c r="C3210" i="67"/>
  <c r="F3208" i="67"/>
  <c r="G3208" i="67" s="1"/>
  <c r="H3208" i="67" s="1"/>
  <c r="F3205" i="67"/>
  <c r="G3205" i="67" s="1"/>
  <c r="H3205" i="67" s="1"/>
  <c r="D3204" i="67"/>
  <c r="D3201" i="67"/>
  <c r="I3199" i="67"/>
  <c r="F3193" i="67"/>
  <c r="G3193" i="67" s="1"/>
  <c r="H3193" i="67" s="1"/>
  <c r="E3191" i="67"/>
  <c r="E3189" i="67"/>
  <c r="C3187" i="67"/>
  <c r="C3184" i="67"/>
  <c r="F3182" i="67"/>
  <c r="G3182" i="67" s="1"/>
  <c r="H3182" i="67" s="1"/>
  <c r="F3179" i="67"/>
  <c r="G3179" i="67" s="1"/>
  <c r="H3179" i="67" s="1"/>
  <c r="C3176" i="67"/>
  <c r="C3173" i="67"/>
  <c r="F3178" i="67"/>
  <c r="G3178" i="67" s="1"/>
  <c r="H3178" i="67" s="1"/>
  <c r="F3175" i="67"/>
  <c r="G3175" i="67" s="1"/>
  <c r="H3175" i="67" s="1"/>
  <c r="C3172" i="67"/>
  <c r="C3169" i="67"/>
  <c r="C3181" i="67"/>
  <c r="F3174" i="67"/>
  <c r="G3174" i="67" s="1"/>
  <c r="H3174" i="67" s="1"/>
  <c r="F3171" i="67"/>
  <c r="G3171" i="67" s="1"/>
  <c r="H3171" i="67" s="1"/>
  <c r="C3180" i="67"/>
  <c r="C3177" i="67"/>
  <c r="F3170" i="67"/>
  <c r="G3170" i="67" s="1"/>
  <c r="H3170" i="67" s="1"/>
  <c r="E3167" i="67"/>
  <c r="F3166" i="67"/>
  <c r="G3166" i="67" s="1"/>
  <c r="H3166" i="67" s="1"/>
  <c r="I3165" i="67"/>
  <c r="E3165" i="67"/>
  <c r="C3164" i="67"/>
  <c r="D3163" i="67"/>
  <c r="E3162" i="67"/>
  <c r="D3161" i="67"/>
  <c r="F3160" i="67"/>
  <c r="G3160" i="67" s="1"/>
  <c r="H3160" i="67" s="1"/>
  <c r="I3159" i="67"/>
  <c r="C3159" i="67"/>
  <c r="D3158" i="67"/>
  <c r="E3157" i="67"/>
  <c r="C3156" i="67"/>
  <c r="D3155" i="67"/>
  <c r="E3154" i="67"/>
  <c r="D3153" i="67"/>
  <c r="F3152" i="67"/>
  <c r="G3152" i="67" s="1"/>
  <c r="H3152" i="67" s="1"/>
  <c r="I3151" i="67"/>
  <c r="C3151" i="67"/>
  <c r="D3150" i="67"/>
  <c r="E3149" i="67"/>
  <c r="C3148" i="67"/>
  <c r="D3147" i="67"/>
  <c r="E3146" i="67"/>
  <c r="D3145" i="67"/>
  <c r="F3144" i="67"/>
  <c r="G3144" i="67" s="1"/>
  <c r="H3144" i="67" s="1"/>
  <c r="I3143" i="67"/>
  <c r="C3143" i="67"/>
  <c r="D3142" i="67"/>
  <c r="E3141" i="67"/>
  <c r="C3140" i="67"/>
  <c r="D3139" i="67"/>
  <c r="E3138" i="67"/>
  <c r="F3137" i="67"/>
  <c r="G3137" i="67" s="1"/>
  <c r="H3137" i="67" s="1"/>
  <c r="D3167" i="67"/>
  <c r="E3166" i="67"/>
  <c r="D3165" i="67"/>
  <c r="F3164" i="67"/>
  <c r="G3164" i="67" s="1"/>
  <c r="H3164" i="67" s="1"/>
  <c r="I3163" i="67"/>
  <c r="C3163" i="67"/>
  <c r="D3162" i="67"/>
  <c r="C3161" i="67"/>
  <c r="E3160" i="67"/>
  <c r="F3159" i="67"/>
  <c r="G3159" i="67" s="1"/>
  <c r="H3159" i="67" s="1"/>
  <c r="I3158" i="67"/>
  <c r="C3158" i="67"/>
  <c r="D3157" i="67"/>
  <c r="F3156" i="67"/>
  <c r="G3156" i="67" s="1"/>
  <c r="H3156" i="67" s="1"/>
  <c r="I3155" i="67"/>
  <c r="C3155" i="67"/>
  <c r="D3154" i="67"/>
  <c r="C3153" i="67"/>
  <c r="E3152" i="67"/>
  <c r="F3151" i="67"/>
  <c r="G3151" i="67" s="1"/>
  <c r="H3151" i="67" s="1"/>
  <c r="I3150" i="67"/>
  <c r="C3150" i="67"/>
  <c r="D3149" i="67"/>
  <c r="F3148" i="67"/>
  <c r="G3148" i="67" s="1"/>
  <c r="H3148" i="67" s="1"/>
  <c r="I3147" i="67"/>
  <c r="C3147" i="67"/>
  <c r="D3146" i="67"/>
  <c r="C3145" i="67"/>
  <c r="E3144" i="67"/>
  <c r="F3143" i="67"/>
  <c r="G3143" i="67" s="1"/>
  <c r="H3143" i="67" s="1"/>
  <c r="I3142" i="67"/>
  <c r="C3142" i="67"/>
  <c r="D3141" i="67"/>
  <c r="F3140" i="67"/>
  <c r="G3140" i="67" s="1"/>
  <c r="H3140" i="67" s="1"/>
  <c r="I3139" i="67"/>
  <c r="C3139" i="67"/>
  <c r="C3167" i="67"/>
  <c r="E3164" i="67"/>
  <c r="I3162" i="67"/>
  <c r="F3161" i="67"/>
  <c r="G3161" i="67" s="1"/>
  <c r="H3161" i="67" s="1"/>
  <c r="D3160" i="67"/>
  <c r="F3158" i="67"/>
  <c r="G3158" i="67" s="1"/>
  <c r="H3158" i="67" s="1"/>
  <c r="C3157" i="67"/>
  <c r="F3155" i="67"/>
  <c r="G3155" i="67" s="1"/>
  <c r="H3155" i="67" s="1"/>
  <c r="C3154" i="67"/>
  <c r="I3152" i="67"/>
  <c r="E3151" i="67"/>
  <c r="I3149" i="67"/>
  <c r="E3148" i="67"/>
  <c r="I3146" i="67"/>
  <c r="F3145" i="67"/>
  <c r="G3145" i="67" s="1"/>
  <c r="H3145" i="67" s="1"/>
  <c r="D3144" i="67"/>
  <c r="F3142" i="67"/>
  <c r="G3142" i="67" s="1"/>
  <c r="H3142" i="67" s="1"/>
  <c r="C3141" i="67"/>
  <c r="F3139" i="67"/>
  <c r="G3139" i="67" s="1"/>
  <c r="H3139" i="67" s="1"/>
  <c r="D3138" i="67"/>
  <c r="D3137" i="67"/>
  <c r="I3166" i="67"/>
  <c r="F3165" i="67"/>
  <c r="G3165" i="67" s="1"/>
  <c r="H3165" i="67" s="1"/>
  <c r="D3164" i="67"/>
  <c r="F3162" i="67"/>
  <c r="G3162" i="67" s="1"/>
  <c r="H3162" i="67" s="1"/>
  <c r="E3161" i="67"/>
  <c r="C3160" i="67"/>
  <c r="E3158" i="67"/>
  <c r="I3156" i="67"/>
  <c r="E3155" i="67"/>
  <c r="I3153" i="67"/>
  <c r="D3151" i="67"/>
  <c r="F3149" i="67"/>
  <c r="G3149" i="67" s="1"/>
  <c r="H3149" i="67" s="1"/>
  <c r="D3148" i="67"/>
  <c r="F3146" i="67"/>
  <c r="G3146" i="67" s="1"/>
  <c r="H3146" i="67" s="1"/>
  <c r="E3145" i="67"/>
  <c r="C3144" i="67"/>
  <c r="E3142" i="67"/>
  <c r="I3140" i="67"/>
  <c r="E3139" i="67"/>
  <c r="C3138" i="67"/>
  <c r="C3137" i="67"/>
  <c r="I3167" i="67"/>
  <c r="D3166" i="67"/>
  <c r="C3165" i="67"/>
  <c r="F3163" i="67"/>
  <c r="G3163" i="67" s="1"/>
  <c r="H3163" i="67" s="1"/>
  <c r="C3162" i="67"/>
  <c r="I3160" i="67"/>
  <c r="E3159" i="67"/>
  <c r="I3157" i="67"/>
  <c r="E3156" i="67"/>
  <c r="I3154" i="67"/>
  <c r="F3153" i="67"/>
  <c r="G3153" i="67" s="1"/>
  <c r="H3153" i="67" s="1"/>
  <c r="D3152" i="67"/>
  <c r="F3150" i="67"/>
  <c r="G3150" i="67" s="1"/>
  <c r="H3150" i="67" s="1"/>
  <c r="C3149" i="67"/>
  <c r="F3147" i="67"/>
  <c r="G3147" i="67" s="1"/>
  <c r="H3147" i="67" s="1"/>
  <c r="C3146" i="67"/>
  <c r="I3144" i="67"/>
  <c r="E3143" i="67"/>
  <c r="I3141" i="67"/>
  <c r="E3140" i="67"/>
  <c r="I3138" i="67"/>
  <c r="I3137" i="67"/>
  <c r="F3167" i="67"/>
  <c r="G3167" i="67" s="1"/>
  <c r="H3167" i="67" s="1"/>
  <c r="C3166" i="67"/>
  <c r="I3164" i="67"/>
  <c r="E3163" i="67"/>
  <c r="I3161" i="67"/>
  <c r="D3159" i="67"/>
  <c r="F3157" i="67"/>
  <c r="G3157" i="67" s="1"/>
  <c r="H3157" i="67" s="1"/>
  <c r="D3156" i="67"/>
  <c r="F3154" i="67"/>
  <c r="G3154" i="67" s="1"/>
  <c r="H3154" i="67" s="1"/>
  <c r="E3153" i="67"/>
  <c r="C3152" i="67"/>
  <c r="E3150" i="67"/>
  <c r="I3148" i="67"/>
  <c r="E3147" i="67"/>
  <c r="I3145" i="67"/>
  <c r="D3143" i="67"/>
  <c r="F3141" i="67"/>
  <c r="G3141" i="67" s="1"/>
  <c r="H3141" i="67" s="1"/>
  <c r="D3140" i="67"/>
  <c r="F3138" i="67"/>
  <c r="G3138" i="67" s="1"/>
  <c r="H3138" i="67" s="1"/>
  <c r="E3137" i="67"/>
  <c r="I3136" i="67"/>
  <c r="I3135" i="67"/>
  <c r="E3135" i="67"/>
  <c r="E3134" i="67"/>
  <c r="I3132" i="67"/>
  <c r="I3131" i="67"/>
  <c r="E3131" i="67"/>
  <c r="E3130" i="67"/>
  <c r="I3128" i="67"/>
  <c r="I3127" i="67"/>
  <c r="E3127" i="67"/>
  <c r="E3126" i="67"/>
  <c r="I3124" i="67"/>
  <c r="I3123" i="67"/>
  <c r="E3123" i="67"/>
  <c r="E3122" i="67"/>
  <c r="I3120" i="67"/>
  <c r="I3119" i="67"/>
  <c r="E3119" i="67"/>
  <c r="E3118" i="67"/>
  <c r="I3116" i="67"/>
  <c r="I3115" i="67"/>
  <c r="E3115" i="67"/>
  <c r="E3114" i="67"/>
  <c r="I3112" i="67"/>
  <c r="E3111" i="67"/>
  <c r="F3136" i="67"/>
  <c r="G3136" i="67" s="1"/>
  <c r="H3136" i="67" s="1"/>
  <c r="C3135" i="67"/>
  <c r="C3134" i="67"/>
  <c r="F3133" i="67"/>
  <c r="G3133" i="67" s="1"/>
  <c r="H3133" i="67" s="1"/>
  <c r="F3132" i="67"/>
  <c r="G3132" i="67" s="1"/>
  <c r="H3132" i="67" s="1"/>
  <c r="C3131" i="67"/>
  <c r="C3130" i="67"/>
  <c r="F3129" i="67"/>
  <c r="G3129" i="67" s="1"/>
  <c r="H3129" i="67" s="1"/>
  <c r="F3128" i="67"/>
  <c r="G3128" i="67" s="1"/>
  <c r="H3128" i="67" s="1"/>
  <c r="C3127" i="67"/>
  <c r="C3126" i="67"/>
  <c r="F3125" i="67"/>
  <c r="G3125" i="67" s="1"/>
  <c r="H3125" i="67" s="1"/>
  <c r="F3124" i="67"/>
  <c r="G3124" i="67" s="1"/>
  <c r="H3124" i="67" s="1"/>
  <c r="C3123" i="67"/>
  <c r="C3122" i="67"/>
  <c r="F3121" i="67"/>
  <c r="G3121" i="67" s="1"/>
  <c r="H3121" i="67" s="1"/>
  <c r="F3120" i="67"/>
  <c r="G3120" i="67" s="1"/>
  <c r="H3120" i="67" s="1"/>
  <c r="C3119" i="67"/>
  <c r="C3118" i="67"/>
  <c r="F3117" i="67"/>
  <c r="G3117" i="67" s="1"/>
  <c r="H3117" i="67" s="1"/>
  <c r="F3116" i="67"/>
  <c r="G3116" i="67" s="1"/>
  <c r="H3116" i="67" s="1"/>
  <c r="C3115" i="67"/>
  <c r="C3114" i="67"/>
  <c r="F3113" i="67"/>
  <c r="G3113" i="67" s="1"/>
  <c r="H3113" i="67" s="1"/>
  <c r="F3112" i="67"/>
  <c r="G3112" i="67" s="1"/>
  <c r="H3112" i="67" s="1"/>
  <c r="C3111" i="67"/>
  <c r="C3110" i="67"/>
  <c r="F3109" i="67"/>
  <c r="G3109" i="67" s="1"/>
  <c r="H3109" i="67" s="1"/>
  <c r="E3136" i="67"/>
  <c r="I3134" i="67"/>
  <c r="I3133" i="67"/>
  <c r="E3133" i="67"/>
  <c r="E3132" i="67"/>
  <c r="I3130" i="67"/>
  <c r="I3129" i="67"/>
  <c r="E3129" i="67"/>
  <c r="E3128" i="67"/>
  <c r="I3126" i="67"/>
  <c r="I3125" i="67"/>
  <c r="E3125" i="67"/>
  <c r="E3124" i="67"/>
  <c r="I3122" i="67"/>
  <c r="I3121" i="67"/>
  <c r="E3121" i="67"/>
  <c r="E3120" i="67"/>
  <c r="I3118" i="67"/>
  <c r="I3117" i="67"/>
  <c r="E3117" i="67"/>
  <c r="E3116" i="67"/>
  <c r="I3114" i="67"/>
  <c r="I3113" i="67"/>
  <c r="E3113" i="67"/>
  <c r="E3112" i="67"/>
  <c r="I3110" i="67"/>
  <c r="I3109" i="67"/>
  <c r="E3109" i="67"/>
  <c r="C3129" i="67"/>
  <c r="C3125" i="67"/>
  <c r="C3124" i="67"/>
  <c r="F3122" i="67"/>
  <c r="G3122" i="67" s="1"/>
  <c r="H3122" i="67" s="1"/>
  <c r="C3121" i="67"/>
  <c r="F3119" i="67"/>
  <c r="G3119" i="67" s="1"/>
  <c r="H3119" i="67" s="1"/>
  <c r="C3116" i="67"/>
  <c r="F3114" i="67"/>
  <c r="G3114" i="67" s="1"/>
  <c r="H3114" i="67" s="1"/>
  <c r="C3112" i="67"/>
  <c r="F3110" i="67"/>
  <c r="G3110" i="67" s="1"/>
  <c r="H3110" i="67" s="1"/>
  <c r="C3109" i="67"/>
  <c r="I3111" i="67"/>
  <c r="C3136" i="67"/>
  <c r="F3135" i="67"/>
  <c r="G3135" i="67" s="1"/>
  <c r="H3135" i="67" s="1"/>
  <c r="F3134" i="67"/>
  <c r="G3134" i="67" s="1"/>
  <c r="H3134" i="67" s="1"/>
  <c r="C3133" i="67"/>
  <c r="C3132" i="67"/>
  <c r="F3131" i="67"/>
  <c r="G3131" i="67" s="1"/>
  <c r="H3131" i="67" s="1"/>
  <c r="F3130" i="67"/>
  <c r="G3130" i="67" s="1"/>
  <c r="H3130" i="67" s="1"/>
  <c r="C3128" i="67"/>
  <c r="F3127" i="67"/>
  <c r="G3127" i="67" s="1"/>
  <c r="H3127" i="67" s="1"/>
  <c r="F3126" i="67"/>
  <c r="G3126" i="67" s="1"/>
  <c r="H3126" i="67" s="1"/>
  <c r="F3123" i="67"/>
  <c r="G3123" i="67" s="1"/>
  <c r="H3123" i="67" s="1"/>
  <c r="C3120" i="67"/>
  <c r="F3118" i="67"/>
  <c r="G3118" i="67" s="1"/>
  <c r="H3118" i="67" s="1"/>
  <c r="C3117" i="67"/>
  <c r="F3115" i="67"/>
  <c r="G3115" i="67" s="1"/>
  <c r="H3115" i="67" s="1"/>
  <c r="C3113" i="67"/>
  <c r="F3111" i="67"/>
  <c r="G3111" i="67" s="1"/>
  <c r="H3111" i="67" s="1"/>
  <c r="E3110" i="67"/>
  <c r="E3105" i="67"/>
  <c r="F3104" i="67"/>
  <c r="G3104" i="67" s="1"/>
  <c r="H3104" i="67" s="1"/>
  <c r="I3103" i="67"/>
  <c r="E3103" i="67"/>
  <c r="C3102" i="67"/>
  <c r="D3101" i="67"/>
  <c r="E3100" i="67"/>
  <c r="D3099" i="67"/>
  <c r="F3098" i="67"/>
  <c r="G3098" i="67" s="1"/>
  <c r="H3098" i="67" s="1"/>
  <c r="I3097" i="67"/>
  <c r="C3097" i="67"/>
  <c r="D3096" i="67"/>
  <c r="C3095" i="67"/>
  <c r="E3094" i="67"/>
  <c r="F3093" i="67"/>
  <c r="G3093" i="67" s="1"/>
  <c r="H3093" i="67" s="1"/>
  <c r="I3092" i="67"/>
  <c r="C3092" i="67"/>
  <c r="F3091" i="67"/>
  <c r="G3091" i="67" s="1"/>
  <c r="H3091" i="67" s="1"/>
  <c r="I3090" i="67"/>
  <c r="D3090" i="67"/>
  <c r="E3089" i="67"/>
  <c r="F3088" i="67"/>
  <c r="G3088" i="67" s="1"/>
  <c r="H3088" i="67" s="1"/>
  <c r="I3087" i="67"/>
  <c r="E3087" i="67"/>
  <c r="C3086" i="67"/>
  <c r="D3085" i="67"/>
  <c r="E3084" i="67"/>
  <c r="D3083" i="67"/>
  <c r="F3082" i="67"/>
  <c r="G3082" i="67" s="1"/>
  <c r="H3082" i="67" s="1"/>
  <c r="I3081" i="67"/>
  <c r="C3081" i="67"/>
  <c r="D3080" i="67"/>
  <c r="C3079" i="67"/>
  <c r="E3078" i="67"/>
  <c r="F3077" i="67"/>
  <c r="G3077" i="67" s="1"/>
  <c r="H3077" i="67" s="1"/>
  <c r="I3076" i="67"/>
  <c r="C3076" i="67"/>
  <c r="D3075" i="67"/>
  <c r="E3074" i="67"/>
  <c r="I3072" i="67"/>
  <c r="I3071" i="67"/>
  <c r="E3071" i="67"/>
  <c r="E3070" i="67"/>
  <c r="I3068" i="67"/>
  <c r="I3067" i="67"/>
  <c r="E3067" i="67"/>
  <c r="E3066" i="67"/>
  <c r="I3064" i="67"/>
  <c r="I3063" i="67"/>
  <c r="E3063" i="67"/>
  <c r="D3105" i="67"/>
  <c r="E3104" i="67"/>
  <c r="D3103" i="67"/>
  <c r="F3102" i="67"/>
  <c r="G3102" i="67" s="1"/>
  <c r="H3102" i="67" s="1"/>
  <c r="I3101" i="67"/>
  <c r="C3101" i="67"/>
  <c r="D3100" i="67"/>
  <c r="C3099" i="67"/>
  <c r="E3098" i="67"/>
  <c r="F3097" i="67"/>
  <c r="G3097" i="67" s="1"/>
  <c r="H3097" i="67" s="1"/>
  <c r="I3096" i="67"/>
  <c r="C3096" i="67"/>
  <c r="F3095" i="67"/>
  <c r="G3095" i="67" s="1"/>
  <c r="H3095" i="67" s="1"/>
  <c r="I3094" i="67"/>
  <c r="D3094" i="67"/>
  <c r="E3093" i="67"/>
  <c r="F3092" i="67"/>
  <c r="G3092" i="67" s="1"/>
  <c r="H3092" i="67" s="1"/>
  <c r="I3091" i="67"/>
  <c r="E3091" i="67"/>
  <c r="C3090" i="67"/>
  <c r="D3089" i="67"/>
  <c r="E3088" i="67"/>
  <c r="D3087" i="67"/>
  <c r="F3086" i="67"/>
  <c r="G3086" i="67" s="1"/>
  <c r="H3086" i="67" s="1"/>
  <c r="I3085" i="67"/>
  <c r="C3085" i="67"/>
  <c r="D3084" i="67"/>
  <c r="C3083" i="67"/>
  <c r="E3082" i="67"/>
  <c r="F3081" i="67"/>
  <c r="G3081" i="67" s="1"/>
  <c r="H3081" i="67" s="1"/>
  <c r="I3080" i="67"/>
  <c r="C3080" i="67"/>
  <c r="F3079" i="67"/>
  <c r="G3079" i="67" s="1"/>
  <c r="H3079" i="67" s="1"/>
  <c r="I3078" i="67"/>
  <c r="D3078" i="67"/>
  <c r="E3077" i="67"/>
  <c r="F3076" i="67"/>
  <c r="G3076" i="67" s="1"/>
  <c r="H3076" i="67" s="1"/>
  <c r="I3105" i="67"/>
  <c r="C3105" i="67"/>
  <c r="D3104" i="67"/>
  <c r="C3103" i="67"/>
  <c r="E3102" i="67"/>
  <c r="F3103" i="67"/>
  <c r="G3103" i="67" s="1"/>
  <c r="H3103" i="67" s="1"/>
  <c r="E3101" i="67"/>
  <c r="I3099" i="67"/>
  <c r="D3097" i="67"/>
  <c r="F3094" i="67"/>
  <c r="G3094" i="67" s="1"/>
  <c r="H3094" i="67" s="1"/>
  <c r="C3093" i="67"/>
  <c r="E3090" i="67"/>
  <c r="I3088" i="67"/>
  <c r="F3087" i="67"/>
  <c r="G3087" i="67" s="1"/>
  <c r="H3087" i="67" s="1"/>
  <c r="D3086" i="67"/>
  <c r="F3084" i="67"/>
  <c r="G3084" i="67" s="1"/>
  <c r="H3084" i="67" s="1"/>
  <c r="E3083" i="67"/>
  <c r="C3082" i="67"/>
  <c r="E3080" i="67"/>
  <c r="D3079" i="67"/>
  <c r="I3077" i="67"/>
  <c r="D3076" i="67"/>
  <c r="C3075" i="67"/>
  <c r="I3073" i="67"/>
  <c r="C3073" i="67"/>
  <c r="I3070" i="67"/>
  <c r="F3068" i="67"/>
  <c r="G3068" i="67" s="1"/>
  <c r="H3068" i="67" s="1"/>
  <c r="F3066" i="67"/>
  <c r="G3066" i="67" s="1"/>
  <c r="H3066" i="67" s="1"/>
  <c r="F3065" i="67"/>
  <c r="G3065" i="67" s="1"/>
  <c r="H3065" i="67" s="1"/>
  <c r="E3064" i="67"/>
  <c r="F3063" i="67"/>
  <c r="G3063" i="67" s="1"/>
  <c r="H3063" i="67" s="1"/>
  <c r="E3062" i="67"/>
  <c r="I3060" i="67"/>
  <c r="I3059" i="67"/>
  <c r="E3059" i="67"/>
  <c r="E3058" i="67"/>
  <c r="I3056" i="67"/>
  <c r="I3055" i="67"/>
  <c r="E3055" i="67"/>
  <c r="E3054" i="67"/>
  <c r="I3052" i="67"/>
  <c r="I3051" i="67"/>
  <c r="E3051" i="67"/>
  <c r="E3050" i="67"/>
  <c r="I3048" i="67"/>
  <c r="I3047" i="67"/>
  <c r="E3047" i="67"/>
  <c r="E3046" i="67"/>
  <c r="F3048" i="67"/>
  <c r="G3048" i="67" s="1"/>
  <c r="H3048" i="67" s="1"/>
  <c r="C3046" i="67"/>
  <c r="E3045" i="67"/>
  <c r="F3105" i="67"/>
  <c r="G3105" i="67" s="1"/>
  <c r="H3105" i="67" s="1"/>
  <c r="I3102" i="67"/>
  <c r="I3100" i="67"/>
  <c r="F3099" i="67"/>
  <c r="G3099" i="67" s="1"/>
  <c r="H3099" i="67" s="1"/>
  <c r="D3098" i="67"/>
  <c r="F3096" i="67"/>
  <c r="G3096" i="67" s="1"/>
  <c r="H3096" i="67" s="1"/>
  <c r="E3095" i="67"/>
  <c r="C3094" i="67"/>
  <c r="E3092" i="67"/>
  <c r="D3091" i="67"/>
  <c r="I3089" i="67"/>
  <c r="D3088" i="67"/>
  <c r="C3087" i="67"/>
  <c r="F3085" i="67"/>
  <c r="G3085" i="67" s="1"/>
  <c r="H3085" i="67" s="1"/>
  <c r="C3084" i="67"/>
  <c r="I3082" i="67"/>
  <c r="E3081" i="67"/>
  <c r="I3079" i="67"/>
  <c r="D3077" i="67"/>
  <c r="I3075" i="67"/>
  <c r="I3074" i="67"/>
  <c r="F3072" i="67"/>
  <c r="G3072" i="67" s="1"/>
  <c r="H3072" i="67" s="1"/>
  <c r="F3070" i="67"/>
  <c r="G3070" i="67" s="1"/>
  <c r="H3070" i="67" s="1"/>
  <c r="F3069" i="67"/>
  <c r="G3069" i="67" s="1"/>
  <c r="H3069" i="67" s="1"/>
  <c r="E3068" i="67"/>
  <c r="F3067" i="67"/>
  <c r="G3067" i="67" s="1"/>
  <c r="H3067" i="67" s="1"/>
  <c r="C3066" i="67"/>
  <c r="E3065" i="67"/>
  <c r="C3064" i="67"/>
  <c r="C3063" i="67"/>
  <c r="C3062" i="67"/>
  <c r="F3061" i="67"/>
  <c r="G3061" i="67" s="1"/>
  <c r="H3061" i="67" s="1"/>
  <c r="F3060" i="67"/>
  <c r="G3060" i="67" s="1"/>
  <c r="H3060" i="67" s="1"/>
  <c r="C3059" i="67"/>
  <c r="C3058" i="67"/>
  <c r="F3057" i="67"/>
  <c r="G3057" i="67" s="1"/>
  <c r="H3057" i="67" s="1"/>
  <c r="F3056" i="67"/>
  <c r="G3056" i="67" s="1"/>
  <c r="H3056" i="67" s="1"/>
  <c r="C3055" i="67"/>
  <c r="C3054" i="67"/>
  <c r="F3053" i="67"/>
  <c r="G3053" i="67" s="1"/>
  <c r="H3053" i="67" s="1"/>
  <c r="F3052" i="67"/>
  <c r="G3052" i="67" s="1"/>
  <c r="H3052" i="67" s="1"/>
  <c r="C3051" i="67"/>
  <c r="C3050" i="67"/>
  <c r="F3049" i="67"/>
  <c r="G3049" i="67" s="1"/>
  <c r="H3049" i="67" s="1"/>
  <c r="C3047" i="67"/>
  <c r="I3104" i="67"/>
  <c r="D3102" i="67"/>
  <c r="F3100" i="67"/>
  <c r="G3100" i="67" s="1"/>
  <c r="H3100" i="67" s="1"/>
  <c r="E3099" i="67"/>
  <c r="C3098" i="67"/>
  <c r="E3096" i="67"/>
  <c r="D3095" i="67"/>
  <c r="I3093" i="67"/>
  <c r="D3092" i="67"/>
  <c r="C3091" i="67"/>
  <c r="F3089" i="67"/>
  <c r="G3089" i="67" s="1"/>
  <c r="H3089" i="67" s="1"/>
  <c r="C3088" i="67"/>
  <c r="I3086" i="67"/>
  <c r="E3085" i="67"/>
  <c r="I3083" i="67"/>
  <c r="D3081" i="67"/>
  <c r="F3078" i="67"/>
  <c r="G3078" i="67" s="1"/>
  <c r="H3078" i="67" s="1"/>
  <c r="C3077" i="67"/>
  <c r="F3075" i="67"/>
  <c r="F3074" i="67"/>
  <c r="G3074" i="67" s="1"/>
  <c r="H3074" i="67" s="1"/>
  <c r="F3073" i="67"/>
  <c r="G3073" i="67" s="1"/>
  <c r="H3073" i="67" s="1"/>
  <c r="E3072" i="67"/>
  <c r="F3071" i="67"/>
  <c r="G3071" i="67" s="1"/>
  <c r="H3071" i="67" s="1"/>
  <c r="C3070" i="67"/>
  <c r="E3069" i="67"/>
  <c r="C3068" i="67"/>
  <c r="C3067" i="67"/>
  <c r="I3065" i="67"/>
  <c r="C3065" i="67"/>
  <c r="I3062" i="67"/>
  <c r="I3061" i="67"/>
  <c r="E3061" i="67"/>
  <c r="E3060" i="67"/>
  <c r="I3058" i="67"/>
  <c r="I3057" i="67"/>
  <c r="E3057" i="67"/>
  <c r="E3056" i="67"/>
  <c r="I3054" i="67"/>
  <c r="I3053" i="67"/>
  <c r="E3053" i="67"/>
  <c r="E3052" i="67"/>
  <c r="I3050" i="67"/>
  <c r="I3049" i="67"/>
  <c r="E3049" i="67"/>
  <c r="E3048" i="67"/>
  <c r="I3046" i="67"/>
  <c r="C3104" i="67"/>
  <c r="F3101" i="67"/>
  <c r="G3101" i="67" s="1"/>
  <c r="H3101" i="67" s="1"/>
  <c r="C3100" i="67"/>
  <c r="I3098" i="67"/>
  <c r="E3097" i="67"/>
  <c r="I3095" i="67"/>
  <c r="D3093" i="67"/>
  <c r="F3090" i="67"/>
  <c r="G3090" i="67" s="1"/>
  <c r="H3090" i="67" s="1"/>
  <c r="C3089" i="67"/>
  <c r="E3086" i="67"/>
  <c r="I3084" i="67"/>
  <c r="F3083" i="67"/>
  <c r="G3083" i="67" s="1"/>
  <c r="H3083" i="67" s="1"/>
  <c r="D3082" i="67"/>
  <c r="F3080" i="67"/>
  <c r="G3080" i="67" s="1"/>
  <c r="H3080" i="67" s="1"/>
  <c r="E3079" i="67"/>
  <c r="C3078" i="67"/>
  <c r="E3076" i="67"/>
  <c r="E3075" i="67"/>
  <c r="C3074" i="67"/>
  <c r="E3073" i="67"/>
  <c r="C3072" i="67"/>
  <c r="C3071" i="67"/>
  <c r="I3069" i="67"/>
  <c r="C3069" i="67"/>
  <c r="I3066" i="67"/>
  <c r="F3064" i="67"/>
  <c r="G3064" i="67" s="1"/>
  <c r="H3064" i="67" s="1"/>
  <c r="F3062" i="67"/>
  <c r="G3062" i="67" s="1"/>
  <c r="H3062" i="67" s="1"/>
  <c r="C3061" i="67"/>
  <c r="C3060" i="67"/>
  <c r="F3059" i="67"/>
  <c r="G3059" i="67" s="1"/>
  <c r="H3059" i="67" s="1"/>
  <c r="F3058" i="67"/>
  <c r="G3058" i="67" s="1"/>
  <c r="H3058" i="67" s="1"/>
  <c r="C3057" i="67"/>
  <c r="C3056" i="67"/>
  <c r="F3055" i="67"/>
  <c r="G3055" i="67" s="1"/>
  <c r="H3055" i="67" s="1"/>
  <c r="F3054" i="67"/>
  <c r="G3054" i="67" s="1"/>
  <c r="H3054" i="67" s="1"/>
  <c r="C3053" i="67"/>
  <c r="C3052" i="67"/>
  <c r="F3051" i="67"/>
  <c r="G3051" i="67" s="1"/>
  <c r="H3051" i="67" s="1"/>
  <c r="F3050" i="67"/>
  <c r="G3050" i="67" s="1"/>
  <c r="H3050" i="67" s="1"/>
  <c r="C3049" i="67"/>
  <c r="C3048" i="67"/>
  <c r="F3047" i="67"/>
  <c r="G3047" i="67" s="1"/>
  <c r="H3047" i="67" s="1"/>
  <c r="F3046" i="67"/>
  <c r="G3046" i="67" s="1"/>
  <c r="H3046" i="67" s="1"/>
  <c r="C3045" i="67"/>
  <c r="F3045" i="67"/>
  <c r="G3045" i="67" s="1"/>
  <c r="H3045" i="67" s="1"/>
  <c r="I3045" i="67"/>
  <c r="E3005" i="67"/>
  <c r="F3004" i="67"/>
  <c r="G3004" i="67" s="1"/>
  <c r="H3004" i="67" s="1"/>
  <c r="F3003" i="67"/>
  <c r="G3003" i="67" s="1"/>
  <c r="H3003" i="67" s="1"/>
  <c r="C3002" i="67"/>
  <c r="C3001" i="67"/>
  <c r="E3000" i="67"/>
  <c r="E2999" i="67"/>
  <c r="I2997" i="67"/>
  <c r="I2996" i="67"/>
  <c r="C2996" i="67"/>
  <c r="C2995" i="67"/>
  <c r="F2994" i="67"/>
  <c r="G2994" i="67" s="1"/>
  <c r="H2994" i="67" s="1"/>
  <c r="F2993" i="67"/>
  <c r="G2993" i="67" s="1"/>
  <c r="H2993" i="67" s="1"/>
  <c r="I2991" i="67"/>
  <c r="I2990" i="67"/>
  <c r="E2990" i="67"/>
  <c r="E2989" i="67"/>
  <c r="F2988" i="67"/>
  <c r="G2988" i="67" s="1"/>
  <c r="H2988" i="67" s="1"/>
  <c r="F2987" i="67"/>
  <c r="G2987" i="67" s="1"/>
  <c r="H2987" i="67" s="1"/>
  <c r="C2986" i="67"/>
  <c r="C2985" i="67"/>
  <c r="E2984" i="67"/>
  <c r="E2983" i="67"/>
  <c r="I2981" i="67"/>
  <c r="I2980" i="67"/>
  <c r="C2980" i="67"/>
  <c r="C2979" i="67"/>
  <c r="F2978" i="67"/>
  <c r="G2978" i="67" s="1"/>
  <c r="H2978" i="67" s="1"/>
  <c r="F2977" i="67"/>
  <c r="G2977" i="67" s="1"/>
  <c r="H2977" i="67" s="1"/>
  <c r="I2975" i="67"/>
  <c r="E3002" i="67"/>
  <c r="F2999" i="67"/>
  <c r="G2999" i="67" s="1"/>
  <c r="H2999" i="67" s="1"/>
  <c r="C2997" i="67"/>
  <c r="E2995" i="67"/>
  <c r="I2992" i="67"/>
  <c r="F2990" i="67"/>
  <c r="G2990" i="67" s="1"/>
  <c r="H2990" i="67" s="1"/>
  <c r="I2987" i="67"/>
  <c r="E2986" i="67"/>
  <c r="F2983" i="67"/>
  <c r="G2983" i="67" s="1"/>
  <c r="H2983" i="67" s="1"/>
  <c r="C2981" i="67"/>
  <c r="E2979" i="67"/>
  <c r="I2976" i="67"/>
  <c r="C3005" i="67"/>
  <c r="E3004" i="67"/>
  <c r="E3003" i="67"/>
  <c r="I3001" i="67"/>
  <c r="I3000" i="67"/>
  <c r="C3000" i="67"/>
  <c r="C2999" i="67"/>
  <c r="F2998" i="67"/>
  <c r="G2998" i="67" s="1"/>
  <c r="H2998" i="67" s="1"/>
  <c r="F2997" i="67"/>
  <c r="G2997" i="67" s="1"/>
  <c r="H2997" i="67" s="1"/>
  <c r="I2995" i="67"/>
  <c r="I2994" i="67"/>
  <c r="E2994" i="67"/>
  <c r="E2993" i="67"/>
  <c r="F2992" i="67"/>
  <c r="G2992" i="67" s="1"/>
  <c r="H2992" i="67" s="1"/>
  <c r="F2991" i="67"/>
  <c r="G2991" i="67" s="1"/>
  <c r="H2991" i="67" s="1"/>
  <c r="C2990" i="67"/>
  <c r="C2989" i="67"/>
  <c r="E2988" i="67"/>
  <c r="E2987" i="67"/>
  <c r="I2985" i="67"/>
  <c r="I2984" i="67"/>
  <c r="C2984" i="67"/>
  <c r="C2983" i="67"/>
  <c r="F2982" i="67"/>
  <c r="G2982" i="67" s="1"/>
  <c r="H2982" i="67" s="1"/>
  <c r="F2981" i="67"/>
  <c r="G2981" i="67" s="1"/>
  <c r="H2981" i="67" s="1"/>
  <c r="I2979" i="67"/>
  <c r="I2978" i="67"/>
  <c r="E2978" i="67"/>
  <c r="E2977" i="67"/>
  <c r="F2976" i="67"/>
  <c r="G2976" i="67" s="1"/>
  <c r="H2976" i="67" s="1"/>
  <c r="F2975" i="67"/>
  <c r="G2975" i="67" s="1"/>
  <c r="H2975" i="67" s="1"/>
  <c r="F3005" i="67"/>
  <c r="G3005" i="67" s="1"/>
  <c r="H3005" i="67" s="1"/>
  <c r="I3002" i="67"/>
  <c r="E3001" i="67"/>
  <c r="E2996" i="67"/>
  <c r="C2992" i="67"/>
  <c r="F2989" i="67"/>
  <c r="G2989" i="67" s="1"/>
  <c r="H2989" i="67" s="1"/>
  <c r="I2986" i="67"/>
  <c r="F2984" i="67"/>
  <c r="G2984" i="67" s="1"/>
  <c r="H2984" i="67" s="1"/>
  <c r="C2982" i="67"/>
  <c r="C2976" i="67"/>
  <c r="I3005" i="67"/>
  <c r="I3004" i="67"/>
  <c r="C3004" i="67"/>
  <c r="C3003" i="67"/>
  <c r="F3002" i="67"/>
  <c r="G3002" i="67" s="1"/>
  <c r="H3002" i="67" s="1"/>
  <c r="F3001" i="67"/>
  <c r="G3001" i="67" s="1"/>
  <c r="H3001" i="67" s="1"/>
  <c r="I2999" i="67"/>
  <c r="I2998" i="67"/>
  <c r="E2998" i="67"/>
  <c r="E2997" i="67"/>
  <c r="F2996" i="67"/>
  <c r="G2996" i="67" s="1"/>
  <c r="H2996" i="67" s="1"/>
  <c r="F2995" i="67"/>
  <c r="G2995" i="67" s="1"/>
  <c r="H2995" i="67" s="1"/>
  <c r="C2994" i="67"/>
  <c r="C2993" i="67"/>
  <c r="E2992" i="67"/>
  <c r="E2991" i="67"/>
  <c r="I2989" i="67"/>
  <c r="I2988" i="67"/>
  <c r="C2988" i="67"/>
  <c r="C2987" i="67"/>
  <c r="F2986" i="67"/>
  <c r="G2986" i="67" s="1"/>
  <c r="H2986" i="67" s="1"/>
  <c r="F2985" i="67"/>
  <c r="G2985" i="67" s="1"/>
  <c r="H2985" i="67" s="1"/>
  <c r="I2983" i="67"/>
  <c r="I2982" i="67"/>
  <c r="E2982" i="67"/>
  <c r="E2981" i="67"/>
  <c r="F2980" i="67"/>
  <c r="G2980" i="67" s="1"/>
  <c r="H2980" i="67" s="1"/>
  <c r="F2979" i="67"/>
  <c r="G2979" i="67" s="1"/>
  <c r="H2979" i="67" s="1"/>
  <c r="C2978" i="67"/>
  <c r="C2977" i="67"/>
  <c r="E2976" i="67"/>
  <c r="E2975" i="67"/>
  <c r="I3003" i="67"/>
  <c r="F3000" i="67"/>
  <c r="G3000" i="67" s="1"/>
  <c r="H3000" i="67" s="1"/>
  <c r="C2998" i="67"/>
  <c r="I2993" i="67"/>
  <c r="C2991" i="67"/>
  <c r="E2985" i="67"/>
  <c r="E2980" i="67"/>
  <c r="I2977" i="67"/>
  <c r="C2975" i="67"/>
  <c r="E2974" i="67"/>
  <c r="F2973" i="67"/>
  <c r="G2973" i="67" s="1"/>
  <c r="H2973" i="67" s="1"/>
  <c r="I2972" i="67"/>
  <c r="E2972" i="67"/>
  <c r="C2971" i="67"/>
  <c r="D2970" i="67"/>
  <c r="E2969" i="67"/>
  <c r="D2968" i="67"/>
  <c r="F2967" i="67"/>
  <c r="G2967" i="67" s="1"/>
  <c r="H2967" i="67" s="1"/>
  <c r="I2966" i="67"/>
  <c r="C2966" i="67"/>
  <c r="D2965" i="67"/>
  <c r="C2964" i="67"/>
  <c r="E2963" i="67"/>
  <c r="F2962" i="67"/>
  <c r="G2962" i="67" s="1"/>
  <c r="H2962" i="67" s="1"/>
  <c r="I2961" i="67"/>
  <c r="C2961" i="67"/>
  <c r="F2960" i="67"/>
  <c r="G2960" i="67" s="1"/>
  <c r="H2960" i="67" s="1"/>
  <c r="I2959" i="67"/>
  <c r="D2959" i="67"/>
  <c r="E2958" i="67"/>
  <c r="F2957" i="67"/>
  <c r="G2957" i="67" s="1"/>
  <c r="H2957" i="67" s="1"/>
  <c r="I2956" i="67"/>
  <c r="E2956" i="67"/>
  <c r="C2955" i="67"/>
  <c r="D2954" i="67"/>
  <c r="E2953" i="67"/>
  <c r="D2952" i="67"/>
  <c r="F2951" i="67"/>
  <c r="G2951" i="67" s="1"/>
  <c r="H2951" i="67" s="1"/>
  <c r="I2950" i="67"/>
  <c r="C2950" i="67"/>
  <c r="D2949" i="67"/>
  <c r="C2948" i="67"/>
  <c r="E2947" i="67"/>
  <c r="F2946" i="67"/>
  <c r="G2946" i="67" s="1"/>
  <c r="H2946" i="67" s="1"/>
  <c r="I2945" i="67"/>
  <c r="C2945" i="67"/>
  <c r="D2944" i="67"/>
  <c r="E2943" i="67"/>
  <c r="I2941" i="67"/>
  <c r="I2940" i="67"/>
  <c r="E2940" i="67"/>
  <c r="E2939" i="67"/>
  <c r="I2937" i="67"/>
  <c r="I2936" i="67"/>
  <c r="C2936" i="67"/>
  <c r="C2935" i="67"/>
  <c r="E2934" i="67"/>
  <c r="E2933" i="67"/>
  <c r="F2932" i="67"/>
  <c r="G2932" i="67" s="1"/>
  <c r="H2932" i="67" s="1"/>
  <c r="F2931" i="67"/>
  <c r="G2931" i="67" s="1"/>
  <c r="H2931" i="67" s="1"/>
  <c r="D2974" i="67"/>
  <c r="E2973" i="67"/>
  <c r="D2972" i="67"/>
  <c r="F2971" i="67"/>
  <c r="G2971" i="67" s="1"/>
  <c r="H2971" i="67" s="1"/>
  <c r="I2970" i="67"/>
  <c r="C2970" i="67"/>
  <c r="D2969" i="67"/>
  <c r="C2968" i="67"/>
  <c r="E2967" i="67"/>
  <c r="F2966" i="67"/>
  <c r="G2966" i="67" s="1"/>
  <c r="H2966" i="67" s="1"/>
  <c r="I2965" i="67"/>
  <c r="C2965" i="67"/>
  <c r="F2964" i="67"/>
  <c r="G2964" i="67" s="1"/>
  <c r="H2964" i="67" s="1"/>
  <c r="I2963" i="67"/>
  <c r="D2963" i="67"/>
  <c r="E2962" i="67"/>
  <c r="F2961" i="67"/>
  <c r="G2961" i="67" s="1"/>
  <c r="H2961" i="67" s="1"/>
  <c r="I2960" i="67"/>
  <c r="E2960" i="67"/>
  <c r="C2959" i="67"/>
  <c r="D2958" i="67"/>
  <c r="E2957" i="67"/>
  <c r="D2956" i="67"/>
  <c r="F2955" i="67"/>
  <c r="G2955" i="67" s="1"/>
  <c r="H2955" i="67" s="1"/>
  <c r="I2954" i="67"/>
  <c r="C2954" i="67"/>
  <c r="D2953" i="67"/>
  <c r="C2952" i="67"/>
  <c r="E2951" i="67"/>
  <c r="F2950" i="67"/>
  <c r="G2950" i="67" s="1"/>
  <c r="H2950" i="67" s="1"/>
  <c r="I2949" i="67"/>
  <c r="C2949" i="67"/>
  <c r="F2948" i="67"/>
  <c r="G2948" i="67" s="1"/>
  <c r="H2948" i="67" s="1"/>
  <c r="I2947" i="67"/>
  <c r="D2947" i="67"/>
  <c r="E2946" i="67"/>
  <c r="F2945" i="67"/>
  <c r="G2945" i="67" s="1"/>
  <c r="H2945" i="67" s="1"/>
  <c r="I2944" i="67"/>
  <c r="C2944" i="67"/>
  <c r="C2943" i="67"/>
  <c r="F2942" i="67"/>
  <c r="G2942" i="67" s="1"/>
  <c r="H2942" i="67" s="1"/>
  <c r="F2941" i="67"/>
  <c r="G2941" i="67" s="1"/>
  <c r="H2941" i="67" s="1"/>
  <c r="I2974" i="67"/>
  <c r="C2974" i="67"/>
  <c r="D2973" i="67"/>
  <c r="C2972" i="67"/>
  <c r="E2971" i="67"/>
  <c r="F2970" i="67"/>
  <c r="G2970" i="67" s="1"/>
  <c r="H2970" i="67" s="1"/>
  <c r="I2969" i="67"/>
  <c r="C2969" i="67"/>
  <c r="F2968" i="67"/>
  <c r="G2968" i="67" s="1"/>
  <c r="H2968" i="67" s="1"/>
  <c r="I2967" i="67"/>
  <c r="D2967" i="67"/>
  <c r="E2966" i="67"/>
  <c r="F2965" i="67"/>
  <c r="G2965" i="67" s="1"/>
  <c r="H2965" i="67" s="1"/>
  <c r="I2964" i="67"/>
  <c r="E2964" i="67"/>
  <c r="C2963" i="67"/>
  <c r="D2962" i="67"/>
  <c r="E2961" i="67"/>
  <c r="D2960" i="67"/>
  <c r="F2959" i="67"/>
  <c r="G2959" i="67" s="1"/>
  <c r="H2959" i="67" s="1"/>
  <c r="I2958" i="67"/>
  <c r="C2958" i="67"/>
  <c r="D2957" i="67"/>
  <c r="C2956" i="67"/>
  <c r="E2955" i="67"/>
  <c r="F2954" i="67"/>
  <c r="G2954" i="67" s="1"/>
  <c r="H2954" i="67" s="1"/>
  <c r="I2953" i="67"/>
  <c r="C2953" i="67"/>
  <c r="F2952" i="67"/>
  <c r="G2952" i="67" s="1"/>
  <c r="H2952" i="67" s="1"/>
  <c r="I2951" i="67"/>
  <c r="D2951" i="67"/>
  <c r="E2950" i="67"/>
  <c r="F2949" i="67"/>
  <c r="G2949" i="67" s="1"/>
  <c r="H2949" i="67" s="1"/>
  <c r="I2948" i="67"/>
  <c r="E2948" i="67"/>
  <c r="C2947" i="67"/>
  <c r="D2946" i="67"/>
  <c r="E2945" i="67"/>
  <c r="F2944" i="67"/>
  <c r="I2943" i="67"/>
  <c r="I2942" i="67"/>
  <c r="E2942" i="67"/>
  <c r="E2941" i="67"/>
  <c r="I2939" i="67"/>
  <c r="I2938" i="67"/>
  <c r="E2938" i="67"/>
  <c r="E2937" i="67"/>
  <c r="F2936" i="67"/>
  <c r="G2936" i="67" s="1"/>
  <c r="H2936" i="67" s="1"/>
  <c r="F2935" i="67"/>
  <c r="G2935" i="67" s="1"/>
  <c r="H2935" i="67" s="1"/>
  <c r="I2933" i="67"/>
  <c r="I2932" i="67"/>
  <c r="C2932" i="67"/>
  <c r="C2931" i="67"/>
  <c r="F2972" i="67"/>
  <c r="G2972" i="67" s="1"/>
  <c r="H2972" i="67" s="1"/>
  <c r="F2969" i="67"/>
  <c r="G2969" i="67" s="1"/>
  <c r="H2969" i="67" s="1"/>
  <c r="C2967" i="67"/>
  <c r="D2964" i="67"/>
  <c r="D2961" i="67"/>
  <c r="F2958" i="67"/>
  <c r="G2958" i="67" s="1"/>
  <c r="H2958" i="67" s="1"/>
  <c r="I2955" i="67"/>
  <c r="I2952" i="67"/>
  <c r="D2950" i="67"/>
  <c r="F2947" i="67"/>
  <c r="G2947" i="67" s="1"/>
  <c r="H2947" i="67" s="1"/>
  <c r="E2944" i="67"/>
  <c r="C2941" i="67"/>
  <c r="F2939" i="67"/>
  <c r="G2939" i="67" s="1"/>
  <c r="H2939" i="67" s="1"/>
  <c r="C2938" i="67"/>
  <c r="E2936" i="67"/>
  <c r="F2934" i="67"/>
  <c r="G2934" i="67" s="1"/>
  <c r="H2934" i="67" s="1"/>
  <c r="I2930" i="67"/>
  <c r="C2930" i="67"/>
  <c r="C2929" i="67"/>
  <c r="E2928" i="67"/>
  <c r="E2927" i="67"/>
  <c r="F2926" i="67"/>
  <c r="G2926" i="67" s="1"/>
  <c r="H2926" i="67" s="1"/>
  <c r="F2925" i="67"/>
  <c r="G2925" i="67" s="1"/>
  <c r="H2925" i="67" s="1"/>
  <c r="I2923" i="67"/>
  <c r="I2922" i="67"/>
  <c r="C2922" i="67"/>
  <c r="C2921" i="67"/>
  <c r="E2920" i="67"/>
  <c r="E2919" i="67"/>
  <c r="F2918" i="67"/>
  <c r="G2918" i="67" s="1"/>
  <c r="H2918" i="67" s="1"/>
  <c r="F2917" i="67"/>
  <c r="G2917" i="67" s="1"/>
  <c r="H2917" i="67" s="1"/>
  <c r="I2915" i="67"/>
  <c r="I2914" i="67"/>
  <c r="C2914" i="67"/>
  <c r="C2913" i="67"/>
  <c r="D2971" i="67"/>
  <c r="E2965" i="67"/>
  <c r="C2960" i="67"/>
  <c r="E2954" i="67"/>
  <c r="E2935" i="67"/>
  <c r="I2931" i="67"/>
  <c r="F2929" i="67"/>
  <c r="G2929" i="67" s="1"/>
  <c r="H2929" i="67" s="1"/>
  <c r="I2927" i="67"/>
  <c r="C2926" i="67"/>
  <c r="E2924" i="67"/>
  <c r="F2922" i="67"/>
  <c r="G2922" i="67" s="1"/>
  <c r="H2922" i="67" s="1"/>
  <c r="I2918" i="67"/>
  <c r="C2917" i="67"/>
  <c r="E2915" i="67"/>
  <c r="F2913" i="67"/>
  <c r="E2970" i="67"/>
  <c r="E2959" i="67"/>
  <c r="F2953" i="67"/>
  <c r="G2953" i="67" s="1"/>
  <c r="H2953" i="67" s="1"/>
  <c r="D2948" i="67"/>
  <c r="C2942" i="67"/>
  <c r="F2938" i="67"/>
  <c r="G2938" i="67" s="1"/>
  <c r="H2938" i="67" s="1"/>
  <c r="I2934" i="67"/>
  <c r="E2931" i="67"/>
  <c r="E2929" i="67"/>
  <c r="F2927" i="67"/>
  <c r="G2927" i="67" s="1"/>
  <c r="H2927" i="67" s="1"/>
  <c r="I2925" i="67"/>
  <c r="C2924" i="67"/>
  <c r="E2922" i="67"/>
  <c r="F2974" i="67"/>
  <c r="G2974" i="67" s="1"/>
  <c r="H2974" i="67" s="1"/>
  <c r="I2971" i="67"/>
  <c r="I2968" i="67"/>
  <c r="D2966" i="67"/>
  <c r="F2963" i="67"/>
  <c r="G2963" i="67" s="1"/>
  <c r="H2963" i="67" s="1"/>
  <c r="I2957" i="67"/>
  <c r="D2955" i="67"/>
  <c r="E2952" i="67"/>
  <c r="E2949" i="67"/>
  <c r="I2946" i="67"/>
  <c r="F2943" i="67"/>
  <c r="G2943" i="67" s="1"/>
  <c r="H2943" i="67" s="1"/>
  <c r="C2939" i="67"/>
  <c r="F2937" i="67"/>
  <c r="G2937" i="67" s="1"/>
  <c r="H2937" i="67" s="1"/>
  <c r="I2935" i="67"/>
  <c r="C2934" i="67"/>
  <c r="E2932" i="67"/>
  <c r="I2929" i="67"/>
  <c r="I2928" i="67"/>
  <c r="C2928" i="67"/>
  <c r="C2927" i="67"/>
  <c r="E2926" i="67"/>
  <c r="E2925" i="67"/>
  <c r="F2924" i="67"/>
  <c r="G2924" i="67" s="1"/>
  <c r="H2924" i="67" s="1"/>
  <c r="F2923" i="67"/>
  <c r="G2923" i="67" s="1"/>
  <c r="H2923" i="67" s="1"/>
  <c r="I2921" i="67"/>
  <c r="I2920" i="67"/>
  <c r="C2920" i="67"/>
  <c r="C2919" i="67"/>
  <c r="E2918" i="67"/>
  <c r="E2917" i="67"/>
  <c r="F2916" i="67"/>
  <c r="G2916" i="67" s="1"/>
  <c r="H2916" i="67" s="1"/>
  <c r="F2915" i="67"/>
  <c r="G2915" i="67" s="1"/>
  <c r="H2915" i="67" s="1"/>
  <c r="I2913" i="67"/>
  <c r="I2973" i="67"/>
  <c r="E2968" i="67"/>
  <c r="I2962" i="67"/>
  <c r="C2957" i="67"/>
  <c r="C2946" i="67"/>
  <c r="F2940" i="67"/>
  <c r="G2940" i="67" s="1"/>
  <c r="H2940" i="67" s="1"/>
  <c r="C2937" i="67"/>
  <c r="F2933" i="67"/>
  <c r="G2933" i="67" s="1"/>
  <c r="H2933" i="67" s="1"/>
  <c r="F2930" i="67"/>
  <c r="G2930" i="67" s="1"/>
  <c r="H2930" i="67" s="1"/>
  <c r="I2926" i="67"/>
  <c r="C2925" i="67"/>
  <c r="E2923" i="67"/>
  <c r="F2921" i="67"/>
  <c r="G2921" i="67" s="1"/>
  <c r="H2921" i="67" s="1"/>
  <c r="I2919" i="67"/>
  <c r="C2918" i="67"/>
  <c r="E2916" i="67"/>
  <c r="F2914" i="67"/>
  <c r="G2914" i="67" s="1"/>
  <c r="H2914" i="67" s="1"/>
  <c r="C2973" i="67"/>
  <c r="C2962" i="67"/>
  <c r="F2956" i="67"/>
  <c r="G2956" i="67" s="1"/>
  <c r="H2956" i="67" s="1"/>
  <c r="C2951" i="67"/>
  <c r="D2945" i="67"/>
  <c r="C2940" i="67"/>
  <c r="C2933" i="67"/>
  <c r="E2930" i="67"/>
  <c r="F2928" i="67"/>
  <c r="G2928" i="67" s="1"/>
  <c r="H2928" i="67" s="1"/>
  <c r="I2924" i="67"/>
  <c r="C2923" i="67"/>
  <c r="E2921" i="67"/>
  <c r="I2917" i="67"/>
  <c r="E2914" i="67"/>
  <c r="F2920" i="67"/>
  <c r="G2920" i="67" s="1"/>
  <c r="H2920" i="67" s="1"/>
  <c r="I2916" i="67"/>
  <c r="F2919" i="67"/>
  <c r="G2919" i="67" s="1"/>
  <c r="H2919" i="67" s="1"/>
  <c r="C2916" i="67"/>
  <c r="E2913" i="67"/>
  <c r="C2915" i="67"/>
  <c r="E2912" i="67"/>
  <c r="F2911" i="67"/>
  <c r="G2911" i="67" s="1"/>
  <c r="H2911" i="67" s="1"/>
  <c r="I2910" i="67"/>
  <c r="C2910" i="67"/>
  <c r="E2909" i="67"/>
  <c r="F2908" i="67"/>
  <c r="G2908" i="67" s="1"/>
  <c r="H2908" i="67" s="1"/>
  <c r="I2907" i="67"/>
  <c r="D2907" i="67"/>
  <c r="E2906" i="67"/>
  <c r="C2905" i="67"/>
  <c r="D2904" i="67"/>
  <c r="F2903" i="67"/>
  <c r="G2903" i="67" s="1"/>
  <c r="H2903" i="67" s="1"/>
  <c r="I2902" i="67"/>
  <c r="C2902" i="67"/>
  <c r="E2901" i="67"/>
  <c r="F2900" i="67"/>
  <c r="G2900" i="67" s="1"/>
  <c r="H2900" i="67" s="1"/>
  <c r="I2899" i="67"/>
  <c r="D2899" i="67"/>
  <c r="E2898" i="67"/>
  <c r="C2897" i="67"/>
  <c r="D2896" i="67"/>
  <c r="F2895" i="67"/>
  <c r="G2895" i="67" s="1"/>
  <c r="H2895" i="67" s="1"/>
  <c r="I2894" i="67"/>
  <c r="C2894" i="67"/>
  <c r="E2893" i="67"/>
  <c r="F2892" i="67"/>
  <c r="G2892" i="67" s="1"/>
  <c r="H2892" i="67" s="1"/>
  <c r="I2891" i="67"/>
  <c r="D2891" i="67"/>
  <c r="E2890" i="67"/>
  <c r="C2889" i="67"/>
  <c r="D2888" i="67"/>
  <c r="F2887" i="67"/>
  <c r="G2887" i="67" s="1"/>
  <c r="H2887" i="67" s="1"/>
  <c r="I2886" i="67"/>
  <c r="C2886" i="67"/>
  <c r="E2885" i="67"/>
  <c r="F2884" i="67"/>
  <c r="G2884" i="67" s="1"/>
  <c r="H2884" i="67" s="1"/>
  <c r="I2883" i="67"/>
  <c r="D2883" i="67"/>
  <c r="E2882" i="67"/>
  <c r="F2881" i="67"/>
  <c r="G2881" i="67" s="1"/>
  <c r="H2881" i="67" s="1"/>
  <c r="C2880" i="67"/>
  <c r="C2879" i="67"/>
  <c r="F2878" i="67"/>
  <c r="G2878" i="67" s="1"/>
  <c r="H2878" i="67" s="1"/>
  <c r="F2877" i="67"/>
  <c r="G2877" i="67" s="1"/>
  <c r="H2877" i="67" s="1"/>
  <c r="C2876" i="67"/>
  <c r="C2875" i="67"/>
  <c r="F2874" i="67"/>
  <c r="G2874" i="67" s="1"/>
  <c r="H2874" i="67" s="1"/>
  <c r="F2873" i="67"/>
  <c r="G2873" i="67" s="1"/>
  <c r="H2873" i="67" s="1"/>
  <c r="C2872" i="67"/>
  <c r="C2871" i="67"/>
  <c r="F2870" i="67"/>
  <c r="G2870" i="67" s="1"/>
  <c r="H2870" i="67" s="1"/>
  <c r="F2869" i="67"/>
  <c r="G2869" i="67" s="1"/>
  <c r="H2869" i="67" s="1"/>
  <c r="D2912" i="67"/>
  <c r="E2911" i="67"/>
  <c r="F2910" i="67"/>
  <c r="G2910" i="67" s="1"/>
  <c r="H2910" i="67" s="1"/>
  <c r="I2909" i="67"/>
  <c r="D2909" i="67"/>
  <c r="E2908" i="67"/>
  <c r="C2907" i="67"/>
  <c r="D2906" i="67"/>
  <c r="F2905" i="67"/>
  <c r="G2905" i="67" s="1"/>
  <c r="H2905" i="67" s="1"/>
  <c r="I2904" i="67"/>
  <c r="C2904" i="67"/>
  <c r="E2903" i="67"/>
  <c r="F2902" i="67"/>
  <c r="G2902" i="67" s="1"/>
  <c r="H2902" i="67" s="1"/>
  <c r="I2901" i="67"/>
  <c r="D2901" i="67"/>
  <c r="E2900" i="67"/>
  <c r="C2899" i="67"/>
  <c r="D2898" i="67"/>
  <c r="F2897" i="67"/>
  <c r="G2897" i="67" s="1"/>
  <c r="H2897" i="67" s="1"/>
  <c r="I2896" i="67"/>
  <c r="C2896" i="67"/>
  <c r="E2895" i="67"/>
  <c r="F2894" i="67"/>
  <c r="G2894" i="67" s="1"/>
  <c r="H2894" i="67" s="1"/>
  <c r="I2893" i="67"/>
  <c r="D2893" i="67"/>
  <c r="E2892" i="67"/>
  <c r="C2891" i="67"/>
  <c r="D2890" i="67"/>
  <c r="F2889" i="67"/>
  <c r="G2889" i="67" s="1"/>
  <c r="H2889" i="67" s="1"/>
  <c r="I2888" i="67"/>
  <c r="C2888" i="67"/>
  <c r="E2887" i="67"/>
  <c r="F2886" i="67"/>
  <c r="G2886" i="67" s="1"/>
  <c r="H2886" i="67" s="1"/>
  <c r="I2885" i="67"/>
  <c r="D2885" i="67"/>
  <c r="E2884" i="67"/>
  <c r="C2883" i="67"/>
  <c r="D2882" i="67"/>
  <c r="E2881" i="67"/>
  <c r="I2879" i="67"/>
  <c r="I2878" i="67"/>
  <c r="E2878" i="67"/>
  <c r="E2877" i="67"/>
  <c r="I2875" i="67"/>
  <c r="I2874" i="67"/>
  <c r="E2874" i="67"/>
  <c r="E2873" i="67"/>
  <c r="I2871" i="67"/>
  <c r="I2870" i="67"/>
  <c r="E2870" i="67"/>
  <c r="E2869" i="67"/>
  <c r="C2912" i="67"/>
  <c r="E2910" i="67"/>
  <c r="C2909" i="67"/>
  <c r="F2907" i="67"/>
  <c r="G2907" i="67" s="1"/>
  <c r="H2907" i="67" s="1"/>
  <c r="C2906" i="67"/>
  <c r="F2904" i="67"/>
  <c r="G2904" i="67" s="1"/>
  <c r="H2904" i="67" s="1"/>
  <c r="D2903" i="67"/>
  <c r="D2900" i="67"/>
  <c r="I2898" i="67"/>
  <c r="E2897" i="67"/>
  <c r="I2895" i="67"/>
  <c r="E2894" i="67"/>
  <c r="C2893" i="67"/>
  <c r="F2891" i="67"/>
  <c r="G2891" i="67" s="1"/>
  <c r="H2891" i="67" s="1"/>
  <c r="C2890" i="67"/>
  <c r="F2888" i="67"/>
  <c r="G2888" i="67" s="1"/>
  <c r="H2888" i="67" s="1"/>
  <c r="D2887" i="67"/>
  <c r="D2884" i="67"/>
  <c r="I2882" i="67"/>
  <c r="C2881" i="67"/>
  <c r="F2879" i="67"/>
  <c r="G2879" i="67" s="1"/>
  <c r="H2879" i="67" s="1"/>
  <c r="C2878" i="67"/>
  <c r="F2876" i="67"/>
  <c r="G2876" i="67" s="1"/>
  <c r="H2876" i="67" s="1"/>
  <c r="C2873" i="67"/>
  <c r="F2871" i="67"/>
  <c r="G2871" i="67" s="1"/>
  <c r="H2871" i="67" s="1"/>
  <c r="C2870" i="67"/>
  <c r="I2867" i="67"/>
  <c r="I2866" i="67"/>
  <c r="E2866" i="67"/>
  <c r="E2865" i="67"/>
  <c r="I2863" i="67"/>
  <c r="I2862" i="67"/>
  <c r="E2862" i="67"/>
  <c r="E2861" i="67"/>
  <c r="I2859" i="67"/>
  <c r="I2858" i="67"/>
  <c r="E2858" i="67"/>
  <c r="E2857" i="67"/>
  <c r="I2855" i="67"/>
  <c r="I2854" i="67"/>
  <c r="E2854" i="67"/>
  <c r="E2853" i="67"/>
  <c r="I2911" i="67"/>
  <c r="D2910" i="67"/>
  <c r="I2908" i="67"/>
  <c r="E2907" i="67"/>
  <c r="I2905" i="67"/>
  <c r="E2904" i="67"/>
  <c r="C2903" i="67"/>
  <c r="F2901" i="67"/>
  <c r="G2901" i="67" s="1"/>
  <c r="H2901" i="67" s="1"/>
  <c r="C2900" i="67"/>
  <c r="F2898" i="67"/>
  <c r="G2898" i="67" s="1"/>
  <c r="H2898" i="67" s="1"/>
  <c r="D2897" i="67"/>
  <c r="D2894" i="67"/>
  <c r="I2892" i="67"/>
  <c r="E2891" i="67"/>
  <c r="I2889" i="67"/>
  <c r="E2888" i="67"/>
  <c r="C2887" i="67"/>
  <c r="F2885" i="67"/>
  <c r="G2885" i="67" s="1"/>
  <c r="H2885" i="67" s="1"/>
  <c r="C2884" i="67"/>
  <c r="F2882" i="67"/>
  <c r="G2882" i="67" s="1"/>
  <c r="H2882" i="67" s="1"/>
  <c r="I2880" i="67"/>
  <c r="E2879" i="67"/>
  <c r="I2877" i="67"/>
  <c r="E2876" i="67"/>
  <c r="I2872" i="67"/>
  <c r="E2871" i="67"/>
  <c r="I2869" i="67"/>
  <c r="F2868" i="67"/>
  <c r="G2868" i="67" s="1"/>
  <c r="H2868" i="67" s="1"/>
  <c r="F2867" i="67"/>
  <c r="G2867" i="67" s="1"/>
  <c r="H2867" i="67" s="1"/>
  <c r="C2866" i="67"/>
  <c r="C2865" i="67"/>
  <c r="F2864" i="67"/>
  <c r="G2864" i="67" s="1"/>
  <c r="H2864" i="67" s="1"/>
  <c r="F2863" i="67"/>
  <c r="G2863" i="67" s="1"/>
  <c r="H2863" i="67" s="1"/>
  <c r="C2862" i="67"/>
  <c r="C2861" i="67"/>
  <c r="F2860" i="67"/>
  <c r="G2860" i="67" s="1"/>
  <c r="H2860" i="67" s="1"/>
  <c r="F2859" i="67"/>
  <c r="G2859" i="67" s="1"/>
  <c r="H2859" i="67" s="1"/>
  <c r="C2858" i="67"/>
  <c r="C2857" i="67"/>
  <c r="F2856" i="67"/>
  <c r="G2856" i="67" s="1"/>
  <c r="H2856" i="67" s="1"/>
  <c r="F2855" i="67"/>
  <c r="G2855" i="67" s="1"/>
  <c r="H2855" i="67" s="1"/>
  <c r="C2854" i="67"/>
  <c r="C2853" i="67"/>
  <c r="I2856" i="67"/>
  <c r="E2855" i="67"/>
  <c r="I2853" i="67"/>
  <c r="F2853" i="67"/>
  <c r="G2853" i="67" s="1"/>
  <c r="H2853" i="67" s="1"/>
  <c r="I2912" i="67"/>
  <c r="D2911" i="67"/>
  <c r="D2908" i="67"/>
  <c r="I2906" i="67"/>
  <c r="E2905" i="67"/>
  <c r="I2903" i="67"/>
  <c r="E2902" i="67"/>
  <c r="C2901" i="67"/>
  <c r="F2899" i="67"/>
  <c r="G2899" i="67" s="1"/>
  <c r="H2899" i="67" s="1"/>
  <c r="C2898" i="67"/>
  <c r="F2896" i="67"/>
  <c r="G2896" i="67" s="1"/>
  <c r="H2896" i="67" s="1"/>
  <c r="D2895" i="67"/>
  <c r="D2892" i="67"/>
  <c r="I2890" i="67"/>
  <c r="E2889" i="67"/>
  <c r="I2887" i="67"/>
  <c r="E2886" i="67"/>
  <c r="C2885" i="67"/>
  <c r="F2883" i="67"/>
  <c r="G2883" i="67" s="1"/>
  <c r="H2883" i="67" s="1"/>
  <c r="C2882" i="67"/>
  <c r="F2880" i="67"/>
  <c r="G2880" i="67" s="1"/>
  <c r="H2880" i="67" s="1"/>
  <c r="C2877" i="67"/>
  <c r="F2875" i="67"/>
  <c r="G2875" i="67" s="1"/>
  <c r="H2875" i="67" s="1"/>
  <c r="C2874" i="67"/>
  <c r="F2872" i="67"/>
  <c r="G2872" i="67" s="1"/>
  <c r="H2872" i="67" s="1"/>
  <c r="C2869" i="67"/>
  <c r="E2868" i="67"/>
  <c r="E2867" i="67"/>
  <c r="I2865" i="67"/>
  <c r="I2864" i="67"/>
  <c r="E2864" i="67"/>
  <c r="E2863" i="67"/>
  <c r="I2861" i="67"/>
  <c r="I2860" i="67"/>
  <c r="E2860" i="67"/>
  <c r="E2859" i="67"/>
  <c r="I2857" i="67"/>
  <c r="E2856" i="67"/>
  <c r="C2856" i="67"/>
  <c r="F2854" i="67"/>
  <c r="G2854" i="67" s="1"/>
  <c r="H2854" i="67" s="1"/>
  <c r="F2912" i="67"/>
  <c r="G2912" i="67" s="1"/>
  <c r="H2912" i="67" s="1"/>
  <c r="C2911" i="67"/>
  <c r="F2909" i="67"/>
  <c r="G2909" i="67" s="1"/>
  <c r="H2909" i="67" s="1"/>
  <c r="C2908" i="67"/>
  <c r="F2906" i="67"/>
  <c r="G2906" i="67" s="1"/>
  <c r="H2906" i="67" s="1"/>
  <c r="D2905" i="67"/>
  <c r="D2902" i="67"/>
  <c r="I2900" i="67"/>
  <c r="E2899" i="67"/>
  <c r="I2897" i="67"/>
  <c r="E2896" i="67"/>
  <c r="C2895" i="67"/>
  <c r="F2893" i="67"/>
  <c r="G2893" i="67" s="1"/>
  <c r="H2893" i="67" s="1"/>
  <c r="C2892" i="67"/>
  <c r="F2890" i="67"/>
  <c r="G2890" i="67" s="1"/>
  <c r="H2890" i="67" s="1"/>
  <c r="D2889" i="67"/>
  <c r="D2886" i="67"/>
  <c r="I2884" i="67"/>
  <c r="E2883" i="67"/>
  <c r="I2881" i="67"/>
  <c r="E2880" i="67"/>
  <c r="I2876" i="67"/>
  <c r="E2875" i="67"/>
  <c r="I2873" i="67"/>
  <c r="E2872" i="67"/>
  <c r="I2868" i="67"/>
  <c r="C2868" i="67"/>
  <c r="C2867" i="67"/>
  <c r="F2866" i="67"/>
  <c r="G2866" i="67" s="1"/>
  <c r="H2866" i="67" s="1"/>
  <c r="F2865" i="67"/>
  <c r="G2865" i="67" s="1"/>
  <c r="H2865" i="67" s="1"/>
  <c r="C2864" i="67"/>
  <c r="C2863" i="67"/>
  <c r="F2862" i="67"/>
  <c r="G2862" i="67" s="1"/>
  <c r="H2862" i="67" s="1"/>
  <c r="F2861" i="67"/>
  <c r="G2861" i="67" s="1"/>
  <c r="H2861" i="67" s="1"/>
  <c r="C2860" i="67"/>
  <c r="C2859" i="67"/>
  <c r="F2858" i="67"/>
  <c r="G2858" i="67" s="1"/>
  <c r="H2858" i="67" s="1"/>
  <c r="F2857" i="67"/>
  <c r="G2857" i="67" s="1"/>
  <c r="H2857" i="67" s="1"/>
  <c r="C2855" i="67"/>
  <c r="E2819" i="67"/>
  <c r="C2819" i="67"/>
  <c r="F2818" i="67"/>
  <c r="G2818" i="67" s="1"/>
  <c r="H2818" i="67" s="1"/>
  <c r="F2817" i="67"/>
  <c r="G2817" i="67" s="1"/>
  <c r="H2817" i="67" s="1"/>
  <c r="C2816" i="67"/>
  <c r="C2815" i="67"/>
  <c r="F2814" i="67"/>
  <c r="G2814" i="67" s="1"/>
  <c r="H2814" i="67" s="1"/>
  <c r="F2813" i="67"/>
  <c r="G2813" i="67" s="1"/>
  <c r="H2813" i="67" s="1"/>
  <c r="C2812" i="67"/>
  <c r="C2811" i="67"/>
  <c r="F2810" i="67"/>
  <c r="G2810" i="67" s="1"/>
  <c r="H2810" i="67" s="1"/>
  <c r="F2809" i="67"/>
  <c r="G2809" i="67" s="1"/>
  <c r="H2809" i="67" s="1"/>
  <c r="C2808" i="67"/>
  <c r="C2807" i="67"/>
  <c r="F2806" i="67"/>
  <c r="G2806" i="67" s="1"/>
  <c r="H2806" i="67" s="1"/>
  <c r="F2805" i="67"/>
  <c r="G2805" i="67" s="1"/>
  <c r="H2805" i="67" s="1"/>
  <c r="I2818" i="67"/>
  <c r="C2818" i="67"/>
  <c r="I2816" i="67"/>
  <c r="I2815" i="67"/>
  <c r="I2813" i="67"/>
  <c r="F2811" i="67"/>
  <c r="G2811" i="67" s="1"/>
  <c r="H2811" i="67" s="1"/>
  <c r="E2809" i="67"/>
  <c r="F2808" i="67"/>
  <c r="G2808" i="67" s="1"/>
  <c r="H2808" i="67" s="1"/>
  <c r="E2807" i="67"/>
  <c r="E2806" i="67"/>
  <c r="C2805" i="67"/>
  <c r="F2804" i="67"/>
  <c r="G2804" i="67" s="1"/>
  <c r="H2804" i="67" s="1"/>
  <c r="F2803" i="67"/>
  <c r="G2803" i="67" s="1"/>
  <c r="H2803" i="67" s="1"/>
  <c r="C2802" i="67"/>
  <c r="C2801" i="67"/>
  <c r="F2800" i="67"/>
  <c r="G2800" i="67" s="1"/>
  <c r="H2800" i="67" s="1"/>
  <c r="F2799" i="67"/>
  <c r="G2799" i="67" s="1"/>
  <c r="H2799" i="67" s="1"/>
  <c r="C2798" i="67"/>
  <c r="C2797" i="67"/>
  <c r="F2796" i="67"/>
  <c r="G2796" i="67" s="1"/>
  <c r="H2796" i="67" s="1"/>
  <c r="F2795" i="67"/>
  <c r="G2795" i="67" s="1"/>
  <c r="H2795" i="67" s="1"/>
  <c r="C2794" i="67"/>
  <c r="C2793" i="67"/>
  <c r="F2792" i="67"/>
  <c r="G2792" i="67" s="1"/>
  <c r="H2792" i="67" s="1"/>
  <c r="F2791" i="67"/>
  <c r="G2791" i="67" s="1"/>
  <c r="H2791" i="67" s="1"/>
  <c r="C2790" i="67"/>
  <c r="E2810" i="67"/>
  <c r="I2806" i="67"/>
  <c r="I2804" i="67"/>
  <c r="E2803" i="67"/>
  <c r="I2801" i="67"/>
  <c r="E2800" i="67"/>
  <c r="I2796" i="67"/>
  <c r="E2796" i="67"/>
  <c r="E2795" i="67"/>
  <c r="I2793" i="67"/>
  <c r="I2792" i="67"/>
  <c r="E2792" i="67"/>
  <c r="E2791" i="67"/>
  <c r="F2819" i="67"/>
  <c r="G2819" i="67" s="1"/>
  <c r="H2819" i="67" s="1"/>
  <c r="C2817" i="67"/>
  <c r="I2814" i="67"/>
  <c r="I2812" i="67"/>
  <c r="I2802" i="67"/>
  <c r="E2801" i="67"/>
  <c r="I2799" i="67"/>
  <c r="E2798" i="67"/>
  <c r="I2817" i="67"/>
  <c r="F2815" i="67"/>
  <c r="G2815" i="67" s="1"/>
  <c r="H2815" i="67" s="1"/>
  <c r="E2813" i="67"/>
  <c r="F2812" i="67"/>
  <c r="G2812" i="67" s="1"/>
  <c r="H2812" i="67" s="1"/>
  <c r="E2811" i="67"/>
  <c r="C2809" i="67"/>
  <c r="E2808" i="67"/>
  <c r="C2806" i="67"/>
  <c r="E2804" i="67"/>
  <c r="I2800" i="67"/>
  <c r="E2799" i="67"/>
  <c r="I2819" i="67"/>
  <c r="E2817" i="67"/>
  <c r="F2816" i="67"/>
  <c r="G2816" i="67" s="1"/>
  <c r="H2816" i="67" s="1"/>
  <c r="E2815" i="67"/>
  <c r="E2814" i="67"/>
  <c r="C2813" i="67"/>
  <c r="E2812" i="67"/>
  <c r="I2810" i="67"/>
  <c r="C2810" i="67"/>
  <c r="I2808" i="67"/>
  <c r="I2807" i="67"/>
  <c r="I2805" i="67"/>
  <c r="C2804" i="67"/>
  <c r="C2803" i="67"/>
  <c r="F2802" i="67"/>
  <c r="G2802" i="67" s="1"/>
  <c r="H2802" i="67" s="1"/>
  <c r="F2801" i="67"/>
  <c r="G2801" i="67" s="1"/>
  <c r="H2801" i="67" s="1"/>
  <c r="C2800" i="67"/>
  <c r="C2799" i="67"/>
  <c r="F2798" i="67"/>
  <c r="G2798" i="67" s="1"/>
  <c r="H2798" i="67" s="1"/>
  <c r="F2797" i="67"/>
  <c r="G2797" i="67" s="1"/>
  <c r="H2797" i="67" s="1"/>
  <c r="C2796" i="67"/>
  <c r="C2795" i="67"/>
  <c r="F2794" i="67"/>
  <c r="G2794" i="67" s="1"/>
  <c r="H2794" i="67" s="1"/>
  <c r="F2793" i="67"/>
  <c r="G2793" i="67" s="1"/>
  <c r="H2793" i="67" s="1"/>
  <c r="C2792" i="67"/>
  <c r="C2791" i="67"/>
  <c r="F2790" i="67"/>
  <c r="G2790" i="67" s="1"/>
  <c r="H2790" i="67" s="1"/>
  <c r="E2818" i="67"/>
  <c r="E2816" i="67"/>
  <c r="C2814" i="67"/>
  <c r="I2811" i="67"/>
  <c r="I2809" i="67"/>
  <c r="F2807" i="67"/>
  <c r="G2807" i="67" s="1"/>
  <c r="H2807" i="67" s="1"/>
  <c r="E2805" i="67"/>
  <c r="I2803" i="67"/>
  <c r="E2802" i="67"/>
  <c r="I2798" i="67"/>
  <c r="E2797" i="67"/>
  <c r="I2795" i="67"/>
  <c r="I2797" i="67"/>
  <c r="I2790" i="67"/>
  <c r="E2793" i="67"/>
  <c r="I2794" i="67"/>
  <c r="I2791" i="67"/>
  <c r="E2790" i="67"/>
  <c r="E2794" i="67"/>
  <c r="E2788" i="67"/>
  <c r="C2787" i="67"/>
  <c r="D2786" i="67"/>
  <c r="F2785" i="67"/>
  <c r="I2784" i="67"/>
  <c r="C2784" i="67"/>
  <c r="E2783" i="67"/>
  <c r="F2782" i="67"/>
  <c r="I2781" i="67"/>
  <c r="D2781" i="67"/>
  <c r="E2780" i="67"/>
  <c r="C2779" i="67"/>
  <c r="D2778" i="67"/>
  <c r="F2777" i="67"/>
  <c r="I2776" i="67"/>
  <c r="C2776" i="67"/>
  <c r="E2775" i="67"/>
  <c r="F2774" i="67"/>
  <c r="G2774" i="67" s="1"/>
  <c r="H2774" i="67" s="1"/>
  <c r="I2773" i="67"/>
  <c r="D2773" i="67"/>
  <c r="E2772" i="67"/>
  <c r="C2771" i="67"/>
  <c r="D2770" i="67"/>
  <c r="F2769" i="67"/>
  <c r="G2769" i="67" s="1"/>
  <c r="H2769" i="67" s="1"/>
  <c r="I2768" i="67"/>
  <c r="C2768" i="67"/>
  <c r="E2767" i="67"/>
  <c r="F2766" i="67"/>
  <c r="I2765" i="67"/>
  <c r="D2765" i="67"/>
  <c r="E2764" i="67"/>
  <c r="C2763" i="67"/>
  <c r="D2762" i="67"/>
  <c r="F2761" i="67"/>
  <c r="I2760" i="67"/>
  <c r="C2760" i="67"/>
  <c r="E2759" i="67"/>
  <c r="F2758" i="67"/>
  <c r="I2757" i="67"/>
  <c r="I2756" i="67"/>
  <c r="E2756" i="67"/>
  <c r="E2755" i="67"/>
  <c r="I2753" i="67"/>
  <c r="I2752" i="67"/>
  <c r="E2752" i="67"/>
  <c r="E2751" i="67"/>
  <c r="I2749" i="67"/>
  <c r="I2748" i="67"/>
  <c r="E2748" i="67"/>
  <c r="E2747" i="67"/>
  <c r="I2745" i="67"/>
  <c r="I2744" i="67"/>
  <c r="I2788" i="67"/>
  <c r="I2787" i="67"/>
  <c r="I2786" i="67"/>
  <c r="I2785" i="67"/>
  <c r="C2785" i="67"/>
  <c r="I2783" i="67"/>
  <c r="C2783" i="67"/>
  <c r="C2782" i="67"/>
  <c r="C2781" i="67"/>
  <c r="C2780" i="67"/>
  <c r="D2779" i="67"/>
  <c r="C2778" i="67"/>
  <c r="D2777" i="67"/>
  <c r="D2776" i="67"/>
  <c r="D2775" i="67"/>
  <c r="D2774" i="67"/>
  <c r="E2773" i="67"/>
  <c r="D2772" i="67"/>
  <c r="E2771" i="67"/>
  <c r="E2770" i="67"/>
  <c r="E2769" i="67"/>
  <c r="E2768" i="67"/>
  <c r="F2767" i="67"/>
  <c r="G2767" i="67" s="1"/>
  <c r="H2767" i="67" s="1"/>
  <c r="E2766" i="67"/>
  <c r="F2765" i="67"/>
  <c r="G2765" i="67" s="1"/>
  <c r="H2765" i="67" s="1"/>
  <c r="F2764" i="67"/>
  <c r="F2763" i="67"/>
  <c r="F2762" i="67"/>
  <c r="F2760" i="67"/>
  <c r="I2758" i="67"/>
  <c r="F2757" i="67"/>
  <c r="G2757" i="67" s="1"/>
  <c r="H2757" i="67" s="1"/>
  <c r="F2755" i="67"/>
  <c r="G2755" i="67" s="1"/>
  <c r="H2755" i="67" s="1"/>
  <c r="F2754" i="67"/>
  <c r="G2754" i="67" s="1"/>
  <c r="H2754" i="67" s="1"/>
  <c r="E2753" i="67"/>
  <c r="F2752" i="67"/>
  <c r="G2752" i="67" s="1"/>
  <c r="H2752" i="67" s="1"/>
  <c r="C2751" i="67"/>
  <c r="E2750" i="67"/>
  <c r="C2749" i="67"/>
  <c r="C2748" i="67"/>
  <c r="I2746" i="67"/>
  <c r="C2746" i="67"/>
  <c r="C2744" i="67"/>
  <c r="C2743" i="67"/>
  <c r="F2742" i="67"/>
  <c r="G2742" i="67" s="1"/>
  <c r="H2742" i="67" s="1"/>
  <c r="F2741" i="67"/>
  <c r="G2741" i="67" s="1"/>
  <c r="H2741" i="67" s="1"/>
  <c r="C2740" i="67"/>
  <c r="C2739" i="67"/>
  <c r="F2738" i="67"/>
  <c r="G2738" i="67" s="1"/>
  <c r="H2738" i="67" s="1"/>
  <c r="F2737" i="67"/>
  <c r="G2737" i="67" s="1"/>
  <c r="H2737" i="67" s="1"/>
  <c r="C2736" i="67"/>
  <c r="C2735" i="67"/>
  <c r="F2734" i="67"/>
  <c r="G2734" i="67" s="1"/>
  <c r="H2734" i="67" s="1"/>
  <c r="F2733" i="67"/>
  <c r="G2733" i="67" s="1"/>
  <c r="H2733" i="67" s="1"/>
  <c r="C2732" i="67"/>
  <c r="C2731" i="67"/>
  <c r="E2730" i="67"/>
  <c r="E2729" i="67"/>
  <c r="F2728" i="67"/>
  <c r="G2728" i="67" s="1"/>
  <c r="H2728" i="67" s="1"/>
  <c r="F2788" i="67"/>
  <c r="G2788" i="67" s="1"/>
  <c r="H2788" i="67" s="1"/>
  <c r="F2787" i="67"/>
  <c r="F2786" i="67"/>
  <c r="G2786" i="67" s="1"/>
  <c r="H2786" i="67" s="1"/>
  <c r="F2784" i="67"/>
  <c r="G2784" i="67" s="1"/>
  <c r="H2784" i="67" s="1"/>
  <c r="I2782" i="67"/>
  <c r="I2780" i="67"/>
  <c r="I2779" i="67"/>
  <c r="I2778" i="67"/>
  <c r="I2777" i="67"/>
  <c r="C2777" i="67"/>
  <c r="I2775" i="67"/>
  <c r="C2775" i="67"/>
  <c r="C2774" i="67"/>
  <c r="C2773" i="67"/>
  <c r="C2772" i="67"/>
  <c r="D2771" i="67"/>
  <c r="C2770" i="67"/>
  <c r="D2769" i="67"/>
  <c r="D2768" i="67"/>
  <c r="D2767" i="67"/>
  <c r="D2766" i="67"/>
  <c r="E2765" i="67"/>
  <c r="D2764" i="67"/>
  <c r="E2763" i="67"/>
  <c r="E2762" i="67"/>
  <c r="E2761" i="67"/>
  <c r="E2760" i="67"/>
  <c r="F2759" i="67"/>
  <c r="G2759" i="67" s="1"/>
  <c r="H2759" i="67" s="1"/>
  <c r="E2758" i="67"/>
  <c r="E2757" i="67"/>
  <c r="F2756" i="67"/>
  <c r="G2756" i="67" s="1"/>
  <c r="H2756" i="67" s="1"/>
  <c r="C2755" i="67"/>
  <c r="E2754" i="67"/>
  <c r="C2753" i="67"/>
  <c r="C2752" i="67"/>
  <c r="I2750" i="67"/>
  <c r="C2750" i="67"/>
  <c r="I2747" i="67"/>
  <c r="F2745" i="67"/>
  <c r="G2745" i="67" s="1"/>
  <c r="H2745" i="67" s="1"/>
  <c r="I2743" i="67"/>
  <c r="I2742" i="67"/>
  <c r="E2742" i="67"/>
  <c r="E2741" i="67"/>
  <c r="I2739" i="67"/>
  <c r="I2738" i="67"/>
  <c r="E2738" i="67"/>
  <c r="E2737" i="67"/>
  <c r="I2735" i="67"/>
  <c r="I2734" i="67"/>
  <c r="E2734" i="67"/>
  <c r="E2733" i="67"/>
  <c r="I2731" i="67"/>
  <c r="I2730" i="67"/>
  <c r="C2730" i="67"/>
  <c r="C2729" i="67"/>
  <c r="E2728" i="67"/>
  <c r="D2788" i="67"/>
  <c r="E2787" i="67"/>
  <c r="E2786" i="67"/>
  <c r="E2785" i="67"/>
  <c r="E2784" i="67"/>
  <c r="F2783" i="67"/>
  <c r="G2783" i="67" s="1"/>
  <c r="H2783" i="67" s="1"/>
  <c r="E2782" i="67"/>
  <c r="F2781" i="67"/>
  <c r="F2780" i="67"/>
  <c r="G2780" i="67" s="1"/>
  <c r="H2780" i="67" s="1"/>
  <c r="F2779" i="67"/>
  <c r="F2778" i="67"/>
  <c r="F2776" i="67"/>
  <c r="G2776" i="67" s="1"/>
  <c r="H2776" i="67" s="1"/>
  <c r="I2774" i="67"/>
  <c r="I2772" i="67"/>
  <c r="I2771" i="67"/>
  <c r="I2770" i="67"/>
  <c r="I2769" i="67"/>
  <c r="C2769" i="67"/>
  <c r="I2767" i="67"/>
  <c r="C2767" i="67"/>
  <c r="C2766" i="67"/>
  <c r="C2765" i="67"/>
  <c r="C2764" i="67"/>
  <c r="D2763" i="67"/>
  <c r="C2762" i="67"/>
  <c r="D2761" i="67"/>
  <c r="D2760" i="67"/>
  <c r="D2759" i="67"/>
  <c r="D2758" i="67"/>
  <c r="C2757" i="67"/>
  <c r="C2756" i="67"/>
  <c r="I2754" i="67"/>
  <c r="C2754" i="67"/>
  <c r="I2751" i="67"/>
  <c r="F2749" i="67"/>
  <c r="G2749" i="67" s="1"/>
  <c r="H2749" i="67" s="1"/>
  <c r="F2747" i="67"/>
  <c r="G2747" i="67" s="1"/>
  <c r="H2747" i="67" s="1"/>
  <c r="F2746" i="67"/>
  <c r="G2746" i="67" s="1"/>
  <c r="H2746" i="67" s="1"/>
  <c r="E2745" i="67"/>
  <c r="F2744" i="67"/>
  <c r="G2744" i="67" s="1"/>
  <c r="H2744" i="67" s="1"/>
  <c r="F2743" i="67"/>
  <c r="G2743" i="67" s="1"/>
  <c r="H2743" i="67" s="1"/>
  <c r="C2742" i="67"/>
  <c r="C2741" i="67"/>
  <c r="F2740" i="67"/>
  <c r="G2740" i="67" s="1"/>
  <c r="H2740" i="67" s="1"/>
  <c r="F2739" i="67"/>
  <c r="G2739" i="67" s="1"/>
  <c r="H2739" i="67" s="1"/>
  <c r="C2738" i="67"/>
  <c r="C2737" i="67"/>
  <c r="F2736" i="67"/>
  <c r="G2736" i="67" s="1"/>
  <c r="H2736" i="67" s="1"/>
  <c r="F2735" i="67"/>
  <c r="G2735" i="67" s="1"/>
  <c r="H2735" i="67" s="1"/>
  <c r="C2734" i="67"/>
  <c r="C2733" i="67"/>
  <c r="F2732" i="67"/>
  <c r="G2732" i="67" s="1"/>
  <c r="H2732" i="67" s="1"/>
  <c r="F2731" i="67"/>
  <c r="G2731" i="67" s="1"/>
  <c r="H2731" i="67" s="1"/>
  <c r="I2729" i="67"/>
  <c r="I2728" i="67"/>
  <c r="C2728" i="67"/>
  <c r="D2787" i="67"/>
  <c r="D2783" i="67"/>
  <c r="E2779" i="67"/>
  <c r="F2775" i="67"/>
  <c r="F2771" i="67"/>
  <c r="G2771" i="67" s="1"/>
  <c r="H2771" i="67" s="1"/>
  <c r="I2763" i="67"/>
  <c r="I2759" i="67"/>
  <c r="I2755" i="67"/>
  <c r="F2751" i="67"/>
  <c r="G2751" i="67" s="1"/>
  <c r="H2751" i="67" s="1"/>
  <c r="C2747" i="67"/>
  <c r="E2743" i="67"/>
  <c r="E2740" i="67"/>
  <c r="I2736" i="67"/>
  <c r="I2733" i="67"/>
  <c r="F2730" i="67"/>
  <c r="G2730" i="67" s="1"/>
  <c r="H2730" i="67" s="1"/>
  <c r="E2739" i="67"/>
  <c r="I2732" i="67"/>
  <c r="C2761" i="67"/>
  <c r="I2740" i="67"/>
  <c r="C2786" i="67"/>
  <c r="D2782" i="67"/>
  <c r="E2778" i="67"/>
  <c r="E2774" i="67"/>
  <c r="F2770" i="67"/>
  <c r="I2766" i="67"/>
  <c r="I2762" i="67"/>
  <c r="C2759" i="67"/>
  <c r="F2750" i="67"/>
  <c r="G2750" i="67" s="1"/>
  <c r="H2750" i="67" s="1"/>
  <c r="E2746" i="67"/>
  <c r="E2736" i="67"/>
  <c r="F2729" i="67"/>
  <c r="G2729" i="67" s="1"/>
  <c r="H2729" i="67" s="1"/>
  <c r="D2784" i="67"/>
  <c r="E2776" i="67"/>
  <c r="F2768" i="67"/>
  <c r="F2748" i="67"/>
  <c r="G2748" i="67" s="1"/>
  <c r="H2748" i="67" s="1"/>
  <c r="I2737" i="67"/>
  <c r="E2731" i="67"/>
  <c r="D2785" i="67"/>
  <c r="E2781" i="67"/>
  <c r="E2777" i="67"/>
  <c r="F2773" i="67"/>
  <c r="I2761" i="67"/>
  <c r="C2758" i="67"/>
  <c r="F2753" i="67"/>
  <c r="G2753" i="67" s="1"/>
  <c r="H2753" i="67" s="1"/>
  <c r="E2749" i="67"/>
  <c r="C2745" i="67"/>
  <c r="I2741" i="67"/>
  <c r="E2735" i="67"/>
  <c r="E2732" i="67"/>
  <c r="C2788" i="67"/>
  <c r="D2780" i="67"/>
  <c r="F2772" i="67"/>
  <c r="I2764" i="67"/>
  <c r="E2744" i="67"/>
  <c r="E2726" i="67"/>
  <c r="F2725" i="67"/>
  <c r="I2724" i="67"/>
  <c r="C2724" i="67"/>
  <c r="E2723" i="67"/>
  <c r="F2722" i="67"/>
  <c r="G2722" i="67" s="1"/>
  <c r="H2722" i="67" s="1"/>
  <c r="I2721" i="67"/>
  <c r="C2721" i="67"/>
  <c r="D2720" i="67"/>
  <c r="F2719" i="67"/>
  <c r="G2719" i="67" s="1"/>
  <c r="H2719" i="67" s="1"/>
  <c r="I2718" i="67"/>
  <c r="C2718" i="67"/>
  <c r="D2717" i="67"/>
  <c r="E2716" i="67"/>
  <c r="C2715" i="67"/>
  <c r="D2714" i="67"/>
  <c r="E2713" i="67"/>
  <c r="F2712" i="67"/>
  <c r="I2711" i="67"/>
  <c r="D2711" i="67"/>
  <c r="E2710" i="67"/>
  <c r="F2709" i="67"/>
  <c r="G2709" i="67" s="1"/>
  <c r="H2709" i="67" s="1"/>
  <c r="I2708" i="67"/>
  <c r="C2708" i="67"/>
  <c r="E2707" i="67"/>
  <c r="F2706" i="67"/>
  <c r="G2706" i="67" s="1"/>
  <c r="H2706" i="67" s="1"/>
  <c r="I2705" i="67"/>
  <c r="C2705" i="67"/>
  <c r="D2704" i="67"/>
  <c r="F2703" i="67"/>
  <c r="G2703" i="67" s="1"/>
  <c r="H2703" i="67" s="1"/>
  <c r="I2702" i="67"/>
  <c r="C2702" i="67"/>
  <c r="D2701" i="67"/>
  <c r="E2700" i="67"/>
  <c r="C2699" i="67"/>
  <c r="D2698" i="67"/>
  <c r="E2697" i="67"/>
  <c r="F2696" i="67"/>
  <c r="I2695" i="67"/>
  <c r="I2694" i="67"/>
  <c r="E2694" i="67"/>
  <c r="E2693" i="67"/>
  <c r="I2691" i="67"/>
  <c r="I2690" i="67"/>
  <c r="E2690" i="67"/>
  <c r="E2689" i="67"/>
  <c r="I2687" i="67"/>
  <c r="D2726" i="67"/>
  <c r="E2725" i="67"/>
  <c r="F2724" i="67"/>
  <c r="G2724" i="67" s="1"/>
  <c r="H2724" i="67" s="1"/>
  <c r="I2723" i="67"/>
  <c r="D2723" i="67"/>
  <c r="E2722" i="67"/>
  <c r="F2721" i="67"/>
  <c r="I2720" i="67"/>
  <c r="C2720" i="67"/>
  <c r="E2719" i="67"/>
  <c r="F2718" i="67"/>
  <c r="I2717" i="67"/>
  <c r="C2717" i="67"/>
  <c r="D2716" i="67"/>
  <c r="F2715" i="67"/>
  <c r="G2715" i="67" s="1"/>
  <c r="H2715" i="67" s="1"/>
  <c r="I2714" i="67"/>
  <c r="C2714" i="67"/>
  <c r="D2713" i="67"/>
  <c r="E2712" i="67"/>
  <c r="C2711" i="67"/>
  <c r="D2710" i="67"/>
  <c r="E2709" i="67"/>
  <c r="F2708" i="67"/>
  <c r="I2707" i="67"/>
  <c r="D2707" i="67"/>
  <c r="E2706" i="67"/>
  <c r="F2705" i="67"/>
  <c r="I2704" i="67"/>
  <c r="C2704" i="67"/>
  <c r="E2703" i="67"/>
  <c r="F2702" i="67"/>
  <c r="G2702" i="67" s="1"/>
  <c r="H2702" i="67" s="1"/>
  <c r="I2701" i="67"/>
  <c r="C2701" i="67"/>
  <c r="D2700" i="67"/>
  <c r="F2699" i="67"/>
  <c r="G2699" i="67" s="1"/>
  <c r="H2699" i="67" s="1"/>
  <c r="I2698" i="67"/>
  <c r="C2698" i="67"/>
  <c r="D2697" i="67"/>
  <c r="E2696" i="67"/>
  <c r="F2695" i="67"/>
  <c r="G2695" i="67" s="1"/>
  <c r="H2695" i="67" s="1"/>
  <c r="C2694" i="67"/>
  <c r="C2693" i="67"/>
  <c r="F2692" i="67"/>
  <c r="G2692" i="67" s="1"/>
  <c r="H2692" i="67" s="1"/>
  <c r="F2691" i="67"/>
  <c r="G2691" i="67" s="1"/>
  <c r="H2691" i="67" s="1"/>
  <c r="C2690" i="67"/>
  <c r="C2689" i="67"/>
  <c r="F2688" i="67"/>
  <c r="G2688" i="67" s="1"/>
  <c r="H2688" i="67" s="1"/>
  <c r="F2687" i="67"/>
  <c r="G2687" i="67" s="1"/>
  <c r="H2687" i="67" s="1"/>
  <c r="C2686" i="67"/>
  <c r="C2685" i="67"/>
  <c r="F2684" i="67"/>
  <c r="G2684" i="67" s="1"/>
  <c r="H2684" i="67" s="1"/>
  <c r="F2683" i="67"/>
  <c r="G2683" i="67" s="1"/>
  <c r="H2683" i="67" s="1"/>
  <c r="C2682" i="67"/>
  <c r="C2681" i="67"/>
  <c r="C2726" i="67"/>
  <c r="E2724" i="67"/>
  <c r="C2723" i="67"/>
  <c r="E2721" i="67"/>
  <c r="I2719" i="67"/>
  <c r="E2718" i="67"/>
  <c r="I2716" i="67"/>
  <c r="E2715" i="67"/>
  <c r="I2713" i="67"/>
  <c r="D2712" i="67"/>
  <c r="I2710" i="67"/>
  <c r="D2709" i="67"/>
  <c r="D2706" i="67"/>
  <c r="F2704" i="67"/>
  <c r="G2704" i="67" s="1"/>
  <c r="H2704" i="67" s="1"/>
  <c r="D2703" i="67"/>
  <c r="F2701" i="67"/>
  <c r="G2701" i="67" s="1"/>
  <c r="H2701" i="67" s="1"/>
  <c r="C2700" i="67"/>
  <c r="F2698" i="67"/>
  <c r="G2698" i="67" s="1"/>
  <c r="H2698" i="67" s="1"/>
  <c r="C2697" i="67"/>
  <c r="E2695" i="67"/>
  <c r="I2693" i="67"/>
  <c r="E2692" i="67"/>
  <c r="I2688" i="67"/>
  <c r="E2687" i="67"/>
  <c r="F2686" i="67"/>
  <c r="G2686" i="67" s="1"/>
  <c r="H2686" i="67" s="1"/>
  <c r="E2685" i="67"/>
  <c r="E2684" i="67"/>
  <c r="C2683" i="67"/>
  <c r="E2682" i="67"/>
  <c r="I2680" i="67"/>
  <c r="E2680" i="67"/>
  <c r="E2679" i="67"/>
  <c r="I2677" i="67"/>
  <c r="I2676" i="67"/>
  <c r="E2676" i="67"/>
  <c r="E2675" i="67"/>
  <c r="I2673" i="67"/>
  <c r="I2672" i="67"/>
  <c r="E2672" i="67"/>
  <c r="E2671" i="67"/>
  <c r="I2669" i="67"/>
  <c r="I2725" i="67"/>
  <c r="D2724" i="67"/>
  <c r="I2722" i="67"/>
  <c r="D2721" i="67"/>
  <c r="D2718" i="67"/>
  <c r="F2716" i="67"/>
  <c r="G2716" i="67" s="1"/>
  <c r="H2716" i="67" s="1"/>
  <c r="D2715" i="67"/>
  <c r="F2713" i="67"/>
  <c r="G2713" i="67" s="1"/>
  <c r="H2713" i="67" s="1"/>
  <c r="C2712" i="67"/>
  <c r="F2710" i="67"/>
  <c r="C2709" i="67"/>
  <c r="F2707" i="67"/>
  <c r="G2707" i="67" s="1"/>
  <c r="H2707" i="67" s="1"/>
  <c r="C2706" i="67"/>
  <c r="E2704" i="67"/>
  <c r="C2703" i="67"/>
  <c r="E2701" i="67"/>
  <c r="I2699" i="67"/>
  <c r="E2698" i="67"/>
  <c r="I2696" i="67"/>
  <c r="C2695" i="67"/>
  <c r="F2693" i="67"/>
  <c r="G2693" i="67" s="1"/>
  <c r="H2693" i="67" s="1"/>
  <c r="C2692" i="67"/>
  <c r="F2690" i="67"/>
  <c r="G2690" i="67" s="1"/>
  <c r="H2690" i="67" s="1"/>
  <c r="C2687" i="67"/>
  <c r="E2686" i="67"/>
  <c r="I2684" i="67"/>
  <c r="C2684" i="67"/>
  <c r="I2682" i="67"/>
  <c r="I2681" i="67"/>
  <c r="C2680" i="67"/>
  <c r="C2679" i="67"/>
  <c r="F2678" i="67"/>
  <c r="G2678" i="67" s="1"/>
  <c r="H2678" i="67" s="1"/>
  <c r="F2677" i="67"/>
  <c r="G2677" i="67" s="1"/>
  <c r="H2677" i="67" s="1"/>
  <c r="C2676" i="67"/>
  <c r="C2675" i="67"/>
  <c r="F2674" i="67"/>
  <c r="G2674" i="67" s="1"/>
  <c r="H2674" i="67" s="1"/>
  <c r="F2673" i="67"/>
  <c r="G2673" i="67" s="1"/>
  <c r="H2673" i="67" s="1"/>
  <c r="C2672" i="67"/>
  <c r="C2671" i="67"/>
  <c r="F2670" i="67"/>
  <c r="G2670" i="67" s="1"/>
  <c r="H2670" i="67" s="1"/>
  <c r="F2669" i="67"/>
  <c r="G2669" i="67" s="1"/>
  <c r="H2669" i="67" s="1"/>
  <c r="E2670" i="67"/>
  <c r="I2726" i="67"/>
  <c r="D2725" i="67"/>
  <c r="D2722" i="67"/>
  <c r="F2720" i="67"/>
  <c r="D2719" i="67"/>
  <c r="F2717" i="67"/>
  <c r="C2716" i="67"/>
  <c r="F2714" i="67"/>
  <c r="C2713" i="67"/>
  <c r="F2711" i="67"/>
  <c r="C2710" i="67"/>
  <c r="E2708" i="67"/>
  <c r="C2707" i="67"/>
  <c r="E2705" i="67"/>
  <c r="I2703" i="67"/>
  <c r="E2702" i="67"/>
  <c r="I2700" i="67"/>
  <c r="E2699" i="67"/>
  <c r="I2697" i="67"/>
  <c r="D2696" i="67"/>
  <c r="I2692" i="67"/>
  <c r="E2691" i="67"/>
  <c r="I2689" i="67"/>
  <c r="E2688" i="67"/>
  <c r="I2686" i="67"/>
  <c r="I2685" i="67"/>
  <c r="I2683" i="67"/>
  <c r="F2681" i="67"/>
  <c r="G2681" i="67" s="1"/>
  <c r="H2681" i="67" s="1"/>
  <c r="I2679" i="67"/>
  <c r="I2678" i="67"/>
  <c r="E2678" i="67"/>
  <c r="E2677" i="67"/>
  <c r="I2675" i="67"/>
  <c r="I2674" i="67"/>
  <c r="E2674" i="67"/>
  <c r="E2673" i="67"/>
  <c r="I2671" i="67"/>
  <c r="I2670" i="67"/>
  <c r="E2669" i="67"/>
  <c r="F2726" i="67"/>
  <c r="C2725" i="67"/>
  <c r="F2723" i="67"/>
  <c r="G2723" i="67" s="1"/>
  <c r="H2723" i="67" s="1"/>
  <c r="C2722" i="67"/>
  <c r="E2720" i="67"/>
  <c r="C2719" i="67"/>
  <c r="E2717" i="67"/>
  <c r="I2715" i="67"/>
  <c r="E2714" i="67"/>
  <c r="I2712" i="67"/>
  <c r="E2711" i="67"/>
  <c r="I2709" i="67"/>
  <c r="D2708" i="67"/>
  <c r="I2706" i="67"/>
  <c r="D2705" i="67"/>
  <c r="D2702" i="67"/>
  <c r="F2700" i="67"/>
  <c r="G2700" i="67" s="1"/>
  <c r="H2700" i="67" s="1"/>
  <c r="D2699" i="67"/>
  <c r="F2697" i="67"/>
  <c r="G2697" i="67" s="1"/>
  <c r="H2697" i="67" s="1"/>
  <c r="C2696" i="67"/>
  <c r="F2694" i="67"/>
  <c r="G2694" i="67" s="1"/>
  <c r="H2694" i="67" s="1"/>
  <c r="C2691" i="67"/>
  <c r="F2689" i="67"/>
  <c r="G2689" i="67" s="1"/>
  <c r="H2689" i="67" s="1"/>
  <c r="C2688" i="67"/>
  <c r="F2685" i="67"/>
  <c r="G2685" i="67" s="1"/>
  <c r="H2685" i="67" s="1"/>
  <c r="E2683" i="67"/>
  <c r="F2682" i="67"/>
  <c r="G2682" i="67" s="1"/>
  <c r="H2682" i="67" s="1"/>
  <c r="E2681" i="67"/>
  <c r="F2680" i="67"/>
  <c r="G2680" i="67" s="1"/>
  <c r="H2680" i="67" s="1"/>
  <c r="F2679" i="67"/>
  <c r="G2679" i="67" s="1"/>
  <c r="H2679" i="67" s="1"/>
  <c r="C2678" i="67"/>
  <c r="C2677" i="67"/>
  <c r="F2676" i="67"/>
  <c r="G2676" i="67" s="1"/>
  <c r="H2676" i="67" s="1"/>
  <c r="F2675" i="67"/>
  <c r="G2675" i="67" s="1"/>
  <c r="H2675" i="67" s="1"/>
  <c r="C2674" i="67"/>
  <c r="C2673" i="67"/>
  <c r="F2672" i="67"/>
  <c r="G2672" i="67" s="1"/>
  <c r="H2672" i="67" s="1"/>
  <c r="F2671" i="67"/>
  <c r="G2671" i="67" s="1"/>
  <c r="H2671" i="67" s="1"/>
  <c r="C2670" i="67"/>
  <c r="C2669" i="67"/>
  <c r="E2664" i="67"/>
  <c r="F2663" i="67"/>
  <c r="G2663" i="67" s="1"/>
  <c r="H2663" i="67" s="1"/>
  <c r="I2662" i="67"/>
  <c r="C2662" i="67"/>
  <c r="E2661" i="67"/>
  <c r="F2660" i="67"/>
  <c r="I2659" i="67"/>
  <c r="C2659" i="67"/>
  <c r="D2658" i="67"/>
  <c r="F2657" i="67"/>
  <c r="I2656" i="67"/>
  <c r="C2656" i="67"/>
  <c r="D2655" i="67"/>
  <c r="E2654" i="67"/>
  <c r="C2653" i="67"/>
  <c r="D2652" i="67"/>
  <c r="E2651" i="67"/>
  <c r="F2650" i="67"/>
  <c r="I2649" i="67"/>
  <c r="D2649" i="67"/>
  <c r="E2648" i="67"/>
  <c r="F2647" i="67"/>
  <c r="I2646" i="67"/>
  <c r="C2646" i="67"/>
  <c r="E2645" i="67"/>
  <c r="F2644" i="67"/>
  <c r="I2643" i="67"/>
  <c r="C2643" i="67"/>
  <c r="D2642" i="67"/>
  <c r="F2641" i="67"/>
  <c r="G2641" i="67" s="1"/>
  <c r="H2641" i="67" s="1"/>
  <c r="I2640" i="67"/>
  <c r="C2640" i="67"/>
  <c r="D2639" i="67"/>
  <c r="E2638" i="67"/>
  <c r="C2637" i="67"/>
  <c r="D2636" i="67"/>
  <c r="E2635" i="67"/>
  <c r="F2634" i="67"/>
  <c r="G2634" i="67" s="1"/>
  <c r="H2634" i="67" s="1"/>
  <c r="I2633" i="67"/>
  <c r="I2632" i="67"/>
  <c r="E2632" i="67"/>
  <c r="E2631" i="67"/>
  <c r="I2629" i="67"/>
  <c r="I2628" i="67"/>
  <c r="E2628" i="67"/>
  <c r="E2627" i="67"/>
  <c r="I2625" i="67"/>
  <c r="I2624" i="67"/>
  <c r="E2624" i="67"/>
  <c r="E2623" i="67"/>
  <c r="I2621" i="67"/>
  <c r="I2620" i="67"/>
  <c r="C2620" i="67"/>
  <c r="C2619" i="67"/>
  <c r="D2664" i="67"/>
  <c r="E2663" i="67"/>
  <c r="F2662" i="67"/>
  <c r="G2662" i="67" s="1"/>
  <c r="H2662" i="67" s="1"/>
  <c r="I2661" i="67"/>
  <c r="D2661" i="67"/>
  <c r="E2660" i="67"/>
  <c r="F2659" i="67"/>
  <c r="G2659" i="67" s="1"/>
  <c r="H2659" i="67" s="1"/>
  <c r="I2658" i="67"/>
  <c r="C2658" i="67"/>
  <c r="E2657" i="67"/>
  <c r="F2656" i="67"/>
  <c r="G2656" i="67" s="1"/>
  <c r="H2656" i="67" s="1"/>
  <c r="I2655" i="67"/>
  <c r="C2655" i="67"/>
  <c r="D2654" i="67"/>
  <c r="F2653" i="67"/>
  <c r="G2653" i="67" s="1"/>
  <c r="H2653" i="67" s="1"/>
  <c r="I2652" i="67"/>
  <c r="C2652" i="67"/>
  <c r="D2651" i="67"/>
  <c r="E2650" i="67"/>
  <c r="C2649" i="67"/>
  <c r="D2648" i="67"/>
  <c r="E2647" i="67"/>
  <c r="F2646" i="67"/>
  <c r="I2645" i="67"/>
  <c r="D2645" i="67"/>
  <c r="E2644" i="67"/>
  <c r="F2643" i="67"/>
  <c r="G2643" i="67" s="1"/>
  <c r="H2643" i="67" s="1"/>
  <c r="I2642" i="67"/>
  <c r="C2642" i="67"/>
  <c r="E2641" i="67"/>
  <c r="F2640" i="67"/>
  <c r="I2639" i="67"/>
  <c r="C2639" i="67"/>
  <c r="D2638" i="67"/>
  <c r="F2637" i="67"/>
  <c r="G2637" i="67" s="1"/>
  <c r="H2637" i="67" s="1"/>
  <c r="I2636" i="67"/>
  <c r="C2636" i="67"/>
  <c r="D2635" i="67"/>
  <c r="E2634" i="67"/>
  <c r="F2633" i="67"/>
  <c r="G2633" i="67" s="1"/>
  <c r="H2633" i="67" s="1"/>
  <c r="C2632" i="67"/>
  <c r="C2631" i="67"/>
  <c r="F2630" i="67"/>
  <c r="G2630" i="67" s="1"/>
  <c r="H2630" i="67" s="1"/>
  <c r="F2629" i="67"/>
  <c r="G2629" i="67" s="1"/>
  <c r="H2629" i="67" s="1"/>
  <c r="C2628" i="67"/>
  <c r="C2627" i="67"/>
  <c r="F2626" i="67"/>
  <c r="G2626" i="67" s="1"/>
  <c r="H2626" i="67" s="1"/>
  <c r="F2625" i="67"/>
  <c r="G2625" i="67" s="1"/>
  <c r="H2625" i="67" s="1"/>
  <c r="C2624" i="67"/>
  <c r="C2623" i="67"/>
  <c r="F2622" i="67"/>
  <c r="G2622" i="67" s="1"/>
  <c r="H2622" i="67" s="1"/>
  <c r="F2621" i="67"/>
  <c r="G2621" i="67" s="1"/>
  <c r="H2621" i="67" s="1"/>
  <c r="I2619" i="67"/>
  <c r="I2618" i="67"/>
  <c r="C2664" i="67"/>
  <c r="E2662" i="67"/>
  <c r="C2661" i="67"/>
  <c r="E2659" i="67"/>
  <c r="I2657" i="67"/>
  <c r="E2656" i="67"/>
  <c r="I2654" i="67"/>
  <c r="E2653" i="67"/>
  <c r="I2651" i="67"/>
  <c r="D2650" i="67"/>
  <c r="I2648" i="67"/>
  <c r="D2647" i="67"/>
  <c r="D2644" i="67"/>
  <c r="F2642" i="67"/>
  <c r="D2641" i="67"/>
  <c r="F2639" i="67"/>
  <c r="C2638" i="67"/>
  <c r="F2636" i="67"/>
  <c r="G2636" i="67" s="1"/>
  <c r="H2636" i="67" s="1"/>
  <c r="C2635" i="67"/>
  <c r="E2633" i="67"/>
  <c r="I2631" i="67"/>
  <c r="E2630" i="67"/>
  <c r="I2626" i="67"/>
  <c r="E2625" i="67"/>
  <c r="I2623" i="67"/>
  <c r="E2622" i="67"/>
  <c r="F2620" i="67"/>
  <c r="G2620" i="67" s="1"/>
  <c r="H2620" i="67" s="1"/>
  <c r="I2617" i="67"/>
  <c r="I2616" i="67"/>
  <c r="C2616" i="67"/>
  <c r="C2615" i="67"/>
  <c r="E2614" i="67"/>
  <c r="E2613" i="67"/>
  <c r="F2612" i="67"/>
  <c r="G2612" i="67" s="1"/>
  <c r="H2612" i="67" s="1"/>
  <c r="F2611" i="67"/>
  <c r="G2611" i="67" s="1"/>
  <c r="H2611" i="67" s="1"/>
  <c r="I2609" i="67"/>
  <c r="I2608" i="67"/>
  <c r="C2608" i="67"/>
  <c r="C2607" i="67"/>
  <c r="I2663" i="67"/>
  <c r="D2662" i="67"/>
  <c r="I2660" i="67"/>
  <c r="D2659" i="67"/>
  <c r="D2656" i="67"/>
  <c r="F2654" i="67"/>
  <c r="G2654" i="67" s="1"/>
  <c r="H2654" i="67" s="1"/>
  <c r="D2653" i="67"/>
  <c r="F2651" i="67"/>
  <c r="G2651" i="67" s="1"/>
  <c r="H2651" i="67" s="1"/>
  <c r="C2650" i="67"/>
  <c r="F2648" i="67"/>
  <c r="G2648" i="67" s="1"/>
  <c r="H2648" i="67" s="1"/>
  <c r="C2647" i="67"/>
  <c r="F2645" i="67"/>
  <c r="G2645" i="67" s="1"/>
  <c r="H2645" i="67" s="1"/>
  <c r="C2644" i="67"/>
  <c r="E2642" i="67"/>
  <c r="C2641" i="67"/>
  <c r="E2639" i="67"/>
  <c r="I2637" i="67"/>
  <c r="E2636" i="67"/>
  <c r="I2634" i="67"/>
  <c r="C2633" i="67"/>
  <c r="F2631" i="67"/>
  <c r="G2631" i="67" s="1"/>
  <c r="H2631" i="67" s="1"/>
  <c r="C2630" i="67"/>
  <c r="F2628" i="67"/>
  <c r="G2628" i="67" s="1"/>
  <c r="H2628" i="67" s="1"/>
  <c r="C2625" i="67"/>
  <c r="F2623" i="67"/>
  <c r="G2623" i="67" s="1"/>
  <c r="H2623" i="67" s="1"/>
  <c r="C2622" i="67"/>
  <c r="E2620" i="67"/>
  <c r="F2618" i="67"/>
  <c r="G2618" i="67" s="1"/>
  <c r="H2618" i="67" s="1"/>
  <c r="F2617" i="67"/>
  <c r="G2617" i="67" s="1"/>
  <c r="H2617" i="67" s="1"/>
  <c r="I2615" i="67"/>
  <c r="I2614" i="67"/>
  <c r="C2614" i="67"/>
  <c r="C2613" i="67"/>
  <c r="E2612" i="67"/>
  <c r="E2611" i="67"/>
  <c r="F2610" i="67"/>
  <c r="G2610" i="67" s="1"/>
  <c r="H2610" i="67" s="1"/>
  <c r="F2609" i="67"/>
  <c r="G2609" i="67" s="1"/>
  <c r="H2609" i="67" s="1"/>
  <c r="I2607" i="67"/>
  <c r="I2606" i="67"/>
  <c r="C2606" i="67"/>
  <c r="C2605" i="67"/>
  <c r="C2612" i="67"/>
  <c r="E2610" i="67"/>
  <c r="E2609" i="67"/>
  <c r="F2607" i="67"/>
  <c r="G2607" i="67" s="1"/>
  <c r="H2607" i="67" s="1"/>
  <c r="I2605" i="67"/>
  <c r="E2606" i="67"/>
  <c r="I2664" i="67"/>
  <c r="D2663" i="67"/>
  <c r="D2660" i="67"/>
  <c r="F2658" i="67"/>
  <c r="D2657" i="67"/>
  <c r="F2655" i="67"/>
  <c r="G2655" i="67" s="1"/>
  <c r="H2655" i="67" s="1"/>
  <c r="C2654" i="67"/>
  <c r="F2652" i="67"/>
  <c r="C2651" i="67"/>
  <c r="F2649" i="67"/>
  <c r="C2648" i="67"/>
  <c r="E2646" i="67"/>
  <c r="C2645" i="67"/>
  <c r="E2643" i="67"/>
  <c r="I2641" i="67"/>
  <c r="E2640" i="67"/>
  <c r="I2638" i="67"/>
  <c r="E2637" i="67"/>
  <c r="I2635" i="67"/>
  <c r="D2634" i="67"/>
  <c r="I2630" i="67"/>
  <c r="E2629" i="67"/>
  <c r="I2627" i="67"/>
  <c r="E2626" i="67"/>
  <c r="I2622" i="67"/>
  <c r="E2621" i="67"/>
  <c r="F2619" i="67"/>
  <c r="G2619" i="67" s="1"/>
  <c r="H2619" i="67" s="1"/>
  <c r="E2618" i="67"/>
  <c r="E2617" i="67"/>
  <c r="F2616" i="67"/>
  <c r="G2616" i="67" s="1"/>
  <c r="H2616" i="67" s="1"/>
  <c r="F2615" i="67"/>
  <c r="G2615" i="67" s="1"/>
  <c r="H2615" i="67" s="1"/>
  <c r="I2613" i="67"/>
  <c r="I2612" i="67"/>
  <c r="C2611" i="67"/>
  <c r="F2608" i="67"/>
  <c r="G2608" i="67" s="1"/>
  <c r="H2608" i="67" s="1"/>
  <c r="F2664" i="67"/>
  <c r="G2664" i="67" s="1"/>
  <c r="H2664" i="67" s="1"/>
  <c r="C2663" i="67"/>
  <c r="F2661" i="67"/>
  <c r="G2661" i="67" s="1"/>
  <c r="H2661" i="67" s="1"/>
  <c r="C2660" i="67"/>
  <c r="E2658" i="67"/>
  <c r="C2657" i="67"/>
  <c r="E2655" i="67"/>
  <c r="I2653" i="67"/>
  <c r="E2652" i="67"/>
  <c r="I2650" i="67"/>
  <c r="E2649" i="67"/>
  <c r="I2647" i="67"/>
  <c r="D2646" i="67"/>
  <c r="I2644" i="67"/>
  <c r="D2643" i="67"/>
  <c r="D2640" i="67"/>
  <c r="F2638" i="67"/>
  <c r="D2637" i="67"/>
  <c r="F2635" i="67"/>
  <c r="C2634" i="67"/>
  <c r="F2632" i="67"/>
  <c r="G2632" i="67" s="1"/>
  <c r="H2632" i="67" s="1"/>
  <c r="C2629" i="67"/>
  <c r="F2627" i="67"/>
  <c r="G2627" i="67" s="1"/>
  <c r="H2627" i="67" s="1"/>
  <c r="C2626" i="67"/>
  <c r="F2624" i="67"/>
  <c r="G2624" i="67" s="1"/>
  <c r="H2624" i="67" s="1"/>
  <c r="C2621" i="67"/>
  <c r="E2619" i="67"/>
  <c r="C2618" i="67"/>
  <c r="C2617" i="67"/>
  <c r="E2616" i="67"/>
  <c r="E2615" i="67"/>
  <c r="F2614" i="67"/>
  <c r="G2614" i="67" s="1"/>
  <c r="H2614" i="67" s="1"/>
  <c r="F2613" i="67"/>
  <c r="G2613" i="67" s="1"/>
  <c r="H2613" i="67" s="1"/>
  <c r="I2611" i="67"/>
  <c r="I2610" i="67"/>
  <c r="C2610" i="67"/>
  <c r="C2609" i="67"/>
  <c r="E2608" i="67"/>
  <c r="E2607" i="67"/>
  <c r="F2606" i="67"/>
  <c r="G2606" i="67" s="1"/>
  <c r="H2606" i="67" s="1"/>
  <c r="F2605" i="67"/>
  <c r="G2605" i="67" s="1"/>
  <c r="H2605" i="67" s="1"/>
  <c r="E2605" i="67"/>
  <c r="E2602" i="67"/>
  <c r="F2601" i="67"/>
  <c r="I2600" i="67"/>
  <c r="E2600" i="67"/>
  <c r="C2599" i="67"/>
  <c r="D2598" i="67"/>
  <c r="E2597" i="67"/>
  <c r="F2596" i="67"/>
  <c r="D2602" i="67"/>
  <c r="E2601" i="67"/>
  <c r="D2600" i="67"/>
  <c r="F2599" i="67"/>
  <c r="G2599" i="67" s="1"/>
  <c r="H2599" i="67" s="1"/>
  <c r="I2598" i="67"/>
  <c r="C2598" i="67"/>
  <c r="D2597" i="67"/>
  <c r="E2596" i="67"/>
  <c r="C2595" i="67"/>
  <c r="D2594" i="67"/>
  <c r="E2593" i="67"/>
  <c r="F2592" i="67"/>
  <c r="G2592" i="67" s="1"/>
  <c r="H2592" i="67" s="1"/>
  <c r="I2591" i="67"/>
  <c r="D2591" i="67"/>
  <c r="E2590" i="67"/>
  <c r="F2589" i="67"/>
  <c r="G2589" i="67" s="1"/>
  <c r="H2589" i="67" s="1"/>
  <c r="I2588" i="67"/>
  <c r="C2588" i="67"/>
  <c r="E2587" i="67"/>
  <c r="F2586" i="67"/>
  <c r="G2586" i="67" s="1"/>
  <c r="H2586" i="67" s="1"/>
  <c r="I2585" i="67"/>
  <c r="C2585" i="67"/>
  <c r="D2584" i="67"/>
  <c r="F2583" i="67"/>
  <c r="G2583" i="67" s="1"/>
  <c r="H2583" i="67" s="1"/>
  <c r="I2582" i="67"/>
  <c r="C2582" i="67"/>
  <c r="D2581" i="67"/>
  <c r="E2580" i="67"/>
  <c r="C2579" i="67"/>
  <c r="D2578" i="67"/>
  <c r="E2577" i="67"/>
  <c r="F2576" i="67"/>
  <c r="G2576" i="67" s="1"/>
  <c r="H2576" i="67" s="1"/>
  <c r="I2575" i="67"/>
  <c r="D2575" i="67"/>
  <c r="E2574" i="67"/>
  <c r="F2573" i="67"/>
  <c r="I2572" i="67"/>
  <c r="C2572" i="67"/>
  <c r="C2571" i="67"/>
  <c r="C2570" i="67"/>
  <c r="C2569" i="67"/>
  <c r="C2568" i="67"/>
  <c r="C2567" i="67"/>
  <c r="C2566" i="67"/>
  <c r="C2565" i="67"/>
  <c r="C2564" i="67"/>
  <c r="C2563" i="67"/>
  <c r="C2562" i="67"/>
  <c r="C2561" i="67"/>
  <c r="C2560" i="67"/>
  <c r="C2559" i="67"/>
  <c r="C2558" i="67"/>
  <c r="C2557" i="67"/>
  <c r="C2556" i="67"/>
  <c r="C2555" i="67"/>
  <c r="C2554" i="67"/>
  <c r="I2602" i="67"/>
  <c r="C2602" i="67"/>
  <c r="D2601" i="67"/>
  <c r="C2600" i="67"/>
  <c r="E2599" i="67"/>
  <c r="F2598" i="67"/>
  <c r="G2598" i="67" s="1"/>
  <c r="H2598" i="67" s="1"/>
  <c r="I2597" i="67"/>
  <c r="C2597" i="67"/>
  <c r="D2596" i="67"/>
  <c r="F2595" i="67"/>
  <c r="G2595" i="67" s="1"/>
  <c r="H2595" i="67" s="1"/>
  <c r="I2594" i="67"/>
  <c r="C2594" i="67"/>
  <c r="D2593" i="67"/>
  <c r="E2592" i="67"/>
  <c r="C2591" i="67"/>
  <c r="D2590" i="67"/>
  <c r="E2589" i="67"/>
  <c r="F2588" i="67"/>
  <c r="G2588" i="67" s="1"/>
  <c r="H2588" i="67" s="1"/>
  <c r="I2587" i="67"/>
  <c r="D2587" i="67"/>
  <c r="E2586" i="67"/>
  <c r="F2585" i="67"/>
  <c r="I2584" i="67"/>
  <c r="C2584" i="67"/>
  <c r="E2583" i="67"/>
  <c r="F2582" i="67"/>
  <c r="I2581" i="67"/>
  <c r="C2581" i="67"/>
  <c r="D2580" i="67"/>
  <c r="F2579" i="67"/>
  <c r="I2578" i="67"/>
  <c r="C2578" i="67"/>
  <c r="D2577" i="67"/>
  <c r="E2576" i="67"/>
  <c r="C2575" i="67"/>
  <c r="D2574" i="67"/>
  <c r="E2573" i="67"/>
  <c r="F2572" i="67"/>
  <c r="G2572" i="67" s="1"/>
  <c r="H2572" i="67" s="1"/>
  <c r="I2571" i="67"/>
  <c r="I2570" i="67"/>
  <c r="I2569" i="67"/>
  <c r="I2568" i="67"/>
  <c r="I2567" i="67"/>
  <c r="I2566" i="67"/>
  <c r="I2565" i="67"/>
  <c r="I2564" i="67"/>
  <c r="I2563" i="67"/>
  <c r="I2562" i="67"/>
  <c r="I2561" i="67"/>
  <c r="I2560" i="67"/>
  <c r="I2559" i="67"/>
  <c r="I2558" i="67"/>
  <c r="I2557" i="67"/>
  <c r="I2556" i="67"/>
  <c r="I2555" i="67"/>
  <c r="I2554" i="67"/>
  <c r="I2553" i="67"/>
  <c r="F2600" i="67"/>
  <c r="F2597" i="67"/>
  <c r="G2597" i="67" s="1"/>
  <c r="H2597" i="67" s="1"/>
  <c r="E2595" i="67"/>
  <c r="I2593" i="67"/>
  <c r="D2592" i="67"/>
  <c r="I2590" i="67"/>
  <c r="D2589" i="67"/>
  <c r="D2586" i="67"/>
  <c r="F2584" i="67"/>
  <c r="D2583" i="67"/>
  <c r="F2581" i="67"/>
  <c r="G2581" i="67" s="1"/>
  <c r="H2581" i="67" s="1"/>
  <c r="C2580" i="67"/>
  <c r="F2578" i="67"/>
  <c r="C2577" i="67"/>
  <c r="F2575" i="67"/>
  <c r="C2574" i="67"/>
  <c r="E2572" i="67"/>
  <c r="F2570" i="67"/>
  <c r="G2570" i="67" s="1"/>
  <c r="H2570" i="67" s="1"/>
  <c r="F2568" i="67"/>
  <c r="G2568" i="67" s="1"/>
  <c r="H2568" i="67" s="1"/>
  <c r="F2566" i="67"/>
  <c r="G2566" i="67" s="1"/>
  <c r="H2566" i="67" s="1"/>
  <c r="F2564" i="67"/>
  <c r="G2564" i="67" s="1"/>
  <c r="H2564" i="67" s="1"/>
  <c r="F2562" i="67"/>
  <c r="G2562" i="67" s="1"/>
  <c r="H2562" i="67" s="1"/>
  <c r="F2560" i="67"/>
  <c r="G2560" i="67" s="1"/>
  <c r="H2560" i="67" s="1"/>
  <c r="F2558" i="67"/>
  <c r="G2558" i="67" s="1"/>
  <c r="H2558" i="67" s="1"/>
  <c r="F2556" i="67"/>
  <c r="G2556" i="67" s="1"/>
  <c r="H2556" i="67" s="1"/>
  <c r="F2554" i="67"/>
  <c r="G2554" i="67" s="1"/>
  <c r="H2554" i="67" s="1"/>
  <c r="C2553" i="67"/>
  <c r="C2552" i="67"/>
  <c r="C2551" i="67"/>
  <c r="C2550" i="67"/>
  <c r="C2549" i="67"/>
  <c r="C2548" i="67"/>
  <c r="C2547" i="67"/>
  <c r="C2546" i="67"/>
  <c r="C2545" i="67"/>
  <c r="C2544" i="67"/>
  <c r="C2543" i="67"/>
  <c r="C2576" i="67"/>
  <c r="E2567" i="67"/>
  <c r="E2559" i="67"/>
  <c r="E2552" i="67"/>
  <c r="F2602" i="67"/>
  <c r="G2602" i="67" s="1"/>
  <c r="H2602" i="67" s="1"/>
  <c r="I2599" i="67"/>
  <c r="I2596" i="67"/>
  <c r="D2595" i="67"/>
  <c r="F2593" i="67"/>
  <c r="G2593" i="67" s="1"/>
  <c r="H2593" i="67" s="1"/>
  <c r="C2592" i="67"/>
  <c r="F2590" i="67"/>
  <c r="G2590" i="67" s="1"/>
  <c r="H2590" i="67" s="1"/>
  <c r="C2589" i="67"/>
  <c r="F2587" i="67"/>
  <c r="C2586" i="67"/>
  <c r="E2584" i="67"/>
  <c r="C2583" i="67"/>
  <c r="E2581" i="67"/>
  <c r="I2579" i="67"/>
  <c r="E2578" i="67"/>
  <c r="I2576" i="67"/>
  <c r="E2575" i="67"/>
  <c r="I2573" i="67"/>
  <c r="D2572" i="67"/>
  <c r="E2570" i="67"/>
  <c r="E2568" i="67"/>
  <c r="E2566" i="67"/>
  <c r="E2564" i="67"/>
  <c r="E2562" i="67"/>
  <c r="E2560" i="67"/>
  <c r="E2558" i="67"/>
  <c r="E2556" i="67"/>
  <c r="E2554" i="67"/>
  <c r="I2552" i="67"/>
  <c r="I2551" i="67"/>
  <c r="I2550" i="67"/>
  <c r="I2549" i="67"/>
  <c r="I2548" i="67"/>
  <c r="I2547" i="67"/>
  <c r="I2546" i="67"/>
  <c r="I2545" i="67"/>
  <c r="I2544" i="67"/>
  <c r="I2543" i="67"/>
  <c r="I2580" i="67"/>
  <c r="D2576" i="67"/>
  <c r="D2573" i="67"/>
  <c r="F2569" i="67"/>
  <c r="G2569" i="67" s="1"/>
  <c r="H2569" i="67" s="1"/>
  <c r="F2565" i="67"/>
  <c r="G2565" i="67" s="1"/>
  <c r="H2565" i="67" s="1"/>
  <c r="F2561" i="67"/>
  <c r="G2561" i="67" s="1"/>
  <c r="H2561" i="67" s="1"/>
  <c r="F2557" i="67"/>
  <c r="G2557" i="67" s="1"/>
  <c r="H2557" i="67" s="1"/>
  <c r="F2553" i="67"/>
  <c r="G2553" i="67" s="1"/>
  <c r="H2553" i="67" s="1"/>
  <c r="F2551" i="67"/>
  <c r="G2551" i="67" s="1"/>
  <c r="H2551" i="67" s="1"/>
  <c r="F2549" i="67"/>
  <c r="G2549" i="67" s="1"/>
  <c r="H2549" i="67" s="1"/>
  <c r="F2547" i="67"/>
  <c r="G2547" i="67" s="1"/>
  <c r="H2547" i="67" s="1"/>
  <c r="F2545" i="67"/>
  <c r="G2545" i="67" s="1"/>
  <c r="H2545" i="67" s="1"/>
  <c r="F2543" i="67"/>
  <c r="G2543" i="67" s="1"/>
  <c r="H2543" i="67" s="1"/>
  <c r="E2598" i="67"/>
  <c r="E2594" i="67"/>
  <c r="E2591" i="67"/>
  <c r="I2589" i="67"/>
  <c r="I2586" i="67"/>
  <c r="D2579" i="67"/>
  <c r="F2574" i="67"/>
  <c r="G2574" i="67" s="1"/>
  <c r="H2574" i="67" s="1"/>
  <c r="E2571" i="67"/>
  <c r="E2565" i="67"/>
  <c r="E2561" i="67"/>
  <c r="E2555" i="67"/>
  <c r="E2551" i="67"/>
  <c r="E2549" i="67"/>
  <c r="E2547" i="67"/>
  <c r="E2545" i="67"/>
  <c r="E2543" i="67"/>
  <c r="I2601" i="67"/>
  <c r="D2599" i="67"/>
  <c r="C2596" i="67"/>
  <c r="F2594" i="67"/>
  <c r="G2594" i="67" s="1"/>
  <c r="H2594" i="67" s="1"/>
  <c r="C2593" i="67"/>
  <c r="F2591" i="67"/>
  <c r="G2591" i="67" s="1"/>
  <c r="H2591" i="67" s="1"/>
  <c r="C2590" i="67"/>
  <c r="E2588" i="67"/>
  <c r="C2587" i="67"/>
  <c r="E2585" i="67"/>
  <c r="I2583" i="67"/>
  <c r="E2582" i="67"/>
  <c r="E2579" i="67"/>
  <c r="I2577" i="67"/>
  <c r="I2574" i="67"/>
  <c r="F2571" i="67"/>
  <c r="G2571" i="67" s="1"/>
  <c r="H2571" i="67" s="1"/>
  <c r="F2567" i="67"/>
  <c r="G2567" i="67" s="1"/>
  <c r="H2567" i="67" s="1"/>
  <c r="F2563" i="67"/>
  <c r="G2563" i="67" s="1"/>
  <c r="H2563" i="67" s="1"/>
  <c r="F2559" i="67"/>
  <c r="G2559" i="67" s="1"/>
  <c r="H2559" i="67" s="1"/>
  <c r="F2555" i="67"/>
  <c r="G2555" i="67" s="1"/>
  <c r="H2555" i="67" s="1"/>
  <c r="F2552" i="67"/>
  <c r="G2552" i="67" s="1"/>
  <c r="H2552" i="67" s="1"/>
  <c r="F2550" i="67"/>
  <c r="G2550" i="67" s="1"/>
  <c r="H2550" i="67" s="1"/>
  <c r="F2548" i="67"/>
  <c r="G2548" i="67" s="1"/>
  <c r="H2548" i="67" s="1"/>
  <c r="F2546" i="67"/>
  <c r="G2546" i="67" s="1"/>
  <c r="H2546" i="67" s="1"/>
  <c r="F2544" i="67"/>
  <c r="G2544" i="67" s="1"/>
  <c r="H2544" i="67" s="1"/>
  <c r="C2601" i="67"/>
  <c r="I2595" i="67"/>
  <c r="I2592" i="67"/>
  <c r="D2588" i="67"/>
  <c r="D2585" i="67"/>
  <c r="D2582" i="67"/>
  <c r="F2580" i="67"/>
  <c r="G2580" i="67" s="1"/>
  <c r="H2580" i="67" s="1"/>
  <c r="F2577" i="67"/>
  <c r="G2577" i="67" s="1"/>
  <c r="H2577" i="67" s="1"/>
  <c r="C2573" i="67"/>
  <c r="E2569" i="67"/>
  <c r="E2563" i="67"/>
  <c r="E2557" i="67"/>
  <c r="E2553" i="67"/>
  <c r="E2550" i="67"/>
  <c r="E2548" i="67"/>
  <c r="E2546" i="67"/>
  <c r="E2544" i="67"/>
  <c r="E2540" i="67"/>
  <c r="F2539" i="67"/>
  <c r="I2538" i="67"/>
  <c r="D2538" i="67"/>
  <c r="E2537" i="67"/>
  <c r="F2536" i="67"/>
  <c r="I2535" i="67"/>
  <c r="C2535" i="67"/>
  <c r="E2534" i="67"/>
  <c r="F2533" i="67"/>
  <c r="G2533" i="67" s="1"/>
  <c r="H2533" i="67" s="1"/>
  <c r="I2532" i="67"/>
  <c r="C2532" i="67"/>
  <c r="D2531" i="67"/>
  <c r="F2530" i="67"/>
  <c r="G2530" i="67" s="1"/>
  <c r="H2530" i="67" s="1"/>
  <c r="I2529" i="67"/>
  <c r="D2528" i="67"/>
  <c r="E2527" i="67"/>
  <c r="C2526" i="67"/>
  <c r="D2525" i="67"/>
  <c r="E2524" i="67"/>
  <c r="F2523" i="67"/>
  <c r="I2522" i="67"/>
  <c r="D2522" i="67"/>
  <c r="E2521" i="67"/>
  <c r="F2520" i="67"/>
  <c r="G2520" i="67" s="1"/>
  <c r="H2520" i="67" s="1"/>
  <c r="I2519" i="67"/>
  <c r="C2519" i="67"/>
  <c r="E2518" i="67"/>
  <c r="F2517" i="67"/>
  <c r="I2516" i="67"/>
  <c r="C2516" i="67"/>
  <c r="D2515" i="67"/>
  <c r="F2514" i="67"/>
  <c r="G2514" i="67" s="1"/>
  <c r="H2514" i="67" s="1"/>
  <c r="I2513" i="67"/>
  <c r="C2513" i="67"/>
  <c r="D2512" i="67"/>
  <c r="E2511" i="67"/>
  <c r="F2510" i="67"/>
  <c r="I2509" i="67"/>
  <c r="I2508" i="67"/>
  <c r="I2507" i="67"/>
  <c r="I2506" i="67"/>
  <c r="I2505" i="67"/>
  <c r="C2505" i="67"/>
  <c r="C2504" i="67"/>
  <c r="E2503" i="67"/>
  <c r="E2502" i="67"/>
  <c r="F2501" i="67"/>
  <c r="G2501" i="67" s="1"/>
  <c r="H2501" i="67" s="1"/>
  <c r="F2500" i="67"/>
  <c r="I2498" i="67"/>
  <c r="I2497" i="67"/>
  <c r="C2497" i="67"/>
  <c r="C2496" i="67"/>
  <c r="E2495" i="67"/>
  <c r="E2494" i="67"/>
  <c r="F2493" i="67"/>
  <c r="D2540" i="67"/>
  <c r="E2539" i="67"/>
  <c r="C2538" i="67"/>
  <c r="D2537" i="67"/>
  <c r="E2536" i="67"/>
  <c r="F2535" i="67"/>
  <c r="I2534" i="67"/>
  <c r="D2534" i="67"/>
  <c r="E2533" i="67"/>
  <c r="F2532" i="67"/>
  <c r="I2531" i="67"/>
  <c r="C2531" i="67"/>
  <c r="E2530" i="67"/>
  <c r="F2529" i="67"/>
  <c r="G2529" i="67" s="1"/>
  <c r="H2529" i="67" s="1"/>
  <c r="I2528" i="67"/>
  <c r="C2528" i="67"/>
  <c r="D2527" i="67"/>
  <c r="F2526" i="67"/>
  <c r="I2525" i="67"/>
  <c r="C2525" i="67"/>
  <c r="D2524" i="67"/>
  <c r="E2523" i="67"/>
  <c r="C2522" i="67"/>
  <c r="D2521" i="67"/>
  <c r="E2520" i="67"/>
  <c r="F2519" i="67"/>
  <c r="I2518" i="67"/>
  <c r="D2518" i="67"/>
  <c r="E2517" i="67"/>
  <c r="F2516" i="67"/>
  <c r="G2516" i="67" s="1"/>
  <c r="H2516" i="67" s="1"/>
  <c r="I2515" i="67"/>
  <c r="C2515" i="67"/>
  <c r="I2540" i="67"/>
  <c r="D2539" i="67"/>
  <c r="I2537" i="67"/>
  <c r="D2536" i="67"/>
  <c r="D2533" i="67"/>
  <c r="F2531" i="67"/>
  <c r="G2531" i="67" s="1"/>
  <c r="H2531" i="67" s="1"/>
  <c r="D2530" i="67"/>
  <c r="F2528" i="67"/>
  <c r="G2528" i="67" s="1"/>
  <c r="H2528" i="67" s="1"/>
  <c r="C2527" i="67"/>
  <c r="F2525" i="67"/>
  <c r="G2525" i="67" s="1"/>
  <c r="H2525" i="67" s="1"/>
  <c r="C2524" i="67"/>
  <c r="F2522" i="67"/>
  <c r="G2522" i="67" s="1"/>
  <c r="H2522" i="67" s="1"/>
  <c r="C2521" i="67"/>
  <c r="E2519" i="67"/>
  <c r="C2518" i="67"/>
  <c r="E2516" i="67"/>
  <c r="I2514" i="67"/>
  <c r="C2514" i="67"/>
  <c r="I2512" i="67"/>
  <c r="I2511" i="67"/>
  <c r="I2510" i="67"/>
  <c r="F2509" i="67"/>
  <c r="E2508" i="67"/>
  <c r="C2507" i="67"/>
  <c r="F2504" i="67"/>
  <c r="F2503" i="67"/>
  <c r="G2503" i="67" s="1"/>
  <c r="H2503" i="67" s="1"/>
  <c r="C2502" i="67"/>
  <c r="C2501" i="67"/>
  <c r="I2499" i="67"/>
  <c r="F2498" i="67"/>
  <c r="F2497" i="67"/>
  <c r="E2496" i="67"/>
  <c r="C2495" i="67"/>
  <c r="I2493" i="67"/>
  <c r="I2492" i="67"/>
  <c r="I2491" i="67"/>
  <c r="C2491" i="67"/>
  <c r="C2490" i="67"/>
  <c r="E2489" i="67"/>
  <c r="E2488" i="67"/>
  <c r="F2487" i="67"/>
  <c r="F2486" i="67"/>
  <c r="I2484" i="67"/>
  <c r="I2483" i="67"/>
  <c r="C2483" i="67"/>
  <c r="C2482" i="67"/>
  <c r="E2481" i="67"/>
  <c r="E2480" i="67"/>
  <c r="E2479" i="67"/>
  <c r="F2540" i="67"/>
  <c r="C2539" i="67"/>
  <c r="F2537" i="67"/>
  <c r="G2537" i="67" s="1"/>
  <c r="H2537" i="67" s="1"/>
  <c r="C2536" i="67"/>
  <c r="F2534" i="67"/>
  <c r="C2533" i="67"/>
  <c r="E2531" i="67"/>
  <c r="C2530" i="67"/>
  <c r="E2528" i="67"/>
  <c r="I2526" i="67"/>
  <c r="E2525" i="67"/>
  <c r="F2538" i="67"/>
  <c r="E2535" i="67"/>
  <c r="E2532" i="67"/>
  <c r="E2529" i="67"/>
  <c r="E2526" i="67"/>
  <c r="I2523" i="67"/>
  <c r="I2521" i="67"/>
  <c r="C2520" i="67"/>
  <c r="I2517" i="67"/>
  <c r="F2515" i="67"/>
  <c r="D2514" i="67"/>
  <c r="F2512" i="67"/>
  <c r="G2512" i="67" s="1"/>
  <c r="H2512" i="67" s="1"/>
  <c r="D2511" i="67"/>
  <c r="C2510" i="67"/>
  <c r="C2508" i="67"/>
  <c r="E2506" i="67"/>
  <c r="I2504" i="67"/>
  <c r="C2503" i="67"/>
  <c r="C2500" i="67"/>
  <c r="E2498" i="67"/>
  <c r="I2496" i="67"/>
  <c r="F2495" i="67"/>
  <c r="G2495" i="67" s="1"/>
  <c r="H2495" i="67" s="1"/>
  <c r="E2492" i="67"/>
  <c r="E2491" i="67"/>
  <c r="I2489" i="67"/>
  <c r="I2488" i="67"/>
  <c r="E2486" i="67"/>
  <c r="E2485" i="67"/>
  <c r="C2484" i="67"/>
  <c r="I2482" i="67"/>
  <c r="F2480" i="67"/>
  <c r="C2479" i="67"/>
  <c r="E2538" i="67"/>
  <c r="D2535" i="67"/>
  <c r="D2532" i="67"/>
  <c r="D2526" i="67"/>
  <c r="D2523" i="67"/>
  <c r="F2521" i="67"/>
  <c r="D2519" i="67"/>
  <c r="D2517" i="67"/>
  <c r="E2515" i="67"/>
  <c r="F2513" i="67"/>
  <c r="E2512" i="67"/>
  <c r="C2511" i="67"/>
  <c r="E2509" i="67"/>
  <c r="F2507" i="67"/>
  <c r="C2506" i="67"/>
  <c r="E2504" i="67"/>
  <c r="I2502" i="67"/>
  <c r="E2501" i="67"/>
  <c r="F2499" i="67"/>
  <c r="C2498" i="67"/>
  <c r="F2496" i="67"/>
  <c r="I2494" i="67"/>
  <c r="E2493" i="67"/>
  <c r="C2492" i="67"/>
  <c r="I2490" i="67"/>
  <c r="F2488" i="67"/>
  <c r="E2487" i="67"/>
  <c r="C2486" i="67"/>
  <c r="C2485" i="67"/>
  <c r="F2482" i="67"/>
  <c r="F2481" i="67"/>
  <c r="G2481" i="67" s="1"/>
  <c r="H2481" i="67" s="1"/>
  <c r="C2480" i="67"/>
  <c r="C2540" i="67"/>
  <c r="C2537" i="67"/>
  <c r="C2534" i="67"/>
  <c r="I2530" i="67"/>
  <c r="I2527" i="67"/>
  <c r="I2524" i="67"/>
  <c r="C2523" i="67"/>
  <c r="I2520" i="67"/>
  <c r="C2517" i="67"/>
  <c r="E2513" i="67"/>
  <c r="C2512" i="67"/>
  <c r="E2510" i="67"/>
  <c r="C2509" i="67"/>
  <c r="E2507" i="67"/>
  <c r="F2505" i="67"/>
  <c r="G2505" i="67" s="1"/>
  <c r="H2505" i="67" s="1"/>
  <c r="I2503" i="67"/>
  <c r="F2502" i="67"/>
  <c r="G2502" i="67" s="1"/>
  <c r="H2502" i="67" s="1"/>
  <c r="I2500" i="67"/>
  <c r="E2499" i="67"/>
  <c r="I2495" i="67"/>
  <c r="F2494" i="67"/>
  <c r="G2494" i="67" s="1"/>
  <c r="H2494" i="67" s="1"/>
  <c r="C2493" i="67"/>
  <c r="F2490" i="67"/>
  <c r="G2490" i="67" s="1"/>
  <c r="H2490" i="67" s="1"/>
  <c r="F2489" i="67"/>
  <c r="G2489" i="67" s="1"/>
  <c r="H2489" i="67" s="1"/>
  <c r="C2488" i="67"/>
  <c r="C2487" i="67"/>
  <c r="I2485" i="67"/>
  <c r="F2484" i="67"/>
  <c r="F2483" i="67"/>
  <c r="E2482" i="67"/>
  <c r="C2481" i="67"/>
  <c r="I2479" i="67"/>
  <c r="I2539" i="67"/>
  <c r="I2536" i="67"/>
  <c r="I2533" i="67"/>
  <c r="F2527" i="67"/>
  <c r="F2524" i="67"/>
  <c r="G2524" i="67" s="1"/>
  <c r="H2524" i="67" s="1"/>
  <c r="E2522" i="67"/>
  <c r="D2520" i="67"/>
  <c r="F2518" i="67"/>
  <c r="G2518" i="67" s="1"/>
  <c r="H2518" i="67" s="1"/>
  <c r="D2516" i="67"/>
  <c r="E2514" i="67"/>
  <c r="D2513" i="67"/>
  <c r="F2511" i="67"/>
  <c r="G2511" i="67" s="1"/>
  <c r="H2511" i="67" s="1"/>
  <c r="D2510" i="67"/>
  <c r="F2508" i="67"/>
  <c r="G2508" i="67" s="1"/>
  <c r="H2508" i="67" s="1"/>
  <c r="F2506" i="67"/>
  <c r="G2506" i="67" s="1"/>
  <c r="H2506" i="67" s="1"/>
  <c r="E2505" i="67"/>
  <c r="I2501" i="67"/>
  <c r="E2500" i="67"/>
  <c r="C2499" i="67"/>
  <c r="E2497" i="67"/>
  <c r="C2494" i="67"/>
  <c r="F2492" i="67"/>
  <c r="G2492" i="67" s="1"/>
  <c r="H2492" i="67" s="1"/>
  <c r="F2491" i="67"/>
  <c r="G2491" i="67" s="1"/>
  <c r="H2491" i="67" s="1"/>
  <c r="E2490" i="67"/>
  <c r="C2489" i="67"/>
  <c r="I2487" i="67"/>
  <c r="I2486" i="67"/>
  <c r="F2485" i="67"/>
  <c r="E2484" i="67"/>
  <c r="E2483" i="67"/>
  <c r="I2481" i="67"/>
  <c r="I2480" i="67"/>
  <c r="F2479" i="67"/>
  <c r="E2478" i="67"/>
  <c r="F2477" i="67"/>
  <c r="G2477" i="67" s="1"/>
  <c r="H2477" i="67" s="1"/>
  <c r="I2476" i="67"/>
  <c r="E2476" i="67"/>
  <c r="C2475" i="67"/>
  <c r="D2474" i="67"/>
  <c r="E2473" i="67"/>
  <c r="F2472" i="67"/>
  <c r="G2472" i="67" s="1"/>
  <c r="H2472" i="67" s="1"/>
  <c r="I2471" i="67"/>
  <c r="D2471" i="67"/>
  <c r="E2470" i="67"/>
  <c r="F2469" i="67"/>
  <c r="I2468" i="67"/>
  <c r="C2468" i="67"/>
  <c r="E2467" i="67"/>
  <c r="F2466" i="67"/>
  <c r="I2465" i="67"/>
  <c r="C2465" i="67"/>
  <c r="D2464" i="67"/>
  <c r="F2463" i="67"/>
  <c r="G2463" i="67" s="1"/>
  <c r="H2463" i="67" s="1"/>
  <c r="I2462" i="67"/>
  <c r="C2462" i="67"/>
  <c r="D2461" i="67"/>
  <c r="E2460" i="67"/>
  <c r="C2459" i="67"/>
  <c r="D2458" i="67"/>
  <c r="E2457" i="67"/>
  <c r="F2456" i="67"/>
  <c r="I2455" i="67"/>
  <c r="D2455" i="67"/>
  <c r="E2454" i="67"/>
  <c r="C2453" i="67"/>
  <c r="D2452" i="67"/>
  <c r="F2451" i="67"/>
  <c r="G2451" i="67" s="1"/>
  <c r="H2451" i="67" s="1"/>
  <c r="I2450" i="67"/>
  <c r="C2450" i="67"/>
  <c r="E2449" i="67"/>
  <c r="F2448" i="67"/>
  <c r="I2447" i="67"/>
  <c r="I2446" i="67"/>
  <c r="C2446" i="67"/>
  <c r="C2445" i="67"/>
  <c r="E2444" i="67"/>
  <c r="E2443" i="67"/>
  <c r="F2442" i="67"/>
  <c r="G2442" i="67" s="1"/>
  <c r="H2442" i="67" s="1"/>
  <c r="F2441" i="67"/>
  <c r="G2441" i="67" s="1"/>
  <c r="H2441" i="67" s="1"/>
  <c r="I2439" i="67"/>
  <c r="I2438" i="67"/>
  <c r="C2438" i="67"/>
  <c r="C2437" i="67"/>
  <c r="E2436" i="67"/>
  <c r="E2435" i="67"/>
  <c r="F2434" i="67"/>
  <c r="G2434" i="67" s="1"/>
  <c r="H2434" i="67" s="1"/>
  <c r="F2433" i="67"/>
  <c r="G2433" i="67" s="1"/>
  <c r="H2433" i="67" s="1"/>
  <c r="D2478" i="67"/>
  <c r="E2477" i="67"/>
  <c r="D2476" i="67"/>
  <c r="F2475" i="67"/>
  <c r="I2474" i="67"/>
  <c r="C2474" i="67"/>
  <c r="D2473" i="67"/>
  <c r="E2472" i="67"/>
  <c r="C2471" i="67"/>
  <c r="D2470" i="67"/>
  <c r="E2469" i="67"/>
  <c r="C2478" i="67"/>
  <c r="E2475" i="67"/>
  <c r="I2473" i="67"/>
  <c r="D2472" i="67"/>
  <c r="I2470" i="67"/>
  <c r="D2469" i="67"/>
  <c r="D2468" i="67"/>
  <c r="D2467" i="67"/>
  <c r="D2466" i="67"/>
  <c r="D2465" i="67"/>
  <c r="C2464" i="67"/>
  <c r="D2463" i="67"/>
  <c r="D2462" i="67"/>
  <c r="C2461" i="67"/>
  <c r="C2460" i="67"/>
  <c r="D2459" i="67"/>
  <c r="C2458" i="67"/>
  <c r="C2457" i="67"/>
  <c r="C2456" i="67"/>
  <c r="C2455" i="67"/>
  <c r="C2454" i="67"/>
  <c r="D2453" i="67"/>
  <c r="C2452" i="67"/>
  <c r="D2451" i="67"/>
  <c r="D2450" i="67"/>
  <c r="D2449" i="67"/>
  <c r="D2448" i="67"/>
  <c r="C2447" i="67"/>
  <c r="I2445" i="67"/>
  <c r="F2443" i="67"/>
  <c r="G2443" i="67" s="1"/>
  <c r="H2443" i="67" s="1"/>
  <c r="E2442" i="67"/>
  <c r="C2441" i="67"/>
  <c r="C2440" i="67"/>
  <c r="F2437" i="67"/>
  <c r="G2437" i="67" s="1"/>
  <c r="H2437" i="67" s="1"/>
  <c r="F2436" i="67"/>
  <c r="G2436" i="67" s="1"/>
  <c r="H2436" i="67" s="1"/>
  <c r="C2435" i="67"/>
  <c r="C2434" i="67"/>
  <c r="I2432" i="67"/>
  <c r="I2431" i="67"/>
  <c r="I2430" i="67"/>
  <c r="C2430" i="67"/>
  <c r="C2429" i="67"/>
  <c r="E2428" i="67"/>
  <c r="E2427" i="67"/>
  <c r="F2426" i="67"/>
  <c r="G2426" i="67" s="1"/>
  <c r="H2426" i="67" s="1"/>
  <c r="F2425" i="67"/>
  <c r="G2425" i="67" s="1"/>
  <c r="H2425" i="67" s="1"/>
  <c r="I2423" i="67"/>
  <c r="I2422" i="67"/>
  <c r="C2422" i="67"/>
  <c r="C2421" i="67"/>
  <c r="E2420" i="67"/>
  <c r="E2419" i="67"/>
  <c r="F2418" i="67"/>
  <c r="G2418" i="67" s="1"/>
  <c r="H2418" i="67" s="1"/>
  <c r="I2477" i="67"/>
  <c r="F2476" i="67"/>
  <c r="G2476" i="67" s="1"/>
  <c r="H2476" i="67" s="1"/>
  <c r="D2475" i="67"/>
  <c r="F2473" i="67"/>
  <c r="C2472" i="67"/>
  <c r="F2470" i="67"/>
  <c r="C2469" i="67"/>
  <c r="I2467" i="67"/>
  <c r="C2467" i="67"/>
  <c r="C2466" i="67"/>
  <c r="I2464" i="67"/>
  <c r="I2463" i="67"/>
  <c r="C2463" i="67"/>
  <c r="I2461" i="67"/>
  <c r="I2460" i="67"/>
  <c r="I2459" i="67"/>
  <c r="I2458" i="67"/>
  <c r="I2457" i="67"/>
  <c r="I2456" i="67"/>
  <c r="I2454" i="67"/>
  <c r="I2453" i="67"/>
  <c r="I2452" i="67"/>
  <c r="I2451" i="67"/>
  <c r="C2451" i="67"/>
  <c r="I2449" i="67"/>
  <c r="C2449" i="67"/>
  <c r="C2448" i="67"/>
  <c r="F2445" i="67"/>
  <c r="G2445" i="67" s="1"/>
  <c r="H2445" i="67" s="1"/>
  <c r="F2444" i="67"/>
  <c r="G2444" i="67" s="1"/>
  <c r="H2444" i="67" s="1"/>
  <c r="C2443" i="67"/>
  <c r="C2442" i="67"/>
  <c r="I2440" i="67"/>
  <c r="F2439" i="67"/>
  <c r="G2439" i="67" s="1"/>
  <c r="H2439" i="67" s="1"/>
  <c r="F2438" i="67"/>
  <c r="G2438" i="67" s="1"/>
  <c r="H2438" i="67" s="1"/>
  <c r="E2437" i="67"/>
  <c r="C2436" i="67"/>
  <c r="I2434" i="67"/>
  <c r="I2433" i="67"/>
  <c r="F2432" i="67"/>
  <c r="G2432" i="67" s="1"/>
  <c r="H2432" i="67" s="1"/>
  <c r="F2431" i="67"/>
  <c r="G2431" i="67" s="1"/>
  <c r="H2431" i="67" s="1"/>
  <c r="I2429" i="67"/>
  <c r="I2428" i="67"/>
  <c r="C2428" i="67"/>
  <c r="C2427" i="67"/>
  <c r="E2426" i="67"/>
  <c r="E2425" i="67"/>
  <c r="F2424" i="67"/>
  <c r="G2424" i="67" s="1"/>
  <c r="H2424" i="67" s="1"/>
  <c r="F2423" i="67"/>
  <c r="G2423" i="67" s="1"/>
  <c r="H2423" i="67" s="1"/>
  <c r="I2421" i="67"/>
  <c r="I2420" i="67"/>
  <c r="C2420" i="67"/>
  <c r="C2419" i="67"/>
  <c r="E2418" i="67"/>
  <c r="I2478" i="67"/>
  <c r="D2477" i="67"/>
  <c r="C2476" i="67"/>
  <c r="F2478" i="67"/>
  <c r="G2478" i="67" s="1"/>
  <c r="H2478" i="67" s="1"/>
  <c r="E2474" i="67"/>
  <c r="E2471" i="67"/>
  <c r="E2468" i="67"/>
  <c r="E2466" i="67"/>
  <c r="E2464" i="67"/>
  <c r="E2462" i="67"/>
  <c r="D2460" i="67"/>
  <c r="E2458" i="67"/>
  <c r="D2456" i="67"/>
  <c r="D2454" i="67"/>
  <c r="E2452" i="67"/>
  <c r="E2450" i="67"/>
  <c r="E2448" i="67"/>
  <c r="E2446" i="67"/>
  <c r="I2443" i="67"/>
  <c r="E2441" i="67"/>
  <c r="C2439" i="67"/>
  <c r="E2434" i="67"/>
  <c r="C2432" i="67"/>
  <c r="E2430" i="67"/>
  <c r="F2428" i="67"/>
  <c r="G2428" i="67" s="1"/>
  <c r="H2428" i="67" s="1"/>
  <c r="I2424" i="67"/>
  <c r="C2423" i="67"/>
  <c r="E2421" i="67"/>
  <c r="F2419" i="67"/>
  <c r="G2419" i="67" s="1"/>
  <c r="H2419" i="67" s="1"/>
  <c r="C2477" i="67"/>
  <c r="C2473" i="67"/>
  <c r="C2470" i="67"/>
  <c r="F2465" i="67"/>
  <c r="F2461" i="67"/>
  <c r="F2459" i="67"/>
  <c r="F2457" i="67"/>
  <c r="F2455" i="67"/>
  <c r="G2455" i="67" s="1"/>
  <c r="H2455" i="67" s="1"/>
  <c r="F2453" i="67"/>
  <c r="F2447" i="67"/>
  <c r="G2447" i="67" s="1"/>
  <c r="H2447" i="67" s="1"/>
  <c r="E2445" i="67"/>
  <c r="I2442" i="67"/>
  <c r="F2440" i="67"/>
  <c r="G2440" i="67" s="1"/>
  <c r="H2440" i="67" s="1"/>
  <c r="E2438" i="67"/>
  <c r="I2435" i="67"/>
  <c r="E2433" i="67"/>
  <c r="E2431" i="67"/>
  <c r="F2429" i="67"/>
  <c r="G2429" i="67" s="1"/>
  <c r="H2429" i="67" s="1"/>
  <c r="I2427" i="67"/>
  <c r="C2426" i="67"/>
  <c r="E2424" i="67"/>
  <c r="F2422" i="67"/>
  <c r="G2422" i="67" s="1"/>
  <c r="H2422" i="67" s="1"/>
  <c r="I2418" i="67"/>
  <c r="I2475" i="67"/>
  <c r="I2472" i="67"/>
  <c r="I2469" i="67"/>
  <c r="F2467" i="67"/>
  <c r="G2467" i="67" s="1"/>
  <c r="H2467" i="67" s="1"/>
  <c r="E2465" i="67"/>
  <c r="E2463" i="67"/>
  <c r="E2461" i="67"/>
  <c r="E2459" i="67"/>
  <c r="D2457" i="67"/>
  <c r="E2455" i="67"/>
  <c r="E2453" i="67"/>
  <c r="E2451" i="67"/>
  <c r="F2449" i="67"/>
  <c r="G2449" i="67" s="1"/>
  <c r="H2449" i="67" s="1"/>
  <c r="E2447" i="67"/>
  <c r="I2444" i="67"/>
  <c r="E2440" i="67"/>
  <c r="I2437" i="67"/>
  <c r="F2435" i="67"/>
  <c r="G2435" i="67" s="1"/>
  <c r="H2435" i="67" s="1"/>
  <c r="C2433" i="67"/>
  <c r="C2431" i="67"/>
  <c r="E2429" i="67"/>
  <c r="F2427" i="67"/>
  <c r="G2427" i="67" s="1"/>
  <c r="H2427" i="67" s="1"/>
  <c r="I2425" i="67"/>
  <c r="C2424" i="67"/>
  <c r="E2422" i="67"/>
  <c r="F2420" i="67"/>
  <c r="G2420" i="67" s="1"/>
  <c r="H2420" i="67" s="1"/>
  <c r="F2474" i="67"/>
  <c r="G2474" i="67" s="1"/>
  <c r="H2474" i="67" s="1"/>
  <c r="F2471" i="67"/>
  <c r="G2471" i="67" s="1"/>
  <c r="H2471" i="67" s="1"/>
  <c r="F2468" i="67"/>
  <c r="G2468" i="67" s="1"/>
  <c r="H2468" i="67" s="1"/>
  <c r="I2466" i="67"/>
  <c r="F2464" i="67"/>
  <c r="G2464" i="67" s="1"/>
  <c r="H2464" i="67" s="1"/>
  <c r="F2462" i="67"/>
  <c r="F2460" i="67"/>
  <c r="G2460" i="67" s="1"/>
  <c r="H2460" i="67" s="1"/>
  <c r="F2458" i="67"/>
  <c r="E2456" i="67"/>
  <c r="F2454" i="67"/>
  <c r="G2454" i="67" s="1"/>
  <c r="H2454" i="67" s="1"/>
  <c r="F2452" i="67"/>
  <c r="G2452" i="67" s="1"/>
  <c r="H2452" i="67" s="1"/>
  <c r="F2450" i="67"/>
  <c r="I2448" i="67"/>
  <c r="F2446" i="67"/>
  <c r="G2446" i="67" s="1"/>
  <c r="H2446" i="67" s="1"/>
  <c r="C2444" i="67"/>
  <c r="I2441" i="67"/>
  <c r="E2439" i="67"/>
  <c r="I2436" i="67"/>
  <c r="E2432" i="67"/>
  <c r="F2430" i="67"/>
  <c r="G2430" i="67" s="1"/>
  <c r="H2430" i="67" s="1"/>
  <c r="I2426" i="67"/>
  <c r="C2425" i="67"/>
  <c r="E2423" i="67"/>
  <c r="F2421" i="67"/>
  <c r="G2421" i="67" s="1"/>
  <c r="H2421" i="67" s="1"/>
  <c r="I2419" i="67"/>
  <c r="C2418" i="67"/>
  <c r="E2416" i="67"/>
  <c r="F2415" i="67"/>
  <c r="G2415" i="67" s="1"/>
  <c r="H2415" i="67" s="1"/>
  <c r="I2414" i="67"/>
  <c r="E2414" i="67"/>
  <c r="C2413" i="67"/>
  <c r="D2412" i="67"/>
  <c r="E2411" i="67"/>
  <c r="D2410" i="67"/>
  <c r="F2409" i="67"/>
  <c r="G2409" i="67" s="1"/>
  <c r="H2409" i="67" s="1"/>
  <c r="I2408" i="67"/>
  <c r="C2408" i="67"/>
  <c r="D2407" i="67"/>
  <c r="E2406" i="67"/>
  <c r="C2405" i="67"/>
  <c r="D2404" i="67"/>
  <c r="E2403" i="67"/>
  <c r="F2402" i="67"/>
  <c r="G2402" i="67" s="1"/>
  <c r="H2402" i="67" s="1"/>
  <c r="I2401" i="67"/>
  <c r="D2401" i="67"/>
  <c r="E2400" i="67"/>
  <c r="F2399" i="67"/>
  <c r="G2399" i="67" s="1"/>
  <c r="H2399" i="67" s="1"/>
  <c r="I2398" i="67"/>
  <c r="C2398" i="67"/>
  <c r="E2397" i="67"/>
  <c r="F2396" i="67"/>
  <c r="G2396" i="67" s="1"/>
  <c r="H2396" i="67" s="1"/>
  <c r="I2395" i="67"/>
  <c r="C2395" i="67"/>
  <c r="D2394" i="67"/>
  <c r="F2393" i="67"/>
  <c r="G2393" i="67" s="1"/>
  <c r="H2393" i="67" s="1"/>
  <c r="I2392" i="67"/>
  <c r="C2392" i="67"/>
  <c r="D2391" i="67"/>
  <c r="E2390" i="67"/>
  <c r="C2389" i="67"/>
  <c r="D2388" i="67"/>
  <c r="E2387" i="67"/>
  <c r="F2386" i="67"/>
  <c r="G2386" i="67" s="1"/>
  <c r="H2386" i="67" s="1"/>
  <c r="I2385" i="67"/>
  <c r="I2384" i="67"/>
  <c r="I2383" i="67"/>
  <c r="I2382" i="67"/>
  <c r="I2381" i="67"/>
  <c r="I2380" i="67"/>
  <c r="I2379" i="67"/>
  <c r="I2378" i="67"/>
  <c r="I2377" i="67"/>
  <c r="I2376" i="67"/>
  <c r="I2375" i="67"/>
  <c r="I2374" i="67"/>
  <c r="I2373" i="67"/>
  <c r="I2372" i="67"/>
  <c r="I2371" i="67"/>
  <c r="I2370" i="67"/>
  <c r="I2369" i="67"/>
  <c r="I2368" i="67"/>
  <c r="D2416" i="67"/>
  <c r="E2415" i="67"/>
  <c r="D2414" i="67"/>
  <c r="F2413" i="67"/>
  <c r="G2413" i="67" s="1"/>
  <c r="H2413" i="67" s="1"/>
  <c r="I2412" i="67"/>
  <c r="C2412" i="67"/>
  <c r="D2411" i="67"/>
  <c r="C2410" i="67"/>
  <c r="E2409" i="67"/>
  <c r="F2408" i="67"/>
  <c r="G2408" i="67" s="1"/>
  <c r="H2408" i="67" s="1"/>
  <c r="I2407" i="67"/>
  <c r="C2407" i="67"/>
  <c r="D2406" i="67"/>
  <c r="F2405" i="67"/>
  <c r="G2405" i="67" s="1"/>
  <c r="H2405" i="67" s="1"/>
  <c r="I2404" i="67"/>
  <c r="C2404" i="67"/>
  <c r="D2403" i="67"/>
  <c r="E2402" i="67"/>
  <c r="C2401" i="67"/>
  <c r="D2400" i="67"/>
  <c r="E2399" i="67"/>
  <c r="F2398" i="67"/>
  <c r="G2398" i="67" s="1"/>
  <c r="H2398" i="67" s="1"/>
  <c r="I2397" i="67"/>
  <c r="D2397" i="67"/>
  <c r="E2396" i="67"/>
  <c r="F2395" i="67"/>
  <c r="G2395" i="67" s="1"/>
  <c r="H2395" i="67" s="1"/>
  <c r="I2394" i="67"/>
  <c r="C2394" i="67"/>
  <c r="E2393" i="67"/>
  <c r="F2392" i="67"/>
  <c r="G2392" i="67" s="1"/>
  <c r="H2392" i="67" s="1"/>
  <c r="I2391" i="67"/>
  <c r="C2391" i="67"/>
  <c r="C2416" i="67"/>
  <c r="E2413" i="67"/>
  <c r="I2411" i="67"/>
  <c r="F2410" i="67"/>
  <c r="G2410" i="67" s="1"/>
  <c r="H2410" i="67" s="1"/>
  <c r="D2409" i="67"/>
  <c r="F2407" i="67"/>
  <c r="G2407" i="67" s="1"/>
  <c r="H2407" i="67" s="1"/>
  <c r="C2406" i="67"/>
  <c r="F2404" i="67"/>
  <c r="G2404" i="67" s="1"/>
  <c r="H2404" i="67" s="1"/>
  <c r="C2403" i="67"/>
  <c r="F2401" i="67"/>
  <c r="G2401" i="67" s="1"/>
  <c r="H2401" i="67" s="1"/>
  <c r="C2400" i="67"/>
  <c r="E2398" i="67"/>
  <c r="C2397" i="67"/>
  <c r="E2395" i="67"/>
  <c r="I2393" i="67"/>
  <c r="E2392" i="67"/>
  <c r="I2390" i="67"/>
  <c r="I2389" i="67"/>
  <c r="I2388" i="67"/>
  <c r="I2387" i="67"/>
  <c r="I2386" i="67"/>
  <c r="F2385" i="67"/>
  <c r="G2385" i="67" s="1"/>
  <c r="H2385" i="67" s="1"/>
  <c r="E2384" i="67"/>
  <c r="C2383" i="67"/>
  <c r="F2381" i="67"/>
  <c r="G2381" i="67" s="1"/>
  <c r="H2381" i="67" s="1"/>
  <c r="E2380" i="67"/>
  <c r="C2379" i="67"/>
  <c r="F2377" i="67"/>
  <c r="G2377" i="67" s="1"/>
  <c r="H2377" i="67" s="1"/>
  <c r="E2376" i="67"/>
  <c r="C2375" i="67"/>
  <c r="F2373" i="67"/>
  <c r="G2373" i="67" s="1"/>
  <c r="H2373" i="67" s="1"/>
  <c r="E2372" i="67"/>
  <c r="C2371" i="67"/>
  <c r="F2369" i="67"/>
  <c r="G2369" i="67" s="1"/>
  <c r="H2369" i="67" s="1"/>
  <c r="E2368" i="67"/>
  <c r="E2367" i="67"/>
  <c r="E2366" i="67"/>
  <c r="E2365" i="67"/>
  <c r="E2364" i="67"/>
  <c r="E2363" i="67"/>
  <c r="E2362" i="67"/>
  <c r="E2361" i="67"/>
  <c r="E2360" i="67"/>
  <c r="E2359" i="67"/>
  <c r="I2415" i="67"/>
  <c r="F2414" i="67"/>
  <c r="G2414" i="67" s="1"/>
  <c r="H2414" i="67" s="1"/>
  <c r="D2413" i="67"/>
  <c r="F2411" i="67"/>
  <c r="G2411" i="67" s="1"/>
  <c r="H2411" i="67" s="1"/>
  <c r="E2410" i="67"/>
  <c r="C2409" i="67"/>
  <c r="E2407" i="67"/>
  <c r="I2405" i="67"/>
  <c r="E2404" i="67"/>
  <c r="I2402" i="67"/>
  <c r="E2401" i="67"/>
  <c r="I2399" i="67"/>
  <c r="D2398" i="67"/>
  <c r="I2396" i="67"/>
  <c r="D2395" i="67"/>
  <c r="D2392" i="67"/>
  <c r="F2390" i="67"/>
  <c r="G2390" i="67" s="1"/>
  <c r="H2390" i="67" s="1"/>
  <c r="F2389" i="67"/>
  <c r="G2389" i="67" s="1"/>
  <c r="H2389" i="67" s="1"/>
  <c r="F2388" i="67"/>
  <c r="G2388" i="67" s="1"/>
  <c r="H2388" i="67" s="1"/>
  <c r="F2387" i="67"/>
  <c r="G2387" i="67" s="1"/>
  <c r="H2387" i="67" s="1"/>
  <c r="E2386" i="67"/>
  <c r="E2385" i="67"/>
  <c r="C2384" i="67"/>
  <c r="F2382" i="67"/>
  <c r="G2382" i="67" s="1"/>
  <c r="H2382" i="67" s="1"/>
  <c r="E2381" i="67"/>
  <c r="C2380" i="67"/>
  <c r="F2378" i="67"/>
  <c r="G2378" i="67" s="1"/>
  <c r="H2378" i="67" s="1"/>
  <c r="E2377" i="67"/>
  <c r="C2376" i="67"/>
  <c r="F2374" i="67"/>
  <c r="G2374" i="67" s="1"/>
  <c r="H2374" i="67" s="1"/>
  <c r="E2373" i="67"/>
  <c r="C2372" i="67"/>
  <c r="F2370" i="67"/>
  <c r="G2370" i="67" s="1"/>
  <c r="H2370" i="67" s="1"/>
  <c r="E2369" i="67"/>
  <c r="C2368" i="67"/>
  <c r="C2367" i="67"/>
  <c r="C2366" i="67"/>
  <c r="C2365" i="67"/>
  <c r="C2364" i="67"/>
  <c r="C2363" i="67"/>
  <c r="C2362" i="67"/>
  <c r="C2361" i="67"/>
  <c r="C2360" i="67"/>
  <c r="C2359" i="67"/>
  <c r="F2358" i="67"/>
  <c r="G2358" i="67" s="1"/>
  <c r="H2358" i="67" s="1"/>
  <c r="I2416" i="67"/>
  <c r="D2415" i="67"/>
  <c r="C2414" i="67"/>
  <c r="F2412" i="67"/>
  <c r="G2412" i="67" s="1"/>
  <c r="H2412" i="67" s="1"/>
  <c r="C2411" i="67"/>
  <c r="I2409" i="67"/>
  <c r="E2408" i="67"/>
  <c r="I2406" i="67"/>
  <c r="E2405" i="67"/>
  <c r="I2403" i="67"/>
  <c r="D2402" i="67"/>
  <c r="I2400" i="67"/>
  <c r="D2399" i="67"/>
  <c r="D2396" i="67"/>
  <c r="F2394" i="67"/>
  <c r="G2394" i="67" s="1"/>
  <c r="H2394" i="67" s="1"/>
  <c r="D2393" i="67"/>
  <c r="F2391" i="67"/>
  <c r="G2391" i="67" s="1"/>
  <c r="H2391" i="67" s="1"/>
  <c r="D2390" i="67"/>
  <c r="E2389" i="67"/>
  <c r="E2388" i="67"/>
  <c r="D2387" i="67"/>
  <c r="D2386" i="67"/>
  <c r="C2385" i="67"/>
  <c r="F2383" i="67"/>
  <c r="G2383" i="67" s="1"/>
  <c r="H2383" i="67" s="1"/>
  <c r="E2382" i="67"/>
  <c r="C2381" i="67"/>
  <c r="F2379" i="67"/>
  <c r="G2379" i="67" s="1"/>
  <c r="H2379" i="67" s="1"/>
  <c r="E2378" i="67"/>
  <c r="C2377" i="67"/>
  <c r="F2375" i="67"/>
  <c r="G2375" i="67" s="1"/>
  <c r="H2375" i="67" s="1"/>
  <c r="E2374" i="67"/>
  <c r="F2416" i="67"/>
  <c r="G2416" i="67" s="1"/>
  <c r="H2416" i="67" s="1"/>
  <c r="I2410" i="67"/>
  <c r="D2405" i="67"/>
  <c r="C2399" i="67"/>
  <c r="C2393" i="67"/>
  <c r="C2388" i="67"/>
  <c r="E2383" i="67"/>
  <c r="C2378" i="67"/>
  <c r="C2373" i="67"/>
  <c r="E2370" i="67"/>
  <c r="I2367" i="67"/>
  <c r="I2365" i="67"/>
  <c r="I2363" i="67"/>
  <c r="I2361" i="67"/>
  <c r="I2359" i="67"/>
  <c r="E2358" i="67"/>
  <c r="F2367" i="67"/>
  <c r="G2367" i="67" s="1"/>
  <c r="H2367" i="67" s="1"/>
  <c r="F2365" i="67"/>
  <c r="G2365" i="67" s="1"/>
  <c r="H2365" i="67" s="1"/>
  <c r="F2363" i="67"/>
  <c r="G2363" i="67" s="1"/>
  <c r="H2363" i="67" s="1"/>
  <c r="F2361" i="67"/>
  <c r="G2361" i="67" s="1"/>
  <c r="H2361" i="67" s="1"/>
  <c r="F2359" i="67"/>
  <c r="G2359" i="67" s="1"/>
  <c r="H2359" i="67" s="1"/>
  <c r="C2358" i="67"/>
  <c r="I2413" i="67"/>
  <c r="D2408" i="67"/>
  <c r="C2402" i="67"/>
  <c r="C2396" i="67"/>
  <c r="C2390" i="67"/>
  <c r="C2386" i="67"/>
  <c r="F2380" i="67"/>
  <c r="G2380" i="67" s="1"/>
  <c r="H2380" i="67" s="1"/>
  <c r="E2375" i="67"/>
  <c r="F2371" i="67"/>
  <c r="G2371" i="67" s="1"/>
  <c r="H2371" i="67" s="1"/>
  <c r="C2369" i="67"/>
  <c r="I2366" i="67"/>
  <c r="I2364" i="67"/>
  <c r="I2362" i="67"/>
  <c r="I2360" i="67"/>
  <c r="I2358" i="67"/>
  <c r="E2412" i="67"/>
  <c r="F2406" i="67"/>
  <c r="G2406" i="67" s="1"/>
  <c r="H2406" i="67" s="1"/>
  <c r="F2400" i="67"/>
  <c r="G2400" i="67" s="1"/>
  <c r="H2400" i="67" s="1"/>
  <c r="E2394" i="67"/>
  <c r="D2389" i="67"/>
  <c r="F2384" i="67"/>
  <c r="G2384" i="67" s="1"/>
  <c r="H2384" i="67" s="1"/>
  <c r="E2379" i="67"/>
  <c r="C2374" i="67"/>
  <c r="E2371" i="67"/>
  <c r="F2368" i="67"/>
  <c r="G2368" i="67" s="1"/>
  <c r="H2368" i="67" s="1"/>
  <c r="F2366" i="67"/>
  <c r="G2366" i="67" s="1"/>
  <c r="H2366" i="67" s="1"/>
  <c r="F2364" i="67"/>
  <c r="G2364" i="67" s="1"/>
  <c r="H2364" i="67" s="1"/>
  <c r="F2362" i="67"/>
  <c r="G2362" i="67" s="1"/>
  <c r="H2362" i="67" s="1"/>
  <c r="F2360" i="67"/>
  <c r="G2360" i="67" s="1"/>
  <c r="H2360" i="67" s="1"/>
  <c r="C2415" i="67"/>
  <c r="F2403" i="67"/>
  <c r="G2403" i="67" s="1"/>
  <c r="H2403" i="67" s="1"/>
  <c r="F2397" i="67"/>
  <c r="G2397" i="67" s="1"/>
  <c r="H2397" i="67" s="1"/>
  <c r="E2391" i="67"/>
  <c r="C2387" i="67"/>
  <c r="C2382" i="67"/>
  <c r="F2376" i="67"/>
  <c r="G2376" i="67" s="1"/>
  <c r="H2376" i="67" s="1"/>
  <c r="F2372" i="67"/>
  <c r="G2372" i="67" s="1"/>
  <c r="H2372" i="67" s="1"/>
  <c r="C2370" i="67"/>
  <c r="E2354" i="67"/>
  <c r="F2353" i="67"/>
  <c r="G2353" i="67" s="1"/>
  <c r="H2353" i="67" s="1"/>
  <c r="I2352" i="67"/>
  <c r="E2352" i="67"/>
  <c r="C2351" i="67"/>
  <c r="D2350" i="67"/>
  <c r="E2349" i="67"/>
  <c r="D2348" i="67"/>
  <c r="F2347" i="67"/>
  <c r="G2347" i="67" s="1"/>
  <c r="H2347" i="67" s="1"/>
  <c r="I2346" i="67"/>
  <c r="C2346" i="67"/>
  <c r="D2345" i="67"/>
  <c r="C2344" i="67"/>
  <c r="E2343" i="67"/>
  <c r="F2342" i="67"/>
  <c r="G2342" i="67" s="1"/>
  <c r="H2342" i="67" s="1"/>
  <c r="I2341" i="67"/>
  <c r="C2341" i="67"/>
  <c r="F2340" i="67"/>
  <c r="G2340" i="67" s="1"/>
  <c r="H2340" i="67" s="1"/>
  <c r="I2339" i="67"/>
  <c r="D2339" i="67"/>
  <c r="E2338" i="67"/>
  <c r="F2337" i="67"/>
  <c r="G2337" i="67" s="1"/>
  <c r="H2337" i="67" s="1"/>
  <c r="I2336" i="67"/>
  <c r="E2336" i="67"/>
  <c r="C2335" i="67"/>
  <c r="D2334" i="67"/>
  <c r="E2333" i="67"/>
  <c r="D2332" i="67"/>
  <c r="F2331" i="67"/>
  <c r="G2331" i="67" s="1"/>
  <c r="H2331" i="67" s="1"/>
  <c r="I2330" i="67"/>
  <c r="C2330" i="67"/>
  <c r="F2329" i="67"/>
  <c r="G2329" i="67" s="1"/>
  <c r="H2329" i="67" s="1"/>
  <c r="I2328" i="67"/>
  <c r="C2328" i="67"/>
  <c r="E2327" i="67"/>
  <c r="F2326" i="67"/>
  <c r="G2326" i="67" s="1"/>
  <c r="H2326" i="67" s="1"/>
  <c r="I2325" i="67"/>
  <c r="E2325" i="67"/>
  <c r="F2324" i="67"/>
  <c r="G2324" i="67" s="1"/>
  <c r="H2324" i="67" s="1"/>
  <c r="I2323" i="67"/>
  <c r="I2322" i="67"/>
  <c r="C2322" i="67"/>
  <c r="C2321" i="67"/>
  <c r="E2320" i="67"/>
  <c r="E2319" i="67"/>
  <c r="F2318" i="67"/>
  <c r="G2318" i="67" s="1"/>
  <c r="H2318" i="67" s="1"/>
  <c r="F2317" i="67"/>
  <c r="G2317" i="67" s="1"/>
  <c r="H2317" i="67" s="1"/>
  <c r="I2315" i="67"/>
  <c r="I2314" i="67"/>
  <c r="C2314" i="67"/>
  <c r="C2313" i="67"/>
  <c r="E2312" i="67"/>
  <c r="E2311" i="67"/>
  <c r="D2354" i="67"/>
  <c r="E2353" i="67"/>
  <c r="D2352" i="67"/>
  <c r="F2351" i="67"/>
  <c r="G2351" i="67" s="1"/>
  <c r="H2351" i="67" s="1"/>
  <c r="I2350" i="67"/>
  <c r="C2350" i="67"/>
  <c r="D2349" i="67"/>
  <c r="C2348" i="67"/>
  <c r="E2347" i="67"/>
  <c r="F2346" i="67"/>
  <c r="G2346" i="67" s="1"/>
  <c r="H2346" i="67" s="1"/>
  <c r="I2345" i="67"/>
  <c r="C2345" i="67"/>
  <c r="F2344" i="67"/>
  <c r="G2344" i="67" s="1"/>
  <c r="H2344" i="67" s="1"/>
  <c r="I2343" i="67"/>
  <c r="D2343" i="67"/>
  <c r="E2342" i="67"/>
  <c r="F2341" i="67"/>
  <c r="G2341" i="67" s="1"/>
  <c r="H2341" i="67" s="1"/>
  <c r="I2340" i="67"/>
  <c r="E2340" i="67"/>
  <c r="C2339" i="67"/>
  <c r="D2338" i="67"/>
  <c r="E2337" i="67"/>
  <c r="D2336" i="67"/>
  <c r="F2335" i="67"/>
  <c r="G2335" i="67" s="1"/>
  <c r="H2335" i="67" s="1"/>
  <c r="I2334" i="67"/>
  <c r="C2334" i="67"/>
  <c r="D2333" i="67"/>
  <c r="C2332" i="67"/>
  <c r="E2331" i="67"/>
  <c r="F2330" i="67"/>
  <c r="G2330" i="67" s="1"/>
  <c r="H2330" i="67" s="1"/>
  <c r="I2329" i="67"/>
  <c r="E2329" i="67"/>
  <c r="F2328" i="67"/>
  <c r="G2328" i="67" s="1"/>
  <c r="H2328" i="67" s="1"/>
  <c r="I2327" i="67"/>
  <c r="D2327" i="67"/>
  <c r="E2326" i="67"/>
  <c r="D2325" i="67"/>
  <c r="E2324" i="67"/>
  <c r="F2323" i="67"/>
  <c r="G2323" i="67" s="1"/>
  <c r="H2323" i="67" s="1"/>
  <c r="I2321" i="67"/>
  <c r="I2320" i="67"/>
  <c r="C2320" i="67"/>
  <c r="C2319" i="67"/>
  <c r="E2318" i="67"/>
  <c r="E2317" i="67"/>
  <c r="F2316" i="67"/>
  <c r="G2316" i="67" s="1"/>
  <c r="H2316" i="67" s="1"/>
  <c r="F2315" i="67"/>
  <c r="G2315" i="67" s="1"/>
  <c r="H2315" i="67" s="1"/>
  <c r="I2313" i="67"/>
  <c r="I2312" i="67"/>
  <c r="C2312" i="67"/>
  <c r="I2354" i="67"/>
  <c r="C2354" i="67"/>
  <c r="D2353" i="67"/>
  <c r="C2352" i="67"/>
  <c r="E2351" i="67"/>
  <c r="F2350" i="67"/>
  <c r="G2350" i="67" s="1"/>
  <c r="H2350" i="67" s="1"/>
  <c r="I2349" i="67"/>
  <c r="C2349" i="67"/>
  <c r="F2348" i="67"/>
  <c r="G2348" i="67" s="1"/>
  <c r="H2348" i="67" s="1"/>
  <c r="I2347" i="67"/>
  <c r="D2347" i="67"/>
  <c r="E2346" i="67"/>
  <c r="F2345" i="67"/>
  <c r="G2345" i="67" s="1"/>
  <c r="H2345" i="67" s="1"/>
  <c r="I2344" i="67"/>
  <c r="E2344" i="67"/>
  <c r="C2343" i="67"/>
  <c r="D2342" i="67"/>
  <c r="E2341" i="67"/>
  <c r="D2340" i="67"/>
  <c r="F2339" i="67"/>
  <c r="G2339" i="67" s="1"/>
  <c r="H2339" i="67" s="1"/>
  <c r="I2338" i="67"/>
  <c r="C2338" i="67"/>
  <c r="D2337" i="67"/>
  <c r="C2336" i="67"/>
  <c r="E2335" i="67"/>
  <c r="F2334" i="67"/>
  <c r="G2334" i="67" s="1"/>
  <c r="H2334" i="67" s="1"/>
  <c r="I2333" i="67"/>
  <c r="C2333" i="67"/>
  <c r="F2332" i="67"/>
  <c r="G2332" i="67" s="1"/>
  <c r="H2332" i="67" s="1"/>
  <c r="I2331" i="67"/>
  <c r="D2331" i="67"/>
  <c r="E2330" i="67"/>
  <c r="D2329" i="67"/>
  <c r="E2328" i="67"/>
  <c r="C2327" i="67"/>
  <c r="D2326" i="67"/>
  <c r="C2325" i="67"/>
  <c r="D2324" i="67"/>
  <c r="E2323" i="67"/>
  <c r="F2322" i="67"/>
  <c r="G2322" i="67" s="1"/>
  <c r="H2322" i="67" s="1"/>
  <c r="F2321" i="67"/>
  <c r="G2321" i="67" s="1"/>
  <c r="H2321" i="67" s="1"/>
  <c r="I2319" i="67"/>
  <c r="I2318" i="67"/>
  <c r="C2318" i="67"/>
  <c r="C2317" i="67"/>
  <c r="E2316" i="67"/>
  <c r="E2315" i="67"/>
  <c r="F2314" i="67"/>
  <c r="G2314" i="67" s="1"/>
  <c r="H2314" i="67" s="1"/>
  <c r="F2352" i="67"/>
  <c r="G2352" i="67" s="1"/>
  <c r="H2352" i="67" s="1"/>
  <c r="F2349" i="67"/>
  <c r="G2349" i="67" s="1"/>
  <c r="H2349" i="67" s="1"/>
  <c r="C2347" i="67"/>
  <c r="D2344" i="67"/>
  <c r="D2341" i="67"/>
  <c r="F2338" i="67"/>
  <c r="G2338" i="67" s="1"/>
  <c r="H2338" i="67" s="1"/>
  <c r="I2335" i="67"/>
  <c r="I2332" i="67"/>
  <c r="D2330" i="67"/>
  <c r="F2327" i="67"/>
  <c r="G2327" i="67" s="1"/>
  <c r="H2327" i="67" s="1"/>
  <c r="I2324" i="67"/>
  <c r="E2321" i="67"/>
  <c r="I2317" i="67"/>
  <c r="E2314" i="67"/>
  <c r="F2312" i="67"/>
  <c r="G2312" i="67" s="1"/>
  <c r="H2312" i="67" s="1"/>
  <c r="I2310" i="67"/>
  <c r="C2310" i="67"/>
  <c r="C2309" i="67"/>
  <c r="E2308" i="67"/>
  <c r="E2307" i="67"/>
  <c r="F2306" i="67"/>
  <c r="G2306" i="67" s="1"/>
  <c r="H2306" i="67" s="1"/>
  <c r="F2305" i="67"/>
  <c r="G2305" i="67" s="1"/>
  <c r="H2305" i="67" s="1"/>
  <c r="I2303" i="67"/>
  <c r="I2302" i="67"/>
  <c r="C2302" i="67"/>
  <c r="C2301" i="67"/>
  <c r="E2300" i="67"/>
  <c r="E2299" i="67"/>
  <c r="E2298" i="67"/>
  <c r="E2297" i="67"/>
  <c r="E2296" i="67"/>
  <c r="E2295" i="67"/>
  <c r="E2294" i="67"/>
  <c r="I2353" i="67"/>
  <c r="E2348" i="67"/>
  <c r="I2342" i="67"/>
  <c r="C2337" i="67"/>
  <c r="C2323" i="67"/>
  <c r="C2316" i="67"/>
  <c r="F2311" i="67"/>
  <c r="G2311" i="67" s="1"/>
  <c r="H2311" i="67" s="1"/>
  <c r="F2309" i="67"/>
  <c r="G2309" i="67" s="1"/>
  <c r="H2309" i="67" s="1"/>
  <c r="I2307" i="67"/>
  <c r="C2306" i="67"/>
  <c r="E2304" i="67"/>
  <c r="F2302" i="67"/>
  <c r="G2302" i="67" s="1"/>
  <c r="H2302" i="67" s="1"/>
  <c r="I2298" i="67"/>
  <c r="I2296" i="67"/>
  <c r="I2294" i="67"/>
  <c r="C2353" i="67"/>
  <c r="C2342" i="67"/>
  <c r="F2336" i="67"/>
  <c r="G2336" i="67" s="1"/>
  <c r="H2336" i="67" s="1"/>
  <c r="C2331" i="67"/>
  <c r="F2325" i="67"/>
  <c r="G2325" i="67" s="1"/>
  <c r="H2325" i="67" s="1"/>
  <c r="E2310" i="67"/>
  <c r="F2308" i="67"/>
  <c r="G2308" i="67" s="1"/>
  <c r="H2308" i="67" s="1"/>
  <c r="I2304" i="67"/>
  <c r="C2303" i="67"/>
  <c r="E2301" i="67"/>
  <c r="F2299" i="67"/>
  <c r="G2299" i="67" s="1"/>
  <c r="H2299" i="67" s="1"/>
  <c r="F2298" i="67"/>
  <c r="G2298" i="67" s="1"/>
  <c r="H2298" i="67" s="1"/>
  <c r="F2296" i="67"/>
  <c r="G2296" i="67" s="1"/>
  <c r="H2296" i="67" s="1"/>
  <c r="F2294" i="67"/>
  <c r="G2294" i="67" s="1"/>
  <c r="H2294" i="67" s="1"/>
  <c r="F2354" i="67"/>
  <c r="G2354" i="67" s="1"/>
  <c r="H2354" i="67" s="1"/>
  <c r="I2351" i="67"/>
  <c r="I2348" i="67"/>
  <c r="D2346" i="67"/>
  <c r="F2343" i="67"/>
  <c r="G2343" i="67" s="1"/>
  <c r="H2343" i="67" s="1"/>
  <c r="I2337" i="67"/>
  <c r="D2335" i="67"/>
  <c r="E2332" i="67"/>
  <c r="I2326" i="67"/>
  <c r="C2324" i="67"/>
  <c r="F2320" i="67"/>
  <c r="G2320" i="67" s="1"/>
  <c r="H2320" i="67" s="1"/>
  <c r="I2316" i="67"/>
  <c r="F2313" i="67"/>
  <c r="G2313" i="67" s="1"/>
  <c r="H2313" i="67" s="1"/>
  <c r="I2311" i="67"/>
  <c r="I2309" i="67"/>
  <c r="I2308" i="67"/>
  <c r="C2308" i="67"/>
  <c r="C2307" i="67"/>
  <c r="E2306" i="67"/>
  <c r="E2305" i="67"/>
  <c r="F2304" i="67"/>
  <c r="G2304" i="67" s="1"/>
  <c r="H2304" i="67" s="1"/>
  <c r="F2303" i="67"/>
  <c r="G2303" i="67" s="1"/>
  <c r="H2303" i="67" s="1"/>
  <c r="I2301" i="67"/>
  <c r="I2300" i="67"/>
  <c r="C2300" i="67"/>
  <c r="C2299" i="67"/>
  <c r="C2298" i="67"/>
  <c r="C2297" i="67"/>
  <c r="C2296" i="67"/>
  <c r="C2295" i="67"/>
  <c r="C2294" i="67"/>
  <c r="D2351" i="67"/>
  <c r="E2345" i="67"/>
  <c r="C2340" i="67"/>
  <c r="E2334" i="67"/>
  <c r="C2329" i="67"/>
  <c r="C2326" i="67"/>
  <c r="F2319" i="67"/>
  <c r="G2319" i="67" s="1"/>
  <c r="H2319" i="67" s="1"/>
  <c r="E2313" i="67"/>
  <c r="F2310" i="67"/>
  <c r="G2310" i="67" s="1"/>
  <c r="H2310" i="67" s="1"/>
  <c r="I2306" i="67"/>
  <c r="C2305" i="67"/>
  <c r="E2303" i="67"/>
  <c r="F2301" i="67"/>
  <c r="G2301" i="67" s="1"/>
  <c r="H2301" i="67" s="1"/>
  <c r="I2299" i="67"/>
  <c r="I2297" i="67"/>
  <c r="I2295" i="67"/>
  <c r="E2350" i="67"/>
  <c r="E2339" i="67"/>
  <c r="F2333" i="67"/>
  <c r="G2333" i="67" s="1"/>
  <c r="H2333" i="67" s="1"/>
  <c r="D2328" i="67"/>
  <c r="E2322" i="67"/>
  <c r="C2315" i="67"/>
  <c r="C2311" i="67"/>
  <c r="E2309" i="67"/>
  <c r="F2307" i="67"/>
  <c r="G2307" i="67" s="1"/>
  <c r="H2307" i="67" s="1"/>
  <c r="I2305" i="67"/>
  <c r="C2304" i="67"/>
  <c r="E2302" i="67"/>
  <c r="F2300" i="67"/>
  <c r="G2300" i="67" s="1"/>
  <c r="H2300" i="67" s="1"/>
  <c r="F2297" i="67"/>
  <c r="G2297" i="67" s="1"/>
  <c r="H2297" i="67" s="1"/>
  <c r="F2295" i="67"/>
  <c r="G2295" i="67" s="1"/>
  <c r="H2295" i="67" s="1"/>
  <c r="E2254" i="67"/>
  <c r="F2253" i="67"/>
  <c r="G2253" i="67" s="1"/>
  <c r="H2253" i="67" s="1"/>
  <c r="F2252" i="67"/>
  <c r="G2252" i="67" s="1"/>
  <c r="H2252" i="67" s="1"/>
  <c r="I2250" i="67"/>
  <c r="I2249" i="67"/>
  <c r="C2249" i="67"/>
  <c r="C2248" i="67"/>
  <c r="E2247" i="67"/>
  <c r="E2246" i="67"/>
  <c r="F2245" i="67"/>
  <c r="G2245" i="67" s="1"/>
  <c r="H2245" i="67" s="1"/>
  <c r="F2244" i="67"/>
  <c r="G2244" i="67" s="1"/>
  <c r="H2244" i="67" s="1"/>
  <c r="I2242" i="67"/>
  <c r="I2241" i="67"/>
  <c r="C2241" i="67"/>
  <c r="C2240" i="67"/>
  <c r="E2239" i="67"/>
  <c r="E2238" i="67"/>
  <c r="F2237" i="67"/>
  <c r="G2237" i="67" s="1"/>
  <c r="H2237" i="67" s="1"/>
  <c r="F2236" i="67"/>
  <c r="G2236" i="67" s="1"/>
  <c r="H2236" i="67" s="1"/>
  <c r="I2234" i="67"/>
  <c r="I2233" i="67"/>
  <c r="C2233" i="67"/>
  <c r="C2232" i="67"/>
  <c r="E2231" i="67"/>
  <c r="E2230" i="67"/>
  <c r="F2229" i="67"/>
  <c r="G2229" i="67" s="1"/>
  <c r="H2229" i="67" s="1"/>
  <c r="F2228" i="67"/>
  <c r="G2228" i="67" s="1"/>
  <c r="H2228" i="67" s="1"/>
  <c r="I2226" i="67"/>
  <c r="I2225" i="67"/>
  <c r="C2225" i="67"/>
  <c r="C2224" i="67"/>
  <c r="C2254" i="67"/>
  <c r="E2253" i="67"/>
  <c r="E2252" i="67"/>
  <c r="F2251" i="67"/>
  <c r="G2251" i="67" s="1"/>
  <c r="H2251" i="67" s="1"/>
  <c r="F2250" i="67"/>
  <c r="G2250" i="67" s="1"/>
  <c r="H2250" i="67" s="1"/>
  <c r="I2248" i="67"/>
  <c r="I2247" i="67"/>
  <c r="C2247" i="67"/>
  <c r="C2246" i="67"/>
  <c r="E2245" i="67"/>
  <c r="E2244" i="67"/>
  <c r="F2243" i="67"/>
  <c r="G2243" i="67" s="1"/>
  <c r="H2243" i="67" s="1"/>
  <c r="F2242" i="67"/>
  <c r="G2242" i="67" s="1"/>
  <c r="H2242" i="67" s="1"/>
  <c r="I2240" i="67"/>
  <c r="I2239" i="67"/>
  <c r="C2239" i="67"/>
  <c r="C2238" i="67"/>
  <c r="E2237" i="67"/>
  <c r="E2236" i="67"/>
  <c r="F2235" i="67"/>
  <c r="G2235" i="67" s="1"/>
  <c r="H2235" i="67" s="1"/>
  <c r="F2234" i="67"/>
  <c r="G2234" i="67" s="1"/>
  <c r="H2234" i="67" s="1"/>
  <c r="I2232" i="67"/>
  <c r="I2231" i="67"/>
  <c r="C2231" i="67"/>
  <c r="C2230" i="67"/>
  <c r="E2229" i="67"/>
  <c r="E2228" i="67"/>
  <c r="F2227" i="67"/>
  <c r="G2227" i="67" s="1"/>
  <c r="H2227" i="67" s="1"/>
  <c r="F2226" i="67"/>
  <c r="G2226" i="67" s="1"/>
  <c r="H2226" i="67" s="1"/>
  <c r="I2224" i="67"/>
  <c r="I2253" i="67"/>
  <c r="C2252" i="67"/>
  <c r="E2250" i="67"/>
  <c r="F2248" i="67"/>
  <c r="G2248" i="67" s="1"/>
  <c r="H2248" i="67" s="1"/>
  <c r="I2246" i="67"/>
  <c r="C2245" i="67"/>
  <c r="E2243" i="67"/>
  <c r="F2241" i="67"/>
  <c r="G2241" i="67" s="1"/>
  <c r="H2241" i="67" s="1"/>
  <c r="I2237" i="67"/>
  <c r="C2236" i="67"/>
  <c r="E2234" i="67"/>
  <c r="F2232" i="67"/>
  <c r="G2232" i="67" s="1"/>
  <c r="H2232" i="67" s="1"/>
  <c r="I2230" i="67"/>
  <c r="C2229" i="67"/>
  <c r="E2227" i="67"/>
  <c r="F2225" i="67"/>
  <c r="G2225" i="67" s="1"/>
  <c r="H2225" i="67" s="1"/>
  <c r="I2251" i="67"/>
  <c r="C2250" i="67"/>
  <c r="E2248" i="67"/>
  <c r="F2246" i="67"/>
  <c r="G2246" i="67" s="1"/>
  <c r="H2246" i="67" s="1"/>
  <c r="I2244" i="67"/>
  <c r="C2243" i="67"/>
  <c r="E2241" i="67"/>
  <c r="F2239" i="67"/>
  <c r="G2239" i="67" s="1"/>
  <c r="H2239" i="67" s="1"/>
  <c r="I2235" i="67"/>
  <c r="C2234" i="67"/>
  <c r="E2232" i="67"/>
  <c r="F2230" i="67"/>
  <c r="G2230" i="67" s="1"/>
  <c r="H2230" i="67" s="1"/>
  <c r="I2228" i="67"/>
  <c r="C2227" i="67"/>
  <c r="E2225" i="67"/>
  <c r="I2254" i="67"/>
  <c r="C2253" i="67"/>
  <c r="E2251" i="67"/>
  <c r="F2249" i="67"/>
  <c r="G2249" i="67" s="1"/>
  <c r="H2249" i="67" s="1"/>
  <c r="I2245" i="67"/>
  <c r="C2244" i="67"/>
  <c r="E2242" i="67"/>
  <c r="F2240" i="67"/>
  <c r="G2240" i="67" s="1"/>
  <c r="H2240" i="67" s="1"/>
  <c r="I2238" i="67"/>
  <c r="C2237" i="67"/>
  <c r="E2235" i="67"/>
  <c r="F2233" i="67"/>
  <c r="G2233" i="67" s="1"/>
  <c r="H2233" i="67" s="1"/>
  <c r="I2229" i="67"/>
  <c r="C2228" i="67"/>
  <c r="E2226" i="67"/>
  <c r="F2224" i="67"/>
  <c r="G2224" i="67" s="1"/>
  <c r="H2224" i="67" s="1"/>
  <c r="F2254" i="67"/>
  <c r="G2254" i="67" s="1"/>
  <c r="H2254" i="67" s="1"/>
  <c r="I2252" i="67"/>
  <c r="C2251" i="67"/>
  <c r="E2249" i="67"/>
  <c r="F2247" i="67"/>
  <c r="G2247" i="67" s="1"/>
  <c r="H2247" i="67" s="1"/>
  <c r="I2243" i="67"/>
  <c r="C2242" i="67"/>
  <c r="E2240" i="67"/>
  <c r="F2238" i="67"/>
  <c r="G2238" i="67" s="1"/>
  <c r="H2238" i="67" s="1"/>
  <c r="I2236" i="67"/>
  <c r="C2235" i="67"/>
  <c r="E2233" i="67"/>
  <c r="F2231" i="67"/>
  <c r="G2231" i="67" s="1"/>
  <c r="H2231" i="67" s="1"/>
  <c r="I2227" i="67"/>
  <c r="C2226" i="67"/>
  <c r="E2224" i="67"/>
  <c r="E2223" i="67"/>
  <c r="F2222" i="67"/>
  <c r="G2222" i="67" s="1"/>
  <c r="H2222" i="67" s="1"/>
  <c r="I2221" i="67"/>
  <c r="E2221" i="67"/>
  <c r="C2220" i="67"/>
  <c r="D2219" i="67"/>
  <c r="E2218" i="67"/>
  <c r="F2217" i="67"/>
  <c r="G2217" i="67" s="1"/>
  <c r="H2217" i="67" s="1"/>
  <c r="I2216" i="67"/>
  <c r="D2216" i="67"/>
  <c r="E2215" i="67"/>
  <c r="F2214" i="67"/>
  <c r="G2214" i="67" s="1"/>
  <c r="H2214" i="67" s="1"/>
  <c r="I2213" i="67"/>
  <c r="C2213" i="67"/>
  <c r="E2212" i="67"/>
  <c r="F2211" i="67"/>
  <c r="G2211" i="67" s="1"/>
  <c r="H2211" i="67" s="1"/>
  <c r="I2210" i="67"/>
  <c r="C2210" i="67"/>
  <c r="D2209" i="67"/>
  <c r="F2208" i="67"/>
  <c r="G2208" i="67" s="1"/>
  <c r="H2208" i="67" s="1"/>
  <c r="I2207" i="67"/>
  <c r="C2207" i="67"/>
  <c r="D2206" i="67"/>
  <c r="E2205" i="67"/>
  <c r="C2204" i="67"/>
  <c r="D2203" i="67"/>
  <c r="E2202" i="67"/>
  <c r="F2201" i="67"/>
  <c r="G2201" i="67" s="1"/>
  <c r="H2201" i="67" s="1"/>
  <c r="I2200" i="67"/>
  <c r="D2200" i="67"/>
  <c r="E2199" i="67"/>
  <c r="F2198" i="67"/>
  <c r="G2198" i="67" s="1"/>
  <c r="H2198" i="67" s="1"/>
  <c r="I2197" i="67"/>
  <c r="C2197" i="67"/>
  <c r="E2196" i="67"/>
  <c r="F2195" i="67"/>
  <c r="G2195" i="67" s="1"/>
  <c r="H2195" i="67" s="1"/>
  <c r="I2194" i="67"/>
  <c r="C2194" i="67"/>
  <c r="D2193" i="67"/>
  <c r="E2192" i="67"/>
  <c r="E2191" i="67"/>
  <c r="E2190" i="67"/>
  <c r="I2188" i="67"/>
  <c r="I2187" i="67"/>
  <c r="E2187" i="67"/>
  <c r="E2186" i="67"/>
  <c r="I2184" i="67"/>
  <c r="I2183" i="67"/>
  <c r="E2183" i="67"/>
  <c r="E2182" i="67"/>
  <c r="I2180" i="67"/>
  <c r="I2179" i="67"/>
  <c r="E2179" i="67"/>
  <c r="E2178" i="67"/>
  <c r="D2223" i="67"/>
  <c r="E2222" i="67"/>
  <c r="D2221" i="67"/>
  <c r="F2220" i="67"/>
  <c r="G2220" i="67" s="1"/>
  <c r="H2220" i="67" s="1"/>
  <c r="I2219" i="67"/>
  <c r="C2219" i="67"/>
  <c r="D2218" i="67"/>
  <c r="E2217" i="67"/>
  <c r="C2216" i="67"/>
  <c r="D2215" i="67"/>
  <c r="E2214" i="67"/>
  <c r="F2213" i="67"/>
  <c r="G2213" i="67" s="1"/>
  <c r="H2213" i="67" s="1"/>
  <c r="I2212" i="67"/>
  <c r="D2212" i="67"/>
  <c r="E2211" i="67"/>
  <c r="F2210" i="67"/>
  <c r="G2210" i="67" s="1"/>
  <c r="H2210" i="67" s="1"/>
  <c r="I2209" i="67"/>
  <c r="C2209" i="67"/>
  <c r="E2208" i="67"/>
  <c r="F2207" i="67"/>
  <c r="G2207" i="67" s="1"/>
  <c r="H2207" i="67" s="1"/>
  <c r="I2206" i="67"/>
  <c r="C2206" i="67"/>
  <c r="D2205" i="67"/>
  <c r="F2204" i="67"/>
  <c r="G2204" i="67" s="1"/>
  <c r="H2204" i="67" s="1"/>
  <c r="I2203" i="67"/>
  <c r="C2203" i="67"/>
  <c r="D2202" i="67"/>
  <c r="E2201" i="67"/>
  <c r="C2200" i="67"/>
  <c r="D2199" i="67"/>
  <c r="E2198" i="67"/>
  <c r="F2197" i="67"/>
  <c r="G2197" i="67" s="1"/>
  <c r="H2197" i="67" s="1"/>
  <c r="I2196" i="67"/>
  <c r="D2196" i="67"/>
  <c r="E2195" i="67"/>
  <c r="F2194" i="67"/>
  <c r="G2194" i="67" s="1"/>
  <c r="H2194" i="67" s="1"/>
  <c r="I2193" i="67"/>
  <c r="C2193" i="67"/>
  <c r="C2192" i="67"/>
  <c r="C2191" i="67"/>
  <c r="C2190" i="67"/>
  <c r="F2189" i="67"/>
  <c r="G2189" i="67" s="1"/>
  <c r="H2189" i="67" s="1"/>
  <c r="F2188" i="67"/>
  <c r="G2188" i="67" s="1"/>
  <c r="H2188" i="67" s="1"/>
  <c r="C2187" i="67"/>
  <c r="C2186" i="67"/>
  <c r="F2185" i="67"/>
  <c r="G2185" i="67" s="1"/>
  <c r="H2185" i="67" s="1"/>
  <c r="F2184" i="67"/>
  <c r="G2184" i="67" s="1"/>
  <c r="H2184" i="67" s="1"/>
  <c r="C2183" i="67"/>
  <c r="C2182" i="67"/>
  <c r="F2181" i="67"/>
  <c r="G2181" i="67" s="1"/>
  <c r="H2181" i="67" s="1"/>
  <c r="F2180" i="67"/>
  <c r="G2180" i="67" s="1"/>
  <c r="H2180" i="67" s="1"/>
  <c r="C2179" i="67"/>
  <c r="C2178" i="67"/>
  <c r="C2223" i="67"/>
  <c r="E2220" i="67"/>
  <c r="I2218" i="67"/>
  <c r="D2217" i="67"/>
  <c r="I2215" i="67"/>
  <c r="D2214" i="67"/>
  <c r="D2211" i="67"/>
  <c r="F2209" i="67"/>
  <c r="G2209" i="67" s="1"/>
  <c r="H2209" i="67" s="1"/>
  <c r="D2208" i="67"/>
  <c r="F2206" i="67"/>
  <c r="G2206" i="67" s="1"/>
  <c r="H2206" i="67" s="1"/>
  <c r="C2205" i="67"/>
  <c r="F2203" i="67"/>
  <c r="G2203" i="67" s="1"/>
  <c r="H2203" i="67" s="1"/>
  <c r="C2202" i="67"/>
  <c r="F2200" i="67"/>
  <c r="G2200" i="67" s="1"/>
  <c r="H2200" i="67" s="1"/>
  <c r="C2199" i="67"/>
  <c r="E2197" i="67"/>
  <c r="C2196" i="67"/>
  <c r="E2194" i="67"/>
  <c r="I2192" i="67"/>
  <c r="I2190" i="67"/>
  <c r="E2189" i="67"/>
  <c r="I2185" i="67"/>
  <c r="E2184" i="67"/>
  <c r="I2182" i="67"/>
  <c r="E2181" i="67"/>
  <c r="I2177" i="67"/>
  <c r="E2177" i="67"/>
  <c r="E2176" i="67"/>
  <c r="I2174" i="67"/>
  <c r="I2173" i="67"/>
  <c r="E2173" i="67"/>
  <c r="E2172" i="67"/>
  <c r="I2170" i="67"/>
  <c r="I2169" i="67"/>
  <c r="E2169" i="67"/>
  <c r="E2168" i="67"/>
  <c r="I2166" i="67"/>
  <c r="I2165" i="67"/>
  <c r="E2165" i="67"/>
  <c r="E2164" i="67"/>
  <c r="I2162" i="67"/>
  <c r="F2162" i="67"/>
  <c r="G2162" i="67" s="1"/>
  <c r="H2162" i="67" s="1"/>
  <c r="I2223" i="67"/>
  <c r="F2219" i="67"/>
  <c r="G2219" i="67" s="1"/>
  <c r="H2219" i="67" s="1"/>
  <c r="F2216" i="67"/>
  <c r="G2216" i="67" s="1"/>
  <c r="H2216" i="67" s="1"/>
  <c r="C2215" i="67"/>
  <c r="C2212" i="67"/>
  <c r="I2208" i="67"/>
  <c r="E2207" i="67"/>
  <c r="E2204" i="67"/>
  <c r="D2201" i="67"/>
  <c r="I2199" i="67"/>
  <c r="F2193" i="67"/>
  <c r="G2193" i="67" s="1"/>
  <c r="H2193" i="67" s="1"/>
  <c r="I2189" i="67"/>
  <c r="I2186" i="67"/>
  <c r="I2178" i="67"/>
  <c r="I2222" i="67"/>
  <c r="F2221" i="67"/>
  <c r="G2221" i="67" s="1"/>
  <c r="H2221" i="67" s="1"/>
  <c r="D2220" i="67"/>
  <c r="F2218" i="67"/>
  <c r="G2218" i="67" s="1"/>
  <c r="H2218" i="67" s="1"/>
  <c r="C2217" i="67"/>
  <c r="F2215" i="67"/>
  <c r="G2215" i="67" s="1"/>
  <c r="H2215" i="67" s="1"/>
  <c r="C2214" i="67"/>
  <c r="F2212" i="67"/>
  <c r="G2212" i="67" s="1"/>
  <c r="H2212" i="67" s="1"/>
  <c r="C2211" i="67"/>
  <c r="E2209" i="67"/>
  <c r="C2208" i="67"/>
  <c r="E2206" i="67"/>
  <c r="I2204" i="67"/>
  <c r="E2203" i="67"/>
  <c r="I2201" i="67"/>
  <c r="E2200" i="67"/>
  <c r="I2198" i="67"/>
  <c r="D2197" i="67"/>
  <c r="I2195" i="67"/>
  <c r="D2194" i="67"/>
  <c r="F2192" i="67"/>
  <c r="G2192" i="67" s="1"/>
  <c r="H2192" i="67" s="1"/>
  <c r="F2190" i="67"/>
  <c r="G2190" i="67" s="1"/>
  <c r="H2190" i="67" s="1"/>
  <c r="C2189" i="67"/>
  <c r="F2187" i="67"/>
  <c r="G2187" i="67" s="1"/>
  <c r="H2187" i="67" s="1"/>
  <c r="C2184" i="67"/>
  <c r="F2182" i="67"/>
  <c r="G2182" i="67" s="1"/>
  <c r="H2182" i="67" s="1"/>
  <c r="C2181" i="67"/>
  <c r="F2179" i="67"/>
  <c r="G2179" i="67" s="1"/>
  <c r="H2179" i="67" s="1"/>
  <c r="C2177" i="67"/>
  <c r="C2176" i="67"/>
  <c r="F2175" i="67"/>
  <c r="G2175" i="67" s="1"/>
  <c r="H2175" i="67" s="1"/>
  <c r="F2174" i="67"/>
  <c r="G2174" i="67" s="1"/>
  <c r="H2174" i="67" s="1"/>
  <c r="C2173" i="67"/>
  <c r="C2172" i="67"/>
  <c r="F2171" i="67"/>
  <c r="G2171" i="67" s="1"/>
  <c r="H2171" i="67" s="1"/>
  <c r="F2170" i="67"/>
  <c r="G2170" i="67" s="1"/>
  <c r="H2170" i="67" s="1"/>
  <c r="C2169" i="67"/>
  <c r="C2168" i="67"/>
  <c r="F2167" i="67"/>
  <c r="G2167" i="67" s="1"/>
  <c r="H2167" i="67" s="1"/>
  <c r="F2166" i="67"/>
  <c r="G2166" i="67" s="1"/>
  <c r="H2166" i="67" s="1"/>
  <c r="C2165" i="67"/>
  <c r="C2164" i="67"/>
  <c r="F2163" i="67"/>
  <c r="G2163" i="67" s="1"/>
  <c r="H2163" i="67" s="1"/>
  <c r="D2222" i="67"/>
  <c r="C2221" i="67"/>
  <c r="C2218" i="67"/>
  <c r="E2213" i="67"/>
  <c r="E2210" i="67"/>
  <c r="I2205" i="67"/>
  <c r="I2202" i="67"/>
  <c r="D2198" i="67"/>
  <c r="D2195" i="67"/>
  <c r="I2191" i="67"/>
  <c r="E2188" i="67"/>
  <c r="E2185" i="67"/>
  <c r="I2181" i="67"/>
  <c r="E2180" i="67"/>
  <c r="F2223" i="67"/>
  <c r="G2223" i="67" s="1"/>
  <c r="H2223" i="67" s="1"/>
  <c r="I2217" i="67"/>
  <c r="I2211" i="67"/>
  <c r="F2205" i="67"/>
  <c r="G2205" i="67" s="1"/>
  <c r="H2205" i="67" s="1"/>
  <c r="F2199" i="67"/>
  <c r="G2199" i="67" s="1"/>
  <c r="H2199" i="67" s="1"/>
  <c r="E2193" i="67"/>
  <c r="F2186" i="67"/>
  <c r="G2186" i="67" s="1"/>
  <c r="H2186" i="67" s="1"/>
  <c r="C2180" i="67"/>
  <c r="I2176" i="67"/>
  <c r="E2175" i="67"/>
  <c r="I2171" i="67"/>
  <c r="E2170" i="67"/>
  <c r="I2168" i="67"/>
  <c r="E2167" i="67"/>
  <c r="I2163" i="67"/>
  <c r="E2162" i="67"/>
  <c r="F2183" i="67"/>
  <c r="G2183" i="67" s="1"/>
  <c r="H2183" i="67" s="1"/>
  <c r="I2175" i="67"/>
  <c r="I2172" i="67"/>
  <c r="E2166" i="67"/>
  <c r="E2163" i="67"/>
  <c r="D2213" i="67"/>
  <c r="C2195" i="67"/>
  <c r="F2172" i="67"/>
  <c r="G2172" i="67" s="1"/>
  <c r="H2172" i="67" s="1"/>
  <c r="F2169" i="67"/>
  <c r="G2169" i="67" s="1"/>
  <c r="H2169" i="67" s="1"/>
  <c r="F2164" i="67"/>
  <c r="G2164" i="67" s="1"/>
  <c r="H2164" i="67" s="1"/>
  <c r="C2222" i="67"/>
  <c r="E2216" i="67"/>
  <c r="D2210" i="67"/>
  <c r="D2204" i="67"/>
  <c r="C2198" i="67"/>
  <c r="F2191" i="67"/>
  <c r="G2191" i="67" s="1"/>
  <c r="H2191" i="67" s="1"/>
  <c r="C2185" i="67"/>
  <c r="F2178" i="67"/>
  <c r="G2178" i="67" s="1"/>
  <c r="H2178" i="67" s="1"/>
  <c r="F2176" i="67"/>
  <c r="G2176" i="67" s="1"/>
  <c r="H2176" i="67" s="1"/>
  <c r="C2175" i="67"/>
  <c r="F2173" i="67"/>
  <c r="G2173" i="67" s="1"/>
  <c r="H2173" i="67" s="1"/>
  <c r="C2170" i="67"/>
  <c r="F2168" i="67"/>
  <c r="G2168" i="67" s="1"/>
  <c r="H2168" i="67" s="1"/>
  <c r="C2167" i="67"/>
  <c r="F2165" i="67"/>
  <c r="G2165" i="67" s="1"/>
  <c r="H2165" i="67" s="1"/>
  <c r="C2162" i="67"/>
  <c r="I2220" i="67"/>
  <c r="I2214" i="67"/>
  <c r="F2202" i="67"/>
  <c r="G2202" i="67" s="1"/>
  <c r="H2202" i="67" s="1"/>
  <c r="F2196" i="67"/>
  <c r="G2196" i="67" s="1"/>
  <c r="H2196" i="67" s="1"/>
  <c r="E2174" i="67"/>
  <c r="E2171" i="67"/>
  <c r="I2167" i="67"/>
  <c r="I2164" i="67"/>
  <c r="E2219" i="67"/>
  <c r="D2207" i="67"/>
  <c r="C2201" i="67"/>
  <c r="C2188" i="67"/>
  <c r="F2177" i="67"/>
  <c r="G2177" i="67" s="1"/>
  <c r="H2177" i="67" s="1"/>
  <c r="C2174" i="67"/>
  <c r="C2171" i="67"/>
  <c r="C2166" i="67"/>
  <c r="C2163" i="67"/>
  <c r="E2161" i="67"/>
  <c r="C2160" i="67"/>
  <c r="D2159" i="67"/>
  <c r="F2158" i="67"/>
  <c r="G2158" i="67" s="1"/>
  <c r="H2158" i="67" s="1"/>
  <c r="I2157" i="67"/>
  <c r="C2157" i="67"/>
  <c r="E2156" i="67"/>
  <c r="F2155" i="67"/>
  <c r="G2155" i="67" s="1"/>
  <c r="H2155" i="67" s="1"/>
  <c r="I2154" i="67"/>
  <c r="D2154" i="67"/>
  <c r="E2153" i="67"/>
  <c r="C2152" i="67"/>
  <c r="D2151" i="67"/>
  <c r="F2150" i="67"/>
  <c r="G2150" i="67" s="1"/>
  <c r="H2150" i="67" s="1"/>
  <c r="I2149" i="67"/>
  <c r="C2149" i="67"/>
  <c r="E2148" i="67"/>
  <c r="F2147" i="67"/>
  <c r="G2147" i="67" s="1"/>
  <c r="H2147" i="67" s="1"/>
  <c r="I2146" i="67"/>
  <c r="D2146" i="67"/>
  <c r="E2145" i="67"/>
  <c r="C2144" i="67"/>
  <c r="D2143" i="67"/>
  <c r="F2142" i="67"/>
  <c r="G2142" i="67" s="1"/>
  <c r="H2142" i="67" s="1"/>
  <c r="I2141" i="67"/>
  <c r="C2141" i="67"/>
  <c r="D2140" i="67"/>
  <c r="E2139" i="67"/>
  <c r="C2138" i="67"/>
  <c r="D2137" i="67"/>
  <c r="E2136" i="67"/>
  <c r="F2135" i="67"/>
  <c r="G2135" i="67" s="1"/>
  <c r="H2135" i="67" s="1"/>
  <c r="I2134" i="67"/>
  <c r="D2134" i="67"/>
  <c r="E2133" i="67"/>
  <c r="F2132" i="67"/>
  <c r="G2132" i="67" s="1"/>
  <c r="H2132" i="67" s="1"/>
  <c r="I2131" i="67"/>
  <c r="C2131" i="67"/>
  <c r="C2130" i="67"/>
  <c r="F2129" i="67"/>
  <c r="G2129" i="67" s="1"/>
  <c r="H2129" i="67" s="1"/>
  <c r="F2128" i="67"/>
  <c r="G2128" i="67" s="1"/>
  <c r="H2128" i="67" s="1"/>
  <c r="C2127" i="67"/>
  <c r="C2126" i="67"/>
  <c r="C2125" i="67"/>
  <c r="C2124" i="67"/>
  <c r="C2123" i="67"/>
  <c r="C2122" i="67"/>
  <c r="C2121" i="67"/>
  <c r="C2120" i="67"/>
  <c r="C2119" i="67"/>
  <c r="C2118" i="67"/>
  <c r="D2161" i="67"/>
  <c r="F2160" i="67"/>
  <c r="G2160" i="67" s="1"/>
  <c r="H2160" i="67" s="1"/>
  <c r="I2159" i="67"/>
  <c r="C2159" i="67"/>
  <c r="E2158" i="67"/>
  <c r="F2157" i="67"/>
  <c r="G2157" i="67" s="1"/>
  <c r="H2157" i="67" s="1"/>
  <c r="I2156" i="67"/>
  <c r="D2156" i="67"/>
  <c r="E2155" i="67"/>
  <c r="C2154" i="67"/>
  <c r="D2153" i="67"/>
  <c r="F2152" i="67"/>
  <c r="G2152" i="67" s="1"/>
  <c r="H2152" i="67" s="1"/>
  <c r="I2151" i="67"/>
  <c r="C2151" i="67"/>
  <c r="E2150" i="67"/>
  <c r="F2149" i="67"/>
  <c r="G2149" i="67" s="1"/>
  <c r="H2149" i="67" s="1"/>
  <c r="I2148" i="67"/>
  <c r="D2148" i="67"/>
  <c r="E2147" i="67"/>
  <c r="C2146" i="67"/>
  <c r="D2145" i="67"/>
  <c r="F2144" i="67"/>
  <c r="G2144" i="67" s="1"/>
  <c r="H2144" i="67" s="1"/>
  <c r="I2143" i="67"/>
  <c r="C2143" i="67"/>
  <c r="E2142" i="67"/>
  <c r="F2141" i="67"/>
  <c r="G2141" i="67" s="1"/>
  <c r="H2141" i="67" s="1"/>
  <c r="I2140" i="67"/>
  <c r="C2140" i="67"/>
  <c r="D2139" i="67"/>
  <c r="F2138" i="67"/>
  <c r="G2138" i="67" s="1"/>
  <c r="H2138" i="67" s="1"/>
  <c r="I2137" i="67"/>
  <c r="C2137" i="67"/>
  <c r="D2136" i="67"/>
  <c r="E2135" i="67"/>
  <c r="C2134" i="67"/>
  <c r="D2133" i="67"/>
  <c r="E2132" i="67"/>
  <c r="F2131" i="67"/>
  <c r="G2131" i="67" s="1"/>
  <c r="H2131" i="67" s="1"/>
  <c r="I2130" i="67"/>
  <c r="I2129" i="67"/>
  <c r="E2129" i="67"/>
  <c r="E2128" i="67"/>
  <c r="I2126" i="67"/>
  <c r="I2125" i="67"/>
  <c r="I2124" i="67"/>
  <c r="I2123" i="67"/>
  <c r="I2122" i="67"/>
  <c r="I2121" i="67"/>
  <c r="I2120" i="67"/>
  <c r="I2119" i="67"/>
  <c r="I2118" i="67"/>
  <c r="I2117" i="67"/>
  <c r="I2116" i="67"/>
  <c r="I2115" i="67"/>
  <c r="I2114" i="67"/>
  <c r="C2161" i="67"/>
  <c r="F2159" i="67"/>
  <c r="G2159" i="67" s="1"/>
  <c r="H2159" i="67" s="1"/>
  <c r="D2158" i="67"/>
  <c r="D2155" i="67"/>
  <c r="I2153" i="67"/>
  <c r="E2152" i="67"/>
  <c r="I2150" i="67"/>
  <c r="E2149" i="67"/>
  <c r="C2148" i="67"/>
  <c r="F2146" i="67"/>
  <c r="G2146" i="67" s="1"/>
  <c r="H2146" i="67" s="1"/>
  <c r="C2145" i="67"/>
  <c r="F2143" i="67"/>
  <c r="G2143" i="67" s="1"/>
  <c r="H2143" i="67" s="1"/>
  <c r="D2142" i="67"/>
  <c r="F2140" i="67"/>
  <c r="G2140" i="67" s="1"/>
  <c r="H2140" i="67" s="1"/>
  <c r="C2139" i="67"/>
  <c r="F2137" i="67"/>
  <c r="G2137" i="67" s="1"/>
  <c r="H2137" i="67" s="1"/>
  <c r="C2136" i="67"/>
  <c r="F2134" i="67"/>
  <c r="G2134" i="67" s="1"/>
  <c r="H2134" i="67" s="1"/>
  <c r="C2133" i="67"/>
  <c r="E2131" i="67"/>
  <c r="C2128" i="67"/>
  <c r="F2126" i="67"/>
  <c r="G2126" i="67" s="1"/>
  <c r="H2126" i="67" s="1"/>
  <c r="F2124" i="67"/>
  <c r="G2124" i="67" s="1"/>
  <c r="H2124" i="67" s="1"/>
  <c r="F2122" i="67"/>
  <c r="G2122" i="67" s="1"/>
  <c r="H2122" i="67" s="1"/>
  <c r="F2120" i="67"/>
  <c r="G2120" i="67" s="1"/>
  <c r="H2120" i="67" s="1"/>
  <c r="F2118" i="67"/>
  <c r="G2118" i="67" s="1"/>
  <c r="H2118" i="67" s="1"/>
  <c r="C2117" i="67"/>
  <c r="F2115" i="67"/>
  <c r="G2115" i="67" s="1"/>
  <c r="H2115" i="67" s="1"/>
  <c r="E2114" i="67"/>
  <c r="E2113" i="67"/>
  <c r="E2112" i="67"/>
  <c r="I2110" i="67"/>
  <c r="I2109" i="67"/>
  <c r="E2109" i="67"/>
  <c r="E2108" i="67"/>
  <c r="I2106" i="67"/>
  <c r="I2105" i="67"/>
  <c r="E2105" i="67"/>
  <c r="E2104" i="67"/>
  <c r="I2102" i="67"/>
  <c r="I2160" i="67"/>
  <c r="E2159" i="67"/>
  <c r="C2158" i="67"/>
  <c r="F2156" i="67"/>
  <c r="G2156" i="67" s="1"/>
  <c r="H2156" i="67" s="1"/>
  <c r="C2155" i="67"/>
  <c r="F2153" i="67"/>
  <c r="G2153" i="67" s="1"/>
  <c r="H2153" i="67" s="1"/>
  <c r="D2152" i="67"/>
  <c r="D2149" i="67"/>
  <c r="I2147" i="67"/>
  <c r="E2146" i="67"/>
  <c r="I2161" i="67"/>
  <c r="I2158" i="67"/>
  <c r="C2156" i="67"/>
  <c r="C2153" i="67"/>
  <c r="D2150" i="67"/>
  <c r="D2147" i="67"/>
  <c r="I2144" i="67"/>
  <c r="I2142" i="67"/>
  <c r="D2141" i="67"/>
  <c r="I2138" i="67"/>
  <c r="I2136" i="67"/>
  <c r="C2135" i="67"/>
  <c r="I2132" i="67"/>
  <c r="F2130" i="67"/>
  <c r="G2130" i="67" s="1"/>
  <c r="H2130" i="67" s="1"/>
  <c r="I2128" i="67"/>
  <c r="E2126" i="67"/>
  <c r="F2123" i="67"/>
  <c r="G2123" i="67" s="1"/>
  <c r="H2123" i="67" s="1"/>
  <c r="E2121" i="67"/>
  <c r="E2118" i="67"/>
  <c r="E2116" i="67"/>
  <c r="F2114" i="67"/>
  <c r="G2114" i="67" s="1"/>
  <c r="H2114" i="67" s="1"/>
  <c r="C2113" i="67"/>
  <c r="I2111" i="67"/>
  <c r="C2111" i="67"/>
  <c r="I2108" i="67"/>
  <c r="F2106" i="67"/>
  <c r="G2106" i="67" s="1"/>
  <c r="H2106" i="67" s="1"/>
  <c r="F2104" i="67"/>
  <c r="G2104" i="67" s="1"/>
  <c r="H2104" i="67" s="1"/>
  <c r="F2103" i="67"/>
  <c r="G2103" i="67" s="1"/>
  <c r="H2103" i="67" s="1"/>
  <c r="E2102" i="67"/>
  <c r="F2161" i="67"/>
  <c r="G2161" i="67" s="1"/>
  <c r="H2161" i="67" s="1"/>
  <c r="I2155" i="67"/>
  <c r="I2152" i="67"/>
  <c r="C2150" i="67"/>
  <c r="C2147" i="67"/>
  <c r="E2144" i="67"/>
  <c r="E2140" i="67"/>
  <c r="E2138" i="67"/>
  <c r="F2136" i="67"/>
  <c r="G2136" i="67" s="1"/>
  <c r="H2136" i="67" s="1"/>
  <c r="E2134" i="67"/>
  <c r="D2132" i="67"/>
  <c r="E2130" i="67"/>
  <c r="I2127" i="67"/>
  <c r="F2125" i="67"/>
  <c r="G2125" i="67" s="1"/>
  <c r="H2125" i="67" s="1"/>
  <c r="E2123" i="67"/>
  <c r="E2120" i="67"/>
  <c r="F2117" i="67"/>
  <c r="G2117" i="67" s="1"/>
  <c r="H2117" i="67" s="1"/>
  <c r="C2116" i="67"/>
  <c r="C2114" i="67"/>
  <c r="I2112" i="67"/>
  <c r="F2110" i="67"/>
  <c r="G2110" i="67" s="1"/>
  <c r="H2110" i="67" s="1"/>
  <c r="F2108" i="67"/>
  <c r="G2108" i="67" s="1"/>
  <c r="H2108" i="67" s="1"/>
  <c r="F2107" i="67"/>
  <c r="G2107" i="67" s="1"/>
  <c r="H2107" i="67" s="1"/>
  <c r="E2106" i="67"/>
  <c r="F2105" i="67"/>
  <c r="G2105" i="67" s="1"/>
  <c r="H2105" i="67" s="1"/>
  <c r="C2104" i="67"/>
  <c r="E2103" i="67"/>
  <c r="C2102" i="67"/>
  <c r="I2135" i="67"/>
  <c r="E2160" i="67"/>
  <c r="E2157" i="67"/>
  <c r="F2154" i="67"/>
  <c r="G2154" i="67" s="1"/>
  <c r="H2154" i="67" s="1"/>
  <c r="F2151" i="67"/>
  <c r="G2151" i="67" s="1"/>
  <c r="H2151" i="67" s="1"/>
  <c r="I2145" i="67"/>
  <c r="D2144" i="67"/>
  <c r="C2142" i="67"/>
  <c r="I2139" i="67"/>
  <c r="D2138" i="67"/>
  <c r="I2133" i="67"/>
  <c r="C2132" i="67"/>
  <c r="F2127" i="67"/>
  <c r="G2127" i="67" s="1"/>
  <c r="H2127" i="67" s="1"/>
  <c r="E2125" i="67"/>
  <c r="E2122" i="67"/>
  <c r="F2119" i="67"/>
  <c r="G2119" i="67" s="1"/>
  <c r="H2119" i="67" s="1"/>
  <c r="E2117" i="67"/>
  <c r="E2115" i="67"/>
  <c r="I2113" i="67"/>
  <c r="F2112" i="67"/>
  <c r="G2112" i="67" s="1"/>
  <c r="H2112" i="67" s="1"/>
  <c r="F2111" i="67"/>
  <c r="G2111" i="67" s="1"/>
  <c r="H2111" i="67" s="1"/>
  <c r="E2110" i="67"/>
  <c r="F2109" i="67"/>
  <c r="G2109" i="67" s="1"/>
  <c r="H2109" i="67" s="1"/>
  <c r="C2108" i="67"/>
  <c r="E2107" i="67"/>
  <c r="C2106" i="67"/>
  <c r="C2105" i="67"/>
  <c r="I2103" i="67"/>
  <c r="C2103" i="67"/>
  <c r="D2160" i="67"/>
  <c r="D2157" i="67"/>
  <c r="E2154" i="67"/>
  <c r="E2151" i="67"/>
  <c r="F2148" i="67"/>
  <c r="G2148" i="67" s="1"/>
  <c r="H2148" i="67" s="1"/>
  <c r="F2145" i="67"/>
  <c r="G2145" i="67" s="1"/>
  <c r="H2145" i="67" s="1"/>
  <c r="E2143" i="67"/>
  <c r="E2141" i="67"/>
  <c r="F2139" i="67"/>
  <c r="G2139" i="67" s="1"/>
  <c r="H2139" i="67" s="1"/>
  <c r="E2137" i="67"/>
  <c r="D2135" i="67"/>
  <c r="F2133" i="67"/>
  <c r="G2133" i="67" s="1"/>
  <c r="H2133" i="67" s="1"/>
  <c r="D2131" i="67"/>
  <c r="C2129" i="67"/>
  <c r="E2127" i="67"/>
  <c r="E2124" i="67"/>
  <c r="F2121" i="67"/>
  <c r="G2121" i="67" s="1"/>
  <c r="H2121" i="67" s="1"/>
  <c r="E2119" i="67"/>
  <c r="F2116" i="67"/>
  <c r="G2116" i="67" s="1"/>
  <c r="H2116" i="67" s="1"/>
  <c r="C2115" i="67"/>
  <c r="F2113" i="67"/>
  <c r="G2113" i="67" s="1"/>
  <c r="H2113" i="67" s="1"/>
  <c r="C2112" i="67"/>
  <c r="E2111" i="67"/>
  <c r="C2110" i="67"/>
  <c r="C2109" i="67"/>
  <c r="I2107" i="67"/>
  <c r="C2107" i="67"/>
  <c r="I2104" i="67"/>
  <c r="F2102" i="67"/>
  <c r="G2102" i="67" s="1"/>
  <c r="H2102" i="67" s="1"/>
  <c r="I2068" i="67"/>
  <c r="I2067" i="67"/>
  <c r="E2067" i="67"/>
  <c r="E2066" i="67"/>
  <c r="I2064" i="67"/>
  <c r="I2063" i="67"/>
  <c r="I2062" i="67"/>
  <c r="I2061" i="67"/>
  <c r="E2061" i="67"/>
  <c r="E2060" i="67"/>
  <c r="I2058" i="67"/>
  <c r="I2057" i="67"/>
  <c r="E2057" i="67"/>
  <c r="I2066" i="67"/>
  <c r="F2064" i="67"/>
  <c r="G2064" i="67" s="1"/>
  <c r="H2064" i="67" s="1"/>
  <c r="E2063" i="67"/>
  <c r="C2062" i="67"/>
  <c r="C2061" i="67"/>
  <c r="I2059" i="67"/>
  <c r="C2059" i="67"/>
  <c r="I2056" i="67"/>
  <c r="I2055" i="67"/>
  <c r="E2055" i="67"/>
  <c r="E2054" i="67"/>
  <c r="I2052" i="67"/>
  <c r="I2051" i="67"/>
  <c r="E2051" i="67"/>
  <c r="E2050" i="67"/>
  <c r="I2048" i="67"/>
  <c r="I2047" i="67"/>
  <c r="E2047" i="67"/>
  <c r="E2046" i="67"/>
  <c r="I2044" i="67"/>
  <c r="I2043" i="67"/>
  <c r="E2043" i="67"/>
  <c r="E2042" i="67"/>
  <c r="I2040" i="67"/>
  <c r="I2039" i="67"/>
  <c r="E2068" i="67"/>
  <c r="F2067" i="67"/>
  <c r="G2067" i="67" s="1"/>
  <c r="H2067" i="67" s="1"/>
  <c r="C2066" i="67"/>
  <c r="E2065" i="67"/>
  <c r="C2064" i="67"/>
  <c r="F2062" i="67"/>
  <c r="G2062" i="67" s="1"/>
  <c r="H2062" i="67" s="1"/>
  <c r="F2060" i="67"/>
  <c r="G2060" i="67" s="1"/>
  <c r="H2060" i="67" s="1"/>
  <c r="F2059" i="67"/>
  <c r="G2059" i="67" s="1"/>
  <c r="H2059" i="67" s="1"/>
  <c r="E2058" i="67"/>
  <c r="F2057" i="67"/>
  <c r="G2057" i="67" s="1"/>
  <c r="H2057" i="67" s="1"/>
  <c r="E2056" i="67"/>
  <c r="I2054" i="67"/>
  <c r="I2053" i="67"/>
  <c r="E2053" i="67"/>
  <c r="E2052" i="67"/>
  <c r="I2050" i="67"/>
  <c r="I2049" i="67"/>
  <c r="E2049" i="67"/>
  <c r="E2048" i="67"/>
  <c r="I2046" i="67"/>
  <c r="I2045" i="67"/>
  <c r="E2045" i="67"/>
  <c r="E2044" i="67"/>
  <c r="I2042" i="67"/>
  <c r="I2041" i="67"/>
  <c r="C2068" i="67"/>
  <c r="I2065" i="67"/>
  <c r="F2063" i="67"/>
  <c r="G2063" i="67" s="1"/>
  <c r="H2063" i="67" s="1"/>
  <c r="F2061" i="67"/>
  <c r="G2061" i="67" s="1"/>
  <c r="H2061" i="67" s="1"/>
  <c r="E2059" i="67"/>
  <c r="C2057" i="67"/>
  <c r="F2055" i="67"/>
  <c r="G2055" i="67" s="1"/>
  <c r="H2055" i="67" s="1"/>
  <c r="C2052" i="67"/>
  <c r="C2049" i="67"/>
  <c r="F2042" i="67"/>
  <c r="G2042" i="67" s="1"/>
  <c r="H2042" i="67" s="1"/>
  <c r="C2040" i="67"/>
  <c r="F2065" i="67"/>
  <c r="G2065" i="67" s="1"/>
  <c r="H2065" i="67" s="1"/>
  <c r="C2063" i="67"/>
  <c r="I2060" i="67"/>
  <c r="F2058" i="67"/>
  <c r="G2058" i="67" s="1"/>
  <c r="H2058" i="67" s="1"/>
  <c r="F2056" i="67"/>
  <c r="G2056" i="67" s="1"/>
  <c r="H2056" i="67" s="1"/>
  <c r="C2055" i="67"/>
  <c r="F2053" i="67"/>
  <c r="G2053" i="67" s="1"/>
  <c r="H2053" i="67" s="1"/>
  <c r="C2050" i="67"/>
  <c r="F2048" i="67"/>
  <c r="G2048" i="67" s="1"/>
  <c r="H2048" i="67" s="1"/>
  <c r="C2047" i="67"/>
  <c r="F2045" i="67"/>
  <c r="G2045" i="67" s="1"/>
  <c r="H2045" i="67" s="1"/>
  <c r="C2042" i="67"/>
  <c r="C2041" i="67"/>
  <c r="C2039" i="67"/>
  <c r="C2056" i="67"/>
  <c r="F2051" i="67"/>
  <c r="G2051" i="67" s="1"/>
  <c r="H2051" i="67" s="1"/>
  <c r="C2048" i="67"/>
  <c r="C2045" i="67"/>
  <c r="F2040" i="67"/>
  <c r="G2040" i="67" s="1"/>
  <c r="H2040" i="67" s="1"/>
  <c r="C2067" i="67"/>
  <c r="C2065" i="67"/>
  <c r="E2062" i="67"/>
  <c r="C2060" i="67"/>
  <c r="C2058" i="67"/>
  <c r="F2054" i="67"/>
  <c r="G2054" i="67" s="1"/>
  <c r="H2054" i="67" s="1"/>
  <c r="C2053" i="67"/>
  <c r="F2046" i="67"/>
  <c r="G2046" i="67" s="1"/>
  <c r="H2046" i="67" s="1"/>
  <c r="F2043" i="67"/>
  <c r="G2043" i="67" s="1"/>
  <c r="H2043" i="67" s="1"/>
  <c r="F2068" i="67"/>
  <c r="G2068" i="67" s="1"/>
  <c r="H2068" i="67" s="1"/>
  <c r="F2066" i="67"/>
  <c r="G2066" i="67" s="1"/>
  <c r="H2066" i="67" s="1"/>
  <c r="E2064" i="67"/>
  <c r="C2054" i="67"/>
  <c r="F2052" i="67"/>
  <c r="G2052" i="67" s="1"/>
  <c r="H2052" i="67" s="1"/>
  <c r="C2051" i="67"/>
  <c r="F2049" i="67"/>
  <c r="G2049" i="67" s="1"/>
  <c r="H2049" i="67" s="1"/>
  <c r="C2046" i="67"/>
  <c r="F2044" i="67"/>
  <c r="G2044" i="67" s="1"/>
  <c r="H2044" i="67" s="1"/>
  <c r="C2043" i="67"/>
  <c r="F2041" i="67"/>
  <c r="G2041" i="67" s="1"/>
  <c r="H2041" i="67" s="1"/>
  <c r="E2040" i="67"/>
  <c r="F2039" i="67"/>
  <c r="G2039" i="67" s="1"/>
  <c r="H2039" i="67" s="1"/>
  <c r="F2050" i="67"/>
  <c r="G2050" i="67" s="1"/>
  <c r="H2050" i="67" s="1"/>
  <c r="F2047" i="67"/>
  <c r="G2047" i="67" s="1"/>
  <c r="H2047" i="67" s="1"/>
  <c r="C2044" i="67"/>
  <c r="E2041" i="67"/>
  <c r="E2039" i="67"/>
  <c r="E2037" i="67"/>
  <c r="F2036" i="67"/>
  <c r="G2036" i="67" s="1"/>
  <c r="H2036" i="67" s="1"/>
  <c r="I2035" i="67"/>
  <c r="C2035" i="67"/>
  <c r="E2034" i="67"/>
  <c r="F2033" i="67"/>
  <c r="G2033" i="67" s="1"/>
  <c r="H2033" i="67" s="1"/>
  <c r="I2032" i="67"/>
  <c r="C2032" i="67"/>
  <c r="D2031" i="67"/>
  <c r="F2030" i="67"/>
  <c r="G2030" i="67" s="1"/>
  <c r="H2030" i="67" s="1"/>
  <c r="I2029" i="67"/>
  <c r="C2029" i="67"/>
  <c r="D2028" i="67"/>
  <c r="E2027" i="67"/>
  <c r="C2026" i="67"/>
  <c r="D2025" i="67"/>
  <c r="E2024" i="67"/>
  <c r="F2023" i="67"/>
  <c r="G2023" i="67" s="1"/>
  <c r="H2023" i="67" s="1"/>
  <c r="I2022" i="67"/>
  <c r="D2022" i="67"/>
  <c r="E2021" i="67"/>
  <c r="F2020" i="67"/>
  <c r="G2020" i="67" s="1"/>
  <c r="H2020" i="67" s="1"/>
  <c r="I2019" i="67"/>
  <c r="C2019" i="67"/>
  <c r="E2018" i="67"/>
  <c r="F2017" i="67"/>
  <c r="G2017" i="67" s="1"/>
  <c r="H2017" i="67" s="1"/>
  <c r="I2016" i="67"/>
  <c r="C2016" i="67"/>
  <c r="D2015" i="67"/>
  <c r="F2014" i="67"/>
  <c r="G2014" i="67" s="1"/>
  <c r="H2014" i="67" s="1"/>
  <c r="I2013" i="67"/>
  <c r="C2013" i="67"/>
  <c r="D2012" i="67"/>
  <c r="E2011" i="67"/>
  <c r="C2010" i="67"/>
  <c r="D2009" i="67"/>
  <c r="E2008" i="67"/>
  <c r="F2007" i="67"/>
  <c r="I2006" i="67"/>
  <c r="I2005" i="67"/>
  <c r="E2005" i="67"/>
  <c r="E2004" i="67"/>
  <c r="I2002" i="67"/>
  <c r="I2001" i="67"/>
  <c r="E2001" i="67"/>
  <c r="E2000" i="67"/>
  <c r="I1998" i="67"/>
  <c r="I1997" i="67"/>
  <c r="E1997" i="67"/>
  <c r="E1996" i="67"/>
  <c r="I1994" i="67"/>
  <c r="I1993" i="67"/>
  <c r="E1993" i="67"/>
  <c r="E1992" i="67"/>
  <c r="D2037" i="67"/>
  <c r="E2036" i="67"/>
  <c r="F2035" i="67"/>
  <c r="G2035" i="67" s="1"/>
  <c r="H2035" i="67" s="1"/>
  <c r="I2034" i="67"/>
  <c r="D2034" i="67"/>
  <c r="E2033" i="67"/>
  <c r="F2032" i="67"/>
  <c r="G2032" i="67" s="1"/>
  <c r="H2032" i="67" s="1"/>
  <c r="I2031" i="67"/>
  <c r="C2031" i="67"/>
  <c r="E2030" i="67"/>
  <c r="F2029" i="67"/>
  <c r="G2029" i="67" s="1"/>
  <c r="H2029" i="67" s="1"/>
  <c r="I2028" i="67"/>
  <c r="C2028" i="67"/>
  <c r="D2027" i="67"/>
  <c r="F2026" i="67"/>
  <c r="G2026" i="67" s="1"/>
  <c r="H2026" i="67" s="1"/>
  <c r="I2025" i="67"/>
  <c r="C2025" i="67"/>
  <c r="D2024" i="67"/>
  <c r="E2023" i="67"/>
  <c r="C2022" i="67"/>
  <c r="D2021" i="67"/>
  <c r="E2020" i="67"/>
  <c r="F2019" i="67"/>
  <c r="G2019" i="67" s="1"/>
  <c r="H2019" i="67" s="1"/>
  <c r="I2018" i="67"/>
  <c r="D2018" i="67"/>
  <c r="E2017" i="67"/>
  <c r="F2016" i="67"/>
  <c r="G2016" i="67" s="1"/>
  <c r="H2016" i="67" s="1"/>
  <c r="I2015" i="67"/>
  <c r="C2015" i="67"/>
  <c r="E2014" i="67"/>
  <c r="F2013" i="67"/>
  <c r="G2013" i="67" s="1"/>
  <c r="H2013" i="67" s="1"/>
  <c r="I2012" i="67"/>
  <c r="C2012" i="67"/>
  <c r="D2011" i="67"/>
  <c r="F2010" i="67"/>
  <c r="G2010" i="67" s="1"/>
  <c r="H2010" i="67" s="1"/>
  <c r="I2009" i="67"/>
  <c r="C2009" i="67"/>
  <c r="D2008" i="67"/>
  <c r="E2007" i="67"/>
  <c r="F2006" i="67"/>
  <c r="G2006" i="67" s="1"/>
  <c r="H2006" i="67" s="1"/>
  <c r="C2005" i="67"/>
  <c r="C2004" i="67"/>
  <c r="F2003" i="67"/>
  <c r="G2003" i="67" s="1"/>
  <c r="H2003" i="67" s="1"/>
  <c r="F2002" i="67"/>
  <c r="G2002" i="67" s="1"/>
  <c r="H2002" i="67" s="1"/>
  <c r="C2001" i="67"/>
  <c r="C2000" i="67"/>
  <c r="I2037" i="67"/>
  <c r="C2037" i="67"/>
  <c r="D2036" i="67"/>
  <c r="E2035" i="67"/>
  <c r="C2034" i="67"/>
  <c r="D2033" i="67"/>
  <c r="E2032" i="67"/>
  <c r="F2031" i="67"/>
  <c r="G2031" i="67" s="1"/>
  <c r="H2031" i="67" s="1"/>
  <c r="I2030" i="67"/>
  <c r="D2030" i="67"/>
  <c r="E2029" i="67"/>
  <c r="F2028" i="67"/>
  <c r="G2028" i="67" s="1"/>
  <c r="H2028" i="67" s="1"/>
  <c r="I2027" i="67"/>
  <c r="C2027" i="67"/>
  <c r="E2026" i="67"/>
  <c r="F2025" i="67"/>
  <c r="G2025" i="67" s="1"/>
  <c r="H2025" i="67" s="1"/>
  <c r="I2024" i="67"/>
  <c r="C2024" i="67"/>
  <c r="D2023" i="67"/>
  <c r="F2022" i="67"/>
  <c r="G2022" i="67" s="1"/>
  <c r="H2022" i="67" s="1"/>
  <c r="I2021" i="67"/>
  <c r="C2021" i="67"/>
  <c r="D2020" i="67"/>
  <c r="E2019" i="67"/>
  <c r="C2018" i="67"/>
  <c r="D2017" i="67"/>
  <c r="E2016" i="67"/>
  <c r="F2015" i="67"/>
  <c r="G2015" i="67" s="1"/>
  <c r="H2015" i="67" s="1"/>
  <c r="I2014" i="67"/>
  <c r="D2014" i="67"/>
  <c r="E2013" i="67"/>
  <c r="F2012" i="67"/>
  <c r="G2012" i="67" s="1"/>
  <c r="H2012" i="67" s="1"/>
  <c r="I2011" i="67"/>
  <c r="C2011" i="67"/>
  <c r="E2010" i="67"/>
  <c r="F2009" i="67"/>
  <c r="G2009" i="67" s="1"/>
  <c r="H2009" i="67" s="1"/>
  <c r="I2008" i="67"/>
  <c r="C2008" i="67"/>
  <c r="D2007" i="67"/>
  <c r="E2006" i="67"/>
  <c r="I2004" i="67"/>
  <c r="I2003" i="67"/>
  <c r="E2003" i="67"/>
  <c r="E2002" i="67"/>
  <c r="I2000" i="67"/>
  <c r="I1999" i="67"/>
  <c r="E1999" i="67"/>
  <c r="E1998" i="67"/>
  <c r="I1996" i="67"/>
  <c r="I1995" i="67"/>
  <c r="E1995" i="67"/>
  <c r="E1994" i="67"/>
  <c r="I1992" i="67"/>
  <c r="D2035" i="67"/>
  <c r="D2032" i="67"/>
  <c r="D2029" i="67"/>
  <c r="D2026" i="67"/>
  <c r="C2023" i="67"/>
  <c r="C2020" i="67"/>
  <c r="C2017" i="67"/>
  <c r="C2014" i="67"/>
  <c r="I2010" i="67"/>
  <c r="I2007" i="67"/>
  <c r="F2004" i="67"/>
  <c r="G2004" i="67" s="1"/>
  <c r="H2004" i="67" s="1"/>
  <c r="F2001" i="67"/>
  <c r="G2001" i="67" s="1"/>
  <c r="H2001" i="67" s="1"/>
  <c r="C1999" i="67"/>
  <c r="F1997" i="67"/>
  <c r="G1997" i="67" s="1"/>
  <c r="H1997" i="67" s="1"/>
  <c r="C1994" i="67"/>
  <c r="F1992" i="67"/>
  <c r="G1992" i="67" s="1"/>
  <c r="H1992" i="67" s="1"/>
  <c r="I1990" i="67"/>
  <c r="I1989" i="67"/>
  <c r="E1989" i="67"/>
  <c r="E1988" i="67"/>
  <c r="I1986" i="67"/>
  <c r="I1985" i="67"/>
  <c r="E1985" i="67"/>
  <c r="E1984" i="67"/>
  <c r="I1982" i="67"/>
  <c r="I1981" i="67"/>
  <c r="E1981" i="67"/>
  <c r="E1980" i="67"/>
  <c r="I1978" i="67"/>
  <c r="I1977" i="67"/>
  <c r="E1977" i="67"/>
  <c r="F2037" i="67"/>
  <c r="G2037" i="67" s="1"/>
  <c r="H2037" i="67" s="1"/>
  <c r="F2034" i="67"/>
  <c r="G2034" i="67" s="1"/>
  <c r="H2034" i="67" s="1"/>
  <c r="E2031" i="67"/>
  <c r="E2028" i="67"/>
  <c r="E2025" i="67"/>
  <c r="E2022" i="67"/>
  <c r="D2019" i="67"/>
  <c r="D2016" i="67"/>
  <c r="D2013" i="67"/>
  <c r="D2010" i="67"/>
  <c r="C2007" i="67"/>
  <c r="F2000" i="67"/>
  <c r="G2000" i="67" s="1"/>
  <c r="H2000" i="67" s="1"/>
  <c r="F1998" i="67"/>
  <c r="G1998" i="67" s="1"/>
  <c r="H1998" i="67" s="1"/>
  <c r="C1997" i="67"/>
  <c r="F1995" i="67"/>
  <c r="G1995" i="67" s="1"/>
  <c r="H1995" i="67" s="1"/>
  <c r="C1992" i="67"/>
  <c r="F1991" i="67"/>
  <c r="G1991" i="67" s="1"/>
  <c r="H1991" i="67" s="1"/>
  <c r="F1990" i="67"/>
  <c r="G1990" i="67" s="1"/>
  <c r="H1990" i="67" s="1"/>
  <c r="C1989" i="67"/>
  <c r="C1988" i="67"/>
  <c r="F1987" i="67"/>
  <c r="G1987" i="67" s="1"/>
  <c r="H1987" i="67" s="1"/>
  <c r="F1986" i="67"/>
  <c r="G1986" i="67" s="1"/>
  <c r="H1986" i="67" s="1"/>
  <c r="C1985" i="67"/>
  <c r="C1984" i="67"/>
  <c r="F1983" i="67"/>
  <c r="G1983" i="67" s="1"/>
  <c r="H1983" i="67" s="1"/>
  <c r="F1982" i="67"/>
  <c r="G1982" i="67" s="1"/>
  <c r="H1982" i="67" s="1"/>
  <c r="C1981" i="67"/>
  <c r="C1980" i="67"/>
  <c r="F1979" i="67"/>
  <c r="G1979" i="67" s="1"/>
  <c r="H1979" i="67" s="1"/>
  <c r="F1978" i="67"/>
  <c r="G1978" i="67" s="1"/>
  <c r="H1978" i="67" s="1"/>
  <c r="C1977" i="67"/>
  <c r="I2036" i="67"/>
  <c r="I2033" i="67"/>
  <c r="F2027" i="67"/>
  <c r="G2027" i="67" s="1"/>
  <c r="H2027" i="67" s="1"/>
  <c r="F2024" i="67"/>
  <c r="G2024" i="67" s="1"/>
  <c r="H2024" i="67" s="1"/>
  <c r="F2021" i="67"/>
  <c r="G2021" i="67" s="1"/>
  <c r="H2021" i="67" s="1"/>
  <c r="F2018" i="67"/>
  <c r="G2018" i="67" s="1"/>
  <c r="H2018" i="67" s="1"/>
  <c r="E2015" i="67"/>
  <c r="E2012" i="67"/>
  <c r="E2009" i="67"/>
  <c r="C2006" i="67"/>
  <c r="C2003" i="67"/>
  <c r="C1998" i="67"/>
  <c r="F1996" i="67"/>
  <c r="G1996" i="67" s="1"/>
  <c r="H1996" i="67" s="1"/>
  <c r="C1995" i="67"/>
  <c r="F1993" i="67"/>
  <c r="G1993" i="67" s="1"/>
  <c r="H1993" i="67" s="1"/>
  <c r="I1991" i="67"/>
  <c r="E1991" i="67"/>
  <c r="E1990" i="67"/>
  <c r="I1988" i="67"/>
  <c r="I1987" i="67"/>
  <c r="E1987" i="67"/>
  <c r="E1986" i="67"/>
  <c r="I1984" i="67"/>
  <c r="I1983" i="67"/>
  <c r="E1983" i="67"/>
  <c r="E1982" i="67"/>
  <c r="I1980" i="67"/>
  <c r="I1979" i="67"/>
  <c r="E1979" i="67"/>
  <c r="E1978" i="67"/>
  <c r="C2036" i="67"/>
  <c r="C2033" i="67"/>
  <c r="C2030" i="67"/>
  <c r="I2026" i="67"/>
  <c r="I2023" i="67"/>
  <c r="I2020" i="67"/>
  <c r="I2017" i="67"/>
  <c r="F2011" i="67"/>
  <c r="G2011" i="67" s="1"/>
  <c r="H2011" i="67" s="1"/>
  <c r="F2008" i="67"/>
  <c r="G2008" i="67" s="1"/>
  <c r="H2008" i="67" s="1"/>
  <c r="F2005" i="67"/>
  <c r="G2005" i="67" s="1"/>
  <c r="H2005" i="67" s="1"/>
  <c r="C2002" i="67"/>
  <c r="F1999" i="67"/>
  <c r="G1999" i="67" s="1"/>
  <c r="H1999" i="67" s="1"/>
  <c r="C1996" i="67"/>
  <c r="F1994" i="67"/>
  <c r="G1994" i="67" s="1"/>
  <c r="H1994" i="67" s="1"/>
  <c r="C1993" i="67"/>
  <c r="C1991" i="67"/>
  <c r="C1990" i="67"/>
  <c r="F1989" i="67"/>
  <c r="G1989" i="67" s="1"/>
  <c r="H1989" i="67" s="1"/>
  <c r="F1988" i="67"/>
  <c r="G1988" i="67" s="1"/>
  <c r="H1988" i="67" s="1"/>
  <c r="C1987" i="67"/>
  <c r="C1986" i="67"/>
  <c r="F1985" i="67"/>
  <c r="G1985" i="67" s="1"/>
  <c r="H1985" i="67" s="1"/>
  <c r="F1984" i="67"/>
  <c r="G1984" i="67" s="1"/>
  <c r="H1984" i="67" s="1"/>
  <c r="C1983" i="67"/>
  <c r="C1982" i="67"/>
  <c r="F1981" i="67"/>
  <c r="G1981" i="67" s="1"/>
  <c r="H1981" i="67" s="1"/>
  <c r="F1980" i="67"/>
  <c r="G1980" i="67" s="1"/>
  <c r="H1980" i="67" s="1"/>
  <c r="C1979" i="67"/>
  <c r="C1978" i="67"/>
  <c r="F1977" i="67"/>
  <c r="G1977" i="67" s="1"/>
  <c r="H1977" i="67" s="1"/>
  <c r="E1975" i="67"/>
  <c r="F1974" i="67"/>
  <c r="G1974" i="67" s="1"/>
  <c r="H1974" i="67" s="1"/>
  <c r="I1973" i="67"/>
  <c r="E1973" i="67"/>
  <c r="C1972" i="67"/>
  <c r="D1971" i="67"/>
  <c r="E1970" i="67"/>
  <c r="D1969" i="67"/>
  <c r="F1968" i="67"/>
  <c r="G1968" i="67" s="1"/>
  <c r="H1968" i="67" s="1"/>
  <c r="I1967" i="67"/>
  <c r="C1967" i="67"/>
  <c r="D1966" i="67"/>
  <c r="C1965" i="67"/>
  <c r="E1964" i="67"/>
  <c r="F1963" i="67"/>
  <c r="G1963" i="67" s="1"/>
  <c r="H1963" i="67" s="1"/>
  <c r="I1962" i="67"/>
  <c r="C1962" i="67"/>
  <c r="F1961" i="67"/>
  <c r="G1961" i="67" s="1"/>
  <c r="H1961" i="67" s="1"/>
  <c r="I1960" i="67"/>
  <c r="D1960" i="67"/>
  <c r="E1959" i="67"/>
  <c r="F1958" i="67"/>
  <c r="G1958" i="67" s="1"/>
  <c r="H1958" i="67" s="1"/>
  <c r="I1957" i="67"/>
  <c r="E1957" i="67"/>
  <c r="C1956" i="67"/>
  <c r="D1955" i="67"/>
  <c r="E1954" i="67"/>
  <c r="D1953" i="67"/>
  <c r="F1952" i="67"/>
  <c r="G1952" i="67" s="1"/>
  <c r="H1952" i="67" s="1"/>
  <c r="I1951" i="67"/>
  <c r="C1951" i="67"/>
  <c r="D1950" i="67"/>
  <c r="C1949" i="67"/>
  <c r="E1948" i="67"/>
  <c r="F1947" i="67"/>
  <c r="G1947" i="67" s="1"/>
  <c r="H1947" i="67" s="1"/>
  <c r="I1946" i="67"/>
  <c r="C1946" i="67"/>
  <c r="D1945" i="67"/>
  <c r="E1944" i="67"/>
  <c r="I1942" i="67"/>
  <c r="I1941" i="67"/>
  <c r="I1940" i="67"/>
  <c r="I1939" i="67"/>
  <c r="I1938" i="67"/>
  <c r="I1937" i="67"/>
  <c r="I1936" i="67"/>
  <c r="I1935" i="67"/>
  <c r="I1934" i="67"/>
  <c r="I1933" i="67"/>
  <c r="I1932" i="67"/>
  <c r="I1931" i="67"/>
  <c r="I1930" i="67"/>
  <c r="I1975" i="67"/>
  <c r="I1974" i="67"/>
  <c r="C1973" i="67"/>
  <c r="D1972" i="67"/>
  <c r="C1971" i="67"/>
  <c r="C1970" i="67"/>
  <c r="E1969" i="67"/>
  <c r="E1968" i="67"/>
  <c r="E1967" i="67"/>
  <c r="E1966" i="67"/>
  <c r="F1965" i="67"/>
  <c r="G1965" i="67" s="1"/>
  <c r="H1965" i="67" s="1"/>
  <c r="I1963" i="67"/>
  <c r="F1962" i="67"/>
  <c r="G1962" i="67" s="1"/>
  <c r="H1962" i="67" s="1"/>
  <c r="C1961" i="67"/>
  <c r="C1960" i="67"/>
  <c r="C1959" i="67"/>
  <c r="C1958" i="67"/>
  <c r="D1957" i="67"/>
  <c r="E1956" i="67"/>
  <c r="E1955" i="67"/>
  <c r="D1954" i="67"/>
  <c r="F1953" i="67"/>
  <c r="G1953" i="67" s="1"/>
  <c r="H1953" i="67" s="1"/>
  <c r="F1951" i="67"/>
  <c r="G1951" i="67" s="1"/>
  <c r="H1951" i="67" s="1"/>
  <c r="F1950" i="67"/>
  <c r="G1950" i="67" s="1"/>
  <c r="H1950" i="67" s="1"/>
  <c r="I1948" i="67"/>
  <c r="C1948" i="67"/>
  <c r="C1947" i="67"/>
  <c r="I1945" i="67"/>
  <c r="I1944" i="67"/>
  <c r="F1942" i="67"/>
  <c r="G1942" i="67" s="1"/>
  <c r="H1942" i="67" s="1"/>
  <c r="E1941" i="67"/>
  <c r="C1940" i="67"/>
  <c r="F1938" i="67"/>
  <c r="G1938" i="67" s="1"/>
  <c r="H1938" i="67" s="1"/>
  <c r="E1937" i="67"/>
  <c r="C1936" i="67"/>
  <c r="F1934" i="67"/>
  <c r="G1934" i="67" s="1"/>
  <c r="H1934" i="67" s="1"/>
  <c r="E1933" i="67"/>
  <c r="C1932" i="67"/>
  <c r="F1930" i="67"/>
  <c r="G1930" i="67" s="1"/>
  <c r="H1930" i="67" s="1"/>
  <c r="F1929" i="67"/>
  <c r="G1929" i="67" s="1"/>
  <c r="H1929" i="67" s="1"/>
  <c r="F1928" i="67"/>
  <c r="G1928" i="67" s="1"/>
  <c r="H1928" i="67" s="1"/>
  <c r="F1927" i="67"/>
  <c r="G1927" i="67" s="1"/>
  <c r="H1927" i="67" s="1"/>
  <c r="F1926" i="67"/>
  <c r="G1926" i="67" s="1"/>
  <c r="H1926" i="67" s="1"/>
  <c r="F1925" i="67"/>
  <c r="G1925" i="67" s="1"/>
  <c r="H1925" i="67" s="1"/>
  <c r="F1924" i="67"/>
  <c r="G1924" i="67" s="1"/>
  <c r="H1924" i="67" s="1"/>
  <c r="F1923" i="67"/>
  <c r="G1923" i="67" s="1"/>
  <c r="H1923" i="67" s="1"/>
  <c r="F1922" i="67"/>
  <c r="G1922" i="67" s="1"/>
  <c r="H1922" i="67" s="1"/>
  <c r="F1921" i="67"/>
  <c r="G1921" i="67" s="1"/>
  <c r="H1921" i="67" s="1"/>
  <c r="F1920" i="67"/>
  <c r="G1920" i="67" s="1"/>
  <c r="H1920" i="67" s="1"/>
  <c r="F1919" i="67"/>
  <c r="G1919" i="67" s="1"/>
  <c r="H1919" i="67" s="1"/>
  <c r="F1918" i="67"/>
  <c r="G1918" i="67" s="1"/>
  <c r="H1918" i="67" s="1"/>
  <c r="F1939" i="67"/>
  <c r="G1939" i="67" s="1"/>
  <c r="H1939" i="67" s="1"/>
  <c r="E1938" i="67"/>
  <c r="C1937" i="67"/>
  <c r="F1935" i="67"/>
  <c r="G1935" i="67" s="1"/>
  <c r="H1935" i="67" s="1"/>
  <c r="E1934" i="67"/>
  <c r="C1933" i="67"/>
  <c r="F1931" i="67"/>
  <c r="G1931" i="67" s="1"/>
  <c r="H1931" i="67" s="1"/>
  <c r="E1930" i="67"/>
  <c r="E1929" i="67"/>
  <c r="E1928" i="67"/>
  <c r="E1927" i="67"/>
  <c r="E1926" i="67"/>
  <c r="E1925" i="67"/>
  <c r="D1975" i="67"/>
  <c r="F1970" i="67"/>
  <c r="G1970" i="67" s="1"/>
  <c r="H1970" i="67" s="1"/>
  <c r="F1975" i="67"/>
  <c r="G1975" i="67" s="1"/>
  <c r="H1975" i="67" s="1"/>
  <c r="E1974" i="67"/>
  <c r="I1972" i="67"/>
  <c r="I1971" i="67"/>
  <c r="I1970" i="67"/>
  <c r="I1969" i="67"/>
  <c r="C1969" i="67"/>
  <c r="D1968" i="67"/>
  <c r="D1967" i="67"/>
  <c r="C1966" i="67"/>
  <c r="E1965" i="67"/>
  <c r="F1964" i="67"/>
  <c r="G1964" i="67" s="1"/>
  <c r="H1964" i="67" s="1"/>
  <c r="E1963" i="67"/>
  <c r="E1962" i="67"/>
  <c r="I1959" i="67"/>
  <c r="I1958" i="67"/>
  <c r="C1957" i="67"/>
  <c r="D1956" i="67"/>
  <c r="C1955" i="67"/>
  <c r="C1954" i="67"/>
  <c r="E1953" i="67"/>
  <c r="E1952" i="67"/>
  <c r="E1951" i="67"/>
  <c r="E1950" i="67"/>
  <c r="F1949" i="67"/>
  <c r="G1949" i="67" s="1"/>
  <c r="H1949" i="67" s="1"/>
  <c r="I1947" i="67"/>
  <c r="F1946" i="67"/>
  <c r="G1946" i="67" s="1"/>
  <c r="H1946" i="67" s="1"/>
  <c r="F1945" i="67"/>
  <c r="G1945" i="67" s="1"/>
  <c r="H1945" i="67" s="1"/>
  <c r="F1944" i="67"/>
  <c r="G1944" i="67" s="1"/>
  <c r="H1944" i="67" s="1"/>
  <c r="F1943" i="67"/>
  <c r="G1943" i="67" s="1"/>
  <c r="H1943" i="67" s="1"/>
  <c r="E1942" i="67"/>
  <c r="C1941" i="67"/>
  <c r="E1924" i="67"/>
  <c r="E1923" i="67"/>
  <c r="E1922" i="67"/>
  <c r="E1921" i="67"/>
  <c r="E1920" i="67"/>
  <c r="E1919" i="67"/>
  <c r="E1918" i="67"/>
  <c r="D1974" i="67"/>
  <c r="F1972" i="67"/>
  <c r="G1972" i="67" s="1"/>
  <c r="H1972" i="67" s="1"/>
  <c r="F1971" i="67"/>
  <c r="G1971" i="67" s="1"/>
  <c r="H1971" i="67" s="1"/>
  <c r="F1973" i="67"/>
  <c r="G1973" i="67" s="1"/>
  <c r="H1973" i="67" s="1"/>
  <c r="D1973" i="67"/>
  <c r="F1969" i="67"/>
  <c r="G1969" i="67" s="1"/>
  <c r="H1969" i="67" s="1"/>
  <c r="F1967" i="67"/>
  <c r="G1967" i="67" s="1"/>
  <c r="H1967" i="67" s="1"/>
  <c r="C1964" i="67"/>
  <c r="I1961" i="67"/>
  <c r="E1960" i="67"/>
  <c r="D1958" i="67"/>
  <c r="F1956" i="67"/>
  <c r="G1956" i="67" s="1"/>
  <c r="H1956" i="67" s="1"/>
  <c r="F1954" i="67"/>
  <c r="G1954" i="67" s="1"/>
  <c r="H1954" i="67" s="1"/>
  <c r="I1952" i="67"/>
  <c r="I1950" i="67"/>
  <c r="D1949" i="67"/>
  <c r="D1947" i="67"/>
  <c r="C1945" i="67"/>
  <c r="C1943" i="67"/>
  <c r="E1940" i="67"/>
  <c r="F1937" i="67"/>
  <c r="G1937" i="67" s="1"/>
  <c r="H1937" i="67" s="1"/>
  <c r="C1935" i="67"/>
  <c r="E1932" i="67"/>
  <c r="I1929" i="67"/>
  <c r="I1927" i="67"/>
  <c r="I1925" i="67"/>
  <c r="I1923" i="67"/>
  <c r="I1921" i="67"/>
  <c r="I1919" i="67"/>
  <c r="E1972" i="67"/>
  <c r="I1968" i="67"/>
  <c r="I1966" i="67"/>
  <c r="D1965" i="67"/>
  <c r="D1963" i="67"/>
  <c r="E1961" i="67"/>
  <c r="F1959" i="67"/>
  <c r="G1959" i="67" s="1"/>
  <c r="H1959" i="67" s="1"/>
  <c r="I1955" i="67"/>
  <c r="I1953" i="67"/>
  <c r="D1952" i="67"/>
  <c r="F1948" i="67"/>
  <c r="G1948" i="67" s="1"/>
  <c r="H1948" i="67" s="1"/>
  <c r="E1946" i="67"/>
  <c r="C1944" i="67"/>
  <c r="C1942" i="67"/>
  <c r="E1939" i="67"/>
  <c r="C1934" i="67"/>
  <c r="E1931" i="67"/>
  <c r="C1925" i="67"/>
  <c r="C1921" i="67"/>
  <c r="C1975" i="67"/>
  <c r="I1964" i="67"/>
  <c r="D1961" i="67"/>
  <c r="F1957" i="67"/>
  <c r="G1957" i="67" s="1"/>
  <c r="H1957" i="67" s="1"/>
  <c r="I1949" i="67"/>
  <c r="D1946" i="67"/>
  <c r="F1941" i="67"/>
  <c r="G1941" i="67" s="1"/>
  <c r="H1941" i="67" s="1"/>
  <c r="E1936" i="67"/>
  <c r="C1931" i="67"/>
  <c r="I1926" i="67"/>
  <c r="I1922" i="67"/>
  <c r="I1918" i="67"/>
  <c r="C1974" i="67"/>
  <c r="C1968" i="67"/>
  <c r="D1964" i="67"/>
  <c r="F1960" i="67"/>
  <c r="G1960" i="67" s="1"/>
  <c r="H1960" i="67" s="1"/>
  <c r="I1956" i="67"/>
  <c r="C1953" i="67"/>
  <c r="E1949" i="67"/>
  <c r="E1947" i="67"/>
  <c r="E1943" i="67"/>
  <c r="C1938" i="67"/>
  <c r="F1932" i="67"/>
  <c r="G1932" i="67" s="1"/>
  <c r="H1932" i="67" s="1"/>
  <c r="C1928" i="67"/>
  <c r="C1924" i="67"/>
  <c r="C1920" i="67"/>
  <c r="C1950" i="67"/>
  <c r="F1936" i="67"/>
  <c r="G1936" i="67" s="1"/>
  <c r="H1936" i="67" s="1"/>
  <c r="C1929" i="67"/>
  <c r="C1927" i="67"/>
  <c r="C1923" i="67"/>
  <c r="C1919" i="67"/>
  <c r="E1971" i="67"/>
  <c r="F1966" i="67"/>
  <c r="G1966" i="67" s="1"/>
  <c r="H1966" i="67" s="1"/>
  <c r="C1963" i="67"/>
  <c r="D1959" i="67"/>
  <c r="F1955" i="67"/>
  <c r="G1955" i="67" s="1"/>
  <c r="H1955" i="67" s="1"/>
  <c r="C1952" i="67"/>
  <c r="D1948" i="67"/>
  <c r="I1943" i="67"/>
  <c r="C1939" i="67"/>
  <c r="F1933" i="67"/>
  <c r="G1933" i="67" s="1"/>
  <c r="H1933" i="67" s="1"/>
  <c r="I1928" i="67"/>
  <c r="I1924" i="67"/>
  <c r="I1920" i="67"/>
  <c r="D1970" i="67"/>
  <c r="I1965" i="67"/>
  <c r="D1962" i="67"/>
  <c r="E1958" i="67"/>
  <c r="I1954" i="67"/>
  <c r="D1951" i="67"/>
  <c r="E1945" i="67"/>
  <c r="F1940" i="67"/>
  <c r="G1940" i="67" s="1"/>
  <c r="H1940" i="67" s="1"/>
  <c r="E1935" i="67"/>
  <c r="C1930" i="67"/>
  <c r="C1926" i="67"/>
  <c r="C1922" i="67"/>
  <c r="C1918" i="67"/>
  <c r="E1913" i="67"/>
  <c r="F1912" i="67"/>
  <c r="G1912" i="67" s="1"/>
  <c r="H1912" i="67" s="1"/>
  <c r="I1911" i="67"/>
  <c r="C1911" i="67"/>
  <c r="E1910" i="67"/>
  <c r="F1909" i="67"/>
  <c r="G1909" i="67" s="1"/>
  <c r="H1909" i="67" s="1"/>
  <c r="I1908" i="67"/>
  <c r="C1908" i="67"/>
  <c r="D1907" i="67"/>
  <c r="F1906" i="67"/>
  <c r="G1906" i="67" s="1"/>
  <c r="H1906" i="67" s="1"/>
  <c r="I1905" i="67"/>
  <c r="C1905" i="67"/>
  <c r="D1904" i="67"/>
  <c r="E1903" i="67"/>
  <c r="C1902" i="67"/>
  <c r="D1901" i="67"/>
  <c r="E1900" i="67"/>
  <c r="F1899" i="67"/>
  <c r="G1899" i="67" s="1"/>
  <c r="H1899" i="67" s="1"/>
  <c r="I1898" i="67"/>
  <c r="D1898" i="67"/>
  <c r="E1897" i="67"/>
  <c r="F1896" i="67"/>
  <c r="G1896" i="67" s="1"/>
  <c r="H1896" i="67" s="1"/>
  <c r="I1895" i="67"/>
  <c r="C1895" i="67"/>
  <c r="E1894" i="67"/>
  <c r="F1893" i="67"/>
  <c r="G1893" i="67" s="1"/>
  <c r="H1893" i="67" s="1"/>
  <c r="I1892" i="67"/>
  <c r="C1892" i="67"/>
  <c r="F1891" i="67"/>
  <c r="G1891" i="67" s="1"/>
  <c r="H1891" i="67" s="1"/>
  <c r="I1890" i="67"/>
  <c r="D1890" i="67"/>
  <c r="E1889" i="67"/>
  <c r="F1888" i="67"/>
  <c r="G1888" i="67" s="1"/>
  <c r="H1888" i="67" s="1"/>
  <c r="I1887" i="67"/>
  <c r="E1887" i="67"/>
  <c r="C1886" i="67"/>
  <c r="D1885" i="67"/>
  <c r="D1913" i="67"/>
  <c r="E1912" i="67"/>
  <c r="F1911" i="67"/>
  <c r="G1911" i="67" s="1"/>
  <c r="H1911" i="67" s="1"/>
  <c r="I1910" i="67"/>
  <c r="D1910" i="67"/>
  <c r="E1909" i="67"/>
  <c r="F1908" i="67"/>
  <c r="G1908" i="67" s="1"/>
  <c r="H1908" i="67" s="1"/>
  <c r="I1907" i="67"/>
  <c r="C1907" i="67"/>
  <c r="E1906" i="67"/>
  <c r="F1905" i="67"/>
  <c r="G1905" i="67" s="1"/>
  <c r="H1905" i="67" s="1"/>
  <c r="I1904" i="67"/>
  <c r="C1904" i="67"/>
  <c r="D1903" i="67"/>
  <c r="F1902" i="67"/>
  <c r="G1902" i="67" s="1"/>
  <c r="H1902" i="67" s="1"/>
  <c r="I1901" i="67"/>
  <c r="C1901" i="67"/>
  <c r="D1900" i="67"/>
  <c r="E1899" i="67"/>
  <c r="C1898" i="67"/>
  <c r="D1897" i="67"/>
  <c r="E1896" i="67"/>
  <c r="F1895" i="67"/>
  <c r="G1895" i="67" s="1"/>
  <c r="H1895" i="67" s="1"/>
  <c r="I1894" i="67"/>
  <c r="D1894" i="67"/>
  <c r="E1893" i="67"/>
  <c r="F1892" i="67"/>
  <c r="G1892" i="67" s="1"/>
  <c r="H1892" i="67" s="1"/>
  <c r="I1891" i="67"/>
  <c r="E1891" i="67"/>
  <c r="C1890" i="67"/>
  <c r="D1889" i="67"/>
  <c r="E1888" i="67"/>
  <c r="D1887" i="67"/>
  <c r="F1886" i="67"/>
  <c r="G1886" i="67" s="1"/>
  <c r="H1886" i="67" s="1"/>
  <c r="I1885" i="67"/>
  <c r="C1885" i="67"/>
  <c r="D1884" i="67"/>
  <c r="E1883" i="67"/>
  <c r="F1882" i="67"/>
  <c r="G1882" i="67" s="1"/>
  <c r="H1882" i="67" s="1"/>
  <c r="I1880" i="67"/>
  <c r="I1879" i="67"/>
  <c r="C1879" i="67"/>
  <c r="C1878" i="67"/>
  <c r="E1877" i="67"/>
  <c r="E1876" i="67"/>
  <c r="F1875" i="67"/>
  <c r="G1875" i="67" s="1"/>
  <c r="H1875" i="67" s="1"/>
  <c r="F1874" i="67"/>
  <c r="G1874" i="67" s="1"/>
  <c r="H1874" i="67" s="1"/>
  <c r="I1872" i="67"/>
  <c r="I1871" i="67"/>
  <c r="C1871" i="67"/>
  <c r="C1870" i="67"/>
  <c r="E1869" i="67"/>
  <c r="E1868" i="67"/>
  <c r="F1867" i="67"/>
  <c r="G1867" i="67" s="1"/>
  <c r="H1867" i="67" s="1"/>
  <c r="C1913" i="67"/>
  <c r="E1911" i="67"/>
  <c r="C1910" i="67"/>
  <c r="E1908" i="67"/>
  <c r="I1906" i="67"/>
  <c r="E1905" i="67"/>
  <c r="I1903" i="67"/>
  <c r="E1902" i="67"/>
  <c r="I1900" i="67"/>
  <c r="D1899" i="67"/>
  <c r="I1897" i="67"/>
  <c r="D1896" i="67"/>
  <c r="D1893" i="67"/>
  <c r="F1890" i="67"/>
  <c r="G1890" i="67" s="1"/>
  <c r="H1890" i="67" s="1"/>
  <c r="C1889" i="67"/>
  <c r="E1886" i="67"/>
  <c r="I1884" i="67"/>
  <c r="I1883" i="67"/>
  <c r="I1882" i="67"/>
  <c r="F1881" i="67"/>
  <c r="G1881" i="67" s="1"/>
  <c r="H1881" i="67" s="1"/>
  <c r="E1880" i="67"/>
  <c r="E1879" i="67"/>
  <c r="I1877" i="67"/>
  <c r="I1876" i="67"/>
  <c r="E1874" i="67"/>
  <c r="E1873" i="67"/>
  <c r="C1872" i="67"/>
  <c r="I1870" i="67"/>
  <c r="F1868" i="67"/>
  <c r="G1868" i="67" s="1"/>
  <c r="H1868" i="67" s="1"/>
  <c r="E1867" i="67"/>
  <c r="E1866" i="67"/>
  <c r="F1865" i="67"/>
  <c r="G1865" i="67" s="1"/>
  <c r="H1865" i="67" s="1"/>
  <c r="F1864" i="67"/>
  <c r="G1864" i="67" s="1"/>
  <c r="H1864" i="67" s="1"/>
  <c r="I1862" i="67"/>
  <c r="I1861" i="67"/>
  <c r="C1861" i="67"/>
  <c r="C1860" i="67"/>
  <c r="E1859" i="67"/>
  <c r="E1858" i="67"/>
  <c r="F1857" i="67"/>
  <c r="G1857" i="67" s="1"/>
  <c r="H1857" i="67" s="1"/>
  <c r="F1856" i="67"/>
  <c r="G1856" i="67" s="1"/>
  <c r="H1856" i="67" s="1"/>
  <c r="F1855" i="67"/>
  <c r="G1855" i="67" s="1"/>
  <c r="H1855" i="67" s="1"/>
  <c r="F1854" i="67"/>
  <c r="G1854" i="67" s="1"/>
  <c r="H1854" i="67" s="1"/>
  <c r="I1859" i="67"/>
  <c r="C1858" i="67"/>
  <c r="E1856" i="67"/>
  <c r="E1854" i="67"/>
  <c r="C1857" i="67"/>
  <c r="F1913" i="67"/>
  <c r="G1913" i="67" s="1"/>
  <c r="H1913" i="67" s="1"/>
  <c r="F1910" i="67"/>
  <c r="G1910" i="67" s="1"/>
  <c r="H1910" i="67" s="1"/>
  <c r="E1907" i="67"/>
  <c r="E1904" i="67"/>
  <c r="E1901" i="67"/>
  <c r="E1898" i="67"/>
  <c r="I1893" i="67"/>
  <c r="C1891" i="67"/>
  <c r="I1912" i="67"/>
  <c r="D1911" i="67"/>
  <c r="I1909" i="67"/>
  <c r="D1908" i="67"/>
  <c r="D1905" i="67"/>
  <c r="F1903" i="67"/>
  <c r="G1903" i="67" s="1"/>
  <c r="H1903" i="67" s="1"/>
  <c r="D1902" i="67"/>
  <c r="F1900" i="67"/>
  <c r="G1900" i="67" s="1"/>
  <c r="H1900" i="67" s="1"/>
  <c r="C1899" i="67"/>
  <c r="F1897" i="67"/>
  <c r="G1897" i="67" s="1"/>
  <c r="H1897" i="67" s="1"/>
  <c r="C1896" i="67"/>
  <c r="F1894" i="67"/>
  <c r="G1894" i="67" s="1"/>
  <c r="H1894" i="67" s="1"/>
  <c r="C1893" i="67"/>
  <c r="E1890" i="67"/>
  <c r="I1888" i="67"/>
  <c r="F1887" i="67"/>
  <c r="G1887" i="67" s="1"/>
  <c r="H1887" i="67" s="1"/>
  <c r="D1886" i="67"/>
  <c r="F1884" i="67"/>
  <c r="G1884" i="67" s="1"/>
  <c r="H1884" i="67" s="1"/>
  <c r="F1883" i="67"/>
  <c r="G1883" i="67" s="1"/>
  <c r="H1883" i="67" s="1"/>
  <c r="E1882" i="67"/>
  <c r="E1881" i="67"/>
  <c r="C1880" i="67"/>
  <c r="I1878" i="67"/>
  <c r="F1876" i="67"/>
  <c r="G1876" i="67" s="1"/>
  <c r="H1876" i="67" s="1"/>
  <c r="E1875" i="67"/>
  <c r="C1874" i="67"/>
  <c r="C1873" i="67"/>
  <c r="F1870" i="67"/>
  <c r="G1870" i="67" s="1"/>
  <c r="H1870" i="67" s="1"/>
  <c r="F1869" i="67"/>
  <c r="G1869" i="67" s="1"/>
  <c r="H1869" i="67" s="1"/>
  <c r="C1868" i="67"/>
  <c r="C1867" i="67"/>
  <c r="C1866" i="67"/>
  <c r="E1865" i="67"/>
  <c r="E1864" i="67"/>
  <c r="F1863" i="67"/>
  <c r="G1863" i="67" s="1"/>
  <c r="H1863" i="67" s="1"/>
  <c r="F1862" i="67"/>
  <c r="G1862" i="67" s="1"/>
  <c r="H1862" i="67" s="1"/>
  <c r="I1860" i="67"/>
  <c r="C1859" i="67"/>
  <c r="E1857" i="67"/>
  <c r="E1855" i="67"/>
  <c r="C1856" i="67"/>
  <c r="C1854" i="67"/>
  <c r="I1896" i="67"/>
  <c r="I1913" i="67"/>
  <c r="D1912" i="67"/>
  <c r="D1909" i="67"/>
  <c r="F1907" i="67"/>
  <c r="G1907" i="67" s="1"/>
  <c r="H1907" i="67" s="1"/>
  <c r="D1906" i="67"/>
  <c r="F1904" i="67"/>
  <c r="G1904" i="67" s="1"/>
  <c r="H1904" i="67" s="1"/>
  <c r="C1903" i="67"/>
  <c r="F1901" i="67"/>
  <c r="G1901" i="67" s="1"/>
  <c r="H1901" i="67" s="1"/>
  <c r="C1900" i="67"/>
  <c r="F1898" i="67"/>
  <c r="G1898" i="67" s="1"/>
  <c r="H1898" i="67" s="1"/>
  <c r="C1897" i="67"/>
  <c r="E1895" i="67"/>
  <c r="C1894" i="67"/>
  <c r="E1892" i="67"/>
  <c r="D1891" i="67"/>
  <c r="I1889" i="67"/>
  <c r="D1888" i="67"/>
  <c r="C1887" i="67"/>
  <c r="F1885" i="67"/>
  <c r="G1885" i="67" s="1"/>
  <c r="H1885" i="67" s="1"/>
  <c r="E1884" i="67"/>
  <c r="D1883" i="67"/>
  <c r="C1882" i="67"/>
  <c r="C1881" i="67"/>
  <c r="F1878" i="67"/>
  <c r="G1878" i="67" s="1"/>
  <c r="H1878" i="67" s="1"/>
  <c r="F1877" i="67"/>
  <c r="G1877" i="67" s="1"/>
  <c r="H1877" i="67" s="1"/>
  <c r="C1876" i="67"/>
  <c r="C1875" i="67"/>
  <c r="I1873" i="67"/>
  <c r="F1872" i="67"/>
  <c r="G1872" i="67" s="1"/>
  <c r="H1872" i="67" s="1"/>
  <c r="F1871" i="67"/>
  <c r="G1871" i="67" s="1"/>
  <c r="H1871" i="67" s="1"/>
  <c r="E1870" i="67"/>
  <c r="C1869" i="67"/>
  <c r="I1867" i="67"/>
  <c r="I1866" i="67"/>
  <c r="I1865" i="67"/>
  <c r="C1865" i="67"/>
  <c r="C1864" i="67"/>
  <c r="E1863" i="67"/>
  <c r="E1862" i="67"/>
  <c r="F1861" i="67"/>
  <c r="G1861" i="67" s="1"/>
  <c r="H1861" i="67" s="1"/>
  <c r="F1860" i="67"/>
  <c r="G1860" i="67" s="1"/>
  <c r="H1860" i="67" s="1"/>
  <c r="I1858" i="67"/>
  <c r="I1857" i="67"/>
  <c r="C1855" i="67"/>
  <c r="C1912" i="67"/>
  <c r="C1909" i="67"/>
  <c r="C1906" i="67"/>
  <c r="I1902" i="67"/>
  <c r="I1899" i="67"/>
  <c r="D1895" i="67"/>
  <c r="D1892" i="67"/>
  <c r="F1889" i="67"/>
  <c r="G1889" i="67" s="1"/>
  <c r="H1889" i="67" s="1"/>
  <c r="C1888" i="67"/>
  <c r="C1883" i="67"/>
  <c r="E1878" i="67"/>
  <c r="F1873" i="67"/>
  <c r="G1873" i="67" s="1"/>
  <c r="H1873" i="67" s="1"/>
  <c r="I1868" i="67"/>
  <c r="I1864" i="67"/>
  <c r="E1861" i="67"/>
  <c r="C1877" i="67"/>
  <c r="E1872" i="67"/>
  <c r="I1863" i="67"/>
  <c r="E1860" i="67"/>
  <c r="I1856" i="67"/>
  <c r="F1859" i="67"/>
  <c r="G1859" i="67" s="1"/>
  <c r="H1859" i="67" s="1"/>
  <c r="C1884" i="67"/>
  <c r="I1874" i="67"/>
  <c r="C1862" i="67"/>
  <c r="I1854" i="67"/>
  <c r="I1886" i="67"/>
  <c r="I1881" i="67"/>
  <c r="E1885" i="67"/>
  <c r="F1880" i="67"/>
  <c r="G1880" i="67" s="1"/>
  <c r="H1880" i="67" s="1"/>
  <c r="I1875" i="67"/>
  <c r="E1871" i="67"/>
  <c r="F1866" i="67"/>
  <c r="G1866" i="67" s="1"/>
  <c r="H1866" i="67" s="1"/>
  <c r="C1863" i="67"/>
  <c r="I1855" i="67"/>
  <c r="F1879" i="67"/>
  <c r="G1879" i="67" s="1"/>
  <c r="H1879" i="67" s="1"/>
  <c r="I1869" i="67"/>
  <c r="F1858" i="67"/>
  <c r="G1858" i="67" s="1"/>
  <c r="H1858" i="67" s="1"/>
  <c r="E1851" i="67"/>
  <c r="F1850" i="67"/>
  <c r="G1850" i="67" s="1"/>
  <c r="H1850" i="67" s="1"/>
  <c r="I1849" i="67"/>
  <c r="C1849" i="67"/>
  <c r="E1848" i="67"/>
  <c r="F1847" i="67"/>
  <c r="G1847" i="67" s="1"/>
  <c r="H1847" i="67" s="1"/>
  <c r="I1846" i="67"/>
  <c r="C1846" i="67"/>
  <c r="D1845" i="67"/>
  <c r="F1844" i="67"/>
  <c r="G1844" i="67" s="1"/>
  <c r="H1844" i="67" s="1"/>
  <c r="I1843" i="67"/>
  <c r="C1843" i="67"/>
  <c r="D1842" i="67"/>
  <c r="E1841" i="67"/>
  <c r="C1840" i="67"/>
  <c r="D1839" i="67"/>
  <c r="E1838" i="67"/>
  <c r="F1837" i="67"/>
  <c r="G1837" i="67" s="1"/>
  <c r="H1837" i="67" s="1"/>
  <c r="I1836" i="67"/>
  <c r="D1836" i="67"/>
  <c r="E1835" i="67"/>
  <c r="F1834" i="67"/>
  <c r="G1834" i="67" s="1"/>
  <c r="H1834" i="67" s="1"/>
  <c r="I1833" i="67"/>
  <c r="C1833" i="67"/>
  <c r="E1832" i="67"/>
  <c r="F1831" i="67"/>
  <c r="G1831" i="67" s="1"/>
  <c r="H1831" i="67" s="1"/>
  <c r="I1830" i="67"/>
  <c r="C1830" i="67"/>
  <c r="D1829" i="67"/>
  <c r="F1828" i="67"/>
  <c r="G1828" i="67" s="1"/>
  <c r="H1828" i="67" s="1"/>
  <c r="I1827" i="67"/>
  <c r="C1827" i="67"/>
  <c r="D1826" i="67"/>
  <c r="C1825" i="67"/>
  <c r="E1824" i="67"/>
  <c r="F1823" i="67"/>
  <c r="G1823" i="67" s="1"/>
  <c r="H1823" i="67" s="1"/>
  <c r="I1822" i="67"/>
  <c r="C1822" i="67"/>
  <c r="D1821" i="67"/>
  <c r="E1820" i="67"/>
  <c r="F1819" i="67"/>
  <c r="G1819" i="67" s="1"/>
  <c r="H1819" i="67" s="1"/>
  <c r="F1818" i="67"/>
  <c r="G1818" i="67" s="1"/>
  <c r="H1818" i="67" s="1"/>
  <c r="I1816" i="67"/>
  <c r="I1815" i="67"/>
  <c r="C1815" i="67"/>
  <c r="C1814" i="67"/>
  <c r="E1813" i="67"/>
  <c r="E1812" i="67"/>
  <c r="F1811" i="67"/>
  <c r="G1811" i="67" s="1"/>
  <c r="H1811" i="67" s="1"/>
  <c r="F1810" i="67"/>
  <c r="G1810" i="67" s="1"/>
  <c r="H1810" i="67" s="1"/>
  <c r="I1808" i="67"/>
  <c r="I1807" i="67"/>
  <c r="I1806" i="67"/>
  <c r="I1805" i="67"/>
  <c r="D1851" i="67"/>
  <c r="E1850" i="67"/>
  <c r="F1849" i="67"/>
  <c r="G1849" i="67" s="1"/>
  <c r="H1849" i="67" s="1"/>
  <c r="I1848" i="67"/>
  <c r="D1848" i="67"/>
  <c r="E1847" i="67"/>
  <c r="F1846" i="67"/>
  <c r="G1846" i="67" s="1"/>
  <c r="H1846" i="67" s="1"/>
  <c r="I1845" i="67"/>
  <c r="C1845" i="67"/>
  <c r="E1844" i="67"/>
  <c r="F1843" i="67"/>
  <c r="G1843" i="67" s="1"/>
  <c r="H1843" i="67" s="1"/>
  <c r="I1842" i="67"/>
  <c r="C1842" i="67"/>
  <c r="D1841" i="67"/>
  <c r="F1840" i="67"/>
  <c r="G1840" i="67" s="1"/>
  <c r="H1840" i="67" s="1"/>
  <c r="I1839" i="67"/>
  <c r="C1839" i="67"/>
  <c r="D1838" i="67"/>
  <c r="E1837" i="67"/>
  <c r="C1836" i="67"/>
  <c r="D1835" i="67"/>
  <c r="E1834" i="67"/>
  <c r="F1833" i="67"/>
  <c r="G1833" i="67" s="1"/>
  <c r="H1833" i="67" s="1"/>
  <c r="I1832" i="67"/>
  <c r="D1832" i="67"/>
  <c r="E1831" i="67"/>
  <c r="F1830" i="67"/>
  <c r="G1830" i="67" s="1"/>
  <c r="H1830" i="67" s="1"/>
  <c r="I1829" i="67"/>
  <c r="C1829" i="67"/>
  <c r="E1828" i="67"/>
  <c r="F1827" i="67"/>
  <c r="G1827" i="67" s="1"/>
  <c r="H1827" i="67" s="1"/>
  <c r="I1826" i="67"/>
  <c r="C1826" i="67"/>
  <c r="F1825" i="67"/>
  <c r="G1825" i="67" s="1"/>
  <c r="H1825" i="67" s="1"/>
  <c r="I1824" i="67"/>
  <c r="D1824" i="67"/>
  <c r="E1823" i="67"/>
  <c r="F1822" i="67"/>
  <c r="I1821" i="67"/>
  <c r="C1821" i="67"/>
  <c r="C1820" i="67"/>
  <c r="E1819" i="67"/>
  <c r="E1818" i="67"/>
  <c r="F1817" i="67"/>
  <c r="G1817" i="67" s="1"/>
  <c r="H1817" i="67" s="1"/>
  <c r="F1816" i="67"/>
  <c r="G1816" i="67" s="1"/>
  <c r="H1816" i="67" s="1"/>
  <c r="I1814" i="67"/>
  <c r="I1813" i="67"/>
  <c r="C1813" i="67"/>
  <c r="C1812" i="67"/>
  <c r="E1811" i="67"/>
  <c r="E1810" i="67"/>
  <c r="F1809" i="67"/>
  <c r="G1809" i="67" s="1"/>
  <c r="H1809" i="67" s="1"/>
  <c r="F1808" i="67"/>
  <c r="G1808" i="67" s="1"/>
  <c r="H1808" i="67" s="1"/>
  <c r="F1807" i="67"/>
  <c r="G1807" i="67" s="1"/>
  <c r="H1807" i="67" s="1"/>
  <c r="F1806" i="67"/>
  <c r="G1806" i="67" s="1"/>
  <c r="H1806" i="67" s="1"/>
  <c r="F1805" i="67"/>
  <c r="G1805" i="67" s="1"/>
  <c r="H1805" i="67" s="1"/>
  <c r="F1804" i="67"/>
  <c r="G1804" i="67" s="1"/>
  <c r="H1804" i="67" s="1"/>
  <c r="I1851" i="67"/>
  <c r="D1850" i="67"/>
  <c r="D1847" i="67"/>
  <c r="F1845" i="67"/>
  <c r="G1845" i="67" s="1"/>
  <c r="H1845" i="67" s="1"/>
  <c r="D1844" i="67"/>
  <c r="F1842" i="67"/>
  <c r="G1842" i="67" s="1"/>
  <c r="H1842" i="67" s="1"/>
  <c r="C1841" i="67"/>
  <c r="F1839" i="67"/>
  <c r="G1839" i="67" s="1"/>
  <c r="H1839" i="67" s="1"/>
  <c r="C1838" i="67"/>
  <c r="F1836" i="67"/>
  <c r="G1836" i="67" s="1"/>
  <c r="H1836" i="67" s="1"/>
  <c r="C1835" i="67"/>
  <c r="E1833" i="67"/>
  <c r="C1832" i="67"/>
  <c r="E1830" i="67"/>
  <c r="I1828" i="67"/>
  <c r="E1827" i="67"/>
  <c r="I1825" i="67"/>
  <c r="D1823" i="67"/>
  <c r="F1821" i="67"/>
  <c r="G1821" i="67" s="1"/>
  <c r="H1821" i="67" s="1"/>
  <c r="I1819" i="67"/>
  <c r="C1818" i="67"/>
  <c r="E1816" i="67"/>
  <c r="F1814" i="67"/>
  <c r="G1814" i="67" s="1"/>
  <c r="H1814" i="67" s="1"/>
  <c r="I1812" i="67"/>
  <c r="C1811" i="67"/>
  <c r="E1809" i="67"/>
  <c r="E1807" i="67"/>
  <c r="E1805" i="67"/>
  <c r="C1804" i="67"/>
  <c r="C1803" i="67"/>
  <c r="C1802" i="67"/>
  <c r="C1801" i="67"/>
  <c r="C1800" i="67"/>
  <c r="C1799" i="67"/>
  <c r="C1798" i="67"/>
  <c r="C1797" i="67"/>
  <c r="C1796" i="67"/>
  <c r="C1795" i="67"/>
  <c r="C1794" i="67"/>
  <c r="C1793" i="67"/>
  <c r="C1792" i="67"/>
  <c r="F1851" i="67"/>
  <c r="G1851" i="67" s="1"/>
  <c r="H1851" i="67" s="1"/>
  <c r="C1850" i="67"/>
  <c r="F1848" i="67"/>
  <c r="G1848" i="67" s="1"/>
  <c r="H1848" i="67" s="1"/>
  <c r="C1847" i="67"/>
  <c r="E1845" i="67"/>
  <c r="C1844" i="67"/>
  <c r="E1842" i="67"/>
  <c r="I1840" i="67"/>
  <c r="E1839" i="67"/>
  <c r="I1837" i="67"/>
  <c r="E1836" i="67"/>
  <c r="I1834" i="67"/>
  <c r="D1833" i="67"/>
  <c r="I1831" i="67"/>
  <c r="D1830" i="67"/>
  <c r="D1827" i="67"/>
  <c r="F1824" i="67"/>
  <c r="G1824" i="67" s="1"/>
  <c r="H1824" i="67" s="1"/>
  <c r="C1823" i="67"/>
  <c r="E1821" i="67"/>
  <c r="C1851" i="67"/>
  <c r="C1848" i="67"/>
  <c r="I1844" i="67"/>
  <c r="I1841" i="67"/>
  <c r="I1838" i="67"/>
  <c r="I1835" i="67"/>
  <c r="F1829" i="67"/>
  <c r="G1829" i="67" s="1"/>
  <c r="H1829" i="67" s="1"/>
  <c r="F1826" i="67"/>
  <c r="G1826" i="67" s="1"/>
  <c r="H1826" i="67" s="1"/>
  <c r="C1824" i="67"/>
  <c r="I1820" i="67"/>
  <c r="I1818" i="67"/>
  <c r="C1816" i="67"/>
  <c r="C1809" i="67"/>
  <c r="E1806" i="67"/>
  <c r="E1804" i="67"/>
  <c r="I1802" i="67"/>
  <c r="F1801" i="67"/>
  <c r="G1801" i="67" s="1"/>
  <c r="H1801" i="67" s="1"/>
  <c r="E1800" i="67"/>
  <c r="I1798" i="67"/>
  <c r="F1797" i="67"/>
  <c r="G1797" i="67" s="1"/>
  <c r="H1797" i="67" s="1"/>
  <c r="E1796" i="67"/>
  <c r="I1794" i="67"/>
  <c r="F1793" i="67"/>
  <c r="G1793" i="67" s="1"/>
  <c r="H1793" i="67" s="1"/>
  <c r="E1792" i="67"/>
  <c r="I1850" i="67"/>
  <c r="I1847" i="67"/>
  <c r="F1841" i="67"/>
  <c r="G1841" i="67" s="1"/>
  <c r="H1841" i="67" s="1"/>
  <c r="F1838" i="67"/>
  <c r="G1838" i="67" s="1"/>
  <c r="H1838" i="67" s="1"/>
  <c r="F1835" i="67"/>
  <c r="G1835" i="67" s="1"/>
  <c r="H1835" i="67" s="1"/>
  <c r="F1832" i="67"/>
  <c r="G1832" i="67" s="1"/>
  <c r="H1832" i="67" s="1"/>
  <c r="E1829" i="67"/>
  <c r="E1826" i="67"/>
  <c r="I1823" i="67"/>
  <c r="F1820" i="67"/>
  <c r="G1820" i="67" s="1"/>
  <c r="H1820" i="67" s="1"/>
  <c r="I1817" i="67"/>
  <c r="F1815" i="67"/>
  <c r="G1815" i="67" s="1"/>
  <c r="H1815" i="67" s="1"/>
  <c r="F1813" i="67"/>
  <c r="G1813" i="67" s="1"/>
  <c r="H1813" i="67" s="1"/>
  <c r="I1810" i="67"/>
  <c r="E1808" i="67"/>
  <c r="C1806" i="67"/>
  <c r="I1803" i="67"/>
  <c r="F1802" i="67"/>
  <c r="G1802" i="67" s="1"/>
  <c r="H1802" i="67" s="1"/>
  <c r="E1801" i="67"/>
  <c r="I1799" i="67"/>
  <c r="F1798" i="67"/>
  <c r="G1798" i="67" s="1"/>
  <c r="H1798" i="67" s="1"/>
  <c r="E1797" i="67"/>
  <c r="I1795" i="67"/>
  <c r="F1794" i="67"/>
  <c r="G1794" i="67" s="1"/>
  <c r="H1794" i="67" s="1"/>
  <c r="E1793" i="67"/>
  <c r="E1849" i="67"/>
  <c r="E1846" i="67"/>
  <c r="E1843" i="67"/>
  <c r="E1840" i="67"/>
  <c r="D1837" i="67"/>
  <c r="D1834" i="67"/>
  <c r="D1831" i="67"/>
  <c r="D1828" i="67"/>
  <c r="E1825" i="67"/>
  <c r="E1822" i="67"/>
  <c r="E1817" i="67"/>
  <c r="E1815" i="67"/>
  <c r="F1812" i="67"/>
  <c r="G1812" i="67" s="1"/>
  <c r="H1812" i="67" s="1"/>
  <c r="C1810" i="67"/>
  <c r="C1808" i="67"/>
  <c r="C1805" i="67"/>
  <c r="F1803" i="67"/>
  <c r="G1803" i="67" s="1"/>
  <c r="H1803" i="67" s="1"/>
  <c r="E1802" i="67"/>
  <c r="I1800" i="67"/>
  <c r="F1799" i="67"/>
  <c r="G1799" i="67" s="1"/>
  <c r="H1799" i="67" s="1"/>
  <c r="E1798" i="67"/>
  <c r="I1796" i="67"/>
  <c r="F1795" i="67"/>
  <c r="G1795" i="67" s="1"/>
  <c r="H1795" i="67" s="1"/>
  <c r="E1794" i="67"/>
  <c r="I1792" i="67"/>
  <c r="D1849" i="67"/>
  <c r="D1846" i="67"/>
  <c r="D1843" i="67"/>
  <c r="D1840" i="67"/>
  <c r="C1837" i="67"/>
  <c r="C1834" i="67"/>
  <c r="C1831" i="67"/>
  <c r="C1828" i="67"/>
  <c r="D1825" i="67"/>
  <c r="D1822" i="67"/>
  <c r="C1819" i="67"/>
  <c r="C1817" i="67"/>
  <c r="E1814" i="67"/>
  <c r="I1811" i="67"/>
  <c r="I1809" i="67"/>
  <c r="C1807" i="67"/>
  <c r="I1804" i="67"/>
  <c r="E1803" i="67"/>
  <c r="I1801" i="67"/>
  <c r="F1800" i="67"/>
  <c r="G1800" i="67" s="1"/>
  <c r="H1800" i="67" s="1"/>
  <c r="E1799" i="67"/>
  <c r="I1797" i="67"/>
  <c r="F1796" i="67"/>
  <c r="G1796" i="67" s="1"/>
  <c r="H1796" i="67" s="1"/>
  <c r="E1795" i="67"/>
  <c r="I1793" i="67"/>
  <c r="F1792" i="67"/>
  <c r="G1792" i="67" s="1"/>
  <c r="H1792" i="67" s="1"/>
  <c r="E1789" i="67"/>
  <c r="F1788" i="67"/>
  <c r="I1787" i="67"/>
  <c r="E1787" i="67"/>
  <c r="C1786" i="67"/>
  <c r="D1785" i="67"/>
  <c r="E1784" i="67"/>
  <c r="D1783" i="67"/>
  <c r="F1782" i="67"/>
  <c r="G1782" i="67" s="1"/>
  <c r="H1782" i="67" s="1"/>
  <c r="I1781" i="67"/>
  <c r="C1781" i="67"/>
  <c r="D1780" i="67"/>
  <c r="C1779" i="67"/>
  <c r="E1778" i="67"/>
  <c r="F1777" i="67"/>
  <c r="G1777" i="67" s="1"/>
  <c r="H1777" i="67" s="1"/>
  <c r="I1776" i="67"/>
  <c r="C1776" i="67"/>
  <c r="F1775" i="67"/>
  <c r="G1775" i="67" s="1"/>
  <c r="H1775" i="67" s="1"/>
  <c r="I1774" i="67"/>
  <c r="D1774" i="67"/>
  <c r="E1773" i="67"/>
  <c r="F1772" i="67"/>
  <c r="G1772" i="67" s="1"/>
  <c r="H1772" i="67" s="1"/>
  <c r="I1771" i="67"/>
  <c r="E1771" i="67"/>
  <c r="C1770" i="67"/>
  <c r="D1769" i="67"/>
  <c r="E1768" i="67"/>
  <c r="D1767" i="67"/>
  <c r="F1766" i="67"/>
  <c r="G1766" i="67" s="1"/>
  <c r="H1766" i="67" s="1"/>
  <c r="I1765" i="67"/>
  <c r="C1765" i="67"/>
  <c r="D1764" i="67"/>
  <c r="C1763" i="67"/>
  <c r="E1762" i="67"/>
  <c r="F1761" i="67"/>
  <c r="G1761" i="67" s="1"/>
  <c r="H1761" i="67" s="1"/>
  <c r="I1760" i="67"/>
  <c r="C1760" i="67"/>
  <c r="D1759" i="67"/>
  <c r="E1758" i="67"/>
  <c r="E1757" i="67"/>
  <c r="E1756" i="67"/>
  <c r="E1755" i="67"/>
  <c r="E1754" i="67"/>
  <c r="E1753" i="67"/>
  <c r="E1752" i="67"/>
  <c r="E1751" i="67"/>
  <c r="E1750" i="67"/>
  <c r="E1749" i="67"/>
  <c r="E1748" i="67"/>
  <c r="E1747" i="67"/>
  <c r="E1746" i="67"/>
  <c r="E1745" i="67"/>
  <c r="E1744" i="67"/>
  <c r="D1789" i="67"/>
  <c r="E1788" i="67"/>
  <c r="D1787" i="67"/>
  <c r="F1786" i="67"/>
  <c r="G1786" i="67" s="1"/>
  <c r="H1786" i="67" s="1"/>
  <c r="I1785" i="67"/>
  <c r="C1785" i="67"/>
  <c r="D1784" i="67"/>
  <c r="C1783" i="67"/>
  <c r="E1782" i="67"/>
  <c r="F1781" i="67"/>
  <c r="I1780" i="67"/>
  <c r="C1780" i="67"/>
  <c r="F1779" i="67"/>
  <c r="G1779" i="67" s="1"/>
  <c r="H1779" i="67" s="1"/>
  <c r="I1778" i="67"/>
  <c r="D1778" i="67"/>
  <c r="E1777" i="67"/>
  <c r="F1776" i="67"/>
  <c r="G1776" i="67" s="1"/>
  <c r="H1776" i="67" s="1"/>
  <c r="I1775" i="67"/>
  <c r="E1775" i="67"/>
  <c r="C1774" i="67"/>
  <c r="D1773" i="67"/>
  <c r="E1772" i="67"/>
  <c r="D1771" i="67"/>
  <c r="F1770" i="67"/>
  <c r="G1770" i="67" s="1"/>
  <c r="H1770" i="67" s="1"/>
  <c r="I1769" i="67"/>
  <c r="C1769" i="67"/>
  <c r="D1768" i="67"/>
  <c r="C1767" i="67"/>
  <c r="E1766" i="67"/>
  <c r="F1765" i="67"/>
  <c r="G1765" i="67" s="1"/>
  <c r="H1765" i="67" s="1"/>
  <c r="I1764" i="67"/>
  <c r="C1764" i="67"/>
  <c r="F1763" i="67"/>
  <c r="G1763" i="67" s="1"/>
  <c r="H1763" i="67" s="1"/>
  <c r="I1762" i="67"/>
  <c r="D1762" i="67"/>
  <c r="E1761" i="67"/>
  <c r="F1760" i="67"/>
  <c r="G1760" i="67" s="1"/>
  <c r="H1760" i="67" s="1"/>
  <c r="I1759" i="67"/>
  <c r="C1759" i="67"/>
  <c r="C1758" i="67"/>
  <c r="I1789" i="67"/>
  <c r="C1789" i="67"/>
  <c r="D1788" i="67"/>
  <c r="C1787" i="67"/>
  <c r="E1786" i="67"/>
  <c r="F1785" i="67"/>
  <c r="I1784" i="67"/>
  <c r="C1784" i="67"/>
  <c r="F1783" i="67"/>
  <c r="G1783" i="67" s="1"/>
  <c r="H1783" i="67" s="1"/>
  <c r="I1782" i="67"/>
  <c r="D1782" i="67"/>
  <c r="E1781" i="67"/>
  <c r="F1780" i="67"/>
  <c r="G1780" i="67" s="1"/>
  <c r="H1780" i="67" s="1"/>
  <c r="I1779" i="67"/>
  <c r="E1779" i="67"/>
  <c r="C1778" i="67"/>
  <c r="D1777" i="67"/>
  <c r="E1776" i="67"/>
  <c r="D1775" i="67"/>
  <c r="F1774" i="67"/>
  <c r="G1774" i="67" s="1"/>
  <c r="H1774" i="67" s="1"/>
  <c r="I1773" i="67"/>
  <c r="C1773" i="67"/>
  <c r="D1772" i="67"/>
  <c r="C1771" i="67"/>
  <c r="E1770" i="67"/>
  <c r="F1769" i="67"/>
  <c r="G1769" i="67" s="1"/>
  <c r="H1769" i="67" s="1"/>
  <c r="I1768" i="67"/>
  <c r="C1768" i="67"/>
  <c r="F1767" i="67"/>
  <c r="G1767" i="67" s="1"/>
  <c r="H1767" i="67" s="1"/>
  <c r="I1766" i="67"/>
  <c r="D1766" i="67"/>
  <c r="E1765" i="67"/>
  <c r="F1764" i="67"/>
  <c r="G1764" i="67" s="1"/>
  <c r="H1764" i="67" s="1"/>
  <c r="I1763" i="67"/>
  <c r="E1763" i="67"/>
  <c r="C1762" i="67"/>
  <c r="D1761" i="67"/>
  <c r="E1760" i="67"/>
  <c r="F1759" i="67"/>
  <c r="I1758" i="67"/>
  <c r="I1757" i="67"/>
  <c r="I1756" i="67"/>
  <c r="I1755" i="67"/>
  <c r="I1754" i="67"/>
  <c r="I1753" i="67"/>
  <c r="I1752" i="67"/>
  <c r="I1751" i="67"/>
  <c r="I1750" i="67"/>
  <c r="I1749" i="67"/>
  <c r="I1748" i="67"/>
  <c r="I1747" i="67"/>
  <c r="I1746" i="67"/>
  <c r="I1745" i="67"/>
  <c r="I1744" i="67"/>
  <c r="F1787" i="67"/>
  <c r="G1787" i="67" s="1"/>
  <c r="H1787" i="67" s="1"/>
  <c r="F1784" i="67"/>
  <c r="G1784" i="67" s="1"/>
  <c r="H1784" i="67" s="1"/>
  <c r="C1782" i="67"/>
  <c r="D1779" i="67"/>
  <c r="D1776" i="67"/>
  <c r="F1773" i="67"/>
  <c r="G1773" i="67" s="1"/>
  <c r="H1773" i="67" s="1"/>
  <c r="I1770" i="67"/>
  <c r="I1767" i="67"/>
  <c r="D1765" i="67"/>
  <c r="F1762" i="67"/>
  <c r="G1762" i="67" s="1"/>
  <c r="H1762" i="67" s="1"/>
  <c r="E1759" i="67"/>
  <c r="F1756" i="67"/>
  <c r="G1756" i="67" s="1"/>
  <c r="H1756" i="67" s="1"/>
  <c r="F1754" i="67"/>
  <c r="G1754" i="67" s="1"/>
  <c r="H1754" i="67" s="1"/>
  <c r="F1752" i="67"/>
  <c r="G1752" i="67" s="1"/>
  <c r="H1752" i="67" s="1"/>
  <c r="F1750" i="67"/>
  <c r="G1750" i="67" s="1"/>
  <c r="H1750" i="67" s="1"/>
  <c r="F1748" i="67"/>
  <c r="G1748" i="67" s="1"/>
  <c r="H1748" i="67" s="1"/>
  <c r="F1746" i="67"/>
  <c r="G1746" i="67" s="1"/>
  <c r="H1746" i="67" s="1"/>
  <c r="F1744" i="67"/>
  <c r="G1744" i="67" s="1"/>
  <c r="H1744" i="67" s="1"/>
  <c r="E1743" i="67"/>
  <c r="E1742" i="67"/>
  <c r="E1741" i="67"/>
  <c r="E1740" i="67"/>
  <c r="E1739" i="67"/>
  <c r="E1738" i="67"/>
  <c r="E1737" i="67"/>
  <c r="E1736" i="67"/>
  <c r="E1735" i="67"/>
  <c r="E1734" i="67"/>
  <c r="E1733" i="67"/>
  <c r="E1732" i="67"/>
  <c r="E1731" i="67"/>
  <c r="E1730" i="67"/>
  <c r="E1729" i="67"/>
  <c r="E1728" i="67"/>
  <c r="C1728" i="67"/>
  <c r="F1789" i="67"/>
  <c r="G1789" i="67" s="1"/>
  <c r="H1789" i="67" s="1"/>
  <c r="I1786" i="67"/>
  <c r="I1783" i="67"/>
  <c r="D1781" i="67"/>
  <c r="F1778" i="67"/>
  <c r="G1778" i="67" s="1"/>
  <c r="H1778" i="67" s="1"/>
  <c r="I1772" i="67"/>
  <c r="D1770" i="67"/>
  <c r="E1767" i="67"/>
  <c r="E1764" i="67"/>
  <c r="I1761" i="67"/>
  <c r="F1758" i="67"/>
  <c r="G1758" i="67" s="1"/>
  <c r="H1758" i="67" s="1"/>
  <c r="C1756" i="67"/>
  <c r="C1754" i="67"/>
  <c r="C1752" i="67"/>
  <c r="C1750" i="67"/>
  <c r="C1748" i="67"/>
  <c r="C1746" i="67"/>
  <c r="C1744" i="67"/>
  <c r="C1743" i="67"/>
  <c r="C1742" i="67"/>
  <c r="C1741" i="67"/>
  <c r="C1740" i="67"/>
  <c r="C1739" i="67"/>
  <c r="C1738" i="67"/>
  <c r="C1737" i="67"/>
  <c r="C1736" i="67"/>
  <c r="C1735" i="67"/>
  <c r="C1734" i="67"/>
  <c r="C1733" i="67"/>
  <c r="C1732" i="67"/>
  <c r="C1731" i="67"/>
  <c r="C1730" i="67"/>
  <c r="C1729" i="67"/>
  <c r="I1788" i="67"/>
  <c r="D1786" i="67"/>
  <c r="E1783" i="67"/>
  <c r="E1780" i="67"/>
  <c r="I1777" i="67"/>
  <c r="C1775" i="67"/>
  <c r="C1772" i="67"/>
  <c r="E1769" i="67"/>
  <c r="C1761" i="67"/>
  <c r="F1757" i="67"/>
  <c r="G1757" i="67" s="1"/>
  <c r="H1757" i="67" s="1"/>
  <c r="F1755" i="67"/>
  <c r="G1755" i="67" s="1"/>
  <c r="H1755" i="67" s="1"/>
  <c r="F1753" i="67"/>
  <c r="G1753" i="67" s="1"/>
  <c r="H1753" i="67" s="1"/>
  <c r="F1751" i="67"/>
  <c r="G1751" i="67" s="1"/>
  <c r="H1751" i="67" s="1"/>
  <c r="F1749" i="67"/>
  <c r="G1749" i="67" s="1"/>
  <c r="H1749" i="67" s="1"/>
  <c r="F1747" i="67"/>
  <c r="G1747" i="67" s="1"/>
  <c r="H1747" i="67" s="1"/>
  <c r="F1745" i="67"/>
  <c r="G1745" i="67" s="1"/>
  <c r="H1745" i="67" s="1"/>
  <c r="I1743" i="67"/>
  <c r="I1742" i="67"/>
  <c r="I1741" i="67"/>
  <c r="I1740" i="67"/>
  <c r="I1739" i="67"/>
  <c r="I1738" i="67"/>
  <c r="I1737" i="67"/>
  <c r="I1736" i="67"/>
  <c r="I1735" i="67"/>
  <c r="I1734" i="67"/>
  <c r="I1733" i="67"/>
  <c r="I1732" i="67"/>
  <c r="I1731" i="67"/>
  <c r="I1730" i="67"/>
  <c r="I1729" i="67"/>
  <c r="I1728" i="67"/>
  <c r="F1729" i="67"/>
  <c r="G1729" i="67" s="1"/>
  <c r="H1729" i="67" s="1"/>
  <c r="C1788" i="67"/>
  <c r="E1785" i="67"/>
  <c r="C1777" i="67"/>
  <c r="E1774" i="67"/>
  <c r="F1771" i="67"/>
  <c r="G1771" i="67" s="1"/>
  <c r="H1771" i="67" s="1"/>
  <c r="F1768" i="67"/>
  <c r="G1768" i="67" s="1"/>
  <c r="H1768" i="67" s="1"/>
  <c r="C1766" i="67"/>
  <c r="D1763" i="67"/>
  <c r="D1760" i="67"/>
  <c r="C1757" i="67"/>
  <c r="C1755" i="67"/>
  <c r="C1753" i="67"/>
  <c r="C1751" i="67"/>
  <c r="C1749" i="67"/>
  <c r="C1747" i="67"/>
  <c r="C1745" i="67"/>
  <c r="F1743" i="67"/>
  <c r="G1743" i="67" s="1"/>
  <c r="H1743" i="67" s="1"/>
  <c r="F1742" i="67"/>
  <c r="G1742" i="67" s="1"/>
  <c r="H1742" i="67" s="1"/>
  <c r="F1741" i="67"/>
  <c r="G1741" i="67" s="1"/>
  <c r="H1741" i="67" s="1"/>
  <c r="F1740" i="67"/>
  <c r="G1740" i="67" s="1"/>
  <c r="H1740" i="67" s="1"/>
  <c r="F1739" i="67"/>
  <c r="G1739" i="67" s="1"/>
  <c r="H1739" i="67" s="1"/>
  <c r="F1738" i="67"/>
  <c r="G1738" i="67" s="1"/>
  <c r="H1738" i="67" s="1"/>
  <c r="F1737" i="67"/>
  <c r="G1737" i="67" s="1"/>
  <c r="H1737" i="67" s="1"/>
  <c r="F1736" i="67"/>
  <c r="G1736" i="67" s="1"/>
  <c r="H1736" i="67" s="1"/>
  <c r="F1735" i="67"/>
  <c r="G1735" i="67" s="1"/>
  <c r="H1735" i="67" s="1"/>
  <c r="F1734" i="67"/>
  <c r="G1734" i="67" s="1"/>
  <c r="H1734" i="67" s="1"/>
  <c r="F1733" i="67"/>
  <c r="G1733" i="67" s="1"/>
  <c r="H1733" i="67" s="1"/>
  <c r="F1732" i="67"/>
  <c r="G1732" i="67" s="1"/>
  <c r="H1732" i="67" s="1"/>
  <c r="F1731" i="67"/>
  <c r="G1731" i="67" s="1"/>
  <c r="H1731" i="67" s="1"/>
  <c r="F1730" i="67"/>
  <c r="G1730" i="67" s="1"/>
  <c r="H1730" i="67" s="1"/>
  <c r="F1728" i="67"/>
  <c r="G1728" i="67" s="1"/>
  <c r="H1728" i="67" s="1"/>
  <c r="E1727" i="67"/>
  <c r="F1726" i="67"/>
  <c r="G1726" i="67" s="1"/>
  <c r="H1726" i="67" s="1"/>
  <c r="I1725" i="67"/>
  <c r="D1725" i="67"/>
  <c r="E1724" i="67"/>
  <c r="F1723" i="67"/>
  <c r="G1723" i="67" s="1"/>
  <c r="H1723" i="67" s="1"/>
  <c r="I1722" i="67"/>
  <c r="E1722" i="67"/>
  <c r="C1721" i="67"/>
  <c r="D1720" i="67"/>
  <c r="E1719" i="67"/>
  <c r="D1718" i="67"/>
  <c r="F1717" i="67"/>
  <c r="G1717" i="67" s="1"/>
  <c r="H1717" i="67" s="1"/>
  <c r="I1716" i="67"/>
  <c r="C1716" i="67"/>
  <c r="D1715" i="67"/>
  <c r="C1714" i="67"/>
  <c r="E1713" i="67"/>
  <c r="F1712" i="67"/>
  <c r="G1712" i="67" s="1"/>
  <c r="H1712" i="67" s="1"/>
  <c r="I1711" i="67"/>
  <c r="C1711" i="67"/>
  <c r="F1710" i="67"/>
  <c r="G1710" i="67" s="1"/>
  <c r="H1710" i="67" s="1"/>
  <c r="I1709" i="67"/>
  <c r="D1709" i="67"/>
  <c r="E1708" i="67"/>
  <c r="F1707" i="67"/>
  <c r="G1707" i="67" s="1"/>
  <c r="H1707" i="67" s="1"/>
  <c r="I1706" i="67"/>
  <c r="E1706" i="67"/>
  <c r="C1705" i="67"/>
  <c r="D1704" i="67"/>
  <c r="E1703" i="67"/>
  <c r="D1702" i="67"/>
  <c r="E1701" i="67"/>
  <c r="F1700" i="67"/>
  <c r="G1700" i="67" s="1"/>
  <c r="H1700" i="67" s="1"/>
  <c r="I1699" i="67"/>
  <c r="C1699" i="67"/>
  <c r="E1698" i="67"/>
  <c r="F1697" i="67"/>
  <c r="I1696" i="67"/>
  <c r="I1695" i="67"/>
  <c r="I1694" i="67"/>
  <c r="I1693" i="67"/>
  <c r="I1692" i="67"/>
  <c r="I1691" i="67"/>
  <c r="I1690" i="67"/>
  <c r="I1689" i="67"/>
  <c r="I1688" i="67"/>
  <c r="I1687" i="67"/>
  <c r="I1686" i="67"/>
  <c r="I1685" i="67"/>
  <c r="I1684" i="67"/>
  <c r="I1683" i="67"/>
  <c r="I1682" i="67"/>
  <c r="I1681" i="67"/>
  <c r="D1727" i="67"/>
  <c r="E1726" i="67"/>
  <c r="C1725" i="67"/>
  <c r="D1724" i="67"/>
  <c r="E1723" i="67"/>
  <c r="D1722" i="67"/>
  <c r="F1721" i="67"/>
  <c r="G1721" i="67" s="1"/>
  <c r="H1721" i="67" s="1"/>
  <c r="I1720" i="67"/>
  <c r="C1720" i="67"/>
  <c r="D1719" i="67"/>
  <c r="C1718" i="67"/>
  <c r="E1717" i="67"/>
  <c r="F1716" i="67"/>
  <c r="G1716" i="67" s="1"/>
  <c r="H1716" i="67" s="1"/>
  <c r="I1715" i="67"/>
  <c r="C1715" i="67"/>
  <c r="F1714" i="67"/>
  <c r="G1714" i="67" s="1"/>
  <c r="H1714" i="67" s="1"/>
  <c r="I1713" i="67"/>
  <c r="D1713" i="67"/>
  <c r="E1712" i="67"/>
  <c r="F1711" i="67"/>
  <c r="G1711" i="67" s="1"/>
  <c r="H1711" i="67" s="1"/>
  <c r="I1710" i="67"/>
  <c r="E1710" i="67"/>
  <c r="C1709" i="67"/>
  <c r="D1708" i="67"/>
  <c r="E1707" i="67"/>
  <c r="D1706" i="67"/>
  <c r="F1705" i="67"/>
  <c r="I1704" i="67"/>
  <c r="C1704" i="67"/>
  <c r="D1703" i="67"/>
  <c r="C1702" i="67"/>
  <c r="D1701" i="67"/>
  <c r="E1700" i="67"/>
  <c r="F1699" i="67"/>
  <c r="I1698" i="67"/>
  <c r="D1698" i="67"/>
  <c r="E1697" i="67"/>
  <c r="F1696" i="67"/>
  <c r="G1696" i="67" s="1"/>
  <c r="H1696" i="67" s="1"/>
  <c r="C1727" i="67"/>
  <c r="F1725" i="67"/>
  <c r="G1725" i="67" s="1"/>
  <c r="H1725" i="67" s="1"/>
  <c r="C1724" i="67"/>
  <c r="E1721" i="67"/>
  <c r="I1719" i="67"/>
  <c r="F1718" i="67"/>
  <c r="G1718" i="67" s="1"/>
  <c r="H1718" i="67" s="1"/>
  <c r="D1717" i="67"/>
  <c r="F1715" i="67"/>
  <c r="G1715" i="67" s="1"/>
  <c r="H1715" i="67" s="1"/>
  <c r="E1714" i="67"/>
  <c r="C1713" i="67"/>
  <c r="E1711" i="67"/>
  <c r="D1710" i="67"/>
  <c r="I1708" i="67"/>
  <c r="D1707" i="67"/>
  <c r="C1706" i="67"/>
  <c r="F1704" i="67"/>
  <c r="G1704" i="67" s="1"/>
  <c r="H1704" i="67" s="1"/>
  <c r="C1703" i="67"/>
  <c r="I1701" i="67"/>
  <c r="D1700" i="67"/>
  <c r="D1697" i="67"/>
  <c r="F1695" i="67"/>
  <c r="G1695" i="67" s="1"/>
  <c r="H1695" i="67" s="1"/>
  <c r="E1694" i="67"/>
  <c r="C1693" i="67"/>
  <c r="F1691" i="67"/>
  <c r="G1691" i="67" s="1"/>
  <c r="H1691" i="67" s="1"/>
  <c r="E1690" i="67"/>
  <c r="C1689" i="67"/>
  <c r="F1687" i="67"/>
  <c r="G1687" i="67" s="1"/>
  <c r="H1687" i="67" s="1"/>
  <c r="E1686" i="67"/>
  <c r="C1685" i="67"/>
  <c r="F1683" i="67"/>
  <c r="G1683" i="67" s="1"/>
  <c r="H1683" i="67" s="1"/>
  <c r="E1682" i="67"/>
  <c r="C1681" i="67"/>
  <c r="C1680" i="67"/>
  <c r="C1679" i="67"/>
  <c r="C1678" i="67"/>
  <c r="C1677" i="67"/>
  <c r="C1676" i="67"/>
  <c r="C1675" i="67"/>
  <c r="C1674" i="67"/>
  <c r="C1673" i="67"/>
  <c r="C1672" i="67"/>
  <c r="C1671" i="67"/>
  <c r="C1670" i="67"/>
  <c r="C1669" i="67"/>
  <c r="C1668" i="67"/>
  <c r="C1667" i="67"/>
  <c r="I1726" i="67"/>
  <c r="E1725" i="67"/>
  <c r="I1723" i="67"/>
  <c r="F1722" i="67"/>
  <c r="G1722" i="67" s="1"/>
  <c r="H1722" i="67" s="1"/>
  <c r="D1721" i="67"/>
  <c r="F1719" i="67"/>
  <c r="G1719" i="67" s="1"/>
  <c r="H1719" i="67" s="1"/>
  <c r="E1718" i="67"/>
  <c r="C1717" i="67"/>
  <c r="E1715" i="67"/>
  <c r="D1714" i="67"/>
  <c r="I1712" i="67"/>
  <c r="D1711" i="67"/>
  <c r="C1710" i="67"/>
  <c r="F1708" i="67"/>
  <c r="G1708" i="67" s="1"/>
  <c r="H1708" i="67" s="1"/>
  <c r="C1707" i="67"/>
  <c r="I1705" i="67"/>
  <c r="E1704" i="67"/>
  <c r="I1702" i="67"/>
  <c r="F1701" i="67"/>
  <c r="G1701" i="67" s="1"/>
  <c r="H1701" i="67" s="1"/>
  <c r="C1700" i="67"/>
  <c r="F1698" i="67"/>
  <c r="G1698" i="67" s="1"/>
  <c r="H1698" i="67" s="1"/>
  <c r="C1697" i="67"/>
  <c r="E1695" i="67"/>
  <c r="C1694" i="67"/>
  <c r="F1692" i="67"/>
  <c r="G1692" i="67" s="1"/>
  <c r="H1692" i="67" s="1"/>
  <c r="E1691" i="67"/>
  <c r="C1690" i="67"/>
  <c r="F1688" i="67"/>
  <c r="G1688" i="67" s="1"/>
  <c r="H1688" i="67" s="1"/>
  <c r="E1687" i="67"/>
  <c r="C1686" i="67"/>
  <c r="F1684" i="67"/>
  <c r="G1684" i="67" s="1"/>
  <c r="H1684" i="67" s="1"/>
  <c r="E1683" i="67"/>
  <c r="C1682" i="67"/>
  <c r="I1680" i="67"/>
  <c r="I1679" i="67"/>
  <c r="I1678" i="67"/>
  <c r="I1677" i="67"/>
  <c r="I1676" i="67"/>
  <c r="I1675" i="67"/>
  <c r="I1674" i="67"/>
  <c r="I1673" i="67"/>
  <c r="I1672" i="67"/>
  <c r="I1671" i="67"/>
  <c r="I1670" i="67"/>
  <c r="I1669" i="67"/>
  <c r="I1668" i="67"/>
  <c r="I1667" i="67"/>
  <c r="I1727" i="67"/>
  <c r="I1724" i="67"/>
  <c r="C1722" i="67"/>
  <c r="C1719" i="67"/>
  <c r="E1716" i="67"/>
  <c r="C1708" i="67"/>
  <c r="E1705" i="67"/>
  <c r="F1702" i="67"/>
  <c r="E1699" i="67"/>
  <c r="E1696" i="67"/>
  <c r="F1693" i="67"/>
  <c r="G1693" i="67" s="1"/>
  <c r="H1693" i="67" s="1"/>
  <c r="C1691" i="67"/>
  <c r="E1688" i="67"/>
  <c r="F1685" i="67"/>
  <c r="G1685" i="67" s="1"/>
  <c r="H1685" i="67" s="1"/>
  <c r="C1683" i="67"/>
  <c r="F1680" i="67"/>
  <c r="G1680" i="67" s="1"/>
  <c r="H1680" i="67" s="1"/>
  <c r="F1678" i="67"/>
  <c r="G1678" i="67" s="1"/>
  <c r="H1678" i="67" s="1"/>
  <c r="F1676" i="67"/>
  <c r="G1676" i="67" s="1"/>
  <c r="H1676" i="67" s="1"/>
  <c r="F1674" i="67"/>
  <c r="G1674" i="67" s="1"/>
  <c r="H1674" i="67" s="1"/>
  <c r="F1672" i="67"/>
  <c r="G1672" i="67" s="1"/>
  <c r="H1672" i="67" s="1"/>
  <c r="F1670" i="67"/>
  <c r="G1670" i="67" s="1"/>
  <c r="H1670" i="67" s="1"/>
  <c r="F1668" i="67"/>
  <c r="G1668" i="67" s="1"/>
  <c r="H1668" i="67" s="1"/>
  <c r="D1723" i="67"/>
  <c r="I1717" i="67"/>
  <c r="D1712" i="67"/>
  <c r="I1703" i="67"/>
  <c r="C1701" i="67"/>
  <c r="C1695" i="67"/>
  <c r="F1689" i="67"/>
  <c r="G1689" i="67" s="1"/>
  <c r="H1689" i="67" s="1"/>
  <c r="E1684" i="67"/>
  <c r="F1679" i="67"/>
  <c r="G1679" i="67" s="1"/>
  <c r="H1679" i="67" s="1"/>
  <c r="F1675" i="67"/>
  <c r="G1675" i="67" s="1"/>
  <c r="H1675" i="67" s="1"/>
  <c r="F1671" i="67"/>
  <c r="G1671" i="67" s="1"/>
  <c r="H1671" i="67" s="1"/>
  <c r="F1667" i="67"/>
  <c r="G1667" i="67" s="1"/>
  <c r="H1667" i="67" s="1"/>
  <c r="C1726" i="67"/>
  <c r="E1720" i="67"/>
  <c r="E1709" i="67"/>
  <c r="F1703" i="67"/>
  <c r="G1703" i="67" s="1"/>
  <c r="H1703" i="67" s="1"/>
  <c r="I1700" i="67"/>
  <c r="F1694" i="67"/>
  <c r="G1694" i="67" s="1"/>
  <c r="H1694" i="67" s="1"/>
  <c r="E1689" i="67"/>
  <c r="C1684" i="67"/>
  <c r="E1679" i="67"/>
  <c r="E1675" i="67"/>
  <c r="E1671" i="67"/>
  <c r="E1667" i="67"/>
  <c r="F1727" i="67"/>
  <c r="G1727" i="67" s="1"/>
  <c r="H1727" i="67" s="1"/>
  <c r="F1724" i="67"/>
  <c r="G1724" i="67" s="1"/>
  <c r="H1724" i="67" s="1"/>
  <c r="I1721" i="67"/>
  <c r="I1718" i="67"/>
  <c r="D1716" i="67"/>
  <c r="F1713" i="67"/>
  <c r="G1713" i="67" s="1"/>
  <c r="H1713" i="67" s="1"/>
  <c r="I1707" i="67"/>
  <c r="D1705" i="67"/>
  <c r="E1702" i="67"/>
  <c r="D1699" i="67"/>
  <c r="C1696" i="67"/>
  <c r="E1693" i="67"/>
  <c r="F1690" i="67"/>
  <c r="G1690" i="67" s="1"/>
  <c r="H1690" i="67" s="1"/>
  <c r="C1688" i="67"/>
  <c r="E1685" i="67"/>
  <c r="F1682" i="67"/>
  <c r="G1682" i="67" s="1"/>
  <c r="H1682" i="67" s="1"/>
  <c r="E1680" i="67"/>
  <c r="E1678" i="67"/>
  <c r="E1676" i="67"/>
  <c r="E1674" i="67"/>
  <c r="E1672" i="67"/>
  <c r="E1670" i="67"/>
  <c r="E1668" i="67"/>
  <c r="D1726" i="67"/>
  <c r="F1720" i="67"/>
  <c r="G1720" i="67" s="1"/>
  <c r="H1720" i="67" s="1"/>
  <c r="I1714" i="67"/>
  <c r="F1709" i="67"/>
  <c r="G1709" i="67" s="1"/>
  <c r="H1709" i="67" s="1"/>
  <c r="C1698" i="67"/>
  <c r="E1692" i="67"/>
  <c r="C1687" i="67"/>
  <c r="F1681" i="67"/>
  <c r="G1681" i="67" s="1"/>
  <c r="H1681" i="67" s="1"/>
  <c r="F1677" i="67"/>
  <c r="G1677" i="67" s="1"/>
  <c r="H1677" i="67" s="1"/>
  <c r="F1673" i="67"/>
  <c r="G1673" i="67" s="1"/>
  <c r="H1673" i="67" s="1"/>
  <c r="F1669" i="67"/>
  <c r="G1669" i="67" s="1"/>
  <c r="H1669" i="67" s="1"/>
  <c r="C1723" i="67"/>
  <c r="C1712" i="67"/>
  <c r="F1706" i="67"/>
  <c r="G1706" i="67" s="1"/>
  <c r="H1706" i="67" s="1"/>
  <c r="I1697" i="67"/>
  <c r="C1692" i="67"/>
  <c r="F1686" i="67"/>
  <c r="G1686" i="67" s="1"/>
  <c r="H1686" i="67" s="1"/>
  <c r="E1681" i="67"/>
  <c r="E1677" i="67"/>
  <c r="E1673" i="67"/>
  <c r="E1669" i="67"/>
  <c r="E1665" i="67"/>
  <c r="F1664" i="67"/>
  <c r="G1664" i="67" s="1"/>
  <c r="H1664" i="67" s="1"/>
  <c r="I1663" i="67"/>
  <c r="C1663" i="67"/>
  <c r="E1662" i="67"/>
  <c r="F1661" i="67"/>
  <c r="G1661" i="67" s="1"/>
  <c r="H1661" i="67" s="1"/>
  <c r="I1660" i="67"/>
  <c r="C1660" i="67"/>
  <c r="D1659" i="67"/>
  <c r="F1658" i="67"/>
  <c r="I1657" i="67"/>
  <c r="C1657" i="67"/>
  <c r="D1656" i="67"/>
  <c r="E1655" i="67"/>
  <c r="C1654" i="67"/>
  <c r="D1653" i="67"/>
  <c r="E1652" i="67"/>
  <c r="F1651" i="67"/>
  <c r="I1650" i="67"/>
  <c r="D1650" i="67"/>
  <c r="E1649" i="67"/>
  <c r="F1648" i="67"/>
  <c r="G1648" i="67" s="1"/>
  <c r="H1648" i="67" s="1"/>
  <c r="I1647" i="67"/>
  <c r="C1647" i="67"/>
  <c r="E1646" i="67"/>
  <c r="F1645" i="67"/>
  <c r="G1645" i="67" s="1"/>
  <c r="H1645" i="67" s="1"/>
  <c r="I1644" i="67"/>
  <c r="C1644" i="67"/>
  <c r="D1643" i="67"/>
  <c r="F1642" i="67"/>
  <c r="G1642" i="67" s="1"/>
  <c r="H1642" i="67" s="1"/>
  <c r="I1641" i="67"/>
  <c r="C1641" i="67"/>
  <c r="D1640" i="67"/>
  <c r="E1639" i="67"/>
  <c r="C1638" i="67"/>
  <c r="D1637" i="67"/>
  <c r="E1636" i="67"/>
  <c r="F1635" i="67"/>
  <c r="G1635" i="67" s="1"/>
  <c r="H1635" i="67" s="1"/>
  <c r="I1634" i="67"/>
  <c r="I1633" i="67"/>
  <c r="E1633" i="67"/>
  <c r="E1632" i="67"/>
  <c r="I1630" i="67"/>
  <c r="I1629" i="67"/>
  <c r="E1629" i="67"/>
  <c r="E1628" i="67"/>
  <c r="I1626" i="67"/>
  <c r="I1625" i="67"/>
  <c r="E1625" i="67"/>
  <c r="E1624" i="67"/>
  <c r="I1622" i="67"/>
  <c r="I1621" i="67"/>
  <c r="E1621" i="67"/>
  <c r="E1620" i="67"/>
  <c r="D1665" i="67"/>
  <c r="E1664" i="67"/>
  <c r="F1663" i="67"/>
  <c r="I1662" i="67"/>
  <c r="D1662" i="67"/>
  <c r="E1661" i="67"/>
  <c r="F1660" i="67"/>
  <c r="G1660" i="67" s="1"/>
  <c r="H1660" i="67" s="1"/>
  <c r="I1659" i="67"/>
  <c r="C1659" i="67"/>
  <c r="E1658" i="67"/>
  <c r="F1657" i="67"/>
  <c r="I1656" i="67"/>
  <c r="C1656" i="67"/>
  <c r="D1655" i="67"/>
  <c r="F1654" i="67"/>
  <c r="G1654" i="67" s="1"/>
  <c r="H1654" i="67" s="1"/>
  <c r="I1653" i="67"/>
  <c r="C1653" i="67"/>
  <c r="D1652" i="67"/>
  <c r="E1651" i="67"/>
  <c r="C1650" i="67"/>
  <c r="D1649" i="67"/>
  <c r="E1648" i="67"/>
  <c r="F1647" i="67"/>
  <c r="G1647" i="67" s="1"/>
  <c r="H1647" i="67" s="1"/>
  <c r="I1646" i="67"/>
  <c r="D1646" i="67"/>
  <c r="E1645" i="67"/>
  <c r="F1644" i="67"/>
  <c r="G1644" i="67" s="1"/>
  <c r="H1644" i="67" s="1"/>
  <c r="I1643" i="67"/>
  <c r="C1643" i="67"/>
  <c r="E1642" i="67"/>
  <c r="F1641" i="67"/>
  <c r="G1641" i="67" s="1"/>
  <c r="H1641" i="67" s="1"/>
  <c r="I1640" i="67"/>
  <c r="C1640" i="67"/>
  <c r="D1639" i="67"/>
  <c r="F1638" i="67"/>
  <c r="G1638" i="67" s="1"/>
  <c r="H1638" i="67" s="1"/>
  <c r="I1637" i="67"/>
  <c r="C1637" i="67"/>
  <c r="D1636" i="67"/>
  <c r="E1635" i="67"/>
  <c r="F1634" i="67"/>
  <c r="G1634" i="67" s="1"/>
  <c r="H1634" i="67" s="1"/>
  <c r="C1633" i="67"/>
  <c r="C1632" i="67"/>
  <c r="F1631" i="67"/>
  <c r="G1631" i="67" s="1"/>
  <c r="H1631" i="67" s="1"/>
  <c r="F1630" i="67"/>
  <c r="G1630" i="67" s="1"/>
  <c r="H1630" i="67" s="1"/>
  <c r="C1629" i="67"/>
  <c r="C1628" i="67"/>
  <c r="F1627" i="67"/>
  <c r="G1627" i="67" s="1"/>
  <c r="H1627" i="67" s="1"/>
  <c r="F1626" i="67"/>
  <c r="G1626" i="67" s="1"/>
  <c r="H1626" i="67" s="1"/>
  <c r="C1625" i="67"/>
  <c r="C1624" i="67"/>
  <c r="C1665" i="67"/>
  <c r="E1663" i="67"/>
  <c r="C1662" i="67"/>
  <c r="E1660" i="67"/>
  <c r="I1658" i="67"/>
  <c r="E1657" i="67"/>
  <c r="I1655" i="67"/>
  <c r="E1654" i="67"/>
  <c r="I1652" i="67"/>
  <c r="D1651" i="67"/>
  <c r="I1649" i="67"/>
  <c r="D1648" i="67"/>
  <c r="D1645" i="67"/>
  <c r="F1643" i="67"/>
  <c r="G1643" i="67" s="1"/>
  <c r="H1643" i="67" s="1"/>
  <c r="D1642" i="67"/>
  <c r="F1640" i="67"/>
  <c r="G1640" i="67" s="1"/>
  <c r="H1640" i="67" s="1"/>
  <c r="C1639" i="67"/>
  <c r="F1637" i="67"/>
  <c r="G1637" i="67" s="1"/>
  <c r="H1637" i="67" s="1"/>
  <c r="C1636" i="67"/>
  <c r="E1634" i="67"/>
  <c r="I1632" i="67"/>
  <c r="E1631" i="67"/>
  <c r="I1627" i="67"/>
  <c r="E1626" i="67"/>
  <c r="I1624" i="67"/>
  <c r="F1623" i="67"/>
  <c r="G1623" i="67" s="1"/>
  <c r="H1623" i="67" s="1"/>
  <c r="E1622" i="67"/>
  <c r="F1621" i="67"/>
  <c r="G1621" i="67" s="1"/>
  <c r="H1621" i="67" s="1"/>
  <c r="C1620" i="67"/>
  <c r="F1619" i="67"/>
  <c r="G1619" i="67" s="1"/>
  <c r="H1619" i="67" s="1"/>
  <c r="F1618" i="67"/>
  <c r="G1618" i="67" s="1"/>
  <c r="H1618" i="67" s="1"/>
  <c r="C1617" i="67"/>
  <c r="C1616" i="67"/>
  <c r="F1615" i="67"/>
  <c r="G1615" i="67" s="1"/>
  <c r="H1615" i="67" s="1"/>
  <c r="F1614" i="67"/>
  <c r="G1614" i="67" s="1"/>
  <c r="H1614" i="67" s="1"/>
  <c r="C1613" i="67"/>
  <c r="C1612" i="67"/>
  <c r="F1611" i="67"/>
  <c r="G1611" i="67" s="1"/>
  <c r="H1611" i="67" s="1"/>
  <c r="F1610" i="67"/>
  <c r="G1610" i="67" s="1"/>
  <c r="H1610" i="67" s="1"/>
  <c r="C1609" i="67"/>
  <c r="C1608" i="67"/>
  <c r="F1607" i="67"/>
  <c r="G1607" i="67" s="1"/>
  <c r="H1607" i="67" s="1"/>
  <c r="I1665" i="67"/>
  <c r="D1658" i="67"/>
  <c r="C1655" i="67"/>
  <c r="C1652" i="67"/>
  <c r="C1649" i="67"/>
  <c r="C1646" i="67"/>
  <c r="I1642" i="67"/>
  <c r="I1639" i="67"/>
  <c r="D1635" i="67"/>
  <c r="I1631" i="67"/>
  <c r="I1628" i="67"/>
  <c r="C1623" i="67"/>
  <c r="I1620" i="67"/>
  <c r="C1619" i="67"/>
  <c r="I1664" i="67"/>
  <c r="D1663" i="67"/>
  <c r="I1661" i="67"/>
  <c r="D1660" i="67"/>
  <c r="D1657" i="67"/>
  <c r="F1655" i="67"/>
  <c r="D1654" i="67"/>
  <c r="F1652" i="67"/>
  <c r="G1652" i="67" s="1"/>
  <c r="H1652" i="67" s="1"/>
  <c r="C1651" i="67"/>
  <c r="F1649" i="67"/>
  <c r="G1649" i="67" s="1"/>
  <c r="H1649" i="67" s="1"/>
  <c r="C1648" i="67"/>
  <c r="F1646" i="67"/>
  <c r="G1646" i="67" s="1"/>
  <c r="H1646" i="67" s="1"/>
  <c r="C1645" i="67"/>
  <c r="E1643" i="67"/>
  <c r="C1642" i="67"/>
  <c r="E1640" i="67"/>
  <c r="I1638" i="67"/>
  <c r="E1637" i="67"/>
  <c r="I1635" i="67"/>
  <c r="C1634" i="67"/>
  <c r="F1632" i="67"/>
  <c r="G1632" i="67" s="1"/>
  <c r="H1632" i="67" s="1"/>
  <c r="C1631" i="67"/>
  <c r="F1629" i="67"/>
  <c r="G1629" i="67" s="1"/>
  <c r="H1629" i="67" s="1"/>
  <c r="C1626" i="67"/>
  <c r="F1624" i="67"/>
  <c r="G1624" i="67" s="1"/>
  <c r="H1624" i="67" s="1"/>
  <c r="E1623" i="67"/>
  <c r="C1622" i="67"/>
  <c r="C1621" i="67"/>
  <c r="I1619" i="67"/>
  <c r="E1619" i="67"/>
  <c r="E1618" i="67"/>
  <c r="I1616" i="67"/>
  <c r="I1615" i="67"/>
  <c r="E1615" i="67"/>
  <c r="E1614" i="67"/>
  <c r="I1612" i="67"/>
  <c r="I1611" i="67"/>
  <c r="E1611" i="67"/>
  <c r="E1610" i="67"/>
  <c r="I1608" i="67"/>
  <c r="I1607" i="67"/>
  <c r="E1607" i="67"/>
  <c r="D1664" i="67"/>
  <c r="D1661" i="67"/>
  <c r="F1659" i="67"/>
  <c r="G1659" i="67" s="1"/>
  <c r="H1659" i="67" s="1"/>
  <c r="F1656" i="67"/>
  <c r="G1656" i="67" s="1"/>
  <c r="H1656" i="67" s="1"/>
  <c r="F1653" i="67"/>
  <c r="F1650" i="67"/>
  <c r="E1647" i="67"/>
  <c r="E1644" i="67"/>
  <c r="E1641" i="67"/>
  <c r="E1638" i="67"/>
  <c r="I1636" i="67"/>
  <c r="E1630" i="67"/>
  <c r="E1627" i="67"/>
  <c r="I1623" i="67"/>
  <c r="F1665" i="67"/>
  <c r="G1665" i="67" s="1"/>
  <c r="H1665" i="67" s="1"/>
  <c r="E1659" i="67"/>
  <c r="E1653" i="67"/>
  <c r="D1647" i="67"/>
  <c r="D1641" i="67"/>
  <c r="C1635" i="67"/>
  <c r="F1628" i="67"/>
  <c r="G1628" i="67" s="1"/>
  <c r="H1628" i="67" s="1"/>
  <c r="F1622" i="67"/>
  <c r="G1622" i="67" s="1"/>
  <c r="H1622" i="67" s="1"/>
  <c r="I1618" i="67"/>
  <c r="E1617" i="67"/>
  <c r="I1613" i="67"/>
  <c r="E1612" i="67"/>
  <c r="I1610" i="67"/>
  <c r="E1609" i="67"/>
  <c r="F1662" i="67"/>
  <c r="G1662" i="67" s="1"/>
  <c r="H1662" i="67" s="1"/>
  <c r="E1650" i="67"/>
  <c r="D1638" i="67"/>
  <c r="F1625" i="67"/>
  <c r="G1625" i="67" s="1"/>
  <c r="H1625" i="67" s="1"/>
  <c r="I1617" i="67"/>
  <c r="I1614" i="67"/>
  <c r="E1608" i="67"/>
  <c r="C1661" i="67"/>
  <c r="I1648" i="67"/>
  <c r="F1636" i="67"/>
  <c r="G1636" i="67" s="1"/>
  <c r="H1636" i="67" s="1"/>
  <c r="C1630" i="67"/>
  <c r="F1612" i="67"/>
  <c r="G1612" i="67" s="1"/>
  <c r="H1612" i="67" s="1"/>
  <c r="F1609" i="67"/>
  <c r="G1609" i="67" s="1"/>
  <c r="H1609" i="67" s="1"/>
  <c r="C1664" i="67"/>
  <c r="C1658" i="67"/>
  <c r="I1651" i="67"/>
  <c r="I1645" i="67"/>
  <c r="F1639" i="67"/>
  <c r="G1639" i="67" s="1"/>
  <c r="H1639" i="67" s="1"/>
  <c r="F1633" i="67"/>
  <c r="G1633" i="67" s="1"/>
  <c r="H1633" i="67" s="1"/>
  <c r="C1627" i="67"/>
  <c r="C1618" i="67"/>
  <c r="F1616" i="67"/>
  <c r="G1616" i="67" s="1"/>
  <c r="H1616" i="67" s="1"/>
  <c r="C1615" i="67"/>
  <c r="F1613" i="67"/>
  <c r="G1613" i="67" s="1"/>
  <c r="H1613" i="67" s="1"/>
  <c r="C1610" i="67"/>
  <c r="F1608" i="67"/>
  <c r="G1608" i="67" s="1"/>
  <c r="H1608" i="67" s="1"/>
  <c r="C1607" i="67"/>
  <c r="E1656" i="67"/>
  <c r="D1644" i="67"/>
  <c r="F1620" i="67"/>
  <c r="G1620" i="67" s="1"/>
  <c r="H1620" i="67" s="1"/>
  <c r="E1616" i="67"/>
  <c r="E1613" i="67"/>
  <c r="I1609" i="67"/>
  <c r="I1654" i="67"/>
  <c r="F1617" i="67"/>
  <c r="G1617" i="67" s="1"/>
  <c r="H1617" i="67" s="1"/>
  <c r="C1614" i="67"/>
  <c r="C1611" i="67"/>
  <c r="D1603" i="67"/>
  <c r="E1602" i="67"/>
  <c r="F1601" i="67"/>
  <c r="G1601" i="67" s="1"/>
  <c r="H1601" i="67" s="1"/>
  <c r="I1600" i="67"/>
  <c r="D1600" i="67"/>
  <c r="E1599" i="67"/>
  <c r="F1598" i="67"/>
  <c r="G1598" i="67" s="1"/>
  <c r="H1598" i="67" s="1"/>
  <c r="I1597" i="67"/>
  <c r="C1597" i="67"/>
  <c r="E1596" i="67"/>
  <c r="F1595" i="67"/>
  <c r="G1595" i="67" s="1"/>
  <c r="H1595" i="67" s="1"/>
  <c r="I1594" i="67"/>
  <c r="C1594" i="67"/>
  <c r="D1593" i="67"/>
  <c r="F1592" i="67"/>
  <c r="G1592" i="67" s="1"/>
  <c r="H1592" i="67" s="1"/>
  <c r="I1591" i="67"/>
  <c r="C1591" i="67"/>
  <c r="D1590" i="67"/>
  <c r="C1589" i="67"/>
  <c r="E1588" i="67"/>
  <c r="F1587" i="67"/>
  <c r="G1587" i="67" s="1"/>
  <c r="H1587" i="67" s="1"/>
  <c r="I1586" i="67"/>
  <c r="C1586" i="67"/>
  <c r="F1585" i="67"/>
  <c r="G1585" i="67" s="1"/>
  <c r="H1585" i="67" s="1"/>
  <c r="I1584" i="67"/>
  <c r="D1584" i="67"/>
  <c r="E1583" i="67"/>
  <c r="F1582" i="67"/>
  <c r="G1582" i="67" s="1"/>
  <c r="H1582" i="67" s="1"/>
  <c r="I1581" i="67"/>
  <c r="E1581" i="67"/>
  <c r="C1580" i="67"/>
  <c r="D1579" i="67"/>
  <c r="E1578" i="67"/>
  <c r="D1577" i="67"/>
  <c r="F1576" i="67"/>
  <c r="G1576" i="67" s="1"/>
  <c r="H1576" i="67" s="1"/>
  <c r="I1575" i="67"/>
  <c r="C1575" i="67"/>
  <c r="D1574" i="67"/>
  <c r="E1573" i="67"/>
  <c r="I1603" i="67"/>
  <c r="C1603" i="67"/>
  <c r="D1602" i="67"/>
  <c r="E1601" i="67"/>
  <c r="C1600" i="67"/>
  <c r="D1599" i="67"/>
  <c r="E1598" i="67"/>
  <c r="F1597" i="67"/>
  <c r="G1597" i="67" s="1"/>
  <c r="H1597" i="67" s="1"/>
  <c r="I1596" i="67"/>
  <c r="D1596" i="67"/>
  <c r="E1595" i="67"/>
  <c r="F1594" i="67"/>
  <c r="G1594" i="67" s="1"/>
  <c r="H1594" i="67" s="1"/>
  <c r="I1593" i="67"/>
  <c r="C1593" i="67"/>
  <c r="E1592" i="67"/>
  <c r="F1591" i="67"/>
  <c r="G1591" i="67" s="1"/>
  <c r="H1591" i="67" s="1"/>
  <c r="I1590" i="67"/>
  <c r="C1590" i="67"/>
  <c r="F1589" i="67"/>
  <c r="G1589" i="67" s="1"/>
  <c r="H1589" i="67" s="1"/>
  <c r="I1588" i="67"/>
  <c r="D1588" i="67"/>
  <c r="E1587" i="67"/>
  <c r="F1586" i="67"/>
  <c r="G1586" i="67" s="1"/>
  <c r="H1586" i="67" s="1"/>
  <c r="I1585" i="67"/>
  <c r="E1585" i="67"/>
  <c r="C1584" i="67"/>
  <c r="D1583" i="67"/>
  <c r="E1582" i="67"/>
  <c r="D1581" i="67"/>
  <c r="F1580" i="67"/>
  <c r="G1580" i="67" s="1"/>
  <c r="H1580" i="67" s="1"/>
  <c r="I1579" i="67"/>
  <c r="C1579" i="67"/>
  <c r="D1578" i="67"/>
  <c r="C1577" i="67"/>
  <c r="E1576" i="67"/>
  <c r="F1575" i="67"/>
  <c r="G1575" i="67" s="1"/>
  <c r="H1575" i="67" s="1"/>
  <c r="I1574" i="67"/>
  <c r="C1574" i="67"/>
  <c r="D1573" i="67"/>
  <c r="F1603" i="67"/>
  <c r="G1603" i="67" s="1"/>
  <c r="H1603" i="67" s="1"/>
  <c r="C1602" i="67"/>
  <c r="F1600" i="67"/>
  <c r="G1600" i="67" s="1"/>
  <c r="H1600" i="67" s="1"/>
  <c r="C1599" i="67"/>
  <c r="E1597" i="67"/>
  <c r="C1596" i="67"/>
  <c r="E1594" i="67"/>
  <c r="I1592" i="67"/>
  <c r="E1591" i="67"/>
  <c r="I1589" i="67"/>
  <c r="D1587" i="67"/>
  <c r="F1584" i="67"/>
  <c r="G1584" i="67" s="1"/>
  <c r="H1584" i="67" s="1"/>
  <c r="C1583" i="67"/>
  <c r="I1578" i="67"/>
  <c r="D1576" i="67"/>
  <c r="C1573" i="67"/>
  <c r="F1571" i="67"/>
  <c r="G1571" i="67" s="1"/>
  <c r="H1571" i="67" s="1"/>
  <c r="E1603" i="67"/>
  <c r="I1601" i="67"/>
  <c r="E1600" i="67"/>
  <c r="I1598" i="67"/>
  <c r="D1597" i="67"/>
  <c r="I1595" i="67"/>
  <c r="D1594" i="67"/>
  <c r="D1591" i="67"/>
  <c r="F1588" i="67"/>
  <c r="G1588" i="67" s="1"/>
  <c r="H1588" i="67" s="1"/>
  <c r="C1587" i="67"/>
  <c r="E1584" i="67"/>
  <c r="I1582" i="67"/>
  <c r="F1581" i="67"/>
  <c r="G1581" i="67" s="1"/>
  <c r="H1581" i="67" s="1"/>
  <c r="D1580" i="67"/>
  <c r="F1578" i="67"/>
  <c r="G1578" i="67" s="1"/>
  <c r="H1578" i="67" s="1"/>
  <c r="E1577" i="67"/>
  <c r="C1576" i="67"/>
  <c r="E1574" i="67"/>
  <c r="I1572" i="67"/>
  <c r="I1571" i="67"/>
  <c r="E1571" i="67"/>
  <c r="E1570" i="67"/>
  <c r="I1568" i="67"/>
  <c r="I1567" i="67"/>
  <c r="E1567" i="67"/>
  <c r="E1566" i="67"/>
  <c r="I1564" i="67"/>
  <c r="I1563" i="67"/>
  <c r="E1563" i="67"/>
  <c r="E1562" i="67"/>
  <c r="I1560" i="67"/>
  <c r="I1559" i="67"/>
  <c r="E1559" i="67"/>
  <c r="E1558" i="67"/>
  <c r="I1556" i="67"/>
  <c r="I1555" i="67"/>
  <c r="E1555" i="67"/>
  <c r="E1554" i="67"/>
  <c r="I1552" i="67"/>
  <c r="I1551" i="67"/>
  <c r="E1551" i="67"/>
  <c r="E1550" i="67"/>
  <c r="I1548" i="67"/>
  <c r="I1547" i="67"/>
  <c r="E1547" i="67"/>
  <c r="E1546" i="67"/>
  <c r="I1544" i="67"/>
  <c r="I1543" i="67"/>
  <c r="E1543" i="67"/>
  <c r="I1583" i="67"/>
  <c r="F1579" i="67"/>
  <c r="G1579" i="67" s="1"/>
  <c r="H1579" i="67" s="1"/>
  <c r="I1576" i="67"/>
  <c r="I1573" i="67"/>
  <c r="C1571" i="67"/>
  <c r="F1569" i="67"/>
  <c r="G1569" i="67" s="1"/>
  <c r="H1569" i="67" s="1"/>
  <c r="C1566" i="67"/>
  <c r="I1602" i="67"/>
  <c r="D1601" i="67"/>
  <c r="I1599" i="67"/>
  <c r="D1598" i="67"/>
  <c r="D1595" i="67"/>
  <c r="F1593" i="67"/>
  <c r="G1593" i="67" s="1"/>
  <c r="H1593" i="67" s="1"/>
  <c r="D1592" i="67"/>
  <c r="F1590" i="67"/>
  <c r="G1590" i="67" s="1"/>
  <c r="H1590" i="67" s="1"/>
  <c r="E1589" i="67"/>
  <c r="C1588" i="67"/>
  <c r="E1586" i="67"/>
  <c r="D1585" i="67"/>
  <c r="D1582" i="67"/>
  <c r="C1581" i="67"/>
  <c r="C1578" i="67"/>
  <c r="E1575" i="67"/>
  <c r="F1572" i="67"/>
  <c r="G1572" i="67" s="1"/>
  <c r="H1572" i="67" s="1"/>
  <c r="C1570" i="67"/>
  <c r="F1568" i="67"/>
  <c r="G1568" i="67" s="1"/>
  <c r="H1568" i="67" s="1"/>
  <c r="C1567" i="67"/>
  <c r="F1602" i="67"/>
  <c r="G1602" i="67" s="1"/>
  <c r="H1602" i="67" s="1"/>
  <c r="C1601" i="67"/>
  <c r="F1599" i="67"/>
  <c r="G1599" i="67" s="1"/>
  <c r="H1599" i="67" s="1"/>
  <c r="C1598" i="67"/>
  <c r="F1596" i="67"/>
  <c r="G1596" i="67" s="1"/>
  <c r="H1596" i="67" s="1"/>
  <c r="C1595" i="67"/>
  <c r="E1593" i="67"/>
  <c r="C1592" i="67"/>
  <c r="E1590" i="67"/>
  <c r="D1589" i="67"/>
  <c r="I1587" i="67"/>
  <c r="D1586" i="67"/>
  <c r="C1585" i="67"/>
  <c r="F1583" i="67"/>
  <c r="G1583" i="67" s="1"/>
  <c r="H1583" i="67" s="1"/>
  <c r="C1582" i="67"/>
  <c r="I1580" i="67"/>
  <c r="E1579" i="67"/>
  <c r="I1577" i="67"/>
  <c r="D1575" i="67"/>
  <c r="F1573" i="67"/>
  <c r="G1573" i="67" s="1"/>
  <c r="H1573" i="67" s="1"/>
  <c r="E1572" i="67"/>
  <c r="I1570" i="67"/>
  <c r="I1569" i="67"/>
  <c r="E1569" i="67"/>
  <c r="E1568" i="67"/>
  <c r="I1566" i="67"/>
  <c r="I1565" i="67"/>
  <c r="E1565" i="67"/>
  <c r="E1564" i="67"/>
  <c r="I1562" i="67"/>
  <c r="I1561" i="67"/>
  <c r="E1561" i="67"/>
  <c r="E1560" i="67"/>
  <c r="I1558" i="67"/>
  <c r="I1557" i="67"/>
  <c r="E1557" i="67"/>
  <c r="E1556" i="67"/>
  <c r="I1554" i="67"/>
  <c r="I1553" i="67"/>
  <c r="E1553" i="67"/>
  <c r="E1552" i="67"/>
  <c r="I1550" i="67"/>
  <c r="I1549" i="67"/>
  <c r="E1549" i="67"/>
  <c r="E1548" i="67"/>
  <c r="I1546" i="67"/>
  <c r="I1545" i="67"/>
  <c r="E1545" i="67"/>
  <c r="E1544" i="67"/>
  <c r="E1580" i="67"/>
  <c r="F1577" i="67"/>
  <c r="G1577" i="67" s="1"/>
  <c r="H1577" i="67" s="1"/>
  <c r="F1574" i="67"/>
  <c r="G1574" i="67" s="1"/>
  <c r="H1574" i="67" s="1"/>
  <c r="C1572" i="67"/>
  <c r="F1570" i="67"/>
  <c r="G1570" i="67" s="1"/>
  <c r="H1570" i="67" s="1"/>
  <c r="C1569" i="67"/>
  <c r="C1568" i="67"/>
  <c r="F1565" i="67"/>
  <c r="G1565" i="67" s="1"/>
  <c r="H1565" i="67" s="1"/>
  <c r="C1562" i="67"/>
  <c r="F1560" i="67"/>
  <c r="G1560" i="67" s="1"/>
  <c r="H1560" i="67" s="1"/>
  <c r="C1559" i="67"/>
  <c r="F1557" i="67"/>
  <c r="G1557" i="67" s="1"/>
  <c r="H1557" i="67" s="1"/>
  <c r="C1554" i="67"/>
  <c r="F1552" i="67"/>
  <c r="G1552" i="67" s="1"/>
  <c r="H1552" i="67" s="1"/>
  <c r="C1551" i="67"/>
  <c r="F1549" i="67"/>
  <c r="G1549" i="67" s="1"/>
  <c r="H1549" i="67" s="1"/>
  <c r="C1546" i="67"/>
  <c r="F1544" i="67"/>
  <c r="G1544" i="67" s="1"/>
  <c r="H1544" i="67" s="1"/>
  <c r="C1543" i="67"/>
  <c r="F1550" i="67"/>
  <c r="G1550" i="67" s="1"/>
  <c r="H1550" i="67" s="1"/>
  <c r="F1547" i="67"/>
  <c r="G1547" i="67" s="1"/>
  <c r="H1547" i="67" s="1"/>
  <c r="C1544" i="67"/>
  <c r="C1550" i="67"/>
  <c r="F1545" i="67"/>
  <c r="G1545" i="67" s="1"/>
  <c r="H1545" i="67" s="1"/>
  <c r="C1548" i="67"/>
  <c r="F1567" i="67"/>
  <c r="G1567" i="67" s="1"/>
  <c r="H1567" i="67" s="1"/>
  <c r="C1565" i="67"/>
  <c r="F1563" i="67"/>
  <c r="G1563" i="67" s="1"/>
  <c r="H1563" i="67" s="1"/>
  <c r="C1560" i="67"/>
  <c r="F1558" i="67"/>
  <c r="G1558" i="67" s="1"/>
  <c r="H1558" i="67" s="1"/>
  <c r="C1557" i="67"/>
  <c r="F1555" i="67"/>
  <c r="G1555" i="67" s="1"/>
  <c r="H1555" i="67" s="1"/>
  <c r="C1552" i="67"/>
  <c r="C1549" i="67"/>
  <c r="C1547" i="67"/>
  <c r="F1546" i="67"/>
  <c r="G1546" i="67" s="1"/>
  <c r="H1546" i="67" s="1"/>
  <c r="F1566" i="67"/>
  <c r="G1566" i="67" s="1"/>
  <c r="H1566" i="67" s="1"/>
  <c r="F1564" i="67"/>
  <c r="G1564" i="67" s="1"/>
  <c r="H1564" i="67" s="1"/>
  <c r="C1563" i="67"/>
  <c r="F1561" i="67"/>
  <c r="G1561" i="67" s="1"/>
  <c r="H1561" i="67" s="1"/>
  <c r="C1558" i="67"/>
  <c r="F1556" i="67"/>
  <c r="G1556" i="67" s="1"/>
  <c r="H1556" i="67" s="1"/>
  <c r="C1555" i="67"/>
  <c r="F1553" i="67"/>
  <c r="G1553" i="67" s="1"/>
  <c r="H1553" i="67" s="1"/>
  <c r="F1548" i="67"/>
  <c r="G1548" i="67" s="1"/>
  <c r="H1548" i="67" s="1"/>
  <c r="C1545" i="67"/>
  <c r="C1564" i="67"/>
  <c r="F1562" i="67"/>
  <c r="G1562" i="67" s="1"/>
  <c r="H1562" i="67" s="1"/>
  <c r="C1561" i="67"/>
  <c r="F1559" i="67"/>
  <c r="G1559" i="67" s="1"/>
  <c r="H1559" i="67" s="1"/>
  <c r="C1556" i="67"/>
  <c r="F1554" i="67"/>
  <c r="G1554" i="67" s="1"/>
  <c r="H1554" i="67" s="1"/>
  <c r="C1553" i="67"/>
  <c r="F1551" i="67"/>
  <c r="G1551" i="67" s="1"/>
  <c r="H1551" i="67" s="1"/>
  <c r="F1543" i="67"/>
  <c r="G1543" i="67" s="1"/>
  <c r="H1543" i="67" s="1"/>
  <c r="E1504" i="67"/>
  <c r="F1503" i="67"/>
  <c r="G1503" i="67" s="1"/>
  <c r="H1503" i="67" s="1"/>
  <c r="F1502" i="67"/>
  <c r="G1502" i="67" s="1"/>
  <c r="H1502" i="67" s="1"/>
  <c r="C1501" i="67"/>
  <c r="C1500" i="67"/>
  <c r="E1499" i="67"/>
  <c r="E1498" i="67"/>
  <c r="I1496" i="67"/>
  <c r="I1495" i="67"/>
  <c r="I1494" i="67"/>
  <c r="I1493" i="67"/>
  <c r="C1493" i="67"/>
  <c r="C1492" i="67"/>
  <c r="F1491" i="67"/>
  <c r="G1491" i="67" s="1"/>
  <c r="H1491" i="67" s="1"/>
  <c r="F1490" i="67"/>
  <c r="G1490" i="67" s="1"/>
  <c r="H1490" i="67" s="1"/>
  <c r="I1488" i="67"/>
  <c r="I1487" i="67"/>
  <c r="E1487" i="67"/>
  <c r="E1486" i="67"/>
  <c r="F1485" i="67"/>
  <c r="G1485" i="67" s="1"/>
  <c r="H1485" i="67" s="1"/>
  <c r="F1484" i="67"/>
  <c r="G1484" i="67" s="1"/>
  <c r="H1484" i="67" s="1"/>
  <c r="C1483" i="67"/>
  <c r="C1482" i="67"/>
  <c r="E1481" i="67"/>
  <c r="E1480" i="67"/>
  <c r="I1478" i="67"/>
  <c r="I1477" i="67"/>
  <c r="C1477" i="67"/>
  <c r="C1476" i="67"/>
  <c r="F1475" i="67"/>
  <c r="G1475" i="67" s="1"/>
  <c r="H1475" i="67" s="1"/>
  <c r="E1475" i="67"/>
  <c r="I1504" i="67"/>
  <c r="C1503" i="67"/>
  <c r="F1501" i="67"/>
  <c r="G1501" i="67" s="1"/>
  <c r="H1501" i="67" s="1"/>
  <c r="I1497" i="67"/>
  <c r="E1496" i="67"/>
  <c r="E1495" i="67"/>
  <c r="F1493" i="67"/>
  <c r="G1493" i="67" s="1"/>
  <c r="H1493" i="67" s="1"/>
  <c r="C1490" i="67"/>
  <c r="C1504" i="67"/>
  <c r="E1503" i="67"/>
  <c r="E1502" i="67"/>
  <c r="I1500" i="67"/>
  <c r="I1499" i="67"/>
  <c r="C1499" i="67"/>
  <c r="C1498" i="67"/>
  <c r="F1497" i="67"/>
  <c r="G1497" i="67" s="1"/>
  <c r="H1497" i="67" s="1"/>
  <c r="F1496" i="67"/>
  <c r="G1496" i="67" s="1"/>
  <c r="H1496" i="67" s="1"/>
  <c r="F1495" i="67"/>
  <c r="G1495" i="67" s="1"/>
  <c r="H1495" i="67" s="1"/>
  <c r="F1494" i="67"/>
  <c r="G1494" i="67" s="1"/>
  <c r="H1494" i="67" s="1"/>
  <c r="I1492" i="67"/>
  <c r="I1491" i="67"/>
  <c r="E1491" i="67"/>
  <c r="E1490" i="67"/>
  <c r="F1489" i="67"/>
  <c r="G1489" i="67" s="1"/>
  <c r="H1489" i="67" s="1"/>
  <c r="F1488" i="67"/>
  <c r="G1488" i="67" s="1"/>
  <c r="H1488" i="67" s="1"/>
  <c r="C1487" i="67"/>
  <c r="C1486" i="67"/>
  <c r="E1485" i="67"/>
  <c r="E1484" i="67"/>
  <c r="I1482" i="67"/>
  <c r="I1481" i="67"/>
  <c r="C1481" i="67"/>
  <c r="C1480" i="67"/>
  <c r="F1479" i="67"/>
  <c r="G1479" i="67" s="1"/>
  <c r="H1479" i="67" s="1"/>
  <c r="F1478" i="67"/>
  <c r="G1478" i="67" s="1"/>
  <c r="H1478" i="67" s="1"/>
  <c r="I1476" i="67"/>
  <c r="I1475" i="67"/>
  <c r="I1503" i="67"/>
  <c r="C1502" i="67"/>
  <c r="F1500" i="67"/>
  <c r="G1500" i="67" s="1"/>
  <c r="H1500" i="67" s="1"/>
  <c r="I1498" i="67"/>
  <c r="E1497" i="67"/>
  <c r="E1494" i="67"/>
  <c r="F1492" i="67"/>
  <c r="G1492" i="67" s="1"/>
  <c r="H1492" i="67" s="1"/>
  <c r="C1491" i="67"/>
  <c r="E1489" i="67"/>
  <c r="F1498" i="67"/>
  <c r="G1498" i="67" s="1"/>
  <c r="H1498" i="67" s="1"/>
  <c r="F1504" i="67"/>
  <c r="G1504" i="67" s="1"/>
  <c r="H1504" i="67" s="1"/>
  <c r="E1501" i="67"/>
  <c r="C1494" i="67"/>
  <c r="I1490" i="67"/>
  <c r="C1488" i="67"/>
  <c r="F1486" i="67"/>
  <c r="G1486" i="67" s="1"/>
  <c r="H1486" i="67" s="1"/>
  <c r="I1484" i="67"/>
  <c r="E1483" i="67"/>
  <c r="F1481" i="67"/>
  <c r="G1481" i="67" s="1"/>
  <c r="H1481" i="67" s="1"/>
  <c r="C1478" i="67"/>
  <c r="E1476" i="67"/>
  <c r="E1500" i="67"/>
  <c r="E1493" i="67"/>
  <c r="I1489" i="67"/>
  <c r="I1485" i="67"/>
  <c r="C1484" i="67"/>
  <c r="F1482" i="67"/>
  <c r="G1482" i="67" s="1"/>
  <c r="H1482" i="67" s="1"/>
  <c r="I1480" i="67"/>
  <c r="E1479" i="67"/>
  <c r="F1477" i="67"/>
  <c r="G1477" i="67" s="1"/>
  <c r="H1477" i="67" s="1"/>
  <c r="C1497" i="67"/>
  <c r="I1502" i="67"/>
  <c r="F1499" i="67"/>
  <c r="G1499" i="67" s="1"/>
  <c r="H1499" i="67" s="1"/>
  <c r="C1496" i="67"/>
  <c r="E1492" i="67"/>
  <c r="C1489" i="67"/>
  <c r="F1487" i="67"/>
  <c r="G1487" i="67" s="1"/>
  <c r="H1487" i="67" s="1"/>
  <c r="I1483" i="67"/>
  <c r="E1482" i="67"/>
  <c r="F1480" i="67"/>
  <c r="G1480" i="67" s="1"/>
  <c r="H1480" i="67" s="1"/>
  <c r="C1479" i="67"/>
  <c r="E1477" i="67"/>
  <c r="I1501" i="67"/>
  <c r="C1495" i="67"/>
  <c r="E1488" i="67"/>
  <c r="I1486" i="67"/>
  <c r="C1485" i="67"/>
  <c r="F1483" i="67"/>
  <c r="G1483" i="67" s="1"/>
  <c r="H1483" i="67" s="1"/>
  <c r="I1479" i="67"/>
  <c r="E1478" i="67"/>
  <c r="F1476" i="67"/>
  <c r="G1476" i="67" s="1"/>
  <c r="H1476" i="67" s="1"/>
  <c r="C1475" i="67"/>
  <c r="E1474" i="67"/>
  <c r="E1473" i="67"/>
  <c r="F1472" i="67"/>
  <c r="G1472" i="67" s="1"/>
  <c r="H1472" i="67" s="1"/>
  <c r="I1471" i="67"/>
  <c r="C1471" i="67"/>
  <c r="D1470" i="67"/>
  <c r="E1469" i="67"/>
  <c r="F1468" i="67"/>
  <c r="G1468" i="67" s="1"/>
  <c r="H1468" i="67" s="1"/>
  <c r="I1467" i="67"/>
  <c r="C1467" i="67"/>
  <c r="D1466" i="67"/>
  <c r="E1465" i="67"/>
  <c r="F1464" i="67"/>
  <c r="G1464" i="67" s="1"/>
  <c r="H1464" i="67" s="1"/>
  <c r="I1463" i="67"/>
  <c r="C1463" i="67"/>
  <c r="D1462" i="67"/>
  <c r="E1461" i="67"/>
  <c r="F1460" i="67"/>
  <c r="G1460" i="67" s="1"/>
  <c r="H1460" i="67" s="1"/>
  <c r="I1459" i="67"/>
  <c r="C1459" i="67"/>
  <c r="D1458" i="67"/>
  <c r="E1457" i="67"/>
  <c r="F1456" i="67"/>
  <c r="G1456" i="67" s="1"/>
  <c r="H1456" i="67" s="1"/>
  <c r="I1455" i="67"/>
  <c r="C1455" i="67"/>
  <c r="D1454" i="67"/>
  <c r="E1453" i="67"/>
  <c r="F1452" i="67"/>
  <c r="G1452" i="67" s="1"/>
  <c r="H1452" i="67" s="1"/>
  <c r="I1451" i="67"/>
  <c r="C1451" i="67"/>
  <c r="D1450" i="67"/>
  <c r="E1449" i="67"/>
  <c r="F1448" i="67"/>
  <c r="G1448" i="67" s="1"/>
  <c r="H1448" i="67" s="1"/>
  <c r="I1447" i="67"/>
  <c r="C1474" i="67"/>
  <c r="D1473" i="67"/>
  <c r="E1472" i="67"/>
  <c r="F1471" i="67"/>
  <c r="G1471" i="67" s="1"/>
  <c r="H1471" i="67" s="1"/>
  <c r="I1470" i="67"/>
  <c r="C1470" i="67"/>
  <c r="D1469" i="67"/>
  <c r="E1468" i="67"/>
  <c r="F1467" i="67"/>
  <c r="G1467" i="67" s="1"/>
  <c r="H1467" i="67" s="1"/>
  <c r="I1466" i="67"/>
  <c r="C1466" i="67"/>
  <c r="D1465" i="67"/>
  <c r="E1464" i="67"/>
  <c r="F1463" i="67"/>
  <c r="G1463" i="67" s="1"/>
  <c r="H1463" i="67" s="1"/>
  <c r="I1462" i="67"/>
  <c r="C1462" i="67"/>
  <c r="D1461" i="67"/>
  <c r="E1460" i="67"/>
  <c r="F1459" i="67"/>
  <c r="G1459" i="67" s="1"/>
  <c r="H1459" i="67" s="1"/>
  <c r="I1458" i="67"/>
  <c r="C1458" i="67"/>
  <c r="D1457" i="67"/>
  <c r="E1456" i="67"/>
  <c r="F1455" i="67"/>
  <c r="G1455" i="67" s="1"/>
  <c r="H1455" i="67" s="1"/>
  <c r="I1454" i="67"/>
  <c r="C1454" i="67"/>
  <c r="D1453" i="67"/>
  <c r="E1452" i="67"/>
  <c r="F1451" i="67"/>
  <c r="G1451" i="67" s="1"/>
  <c r="H1451" i="67" s="1"/>
  <c r="I1450" i="67"/>
  <c r="C1450" i="67"/>
  <c r="D1449" i="67"/>
  <c r="E1448" i="67"/>
  <c r="F1447" i="67"/>
  <c r="G1447" i="67" s="1"/>
  <c r="H1447" i="67" s="1"/>
  <c r="I1446" i="67"/>
  <c r="C1446" i="67"/>
  <c r="D1445" i="67"/>
  <c r="E1444" i="67"/>
  <c r="F1443" i="67"/>
  <c r="I1442" i="67"/>
  <c r="I1441" i="67"/>
  <c r="E1441" i="67"/>
  <c r="E1440" i="67"/>
  <c r="I1474" i="67"/>
  <c r="I1473" i="67"/>
  <c r="C1473" i="67"/>
  <c r="D1472" i="67"/>
  <c r="E1471" i="67"/>
  <c r="F1470" i="67"/>
  <c r="G1470" i="67" s="1"/>
  <c r="H1470" i="67" s="1"/>
  <c r="I1469" i="67"/>
  <c r="C1469" i="67"/>
  <c r="D1468" i="67"/>
  <c r="E1467" i="67"/>
  <c r="F1466" i="67"/>
  <c r="G1466" i="67" s="1"/>
  <c r="H1466" i="67" s="1"/>
  <c r="I1465" i="67"/>
  <c r="C1465" i="67"/>
  <c r="D1464" i="67"/>
  <c r="E1463" i="67"/>
  <c r="F1462" i="67"/>
  <c r="G1462" i="67" s="1"/>
  <c r="H1462" i="67" s="1"/>
  <c r="I1461" i="67"/>
  <c r="C1461" i="67"/>
  <c r="D1460" i="67"/>
  <c r="E1459" i="67"/>
  <c r="F1458" i="67"/>
  <c r="G1458" i="67" s="1"/>
  <c r="H1458" i="67" s="1"/>
  <c r="I1457" i="67"/>
  <c r="C1457" i="67"/>
  <c r="D1456" i="67"/>
  <c r="E1455" i="67"/>
  <c r="F1454" i="67"/>
  <c r="G1454" i="67" s="1"/>
  <c r="H1454" i="67" s="1"/>
  <c r="I1453" i="67"/>
  <c r="C1453" i="67"/>
  <c r="D1452" i="67"/>
  <c r="E1451" i="67"/>
  <c r="F1450" i="67"/>
  <c r="G1450" i="67" s="1"/>
  <c r="H1450" i="67" s="1"/>
  <c r="I1449" i="67"/>
  <c r="C1449" i="67"/>
  <c r="D1448" i="67"/>
  <c r="E1447" i="67"/>
  <c r="F1446" i="67"/>
  <c r="G1446" i="67" s="1"/>
  <c r="H1446" i="67" s="1"/>
  <c r="I1445" i="67"/>
  <c r="C1445" i="67"/>
  <c r="D1444" i="67"/>
  <c r="E1443" i="67"/>
  <c r="F1442" i="67"/>
  <c r="G1442" i="67" s="1"/>
  <c r="H1442" i="67" s="1"/>
  <c r="C1441" i="67"/>
  <c r="C1440" i="67"/>
  <c r="C1472" i="67"/>
  <c r="I1468" i="67"/>
  <c r="F1465" i="67"/>
  <c r="G1465" i="67" s="1"/>
  <c r="H1465" i="67" s="1"/>
  <c r="E1462" i="67"/>
  <c r="D1459" i="67"/>
  <c r="C1456" i="67"/>
  <c r="I1452" i="67"/>
  <c r="F1449" i="67"/>
  <c r="G1449" i="67" s="1"/>
  <c r="H1449" i="67" s="1"/>
  <c r="C1447" i="67"/>
  <c r="E1445" i="67"/>
  <c r="I1443" i="67"/>
  <c r="C1442" i="67"/>
  <c r="F1440" i="67"/>
  <c r="G1440" i="67" s="1"/>
  <c r="H1440" i="67" s="1"/>
  <c r="F1439" i="67"/>
  <c r="G1439" i="67" s="1"/>
  <c r="H1439" i="67" s="1"/>
  <c r="F1438" i="67"/>
  <c r="G1438" i="67" s="1"/>
  <c r="H1438" i="67" s="1"/>
  <c r="C1437" i="67"/>
  <c r="C1436" i="67"/>
  <c r="F1435" i="67"/>
  <c r="G1435" i="67" s="1"/>
  <c r="H1435" i="67" s="1"/>
  <c r="F1434" i="67"/>
  <c r="G1434" i="67" s="1"/>
  <c r="H1434" i="67" s="1"/>
  <c r="C1433" i="67"/>
  <c r="C1432" i="67"/>
  <c r="F1431" i="67"/>
  <c r="G1431" i="67" s="1"/>
  <c r="H1431" i="67" s="1"/>
  <c r="F1430" i="67"/>
  <c r="G1430" i="67" s="1"/>
  <c r="H1430" i="67" s="1"/>
  <c r="C1429" i="67"/>
  <c r="C1428" i="67"/>
  <c r="F1427" i="67"/>
  <c r="G1427" i="67" s="1"/>
  <c r="H1427" i="67" s="1"/>
  <c r="F1426" i="67"/>
  <c r="G1426" i="67" s="1"/>
  <c r="H1426" i="67" s="1"/>
  <c r="C1425" i="67"/>
  <c r="C1424" i="67"/>
  <c r="F1423" i="67"/>
  <c r="G1423" i="67" s="1"/>
  <c r="H1423" i="67" s="1"/>
  <c r="F1422" i="67"/>
  <c r="G1422" i="67" s="1"/>
  <c r="H1422" i="67" s="1"/>
  <c r="C1421" i="67"/>
  <c r="C1420" i="67"/>
  <c r="F1419" i="67"/>
  <c r="G1419" i="67" s="1"/>
  <c r="H1419" i="67" s="1"/>
  <c r="F1418" i="67"/>
  <c r="G1418" i="67" s="1"/>
  <c r="H1418" i="67" s="1"/>
  <c r="C1417" i="67"/>
  <c r="C1416" i="67"/>
  <c r="F1415" i="67"/>
  <c r="G1415" i="67" s="1"/>
  <c r="H1415" i="67" s="1"/>
  <c r="F1414" i="67"/>
  <c r="G1414" i="67" s="1"/>
  <c r="H1414" i="67" s="1"/>
  <c r="C1413" i="67"/>
  <c r="F1474" i="67"/>
  <c r="G1474" i="67" s="1"/>
  <c r="H1474" i="67" s="1"/>
  <c r="D1471" i="67"/>
  <c r="C1468" i="67"/>
  <c r="I1464" i="67"/>
  <c r="F1461" i="67"/>
  <c r="G1461" i="67" s="1"/>
  <c r="H1461" i="67" s="1"/>
  <c r="E1458" i="67"/>
  <c r="D1455" i="67"/>
  <c r="C1452" i="67"/>
  <c r="I1448" i="67"/>
  <c r="E1446" i="67"/>
  <c r="I1444" i="67"/>
  <c r="D1443" i="67"/>
  <c r="I1439" i="67"/>
  <c r="E1439" i="67"/>
  <c r="E1438" i="67"/>
  <c r="F1473" i="67"/>
  <c r="G1473" i="67" s="1"/>
  <c r="H1473" i="67" s="1"/>
  <c r="D1467" i="67"/>
  <c r="I1460" i="67"/>
  <c r="E1454" i="67"/>
  <c r="C1448" i="67"/>
  <c r="F1444" i="67"/>
  <c r="G1444" i="67" s="1"/>
  <c r="H1444" i="67" s="1"/>
  <c r="F1441" i="67"/>
  <c r="G1441" i="67" s="1"/>
  <c r="H1441" i="67" s="1"/>
  <c r="C1439" i="67"/>
  <c r="F1437" i="67"/>
  <c r="G1437" i="67" s="1"/>
  <c r="H1437" i="67" s="1"/>
  <c r="E1436" i="67"/>
  <c r="E1435" i="67"/>
  <c r="C1434" i="67"/>
  <c r="E1433" i="67"/>
  <c r="I1431" i="67"/>
  <c r="C1431" i="67"/>
  <c r="I1429" i="67"/>
  <c r="I1428" i="67"/>
  <c r="I1426" i="67"/>
  <c r="F1424" i="67"/>
  <c r="G1424" i="67" s="1"/>
  <c r="H1424" i="67" s="1"/>
  <c r="E1422" i="67"/>
  <c r="F1421" i="67"/>
  <c r="G1421" i="67" s="1"/>
  <c r="H1421" i="67" s="1"/>
  <c r="E1420" i="67"/>
  <c r="E1419" i="67"/>
  <c r="C1418" i="67"/>
  <c r="E1417" i="67"/>
  <c r="I1415" i="67"/>
  <c r="C1415" i="67"/>
  <c r="I1413" i="67"/>
  <c r="I1472" i="67"/>
  <c r="E1466" i="67"/>
  <c r="C1460" i="67"/>
  <c r="F1453" i="67"/>
  <c r="G1453" i="67" s="1"/>
  <c r="H1453" i="67" s="1"/>
  <c r="D1447" i="67"/>
  <c r="C1444" i="67"/>
  <c r="I1440" i="67"/>
  <c r="I1438" i="67"/>
  <c r="E1437" i="67"/>
  <c r="I1435" i="67"/>
  <c r="C1435" i="67"/>
  <c r="I1433" i="67"/>
  <c r="I1432" i="67"/>
  <c r="I1430" i="67"/>
  <c r="F1428" i="67"/>
  <c r="G1428" i="67" s="1"/>
  <c r="H1428" i="67" s="1"/>
  <c r="E1426" i="67"/>
  <c r="F1425" i="67"/>
  <c r="G1425" i="67" s="1"/>
  <c r="H1425" i="67" s="1"/>
  <c r="E1424" i="67"/>
  <c r="E1423" i="67"/>
  <c r="C1422" i="67"/>
  <c r="E1421" i="67"/>
  <c r="I1419" i="67"/>
  <c r="C1419" i="67"/>
  <c r="I1417" i="67"/>
  <c r="I1416" i="67"/>
  <c r="I1414" i="67"/>
  <c r="E1470" i="67"/>
  <c r="C1464" i="67"/>
  <c r="F1457" i="67"/>
  <c r="G1457" i="67" s="1"/>
  <c r="H1457" i="67" s="1"/>
  <c r="D1451" i="67"/>
  <c r="D1446" i="67"/>
  <c r="C1443" i="67"/>
  <c r="C1438" i="67"/>
  <c r="I1436" i="67"/>
  <c r="I1434" i="67"/>
  <c r="F1432" i="67"/>
  <c r="G1432" i="67" s="1"/>
  <c r="H1432" i="67" s="1"/>
  <c r="E1430" i="67"/>
  <c r="F1429" i="67"/>
  <c r="G1429" i="67" s="1"/>
  <c r="H1429" i="67" s="1"/>
  <c r="E1428" i="67"/>
  <c r="E1427" i="67"/>
  <c r="C1426" i="67"/>
  <c r="E1425" i="67"/>
  <c r="I1423" i="67"/>
  <c r="C1423" i="67"/>
  <c r="I1421" i="67"/>
  <c r="I1420" i="67"/>
  <c r="I1418" i="67"/>
  <c r="F1416" i="67"/>
  <c r="G1416" i="67" s="1"/>
  <c r="H1416" i="67" s="1"/>
  <c r="E1414" i="67"/>
  <c r="F1413" i="67"/>
  <c r="G1413" i="67" s="1"/>
  <c r="H1413" i="67" s="1"/>
  <c r="F1469" i="67"/>
  <c r="G1469" i="67" s="1"/>
  <c r="H1469" i="67" s="1"/>
  <c r="D1463" i="67"/>
  <c r="I1456" i="67"/>
  <c r="E1450" i="67"/>
  <c r="F1445" i="67"/>
  <c r="G1445" i="67" s="1"/>
  <c r="H1445" i="67" s="1"/>
  <c r="E1442" i="67"/>
  <c r="I1437" i="67"/>
  <c r="F1436" i="67"/>
  <c r="G1436" i="67" s="1"/>
  <c r="H1436" i="67" s="1"/>
  <c r="E1434" i="67"/>
  <c r="F1433" i="67"/>
  <c r="G1433" i="67" s="1"/>
  <c r="H1433" i="67" s="1"/>
  <c r="E1432" i="67"/>
  <c r="E1431" i="67"/>
  <c r="C1430" i="67"/>
  <c r="E1429" i="67"/>
  <c r="I1427" i="67"/>
  <c r="C1427" i="67"/>
  <c r="I1425" i="67"/>
  <c r="I1424" i="67"/>
  <c r="I1422" i="67"/>
  <c r="F1420" i="67"/>
  <c r="G1420" i="67" s="1"/>
  <c r="H1420" i="67" s="1"/>
  <c r="E1418" i="67"/>
  <c r="F1417" i="67"/>
  <c r="G1417" i="67" s="1"/>
  <c r="H1417" i="67" s="1"/>
  <c r="E1416" i="67"/>
  <c r="E1415" i="67"/>
  <c r="C1414" i="67"/>
  <c r="E1413" i="67"/>
  <c r="E1412" i="67"/>
  <c r="E1411" i="67"/>
  <c r="F1410" i="67"/>
  <c r="G1410" i="67" s="1"/>
  <c r="H1410" i="67" s="1"/>
  <c r="I1409" i="67"/>
  <c r="E1409" i="67"/>
  <c r="C1408" i="67"/>
  <c r="D1407" i="67"/>
  <c r="E1406" i="67"/>
  <c r="D1405" i="67"/>
  <c r="F1404" i="67"/>
  <c r="G1404" i="67" s="1"/>
  <c r="H1404" i="67" s="1"/>
  <c r="I1403" i="67"/>
  <c r="C1403" i="67"/>
  <c r="D1402" i="67"/>
  <c r="C1401" i="67"/>
  <c r="E1400" i="67"/>
  <c r="F1399" i="67"/>
  <c r="G1399" i="67" s="1"/>
  <c r="H1399" i="67" s="1"/>
  <c r="I1398" i="67"/>
  <c r="C1398" i="67"/>
  <c r="F1397" i="67"/>
  <c r="G1397" i="67" s="1"/>
  <c r="H1397" i="67" s="1"/>
  <c r="I1396" i="67"/>
  <c r="D1396" i="67"/>
  <c r="E1395" i="67"/>
  <c r="F1394" i="67"/>
  <c r="G1394" i="67" s="1"/>
  <c r="H1394" i="67" s="1"/>
  <c r="I1393" i="67"/>
  <c r="E1393" i="67"/>
  <c r="C1392" i="67"/>
  <c r="D1391" i="67"/>
  <c r="E1390" i="67"/>
  <c r="D1389" i="67"/>
  <c r="F1388" i="67"/>
  <c r="G1388" i="67" s="1"/>
  <c r="H1388" i="67" s="1"/>
  <c r="I1387" i="67"/>
  <c r="C1387" i="67"/>
  <c r="D1386" i="67"/>
  <c r="C1385" i="67"/>
  <c r="E1384" i="67"/>
  <c r="F1383" i="67"/>
  <c r="G1383" i="67" s="1"/>
  <c r="H1383" i="67" s="1"/>
  <c r="I1382" i="67"/>
  <c r="C1412" i="67"/>
  <c r="D1411" i="67"/>
  <c r="E1410" i="67"/>
  <c r="D1409" i="67"/>
  <c r="F1408" i="67"/>
  <c r="G1408" i="67" s="1"/>
  <c r="H1408" i="67" s="1"/>
  <c r="I1407" i="67"/>
  <c r="C1407" i="67"/>
  <c r="D1406" i="67"/>
  <c r="C1405" i="67"/>
  <c r="I1411" i="67"/>
  <c r="D1410" i="67"/>
  <c r="C1409" i="67"/>
  <c r="F1407" i="67"/>
  <c r="G1407" i="67" s="1"/>
  <c r="H1407" i="67" s="1"/>
  <c r="C1406" i="67"/>
  <c r="I1404" i="67"/>
  <c r="C1404" i="67"/>
  <c r="I1402" i="67"/>
  <c r="I1401" i="67"/>
  <c r="D1401" i="67"/>
  <c r="D1400" i="67"/>
  <c r="D1399" i="67"/>
  <c r="D1398" i="67"/>
  <c r="E1397" i="67"/>
  <c r="F1396" i="67"/>
  <c r="G1396" i="67" s="1"/>
  <c r="H1396" i="67" s="1"/>
  <c r="F1395" i="67"/>
  <c r="G1395" i="67" s="1"/>
  <c r="H1395" i="67" s="1"/>
  <c r="E1394" i="67"/>
  <c r="I1392" i="67"/>
  <c r="I1391" i="67"/>
  <c r="I1390" i="67"/>
  <c r="I1389" i="67"/>
  <c r="C1389" i="67"/>
  <c r="D1388" i="67"/>
  <c r="D1387" i="67"/>
  <c r="C1386" i="67"/>
  <c r="E1385" i="67"/>
  <c r="F1384" i="67"/>
  <c r="G1384" i="67" s="1"/>
  <c r="H1384" i="67" s="1"/>
  <c r="E1383" i="67"/>
  <c r="E1382" i="67"/>
  <c r="F1381" i="67"/>
  <c r="G1381" i="67" s="1"/>
  <c r="H1381" i="67" s="1"/>
  <c r="I1380" i="67"/>
  <c r="I1379" i="67"/>
  <c r="I1378" i="67"/>
  <c r="I1377" i="67"/>
  <c r="I1376" i="67"/>
  <c r="I1375" i="67"/>
  <c r="I1374" i="67"/>
  <c r="I1373" i="67"/>
  <c r="I1372" i="67"/>
  <c r="I1371" i="67"/>
  <c r="I1370" i="67"/>
  <c r="I1369" i="67"/>
  <c r="I1368" i="67"/>
  <c r="I1367" i="67"/>
  <c r="I1366" i="67"/>
  <c r="I1365" i="67"/>
  <c r="I1364" i="67"/>
  <c r="I1363" i="67"/>
  <c r="I1362" i="67"/>
  <c r="I1361" i="67"/>
  <c r="I1360" i="67"/>
  <c r="I1359" i="67"/>
  <c r="I1358" i="67"/>
  <c r="I1357" i="67"/>
  <c r="I1356" i="67"/>
  <c r="I1355" i="67"/>
  <c r="I1354" i="67"/>
  <c r="I1353" i="67"/>
  <c r="I1352" i="67"/>
  <c r="F1358" i="67"/>
  <c r="G1358" i="67" s="1"/>
  <c r="H1358" i="67" s="1"/>
  <c r="F1355" i="67"/>
  <c r="G1355" i="67" s="1"/>
  <c r="H1355" i="67" s="1"/>
  <c r="F1354" i="67"/>
  <c r="G1354" i="67" s="1"/>
  <c r="H1354" i="67" s="1"/>
  <c r="F1352" i="67"/>
  <c r="G1352" i="67" s="1"/>
  <c r="H1352" i="67" s="1"/>
  <c r="F1411" i="67"/>
  <c r="G1411" i="67" s="1"/>
  <c r="H1411" i="67" s="1"/>
  <c r="C1410" i="67"/>
  <c r="I1408" i="67"/>
  <c r="E1407" i="67"/>
  <c r="I1405" i="67"/>
  <c r="F1403" i="67"/>
  <c r="G1403" i="67" s="1"/>
  <c r="H1403" i="67" s="1"/>
  <c r="F1402" i="67"/>
  <c r="G1402" i="67" s="1"/>
  <c r="H1402" i="67" s="1"/>
  <c r="I1400" i="67"/>
  <c r="C1400" i="67"/>
  <c r="C1399" i="67"/>
  <c r="I1397" i="67"/>
  <c r="D1397" i="67"/>
  <c r="E1396" i="67"/>
  <c r="D1395" i="67"/>
  <c r="D1394" i="67"/>
  <c r="F1393" i="67"/>
  <c r="G1393" i="67" s="1"/>
  <c r="H1393" i="67" s="1"/>
  <c r="F1392" i="67"/>
  <c r="G1392" i="67" s="1"/>
  <c r="H1392" i="67" s="1"/>
  <c r="F1391" i="67"/>
  <c r="G1391" i="67" s="1"/>
  <c r="H1391" i="67" s="1"/>
  <c r="F1390" i="67"/>
  <c r="G1390" i="67" s="1"/>
  <c r="H1390" i="67" s="1"/>
  <c r="I1388" i="67"/>
  <c r="C1388" i="67"/>
  <c r="I1386" i="67"/>
  <c r="I1385" i="67"/>
  <c r="D1385" i="67"/>
  <c r="D1384" i="67"/>
  <c r="D1383" i="67"/>
  <c r="D1382" i="67"/>
  <c r="E1381" i="67"/>
  <c r="F1380" i="67"/>
  <c r="G1380" i="67" s="1"/>
  <c r="H1380" i="67" s="1"/>
  <c r="F1379" i="67"/>
  <c r="G1379" i="67" s="1"/>
  <c r="H1379" i="67" s="1"/>
  <c r="F1378" i="67"/>
  <c r="G1378" i="67" s="1"/>
  <c r="H1378" i="67" s="1"/>
  <c r="F1377" i="67"/>
  <c r="G1377" i="67" s="1"/>
  <c r="H1377" i="67" s="1"/>
  <c r="F1376" i="67"/>
  <c r="G1376" i="67" s="1"/>
  <c r="H1376" i="67" s="1"/>
  <c r="F1375" i="67"/>
  <c r="G1375" i="67" s="1"/>
  <c r="H1375" i="67" s="1"/>
  <c r="F1374" i="67"/>
  <c r="G1374" i="67" s="1"/>
  <c r="H1374" i="67" s="1"/>
  <c r="F1373" i="67"/>
  <c r="G1373" i="67" s="1"/>
  <c r="H1373" i="67" s="1"/>
  <c r="F1372" i="67"/>
  <c r="G1372" i="67" s="1"/>
  <c r="H1372" i="67" s="1"/>
  <c r="F1371" i="67"/>
  <c r="G1371" i="67" s="1"/>
  <c r="H1371" i="67" s="1"/>
  <c r="F1370" i="67"/>
  <c r="G1370" i="67" s="1"/>
  <c r="H1370" i="67" s="1"/>
  <c r="F1369" i="67"/>
  <c r="G1369" i="67" s="1"/>
  <c r="H1369" i="67" s="1"/>
  <c r="F1368" i="67"/>
  <c r="G1368" i="67" s="1"/>
  <c r="H1368" i="67" s="1"/>
  <c r="F1367" i="67"/>
  <c r="G1367" i="67" s="1"/>
  <c r="H1367" i="67" s="1"/>
  <c r="F1366" i="67"/>
  <c r="G1366" i="67" s="1"/>
  <c r="H1366" i="67" s="1"/>
  <c r="F1365" i="67"/>
  <c r="G1365" i="67" s="1"/>
  <c r="H1365" i="67" s="1"/>
  <c r="F1364" i="67"/>
  <c r="G1364" i="67" s="1"/>
  <c r="H1364" i="67" s="1"/>
  <c r="F1363" i="67"/>
  <c r="G1363" i="67" s="1"/>
  <c r="H1363" i="67" s="1"/>
  <c r="F1362" i="67"/>
  <c r="G1362" i="67" s="1"/>
  <c r="H1362" i="67" s="1"/>
  <c r="F1361" i="67"/>
  <c r="G1361" i="67" s="1"/>
  <c r="H1361" i="67" s="1"/>
  <c r="F1360" i="67"/>
  <c r="G1360" i="67" s="1"/>
  <c r="H1360" i="67" s="1"/>
  <c r="F1359" i="67"/>
  <c r="G1359" i="67" s="1"/>
  <c r="H1359" i="67" s="1"/>
  <c r="F1357" i="67"/>
  <c r="G1357" i="67" s="1"/>
  <c r="H1357" i="67" s="1"/>
  <c r="F1356" i="67"/>
  <c r="G1356" i="67" s="1"/>
  <c r="H1356" i="67" s="1"/>
  <c r="F1353" i="67"/>
  <c r="G1353" i="67" s="1"/>
  <c r="H1353" i="67" s="1"/>
  <c r="I1410" i="67"/>
  <c r="D1408" i="67"/>
  <c r="E1405" i="67"/>
  <c r="D1403" i="67"/>
  <c r="E1401" i="67"/>
  <c r="E1399" i="67"/>
  <c r="I1395" i="67"/>
  <c r="D1392" i="67"/>
  <c r="C1390" i="67"/>
  <c r="E1388" i="67"/>
  <c r="E1386" i="67"/>
  <c r="F1382" i="67"/>
  <c r="G1382" i="67" s="1"/>
  <c r="H1382" i="67" s="1"/>
  <c r="C1381" i="67"/>
  <c r="C1379" i="67"/>
  <c r="C1377" i="67"/>
  <c r="C1375" i="67"/>
  <c r="C1373" i="67"/>
  <c r="C1371" i="67"/>
  <c r="C1369" i="67"/>
  <c r="C1367" i="67"/>
  <c r="C1365" i="67"/>
  <c r="C1363" i="67"/>
  <c r="C1361" i="67"/>
  <c r="C1359" i="67"/>
  <c r="C1357" i="67"/>
  <c r="C1355" i="67"/>
  <c r="C1353" i="67"/>
  <c r="F1412" i="67"/>
  <c r="G1412" i="67" s="1"/>
  <c r="H1412" i="67" s="1"/>
  <c r="F1409" i="67"/>
  <c r="G1409" i="67" s="1"/>
  <c r="H1409" i="67" s="1"/>
  <c r="F1406" i="67"/>
  <c r="G1406" i="67" s="1"/>
  <c r="H1406" i="67" s="1"/>
  <c r="D1404" i="67"/>
  <c r="C1402" i="67"/>
  <c r="F1400" i="67"/>
  <c r="G1400" i="67" s="1"/>
  <c r="H1400" i="67" s="1"/>
  <c r="E1398" i="67"/>
  <c r="I1394" i="67"/>
  <c r="C1393" i="67"/>
  <c r="C1391" i="67"/>
  <c r="E1389" i="67"/>
  <c r="F1385" i="67"/>
  <c r="G1385" i="67" s="1"/>
  <c r="H1385" i="67" s="1"/>
  <c r="I1381" i="67"/>
  <c r="C1378" i="67"/>
  <c r="C1374" i="67"/>
  <c r="C1372" i="67"/>
  <c r="C1368" i="67"/>
  <c r="C1364" i="67"/>
  <c r="C1360" i="67"/>
  <c r="C1356" i="67"/>
  <c r="C1354" i="67"/>
  <c r="E1408" i="67"/>
  <c r="E1403" i="67"/>
  <c r="I1399" i="67"/>
  <c r="C1396" i="67"/>
  <c r="E1392" i="67"/>
  <c r="D1390" i="67"/>
  <c r="F1386" i="67"/>
  <c r="G1386" i="67" s="1"/>
  <c r="H1386" i="67" s="1"/>
  <c r="C1383" i="67"/>
  <c r="D1381" i="67"/>
  <c r="E1377" i="67"/>
  <c r="E1373" i="67"/>
  <c r="E1369" i="67"/>
  <c r="E1365" i="67"/>
  <c r="E1361" i="67"/>
  <c r="E1357" i="67"/>
  <c r="E1353" i="67"/>
  <c r="I1412" i="67"/>
  <c r="I1406" i="67"/>
  <c r="E1404" i="67"/>
  <c r="E1402" i="67"/>
  <c r="F1398" i="67"/>
  <c r="G1398" i="67" s="1"/>
  <c r="H1398" i="67" s="1"/>
  <c r="C1397" i="67"/>
  <c r="C1395" i="67"/>
  <c r="D1393" i="67"/>
  <c r="E1391" i="67"/>
  <c r="F1389" i="67"/>
  <c r="G1389" i="67" s="1"/>
  <c r="H1389" i="67" s="1"/>
  <c r="F1387" i="67"/>
  <c r="G1387" i="67" s="1"/>
  <c r="H1387" i="67" s="1"/>
  <c r="C1384" i="67"/>
  <c r="C1382" i="67"/>
  <c r="E1380" i="67"/>
  <c r="E1378" i="67"/>
  <c r="E1376" i="67"/>
  <c r="E1374" i="67"/>
  <c r="E1372" i="67"/>
  <c r="E1370" i="67"/>
  <c r="E1368" i="67"/>
  <c r="E1366" i="67"/>
  <c r="E1364" i="67"/>
  <c r="E1362" i="67"/>
  <c r="E1360" i="67"/>
  <c r="E1358" i="67"/>
  <c r="E1356" i="67"/>
  <c r="E1354" i="67"/>
  <c r="E1352" i="67"/>
  <c r="E1387" i="67"/>
  <c r="I1383" i="67"/>
  <c r="C1380" i="67"/>
  <c r="C1376" i="67"/>
  <c r="C1370" i="67"/>
  <c r="C1366" i="67"/>
  <c r="C1362" i="67"/>
  <c r="C1358" i="67"/>
  <c r="C1352" i="67"/>
  <c r="C1411" i="67"/>
  <c r="F1405" i="67"/>
  <c r="G1405" i="67" s="1"/>
  <c r="H1405" i="67" s="1"/>
  <c r="F1401" i="67"/>
  <c r="G1401" i="67" s="1"/>
  <c r="H1401" i="67" s="1"/>
  <c r="C1394" i="67"/>
  <c r="I1384" i="67"/>
  <c r="E1379" i="67"/>
  <c r="E1375" i="67"/>
  <c r="E1371" i="67"/>
  <c r="E1367" i="67"/>
  <c r="E1363" i="67"/>
  <c r="E1359" i="67"/>
  <c r="E1355" i="67"/>
  <c r="E1318" i="67"/>
  <c r="I1316" i="67"/>
  <c r="I1315" i="67"/>
  <c r="E1315" i="67"/>
  <c r="E1314" i="67"/>
  <c r="I1312" i="67"/>
  <c r="I1311" i="67"/>
  <c r="C1318" i="67"/>
  <c r="F1317" i="67"/>
  <c r="G1317" i="67" s="1"/>
  <c r="H1317" i="67" s="1"/>
  <c r="F1316" i="67"/>
  <c r="G1316" i="67" s="1"/>
  <c r="H1316" i="67" s="1"/>
  <c r="C1315" i="67"/>
  <c r="C1314" i="67"/>
  <c r="F1313" i="67"/>
  <c r="G1313" i="67" s="1"/>
  <c r="H1313" i="67" s="1"/>
  <c r="F1312" i="67"/>
  <c r="G1312" i="67" s="1"/>
  <c r="H1312" i="67" s="1"/>
  <c r="C1311" i="67"/>
  <c r="C1310" i="67"/>
  <c r="F1309" i="67"/>
  <c r="G1309" i="67" s="1"/>
  <c r="H1309" i="67" s="1"/>
  <c r="F1308" i="67"/>
  <c r="G1308" i="67" s="1"/>
  <c r="H1308" i="67" s="1"/>
  <c r="C1307" i="67"/>
  <c r="C1306" i="67"/>
  <c r="F1305" i="67"/>
  <c r="G1305" i="67" s="1"/>
  <c r="H1305" i="67" s="1"/>
  <c r="F1304" i="67"/>
  <c r="G1304" i="67" s="1"/>
  <c r="H1304" i="67" s="1"/>
  <c r="C1303" i="67"/>
  <c r="C1302" i="67"/>
  <c r="I1318" i="67"/>
  <c r="I1317" i="67"/>
  <c r="E1317" i="67"/>
  <c r="E1316" i="67"/>
  <c r="I1314" i="67"/>
  <c r="I1313" i="67"/>
  <c r="E1313" i="67"/>
  <c r="E1312" i="67"/>
  <c r="I1310" i="67"/>
  <c r="I1309" i="67"/>
  <c r="E1309" i="67"/>
  <c r="F1318" i="67"/>
  <c r="G1318" i="67" s="1"/>
  <c r="H1318" i="67" s="1"/>
  <c r="C1317" i="67"/>
  <c r="C1316" i="67"/>
  <c r="F1315" i="67"/>
  <c r="G1315" i="67" s="1"/>
  <c r="H1315" i="67" s="1"/>
  <c r="F1314" i="67"/>
  <c r="G1314" i="67" s="1"/>
  <c r="H1314" i="67" s="1"/>
  <c r="C1313" i="67"/>
  <c r="F1310" i="67"/>
  <c r="G1310" i="67" s="1"/>
  <c r="H1310" i="67" s="1"/>
  <c r="C1309" i="67"/>
  <c r="I1307" i="67"/>
  <c r="I1306" i="67"/>
  <c r="I1304" i="67"/>
  <c r="F1302" i="67"/>
  <c r="G1302" i="67" s="1"/>
  <c r="H1302" i="67" s="1"/>
  <c r="I1300" i="67"/>
  <c r="I1299" i="67"/>
  <c r="E1299" i="67"/>
  <c r="E1298" i="67"/>
  <c r="I1296" i="67"/>
  <c r="I1295" i="67"/>
  <c r="E1295" i="67"/>
  <c r="E1294" i="67"/>
  <c r="I1292" i="67"/>
  <c r="I1291" i="67"/>
  <c r="E1291" i="67"/>
  <c r="E1290" i="67"/>
  <c r="I1289" i="67"/>
  <c r="C1312" i="67"/>
  <c r="E1310" i="67"/>
  <c r="I1308" i="67"/>
  <c r="F1306" i="67"/>
  <c r="G1306" i="67" s="1"/>
  <c r="H1306" i="67" s="1"/>
  <c r="E1304" i="67"/>
  <c r="F1303" i="67"/>
  <c r="G1303" i="67" s="1"/>
  <c r="H1303" i="67" s="1"/>
  <c r="E1302" i="67"/>
  <c r="F1301" i="67"/>
  <c r="G1301" i="67" s="1"/>
  <c r="H1301" i="67" s="1"/>
  <c r="F1300" i="67"/>
  <c r="G1300" i="67" s="1"/>
  <c r="H1300" i="67" s="1"/>
  <c r="C1299" i="67"/>
  <c r="C1298" i="67"/>
  <c r="F1297" i="67"/>
  <c r="G1297" i="67" s="1"/>
  <c r="H1297" i="67" s="1"/>
  <c r="F1296" i="67"/>
  <c r="G1296" i="67" s="1"/>
  <c r="H1296" i="67" s="1"/>
  <c r="C1295" i="67"/>
  <c r="C1294" i="67"/>
  <c r="F1293" i="67"/>
  <c r="G1293" i="67" s="1"/>
  <c r="H1293" i="67" s="1"/>
  <c r="F1292" i="67"/>
  <c r="G1292" i="67" s="1"/>
  <c r="H1292" i="67" s="1"/>
  <c r="C1291" i="67"/>
  <c r="C1290" i="67"/>
  <c r="F1289" i="67"/>
  <c r="G1289" i="67" s="1"/>
  <c r="H1289" i="67" s="1"/>
  <c r="E1292" i="67"/>
  <c r="I1290" i="67"/>
  <c r="F1290" i="67"/>
  <c r="G1290" i="67" s="1"/>
  <c r="H1290" i="67" s="1"/>
  <c r="C1289" i="67"/>
  <c r="F1311" i="67"/>
  <c r="G1311" i="67" s="1"/>
  <c r="H1311" i="67" s="1"/>
  <c r="E1308" i="67"/>
  <c r="F1307" i="67"/>
  <c r="G1307" i="67" s="1"/>
  <c r="H1307" i="67" s="1"/>
  <c r="E1306" i="67"/>
  <c r="E1305" i="67"/>
  <c r="C1304" i="67"/>
  <c r="E1303" i="67"/>
  <c r="I1301" i="67"/>
  <c r="E1301" i="67"/>
  <c r="E1300" i="67"/>
  <c r="I1298" i="67"/>
  <c r="I1297" i="67"/>
  <c r="E1297" i="67"/>
  <c r="E1296" i="67"/>
  <c r="I1294" i="67"/>
  <c r="I1293" i="67"/>
  <c r="E1293" i="67"/>
  <c r="E1289" i="67"/>
  <c r="E1311" i="67"/>
  <c r="C1308" i="67"/>
  <c r="E1307" i="67"/>
  <c r="I1305" i="67"/>
  <c r="C1305" i="67"/>
  <c r="I1303" i="67"/>
  <c r="I1302" i="67"/>
  <c r="C1301" i="67"/>
  <c r="C1300" i="67"/>
  <c r="F1299" i="67"/>
  <c r="G1299" i="67" s="1"/>
  <c r="H1299" i="67" s="1"/>
  <c r="F1298" i="67"/>
  <c r="G1298" i="67" s="1"/>
  <c r="H1298" i="67" s="1"/>
  <c r="C1297" i="67"/>
  <c r="C1296" i="67"/>
  <c r="F1295" i="67"/>
  <c r="G1295" i="67" s="1"/>
  <c r="H1295" i="67" s="1"/>
  <c r="F1294" i="67"/>
  <c r="G1294" i="67" s="1"/>
  <c r="H1294" i="67" s="1"/>
  <c r="C1293" i="67"/>
  <c r="C1292" i="67"/>
  <c r="F1291" i="67"/>
  <c r="G1291" i="67" s="1"/>
  <c r="H1291" i="67" s="1"/>
  <c r="E1287" i="67"/>
  <c r="F1286" i="67"/>
  <c r="G1286" i="67" s="1"/>
  <c r="H1286" i="67" s="1"/>
  <c r="I1285" i="67"/>
  <c r="E1285" i="67"/>
  <c r="C1284" i="67"/>
  <c r="D1283" i="67"/>
  <c r="E1282" i="67"/>
  <c r="D1281" i="67"/>
  <c r="F1280" i="67"/>
  <c r="G1280" i="67" s="1"/>
  <c r="H1280" i="67" s="1"/>
  <c r="I1279" i="67"/>
  <c r="C1279" i="67"/>
  <c r="D1278" i="67"/>
  <c r="C1277" i="67"/>
  <c r="E1276" i="67"/>
  <c r="F1275" i="67"/>
  <c r="G1275" i="67" s="1"/>
  <c r="H1275" i="67" s="1"/>
  <c r="I1274" i="67"/>
  <c r="C1274" i="67"/>
  <c r="E1273" i="67"/>
  <c r="F1272" i="67"/>
  <c r="G1272" i="67" s="1"/>
  <c r="H1272" i="67" s="1"/>
  <c r="I1271" i="67"/>
  <c r="C1271" i="67"/>
  <c r="D1270" i="67"/>
  <c r="F1269" i="67"/>
  <c r="G1269" i="67" s="1"/>
  <c r="H1269" i="67" s="1"/>
  <c r="I1268" i="67"/>
  <c r="C1268" i="67"/>
  <c r="D1267" i="67"/>
  <c r="E1266" i="67"/>
  <c r="C1265" i="67"/>
  <c r="D1264" i="67"/>
  <c r="E1263" i="67"/>
  <c r="F1262" i="67"/>
  <c r="G1262" i="67" s="1"/>
  <c r="H1262" i="67" s="1"/>
  <c r="I1261" i="67"/>
  <c r="D1261" i="67"/>
  <c r="E1260" i="67"/>
  <c r="F1259" i="67"/>
  <c r="G1259" i="67" s="1"/>
  <c r="H1259" i="67" s="1"/>
  <c r="I1258" i="67"/>
  <c r="C1258" i="67"/>
  <c r="D1257" i="67"/>
  <c r="D1287" i="67"/>
  <c r="E1286" i="67"/>
  <c r="D1285" i="67"/>
  <c r="F1284" i="67"/>
  <c r="G1284" i="67" s="1"/>
  <c r="H1284" i="67" s="1"/>
  <c r="I1283" i="67"/>
  <c r="C1283" i="67"/>
  <c r="D1282" i="67"/>
  <c r="C1281" i="67"/>
  <c r="E1280" i="67"/>
  <c r="F1279" i="67"/>
  <c r="G1279" i="67" s="1"/>
  <c r="H1279" i="67" s="1"/>
  <c r="I1278" i="67"/>
  <c r="C1278" i="67"/>
  <c r="F1277" i="67"/>
  <c r="G1277" i="67" s="1"/>
  <c r="H1277" i="67" s="1"/>
  <c r="I1276" i="67"/>
  <c r="D1276" i="67"/>
  <c r="E1275" i="67"/>
  <c r="F1274" i="67"/>
  <c r="G1274" i="67" s="1"/>
  <c r="H1274" i="67" s="1"/>
  <c r="I1273" i="67"/>
  <c r="D1273" i="67"/>
  <c r="E1272" i="67"/>
  <c r="F1271" i="67"/>
  <c r="G1271" i="67" s="1"/>
  <c r="H1271" i="67" s="1"/>
  <c r="I1270" i="67"/>
  <c r="C1270" i="67"/>
  <c r="E1269" i="67"/>
  <c r="F1268" i="67"/>
  <c r="G1268" i="67" s="1"/>
  <c r="H1268" i="67" s="1"/>
  <c r="I1267" i="67"/>
  <c r="C1267" i="67"/>
  <c r="D1266" i="67"/>
  <c r="I1287" i="67"/>
  <c r="D1286" i="67"/>
  <c r="C1285" i="67"/>
  <c r="F1283" i="67"/>
  <c r="G1283" i="67" s="1"/>
  <c r="H1283" i="67" s="1"/>
  <c r="C1282" i="67"/>
  <c r="I1280" i="67"/>
  <c r="E1279" i="67"/>
  <c r="I1277" i="67"/>
  <c r="D1275" i="67"/>
  <c r="D1272" i="67"/>
  <c r="F1270" i="67"/>
  <c r="G1270" i="67" s="1"/>
  <c r="H1270" i="67" s="1"/>
  <c r="D1269" i="67"/>
  <c r="F1267" i="67"/>
  <c r="G1267" i="67" s="1"/>
  <c r="H1267" i="67" s="1"/>
  <c r="C1266" i="67"/>
  <c r="D1265" i="67"/>
  <c r="C1264" i="67"/>
  <c r="C1263" i="67"/>
  <c r="C1262" i="67"/>
  <c r="C1261" i="67"/>
  <c r="C1260" i="67"/>
  <c r="C1259" i="67"/>
  <c r="I1257" i="67"/>
  <c r="I1256" i="67"/>
  <c r="I1255" i="67"/>
  <c r="I1254" i="67"/>
  <c r="I1253" i="67"/>
  <c r="I1252" i="67"/>
  <c r="I1251" i="67"/>
  <c r="I1250" i="67"/>
  <c r="I1249" i="67"/>
  <c r="E1249" i="67"/>
  <c r="E1248" i="67"/>
  <c r="I1246" i="67"/>
  <c r="I1245" i="67"/>
  <c r="E1245" i="67"/>
  <c r="E1244" i="67"/>
  <c r="I1242" i="67"/>
  <c r="I1241" i="67"/>
  <c r="E1241" i="67"/>
  <c r="E1240" i="67"/>
  <c r="I1238" i="67"/>
  <c r="I1237" i="67"/>
  <c r="E1237" i="67"/>
  <c r="E1236" i="67"/>
  <c r="I1234" i="67"/>
  <c r="I1233" i="67"/>
  <c r="E1233" i="67"/>
  <c r="E1232" i="67"/>
  <c r="I1230" i="67"/>
  <c r="I1229" i="67"/>
  <c r="E1229" i="67"/>
  <c r="E1228" i="67"/>
  <c r="F1234" i="67"/>
  <c r="G1234" i="67" s="1"/>
  <c r="H1234" i="67" s="1"/>
  <c r="C1233" i="67"/>
  <c r="F1231" i="67"/>
  <c r="G1231" i="67" s="1"/>
  <c r="H1231" i="67" s="1"/>
  <c r="F1230" i="67"/>
  <c r="G1230" i="67" s="1"/>
  <c r="H1230" i="67" s="1"/>
  <c r="C1229" i="67"/>
  <c r="C1228" i="67"/>
  <c r="I1282" i="67"/>
  <c r="D1280" i="67"/>
  <c r="E1277" i="67"/>
  <c r="E1274" i="67"/>
  <c r="E1271" i="67"/>
  <c r="F1287" i="67"/>
  <c r="G1287" i="67" s="1"/>
  <c r="H1287" i="67" s="1"/>
  <c r="C1286" i="67"/>
  <c r="I1284" i="67"/>
  <c r="E1283" i="67"/>
  <c r="I1281" i="67"/>
  <c r="D1279" i="67"/>
  <c r="F1276" i="67"/>
  <c r="G1276" i="67" s="1"/>
  <c r="H1276" i="67" s="1"/>
  <c r="C1275" i="67"/>
  <c r="F1273" i="67"/>
  <c r="G1273" i="67" s="1"/>
  <c r="H1273" i="67" s="1"/>
  <c r="C1272" i="67"/>
  <c r="E1270" i="67"/>
  <c r="C1269" i="67"/>
  <c r="E1267" i="67"/>
  <c r="I1265" i="67"/>
  <c r="I1264" i="67"/>
  <c r="I1263" i="67"/>
  <c r="I1262" i="67"/>
  <c r="I1260" i="67"/>
  <c r="I1259" i="67"/>
  <c r="F1258" i="67"/>
  <c r="G1258" i="67" s="1"/>
  <c r="H1258" i="67" s="1"/>
  <c r="F1257" i="67"/>
  <c r="F1256" i="67"/>
  <c r="G1256" i="67" s="1"/>
  <c r="H1256" i="67" s="1"/>
  <c r="F1255" i="67"/>
  <c r="G1255" i="67" s="1"/>
  <c r="H1255" i="67" s="1"/>
  <c r="F1254" i="67"/>
  <c r="G1254" i="67" s="1"/>
  <c r="H1254" i="67" s="1"/>
  <c r="F1253" i="67"/>
  <c r="G1253" i="67" s="1"/>
  <c r="H1253" i="67" s="1"/>
  <c r="F1252" i="67"/>
  <c r="G1252" i="67" s="1"/>
  <c r="H1252" i="67" s="1"/>
  <c r="F1251" i="67"/>
  <c r="G1251" i="67" s="1"/>
  <c r="H1251" i="67" s="1"/>
  <c r="F1250" i="67"/>
  <c r="G1250" i="67" s="1"/>
  <c r="H1250" i="67" s="1"/>
  <c r="C1249" i="67"/>
  <c r="C1248" i="67"/>
  <c r="F1247" i="67"/>
  <c r="G1247" i="67" s="1"/>
  <c r="H1247" i="67" s="1"/>
  <c r="F1246" i="67"/>
  <c r="G1246" i="67" s="1"/>
  <c r="H1246" i="67" s="1"/>
  <c r="C1245" i="67"/>
  <c r="C1244" i="67"/>
  <c r="F1243" i="67"/>
  <c r="G1243" i="67" s="1"/>
  <c r="H1243" i="67" s="1"/>
  <c r="F1242" i="67"/>
  <c r="G1242" i="67" s="1"/>
  <c r="H1242" i="67" s="1"/>
  <c r="C1241" i="67"/>
  <c r="C1240" i="67"/>
  <c r="F1239" i="67"/>
  <c r="G1239" i="67" s="1"/>
  <c r="H1239" i="67" s="1"/>
  <c r="F1238" i="67"/>
  <c r="G1238" i="67" s="1"/>
  <c r="H1238" i="67" s="1"/>
  <c r="C1237" i="67"/>
  <c r="C1236" i="67"/>
  <c r="F1235" i="67"/>
  <c r="G1235" i="67" s="1"/>
  <c r="H1235" i="67" s="1"/>
  <c r="C1232" i="67"/>
  <c r="F1227" i="67"/>
  <c r="G1227" i="67" s="1"/>
  <c r="H1227" i="67" s="1"/>
  <c r="C1287" i="67"/>
  <c r="E1284" i="67"/>
  <c r="F1281" i="67"/>
  <c r="G1281" i="67" s="1"/>
  <c r="H1281" i="67" s="1"/>
  <c r="F1278" i="67"/>
  <c r="G1278" i="67" s="1"/>
  <c r="H1278" i="67" s="1"/>
  <c r="C1276" i="67"/>
  <c r="C1273" i="67"/>
  <c r="F1282" i="67"/>
  <c r="G1282" i="67" s="1"/>
  <c r="H1282" i="67" s="1"/>
  <c r="D1277" i="67"/>
  <c r="D1271" i="67"/>
  <c r="D1268" i="67"/>
  <c r="E1265" i="67"/>
  <c r="D1263" i="67"/>
  <c r="E1261" i="67"/>
  <c r="D1259" i="67"/>
  <c r="C1257" i="67"/>
  <c r="C1255" i="67"/>
  <c r="C1253" i="67"/>
  <c r="C1251" i="67"/>
  <c r="F1249" i="67"/>
  <c r="G1249" i="67" s="1"/>
  <c r="H1249" i="67" s="1"/>
  <c r="C1246" i="67"/>
  <c r="F1244" i="67"/>
  <c r="G1244" i="67" s="1"/>
  <c r="H1244" i="67" s="1"/>
  <c r="C1243" i="67"/>
  <c r="F1241" i="67"/>
  <c r="G1241" i="67" s="1"/>
  <c r="H1241" i="67" s="1"/>
  <c r="C1238" i="67"/>
  <c r="F1236" i="67"/>
  <c r="G1236" i="67" s="1"/>
  <c r="H1236" i="67" s="1"/>
  <c r="C1235" i="67"/>
  <c r="F1233" i="67"/>
  <c r="G1233" i="67" s="1"/>
  <c r="H1233" i="67" s="1"/>
  <c r="C1230" i="67"/>
  <c r="F1228" i="67"/>
  <c r="G1228" i="67" s="1"/>
  <c r="H1228" i="67" s="1"/>
  <c r="C1227" i="67"/>
  <c r="C1280" i="67"/>
  <c r="D1262" i="67"/>
  <c r="D1258" i="67"/>
  <c r="C1254" i="67"/>
  <c r="C1250" i="67"/>
  <c r="C1247" i="67"/>
  <c r="F1240" i="67"/>
  <c r="G1240" i="67" s="1"/>
  <c r="H1240" i="67" s="1"/>
  <c r="F1237" i="67"/>
  <c r="G1237" i="67" s="1"/>
  <c r="H1237" i="67" s="1"/>
  <c r="C1234" i="67"/>
  <c r="C1231" i="67"/>
  <c r="E1278" i="67"/>
  <c r="E1268" i="67"/>
  <c r="F1263" i="67"/>
  <c r="G1263" i="67" s="1"/>
  <c r="H1263" i="67" s="1"/>
  <c r="E1259" i="67"/>
  <c r="E1255" i="67"/>
  <c r="E1251" i="67"/>
  <c r="I1247" i="67"/>
  <c r="I1244" i="67"/>
  <c r="E1227" i="67"/>
  <c r="I1286" i="67"/>
  <c r="E1281" i="67"/>
  <c r="I1275" i="67"/>
  <c r="I1269" i="67"/>
  <c r="I1266" i="67"/>
  <c r="F1264" i="67"/>
  <c r="G1264" i="67" s="1"/>
  <c r="H1264" i="67" s="1"/>
  <c r="E1262" i="67"/>
  <c r="F1260" i="67"/>
  <c r="G1260" i="67" s="1"/>
  <c r="H1260" i="67" s="1"/>
  <c r="E1258" i="67"/>
  <c r="E1256" i="67"/>
  <c r="E1254" i="67"/>
  <c r="E1252" i="67"/>
  <c r="E1250" i="67"/>
  <c r="I1248" i="67"/>
  <c r="E1247" i="67"/>
  <c r="I1243" i="67"/>
  <c r="E1242" i="67"/>
  <c r="I1240" i="67"/>
  <c r="E1239" i="67"/>
  <c r="I1235" i="67"/>
  <c r="E1234" i="67"/>
  <c r="I1232" i="67"/>
  <c r="E1231" i="67"/>
  <c r="I1227" i="67"/>
  <c r="F1285" i="67"/>
  <c r="G1285" i="67" s="1"/>
  <c r="H1285" i="67" s="1"/>
  <c r="D1274" i="67"/>
  <c r="F1266" i="67"/>
  <c r="G1266" i="67" s="1"/>
  <c r="H1266" i="67" s="1"/>
  <c r="E1264" i="67"/>
  <c r="D1260" i="67"/>
  <c r="C1256" i="67"/>
  <c r="C1252" i="67"/>
  <c r="F1248" i="67"/>
  <c r="G1248" i="67" s="1"/>
  <c r="H1248" i="67" s="1"/>
  <c r="F1245" i="67"/>
  <c r="G1245" i="67" s="1"/>
  <c r="H1245" i="67" s="1"/>
  <c r="C1242" i="67"/>
  <c r="C1239" i="67"/>
  <c r="F1232" i="67"/>
  <c r="G1232" i="67" s="1"/>
  <c r="H1232" i="67" s="1"/>
  <c r="F1229" i="67"/>
  <c r="G1229" i="67" s="1"/>
  <c r="H1229" i="67" s="1"/>
  <c r="D1284" i="67"/>
  <c r="I1272" i="67"/>
  <c r="F1265" i="67"/>
  <c r="G1265" i="67" s="1"/>
  <c r="H1265" i="67" s="1"/>
  <c r="F1261" i="67"/>
  <c r="G1261" i="67" s="1"/>
  <c r="H1261" i="67" s="1"/>
  <c r="E1257" i="67"/>
  <c r="E1253" i="67"/>
  <c r="E1246" i="67"/>
  <c r="E1243" i="67"/>
  <c r="I1239" i="67"/>
  <c r="E1238" i="67"/>
  <c r="I1236" i="67"/>
  <c r="E1235" i="67"/>
  <c r="I1231" i="67"/>
  <c r="E1230" i="67"/>
  <c r="I1228" i="67"/>
  <c r="E1225" i="67"/>
  <c r="F1224" i="67"/>
  <c r="G1224" i="67" s="1"/>
  <c r="H1224" i="67" s="1"/>
  <c r="I1223" i="67"/>
  <c r="C1223" i="67"/>
  <c r="D1222" i="67"/>
  <c r="F1221" i="67"/>
  <c r="G1221" i="67" s="1"/>
  <c r="H1221" i="67" s="1"/>
  <c r="I1220" i="67"/>
  <c r="C1220" i="67"/>
  <c r="D1219" i="67"/>
  <c r="E1218" i="67"/>
  <c r="C1217" i="67"/>
  <c r="D1216" i="67"/>
  <c r="E1215" i="67"/>
  <c r="F1214" i="67"/>
  <c r="G1214" i="67" s="1"/>
  <c r="H1214" i="67" s="1"/>
  <c r="I1213" i="67"/>
  <c r="D1213" i="67"/>
  <c r="E1212" i="67"/>
  <c r="F1211" i="67"/>
  <c r="G1211" i="67" s="1"/>
  <c r="H1211" i="67" s="1"/>
  <c r="I1210" i="67"/>
  <c r="C1210" i="67"/>
  <c r="E1209" i="67"/>
  <c r="F1208" i="67"/>
  <c r="G1208" i="67" s="1"/>
  <c r="H1208" i="67" s="1"/>
  <c r="I1207" i="67"/>
  <c r="C1207" i="67"/>
  <c r="D1206" i="67"/>
  <c r="F1205" i="67"/>
  <c r="G1205" i="67" s="1"/>
  <c r="H1205" i="67" s="1"/>
  <c r="I1204" i="67"/>
  <c r="C1204" i="67"/>
  <c r="D1203" i="67"/>
  <c r="E1202" i="67"/>
  <c r="C1201" i="67"/>
  <c r="D1200" i="67"/>
  <c r="E1199" i="67"/>
  <c r="F1198" i="67"/>
  <c r="G1198" i="67" s="1"/>
  <c r="H1198" i="67" s="1"/>
  <c r="I1197" i="67"/>
  <c r="D1197" i="67"/>
  <c r="E1196" i="67"/>
  <c r="F1195" i="67"/>
  <c r="G1195" i="67" s="1"/>
  <c r="H1195" i="67" s="1"/>
  <c r="I1194" i="67"/>
  <c r="I1193" i="67"/>
  <c r="D1225" i="67"/>
  <c r="E1224" i="67"/>
  <c r="F1223" i="67"/>
  <c r="G1223" i="67" s="1"/>
  <c r="H1223" i="67" s="1"/>
  <c r="I1222" i="67"/>
  <c r="C1222" i="67"/>
  <c r="E1221" i="67"/>
  <c r="F1220" i="67"/>
  <c r="G1220" i="67" s="1"/>
  <c r="H1220" i="67" s="1"/>
  <c r="I1219" i="67"/>
  <c r="C1219" i="67"/>
  <c r="D1218" i="67"/>
  <c r="F1217" i="67"/>
  <c r="G1217" i="67" s="1"/>
  <c r="H1217" i="67" s="1"/>
  <c r="I1216" i="67"/>
  <c r="C1216" i="67"/>
  <c r="D1215" i="67"/>
  <c r="E1214" i="67"/>
  <c r="C1213" i="67"/>
  <c r="D1212" i="67"/>
  <c r="E1211" i="67"/>
  <c r="F1210" i="67"/>
  <c r="G1210" i="67" s="1"/>
  <c r="H1210" i="67" s="1"/>
  <c r="I1209" i="67"/>
  <c r="D1209" i="67"/>
  <c r="E1208" i="67"/>
  <c r="F1207" i="67"/>
  <c r="G1207" i="67" s="1"/>
  <c r="H1207" i="67" s="1"/>
  <c r="I1206" i="67"/>
  <c r="C1206" i="67"/>
  <c r="I1225" i="67"/>
  <c r="D1224" i="67"/>
  <c r="F1222" i="67"/>
  <c r="G1222" i="67" s="1"/>
  <c r="H1222" i="67" s="1"/>
  <c r="D1221" i="67"/>
  <c r="F1219" i="67"/>
  <c r="G1219" i="67" s="1"/>
  <c r="H1219" i="67" s="1"/>
  <c r="C1218" i="67"/>
  <c r="F1216" i="67"/>
  <c r="G1216" i="67" s="1"/>
  <c r="H1216" i="67" s="1"/>
  <c r="C1215" i="67"/>
  <c r="F1213" i="67"/>
  <c r="G1213" i="67" s="1"/>
  <c r="H1213" i="67" s="1"/>
  <c r="C1212" i="67"/>
  <c r="E1210" i="67"/>
  <c r="C1209" i="67"/>
  <c r="E1207" i="67"/>
  <c r="I1205" i="67"/>
  <c r="C1205" i="67"/>
  <c r="I1203" i="67"/>
  <c r="I1202" i="67"/>
  <c r="I1201" i="67"/>
  <c r="I1200" i="67"/>
  <c r="I1199" i="67"/>
  <c r="I1198" i="67"/>
  <c r="I1196" i="67"/>
  <c r="I1195" i="67"/>
  <c r="F1194" i="67"/>
  <c r="G1194" i="67" s="1"/>
  <c r="H1194" i="67" s="1"/>
  <c r="I1192" i="67"/>
  <c r="I1191" i="67"/>
  <c r="E1191" i="67"/>
  <c r="E1190" i="67"/>
  <c r="I1188" i="67"/>
  <c r="I1187" i="67"/>
  <c r="E1187" i="67"/>
  <c r="E1186" i="67"/>
  <c r="I1184" i="67"/>
  <c r="I1183" i="67"/>
  <c r="E1183" i="67"/>
  <c r="E1182" i="67"/>
  <c r="I1180" i="67"/>
  <c r="I1179" i="67"/>
  <c r="E1179" i="67"/>
  <c r="E1178" i="67"/>
  <c r="I1176" i="67"/>
  <c r="I1175" i="67"/>
  <c r="E1175" i="67"/>
  <c r="E1174" i="67"/>
  <c r="I1172" i="67"/>
  <c r="I1171" i="67"/>
  <c r="E1171" i="67"/>
  <c r="E1170" i="67"/>
  <c r="I1168" i="67"/>
  <c r="F1225" i="67"/>
  <c r="G1225" i="67" s="1"/>
  <c r="H1225" i="67" s="1"/>
  <c r="C1224" i="67"/>
  <c r="E1222" i="67"/>
  <c r="C1221" i="67"/>
  <c r="E1219" i="67"/>
  <c r="I1217" i="67"/>
  <c r="E1216" i="67"/>
  <c r="I1214" i="67"/>
  <c r="E1213" i="67"/>
  <c r="I1211" i="67"/>
  <c r="D1210" i="67"/>
  <c r="I1208" i="67"/>
  <c r="D1207" i="67"/>
  <c r="F1204" i="67"/>
  <c r="G1204" i="67" s="1"/>
  <c r="H1204" i="67" s="1"/>
  <c r="F1203" i="67"/>
  <c r="G1203" i="67" s="1"/>
  <c r="H1203" i="67" s="1"/>
  <c r="F1202" i="67"/>
  <c r="G1202" i="67" s="1"/>
  <c r="H1202" i="67" s="1"/>
  <c r="F1201" i="67"/>
  <c r="G1201" i="67" s="1"/>
  <c r="H1201" i="67" s="1"/>
  <c r="F1200" i="67"/>
  <c r="G1200" i="67" s="1"/>
  <c r="H1200" i="67" s="1"/>
  <c r="F1199" i="67"/>
  <c r="G1199" i="67" s="1"/>
  <c r="H1199" i="67" s="1"/>
  <c r="E1198" i="67"/>
  <c r="F1197" i="67"/>
  <c r="G1197" i="67" s="1"/>
  <c r="H1197" i="67" s="1"/>
  <c r="F1196" i="67"/>
  <c r="G1196" i="67" s="1"/>
  <c r="H1196" i="67" s="1"/>
  <c r="E1195" i="67"/>
  <c r="E1194" i="67"/>
  <c r="F1193" i="67"/>
  <c r="G1193" i="67" s="1"/>
  <c r="H1193" i="67" s="1"/>
  <c r="F1192" i="67"/>
  <c r="G1192" i="67" s="1"/>
  <c r="H1192" i="67" s="1"/>
  <c r="C1191" i="67"/>
  <c r="C1190" i="67"/>
  <c r="F1189" i="67"/>
  <c r="G1189" i="67" s="1"/>
  <c r="H1189" i="67" s="1"/>
  <c r="F1188" i="67"/>
  <c r="G1188" i="67" s="1"/>
  <c r="H1188" i="67" s="1"/>
  <c r="C1187" i="67"/>
  <c r="C1186" i="67"/>
  <c r="F1185" i="67"/>
  <c r="G1185" i="67" s="1"/>
  <c r="H1185" i="67" s="1"/>
  <c r="F1184" i="67"/>
  <c r="G1184" i="67" s="1"/>
  <c r="H1184" i="67" s="1"/>
  <c r="C1183" i="67"/>
  <c r="C1182" i="67"/>
  <c r="F1181" i="67"/>
  <c r="G1181" i="67" s="1"/>
  <c r="H1181" i="67" s="1"/>
  <c r="F1180" i="67"/>
  <c r="G1180" i="67" s="1"/>
  <c r="H1180" i="67" s="1"/>
  <c r="C1179" i="67"/>
  <c r="C1178" i="67"/>
  <c r="F1177" i="67"/>
  <c r="G1177" i="67" s="1"/>
  <c r="H1177" i="67" s="1"/>
  <c r="F1176" i="67"/>
  <c r="G1176" i="67" s="1"/>
  <c r="H1176" i="67" s="1"/>
  <c r="C1175" i="67"/>
  <c r="C1174" i="67"/>
  <c r="F1173" i="67"/>
  <c r="G1173" i="67" s="1"/>
  <c r="H1173" i="67" s="1"/>
  <c r="F1172" i="67"/>
  <c r="G1172" i="67" s="1"/>
  <c r="H1172" i="67" s="1"/>
  <c r="C1171" i="67"/>
  <c r="C1170" i="67"/>
  <c r="F1169" i="67"/>
  <c r="G1169" i="67" s="1"/>
  <c r="H1169" i="67" s="1"/>
  <c r="F1168" i="67"/>
  <c r="G1168" i="67" s="1"/>
  <c r="H1168" i="67" s="1"/>
  <c r="C1225" i="67"/>
  <c r="I1221" i="67"/>
  <c r="I1218" i="67"/>
  <c r="I1215" i="67"/>
  <c r="I1212" i="67"/>
  <c r="F1206" i="67"/>
  <c r="G1206" i="67" s="1"/>
  <c r="H1206" i="67" s="1"/>
  <c r="E1204" i="67"/>
  <c r="D1202" i="67"/>
  <c r="E1200" i="67"/>
  <c r="D1198" i="67"/>
  <c r="D1196" i="67"/>
  <c r="C1194" i="67"/>
  <c r="E1192" i="67"/>
  <c r="I1190" i="67"/>
  <c r="E1189" i="67"/>
  <c r="I1185" i="67"/>
  <c r="E1184" i="67"/>
  <c r="I1182" i="67"/>
  <c r="E1181" i="67"/>
  <c r="I1177" i="67"/>
  <c r="E1176" i="67"/>
  <c r="I1174" i="67"/>
  <c r="E1173" i="67"/>
  <c r="I1169" i="67"/>
  <c r="E1168" i="67"/>
  <c r="I1224" i="67"/>
  <c r="F1218" i="67"/>
  <c r="G1218" i="67" s="1"/>
  <c r="H1218" i="67" s="1"/>
  <c r="F1215" i="67"/>
  <c r="G1215" i="67" s="1"/>
  <c r="H1215" i="67" s="1"/>
  <c r="F1212" i="67"/>
  <c r="G1212" i="67" s="1"/>
  <c r="H1212" i="67" s="1"/>
  <c r="F1209" i="67"/>
  <c r="G1209" i="67" s="1"/>
  <c r="H1209" i="67" s="1"/>
  <c r="E1206" i="67"/>
  <c r="D1204" i="67"/>
  <c r="C1202" i="67"/>
  <c r="C1200" i="67"/>
  <c r="C1198" i="67"/>
  <c r="C1196" i="67"/>
  <c r="C1192" i="67"/>
  <c r="F1190" i="67"/>
  <c r="G1190" i="67" s="1"/>
  <c r="H1190" i="67" s="1"/>
  <c r="C1189" i="67"/>
  <c r="F1187" i="67"/>
  <c r="G1187" i="67" s="1"/>
  <c r="H1187" i="67" s="1"/>
  <c r="C1184" i="67"/>
  <c r="F1182" i="67"/>
  <c r="G1182" i="67" s="1"/>
  <c r="H1182" i="67" s="1"/>
  <c r="C1181" i="67"/>
  <c r="F1179" i="67"/>
  <c r="G1179" i="67" s="1"/>
  <c r="H1179" i="67" s="1"/>
  <c r="C1176" i="67"/>
  <c r="F1174" i="67"/>
  <c r="G1174" i="67" s="1"/>
  <c r="H1174" i="67" s="1"/>
  <c r="C1173" i="67"/>
  <c r="F1171" i="67"/>
  <c r="G1171" i="67" s="1"/>
  <c r="H1171" i="67" s="1"/>
  <c r="C1168" i="67"/>
  <c r="E1223" i="67"/>
  <c r="E1220" i="67"/>
  <c r="E1217" i="67"/>
  <c r="D1214" i="67"/>
  <c r="D1211" i="67"/>
  <c r="D1208" i="67"/>
  <c r="E1205" i="67"/>
  <c r="E1203" i="67"/>
  <c r="E1201" i="67"/>
  <c r="D1199" i="67"/>
  <c r="E1197" i="67"/>
  <c r="D1195" i="67"/>
  <c r="E1193" i="67"/>
  <c r="I1189" i="67"/>
  <c r="E1188" i="67"/>
  <c r="I1186" i="67"/>
  <c r="E1185" i="67"/>
  <c r="I1181" i="67"/>
  <c r="E1180" i="67"/>
  <c r="I1178" i="67"/>
  <c r="E1177" i="67"/>
  <c r="I1173" i="67"/>
  <c r="E1172" i="67"/>
  <c r="I1170" i="67"/>
  <c r="E1169" i="67"/>
  <c r="D1223" i="67"/>
  <c r="D1220" i="67"/>
  <c r="D1217" i="67"/>
  <c r="C1214" i="67"/>
  <c r="C1211" i="67"/>
  <c r="C1208" i="67"/>
  <c r="D1205" i="67"/>
  <c r="C1203" i="67"/>
  <c r="D1201" i="67"/>
  <c r="C1199" i="67"/>
  <c r="C1197" i="67"/>
  <c r="C1195" i="67"/>
  <c r="C1193" i="67"/>
  <c r="F1191" i="67"/>
  <c r="G1191" i="67" s="1"/>
  <c r="H1191" i="67" s="1"/>
  <c r="C1188" i="67"/>
  <c r="F1186" i="67"/>
  <c r="G1186" i="67" s="1"/>
  <c r="H1186" i="67" s="1"/>
  <c r="C1185" i="67"/>
  <c r="F1183" i="67"/>
  <c r="G1183" i="67" s="1"/>
  <c r="H1183" i="67" s="1"/>
  <c r="C1180" i="67"/>
  <c r="F1178" i="67"/>
  <c r="G1178" i="67" s="1"/>
  <c r="H1178" i="67" s="1"/>
  <c r="C1177" i="67"/>
  <c r="F1175" i="67"/>
  <c r="G1175" i="67" s="1"/>
  <c r="H1175" i="67" s="1"/>
  <c r="C1172" i="67"/>
  <c r="F1170" i="67"/>
  <c r="G1170" i="67" s="1"/>
  <c r="H1170" i="67" s="1"/>
  <c r="C1169" i="67"/>
  <c r="E1163" i="67"/>
  <c r="F1162" i="67"/>
  <c r="G1162" i="67" s="1"/>
  <c r="H1162" i="67" s="1"/>
  <c r="I1161" i="67"/>
  <c r="E1161" i="67"/>
  <c r="C1160" i="67"/>
  <c r="D1159" i="67"/>
  <c r="E1158" i="67"/>
  <c r="D1157" i="67"/>
  <c r="F1156" i="67"/>
  <c r="G1156" i="67" s="1"/>
  <c r="H1156" i="67" s="1"/>
  <c r="I1155" i="67"/>
  <c r="C1155" i="67"/>
  <c r="D1154" i="67"/>
  <c r="C1153" i="67"/>
  <c r="E1152" i="67"/>
  <c r="F1151" i="67"/>
  <c r="G1151" i="67" s="1"/>
  <c r="H1151" i="67" s="1"/>
  <c r="I1150" i="67"/>
  <c r="C1150" i="67"/>
  <c r="F1149" i="67"/>
  <c r="G1149" i="67" s="1"/>
  <c r="H1149" i="67" s="1"/>
  <c r="I1148" i="67"/>
  <c r="D1148" i="67"/>
  <c r="E1147" i="67"/>
  <c r="F1146" i="67"/>
  <c r="G1146" i="67" s="1"/>
  <c r="H1146" i="67" s="1"/>
  <c r="I1145" i="67"/>
  <c r="E1145" i="67"/>
  <c r="C1144" i="67"/>
  <c r="D1143" i="67"/>
  <c r="E1142" i="67"/>
  <c r="D1141" i="67"/>
  <c r="F1140" i="67"/>
  <c r="G1140" i="67" s="1"/>
  <c r="H1140" i="67" s="1"/>
  <c r="I1139" i="67"/>
  <c r="C1139" i="67"/>
  <c r="D1138" i="67"/>
  <c r="C1137" i="67"/>
  <c r="E1136" i="67"/>
  <c r="F1135" i="67"/>
  <c r="G1135" i="67" s="1"/>
  <c r="H1135" i="67" s="1"/>
  <c r="I1134" i="67"/>
  <c r="D1163" i="67"/>
  <c r="E1162" i="67"/>
  <c r="D1161" i="67"/>
  <c r="F1160" i="67"/>
  <c r="G1160" i="67" s="1"/>
  <c r="H1160" i="67" s="1"/>
  <c r="I1159" i="67"/>
  <c r="C1159" i="67"/>
  <c r="D1158" i="67"/>
  <c r="C1157" i="67"/>
  <c r="E1156" i="67"/>
  <c r="F1155" i="67"/>
  <c r="G1155" i="67" s="1"/>
  <c r="H1155" i="67" s="1"/>
  <c r="I1154" i="67"/>
  <c r="C1154" i="67"/>
  <c r="F1153" i="67"/>
  <c r="G1153" i="67" s="1"/>
  <c r="H1153" i="67" s="1"/>
  <c r="I1152" i="67"/>
  <c r="D1152" i="67"/>
  <c r="E1151" i="67"/>
  <c r="F1150" i="67"/>
  <c r="G1150" i="67" s="1"/>
  <c r="H1150" i="67" s="1"/>
  <c r="I1149" i="67"/>
  <c r="E1149" i="67"/>
  <c r="C1148" i="67"/>
  <c r="D1147" i="67"/>
  <c r="E1146" i="67"/>
  <c r="D1145" i="67"/>
  <c r="F1144" i="67"/>
  <c r="G1144" i="67" s="1"/>
  <c r="H1144" i="67" s="1"/>
  <c r="I1143" i="67"/>
  <c r="C1143" i="67"/>
  <c r="D1142" i="67"/>
  <c r="C1141" i="67"/>
  <c r="I1163" i="67"/>
  <c r="D1162" i="67"/>
  <c r="C1161" i="67"/>
  <c r="F1159" i="67"/>
  <c r="G1159" i="67" s="1"/>
  <c r="H1159" i="67" s="1"/>
  <c r="C1158" i="67"/>
  <c r="I1156" i="67"/>
  <c r="E1155" i="67"/>
  <c r="I1153" i="67"/>
  <c r="D1151" i="67"/>
  <c r="F1148" i="67"/>
  <c r="G1148" i="67" s="1"/>
  <c r="H1148" i="67" s="1"/>
  <c r="C1147" i="67"/>
  <c r="E1144" i="67"/>
  <c r="I1142" i="67"/>
  <c r="F1141" i="67"/>
  <c r="G1141" i="67" s="1"/>
  <c r="H1141" i="67" s="1"/>
  <c r="E1140" i="67"/>
  <c r="E1139" i="67"/>
  <c r="E1138" i="67"/>
  <c r="F1137" i="67"/>
  <c r="G1137" i="67" s="1"/>
  <c r="H1137" i="67" s="1"/>
  <c r="I1135" i="67"/>
  <c r="F1134" i="67"/>
  <c r="G1134" i="67" s="1"/>
  <c r="H1134" i="67" s="1"/>
  <c r="I1133" i="67"/>
  <c r="C1133" i="67"/>
  <c r="C1132" i="67"/>
  <c r="C1131" i="67"/>
  <c r="C1130" i="67"/>
  <c r="C1129" i="67"/>
  <c r="C1128" i="67"/>
  <c r="C1127" i="67"/>
  <c r="C1126" i="67"/>
  <c r="C1125" i="67"/>
  <c r="C1124" i="67"/>
  <c r="C1123" i="67"/>
  <c r="C1122" i="67"/>
  <c r="C1121" i="67"/>
  <c r="C1120" i="67"/>
  <c r="C1119" i="67"/>
  <c r="C1118" i="67"/>
  <c r="C1117" i="67"/>
  <c r="C1116" i="67"/>
  <c r="C1115" i="67"/>
  <c r="C1114" i="67"/>
  <c r="C1113" i="67"/>
  <c r="C1112" i="67"/>
  <c r="C1111" i="67"/>
  <c r="C1110" i="67"/>
  <c r="C1109" i="67"/>
  <c r="C1108" i="67"/>
  <c r="C1107" i="67"/>
  <c r="C1106" i="67"/>
  <c r="C1105" i="67"/>
  <c r="C1104" i="67"/>
  <c r="F1163" i="67"/>
  <c r="G1163" i="67" s="1"/>
  <c r="H1163" i="67" s="1"/>
  <c r="C1162" i="67"/>
  <c r="I1160" i="67"/>
  <c r="E1159" i="67"/>
  <c r="I1157" i="67"/>
  <c r="D1155" i="67"/>
  <c r="F1152" i="67"/>
  <c r="G1152" i="67" s="1"/>
  <c r="H1152" i="67" s="1"/>
  <c r="C1151" i="67"/>
  <c r="E1148" i="67"/>
  <c r="I1146" i="67"/>
  <c r="F1145" i="67"/>
  <c r="G1145" i="67" s="1"/>
  <c r="H1145" i="67" s="1"/>
  <c r="D1144" i="67"/>
  <c r="F1142" i="67"/>
  <c r="G1142" i="67" s="1"/>
  <c r="H1142" i="67" s="1"/>
  <c r="E1141" i="67"/>
  <c r="D1140" i="67"/>
  <c r="D1139" i="67"/>
  <c r="C1138" i="67"/>
  <c r="E1137" i="67"/>
  <c r="F1136" i="67"/>
  <c r="G1136" i="67" s="1"/>
  <c r="H1136" i="67" s="1"/>
  <c r="E1135" i="67"/>
  <c r="E1134" i="67"/>
  <c r="F1133" i="67"/>
  <c r="G1133" i="67" s="1"/>
  <c r="H1133" i="67" s="1"/>
  <c r="I1132" i="67"/>
  <c r="I1131" i="67"/>
  <c r="I1130" i="67"/>
  <c r="I1129" i="67"/>
  <c r="I1128" i="67"/>
  <c r="I1127" i="67"/>
  <c r="I1126" i="67"/>
  <c r="I1125" i="67"/>
  <c r="I1124" i="67"/>
  <c r="I1123" i="67"/>
  <c r="I1122" i="67"/>
  <c r="I1121" i="67"/>
  <c r="I1120" i="67"/>
  <c r="I1119" i="67"/>
  <c r="I1118" i="67"/>
  <c r="I1117" i="67"/>
  <c r="I1116" i="67"/>
  <c r="I1115" i="67"/>
  <c r="I1114" i="67"/>
  <c r="I1113" i="67"/>
  <c r="I1112" i="67"/>
  <c r="I1111" i="67"/>
  <c r="I1110" i="67"/>
  <c r="I1109" i="67"/>
  <c r="I1108" i="67"/>
  <c r="I1107" i="67"/>
  <c r="I1106" i="67"/>
  <c r="I1105" i="67"/>
  <c r="I1104" i="67"/>
  <c r="F1161" i="67"/>
  <c r="G1161" i="67" s="1"/>
  <c r="H1161" i="67" s="1"/>
  <c r="F1158" i="67"/>
  <c r="G1158" i="67" s="1"/>
  <c r="H1158" i="67" s="1"/>
  <c r="C1156" i="67"/>
  <c r="D1153" i="67"/>
  <c r="D1150" i="67"/>
  <c r="F1147" i="67"/>
  <c r="G1147" i="67" s="1"/>
  <c r="H1147" i="67" s="1"/>
  <c r="I1144" i="67"/>
  <c r="I1141" i="67"/>
  <c r="F1139" i="67"/>
  <c r="G1139" i="67" s="1"/>
  <c r="H1139" i="67" s="1"/>
  <c r="C1136" i="67"/>
  <c r="C1134" i="67"/>
  <c r="E1132" i="67"/>
  <c r="E1130" i="67"/>
  <c r="E1128" i="67"/>
  <c r="E1126" i="67"/>
  <c r="E1124" i="67"/>
  <c r="E1122" i="67"/>
  <c r="E1120" i="67"/>
  <c r="E1118" i="67"/>
  <c r="E1116" i="67"/>
  <c r="E1114" i="67"/>
  <c r="E1112" i="67"/>
  <c r="E1110" i="67"/>
  <c r="E1108" i="67"/>
  <c r="E1106" i="67"/>
  <c r="E1104" i="67"/>
  <c r="F1111" i="67"/>
  <c r="G1111" i="67" s="1"/>
  <c r="H1111" i="67" s="1"/>
  <c r="F1107" i="67"/>
  <c r="G1107" i="67" s="1"/>
  <c r="H1107" i="67" s="1"/>
  <c r="D1160" i="67"/>
  <c r="E1154" i="67"/>
  <c r="C1149" i="67"/>
  <c r="I1136" i="67"/>
  <c r="E1131" i="67"/>
  <c r="E1129" i="67"/>
  <c r="E1125" i="67"/>
  <c r="E1121" i="67"/>
  <c r="E1117" i="67"/>
  <c r="E1113" i="67"/>
  <c r="E1109" i="67"/>
  <c r="E1105" i="67"/>
  <c r="D1156" i="67"/>
  <c r="E1150" i="67"/>
  <c r="C1145" i="67"/>
  <c r="C1140" i="67"/>
  <c r="D1136" i="67"/>
  <c r="F1132" i="67"/>
  <c r="G1132" i="67" s="1"/>
  <c r="H1132" i="67" s="1"/>
  <c r="F1128" i="67"/>
  <c r="G1128" i="67" s="1"/>
  <c r="H1128" i="67" s="1"/>
  <c r="F1122" i="67"/>
  <c r="G1122" i="67" s="1"/>
  <c r="H1122" i="67" s="1"/>
  <c r="F1118" i="67"/>
  <c r="G1118" i="67" s="1"/>
  <c r="H1118" i="67" s="1"/>
  <c r="F1114" i="67"/>
  <c r="G1114" i="67" s="1"/>
  <c r="H1114" i="67" s="1"/>
  <c r="F1110" i="67"/>
  <c r="G1110" i="67" s="1"/>
  <c r="H1110" i="67" s="1"/>
  <c r="F1106" i="67"/>
  <c r="G1106" i="67" s="1"/>
  <c r="H1106" i="67" s="1"/>
  <c r="C1163" i="67"/>
  <c r="E1160" i="67"/>
  <c r="F1157" i="67"/>
  <c r="G1157" i="67" s="1"/>
  <c r="H1157" i="67" s="1"/>
  <c r="F1154" i="67"/>
  <c r="G1154" i="67" s="1"/>
  <c r="H1154" i="67" s="1"/>
  <c r="C1152" i="67"/>
  <c r="D1149" i="67"/>
  <c r="D1146" i="67"/>
  <c r="F1143" i="67"/>
  <c r="G1143" i="67" s="1"/>
  <c r="H1143" i="67" s="1"/>
  <c r="I1140" i="67"/>
  <c r="I1138" i="67"/>
  <c r="D1137" i="67"/>
  <c r="D1135" i="67"/>
  <c r="E1133" i="67"/>
  <c r="F1131" i="67"/>
  <c r="G1131" i="67" s="1"/>
  <c r="H1131" i="67" s="1"/>
  <c r="F1129" i="67"/>
  <c r="G1129" i="67" s="1"/>
  <c r="H1129" i="67" s="1"/>
  <c r="F1127" i="67"/>
  <c r="G1127" i="67" s="1"/>
  <c r="H1127" i="67" s="1"/>
  <c r="F1125" i="67"/>
  <c r="G1125" i="67" s="1"/>
  <c r="H1125" i="67" s="1"/>
  <c r="F1123" i="67"/>
  <c r="G1123" i="67" s="1"/>
  <c r="H1123" i="67" s="1"/>
  <c r="F1121" i="67"/>
  <c r="G1121" i="67" s="1"/>
  <c r="H1121" i="67" s="1"/>
  <c r="F1119" i="67"/>
  <c r="G1119" i="67" s="1"/>
  <c r="H1119" i="67" s="1"/>
  <c r="F1117" i="67"/>
  <c r="G1117" i="67" s="1"/>
  <c r="H1117" i="67" s="1"/>
  <c r="F1115" i="67"/>
  <c r="G1115" i="67" s="1"/>
  <c r="H1115" i="67" s="1"/>
  <c r="F1113" i="67"/>
  <c r="G1113" i="67" s="1"/>
  <c r="H1113" i="67" s="1"/>
  <c r="F1109" i="67"/>
  <c r="G1109" i="67" s="1"/>
  <c r="H1109" i="67" s="1"/>
  <c r="F1105" i="67"/>
  <c r="G1105" i="67" s="1"/>
  <c r="H1105" i="67" s="1"/>
  <c r="I1162" i="67"/>
  <c r="E1157" i="67"/>
  <c r="I1151" i="67"/>
  <c r="C1146" i="67"/>
  <c r="E1143" i="67"/>
  <c r="F1138" i="67"/>
  <c r="G1138" i="67" s="1"/>
  <c r="H1138" i="67" s="1"/>
  <c r="C1135" i="67"/>
  <c r="D1133" i="67"/>
  <c r="E1127" i="67"/>
  <c r="E1123" i="67"/>
  <c r="E1119" i="67"/>
  <c r="E1115" i="67"/>
  <c r="E1111" i="67"/>
  <c r="E1107" i="67"/>
  <c r="I1158" i="67"/>
  <c r="E1153" i="67"/>
  <c r="I1147" i="67"/>
  <c r="C1142" i="67"/>
  <c r="I1137" i="67"/>
  <c r="D1134" i="67"/>
  <c r="F1130" i="67"/>
  <c r="G1130" i="67" s="1"/>
  <c r="H1130" i="67" s="1"/>
  <c r="F1126" i="67"/>
  <c r="G1126" i="67" s="1"/>
  <c r="H1126" i="67" s="1"/>
  <c r="F1124" i="67"/>
  <c r="G1124" i="67" s="1"/>
  <c r="H1124" i="67" s="1"/>
  <c r="F1120" i="67"/>
  <c r="G1120" i="67" s="1"/>
  <c r="H1120" i="67" s="1"/>
  <c r="F1116" i="67"/>
  <c r="G1116" i="67" s="1"/>
  <c r="H1116" i="67" s="1"/>
  <c r="F1112" i="67"/>
  <c r="G1112" i="67" s="1"/>
  <c r="H1112" i="67" s="1"/>
  <c r="F1108" i="67"/>
  <c r="G1108" i="67" s="1"/>
  <c r="H1108" i="67" s="1"/>
  <c r="F1104" i="67"/>
  <c r="G1104" i="67" s="1"/>
  <c r="H1104" i="67" s="1"/>
  <c r="I1101" i="67"/>
  <c r="C1101" i="67"/>
  <c r="D1100" i="67"/>
  <c r="C1099" i="67"/>
  <c r="E1098" i="67"/>
  <c r="F1097" i="67"/>
  <c r="G1097" i="67" s="1"/>
  <c r="H1097" i="67" s="1"/>
  <c r="I1096" i="67"/>
  <c r="C1096" i="67"/>
  <c r="F1095" i="67"/>
  <c r="G1095" i="67" s="1"/>
  <c r="H1095" i="67" s="1"/>
  <c r="I1094" i="67"/>
  <c r="D1094" i="67"/>
  <c r="E1093" i="67"/>
  <c r="F1092" i="67"/>
  <c r="G1092" i="67" s="1"/>
  <c r="H1092" i="67" s="1"/>
  <c r="I1091" i="67"/>
  <c r="E1091" i="67"/>
  <c r="C1090" i="67"/>
  <c r="D1089" i="67"/>
  <c r="E1088" i="67"/>
  <c r="D1087" i="67"/>
  <c r="F1086" i="67"/>
  <c r="G1086" i="67" s="1"/>
  <c r="H1086" i="67" s="1"/>
  <c r="I1085" i="67"/>
  <c r="C1085" i="67"/>
  <c r="D1084" i="67"/>
  <c r="C1083" i="67"/>
  <c r="E1082" i="67"/>
  <c r="F1081" i="67"/>
  <c r="G1081" i="67" s="1"/>
  <c r="H1081" i="67" s="1"/>
  <c r="I1080" i="67"/>
  <c r="C1080" i="67"/>
  <c r="F1079" i="67"/>
  <c r="G1079" i="67" s="1"/>
  <c r="H1079" i="67" s="1"/>
  <c r="I1078" i="67"/>
  <c r="D1078" i="67"/>
  <c r="E1077" i="67"/>
  <c r="F1076" i="67"/>
  <c r="G1076" i="67" s="1"/>
  <c r="H1076" i="67" s="1"/>
  <c r="I1075" i="67"/>
  <c r="C1075" i="67"/>
  <c r="E1074" i="67"/>
  <c r="F1073" i="67"/>
  <c r="G1073" i="67" s="1"/>
  <c r="H1073" i="67" s="1"/>
  <c r="I1072" i="67"/>
  <c r="C1072" i="67"/>
  <c r="E1101" i="67"/>
  <c r="F1100" i="67"/>
  <c r="G1100" i="67" s="1"/>
  <c r="H1100" i="67" s="1"/>
  <c r="I1099" i="67"/>
  <c r="E1099" i="67"/>
  <c r="C1098" i="67"/>
  <c r="D1097" i="67"/>
  <c r="E1096" i="67"/>
  <c r="D1095" i="67"/>
  <c r="F1094" i="67"/>
  <c r="G1094" i="67" s="1"/>
  <c r="H1094" i="67" s="1"/>
  <c r="I1093" i="67"/>
  <c r="C1093" i="67"/>
  <c r="D1092" i="67"/>
  <c r="C1091" i="67"/>
  <c r="E1090" i="67"/>
  <c r="F1089" i="67"/>
  <c r="G1089" i="67" s="1"/>
  <c r="H1089" i="67" s="1"/>
  <c r="I1088" i="67"/>
  <c r="C1088" i="67"/>
  <c r="F1087" i="67"/>
  <c r="G1087" i="67" s="1"/>
  <c r="H1087" i="67" s="1"/>
  <c r="I1086" i="67"/>
  <c r="D1086" i="67"/>
  <c r="E1085" i="67"/>
  <c r="F1084" i="67"/>
  <c r="G1084" i="67" s="1"/>
  <c r="H1084" i="67" s="1"/>
  <c r="I1083" i="67"/>
  <c r="E1083" i="67"/>
  <c r="C1082" i="67"/>
  <c r="D1081" i="67"/>
  <c r="E1080" i="67"/>
  <c r="D1079" i="67"/>
  <c r="F1078" i="67"/>
  <c r="G1078" i="67" s="1"/>
  <c r="H1078" i="67" s="1"/>
  <c r="I1077" i="67"/>
  <c r="C1077" i="67"/>
  <c r="D1076" i="67"/>
  <c r="E1075" i="67"/>
  <c r="C1074" i="67"/>
  <c r="D1073" i="67"/>
  <c r="E1072" i="67"/>
  <c r="E1100" i="67"/>
  <c r="D1099" i="67"/>
  <c r="I1097" i="67"/>
  <c r="D1096" i="67"/>
  <c r="C1095" i="67"/>
  <c r="F1093" i="67"/>
  <c r="G1093" i="67" s="1"/>
  <c r="H1093" i="67" s="1"/>
  <c r="C1092" i="67"/>
  <c r="I1090" i="67"/>
  <c r="E1089" i="67"/>
  <c r="I1087" i="67"/>
  <c r="D1085" i="67"/>
  <c r="F1082" i="67"/>
  <c r="G1082" i="67" s="1"/>
  <c r="H1082" i="67" s="1"/>
  <c r="C1081" i="67"/>
  <c r="E1078" i="67"/>
  <c r="I1076" i="67"/>
  <c r="D1075" i="67"/>
  <c r="I1073" i="67"/>
  <c r="D1072" i="67"/>
  <c r="D1071" i="67"/>
  <c r="E1070" i="67"/>
  <c r="E1069" i="67"/>
  <c r="E1068" i="67"/>
  <c r="E1067" i="67"/>
  <c r="E1066" i="67"/>
  <c r="E1065" i="67"/>
  <c r="E1064" i="67"/>
  <c r="E1063" i="67"/>
  <c r="E1062" i="67"/>
  <c r="E1061" i="67"/>
  <c r="E1060" i="67"/>
  <c r="E1059" i="67"/>
  <c r="E1058" i="67"/>
  <c r="E1057" i="67"/>
  <c r="E1056" i="67"/>
  <c r="E1055" i="67"/>
  <c r="E1054" i="67"/>
  <c r="E1053" i="67"/>
  <c r="E1052" i="67"/>
  <c r="E1051" i="67"/>
  <c r="E1050" i="67"/>
  <c r="E1049" i="67"/>
  <c r="E1048" i="67"/>
  <c r="E1047" i="67"/>
  <c r="E1046" i="67"/>
  <c r="E1045" i="67"/>
  <c r="E1044" i="67"/>
  <c r="E1043" i="67"/>
  <c r="E1042" i="67"/>
  <c r="C1043" i="67"/>
  <c r="F1099" i="67"/>
  <c r="G1099" i="67" s="1"/>
  <c r="H1099" i="67" s="1"/>
  <c r="F1096" i="67"/>
  <c r="G1096" i="67" s="1"/>
  <c r="H1096" i="67" s="1"/>
  <c r="C1094" i="67"/>
  <c r="D1091" i="67"/>
  <c r="C1087" i="67"/>
  <c r="C1084" i="67"/>
  <c r="E1081" i="67"/>
  <c r="D1074" i="67"/>
  <c r="E1071" i="67"/>
  <c r="F1069" i="67"/>
  <c r="G1069" i="67" s="1"/>
  <c r="H1069" i="67" s="1"/>
  <c r="F1066" i="67"/>
  <c r="G1066" i="67" s="1"/>
  <c r="H1066" i="67" s="1"/>
  <c r="F1063" i="67"/>
  <c r="G1063" i="67" s="1"/>
  <c r="H1063" i="67" s="1"/>
  <c r="F1061" i="67"/>
  <c r="G1061" i="67" s="1"/>
  <c r="H1061" i="67" s="1"/>
  <c r="F1101" i="67"/>
  <c r="G1101" i="67" s="1"/>
  <c r="H1101" i="67" s="1"/>
  <c r="C1100" i="67"/>
  <c r="I1098" i="67"/>
  <c r="E1097" i="67"/>
  <c r="I1095" i="67"/>
  <c r="D1093" i="67"/>
  <c r="F1090" i="67"/>
  <c r="G1090" i="67" s="1"/>
  <c r="H1090" i="67" s="1"/>
  <c r="C1089" i="67"/>
  <c r="E1086" i="67"/>
  <c r="I1084" i="67"/>
  <c r="F1083" i="67"/>
  <c r="G1083" i="67" s="1"/>
  <c r="H1083" i="67" s="1"/>
  <c r="D1082" i="67"/>
  <c r="F1080" i="67"/>
  <c r="G1080" i="67" s="1"/>
  <c r="H1080" i="67" s="1"/>
  <c r="E1079" i="67"/>
  <c r="C1078" i="67"/>
  <c r="E1076" i="67"/>
  <c r="I1074" i="67"/>
  <c r="E1073" i="67"/>
  <c r="I1071" i="67"/>
  <c r="C1071" i="67"/>
  <c r="C1070" i="67"/>
  <c r="C1069" i="67"/>
  <c r="C1068" i="67"/>
  <c r="C1067" i="67"/>
  <c r="C1066" i="67"/>
  <c r="C1065" i="67"/>
  <c r="C1064" i="67"/>
  <c r="C1063" i="67"/>
  <c r="C1062" i="67"/>
  <c r="C1061" i="67"/>
  <c r="C1060" i="67"/>
  <c r="C1059" i="67"/>
  <c r="C1058" i="67"/>
  <c r="C1057" i="67"/>
  <c r="C1056" i="67"/>
  <c r="C1055" i="67"/>
  <c r="C1054" i="67"/>
  <c r="C1053" i="67"/>
  <c r="C1052" i="67"/>
  <c r="C1051" i="67"/>
  <c r="C1050" i="67"/>
  <c r="C1049" i="67"/>
  <c r="C1048" i="67"/>
  <c r="C1047" i="67"/>
  <c r="C1046" i="67"/>
  <c r="C1045" i="67"/>
  <c r="C1044" i="67"/>
  <c r="C1042" i="67"/>
  <c r="D1088" i="67"/>
  <c r="F1075" i="67"/>
  <c r="G1075" i="67" s="1"/>
  <c r="H1075" i="67" s="1"/>
  <c r="F1068" i="67"/>
  <c r="G1068" i="67" s="1"/>
  <c r="H1068" i="67" s="1"/>
  <c r="F1064" i="67"/>
  <c r="G1064" i="67" s="1"/>
  <c r="H1064" i="67" s="1"/>
  <c r="D1101" i="67"/>
  <c r="F1098" i="67"/>
  <c r="G1098" i="67" s="1"/>
  <c r="H1098" i="67" s="1"/>
  <c r="C1097" i="67"/>
  <c r="E1094" i="67"/>
  <c r="I1092" i="67"/>
  <c r="F1091" i="67"/>
  <c r="G1091" i="67" s="1"/>
  <c r="H1091" i="67" s="1"/>
  <c r="D1090" i="67"/>
  <c r="F1088" i="67"/>
  <c r="G1088" i="67" s="1"/>
  <c r="H1088" i="67" s="1"/>
  <c r="E1087" i="67"/>
  <c r="C1086" i="67"/>
  <c r="E1084" i="67"/>
  <c r="D1083" i="67"/>
  <c r="I1081" i="67"/>
  <c r="D1080" i="67"/>
  <c r="C1079" i="67"/>
  <c r="F1077" i="67"/>
  <c r="G1077" i="67" s="1"/>
  <c r="H1077" i="67" s="1"/>
  <c r="C1076" i="67"/>
  <c r="F1074" i="67"/>
  <c r="G1074" i="67" s="1"/>
  <c r="H1074" i="67" s="1"/>
  <c r="C1073" i="67"/>
  <c r="F1071" i="67"/>
  <c r="G1071" i="67" s="1"/>
  <c r="H1071" i="67" s="1"/>
  <c r="I1070" i="67"/>
  <c r="I1069" i="67"/>
  <c r="I1068" i="67"/>
  <c r="I1067" i="67"/>
  <c r="I1066" i="67"/>
  <c r="I1065" i="67"/>
  <c r="I1064" i="67"/>
  <c r="I1063" i="67"/>
  <c r="I1062" i="67"/>
  <c r="I1061" i="67"/>
  <c r="I1060" i="67"/>
  <c r="I1059" i="67"/>
  <c r="I1058" i="67"/>
  <c r="I1057" i="67"/>
  <c r="I1056" i="67"/>
  <c r="I1055" i="67"/>
  <c r="I1054" i="67"/>
  <c r="I1053" i="67"/>
  <c r="I1052" i="67"/>
  <c r="I1051" i="67"/>
  <c r="I1050" i="67"/>
  <c r="I1049" i="67"/>
  <c r="I1048" i="67"/>
  <c r="I1047" i="67"/>
  <c r="I1046" i="67"/>
  <c r="I1045" i="67"/>
  <c r="I1044" i="67"/>
  <c r="I1043" i="67"/>
  <c r="I1042" i="67"/>
  <c r="I1100" i="67"/>
  <c r="D1098" i="67"/>
  <c r="E1095" i="67"/>
  <c r="E1092" i="67"/>
  <c r="I1089" i="67"/>
  <c r="F1085" i="67"/>
  <c r="G1085" i="67" s="1"/>
  <c r="H1085" i="67" s="1"/>
  <c r="I1082" i="67"/>
  <c r="I1079" i="67"/>
  <c r="D1077" i="67"/>
  <c r="F1072" i="67"/>
  <c r="G1072" i="67" s="1"/>
  <c r="H1072" i="67" s="1"/>
  <c r="F1070" i="67"/>
  <c r="G1070" i="67" s="1"/>
  <c r="H1070" i="67" s="1"/>
  <c r="F1067" i="67"/>
  <c r="G1067" i="67" s="1"/>
  <c r="H1067" i="67" s="1"/>
  <c r="F1065" i="67"/>
  <c r="G1065" i="67" s="1"/>
  <c r="H1065" i="67" s="1"/>
  <c r="F1062" i="67"/>
  <c r="G1062" i="67" s="1"/>
  <c r="H1062" i="67" s="1"/>
  <c r="F1060" i="67"/>
  <c r="G1060" i="67" s="1"/>
  <c r="H1060" i="67" s="1"/>
  <c r="F1056" i="67"/>
  <c r="G1056" i="67" s="1"/>
  <c r="H1056" i="67" s="1"/>
  <c r="F1052" i="67"/>
  <c r="G1052" i="67" s="1"/>
  <c r="H1052" i="67" s="1"/>
  <c r="F1048" i="67"/>
  <c r="G1048" i="67" s="1"/>
  <c r="H1048" i="67" s="1"/>
  <c r="F1044" i="67"/>
  <c r="G1044" i="67" s="1"/>
  <c r="H1044" i="67" s="1"/>
  <c r="F1042" i="67"/>
  <c r="G1042" i="67" s="1"/>
  <c r="H1042" i="67" s="1"/>
  <c r="F1053" i="67"/>
  <c r="G1053" i="67" s="1"/>
  <c r="H1053" i="67" s="1"/>
  <c r="F1045" i="67"/>
  <c r="G1045" i="67" s="1"/>
  <c r="H1045" i="67" s="1"/>
  <c r="F1059" i="67"/>
  <c r="G1059" i="67" s="1"/>
  <c r="H1059" i="67" s="1"/>
  <c r="F1055" i="67"/>
  <c r="G1055" i="67" s="1"/>
  <c r="H1055" i="67" s="1"/>
  <c r="F1051" i="67"/>
  <c r="G1051" i="67" s="1"/>
  <c r="H1051" i="67" s="1"/>
  <c r="F1047" i="67"/>
  <c r="G1047" i="67" s="1"/>
  <c r="H1047" i="67" s="1"/>
  <c r="F1043" i="67"/>
  <c r="G1043" i="67" s="1"/>
  <c r="H1043" i="67" s="1"/>
  <c r="F1046" i="67"/>
  <c r="G1046" i="67" s="1"/>
  <c r="H1046" i="67" s="1"/>
  <c r="F1049" i="67"/>
  <c r="G1049" i="67" s="1"/>
  <c r="H1049" i="67" s="1"/>
  <c r="F1058" i="67"/>
  <c r="G1058" i="67" s="1"/>
  <c r="H1058" i="67" s="1"/>
  <c r="F1054" i="67"/>
  <c r="G1054" i="67" s="1"/>
  <c r="H1054" i="67" s="1"/>
  <c r="F1050" i="67"/>
  <c r="G1050" i="67" s="1"/>
  <c r="H1050" i="67" s="1"/>
  <c r="F1057" i="67"/>
  <c r="G1057" i="67" s="1"/>
  <c r="H1057" i="67" s="1"/>
  <c r="E1039" i="67"/>
  <c r="F1038" i="67"/>
  <c r="G1038" i="67" s="1"/>
  <c r="H1038" i="67" s="1"/>
  <c r="I1037" i="67"/>
  <c r="E1037" i="67"/>
  <c r="C1036" i="67"/>
  <c r="D1035" i="67"/>
  <c r="E1034" i="67"/>
  <c r="D1033" i="67"/>
  <c r="F1032" i="67"/>
  <c r="G1032" i="67" s="1"/>
  <c r="H1032" i="67" s="1"/>
  <c r="I1031" i="67"/>
  <c r="C1031" i="67"/>
  <c r="D1030" i="67"/>
  <c r="C1029" i="67"/>
  <c r="E1028" i="67"/>
  <c r="F1027" i="67"/>
  <c r="G1027" i="67" s="1"/>
  <c r="H1027" i="67" s="1"/>
  <c r="I1026" i="67"/>
  <c r="C1026" i="67"/>
  <c r="F1025" i="67"/>
  <c r="G1025" i="67" s="1"/>
  <c r="H1025" i="67" s="1"/>
  <c r="I1024" i="67"/>
  <c r="D1024" i="67"/>
  <c r="E1023" i="67"/>
  <c r="F1022" i="67"/>
  <c r="G1022" i="67" s="1"/>
  <c r="H1022" i="67" s="1"/>
  <c r="I1021" i="67"/>
  <c r="E1021" i="67"/>
  <c r="C1020" i="67"/>
  <c r="D1019" i="67"/>
  <c r="E1018" i="67"/>
  <c r="D1017" i="67"/>
  <c r="F1016" i="67"/>
  <c r="G1016" i="67" s="1"/>
  <c r="H1016" i="67" s="1"/>
  <c r="I1015" i="67"/>
  <c r="C1015" i="67"/>
  <c r="D1014" i="67"/>
  <c r="C1013" i="67"/>
  <c r="E1012" i="67"/>
  <c r="F1011" i="67"/>
  <c r="G1011" i="67" s="1"/>
  <c r="H1011" i="67" s="1"/>
  <c r="I1010" i="67"/>
  <c r="C1010" i="67"/>
  <c r="D1009" i="67"/>
  <c r="E1008" i="67"/>
  <c r="D1039" i="67"/>
  <c r="E1038" i="67"/>
  <c r="D1037" i="67"/>
  <c r="F1036" i="67"/>
  <c r="G1036" i="67" s="1"/>
  <c r="H1036" i="67" s="1"/>
  <c r="I1035" i="67"/>
  <c r="C1035" i="67"/>
  <c r="D1034" i="67"/>
  <c r="C1033" i="67"/>
  <c r="E1032" i="67"/>
  <c r="F1031" i="67"/>
  <c r="G1031" i="67" s="1"/>
  <c r="H1031" i="67" s="1"/>
  <c r="I1030" i="67"/>
  <c r="C1030" i="67"/>
  <c r="F1029" i="67"/>
  <c r="G1029" i="67" s="1"/>
  <c r="H1029" i="67" s="1"/>
  <c r="I1028" i="67"/>
  <c r="D1028" i="67"/>
  <c r="E1027" i="67"/>
  <c r="F1026" i="67"/>
  <c r="G1026" i="67" s="1"/>
  <c r="H1026" i="67" s="1"/>
  <c r="I1025" i="67"/>
  <c r="E1025" i="67"/>
  <c r="C1024" i="67"/>
  <c r="D1023" i="67"/>
  <c r="E1022" i="67"/>
  <c r="D1021" i="67"/>
  <c r="F1020" i="67"/>
  <c r="G1020" i="67" s="1"/>
  <c r="H1020" i="67" s="1"/>
  <c r="I1019" i="67"/>
  <c r="C1019" i="67"/>
  <c r="D1018" i="67"/>
  <c r="C1017" i="67"/>
  <c r="E1016" i="67"/>
  <c r="F1015" i="67"/>
  <c r="G1015" i="67" s="1"/>
  <c r="H1015" i="67" s="1"/>
  <c r="I1014" i="67"/>
  <c r="C1014" i="67"/>
  <c r="F1013" i="67"/>
  <c r="G1013" i="67" s="1"/>
  <c r="H1013" i="67" s="1"/>
  <c r="I1012" i="67"/>
  <c r="D1012" i="67"/>
  <c r="I1039" i="67"/>
  <c r="C1039" i="67"/>
  <c r="D1038" i="67"/>
  <c r="C1037" i="67"/>
  <c r="E1036" i="67"/>
  <c r="F1035" i="67"/>
  <c r="G1035" i="67" s="1"/>
  <c r="H1035" i="67" s="1"/>
  <c r="I1034" i="67"/>
  <c r="C1034" i="67"/>
  <c r="F1033" i="67"/>
  <c r="G1033" i="67" s="1"/>
  <c r="H1033" i="67" s="1"/>
  <c r="I1032" i="67"/>
  <c r="D1032" i="67"/>
  <c r="E1031" i="67"/>
  <c r="F1030" i="67"/>
  <c r="G1030" i="67" s="1"/>
  <c r="H1030" i="67" s="1"/>
  <c r="I1029" i="67"/>
  <c r="E1029" i="67"/>
  <c r="C1028" i="67"/>
  <c r="D1027" i="67"/>
  <c r="E1026" i="67"/>
  <c r="D1025" i="67"/>
  <c r="F1024" i="67"/>
  <c r="G1024" i="67" s="1"/>
  <c r="H1024" i="67" s="1"/>
  <c r="I1023" i="67"/>
  <c r="C1023" i="67"/>
  <c r="D1022" i="67"/>
  <c r="C1021" i="67"/>
  <c r="E1020" i="67"/>
  <c r="F1019" i="67"/>
  <c r="G1019" i="67" s="1"/>
  <c r="H1019" i="67" s="1"/>
  <c r="I1018" i="67"/>
  <c r="C1018" i="67"/>
  <c r="F1017" i="67"/>
  <c r="G1017" i="67" s="1"/>
  <c r="H1017" i="67" s="1"/>
  <c r="I1016" i="67"/>
  <c r="D1016" i="67"/>
  <c r="E1015" i="67"/>
  <c r="F1014" i="67"/>
  <c r="G1014" i="67" s="1"/>
  <c r="H1014" i="67" s="1"/>
  <c r="I1013" i="67"/>
  <c r="E1013" i="67"/>
  <c r="C1012" i="67"/>
  <c r="D1011" i="67"/>
  <c r="E1010" i="67"/>
  <c r="F1009" i="67"/>
  <c r="G1009" i="67" s="1"/>
  <c r="H1009" i="67" s="1"/>
  <c r="I1008" i="67"/>
  <c r="I1007" i="67"/>
  <c r="I1038" i="67"/>
  <c r="D1036" i="67"/>
  <c r="E1033" i="67"/>
  <c r="E1030" i="67"/>
  <c r="I1027" i="67"/>
  <c r="C1025" i="67"/>
  <c r="C1022" i="67"/>
  <c r="E1019" i="67"/>
  <c r="E1011" i="67"/>
  <c r="I1009" i="67"/>
  <c r="C1008" i="67"/>
  <c r="E1007" i="67"/>
  <c r="E1006" i="67"/>
  <c r="I1004" i="67"/>
  <c r="I1003" i="67"/>
  <c r="E1003" i="67"/>
  <c r="E1002" i="67"/>
  <c r="I1000" i="67"/>
  <c r="I999" i="67"/>
  <c r="E999" i="67"/>
  <c r="E998" i="67"/>
  <c r="I996" i="67"/>
  <c r="I995" i="67"/>
  <c r="E995" i="67"/>
  <c r="E994" i="67"/>
  <c r="I992" i="67"/>
  <c r="I991" i="67"/>
  <c r="E991" i="67"/>
  <c r="E990" i="67"/>
  <c r="I988" i="67"/>
  <c r="I987" i="67"/>
  <c r="E987" i="67"/>
  <c r="E986" i="67"/>
  <c r="I984" i="67"/>
  <c r="I983" i="67"/>
  <c r="E983" i="67"/>
  <c r="E982" i="67"/>
  <c r="I980" i="67"/>
  <c r="I979" i="67"/>
  <c r="E979" i="67"/>
  <c r="C1038" i="67"/>
  <c r="E1035" i="67"/>
  <c r="C1027" i="67"/>
  <c r="E1024" i="67"/>
  <c r="F1021" i="67"/>
  <c r="G1021" i="67" s="1"/>
  <c r="H1021" i="67" s="1"/>
  <c r="F1018" i="67"/>
  <c r="G1018" i="67" s="1"/>
  <c r="H1018" i="67" s="1"/>
  <c r="C1016" i="67"/>
  <c r="D1013" i="67"/>
  <c r="C1011" i="67"/>
  <c r="E1009" i="67"/>
  <c r="C1007" i="67"/>
  <c r="C1006" i="67"/>
  <c r="F1005" i="67"/>
  <c r="G1005" i="67" s="1"/>
  <c r="H1005" i="67" s="1"/>
  <c r="F1004" i="67"/>
  <c r="G1004" i="67" s="1"/>
  <c r="H1004" i="67" s="1"/>
  <c r="C1003" i="67"/>
  <c r="C1002" i="67"/>
  <c r="F1001" i="67"/>
  <c r="G1001" i="67" s="1"/>
  <c r="H1001" i="67" s="1"/>
  <c r="F1000" i="67"/>
  <c r="G1000" i="67" s="1"/>
  <c r="H1000" i="67" s="1"/>
  <c r="C999" i="67"/>
  <c r="C998" i="67"/>
  <c r="F997" i="67"/>
  <c r="G997" i="67" s="1"/>
  <c r="H997" i="67" s="1"/>
  <c r="F996" i="67"/>
  <c r="G996" i="67" s="1"/>
  <c r="H996" i="67" s="1"/>
  <c r="C995" i="67"/>
  <c r="C994" i="67"/>
  <c r="F993" i="67"/>
  <c r="G993" i="67" s="1"/>
  <c r="H993" i="67" s="1"/>
  <c r="F992" i="67"/>
  <c r="G992" i="67" s="1"/>
  <c r="H992" i="67" s="1"/>
  <c r="C991" i="67"/>
  <c r="C990" i="67"/>
  <c r="F989" i="67"/>
  <c r="G989" i="67" s="1"/>
  <c r="H989" i="67" s="1"/>
  <c r="F988" i="67"/>
  <c r="G988" i="67" s="1"/>
  <c r="H988" i="67" s="1"/>
  <c r="C987" i="67"/>
  <c r="C986" i="67"/>
  <c r="F985" i="67"/>
  <c r="G985" i="67" s="1"/>
  <c r="H985" i="67" s="1"/>
  <c r="F984" i="67"/>
  <c r="G984" i="67" s="1"/>
  <c r="H984" i="67" s="1"/>
  <c r="C983" i="67"/>
  <c r="C982" i="67"/>
  <c r="F981" i="67"/>
  <c r="G981" i="67" s="1"/>
  <c r="H981" i="67" s="1"/>
  <c r="F980" i="67"/>
  <c r="G980" i="67" s="1"/>
  <c r="H980" i="67" s="1"/>
  <c r="C979" i="67"/>
  <c r="F1037" i="67"/>
  <c r="G1037" i="67" s="1"/>
  <c r="H1037" i="67" s="1"/>
  <c r="F1034" i="67"/>
  <c r="G1034" i="67" s="1"/>
  <c r="H1034" i="67" s="1"/>
  <c r="C1032" i="67"/>
  <c r="D1029" i="67"/>
  <c r="D1026" i="67"/>
  <c r="F1023" i="67"/>
  <c r="G1023" i="67" s="1"/>
  <c r="H1023" i="67" s="1"/>
  <c r="I1020" i="67"/>
  <c r="I1017" i="67"/>
  <c r="D1015" i="67"/>
  <c r="F1012" i="67"/>
  <c r="G1012" i="67" s="1"/>
  <c r="H1012" i="67" s="1"/>
  <c r="F1010" i="67"/>
  <c r="G1010" i="67" s="1"/>
  <c r="H1010" i="67" s="1"/>
  <c r="C1009" i="67"/>
  <c r="I1006" i="67"/>
  <c r="I1005" i="67"/>
  <c r="E1005" i="67"/>
  <c r="E1004" i="67"/>
  <c r="I1002" i="67"/>
  <c r="I1001" i="67"/>
  <c r="E1001" i="67"/>
  <c r="E1000" i="67"/>
  <c r="I998" i="67"/>
  <c r="I997" i="67"/>
  <c r="E997" i="67"/>
  <c r="E996" i="67"/>
  <c r="I994" i="67"/>
  <c r="I993" i="67"/>
  <c r="E993" i="67"/>
  <c r="E992" i="67"/>
  <c r="I990" i="67"/>
  <c r="I989" i="67"/>
  <c r="E989" i="67"/>
  <c r="E988" i="67"/>
  <c r="I986" i="67"/>
  <c r="I985" i="67"/>
  <c r="E985" i="67"/>
  <c r="E984" i="67"/>
  <c r="D1031" i="67"/>
  <c r="D1020" i="67"/>
  <c r="D1010" i="67"/>
  <c r="F1002" i="67"/>
  <c r="G1002" i="67" s="1"/>
  <c r="H1002" i="67" s="1"/>
  <c r="F999" i="67"/>
  <c r="G999" i="67" s="1"/>
  <c r="H999" i="67" s="1"/>
  <c r="C996" i="67"/>
  <c r="C993" i="67"/>
  <c r="F986" i="67"/>
  <c r="G986" i="67" s="1"/>
  <c r="H986" i="67" s="1"/>
  <c r="I981" i="67"/>
  <c r="E980" i="67"/>
  <c r="F1039" i="67"/>
  <c r="G1039" i="67" s="1"/>
  <c r="H1039" i="67" s="1"/>
  <c r="F1028" i="67"/>
  <c r="G1028" i="67" s="1"/>
  <c r="H1028" i="67" s="1"/>
  <c r="E1017" i="67"/>
  <c r="F1008" i="67"/>
  <c r="G1008" i="67" s="1"/>
  <c r="H1008" i="67" s="1"/>
  <c r="C1005" i="67"/>
  <c r="F998" i="67"/>
  <c r="G998" i="67" s="1"/>
  <c r="H998" i="67" s="1"/>
  <c r="F995" i="67"/>
  <c r="G995" i="67" s="1"/>
  <c r="H995" i="67" s="1"/>
  <c r="C992" i="67"/>
  <c r="C989" i="67"/>
  <c r="F983" i="67"/>
  <c r="G983" i="67" s="1"/>
  <c r="H983" i="67" s="1"/>
  <c r="C980" i="67"/>
  <c r="I1036" i="67"/>
  <c r="E1014" i="67"/>
  <c r="F1007" i="67"/>
  <c r="G1007" i="67" s="1"/>
  <c r="H1007" i="67" s="1"/>
  <c r="C1004" i="67"/>
  <c r="C1001" i="67"/>
  <c r="F994" i="67"/>
  <c r="G994" i="67" s="1"/>
  <c r="H994" i="67" s="1"/>
  <c r="F991" i="67"/>
  <c r="G991" i="67" s="1"/>
  <c r="H991" i="67" s="1"/>
  <c r="C988" i="67"/>
  <c r="C985" i="67"/>
  <c r="I982" i="67"/>
  <c r="E981" i="67"/>
  <c r="I1033" i="67"/>
  <c r="I1022" i="67"/>
  <c r="I1011" i="67"/>
  <c r="F1006" i="67"/>
  <c r="G1006" i="67" s="1"/>
  <c r="H1006" i="67" s="1"/>
  <c r="F1003" i="67"/>
  <c r="G1003" i="67" s="1"/>
  <c r="H1003" i="67" s="1"/>
  <c r="C1000" i="67"/>
  <c r="C997" i="67"/>
  <c r="F990" i="67"/>
  <c r="G990" i="67" s="1"/>
  <c r="H990" i="67" s="1"/>
  <c r="F987" i="67"/>
  <c r="G987" i="67" s="1"/>
  <c r="H987" i="67" s="1"/>
  <c r="C984" i="67"/>
  <c r="F982" i="67"/>
  <c r="G982" i="67" s="1"/>
  <c r="H982" i="67" s="1"/>
  <c r="C981" i="67"/>
  <c r="F979" i="67"/>
  <c r="G979" i="67" s="1"/>
  <c r="H979" i="67" s="1"/>
  <c r="C978" i="67"/>
  <c r="D977" i="67"/>
  <c r="C976" i="67"/>
  <c r="F975" i="67"/>
  <c r="G975" i="67" s="1"/>
  <c r="H975" i="67" s="1"/>
  <c r="I974" i="67"/>
  <c r="D974" i="67"/>
  <c r="E973" i="67"/>
  <c r="D972" i="67"/>
  <c r="C971" i="67"/>
  <c r="E970" i="67"/>
  <c r="F969" i="67"/>
  <c r="G969" i="67" s="1"/>
  <c r="H969" i="67" s="1"/>
  <c r="I968" i="67"/>
  <c r="E968" i="67"/>
  <c r="D967" i="67"/>
  <c r="F966" i="67"/>
  <c r="G966" i="67" s="1"/>
  <c r="H966" i="67" s="1"/>
  <c r="I965" i="67"/>
  <c r="C965" i="67"/>
  <c r="F964" i="67"/>
  <c r="G964" i="67" s="1"/>
  <c r="H964" i="67" s="1"/>
  <c r="I963" i="67"/>
  <c r="E963" i="67"/>
  <c r="C962" i="67"/>
  <c r="D961" i="67"/>
  <c r="C960" i="67"/>
  <c r="F959" i="67"/>
  <c r="G959" i="67" s="1"/>
  <c r="H959" i="67" s="1"/>
  <c r="I958" i="67"/>
  <c r="D958" i="67"/>
  <c r="E957" i="67"/>
  <c r="D956" i="67"/>
  <c r="C955" i="67"/>
  <c r="D954" i="67"/>
  <c r="E953" i="67"/>
  <c r="D952" i="67"/>
  <c r="F951" i="67"/>
  <c r="G951" i="67" s="1"/>
  <c r="H951" i="67" s="1"/>
  <c r="I950" i="67"/>
  <c r="C950" i="67"/>
  <c r="D949" i="67"/>
  <c r="I978" i="67"/>
  <c r="I977" i="67"/>
  <c r="C977" i="67"/>
  <c r="F976" i="67"/>
  <c r="G976" i="67" s="1"/>
  <c r="H976" i="67" s="1"/>
  <c r="I975" i="67"/>
  <c r="E975" i="67"/>
  <c r="C974" i="67"/>
  <c r="D973" i="67"/>
  <c r="C972" i="67"/>
  <c r="F971" i="67"/>
  <c r="G971" i="67" s="1"/>
  <c r="H971" i="67" s="1"/>
  <c r="I970" i="67"/>
  <c r="D970" i="67"/>
  <c r="E969" i="67"/>
  <c r="D968" i="67"/>
  <c r="C967" i="67"/>
  <c r="E966" i="67"/>
  <c r="F965" i="67"/>
  <c r="G965" i="67" s="1"/>
  <c r="H965" i="67" s="1"/>
  <c r="I964" i="67"/>
  <c r="E964" i="67"/>
  <c r="D963" i="67"/>
  <c r="F962" i="67"/>
  <c r="G962" i="67" s="1"/>
  <c r="H962" i="67" s="1"/>
  <c r="I961" i="67"/>
  <c r="C961" i="67"/>
  <c r="F960" i="67"/>
  <c r="G960" i="67" s="1"/>
  <c r="H960" i="67" s="1"/>
  <c r="I959" i="67"/>
  <c r="E959" i="67"/>
  <c r="C958" i="67"/>
  <c r="D957" i="67"/>
  <c r="C956" i="67"/>
  <c r="F955" i="67"/>
  <c r="G955" i="67" s="1"/>
  <c r="H955" i="67" s="1"/>
  <c r="I954" i="67"/>
  <c r="C954" i="67"/>
  <c r="D953" i="67"/>
  <c r="F977" i="67"/>
  <c r="G977" i="67" s="1"/>
  <c r="H977" i="67" s="1"/>
  <c r="E976" i="67"/>
  <c r="D975" i="67"/>
  <c r="I973" i="67"/>
  <c r="F972" i="67"/>
  <c r="G972" i="67" s="1"/>
  <c r="H972" i="67" s="1"/>
  <c r="E971" i="67"/>
  <c r="C970" i="67"/>
  <c r="F967" i="67"/>
  <c r="G967" i="67" s="1"/>
  <c r="H967" i="67" s="1"/>
  <c r="D966" i="67"/>
  <c r="E962" i="67"/>
  <c r="I960" i="67"/>
  <c r="F958" i="67"/>
  <c r="G958" i="67" s="1"/>
  <c r="H958" i="67" s="1"/>
  <c r="C957" i="67"/>
  <c r="I955" i="67"/>
  <c r="F954" i="67"/>
  <c r="G954" i="67" s="1"/>
  <c r="H954" i="67" s="1"/>
  <c r="C953" i="67"/>
  <c r="E952" i="67"/>
  <c r="E951" i="67"/>
  <c r="E950" i="67"/>
  <c r="E949" i="67"/>
  <c r="C948" i="67"/>
  <c r="D947" i="67"/>
  <c r="E946" i="67"/>
  <c r="E945" i="67"/>
  <c r="E944" i="67"/>
  <c r="E943" i="67"/>
  <c r="E942" i="67"/>
  <c r="E941" i="67"/>
  <c r="E940" i="67"/>
  <c r="I938" i="67"/>
  <c r="I937" i="67"/>
  <c r="E937" i="67"/>
  <c r="E936" i="67"/>
  <c r="I934" i="67"/>
  <c r="I933" i="67"/>
  <c r="E933" i="67"/>
  <c r="E932" i="67"/>
  <c r="I930" i="67"/>
  <c r="I929" i="67"/>
  <c r="C929" i="67"/>
  <c r="C928" i="67"/>
  <c r="E927" i="67"/>
  <c r="E926" i="67"/>
  <c r="F925" i="67"/>
  <c r="G925" i="67" s="1"/>
  <c r="H925" i="67" s="1"/>
  <c r="F924" i="67"/>
  <c r="G924" i="67" s="1"/>
  <c r="H924" i="67" s="1"/>
  <c r="I922" i="67"/>
  <c r="I921" i="67"/>
  <c r="C921" i="67"/>
  <c r="C920" i="67"/>
  <c r="E919" i="67"/>
  <c r="E918" i="67"/>
  <c r="F917" i="67"/>
  <c r="G917" i="67" s="1"/>
  <c r="H917" i="67" s="1"/>
  <c r="C936" i="67"/>
  <c r="F934" i="67"/>
  <c r="G934" i="67" s="1"/>
  <c r="H934" i="67" s="1"/>
  <c r="E977" i="67"/>
  <c r="D976" i="67"/>
  <c r="C975" i="67"/>
  <c r="F973" i="67"/>
  <c r="G973" i="67" s="1"/>
  <c r="H973" i="67" s="1"/>
  <c r="E972" i="67"/>
  <c r="D971" i="67"/>
  <c r="I969" i="67"/>
  <c r="F968" i="67"/>
  <c r="G968" i="67" s="1"/>
  <c r="H968" i="67" s="1"/>
  <c r="E967" i="67"/>
  <c r="C966" i="67"/>
  <c r="F963" i="67"/>
  <c r="G963" i="67" s="1"/>
  <c r="H963" i="67" s="1"/>
  <c r="D962" i="67"/>
  <c r="E958" i="67"/>
  <c r="I956" i="67"/>
  <c r="E954" i="67"/>
  <c r="I952" i="67"/>
  <c r="C952" i="67"/>
  <c r="D951" i="67"/>
  <c r="D950" i="67"/>
  <c r="C949" i="67"/>
  <c r="F948" i="67"/>
  <c r="G948" i="67" s="1"/>
  <c r="H948" i="67" s="1"/>
  <c r="I947" i="67"/>
  <c r="C947" i="67"/>
  <c r="C946" i="67"/>
  <c r="C945" i="67"/>
  <c r="C944" i="67"/>
  <c r="C943" i="67"/>
  <c r="C942" i="67"/>
  <c r="C941" i="67"/>
  <c r="C940" i="67"/>
  <c r="F939" i="67"/>
  <c r="G939" i="67" s="1"/>
  <c r="H939" i="67" s="1"/>
  <c r="F938" i="67"/>
  <c r="G938" i="67" s="1"/>
  <c r="H938" i="67" s="1"/>
  <c r="C937" i="67"/>
  <c r="F935" i="67"/>
  <c r="G935" i="67" s="1"/>
  <c r="H935" i="67" s="1"/>
  <c r="C933" i="67"/>
  <c r="F978" i="67"/>
  <c r="G978" i="67" s="1"/>
  <c r="H978" i="67" s="1"/>
  <c r="I976" i="67"/>
  <c r="F974" i="67"/>
  <c r="G974" i="67" s="1"/>
  <c r="H974" i="67" s="1"/>
  <c r="C973" i="67"/>
  <c r="I971" i="67"/>
  <c r="D969" i="67"/>
  <c r="C968" i="67"/>
  <c r="I966" i="67"/>
  <c r="E965" i="67"/>
  <c r="D964" i="67"/>
  <c r="C963" i="67"/>
  <c r="F961" i="67"/>
  <c r="G961" i="67" s="1"/>
  <c r="H961" i="67" s="1"/>
  <c r="E960" i="67"/>
  <c r="D959" i="67"/>
  <c r="I957" i="67"/>
  <c r="F956" i="67"/>
  <c r="G956" i="67" s="1"/>
  <c r="H956" i="67" s="1"/>
  <c r="E955" i="67"/>
  <c r="I953" i="67"/>
  <c r="I951" i="67"/>
  <c r="C951" i="67"/>
  <c r="I949" i="67"/>
  <c r="I948" i="67"/>
  <c r="E948" i="67"/>
  <c r="F947" i="67"/>
  <c r="I946" i="67"/>
  <c r="I945" i="67"/>
  <c r="I944" i="67"/>
  <c r="I943" i="67"/>
  <c r="I942" i="67"/>
  <c r="I941" i="67"/>
  <c r="I940" i="67"/>
  <c r="I939" i="67"/>
  <c r="E939" i="67"/>
  <c r="E938" i="67"/>
  <c r="I936" i="67"/>
  <c r="I935" i="67"/>
  <c r="E935" i="67"/>
  <c r="E934" i="67"/>
  <c r="I932" i="67"/>
  <c r="I931" i="67"/>
  <c r="E931" i="67"/>
  <c r="E930" i="67"/>
  <c r="F929" i="67"/>
  <c r="G929" i="67" s="1"/>
  <c r="H929" i="67" s="1"/>
  <c r="F928" i="67"/>
  <c r="G928" i="67" s="1"/>
  <c r="H928" i="67" s="1"/>
  <c r="I926" i="67"/>
  <c r="I925" i="67"/>
  <c r="C925" i="67"/>
  <c r="C924" i="67"/>
  <c r="E923" i="67"/>
  <c r="E922" i="67"/>
  <c r="F921" i="67"/>
  <c r="G921" i="67" s="1"/>
  <c r="H921" i="67" s="1"/>
  <c r="F920" i="67"/>
  <c r="G920" i="67" s="1"/>
  <c r="H920" i="67" s="1"/>
  <c r="I918" i="67"/>
  <c r="I917" i="67"/>
  <c r="C917" i="67"/>
  <c r="F945" i="67"/>
  <c r="G945" i="67" s="1"/>
  <c r="H945" i="67" s="1"/>
  <c r="F942" i="67"/>
  <c r="G942" i="67" s="1"/>
  <c r="H942" i="67" s="1"/>
  <c r="F940" i="67"/>
  <c r="G940" i="67" s="1"/>
  <c r="H940" i="67" s="1"/>
  <c r="C939" i="67"/>
  <c r="E978" i="67"/>
  <c r="E974" i="67"/>
  <c r="I972" i="67"/>
  <c r="F970" i="67"/>
  <c r="G970" i="67" s="1"/>
  <c r="H970" i="67" s="1"/>
  <c r="C969" i="67"/>
  <c r="I967" i="67"/>
  <c r="D965" i="67"/>
  <c r="C964" i="67"/>
  <c r="I962" i="67"/>
  <c r="E961" i="67"/>
  <c r="D960" i="67"/>
  <c r="C959" i="67"/>
  <c r="F957" i="67"/>
  <c r="G957" i="67" s="1"/>
  <c r="H957" i="67" s="1"/>
  <c r="E956" i="67"/>
  <c r="D955" i="67"/>
  <c r="F953" i="67"/>
  <c r="G953" i="67" s="1"/>
  <c r="H953" i="67" s="1"/>
  <c r="F952" i="67"/>
  <c r="G952" i="67" s="1"/>
  <c r="H952" i="67" s="1"/>
  <c r="F950" i="67"/>
  <c r="G950" i="67" s="1"/>
  <c r="H950" i="67" s="1"/>
  <c r="F949" i="67"/>
  <c r="G949" i="67" s="1"/>
  <c r="H949" i="67" s="1"/>
  <c r="D948" i="67"/>
  <c r="E947" i="67"/>
  <c r="F946" i="67"/>
  <c r="G946" i="67" s="1"/>
  <c r="H946" i="67" s="1"/>
  <c r="F944" i="67"/>
  <c r="G944" i="67" s="1"/>
  <c r="H944" i="67" s="1"/>
  <c r="F943" i="67"/>
  <c r="G943" i="67" s="1"/>
  <c r="H943" i="67" s="1"/>
  <c r="F941" i="67"/>
  <c r="G941" i="67" s="1"/>
  <c r="H941" i="67" s="1"/>
  <c r="C938" i="67"/>
  <c r="C935" i="67"/>
  <c r="C932" i="67"/>
  <c r="F930" i="67"/>
  <c r="G930" i="67" s="1"/>
  <c r="H930" i="67" s="1"/>
  <c r="I928" i="67"/>
  <c r="C927" i="67"/>
  <c r="E925" i="67"/>
  <c r="F923" i="67"/>
  <c r="G923" i="67" s="1"/>
  <c r="H923" i="67" s="1"/>
  <c r="I919" i="67"/>
  <c r="C918" i="67"/>
  <c r="F926" i="67"/>
  <c r="G926" i="67" s="1"/>
  <c r="H926" i="67" s="1"/>
  <c r="I924" i="67"/>
  <c r="C923" i="67"/>
  <c r="E921" i="67"/>
  <c r="F919" i="67"/>
  <c r="G919" i="67" s="1"/>
  <c r="H919" i="67" s="1"/>
  <c r="F927" i="67"/>
  <c r="G927" i="67" s="1"/>
  <c r="H927" i="67" s="1"/>
  <c r="I923" i="67"/>
  <c r="E920" i="67"/>
  <c r="F937" i="67"/>
  <c r="G937" i="67" s="1"/>
  <c r="H937" i="67" s="1"/>
  <c r="C934" i="67"/>
  <c r="C930" i="67"/>
  <c r="E928" i="67"/>
  <c r="F936" i="67"/>
  <c r="G936" i="67" s="1"/>
  <c r="H936" i="67" s="1"/>
  <c r="F933" i="67"/>
  <c r="G933" i="67" s="1"/>
  <c r="H933" i="67" s="1"/>
  <c r="F931" i="67"/>
  <c r="G931" i="67" s="1"/>
  <c r="H931" i="67" s="1"/>
  <c r="I927" i="67"/>
  <c r="C926" i="67"/>
  <c r="E924" i="67"/>
  <c r="F922" i="67"/>
  <c r="G922" i="67" s="1"/>
  <c r="H922" i="67" s="1"/>
  <c r="I920" i="67"/>
  <c r="C919" i="67"/>
  <c r="E917" i="67"/>
  <c r="F932" i="67"/>
  <c r="G932" i="67" s="1"/>
  <c r="H932" i="67" s="1"/>
  <c r="C931" i="67"/>
  <c r="E929" i="67"/>
  <c r="C922" i="67"/>
  <c r="F918" i="67"/>
  <c r="G918" i="67" s="1"/>
  <c r="H918" i="67" s="1"/>
  <c r="E915" i="67"/>
  <c r="F914" i="67"/>
  <c r="I913" i="67"/>
  <c r="E913" i="67"/>
  <c r="C912" i="67"/>
  <c r="D911" i="67"/>
  <c r="E910" i="67"/>
  <c r="D909" i="67"/>
  <c r="F908" i="67"/>
  <c r="I907" i="67"/>
  <c r="C907" i="67"/>
  <c r="D906" i="67"/>
  <c r="C905" i="67"/>
  <c r="E904" i="67"/>
  <c r="F903" i="67"/>
  <c r="I902" i="67"/>
  <c r="C902" i="67"/>
  <c r="F901" i="67"/>
  <c r="I900" i="67"/>
  <c r="D900" i="67"/>
  <c r="E899" i="67"/>
  <c r="F898" i="67"/>
  <c r="I897" i="67"/>
  <c r="E897" i="67"/>
  <c r="C896" i="67"/>
  <c r="D895" i="67"/>
  <c r="E894" i="67"/>
  <c r="F893" i="67"/>
  <c r="I892" i="67"/>
  <c r="D892" i="67"/>
  <c r="E891" i="67"/>
  <c r="F890" i="67"/>
  <c r="I889" i="67"/>
  <c r="C889" i="67"/>
  <c r="E888" i="67"/>
  <c r="F887" i="67"/>
  <c r="I886" i="67"/>
  <c r="C886" i="67"/>
  <c r="D885" i="67"/>
  <c r="E884" i="67"/>
  <c r="E883" i="67"/>
  <c r="D915" i="67"/>
  <c r="E914" i="67"/>
  <c r="D913" i="67"/>
  <c r="F912" i="67"/>
  <c r="G912" i="67" s="1"/>
  <c r="H912" i="67" s="1"/>
  <c r="I911" i="67"/>
  <c r="C911" i="67"/>
  <c r="D910" i="67"/>
  <c r="C909" i="67"/>
  <c r="E908" i="67"/>
  <c r="F907" i="67"/>
  <c r="I906" i="67"/>
  <c r="C906" i="67"/>
  <c r="F905" i="67"/>
  <c r="I904" i="67"/>
  <c r="D904" i="67"/>
  <c r="E903" i="67"/>
  <c r="F902" i="67"/>
  <c r="I901" i="67"/>
  <c r="E901" i="67"/>
  <c r="C900" i="67"/>
  <c r="D899" i="67"/>
  <c r="E898" i="67"/>
  <c r="D897" i="67"/>
  <c r="F896" i="67"/>
  <c r="I895" i="67"/>
  <c r="C895" i="67"/>
  <c r="D894" i="67"/>
  <c r="E893" i="67"/>
  <c r="C892" i="67"/>
  <c r="D891" i="67"/>
  <c r="E890" i="67"/>
  <c r="F889" i="67"/>
  <c r="I888" i="67"/>
  <c r="D888" i="67"/>
  <c r="E887" i="67"/>
  <c r="F886" i="67"/>
  <c r="I885" i="67"/>
  <c r="C885" i="67"/>
  <c r="I915" i="67"/>
  <c r="C915" i="67"/>
  <c r="D914" i="67"/>
  <c r="C913" i="67"/>
  <c r="E912" i="67"/>
  <c r="F911" i="67"/>
  <c r="G911" i="67" s="1"/>
  <c r="H911" i="67" s="1"/>
  <c r="I910" i="67"/>
  <c r="C910" i="67"/>
  <c r="F909" i="67"/>
  <c r="G909" i="67" s="1"/>
  <c r="H909" i="67" s="1"/>
  <c r="I908" i="67"/>
  <c r="D908" i="67"/>
  <c r="E907" i="67"/>
  <c r="F906" i="67"/>
  <c r="G906" i="67" s="1"/>
  <c r="H906" i="67" s="1"/>
  <c r="I905" i="67"/>
  <c r="E905" i="67"/>
  <c r="C904" i="67"/>
  <c r="D903" i="67"/>
  <c r="E902" i="67"/>
  <c r="D901" i="67"/>
  <c r="F900" i="67"/>
  <c r="I899" i="67"/>
  <c r="C899" i="67"/>
  <c r="D898" i="67"/>
  <c r="C897" i="67"/>
  <c r="E896" i="67"/>
  <c r="F895" i="67"/>
  <c r="I894" i="67"/>
  <c r="C894" i="67"/>
  <c r="D893" i="67"/>
  <c r="F892" i="67"/>
  <c r="I891" i="67"/>
  <c r="C891" i="67"/>
  <c r="D890" i="67"/>
  <c r="I914" i="67"/>
  <c r="D912" i="67"/>
  <c r="E909" i="67"/>
  <c r="E906" i="67"/>
  <c r="I903" i="67"/>
  <c r="C901" i="67"/>
  <c r="C898" i="67"/>
  <c r="E895" i="67"/>
  <c r="E892" i="67"/>
  <c r="E889" i="67"/>
  <c r="C888" i="67"/>
  <c r="E886" i="67"/>
  <c r="I884" i="67"/>
  <c r="F883" i="67"/>
  <c r="G883" i="67" s="1"/>
  <c r="H883" i="67" s="1"/>
  <c r="E882" i="67"/>
  <c r="I880" i="67"/>
  <c r="I879" i="67"/>
  <c r="E879" i="67"/>
  <c r="E878" i="67"/>
  <c r="F877" i="67"/>
  <c r="G877" i="67" s="1"/>
  <c r="H877" i="67" s="1"/>
  <c r="F876" i="67"/>
  <c r="G876" i="67" s="1"/>
  <c r="H876" i="67" s="1"/>
  <c r="I874" i="67"/>
  <c r="I873" i="67"/>
  <c r="C873" i="67"/>
  <c r="C872" i="67"/>
  <c r="E871" i="67"/>
  <c r="E870" i="67"/>
  <c r="F869" i="67"/>
  <c r="G869" i="67" s="1"/>
  <c r="H869" i="67" s="1"/>
  <c r="F868" i="67"/>
  <c r="G868" i="67" s="1"/>
  <c r="H868" i="67" s="1"/>
  <c r="I866" i="67"/>
  <c r="I865" i="67"/>
  <c r="C865" i="67"/>
  <c r="C864" i="67"/>
  <c r="E863" i="67"/>
  <c r="E862" i="67"/>
  <c r="F861" i="67"/>
  <c r="G861" i="67" s="1"/>
  <c r="H861" i="67" s="1"/>
  <c r="F860" i="67"/>
  <c r="G860" i="67" s="1"/>
  <c r="H860" i="67" s="1"/>
  <c r="I858" i="67"/>
  <c r="I857" i="67"/>
  <c r="C857" i="67"/>
  <c r="F910" i="67"/>
  <c r="G910" i="67" s="1"/>
  <c r="H910" i="67" s="1"/>
  <c r="D902" i="67"/>
  <c r="I896" i="67"/>
  <c r="I890" i="67"/>
  <c r="D887" i="67"/>
  <c r="C884" i="67"/>
  <c r="I882" i="67"/>
  <c r="E881" i="67"/>
  <c r="I877" i="67"/>
  <c r="C876" i="67"/>
  <c r="E874" i="67"/>
  <c r="F872" i="67"/>
  <c r="G872" i="67" s="1"/>
  <c r="H872" i="67" s="1"/>
  <c r="I870" i="67"/>
  <c r="C869" i="67"/>
  <c r="E867" i="67"/>
  <c r="E866" i="67"/>
  <c r="F864" i="67"/>
  <c r="G864" i="67" s="1"/>
  <c r="H864" i="67" s="1"/>
  <c r="I862" i="67"/>
  <c r="I861" i="67"/>
  <c r="C860" i="67"/>
  <c r="E859" i="67"/>
  <c r="F857" i="67"/>
  <c r="G857" i="67" s="1"/>
  <c r="H857" i="67" s="1"/>
  <c r="C914" i="67"/>
  <c r="E911" i="67"/>
  <c r="C903" i="67"/>
  <c r="E900" i="67"/>
  <c r="F897" i="67"/>
  <c r="F894" i="67"/>
  <c r="F891" i="67"/>
  <c r="G891" i="67" s="1"/>
  <c r="H891" i="67" s="1"/>
  <c r="D889" i="67"/>
  <c r="I887" i="67"/>
  <c r="D886" i="67"/>
  <c r="F884" i="67"/>
  <c r="G884" i="67" s="1"/>
  <c r="H884" i="67" s="1"/>
  <c r="C883" i="67"/>
  <c r="C882" i="67"/>
  <c r="F881" i="67"/>
  <c r="G881" i="67" s="1"/>
  <c r="H881" i="67" s="1"/>
  <c r="F880" i="67"/>
  <c r="G880" i="67" s="1"/>
  <c r="H880" i="67" s="1"/>
  <c r="C879" i="67"/>
  <c r="C878" i="67"/>
  <c r="E877" i="67"/>
  <c r="E876" i="67"/>
  <c r="F875" i="67"/>
  <c r="G875" i="67" s="1"/>
  <c r="H875" i="67" s="1"/>
  <c r="F874" i="67"/>
  <c r="G874" i="67" s="1"/>
  <c r="H874" i="67" s="1"/>
  <c r="I872" i="67"/>
  <c r="I871" i="67"/>
  <c r="C871" i="67"/>
  <c r="C870" i="67"/>
  <c r="E869" i="67"/>
  <c r="E868" i="67"/>
  <c r="F867" i="67"/>
  <c r="G867" i="67" s="1"/>
  <c r="H867" i="67" s="1"/>
  <c r="F866" i="67"/>
  <c r="G866" i="67" s="1"/>
  <c r="H866" i="67" s="1"/>
  <c r="I864" i="67"/>
  <c r="I863" i="67"/>
  <c r="C863" i="67"/>
  <c r="C862" i="67"/>
  <c r="E861" i="67"/>
  <c r="E860" i="67"/>
  <c r="F859" i="67"/>
  <c r="G859" i="67" s="1"/>
  <c r="H859" i="67" s="1"/>
  <c r="F858" i="67"/>
  <c r="G858" i="67" s="1"/>
  <c r="H858" i="67" s="1"/>
  <c r="F913" i="67"/>
  <c r="C908" i="67"/>
  <c r="D905" i="67"/>
  <c r="F899" i="67"/>
  <c r="G899" i="67" s="1"/>
  <c r="H899" i="67" s="1"/>
  <c r="I893" i="67"/>
  <c r="F885" i="67"/>
  <c r="I881" i="67"/>
  <c r="E880" i="67"/>
  <c r="I878" i="67"/>
  <c r="C877" i="67"/>
  <c r="E875" i="67"/>
  <c r="F873" i="67"/>
  <c r="G873" i="67" s="1"/>
  <c r="H873" i="67" s="1"/>
  <c r="I869" i="67"/>
  <c r="C868" i="67"/>
  <c r="F865" i="67"/>
  <c r="G865" i="67" s="1"/>
  <c r="H865" i="67" s="1"/>
  <c r="C861" i="67"/>
  <c r="E858" i="67"/>
  <c r="F915" i="67"/>
  <c r="F904" i="67"/>
  <c r="G904" i="67" s="1"/>
  <c r="H904" i="67" s="1"/>
  <c r="C893" i="67"/>
  <c r="E885" i="67"/>
  <c r="C881" i="67"/>
  <c r="C874" i="67"/>
  <c r="F870" i="67"/>
  <c r="G870" i="67" s="1"/>
  <c r="H870" i="67" s="1"/>
  <c r="C867" i="67"/>
  <c r="F863" i="67"/>
  <c r="G863" i="67" s="1"/>
  <c r="H863" i="67" s="1"/>
  <c r="I859" i="67"/>
  <c r="F879" i="67"/>
  <c r="G879" i="67" s="1"/>
  <c r="H879" i="67" s="1"/>
  <c r="E872" i="67"/>
  <c r="D907" i="67"/>
  <c r="C887" i="67"/>
  <c r="F878" i="67"/>
  <c r="G878" i="67" s="1"/>
  <c r="H878" i="67" s="1"/>
  <c r="F871" i="67"/>
  <c r="G871" i="67" s="1"/>
  <c r="H871" i="67" s="1"/>
  <c r="E864" i="67"/>
  <c r="E857" i="67"/>
  <c r="I912" i="67"/>
  <c r="C890" i="67"/>
  <c r="I883" i="67"/>
  <c r="C880" i="67"/>
  <c r="I876" i="67"/>
  <c r="E873" i="67"/>
  <c r="C866" i="67"/>
  <c r="F862" i="67"/>
  <c r="G862" i="67" s="1"/>
  <c r="H862" i="67" s="1"/>
  <c r="C859" i="67"/>
  <c r="I909" i="67"/>
  <c r="I898" i="67"/>
  <c r="F888" i="67"/>
  <c r="F882" i="67"/>
  <c r="G882" i="67" s="1"/>
  <c r="H882" i="67" s="1"/>
  <c r="I875" i="67"/>
  <c r="I868" i="67"/>
  <c r="E865" i="67"/>
  <c r="C858" i="67"/>
  <c r="D896" i="67"/>
  <c r="C875" i="67"/>
  <c r="I867" i="67"/>
  <c r="I860" i="67"/>
  <c r="I853" i="67"/>
  <c r="C853" i="67"/>
  <c r="D852" i="67"/>
  <c r="C851" i="67"/>
  <c r="E850" i="67"/>
  <c r="F849" i="67"/>
  <c r="I848" i="67"/>
  <c r="D848" i="67"/>
  <c r="E847" i="67"/>
  <c r="C846" i="67"/>
  <c r="D845" i="67"/>
  <c r="F844" i="67"/>
  <c r="I843" i="67"/>
  <c r="C843" i="67"/>
  <c r="E842" i="67"/>
  <c r="F841" i="67"/>
  <c r="I840" i="67"/>
  <c r="D840" i="67"/>
  <c r="E839" i="67"/>
  <c r="C838" i="67"/>
  <c r="D837" i="67"/>
  <c r="F836" i="67"/>
  <c r="I835" i="67"/>
  <c r="C835" i="67"/>
  <c r="E834" i="67"/>
  <c r="F833" i="67"/>
  <c r="I832" i="67"/>
  <c r="C832" i="67"/>
  <c r="D831" i="67"/>
  <c r="F830" i="67"/>
  <c r="I829" i="67"/>
  <c r="C829" i="67"/>
  <c r="D828" i="67"/>
  <c r="E827" i="67"/>
  <c r="C826" i="67"/>
  <c r="D825" i="67"/>
  <c r="E824" i="67"/>
  <c r="F823" i="67"/>
  <c r="I822" i="67"/>
  <c r="I821" i="67"/>
  <c r="E821" i="67"/>
  <c r="E820" i="67"/>
  <c r="I818" i="67"/>
  <c r="I817" i="67"/>
  <c r="E817" i="67"/>
  <c r="E816" i="67"/>
  <c r="I814" i="67"/>
  <c r="I813" i="67"/>
  <c r="E813" i="67"/>
  <c r="E812" i="67"/>
  <c r="E811" i="67"/>
  <c r="E810" i="67"/>
  <c r="E809" i="67"/>
  <c r="E808" i="67"/>
  <c r="E807" i="67"/>
  <c r="E806" i="67"/>
  <c r="E805" i="67"/>
  <c r="E804" i="67"/>
  <c r="E803" i="67"/>
  <c r="E802" i="67"/>
  <c r="E801" i="67"/>
  <c r="E800" i="67"/>
  <c r="E799" i="67"/>
  <c r="E798" i="67"/>
  <c r="E797" i="67"/>
  <c r="E796" i="67"/>
  <c r="E795" i="67"/>
  <c r="E794" i="67"/>
  <c r="E793" i="67"/>
  <c r="F850" i="67"/>
  <c r="G850" i="67" s="1"/>
  <c r="H850" i="67" s="1"/>
  <c r="C849" i="67"/>
  <c r="F847" i="67"/>
  <c r="G847" i="67" s="1"/>
  <c r="H847" i="67" s="1"/>
  <c r="D846" i="67"/>
  <c r="F842" i="67"/>
  <c r="G842" i="67" s="1"/>
  <c r="H842" i="67" s="1"/>
  <c r="C841" i="67"/>
  <c r="F839" i="67"/>
  <c r="G839" i="67" s="1"/>
  <c r="H839" i="67" s="1"/>
  <c r="E837" i="67"/>
  <c r="F853" i="67"/>
  <c r="G853" i="67" s="1"/>
  <c r="H853" i="67" s="1"/>
  <c r="I852" i="67"/>
  <c r="C852" i="67"/>
  <c r="F851" i="67"/>
  <c r="G851" i="67" s="1"/>
  <c r="H851" i="67" s="1"/>
  <c r="I850" i="67"/>
  <c r="D850" i="67"/>
  <c r="E849" i="67"/>
  <c r="C848" i="67"/>
  <c r="D847" i="67"/>
  <c r="F846" i="67"/>
  <c r="G846" i="67" s="1"/>
  <c r="H846" i="67" s="1"/>
  <c r="I845" i="67"/>
  <c r="C845" i="67"/>
  <c r="E844" i="67"/>
  <c r="F843" i="67"/>
  <c r="G843" i="67" s="1"/>
  <c r="H843" i="67" s="1"/>
  <c r="I842" i="67"/>
  <c r="D842" i="67"/>
  <c r="E841" i="67"/>
  <c r="C840" i="67"/>
  <c r="D839" i="67"/>
  <c r="F838" i="67"/>
  <c r="I837" i="67"/>
  <c r="C837" i="67"/>
  <c r="E836" i="67"/>
  <c r="F835" i="67"/>
  <c r="G835" i="67" s="1"/>
  <c r="H835" i="67" s="1"/>
  <c r="I834" i="67"/>
  <c r="D834" i="67"/>
  <c r="E833" i="67"/>
  <c r="F832" i="67"/>
  <c r="I831" i="67"/>
  <c r="C831" i="67"/>
  <c r="E830" i="67"/>
  <c r="F829" i="67"/>
  <c r="G829" i="67" s="1"/>
  <c r="H829" i="67" s="1"/>
  <c r="I828" i="67"/>
  <c r="C828" i="67"/>
  <c r="D827" i="67"/>
  <c r="F826" i="67"/>
  <c r="G826" i="67" s="1"/>
  <c r="H826" i="67" s="1"/>
  <c r="I825" i="67"/>
  <c r="C825" i="67"/>
  <c r="D824" i="67"/>
  <c r="E823" i="67"/>
  <c r="F822" i="67"/>
  <c r="G822" i="67" s="1"/>
  <c r="H822" i="67" s="1"/>
  <c r="C821" i="67"/>
  <c r="C820" i="67"/>
  <c r="F819" i="67"/>
  <c r="G819" i="67" s="1"/>
  <c r="H819" i="67" s="1"/>
  <c r="F818" i="67"/>
  <c r="G818" i="67" s="1"/>
  <c r="H818" i="67" s="1"/>
  <c r="C817" i="67"/>
  <c r="C816" i="67"/>
  <c r="F815" i="67"/>
  <c r="G815" i="67" s="1"/>
  <c r="H815" i="67" s="1"/>
  <c r="F814" i="67"/>
  <c r="G814" i="67" s="1"/>
  <c r="H814" i="67" s="1"/>
  <c r="C813" i="67"/>
  <c r="C812" i="67"/>
  <c r="C811" i="67"/>
  <c r="C810" i="67"/>
  <c r="C809" i="67"/>
  <c r="C808" i="67"/>
  <c r="C807" i="67"/>
  <c r="C806" i="67"/>
  <c r="C805" i="67"/>
  <c r="C804" i="67"/>
  <c r="C803" i="67"/>
  <c r="C802" i="67"/>
  <c r="C801" i="67"/>
  <c r="C800" i="67"/>
  <c r="C799" i="67"/>
  <c r="C798" i="67"/>
  <c r="C797" i="67"/>
  <c r="C796" i="67"/>
  <c r="C795" i="67"/>
  <c r="C794" i="67"/>
  <c r="C793" i="67"/>
  <c r="E853" i="67"/>
  <c r="F852" i="67"/>
  <c r="G852" i="67" s="1"/>
  <c r="H852" i="67" s="1"/>
  <c r="I851" i="67"/>
  <c r="E851" i="67"/>
  <c r="C850" i="67"/>
  <c r="D849" i="67"/>
  <c r="F848" i="67"/>
  <c r="G848" i="67" s="1"/>
  <c r="H848" i="67" s="1"/>
  <c r="I847" i="67"/>
  <c r="C847" i="67"/>
  <c r="E846" i="67"/>
  <c r="F845" i="67"/>
  <c r="G845" i="67" s="1"/>
  <c r="H845" i="67" s="1"/>
  <c r="I844" i="67"/>
  <c r="D844" i="67"/>
  <c r="E843" i="67"/>
  <c r="C842" i="67"/>
  <c r="D841" i="67"/>
  <c r="F840" i="67"/>
  <c r="I839" i="67"/>
  <c r="C839" i="67"/>
  <c r="E838" i="67"/>
  <c r="F837" i="67"/>
  <c r="G837" i="67" s="1"/>
  <c r="H837" i="67" s="1"/>
  <c r="I836" i="67"/>
  <c r="D836" i="67"/>
  <c r="E835" i="67"/>
  <c r="C834" i="67"/>
  <c r="D833" i="67"/>
  <c r="E832" i="67"/>
  <c r="F831" i="67"/>
  <c r="G831" i="67" s="1"/>
  <c r="H831" i="67" s="1"/>
  <c r="I830" i="67"/>
  <c r="D830" i="67"/>
  <c r="E829" i="67"/>
  <c r="F828" i="67"/>
  <c r="G828" i="67" s="1"/>
  <c r="H828" i="67" s="1"/>
  <c r="I827" i="67"/>
  <c r="C827" i="67"/>
  <c r="E826" i="67"/>
  <c r="F825" i="67"/>
  <c r="I824" i="67"/>
  <c r="C824" i="67"/>
  <c r="D823" i="67"/>
  <c r="E822" i="67"/>
  <c r="I820" i="67"/>
  <c r="I819" i="67"/>
  <c r="E819" i="67"/>
  <c r="E818" i="67"/>
  <c r="I816" i="67"/>
  <c r="I815" i="67"/>
  <c r="E815" i="67"/>
  <c r="E814" i="67"/>
  <c r="I812" i="67"/>
  <c r="I811" i="67"/>
  <c r="I810" i="67"/>
  <c r="I809" i="67"/>
  <c r="I808" i="67"/>
  <c r="I807" i="67"/>
  <c r="I806" i="67"/>
  <c r="I805" i="67"/>
  <c r="I804" i="67"/>
  <c r="I803" i="67"/>
  <c r="I802" i="67"/>
  <c r="I801" i="67"/>
  <c r="I800" i="67"/>
  <c r="I799" i="67"/>
  <c r="I798" i="67"/>
  <c r="I797" i="67"/>
  <c r="I796" i="67"/>
  <c r="I795" i="67"/>
  <c r="I794" i="67"/>
  <c r="I793" i="67"/>
  <c r="E852" i="67"/>
  <c r="D851" i="67"/>
  <c r="I849" i="67"/>
  <c r="E848" i="67"/>
  <c r="I846" i="67"/>
  <c r="E845" i="67"/>
  <c r="C844" i="67"/>
  <c r="D843" i="67"/>
  <c r="I841" i="67"/>
  <c r="E840" i="67"/>
  <c r="I838" i="67"/>
  <c r="D838" i="67"/>
  <c r="D853" i="67"/>
  <c r="F834" i="67"/>
  <c r="G834" i="67" s="1"/>
  <c r="H834" i="67" s="1"/>
  <c r="E831" i="67"/>
  <c r="E828" i="67"/>
  <c r="E825" i="67"/>
  <c r="C822" i="67"/>
  <c r="C819" i="67"/>
  <c r="F812" i="67"/>
  <c r="G812" i="67" s="1"/>
  <c r="H812" i="67" s="1"/>
  <c r="F808" i="67"/>
  <c r="G808" i="67" s="1"/>
  <c r="H808" i="67" s="1"/>
  <c r="F804" i="67"/>
  <c r="G804" i="67" s="1"/>
  <c r="H804" i="67" s="1"/>
  <c r="F800" i="67"/>
  <c r="G800" i="67" s="1"/>
  <c r="H800" i="67" s="1"/>
  <c r="F796" i="67"/>
  <c r="G796" i="67" s="1"/>
  <c r="H796" i="67" s="1"/>
  <c r="I833" i="67"/>
  <c r="F827" i="67"/>
  <c r="F824" i="67"/>
  <c r="F821" i="67"/>
  <c r="G821" i="67" s="1"/>
  <c r="H821" i="67" s="1"/>
  <c r="C818" i="67"/>
  <c r="C815" i="67"/>
  <c r="F811" i="67"/>
  <c r="G811" i="67" s="1"/>
  <c r="H811" i="67" s="1"/>
  <c r="F807" i="67"/>
  <c r="G807" i="67" s="1"/>
  <c r="H807" i="67" s="1"/>
  <c r="F803" i="67"/>
  <c r="G803" i="67" s="1"/>
  <c r="H803" i="67" s="1"/>
  <c r="F799" i="67"/>
  <c r="G799" i="67" s="1"/>
  <c r="H799" i="67" s="1"/>
  <c r="F795" i="67"/>
  <c r="G795" i="67" s="1"/>
  <c r="H795" i="67" s="1"/>
  <c r="C836" i="67"/>
  <c r="C833" i="67"/>
  <c r="C830" i="67"/>
  <c r="I826" i="67"/>
  <c r="I823" i="67"/>
  <c r="F820" i="67"/>
  <c r="G820" i="67" s="1"/>
  <c r="H820" i="67" s="1"/>
  <c r="F817" i="67"/>
  <c r="G817" i="67" s="1"/>
  <c r="H817" i="67" s="1"/>
  <c r="C814" i="67"/>
  <c r="F810" i="67"/>
  <c r="G810" i="67" s="1"/>
  <c r="H810" i="67" s="1"/>
  <c r="F806" i="67"/>
  <c r="G806" i="67" s="1"/>
  <c r="H806" i="67" s="1"/>
  <c r="F802" i="67"/>
  <c r="G802" i="67" s="1"/>
  <c r="H802" i="67" s="1"/>
  <c r="F798" i="67"/>
  <c r="G798" i="67" s="1"/>
  <c r="H798" i="67" s="1"/>
  <c r="F794" i="67"/>
  <c r="G794" i="67" s="1"/>
  <c r="H794" i="67" s="1"/>
  <c r="D835" i="67"/>
  <c r="D832" i="67"/>
  <c r="D829" i="67"/>
  <c r="D826" i="67"/>
  <c r="C823" i="67"/>
  <c r="F816" i="67"/>
  <c r="G816" i="67" s="1"/>
  <c r="H816" i="67" s="1"/>
  <c r="F813" i="67"/>
  <c r="G813" i="67" s="1"/>
  <c r="H813" i="67" s="1"/>
  <c r="F809" i="67"/>
  <c r="G809" i="67" s="1"/>
  <c r="H809" i="67" s="1"/>
  <c r="F805" i="67"/>
  <c r="G805" i="67" s="1"/>
  <c r="H805" i="67" s="1"/>
  <c r="F801" i="67"/>
  <c r="G801" i="67" s="1"/>
  <c r="H801" i="67" s="1"/>
  <c r="F797" i="67"/>
  <c r="G797" i="67" s="1"/>
  <c r="H797" i="67" s="1"/>
  <c r="F793" i="67"/>
  <c r="G793" i="67" s="1"/>
  <c r="H793" i="67" s="1"/>
  <c r="I752" i="67"/>
  <c r="C752" i="67"/>
  <c r="C751" i="67"/>
  <c r="E750" i="67"/>
  <c r="E749" i="67"/>
  <c r="F748" i="67"/>
  <c r="G748" i="67" s="1"/>
  <c r="H748" i="67" s="1"/>
  <c r="F747" i="67"/>
  <c r="G747" i="67" s="1"/>
  <c r="H747" i="67" s="1"/>
  <c r="I745" i="67"/>
  <c r="I744" i="67"/>
  <c r="C744" i="67"/>
  <c r="C743" i="67"/>
  <c r="E742" i="67"/>
  <c r="E741" i="67"/>
  <c r="F740" i="67"/>
  <c r="G740" i="67" s="1"/>
  <c r="H740" i="67" s="1"/>
  <c r="F739" i="67"/>
  <c r="G739" i="67" s="1"/>
  <c r="H739" i="67" s="1"/>
  <c r="I737" i="67"/>
  <c r="I736" i="67"/>
  <c r="C736" i="67"/>
  <c r="C735" i="67"/>
  <c r="E734" i="67"/>
  <c r="E733" i="67"/>
  <c r="F732" i="67"/>
  <c r="G732" i="67" s="1"/>
  <c r="H732" i="67" s="1"/>
  <c r="F731" i="67"/>
  <c r="G731" i="67" s="1"/>
  <c r="H731" i="67" s="1"/>
  <c r="I729" i="67"/>
  <c r="I728" i="67"/>
  <c r="C728" i="67"/>
  <c r="C727" i="67"/>
  <c r="E726" i="67"/>
  <c r="E725" i="67"/>
  <c r="F724" i="67"/>
  <c r="G724" i="67" s="1"/>
  <c r="H724" i="67" s="1"/>
  <c r="F723" i="67"/>
  <c r="G723" i="67" s="1"/>
  <c r="H723" i="67" s="1"/>
  <c r="F751" i="67"/>
  <c r="G751" i="67" s="1"/>
  <c r="H751" i="67" s="1"/>
  <c r="F750" i="67"/>
  <c r="G750" i="67" s="1"/>
  <c r="H750" i="67" s="1"/>
  <c r="I751" i="67"/>
  <c r="I750" i="67"/>
  <c r="C750" i="67"/>
  <c r="C749" i="67"/>
  <c r="E748" i="67"/>
  <c r="E747" i="67"/>
  <c r="F746" i="67"/>
  <c r="G746" i="67" s="1"/>
  <c r="H746" i="67" s="1"/>
  <c r="F745" i="67"/>
  <c r="G745" i="67" s="1"/>
  <c r="H745" i="67" s="1"/>
  <c r="I743" i="67"/>
  <c r="I742" i="67"/>
  <c r="C742" i="67"/>
  <c r="C741" i="67"/>
  <c r="E740" i="67"/>
  <c r="E739" i="67"/>
  <c r="F738" i="67"/>
  <c r="G738" i="67" s="1"/>
  <c r="H738" i="67" s="1"/>
  <c r="F737" i="67"/>
  <c r="G737" i="67" s="1"/>
  <c r="H737" i="67" s="1"/>
  <c r="I735" i="67"/>
  <c r="I734" i="67"/>
  <c r="C734" i="67"/>
  <c r="C733" i="67"/>
  <c r="E732" i="67"/>
  <c r="E731" i="67"/>
  <c r="F730" i="67"/>
  <c r="G730" i="67" s="1"/>
  <c r="H730" i="67" s="1"/>
  <c r="F729" i="67"/>
  <c r="G729" i="67" s="1"/>
  <c r="H729" i="67" s="1"/>
  <c r="I727" i="67"/>
  <c r="I726" i="67"/>
  <c r="C726" i="67"/>
  <c r="C725" i="67"/>
  <c r="E724" i="67"/>
  <c r="E723" i="67"/>
  <c r="F752" i="67"/>
  <c r="G752" i="67" s="1"/>
  <c r="H752" i="67" s="1"/>
  <c r="E752" i="67"/>
  <c r="C746" i="67"/>
  <c r="E744" i="67"/>
  <c r="F742" i="67"/>
  <c r="G742" i="67" s="1"/>
  <c r="H742" i="67" s="1"/>
  <c r="C738" i="67"/>
  <c r="E736" i="67"/>
  <c r="F734" i="67"/>
  <c r="G734" i="67" s="1"/>
  <c r="H734" i="67" s="1"/>
  <c r="I730" i="67"/>
  <c r="C729" i="67"/>
  <c r="E727" i="67"/>
  <c r="F725" i="67"/>
  <c r="G725" i="67" s="1"/>
  <c r="H725" i="67" s="1"/>
  <c r="I723" i="67"/>
  <c r="I749" i="67"/>
  <c r="I748" i="67"/>
  <c r="C748" i="67"/>
  <c r="C747" i="67"/>
  <c r="E746" i="67"/>
  <c r="E745" i="67"/>
  <c r="F744" i="67"/>
  <c r="G744" i="67" s="1"/>
  <c r="H744" i="67" s="1"/>
  <c r="F743" i="67"/>
  <c r="G743" i="67" s="1"/>
  <c r="H743" i="67" s="1"/>
  <c r="I741" i="67"/>
  <c r="I740" i="67"/>
  <c r="C740" i="67"/>
  <c r="C739" i="67"/>
  <c r="E738" i="67"/>
  <c r="E737" i="67"/>
  <c r="F736" i="67"/>
  <c r="G736" i="67" s="1"/>
  <c r="H736" i="67" s="1"/>
  <c r="F735" i="67"/>
  <c r="G735" i="67" s="1"/>
  <c r="H735" i="67" s="1"/>
  <c r="I733" i="67"/>
  <c r="I732" i="67"/>
  <c r="C732" i="67"/>
  <c r="C731" i="67"/>
  <c r="E730" i="67"/>
  <c r="E729" i="67"/>
  <c r="F728" i="67"/>
  <c r="G728" i="67" s="1"/>
  <c r="H728" i="67" s="1"/>
  <c r="F727" i="67"/>
  <c r="G727" i="67" s="1"/>
  <c r="H727" i="67" s="1"/>
  <c r="I725" i="67"/>
  <c r="I724" i="67"/>
  <c r="C724" i="67"/>
  <c r="C723" i="67"/>
  <c r="E751" i="67"/>
  <c r="F749" i="67"/>
  <c r="G749" i="67" s="1"/>
  <c r="H749" i="67" s="1"/>
  <c r="I747" i="67"/>
  <c r="I746" i="67"/>
  <c r="C745" i="67"/>
  <c r="E743" i="67"/>
  <c r="F741" i="67"/>
  <c r="G741" i="67" s="1"/>
  <c r="H741" i="67" s="1"/>
  <c r="I739" i="67"/>
  <c r="I738" i="67"/>
  <c r="C737" i="67"/>
  <c r="E735" i="67"/>
  <c r="F733" i="67"/>
  <c r="G733" i="67" s="1"/>
  <c r="H733" i="67" s="1"/>
  <c r="I731" i="67"/>
  <c r="C730" i="67"/>
  <c r="E728" i="67"/>
  <c r="F726" i="67"/>
  <c r="G726" i="67" s="1"/>
  <c r="H726" i="67" s="1"/>
  <c r="E722" i="67"/>
  <c r="E721" i="67"/>
  <c r="F720" i="67"/>
  <c r="G720" i="67" s="1"/>
  <c r="H720" i="67" s="1"/>
  <c r="I719" i="67"/>
  <c r="E719" i="67"/>
  <c r="C718" i="67"/>
  <c r="D717" i="67"/>
  <c r="E716" i="67"/>
  <c r="D715" i="67"/>
  <c r="F714" i="67"/>
  <c r="G714" i="67" s="1"/>
  <c r="H714" i="67" s="1"/>
  <c r="I713" i="67"/>
  <c r="C713" i="67"/>
  <c r="D712" i="67"/>
  <c r="C711" i="67"/>
  <c r="E710" i="67"/>
  <c r="F709" i="67"/>
  <c r="G709" i="67" s="1"/>
  <c r="H709" i="67" s="1"/>
  <c r="I708" i="67"/>
  <c r="E708" i="67"/>
  <c r="D707" i="67"/>
  <c r="F706" i="67"/>
  <c r="G706" i="67" s="1"/>
  <c r="H706" i="67" s="1"/>
  <c r="I705" i="67"/>
  <c r="C705" i="67"/>
  <c r="F704" i="67"/>
  <c r="G704" i="67" s="1"/>
  <c r="H704" i="67" s="1"/>
  <c r="I703" i="67"/>
  <c r="E703" i="67"/>
  <c r="C702" i="67"/>
  <c r="D701" i="67"/>
  <c r="C700" i="67"/>
  <c r="F699" i="67"/>
  <c r="G699" i="67" s="1"/>
  <c r="H699" i="67" s="1"/>
  <c r="I698" i="67"/>
  <c r="D698" i="67"/>
  <c r="E697" i="67"/>
  <c r="D696" i="67"/>
  <c r="C695" i="67"/>
  <c r="E694" i="67"/>
  <c r="F693" i="67"/>
  <c r="G693" i="67" s="1"/>
  <c r="H693" i="67" s="1"/>
  <c r="I692" i="67"/>
  <c r="E692" i="67"/>
  <c r="F691" i="67"/>
  <c r="G691" i="67" s="1"/>
  <c r="H691" i="67" s="1"/>
  <c r="I690" i="67"/>
  <c r="I689" i="67"/>
  <c r="I688" i="67"/>
  <c r="I687" i="67"/>
  <c r="I686" i="67"/>
  <c r="I685" i="67"/>
  <c r="E685" i="67"/>
  <c r="E684" i="67"/>
  <c r="I682" i="67"/>
  <c r="I681" i="67"/>
  <c r="C722" i="67"/>
  <c r="D721" i="67"/>
  <c r="E720" i="67"/>
  <c r="D719" i="67"/>
  <c r="F718" i="67"/>
  <c r="G718" i="67" s="1"/>
  <c r="H718" i="67" s="1"/>
  <c r="I717" i="67"/>
  <c r="C717" i="67"/>
  <c r="D716" i="67"/>
  <c r="C715" i="67"/>
  <c r="E714" i="67"/>
  <c r="F713" i="67"/>
  <c r="G713" i="67" s="1"/>
  <c r="H713" i="67" s="1"/>
  <c r="I712" i="67"/>
  <c r="C712" i="67"/>
  <c r="F711" i="67"/>
  <c r="G711" i="67" s="1"/>
  <c r="H711" i="67" s="1"/>
  <c r="I710" i="67"/>
  <c r="D710" i="67"/>
  <c r="E709" i="67"/>
  <c r="D708" i="67"/>
  <c r="C707" i="67"/>
  <c r="E706" i="67"/>
  <c r="F705" i="67"/>
  <c r="I704" i="67"/>
  <c r="E704" i="67"/>
  <c r="D703" i="67"/>
  <c r="F702" i="67"/>
  <c r="G702" i="67" s="1"/>
  <c r="H702" i="67" s="1"/>
  <c r="I701" i="67"/>
  <c r="C701" i="67"/>
  <c r="F700" i="67"/>
  <c r="G700" i="67" s="1"/>
  <c r="H700" i="67" s="1"/>
  <c r="I699" i="67"/>
  <c r="E699" i="67"/>
  <c r="C698" i="67"/>
  <c r="D697" i="67"/>
  <c r="C696" i="67"/>
  <c r="F695" i="67"/>
  <c r="G695" i="67" s="1"/>
  <c r="H695" i="67" s="1"/>
  <c r="I694" i="67"/>
  <c r="D694" i="67"/>
  <c r="E693" i="67"/>
  <c r="D692" i="67"/>
  <c r="E691" i="67"/>
  <c r="F690" i="67"/>
  <c r="G690" i="67" s="1"/>
  <c r="H690" i="67" s="1"/>
  <c r="F689" i="67"/>
  <c r="G689" i="67" s="1"/>
  <c r="H689" i="67" s="1"/>
  <c r="F688" i="67"/>
  <c r="G688" i="67" s="1"/>
  <c r="H688" i="67" s="1"/>
  <c r="F687" i="67"/>
  <c r="G687" i="67" s="1"/>
  <c r="H687" i="67" s="1"/>
  <c r="F686" i="67"/>
  <c r="G686" i="67" s="1"/>
  <c r="H686" i="67" s="1"/>
  <c r="C685" i="67"/>
  <c r="C684" i="67"/>
  <c r="F683" i="67"/>
  <c r="G683" i="67" s="1"/>
  <c r="H683" i="67" s="1"/>
  <c r="F682" i="67"/>
  <c r="G682" i="67" s="1"/>
  <c r="H682" i="67" s="1"/>
  <c r="I722" i="67"/>
  <c r="C721" i="67"/>
  <c r="E718" i="67"/>
  <c r="I716" i="67"/>
  <c r="F715" i="67"/>
  <c r="D714" i="67"/>
  <c r="F712" i="67"/>
  <c r="E711" i="67"/>
  <c r="C710" i="67"/>
  <c r="F707" i="67"/>
  <c r="G707" i="67" s="1"/>
  <c r="H707" i="67" s="1"/>
  <c r="D706" i="67"/>
  <c r="E702" i="67"/>
  <c r="I700" i="67"/>
  <c r="F698" i="67"/>
  <c r="G698" i="67" s="1"/>
  <c r="H698" i="67" s="1"/>
  <c r="C697" i="67"/>
  <c r="I695" i="67"/>
  <c r="D693" i="67"/>
  <c r="C692" i="67"/>
  <c r="E690" i="67"/>
  <c r="E688" i="67"/>
  <c r="E686" i="67"/>
  <c r="I684" i="67"/>
  <c r="E683" i="67"/>
  <c r="I680" i="67"/>
  <c r="I679" i="67"/>
  <c r="E679" i="67"/>
  <c r="E678" i="67"/>
  <c r="I676" i="67"/>
  <c r="I675" i="67"/>
  <c r="E675" i="67"/>
  <c r="E674" i="67"/>
  <c r="E673" i="67"/>
  <c r="E672" i="67"/>
  <c r="E671" i="67"/>
  <c r="E670" i="67"/>
  <c r="E669" i="67"/>
  <c r="E668" i="67"/>
  <c r="E667" i="67"/>
  <c r="E666" i="67"/>
  <c r="E665" i="67"/>
  <c r="E664" i="67"/>
  <c r="E663" i="67"/>
  <c r="E662" i="67"/>
  <c r="E661" i="67"/>
  <c r="F722" i="67"/>
  <c r="G722" i="67" s="1"/>
  <c r="H722" i="67" s="1"/>
  <c r="I720" i="67"/>
  <c r="F719" i="67"/>
  <c r="G719" i="67" s="1"/>
  <c r="H719" i="67" s="1"/>
  <c r="D718" i="67"/>
  <c r="F716" i="67"/>
  <c r="G716" i="67" s="1"/>
  <c r="H716" i="67" s="1"/>
  <c r="E715" i="67"/>
  <c r="C714" i="67"/>
  <c r="E712" i="67"/>
  <c r="D711" i="67"/>
  <c r="I709" i="67"/>
  <c r="F708" i="67"/>
  <c r="G708" i="67" s="1"/>
  <c r="H708" i="67" s="1"/>
  <c r="E707" i="67"/>
  <c r="C706" i="67"/>
  <c r="F703" i="67"/>
  <c r="G703" i="67" s="1"/>
  <c r="H703" i="67" s="1"/>
  <c r="D702" i="67"/>
  <c r="E698" i="67"/>
  <c r="I696" i="67"/>
  <c r="F694" i="67"/>
  <c r="G694" i="67" s="1"/>
  <c r="H694" i="67" s="1"/>
  <c r="C693" i="67"/>
  <c r="I691" i="67"/>
  <c r="C690" i="67"/>
  <c r="C688" i="67"/>
  <c r="C686" i="67"/>
  <c r="F684" i="67"/>
  <c r="G684" i="67" s="1"/>
  <c r="H684" i="67" s="1"/>
  <c r="C683" i="67"/>
  <c r="F681" i="67"/>
  <c r="G681" i="67" s="1"/>
  <c r="H681" i="67" s="1"/>
  <c r="F680" i="67"/>
  <c r="G680" i="67" s="1"/>
  <c r="H680" i="67" s="1"/>
  <c r="C679" i="67"/>
  <c r="C678" i="67"/>
  <c r="F677" i="67"/>
  <c r="G677" i="67" s="1"/>
  <c r="H677" i="67" s="1"/>
  <c r="F676" i="67"/>
  <c r="G676" i="67" s="1"/>
  <c r="H676" i="67" s="1"/>
  <c r="C675" i="67"/>
  <c r="C674" i="67"/>
  <c r="C673" i="67"/>
  <c r="C672" i="67"/>
  <c r="C671" i="67"/>
  <c r="C670" i="67"/>
  <c r="C669" i="67"/>
  <c r="C668" i="67"/>
  <c r="C667" i="67"/>
  <c r="C666" i="67"/>
  <c r="C665" i="67"/>
  <c r="C664" i="67"/>
  <c r="C663" i="67"/>
  <c r="C662" i="67"/>
  <c r="C661" i="67"/>
  <c r="I721" i="67"/>
  <c r="D720" i="67"/>
  <c r="C719" i="67"/>
  <c r="F717" i="67"/>
  <c r="G717" i="67" s="1"/>
  <c r="H717" i="67" s="1"/>
  <c r="C716" i="67"/>
  <c r="I714" i="67"/>
  <c r="E713" i="67"/>
  <c r="I711" i="67"/>
  <c r="E717" i="67"/>
  <c r="C709" i="67"/>
  <c r="C704" i="67"/>
  <c r="E701" i="67"/>
  <c r="C699" i="67"/>
  <c r="E696" i="67"/>
  <c r="I693" i="67"/>
  <c r="C691" i="67"/>
  <c r="C687" i="67"/>
  <c r="C681" i="67"/>
  <c r="F679" i="67"/>
  <c r="G679" i="67" s="1"/>
  <c r="H679" i="67" s="1"/>
  <c r="C676" i="67"/>
  <c r="F674" i="67"/>
  <c r="G674" i="67" s="1"/>
  <c r="H674" i="67" s="1"/>
  <c r="F672" i="67"/>
  <c r="G672" i="67" s="1"/>
  <c r="H672" i="67" s="1"/>
  <c r="F670" i="67"/>
  <c r="G670" i="67" s="1"/>
  <c r="H670" i="67" s="1"/>
  <c r="F668" i="67"/>
  <c r="G668" i="67" s="1"/>
  <c r="H668" i="67" s="1"/>
  <c r="F666" i="67"/>
  <c r="G666" i="67" s="1"/>
  <c r="H666" i="67" s="1"/>
  <c r="F664" i="67"/>
  <c r="G664" i="67" s="1"/>
  <c r="H664" i="67" s="1"/>
  <c r="F662" i="67"/>
  <c r="G662" i="67" s="1"/>
  <c r="H662" i="67" s="1"/>
  <c r="C720" i="67"/>
  <c r="F710" i="67"/>
  <c r="G710" i="67" s="1"/>
  <c r="H710" i="67" s="1"/>
  <c r="I707" i="67"/>
  <c r="D705" i="67"/>
  <c r="I702" i="67"/>
  <c r="D700" i="67"/>
  <c r="F697" i="67"/>
  <c r="G697" i="67" s="1"/>
  <c r="H697" i="67" s="1"/>
  <c r="D695" i="67"/>
  <c r="F692" i="67"/>
  <c r="C689" i="67"/>
  <c r="F685" i="67"/>
  <c r="G685" i="67" s="1"/>
  <c r="H685" i="67" s="1"/>
  <c r="C682" i="67"/>
  <c r="C680" i="67"/>
  <c r="F678" i="67"/>
  <c r="G678" i="67" s="1"/>
  <c r="H678" i="67" s="1"/>
  <c r="C677" i="67"/>
  <c r="F675" i="67"/>
  <c r="G675" i="67" s="1"/>
  <c r="H675" i="67" s="1"/>
  <c r="F673" i="67"/>
  <c r="G673" i="67" s="1"/>
  <c r="H673" i="67" s="1"/>
  <c r="F671" i="67"/>
  <c r="G671" i="67" s="1"/>
  <c r="H671" i="67" s="1"/>
  <c r="F669" i="67"/>
  <c r="G669" i="67" s="1"/>
  <c r="H669" i="67" s="1"/>
  <c r="F667" i="67"/>
  <c r="G667" i="67" s="1"/>
  <c r="H667" i="67" s="1"/>
  <c r="F665" i="67"/>
  <c r="G665" i="67" s="1"/>
  <c r="H665" i="67" s="1"/>
  <c r="F663" i="67"/>
  <c r="G663" i="67" s="1"/>
  <c r="H663" i="67" s="1"/>
  <c r="F661" i="67"/>
  <c r="G661" i="67" s="1"/>
  <c r="H661" i="67" s="1"/>
  <c r="F721" i="67"/>
  <c r="G721" i="67" s="1"/>
  <c r="H721" i="67" s="1"/>
  <c r="I715" i="67"/>
  <c r="C708" i="67"/>
  <c r="E705" i="67"/>
  <c r="C703" i="67"/>
  <c r="E700" i="67"/>
  <c r="I697" i="67"/>
  <c r="E695" i="67"/>
  <c r="E689" i="67"/>
  <c r="E682" i="67"/>
  <c r="E680" i="67"/>
  <c r="I678" i="67"/>
  <c r="E677" i="67"/>
  <c r="I673" i="67"/>
  <c r="I671" i="67"/>
  <c r="I669" i="67"/>
  <c r="I667" i="67"/>
  <c r="I665" i="67"/>
  <c r="I663" i="67"/>
  <c r="I661" i="67"/>
  <c r="I718" i="67"/>
  <c r="D713" i="67"/>
  <c r="D709" i="67"/>
  <c r="I706" i="67"/>
  <c r="D704" i="67"/>
  <c r="F701" i="67"/>
  <c r="G701" i="67" s="1"/>
  <c r="H701" i="67" s="1"/>
  <c r="D699" i="67"/>
  <c r="F696" i="67"/>
  <c r="G696" i="67" s="1"/>
  <c r="H696" i="67" s="1"/>
  <c r="C694" i="67"/>
  <c r="D691" i="67"/>
  <c r="E687" i="67"/>
  <c r="I683" i="67"/>
  <c r="E681" i="67"/>
  <c r="I677" i="67"/>
  <c r="E676" i="67"/>
  <c r="I674" i="67"/>
  <c r="I672" i="67"/>
  <c r="I670" i="67"/>
  <c r="I668" i="67"/>
  <c r="I666" i="67"/>
  <c r="I664" i="67"/>
  <c r="I662" i="67"/>
  <c r="I660" i="67"/>
  <c r="I659" i="67"/>
  <c r="C659" i="67"/>
  <c r="D658" i="67"/>
  <c r="E657" i="67"/>
  <c r="C656" i="67"/>
  <c r="D655" i="67"/>
  <c r="E654" i="67"/>
  <c r="F653" i="67"/>
  <c r="G653" i="67" s="1"/>
  <c r="H653" i="67" s="1"/>
  <c r="I652" i="67"/>
  <c r="D652" i="67"/>
  <c r="E651" i="67"/>
  <c r="F650" i="67"/>
  <c r="G650" i="67" s="1"/>
  <c r="H650" i="67" s="1"/>
  <c r="I649" i="67"/>
  <c r="C649" i="67"/>
  <c r="E648" i="67"/>
  <c r="F647" i="67"/>
  <c r="G647" i="67" s="1"/>
  <c r="H647" i="67" s="1"/>
  <c r="I646" i="67"/>
  <c r="C646" i="67"/>
  <c r="D645" i="67"/>
  <c r="F644" i="67"/>
  <c r="I643" i="67"/>
  <c r="C643" i="67"/>
  <c r="D642" i="67"/>
  <c r="E641" i="67"/>
  <c r="C640" i="67"/>
  <c r="D639" i="67"/>
  <c r="E638" i="67"/>
  <c r="F637" i="67"/>
  <c r="G637" i="67" s="1"/>
  <c r="H637" i="67" s="1"/>
  <c r="I636" i="67"/>
  <c r="D636" i="67"/>
  <c r="E635" i="67"/>
  <c r="F634" i="67"/>
  <c r="G634" i="67" s="1"/>
  <c r="H634" i="67" s="1"/>
  <c r="I633" i="67"/>
  <c r="C633" i="67"/>
  <c r="E632" i="67"/>
  <c r="F631" i="67"/>
  <c r="G631" i="67" s="1"/>
  <c r="H631" i="67" s="1"/>
  <c r="I630" i="67"/>
  <c r="C630" i="67"/>
  <c r="D629" i="67"/>
  <c r="E628" i="67"/>
  <c r="F660" i="67"/>
  <c r="G660" i="67" s="1"/>
  <c r="H660" i="67" s="1"/>
  <c r="F659" i="67"/>
  <c r="G659" i="67" s="1"/>
  <c r="H659" i="67" s="1"/>
  <c r="I658" i="67"/>
  <c r="C658" i="67"/>
  <c r="D657" i="67"/>
  <c r="F656" i="67"/>
  <c r="G656" i="67" s="1"/>
  <c r="H656" i="67" s="1"/>
  <c r="I655" i="67"/>
  <c r="C655" i="67"/>
  <c r="D654" i="67"/>
  <c r="E653" i="67"/>
  <c r="C652" i="67"/>
  <c r="D651" i="67"/>
  <c r="E650" i="67"/>
  <c r="F649" i="67"/>
  <c r="I648" i="67"/>
  <c r="D648" i="67"/>
  <c r="E647" i="67"/>
  <c r="F646" i="67"/>
  <c r="I645" i="67"/>
  <c r="C645" i="67"/>
  <c r="E644" i="67"/>
  <c r="F643" i="67"/>
  <c r="I642" i="67"/>
  <c r="C642" i="67"/>
  <c r="D641" i="67"/>
  <c r="E659" i="67"/>
  <c r="I657" i="67"/>
  <c r="E656" i="67"/>
  <c r="I654" i="67"/>
  <c r="D653" i="67"/>
  <c r="I651" i="67"/>
  <c r="D650" i="67"/>
  <c r="D647" i="67"/>
  <c r="F645" i="67"/>
  <c r="G645" i="67" s="1"/>
  <c r="H645" i="67" s="1"/>
  <c r="D644" i="67"/>
  <c r="F642" i="67"/>
  <c r="C641" i="67"/>
  <c r="D640" i="67"/>
  <c r="C639" i="67"/>
  <c r="C638" i="67"/>
  <c r="C637" i="67"/>
  <c r="C636" i="67"/>
  <c r="C635" i="67"/>
  <c r="C634" i="67"/>
  <c r="I632" i="67"/>
  <c r="C632" i="67"/>
  <c r="C631" i="67"/>
  <c r="I629" i="67"/>
  <c r="I628" i="67"/>
  <c r="I626" i="67"/>
  <c r="I625" i="67"/>
  <c r="E625" i="67"/>
  <c r="E624" i="67"/>
  <c r="I622" i="67"/>
  <c r="I621" i="67"/>
  <c r="E621" i="67"/>
  <c r="E620" i="67"/>
  <c r="I618" i="67"/>
  <c r="I617" i="67"/>
  <c r="E617" i="67"/>
  <c r="E616" i="67"/>
  <c r="I614" i="67"/>
  <c r="I613" i="67"/>
  <c r="E613" i="67"/>
  <c r="E612" i="67"/>
  <c r="I610" i="67"/>
  <c r="I609" i="67"/>
  <c r="E609" i="67"/>
  <c r="E608" i="67"/>
  <c r="I606" i="67"/>
  <c r="I605" i="67"/>
  <c r="E605" i="67"/>
  <c r="E604" i="67"/>
  <c r="I602" i="67"/>
  <c r="I601" i="67"/>
  <c r="E601" i="67"/>
  <c r="E600" i="67"/>
  <c r="C622" i="67"/>
  <c r="D659" i="67"/>
  <c r="F657" i="67"/>
  <c r="G657" i="67" s="1"/>
  <c r="H657" i="67" s="1"/>
  <c r="D656" i="67"/>
  <c r="F654" i="67"/>
  <c r="G654" i="67" s="1"/>
  <c r="H654" i="67" s="1"/>
  <c r="C653" i="67"/>
  <c r="F651" i="67"/>
  <c r="C650" i="67"/>
  <c r="F648" i="67"/>
  <c r="C647" i="67"/>
  <c r="E645" i="67"/>
  <c r="C644" i="67"/>
  <c r="E642" i="67"/>
  <c r="I640" i="67"/>
  <c r="I639" i="67"/>
  <c r="I638" i="67"/>
  <c r="I637" i="67"/>
  <c r="I635" i="67"/>
  <c r="I634" i="67"/>
  <c r="F633" i="67"/>
  <c r="G633" i="67" s="1"/>
  <c r="H633" i="67" s="1"/>
  <c r="I631" i="67"/>
  <c r="F630" i="67"/>
  <c r="G630" i="67" s="1"/>
  <c r="H630" i="67" s="1"/>
  <c r="F629" i="67"/>
  <c r="G629" i="67" s="1"/>
  <c r="H629" i="67" s="1"/>
  <c r="F628" i="67"/>
  <c r="G628" i="67" s="1"/>
  <c r="H628" i="67" s="1"/>
  <c r="F627" i="67"/>
  <c r="G627" i="67" s="1"/>
  <c r="H627" i="67" s="1"/>
  <c r="F626" i="67"/>
  <c r="G626" i="67" s="1"/>
  <c r="H626" i="67" s="1"/>
  <c r="C625" i="67"/>
  <c r="C624" i="67"/>
  <c r="F623" i="67"/>
  <c r="G623" i="67" s="1"/>
  <c r="H623" i="67" s="1"/>
  <c r="F622" i="67"/>
  <c r="G622" i="67" s="1"/>
  <c r="H622" i="67" s="1"/>
  <c r="C621" i="67"/>
  <c r="C620" i="67"/>
  <c r="F619" i="67"/>
  <c r="G619" i="67" s="1"/>
  <c r="H619" i="67" s="1"/>
  <c r="F618" i="67"/>
  <c r="G618" i="67" s="1"/>
  <c r="H618" i="67" s="1"/>
  <c r="C617" i="67"/>
  <c r="C616" i="67"/>
  <c r="F615" i="67"/>
  <c r="G615" i="67" s="1"/>
  <c r="H615" i="67" s="1"/>
  <c r="F614" i="67"/>
  <c r="G614" i="67" s="1"/>
  <c r="H614" i="67" s="1"/>
  <c r="C613" i="67"/>
  <c r="C612" i="67"/>
  <c r="F611" i="67"/>
  <c r="G611" i="67" s="1"/>
  <c r="H611" i="67" s="1"/>
  <c r="F610" i="67"/>
  <c r="G610" i="67" s="1"/>
  <c r="H610" i="67" s="1"/>
  <c r="C609" i="67"/>
  <c r="C608" i="67"/>
  <c r="F607" i="67"/>
  <c r="G607" i="67" s="1"/>
  <c r="H607" i="67" s="1"/>
  <c r="F606" i="67"/>
  <c r="G606" i="67" s="1"/>
  <c r="H606" i="67" s="1"/>
  <c r="C605" i="67"/>
  <c r="C604" i="67"/>
  <c r="F603" i="67"/>
  <c r="G603" i="67" s="1"/>
  <c r="H603" i="67" s="1"/>
  <c r="F602" i="67"/>
  <c r="G602" i="67" s="1"/>
  <c r="H602" i="67" s="1"/>
  <c r="C601" i="67"/>
  <c r="C600" i="67"/>
  <c r="E660" i="67"/>
  <c r="F658" i="67"/>
  <c r="G658" i="67" s="1"/>
  <c r="H658" i="67" s="1"/>
  <c r="C657" i="67"/>
  <c r="F655" i="67"/>
  <c r="G655" i="67" s="1"/>
  <c r="H655" i="67" s="1"/>
  <c r="C654" i="67"/>
  <c r="F652" i="67"/>
  <c r="G652" i="67" s="1"/>
  <c r="H652" i="67" s="1"/>
  <c r="C651" i="67"/>
  <c r="E649" i="67"/>
  <c r="C648" i="67"/>
  <c r="E646" i="67"/>
  <c r="I644" i="67"/>
  <c r="E643" i="67"/>
  <c r="I641" i="67"/>
  <c r="F640" i="67"/>
  <c r="G640" i="67" s="1"/>
  <c r="H640" i="67" s="1"/>
  <c r="F639" i="67"/>
  <c r="F638" i="67"/>
  <c r="G638" i="67" s="1"/>
  <c r="H638" i="67" s="1"/>
  <c r="E637" i="67"/>
  <c r="F636" i="67"/>
  <c r="F635" i="67"/>
  <c r="G635" i="67" s="1"/>
  <c r="H635" i="67" s="1"/>
  <c r="E634" i="67"/>
  <c r="E633" i="67"/>
  <c r="F632" i="67"/>
  <c r="E631" i="67"/>
  <c r="E630" i="67"/>
  <c r="E629" i="67"/>
  <c r="C628" i="67"/>
  <c r="E627" i="67"/>
  <c r="E626" i="67"/>
  <c r="I624" i="67"/>
  <c r="I623" i="67"/>
  <c r="E623" i="67"/>
  <c r="E622" i="67"/>
  <c r="I620" i="67"/>
  <c r="I619" i="67"/>
  <c r="E619" i="67"/>
  <c r="E618" i="67"/>
  <c r="I616" i="67"/>
  <c r="I615" i="67"/>
  <c r="E615" i="67"/>
  <c r="E614" i="67"/>
  <c r="I612" i="67"/>
  <c r="I611" i="67"/>
  <c r="E611" i="67"/>
  <c r="E610" i="67"/>
  <c r="I608" i="67"/>
  <c r="I607" i="67"/>
  <c r="E607" i="67"/>
  <c r="E606" i="67"/>
  <c r="I604" i="67"/>
  <c r="I603" i="67"/>
  <c r="E603" i="67"/>
  <c r="E602" i="67"/>
  <c r="I600" i="67"/>
  <c r="C660" i="67"/>
  <c r="E658" i="67"/>
  <c r="I656" i="67"/>
  <c r="E655" i="67"/>
  <c r="I653" i="67"/>
  <c r="E652" i="67"/>
  <c r="I650" i="67"/>
  <c r="D649" i="67"/>
  <c r="I647" i="67"/>
  <c r="D646" i="67"/>
  <c r="D643" i="67"/>
  <c r="F641" i="67"/>
  <c r="G641" i="67" s="1"/>
  <c r="H641" i="67" s="1"/>
  <c r="E640" i="67"/>
  <c r="E639" i="67"/>
  <c r="D638" i="67"/>
  <c r="D637" i="67"/>
  <c r="E636" i="67"/>
  <c r="D635" i="67"/>
  <c r="D634" i="67"/>
  <c r="D633" i="67"/>
  <c r="D632" i="67"/>
  <c r="D631" i="67"/>
  <c r="D630" i="67"/>
  <c r="C629" i="67"/>
  <c r="I627" i="67"/>
  <c r="C627" i="67"/>
  <c r="C626" i="67"/>
  <c r="F625" i="67"/>
  <c r="G625" i="67" s="1"/>
  <c r="H625" i="67" s="1"/>
  <c r="F624" i="67"/>
  <c r="G624" i="67" s="1"/>
  <c r="H624" i="67" s="1"/>
  <c r="C623" i="67"/>
  <c r="F621" i="67"/>
  <c r="G621" i="67" s="1"/>
  <c r="H621" i="67" s="1"/>
  <c r="F620" i="67"/>
  <c r="G620" i="67" s="1"/>
  <c r="H620" i="67" s="1"/>
  <c r="C619" i="67"/>
  <c r="C618" i="67"/>
  <c r="F617" i="67"/>
  <c r="G617" i="67" s="1"/>
  <c r="H617" i="67" s="1"/>
  <c r="F616" i="67"/>
  <c r="G616" i="67" s="1"/>
  <c r="H616" i="67" s="1"/>
  <c r="C615" i="67"/>
  <c r="C614" i="67"/>
  <c r="F613" i="67"/>
  <c r="G613" i="67" s="1"/>
  <c r="H613" i="67" s="1"/>
  <c r="F612" i="67"/>
  <c r="G612" i="67" s="1"/>
  <c r="H612" i="67" s="1"/>
  <c r="C611" i="67"/>
  <c r="C610" i="67"/>
  <c r="F609" i="67"/>
  <c r="G609" i="67" s="1"/>
  <c r="H609" i="67" s="1"/>
  <c r="F608" i="67"/>
  <c r="G608" i="67" s="1"/>
  <c r="H608" i="67" s="1"/>
  <c r="C607" i="67"/>
  <c r="C606" i="67"/>
  <c r="F605" i="67"/>
  <c r="G605" i="67" s="1"/>
  <c r="H605" i="67" s="1"/>
  <c r="F604" i="67"/>
  <c r="G604" i="67" s="1"/>
  <c r="H604" i="67" s="1"/>
  <c r="C603" i="67"/>
  <c r="C602" i="67"/>
  <c r="F601" i="67"/>
  <c r="G601" i="67" s="1"/>
  <c r="H601" i="67" s="1"/>
  <c r="F600" i="67"/>
  <c r="G600" i="67" s="1"/>
  <c r="H600" i="67" s="1"/>
  <c r="E566" i="67"/>
  <c r="C566" i="67"/>
  <c r="I565" i="67"/>
  <c r="I564" i="67"/>
  <c r="I563" i="67"/>
  <c r="I562" i="67"/>
  <c r="I561" i="67"/>
  <c r="I560" i="67"/>
  <c r="I559" i="67"/>
  <c r="I558" i="67"/>
  <c r="I557" i="67"/>
  <c r="I556" i="67"/>
  <c r="I555" i="67"/>
  <c r="I554" i="67"/>
  <c r="I553" i="67"/>
  <c r="I552" i="67"/>
  <c r="I551" i="67"/>
  <c r="I550" i="67"/>
  <c r="I549" i="67"/>
  <c r="I548" i="67"/>
  <c r="I547" i="67"/>
  <c r="I546" i="67"/>
  <c r="I545" i="67"/>
  <c r="I544" i="67"/>
  <c r="I543" i="67"/>
  <c r="I542" i="67"/>
  <c r="I541" i="67"/>
  <c r="I540" i="67"/>
  <c r="I539" i="67"/>
  <c r="I538" i="67"/>
  <c r="I537" i="67"/>
  <c r="F565" i="67"/>
  <c r="G565" i="67" s="1"/>
  <c r="H565" i="67" s="1"/>
  <c r="F564" i="67"/>
  <c r="G564" i="67" s="1"/>
  <c r="H564" i="67" s="1"/>
  <c r="F563" i="67"/>
  <c r="G563" i="67" s="1"/>
  <c r="H563" i="67" s="1"/>
  <c r="F562" i="67"/>
  <c r="G562" i="67" s="1"/>
  <c r="H562" i="67" s="1"/>
  <c r="F561" i="67"/>
  <c r="G561" i="67" s="1"/>
  <c r="H561" i="67" s="1"/>
  <c r="F560" i="67"/>
  <c r="G560" i="67" s="1"/>
  <c r="H560" i="67" s="1"/>
  <c r="F559" i="67"/>
  <c r="G559" i="67" s="1"/>
  <c r="H559" i="67" s="1"/>
  <c r="F558" i="67"/>
  <c r="G558" i="67" s="1"/>
  <c r="H558" i="67" s="1"/>
  <c r="F557" i="67"/>
  <c r="G557" i="67" s="1"/>
  <c r="H557" i="67" s="1"/>
  <c r="F556" i="67"/>
  <c r="G556" i="67" s="1"/>
  <c r="H556" i="67" s="1"/>
  <c r="F555" i="67"/>
  <c r="G555" i="67" s="1"/>
  <c r="H555" i="67" s="1"/>
  <c r="F554" i="67"/>
  <c r="G554" i="67" s="1"/>
  <c r="H554" i="67" s="1"/>
  <c r="F553" i="67"/>
  <c r="G553" i="67" s="1"/>
  <c r="H553" i="67" s="1"/>
  <c r="F552" i="67"/>
  <c r="G552" i="67" s="1"/>
  <c r="H552" i="67" s="1"/>
  <c r="F551" i="67"/>
  <c r="G551" i="67" s="1"/>
  <c r="H551" i="67" s="1"/>
  <c r="F550" i="67"/>
  <c r="G550" i="67" s="1"/>
  <c r="H550" i="67" s="1"/>
  <c r="F549" i="67"/>
  <c r="G549" i="67" s="1"/>
  <c r="H549" i="67" s="1"/>
  <c r="F548" i="67"/>
  <c r="G548" i="67" s="1"/>
  <c r="H548" i="67" s="1"/>
  <c r="F547" i="67"/>
  <c r="G547" i="67" s="1"/>
  <c r="H547" i="67" s="1"/>
  <c r="F546" i="67"/>
  <c r="G546" i="67" s="1"/>
  <c r="H546" i="67" s="1"/>
  <c r="F545" i="67"/>
  <c r="G545" i="67" s="1"/>
  <c r="H545" i="67" s="1"/>
  <c r="F544" i="67"/>
  <c r="G544" i="67" s="1"/>
  <c r="H544" i="67" s="1"/>
  <c r="F543" i="67"/>
  <c r="G543" i="67" s="1"/>
  <c r="H543" i="67" s="1"/>
  <c r="F542" i="67"/>
  <c r="G542" i="67" s="1"/>
  <c r="H542" i="67" s="1"/>
  <c r="F541" i="67"/>
  <c r="G541" i="67" s="1"/>
  <c r="H541" i="67" s="1"/>
  <c r="F540" i="67"/>
  <c r="G540" i="67" s="1"/>
  <c r="H540" i="67" s="1"/>
  <c r="F539" i="67"/>
  <c r="G539" i="67" s="1"/>
  <c r="H539" i="67" s="1"/>
  <c r="F538" i="67"/>
  <c r="G538" i="67" s="1"/>
  <c r="H538" i="67" s="1"/>
  <c r="F537" i="67"/>
  <c r="G537" i="67" s="1"/>
  <c r="H537" i="67" s="1"/>
  <c r="I566" i="67"/>
  <c r="E565" i="67"/>
  <c r="E564" i="67"/>
  <c r="E563" i="67"/>
  <c r="E562" i="67"/>
  <c r="E561" i="67"/>
  <c r="E560" i="67"/>
  <c r="E559" i="67"/>
  <c r="E558" i="67"/>
  <c r="E557" i="67"/>
  <c r="E556" i="67"/>
  <c r="E555" i="67"/>
  <c r="E554" i="67"/>
  <c r="E553" i="67"/>
  <c r="E552" i="67"/>
  <c r="E551" i="67"/>
  <c r="E550" i="67"/>
  <c r="E549" i="67"/>
  <c r="E548" i="67"/>
  <c r="E547" i="67"/>
  <c r="E546" i="67"/>
  <c r="E545" i="67"/>
  <c r="E544" i="67"/>
  <c r="E543" i="67"/>
  <c r="E542" i="67"/>
  <c r="E541" i="67"/>
  <c r="E540" i="67"/>
  <c r="E539" i="67"/>
  <c r="E538" i="67"/>
  <c r="E537" i="67"/>
  <c r="C565" i="67"/>
  <c r="C561" i="67"/>
  <c r="C557" i="67"/>
  <c r="C553" i="67"/>
  <c r="C549" i="67"/>
  <c r="C545" i="67"/>
  <c r="C541" i="67"/>
  <c r="C537" i="67"/>
  <c r="C562" i="67"/>
  <c r="C558" i="67"/>
  <c r="C550" i="67"/>
  <c r="C542" i="67"/>
  <c r="C564" i="67"/>
  <c r="C560" i="67"/>
  <c r="C556" i="67"/>
  <c r="C552" i="67"/>
  <c r="C548" i="67"/>
  <c r="C544" i="67"/>
  <c r="C540" i="67"/>
  <c r="F566" i="67"/>
  <c r="G566" i="67" s="1"/>
  <c r="H566" i="67" s="1"/>
  <c r="C554" i="67"/>
  <c r="C546" i="67"/>
  <c r="C538" i="67"/>
  <c r="C563" i="67"/>
  <c r="C559" i="67"/>
  <c r="C555" i="67"/>
  <c r="C551" i="67"/>
  <c r="C547" i="67"/>
  <c r="C543" i="67"/>
  <c r="C539" i="67"/>
  <c r="E535" i="67"/>
  <c r="F534" i="67"/>
  <c r="I533" i="67"/>
  <c r="C533" i="67"/>
  <c r="E532" i="67"/>
  <c r="F531" i="67"/>
  <c r="I530" i="67"/>
  <c r="C530" i="67"/>
  <c r="D529" i="67"/>
  <c r="F528" i="67"/>
  <c r="I527" i="67"/>
  <c r="C527" i="67"/>
  <c r="E526" i="67"/>
  <c r="F525" i="67"/>
  <c r="I524" i="67"/>
  <c r="D524" i="67"/>
  <c r="E523" i="67"/>
  <c r="C522" i="67"/>
  <c r="D521" i="67"/>
  <c r="F520" i="67"/>
  <c r="I519" i="67"/>
  <c r="C519" i="67"/>
  <c r="E518" i="67"/>
  <c r="F517" i="67"/>
  <c r="I516" i="67"/>
  <c r="D516" i="67"/>
  <c r="E515" i="67"/>
  <c r="C514" i="67"/>
  <c r="D513" i="67"/>
  <c r="F512" i="67"/>
  <c r="G512" i="67" s="1"/>
  <c r="H512" i="67" s="1"/>
  <c r="I511" i="67"/>
  <c r="C511" i="67"/>
  <c r="E510" i="67"/>
  <c r="F509" i="67"/>
  <c r="I508" i="67"/>
  <c r="D508" i="67"/>
  <c r="E507" i="67"/>
  <c r="C506" i="67"/>
  <c r="D505" i="67"/>
  <c r="E504" i="67"/>
  <c r="E503" i="67"/>
  <c r="D535" i="67"/>
  <c r="E534" i="67"/>
  <c r="F533" i="67"/>
  <c r="G533" i="67" s="1"/>
  <c r="H533" i="67" s="1"/>
  <c r="I532" i="67"/>
  <c r="D532" i="67"/>
  <c r="E531" i="67"/>
  <c r="F530" i="67"/>
  <c r="I529" i="67"/>
  <c r="C529" i="67"/>
  <c r="E528" i="67"/>
  <c r="F527" i="67"/>
  <c r="G527" i="67" s="1"/>
  <c r="H527" i="67" s="1"/>
  <c r="I526" i="67"/>
  <c r="D526" i="67"/>
  <c r="E525" i="67"/>
  <c r="C524" i="67"/>
  <c r="D523" i="67"/>
  <c r="F522" i="67"/>
  <c r="I521" i="67"/>
  <c r="C521" i="67"/>
  <c r="E520" i="67"/>
  <c r="F519" i="67"/>
  <c r="I518" i="67"/>
  <c r="D518" i="67"/>
  <c r="E517" i="67"/>
  <c r="C516" i="67"/>
  <c r="D515" i="67"/>
  <c r="F514" i="67"/>
  <c r="G514" i="67" s="1"/>
  <c r="H514" i="67" s="1"/>
  <c r="I513" i="67"/>
  <c r="C513" i="67"/>
  <c r="E512" i="67"/>
  <c r="F511" i="67"/>
  <c r="G511" i="67" s="1"/>
  <c r="H511" i="67" s="1"/>
  <c r="I510" i="67"/>
  <c r="D510" i="67"/>
  <c r="E509" i="67"/>
  <c r="C508" i="67"/>
  <c r="D507" i="67"/>
  <c r="F506" i="67"/>
  <c r="G506" i="67" s="1"/>
  <c r="H506" i="67" s="1"/>
  <c r="I505" i="67"/>
  <c r="C505" i="67"/>
  <c r="C504" i="67"/>
  <c r="C503" i="67"/>
  <c r="I535" i="67"/>
  <c r="D534" i="67"/>
  <c r="D531" i="67"/>
  <c r="F529" i="67"/>
  <c r="D528" i="67"/>
  <c r="D525" i="67"/>
  <c r="I523" i="67"/>
  <c r="E522" i="67"/>
  <c r="I520" i="67"/>
  <c r="E519" i="67"/>
  <c r="C518" i="67"/>
  <c r="F516" i="67"/>
  <c r="C515" i="67"/>
  <c r="F513" i="67"/>
  <c r="D512" i="67"/>
  <c r="D509" i="67"/>
  <c r="I507" i="67"/>
  <c r="E506" i="67"/>
  <c r="I504" i="67"/>
  <c r="I502" i="67"/>
  <c r="I501" i="67"/>
  <c r="I500" i="67"/>
  <c r="I499" i="67"/>
  <c r="I498" i="67"/>
  <c r="I497" i="67"/>
  <c r="I496" i="67"/>
  <c r="I495" i="67"/>
  <c r="I494" i="67"/>
  <c r="I493" i="67"/>
  <c r="E493" i="67"/>
  <c r="E492" i="67"/>
  <c r="I490" i="67"/>
  <c r="I489" i="67"/>
  <c r="E489" i="67"/>
  <c r="E488" i="67"/>
  <c r="I486" i="67"/>
  <c r="I485" i="67"/>
  <c r="E485" i="67"/>
  <c r="E484" i="67"/>
  <c r="I482" i="67"/>
  <c r="I481" i="67"/>
  <c r="E481" i="67"/>
  <c r="E480" i="67"/>
  <c r="I478" i="67"/>
  <c r="I477" i="67"/>
  <c r="E477" i="67"/>
  <c r="E476" i="67"/>
  <c r="C493" i="67"/>
  <c r="F535" i="67"/>
  <c r="G535" i="67" s="1"/>
  <c r="H535" i="67" s="1"/>
  <c r="C534" i="67"/>
  <c r="F532" i="67"/>
  <c r="G532" i="67" s="1"/>
  <c r="H532" i="67" s="1"/>
  <c r="C531" i="67"/>
  <c r="E529" i="67"/>
  <c r="C528" i="67"/>
  <c r="F526" i="67"/>
  <c r="C525" i="67"/>
  <c r="F523" i="67"/>
  <c r="D522" i="67"/>
  <c r="D519" i="67"/>
  <c r="I517" i="67"/>
  <c r="E516" i="67"/>
  <c r="I514" i="67"/>
  <c r="E513" i="67"/>
  <c r="C512" i="67"/>
  <c r="F510" i="67"/>
  <c r="G510" i="67" s="1"/>
  <c r="H510" i="67" s="1"/>
  <c r="C509" i="67"/>
  <c r="F507" i="67"/>
  <c r="D506" i="67"/>
  <c r="F504" i="67"/>
  <c r="G504" i="67" s="1"/>
  <c r="H504" i="67" s="1"/>
  <c r="F502" i="67"/>
  <c r="G502" i="67" s="1"/>
  <c r="H502" i="67" s="1"/>
  <c r="F501" i="67"/>
  <c r="G501" i="67" s="1"/>
  <c r="H501" i="67" s="1"/>
  <c r="F500" i="67"/>
  <c r="G500" i="67" s="1"/>
  <c r="H500" i="67" s="1"/>
  <c r="F499" i="67"/>
  <c r="G499" i="67" s="1"/>
  <c r="H499" i="67" s="1"/>
  <c r="F498" i="67"/>
  <c r="G498" i="67" s="1"/>
  <c r="H498" i="67" s="1"/>
  <c r="F497" i="67"/>
  <c r="G497" i="67" s="1"/>
  <c r="H497" i="67" s="1"/>
  <c r="F496" i="67"/>
  <c r="G496" i="67" s="1"/>
  <c r="H496" i="67" s="1"/>
  <c r="F495" i="67"/>
  <c r="G495" i="67" s="1"/>
  <c r="H495" i="67" s="1"/>
  <c r="F494" i="67"/>
  <c r="G494" i="67" s="1"/>
  <c r="H494" i="67" s="1"/>
  <c r="C492" i="67"/>
  <c r="F491" i="67"/>
  <c r="G491" i="67" s="1"/>
  <c r="H491" i="67" s="1"/>
  <c r="F490" i="67"/>
  <c r="G490" i="67" s="1"/>
  <c r="H490" i="67" s="1"/>
  <c r="C489" i="67"/>
  <c r="C488" i="67"/>
  <c r="F487" i="67"/>
  <c r="G487" i="67" s="1"/>
  <c r="H487" i="67" s="1"/>
  <c r="F486" i="67"/>
  <c r="G486" i="67" s="1"/>
  <c r="H486" i="67" s="1"/>
  <c r="C485" i="67"/>
  <c r="C484" i="67"/>
  <c r="F483" i="67"/>
  <c r="G483" i="67" s="1"/>
  <c r="H483" i="67" s="1"/>
  <c r="F482" i="67"/>
  <c r="G482" i="67" s="1"/>
  <c r="H482" i="67" s="1"/>
  <c r="C481" i="67"/>
  <c r="C480" i="67"/>
  <c r="F479" i="67"/>
  <c r="G479" i="67" s="1"/>
  <c r="H479" i="67" s="1"/>
  <c r="F478" i="67"/>
  <c r="G478" i="67" s="1"/>
  <c r="H478" i="67" s="1"/>
  <c r="C477" i="67"/>
  <c r="C476" i="67"/>
  <c r="F475" i="67"/>
  <c r="G475" i="67" s="1"/>
  <c r="H475" i="67" s="1"/>
  <c r="C535" i="67"/>
  <c r="E533" i="67"/>
  <c r="C532" i="67"/>
  <c r="E530" i="67"/>
  <c r="I528" i="67"/>
  <c r="E527" i="67"/>
  <c r="C526" i="67"/>
  <c r="F524" i="67"/>
  <c r="C523" i="67"/>
  <c r="F521" i="67"/>
  <c r="G521" i="67" s="1"/>
  <c r="H521" i="67" s="1"/>
  <c r="D520" i="67"/>
  <c r="D517" i="67"/>
  <c r="I515" i="67"/>
  <c r="E514" i="67"/>
  <c r="I512" i="67"/>
  <c r="E511" i="67"/>
  <c r="C510" i="67"/>
  <c r="F508" i="67"/>
  <c r="C507" i="67"/>
  <c r="F505" i="67"/>
  <c r="I503" i="67"/>
  <c r="E502" i="67"/>
  <c r="E501" i="67"/>
  <c r="E500" i="67"/>
  <c r="E499" i="67"/>
  <c r="E498" i="67"/>
  <c r="E497" i="67"/>
  <c r="E496" i="67"/>
  <c r="E495" i="67"/>
  <c r="E494" i="67"/>
  <c r="I492" i="67"/>
  <c r="I491" i="67"/>
  <c r="E491" i="67"/>
  <c r="E490" i="67"/>
  <c r="I488" i="67"/>
  <c r="I487" i="67"/>
  <c r="E487" i="67"/>
  <c r="E486" i="67"/>
  <c r="I484" i="67"/>
  <c r="I483" i="67"/>
  <c r="E483" i="67"/>
  <c r="E482" i="67"/>
  <c r="I480" i="67"/>
  <c r="I479" i="67"/>
  <c r="E479" i="67"/>
  <c r="E478" i="67"/>
  <c r="I476" i="67"/>
  <c r="I475" i="67"/>
  <c r="E475" i="67"/>
  <c r="I531" i="67"/>
  <c r="I525" i="67"/>
  <c r="C520" i="67"/>
  <c r="D514" i="67"/>
  <c r="E508" i="67"/>
  <c r="C502" i="67"/>
  <c r="C498" i="67"/>
  <c r="C494" i="67"/>
  <c r="C491" i="67"/>
  <c r="F484" i="67"/>
  <c r="G484" i="67" s="1"/>
  <c r="H484" i="67" s="1"/>
  <c r="F481" i="67"/>
  <c r="G481" i="67" s="1"/>
  <c r="H481" i="67" s="1"/>
  <c r="C478" i="67"/>
  <c r="C475" i="67"/>
  <c r="D530" i="67"/>
  <c r="E524" i="67"/>
  <c r="F518" i="67"/>
  <c r="G518" i="67" s="1"/>
  <c r="H518" i="67" s="1"/>
  <c r="I506" i="67"/>
  <c r="C501" i="67"/>
  <c r="C497" i="67"/>
  <c r="F493" i="67"/>
  <c r="G493" i="67" s="1"/>
  <c r="H493" i="67" s="1"/>
  <c r="C490" i="67"/>
  <c r="C487" i="67"/>
  <c r="F480" i="67"/>
  <c r="G480" i="67" s="1"/>
  <c r="H480" i="67" s="1"/>
  <c r="F477" i="67"/>
  <c r="G477" i="67" s="1"/>
  <c r="H477" i="67" s="1"/>
  <c r="I534" i="67"/>
  <c r="I522" i="67"/>
  <c r="C517" i="67"/>
  <c r="D511" i="67"/>
  <c r="E505" i="67"/>
  <c r="C500" i="67"/>
  <c r="C496" i="67"/>
  <c r="F492" i="67"/>
  <c r="G492" i="67" s="1"/>
  <c r="H492" i="67" s="1"/>
  <c r="F489" i="67"/>
  <c r="G489" i="67" s="1"/>
  <c r="H489" i="67" s="1"/>
  <c r="C486" i="67"/>
  <c r="C483" i="67"/>
  <c r="F476" i="67"/>
  <c r="G476" i="67" s="1"/>
  <c r="H476" i="67" s="1"/>
  <c r="D533" i="67"/>
  <c r="D527" i="67"/>
  <c r="E521" i="67"/>
  <c r="F515" i="67"/>
  <c r="G515" i="67" s="1"/>
  <c r="H515" i="67" s="1"/>
  <c r="I509" i="67"/>
  <c r="F503" i="67"/>
  <c r="G503" i="67" s="1"/>
  <c r="H503" i="67" s="1"/>
  <c r="C499" i="67"/>
  <c r="C495" i="67"/>
  <c r="F488" i="67"/>
  <c r="G488" i="67" s="1"/>
  <c r="H488" i="67" s="1"/>
  <c r="F485" i="67"/>
  <c r="G485" i="67" s="1"/>
  <c r="H485" i="67" s="1"/>
  <c r="C482" i="67"/>
  <c r="C479" i="67"/>
  <c r="I473" i="67"/>
  <c r="C473" i="67"/>
  <c r="D472" i="67"/>
  <c r="C471" i="67"/>
  <c r="E470" i="67"/>
  <c r="F469" i="67"/>
  <c r="G469" i="67" s="1"/>
  <c r="H469" i="67" s="1"/>
  <c r="I468" i="67"/>
  <c r="C468" i="67"/>
  <c r="F467" i="67"/>
  <c r="G467" i="67" s="1"/>
  <c r="H467" i="67" s="1"/>
  <c r="I466" i="67"/>
  <c r="D466" i="67"/>
  <c r="E465" i="67"/>
  <c r="F464" i="67"/>
  <c r="I463" i="67"/>
  <c r="E463" i="67"/>
  <c r="F473" i="67"/>
  <c r="I472" i="67"/>
  <c r="C472" i="67"/>
  <c r="F471" i="67"/>
  <c r="G471" i="67" s="1"/>
  <c r="H471" i="67" s="1"/>
  <c r="I470" i="67"/>
  <c r="D470" i="67"/>
  <c r="E469" i="67"/>
  <c r="F468" i="67"/>
  <c r="I467" i="67"/>
  <c r="E467" i="67"/>
  <c r="C466" i="67"/>
  <c r="D465" i="67"/>
  <c r="E464" i="67"/>
  <c r="D463" i="67"/>
  <c r="F462" i="67"/>
  <c r="G462" i="67" s="1"/>
  <c r="H462" i="67" s="1"/>
  <c r="I461" i="67"/>
  <c r="C461" i="67"/>
  <c r="D460" i="67"/>
  <c r="C459" i="67"/>
  <c r="E458" i="67"/>
  <c r="F457" i="67"/>
  <c r="I456" i="67"/>
  <c r="C456" i="67"/>
  <c r="F455" i="67"/>
  <c r="I454" i="67"/>
  <c r="D454" i="67"/>
  <c r="E453" i="67"/>
  <c r="F452" i="67"/>
  <c r="I451" i="67"/>
  <c r="E451" i="67"/>
  <c r="F450" i="67"/>
  <c r="G450" i="67" s="1"/>
  <c r="H450" i="67" s="1"/>
  <c r="I449" i="67"/>
  <c r="C449" i="67"/>
  <c r="D448" i="67"/>
  <c r="F447" i="67"/>
  <c r="G447" i="67" s="1"/>
  <c r="H447" i="67" s="1"/>
  <c r="I446" i="67"/>
  <c r="C446" i="67"/>
  <c r="D445" i="67"/>
  <c r="E444" i="67"/>
  <c r="F443" i="67"/>
  <c r="G443" i="67" s="1"/>
  <c r="H443" i="67" s="1"/>
  <c r="E473" i="67"/>
  <c r="E472" i="67"/>
  <c r="D471" i="67"/>
  <c r="I469" i="67"/>
  <c r="D468" i="67"/>
  <c r="C467" i="67"/>
  <c r="F465" i="67"/>
  <c r="G465" i="67" s="1"/>
  <c r="H465" i="67" s="1"/>
  <c r="C464" i="67"/>
  <c r="I462" i="67"/>
  <c r="F461" i="67"/>
  <c r="G461" i="67" s="1"/>
  <c r="H461" i="67" s="1"/>
  <c r="F460" i="67"/>
  <c r="G460" i="67" s="1"/>
  <c r="H460" i="67" s="1"/>
  <c r="I458" i="67"/>
  <c r="C458" i="67"/>
  <c r="C457" i="67"/>
  <c r="I455" i="67"/>
  <c r="D455" i="67"/>
  <c r="E454" i="67"/>
  <c r="D453" i="67"/>
  <c r="D452" i="67"/>
  <c r="F451" i="67"/>
  <c r="G451" i="67" s="1"/>
  <c r="H451" i="67" s="1"/>
  <c r="E450" i="67"/>
  <c r="E449" i="67"/>
  <c r="E448" i="67"/>
  <c r="E447" i="67"/>
  <c r="E446" i="67"/>
  <c r="E445" i="67"/>
  <c r="D444" i="67"/>
  <c r="D443" i="67"/>
  <c r="E442" i="67"/>
  <c r="E441" i="67"/>
  <c r="E440" i="67"/>
  <c r="I438" i="67"/>
  <c r="I437" i="67"/>
  <c r="E437" i="67"/>
  <c r="E436" i="67"/>
  <c r="I434" i="67"/>
  <c r="I433" i="67"/>
  <c r="I432" i="67"/>
  <c r="I431" i="67"/>
  <c r="I430" i="67"/>
  <c r="I429" i="67"/>
  <c r="I428" i="67"/>
  <c r="I427" i="67"/>
  <c r="I426" i="67"/>
  <c r="I425" i="67"/>
  <c r="I424" i="67"/>
  <c r="I423" i="67"/>
  <c r="I422" i="67"/>
  <c r="I421" i="67"/>
  <c r="I420" i="67"/>
  <c r="I419" i="67"/>
  <c r="I418" i="67"/>
  <c r="I417" i="67"/>
  <c r="I416" i="67"/>
  <c r="I471" i="67"/>
  <c r="D469" i="67"/>
  <c r="F466" i="67"/>
  <c r="G466" i="67" s="1"/>
  <c r="H466" i="67" s="1"/>
  <c r="C465" i="67"/>
  <c r="E462" i="67"/>
  <c r="E461" i="67"/>
  <c r="E460" i="67"/>
  <c r="F459" i="67"/>
  <c r="G459" i="67" s="1"/>
  <c r="H459" i="67" s="1"/>
  <c r="I457" i="67"/>
  <c r="F456" i="67"/>
  <c r="G456" i="67" s="1"/>
  <c r="H456" i="67" s="1"/>
  <c r="C455" i="67"/>
  <c r="C454" i="67"/>
  <c r="C453" i="67"/>
  <c r="C452" i="67"/>
  <c r="D451" i="67"/>
  <c r="D450" i="67"/>
  <c r="D449" i="67"/>
  <c r="C448" i="67"/>
  <c r="D447" i="67"/>
  <c r="D446" i="67"/>
  <c r="C445" i="67"/>
  <c r="C444" i="67"/>
  <c r="C443" i="67"/>
  <c r="C442" i="67"/>
  <c r="C441" i="67"/>
  <c r="C440" i="67"/>
  <c r="F439" i="67"/>
  <c r="G439" i="67" s="1"/>
  <c r="H439" i="67" s="1"/>
  <c r="F438" i="67"/>
  <c r="G438" i="67" s="1"/>
  <c r="H438" i="67" s="1"/>
  <c r="C437" i="67"/>
  <c r="C436" i="67"/>
  <c r="F435" i="67"/>
  <c r="G435" i="67" s="1"/>
  <c r="H435" i="67" s="1"/>
  <c r="F434" i="67"/>
  <c r="G434" i="67" s="1"/>
  <c r="H434" i="67" s="1"/>
  <c r="F433" i="67"/>
  <c r="G433" i="67" s="1"/>
  <c r="H433" i="67" s="1"/>
  <c r="F432" i="67"/>
  <c r="G432" i="67" s="1"/>
  <c r="H432" i="67" s="1"/>
  <c r="F431" i="67"/>
  <c r="G431" i="67" s="1"/>
  <c r="H431" i="67" s="1"/>
  <c r="F430" i="67"/>
  <c r="G430" i="67" s="1"/>
  <c r="H430" i="67" s="1"/>
  <c r="F429" i="67"/>
  <c r="G429" i="67" s="1"/>
  <c r="H429" i="67" s="1"/>
  <c r="F428" i="67"/>
  <c r="G428" i="67" s="1"/>
  <c r="H428" i="67" s="1"/>
  <c r="F427" i="67"/>
  <c r="G427" i="67" s="1"/>
  <c r="H427" i="67" s="1"/>
  <c r="F426" i="67"/>
  <c r="G426" i="67" s="1"/>
  <c r="H426" i="67" s="1"/>
  <c r="F425" i="67"/>
  <c r="G425" i="67" s="1"/>
  <c r="H425" i="67" s="1"/>
  <c r="F424" i="67"/>
  <c r="G424" i="67" s="1"/>
  <c r="H424" i="67" s="1"/>
  <c r="F423" i="67"/>
  <c r="G423" i="67" s="1"/>
  <c r="H423" i="67" s="1"/>
  <c r="F422" i="67"/>
  <c r="G422" i="67" s="1"/>
  <c r="H422" i="67" s="1"/>
  <c r="F421" i="67"/>
  <c r="G421" i="67" s="1"/>
  <c r="H421" i="67" s="1"/>
  <c r="F420" i="67"/>
  <c r="G420" i="67" s="1"/>
  <c r="H420" i="67" s="1"/>
  <c r="F419" i="67"/>
  <c r="G419" i="67" s="1"/>
  <c r="H419" i="67" s="1"/>
  <c r="F418" i="67"/>
  <c r="G418" i="67" s="1"/>
  <c r="H418" i="67" s="1"/>
  <c r="F417" i="67"/>
  <c r="G417" i="67" s="1"/>
  <c r="H417" i="67" s="1"/>
  <c r="F416" i="67"/>
  <c r="G416" i="67" s="1"/>
  <c r="H416" i="67" s="1"/>
  <c r="E471" i="67"/>
  <c r="E468" i="67"/>
  <c r="I465" i="67"/>
  <c r="C463" i="67"/>
  <c r="I460" i="67"/>
  <c r="D459" i="67"/>
  <c r="D457" i="67"/>
  <c r="E455" i="67"/>
  <c r="F453" i="67"/>
  <c r="G453" i="67" s="1"/>
  <c r="H453" i="67" s="1"/>
  <c r="D473" i="67"/>
  <c r="F470" i="67"/>
  <c r="G470" i="67" s="1"/>
  <c r="H470" i="67" s="1"/>
  <c r="C469" i="67"/>
  <c r="E466" i="67"/>
  <c r="I464" i="67"/>
  <c r="F463" i="67"/>
  <c r="G463" i="67" s="1"/>
  <c r="H463" i="67" s="1"/>
  <c r="D462" i="67"/>
  <c r="D461" i="67"/>
  <c r="C460" i="67"/>
  <c r="E459" i="67"/>
  <c r="F458" i="67"/>
  <c r="G458" i="67" s="1"/>
  <c r="H458" i="67" s="1"/>
  <c r="E457" i="67"/>
  <c r="E456" i="67"/>
  <c r="I453" i="67"/>
  <c r="I452" i="67"/>
  <c r="C451" i="67"/>
  <c r="C450" i="67"/>
  <c r="I448" i="67"/>
  <c r="I447" i="67"/>
  <c r="C447" i="67"/>
  <c r="I445" i="67"/>
  <c r="I444" i="67"/>
  <c r="I443" i="67"/>
  <c r="I442" i="67"/>
  <c r="I441" i="67"/>
  <c r="I440" i="67"/>
  <c r="I439" i="67"/>
  <c r="E439" i="67"/>
  <c r="E438" i="67"/>
  <c r="I436" i="67"/>
  <c r="I435" i="67"/>
  <c r="E435" i="67"/>
  <c r="E434" i="67"/>
  <c r="E433" i="67"/>
  <c r="E432" i="67"/>
  <c r="E431" i="67"/>
  <c r="E430" i="67"/>
  <c r="E429" i="67"/>
  <c r="E428" i="67"/>
  <c r="E427" i="67"/>
  <c r="E426" i="67"/>
  <c r="E425" i="67"/>
  <c r="E424" i="67"/>
  <c r="E423" i="67"/>
  <c r="E422" i="67"/>
  <c r="E421" i="67"/>
  <c r="E420" i="67"/>
  <c r="E419" i="67"/>
  <c r="E418" i="67"/>
  <c r="E417" i="67"/>
  <c r="E416" i="67"/>
  <c r="F472" i="67"/>
  <c r="C470" i="67"/>
  <c r="D467" i="67"/>
  <c r="D464" i="67"/>
  <c r="C462" i="67"/>
  <c r="I459" i="67"/>
  <c r="D458" i="67"/>
  <c r="D456" i="67"/>
  <c r="F454" i="67"/>
  <c r="G454" i="67" s="1"/>
  <c r="H454" i="67" s="1"/>
  <c r="E452" i="67"/>
  <c r="I450" i="67"/>
  <c r="F446" i="67"/>
  <c r="G446" i="67" s="1"/>
  <c r="H446" i="67" s="1"/>
  <c r="F442" i="67"/>
  <c r="G442" i="67" s="1"/>
  <c r="H442" i="67" s="1"/>
  <c r="C439" i="67"/>
  <c r="C432" i="67"/>
  <c r="C428" i="67"/>
  <c r="C424" i="67"/>
  <c r="C420" i="67"/>
  <c r="C416" i="67"/>
  <c r="F449" i="67"/>
  <c r="G449" i="67" s="1"/>
  <c r="H449" i="67" s="1"/>
  <c r="F445" i="67"/>
  <c r="G445" i="67" s="1"/>
  <c r="H445" i="67" s="1"/>
  <c r="F441" i="67"/>
  <c r="G441" i="67" s="1"/>
  <c r="H441" i="67" s="1"/>
  <c r="C438" i="67"/>
  <c r="C435" i="67"/>
  <c r="C431" i="67"/>
  <c r="C427" i="67"/>
  <c r="C423" i="67"/>
  <c r="C419" i="67"/>
  <c r="F436" i="67"/>
  <c r="G436" i="67" s="1"/>
  <c r="H436" i="67" s="1"/>
  <c r="C433" i="67"/>
  <c r="C429" i="67"/>
  <c r="C425" i="67"/>
  <c r="C421" i="67"/>
  <c r="C417" i="67"/>
  <c r="F448" i="67"/>
  <c r="G448" i="67" s="1"/>
  <c r="H448" i="67" s="1"/>
  <c r="F444" i="67"/>
  <c r="G444" i="67" s="1"/>
  <c r="H444" i="67" s="1"/>
  <c r="F440" i="67"/>
  <c r="G440" i="67" s="1"/>
  <c r="H440" i="67" s="1"/>
  <c r="F437" i="67"/>
  <c r="G437" i="67" s="1"/>
  <c r="H437" i="67" s="1"/>
  <c r="C434" i="67"/>
  <c r="C430" i="67"/>
  <c r="C426" i="67"/>
  <c r="C422" i="67"/>
  <c r="C418" i="67"/>
  <c r="E443" i="67"/>
  <c r="E411" i="67"/>
  <c r="F410" i="67"/>
  <c r="G410" i="67" s="1"/>
  <c r="H410" i="67" s="1"/>
  <c r="I409" i="67"/>
  <c r="E409" i="67"/>
  <c r="C408" i="67"/>
  <c r="D407" i="67"/>
  <c r="E406" i="67"/>
  <c r="D405" i="67"/>
  <c r="F404" i="67"/>
  <c r="I403" i="67"/>
  <c r="C403" i="67"/>
  <c r="D402" i="67"/>
  <c r="C401" i="67"/>
  <c r="E400" i="67"/>
  <c r="F399" i="67"/>
  <c r="I398" i="67"/>
  <c r="E398" i="67"/>
  <c r="D397" i="67"/>
  <c r="F396" i="67"/>
  <c r="I395" i="67"/>
  <c r="C395" i="67"/>
  <c r="F394" i="67"/>
  <c r="I393" i="67"/>
  <c r="E393" i="67"/>
  <c r="C392" i="67"/>
  <c r="D391" i="67"/>
  <c r="C390" i="67"/>
  <c r="F389" i="67"/>
  <c r="G389" i="67" s="1"/>
  <c r="H389" i="67" s="1"/>
  <c r="I388" i="67"/>
  <c r="D388" i="67"/>
  <c r="E387" i="67"/>
  <c r="D386" i="67"/>
  <c r="C385" i="67"/>
  <c r="E384" i="67"/>
  <c r="D411" i="67"/>
  <c r="E410" i="67"/>
  <c r="D409" i="67"/>
  <c r="F408" i="67"/>
  <c r="G408" i="67" s="1"/>
  <c r="H408" i="67" s="1"/>
  <c r="I407" i="67"/>
  <c r="C407" i="67"/>
  <c r="D406" i="67"/>
  <c r="C405" i="67"/>
  <c r="E404" i="67"/>
  <c r="F403" i="67"/>
  <c r="G403" i="67" s="1"/>
  <c r="H403" i="67" s="1"/>
  <c r="I402" i="67"/>
  <c r="C402" i="67"/>
  <c r="F401" i="67"/>
  <c r="G401" i="67" s="1"/>
  <c r="H401" i="67" s="1"/>
  <c r="I400" i="67"/>
  <c r="D400" i="67"/>
  <c r="E399" i="67"/>
  <c r="D398" i="67"/>
  <c r="C397" i="67"/>
  <c r="I411" i="67"/>
  <c r="C411" i="67"/>
  <c r="D410" i="67"/>
  <c r="C410" i="67"/>
  <c r="E408" i="67"/>
  <c r="I406" i="67"/>
  <c r="F405" i="67"/>
  <c r="D404" i="67"/>
  <c r="F402" i="67"/>
  <c r="G402" i="67" s="1"/>
  <c r="H402" i="67" s="1"/>
  <c r="E401" i="67"/>
  <c r="C400" i="67"/>
  <c r="F397" i="67"/>
  <c r="E396" i="67"/>
  <c r="E395" i="67"/>
  <c r="C393" i="67"/>
  <c r="D392" i="67"/>
  <c r="C391" i="67"/>
  <c r="E390" i="67"/>
  <c r="I387" i="67"/>
  <c r="I386" i="67"/>
  <c r="C386" i="67"/>
  <c r="E385" i="67"/>
  <c r="F384" i="67"/>
  <c r="G384" i="67" s="1"/>
  <c r="H384" i="67" s="1"/>
  <c r="F383" i="67"/>
  <c r="G383" i="67" s="1"/>
  <c r="H383" i="67" s="1"/>
  <c r="I382" i="67"/>
  <c r="E382" i="67"/>
  <c r="F381" i="67"/>
  <c r="G381" i="67" s="1"/>
  <c r="H381" i="67" s="1"/>
  <c r="C380" i="67"/>
  <c r="C379" i="67"/>
  <c r="C378" i="67"/>
  <c r="C377" i="67"/>
  <c r="C376" i="67"/>
  <c r="C375" i="67"/>
  <c r="C374" i="67"/>
  <c r="C373" i="67"/>
  <c r="C372" i="67"/>
  <c r="C371" i="67"/>
  <c r="C370" i="67"/>
  <c r="C369" i="67"/>
  <c r="C368" i="67"/>
  <c r="C367" i="67"/>
  <c r="C366" i="67"/>
  <c r="C365" i="67"/>
  <c r="C364" i="67"/>
  <c r="C363" i="67"/>
  <c r="C362" i="67"/>
  <c r="C361" i="67"/>
  <c r="C360" i="67"/>
  <c r="C359" i="67"/>
  <c r="C358" i="67"/>
  <c r="C357" i="67"/>
  <c r="C356" i="67"/>
  <c r="C355" i="67"/>
  <c r="C354" i="67"/>
  <c r="C353" i="67"/>
  <c r="C352" i="67"/>
  <c r="F409" i="67"/>
  <c r="G409" i="67" s="1"/>
  <c r="H409" i="67" s="1"/>
  <c r="D408" i="67"/>
  <c r="F406" i="67"/>
  <c r="G406" i="67" s="1"/>
  <c r="H406" i="67" s="1"/>
  <c r="E405" i="67"/>
  <c r="C404" i="67"/>
  <c r="E402" i="67"/>
  <c r="D401" i="67"/>
  <c r="I399" i="67"/>
  <c r="F398" i="67"/>
  <c r="G398" i="67" s="1"/>
  <c r="H398" i="67" s="1"/>
  <c r="E397" i="67"/>
  <c r="D396" i="67"/>
  <c r="D395" i="67"/>
  <c r="E394" i="67"/>
  <c r="I392" i="67"/>
  <c r="I391" i="67"/>
  <c r="I390" i="67"/>
  <c r="D390" i="67"/>
  <c r="E389" i="67"/>
  <c r="F388" i="67"/>
  <c r="G388" i="67" s="1"/>
  <c r="H388" i="67" s="1"/>
  <c r="F387" i="67"/>
  <c r="I385" i="67"/>
  <c r="D385" i="67"/>
  <c r="D384" i="67"/>
  <c r="E383" i="67"/>
  <c r="D382" i="67"/>
  <c r="E381" i="67"/>
  <c r="I380" i="67"/>
  <c r="I379" i="67"/>
  <c r="I378" i="67"/>
  <c r="I377" i="67"/>
  <c r="I376" i="67"/>
  <c r="I375" i="67"/>
  <c r="I374" i="67"/>
  <c r="I373" i="67"/>
  <c r="I372" i="67"/>
  <c r="I371" i="67"/>
  <c r="I370" i="67"/>
  <c r="I369" i="67"/>
  <c r="I368" i="67"/>
  <c r="I367" i="67"/>
  <c r="I366" i="67"/>
  <c r="I365" i="67"/>
  <c r="I364" i="67"/>
  <c r="I363" i="67"/>
  <c r="I362" i="67"/>
  <c r="I361" i="67"/>
  <c r="I360" i="67"/>
  <c r="I359" i="67"/>
  <c r="I358" i="67"/>
  <c r="I357" i="67"/>
  <c r="I356" i="67"/>
  <c r="I355" i="67"/>
  <c r="I354" i="67"/>
  <c r="I353" i="67"/>
  <c r="I352" i="67"/>
  <c r="F411" i="67"/>
  <c r="G411" i="67" s="1"/>
  <c r="H411" i="67" s="1"/>
  <c r="C409" i="67"/>
  <c r="F407" i="67"/>
  <c r="C406" i="67"/>
  <c r="I404" i="67"/>
  <c r="E403" i="67"/>
  <c r="I401" i="67"/>
  <c r="D399" i="67"/>
  <c r="C398" i="67"/>
  <c r="I396" i="67"/>
  <c r="C396" i="67"/>
  <c r="I394" i="67"/>
  <c r="D394" i="67"/>
  <c r="F393" i="67"/>
  <c r="F392" i="67"/>
  <c r="G392" i="67" s="1"/>
  <c r="H392" i="67" s="1"/>
  <c r="F391" i="67"/>
  <c r="I389" i="67"/>
  <c r="D389" i="67"/>
  <c r="E388" i="67"/>
  <c r="D387" i="67"/>
  <c r="F386" i="67"/>
  <c r="I384" i="67"/>
  <c r="C384" i="67"/>
  <c r="D383" i="67"/>
  <c r="C382" i="67"/>
  <c r="D381" i="67"/>
  <c r="F380" i="67"/>
  <c r="G380" i="67" s="1"/>
  <c r="H380" i="67" s="1"/>
  <c r="F379" i="67"/>
  <c r="G379" i="67" s="1"/>
  <c r="H379" i="67" s="1"/>
  <c r="F378" i="67"/>
  <c r="G378" i="67" s="1"/>
  <c r="H378" i="67" s="1"/>
  <c r="F377" i="67"/>
  <c r="G377" i="67" s="1"/>
  <c r="H377" i="67" s="1"/>
  <c r="F376" i="67"/>
  <c r="G376" i="67" s="1"/>
  <c r="H376" i="67" s="1"/>
  <c r="F375" i="67"/>
  <c r="G375" i="67" s="1"/>
  <c r="H375" i="67" s="1"/>
  <c r="F374" i="67"/>
  <c r="G374" i="67" s="1"/>
  <c r="H374" i="67" s="1"/>
  <c r="F373" i="67"/>
  <c r="G373" i="67" s="1"/>
  <c r="H373" i="67" s="1"/>
  <c r="F372" i="67"/>
  <c r="G372" i="67" s="1"/>
  <c r="H372" i="67" s="1"/>
  <c r="F371" i="67"/>
  <c r="G371" i="67" s="1"/>
  <c r="H371" i="67" s="1"/>
  <c r="F370" i="67"/>
  <c r="G370" i="67" s="1"/>
  <c r="H370" i="67" s="1"/>
  <c r="F369" i="67"/>
  <c r="G369" i="67" s="1"/>
  <c r="H369" i="67" s="1"/>
  <c r="F368" i="67"/>
  <c r="G368" i="67" s="1"/>
  <c r="H368" i="67" s="1"/>
  <c r="F367" i="67"/>
  <c r="G367" i="67" s="1"/>
  <c r="H367" i="67" s="1"/>
  <c r="F366" i="67"/>
  <c r="G366" i="67" s="1"/>
  <c r="H366" i="67" s="1"/>
  <c r="F365" i="67"/>
  <c r="G365" i="67" s="1"/>
  <c r="H365" i="67" s="1"/>
  <c r="F364" i="67"/>
  <c r="G364" i="67" s="1"/>
  <c r="H364" i="67" s="1"/>
  <c r="F363" i="67"/>
  <c r="G363" i="67" s="1"/>
  <c r="H363" i="67" s="1"/>
  <c r="F362" i="67"/>
  <c r="G362" i="67" s="1"/>
  <c r="H362" i="67" s="1"/>
  <c r="F361" i="67"/>
  <c r="G361" i="67" s="1"/>
  <c r="H361" i="67" s="1"/>
  <c r="F360" i="67"/>
  <c r="G360" i="67" s="1"/>
  <c r="H360" i="67" s="1"/>
  <c r="F359" i="67"/>
  <c r="G359" i="67" s="1"/>
  <c r="H359" i="67" s="1"/>
  <c r="F358" i="67"/>
  <c r="G358" i="67" s="1"/>
  <c r="H358" i="67" s="1"/>
  <c r="F357" i="67"/>
  <c r="G357" i="67" s="1"/>
  <c r="H357" i="67" s="1"/>
  <c r="F356" i="67"/>
  <c r="G356" i="67" s="1"/>
  <c r="H356" i="67" s="1"/>
  <c r="F355" i="67"/>
  <c r="G355" i="67" s="1"/>
  <c r="H355" i="67" s="1"/>
  <c r="F354" i="67"/>
  <c r="G354" i="67" s="1"/>
  <c r="H354" i="67" s="1"/>
  <c r="F353" i="67"/>
  <c r="G353" i="67" s="1"/>
  <c r="H353" i="67" s="1"/>
  <c r="F352" i="67"/>
  <c r="G352" i="67" s="1"/>
  <c r="H352" i="67" s="1"/>
  <c r="I410" i="67"/>
  <c r="I408" i="67"/>
  <c r="E407" i="67"/>
  <c r="I405" i="67"/>
  <c r="D403" i="67"/>
  <c r="F400" i="67"/>
  <c r="G400" i="67" s="1"/>
  <c r="H400" i="67" s="1"/>
  <c r="C399" i="67"/>
  <c r="I397" i="67"/>
  <c r="F395" i="67"/>
  <c r="G395" i="67" s="1"/>
  <c r="H395" i="67" s="1"/>
  <c r="C394" i="67"/>
  <c r="D393" i="67"/>
  <c r="E392" i="67"/>
  <c r="E391" i="67"/>
  <c r="F390" i="67"/>
  <c r="G390" i="67" s="1"/>
  <c r="H390" i="67" s="1"/>
  <c r="C389" i="67"/>
  <c r="C388" i="67"/>
  <c r="C387" i="67"/>
  <c r="E386" i="67"/>
  <c r="F385" i="67"/>
  <c r="I383" i="67"/>
  <c r="C383" i="67"/>
  <c r="F382" i="67"/>
  <c r="I381" i="67"/>
  <c r="C381" i="67"/>
  <c r="E380" i="67"/>
  <c r="E379" i="67"/>
  <c r="E378" i="67"/>
  <c r="E377" i="67"/>
  <c r="E376" i="67"/>
  <c r="E375" i="67"/>
  <c r="E374" i="67"/>
  <c r="E373" i="67"/>
  <c r="E372" i="67"/>
  <c r="E371" i="67"/>
  <c r="E370" i="67"/>
  <c r="E369" i="67"/>
  <c r="E368" i="67"/>
  <c r="E367" i="67"/>
  <c r="E366" i="67"/>
  <c r="E365" i="67"/>
  <c r="E364" i="67"/>
  <c r="E363" i="67"/>
  <c r="E362" i="67"/>
  <c r="E361" i="67"/>
  <c r="E360" i="67"/>
  <c r="E359" i="67"/>
  <c r="E358" i="67"/>
  <c r="E357" i="67"/>
  <c r="E356" i="67"/>
  <c r="E355" i="67"/>
  <c r="E354" i="67"/>
  <c r="E353" i="67"/>
  <c r="E352" i="67"/>
  <c r="E349" i="67"/>
  <c r="F348" i="67"/>
  <c r="I347" i="67"/>
  <c r="C347" i="67"/>
  <c r="E346" i="67"/>
  <c r="F345" i="67"/>
  <c r="G345" i="67" s="1"/>
  <c r="H345" i="67" s="1"/>
  <c r="I344" i="67"/>
  <c r="C344" i="67"/>
  <c r="D343" i="67"/>
  <c r="F342" i="67"/>
  <c r="G342" i="67" s="1"/>
  <c r="H342" i="67" s="1"/>
  <c r="I341" i="67"/>
  <c r="C341" i="67"/>
  <c r="D340" i="67"/>
  <c r="E339" i="67"/>
  <c r="C338" i="67"/>
  <c r="D337" i="67"/>
  <c r="E336" i="67"/>
  <c r="F335" i="67"/>
  <c r="G335" i="67" s="1"/>
  <c r="H335" i="67" s="1"/>
  <c r="I334" i="67"/>
  <c r="D334" i="67"/>
  <c r="E333" i="67"/>
  <c r="F332" i="67"/>
  <c r="I331" i="67"/>
  <c r="C331" i="67"/>
  <c r="E330" i="67"/>
  <c r="F329" i="67"/>
  <c r="I328" i="67"/>
  <c r="C328" i="67"/>
  <c r="D327" i="67"/>
  <c r="F326" i="67"/>
  <c r="I325" i="67"/>
  <c r="C325" i="67"/>
  <c r="D324" i="67"/>
  <c r="E323" i="67"/>
  <c r="C322" i="67"/>
  <c r="D321" i="67"/>
  <c r="E320" i="67"/>
  <c r="F319" i="67"/>
  <c r="I318" i="67"/>
  <c r="I317" i="67"/>
  <c r="D349" i="67"/>
  <c r="E348" i="67"/>
  <c r="F347" i="67"/>
  <c r="I346" i="67"/>
  <c r="D346" i="67"/>
  <c r="E345" i="67"/>
  <c r="F344" i="67"/>
  <c r="G344" i="67" s="1"/>
  <c r="H344" i="67" s="1"/>
  <c r="I343" i="67"/>
  <c r="C343" i="67"/>
  <c r="E342" i="67"/>
  <c r="F341" i="67"/>
  <c r="G341" i="67" s="1"/>
  <c r="H341" i="67" s="1"/>
  <c r="I340" i="67"/>
  <c r="C340" i="67"/>
  <c r="D339" i="67"/>
  <c r="F338" i="67"/>
  <c r="G338" i="67" s="1"/>
  <c r="H338" i="67" s="1"/>
  <c r="I337" i="67"/>
  <c r="C337" i="67"/>
  <c r="D336" i="67"/>
  <c r="E335" i="67"/>
  <c r="C334" i="67"/>
  <c r="D333" i="67"/>
  <c r="E332" i="67"/>
  <c r="F331" i="67"/>
  <c r="I330" i="67"/>
  <c r="D330" i="67"/>
  <c r="E329" i="67"/>
  <c r="F328" i="67"/>
  <c r="G328" i="67" s="1"/>
  <c r="H328" i="67" s="1"/>
  <c r="I327" i="67"/>
  <c r="C327" i="67"/>
  <c r="E326" i="67"/>
  <c r="F325" i="67"/>
  <c r="I324" i="67"/>
  <c r="C324" i="67"/>
  <c r="D323" i="67"/>
  <c r="F322" i="67"/>
  <c r="I321" i="67"/>
  <c r="C321" i="67"/>
  <c r="D320" i="67"/>
  <c r="E319" i="67"/>
  <c r="F318" i="67"/>
  <c r="G318" i="67" s="1"/>
  <c r="H318" i="67" s="1"/>
  <c r="I348" i="67"/>
  <c r="D347" i="67"/>
  <c r="I345" i="67"/>
  <c r="D344" i="67"/>
  <c r="D341" i="67"/>
  <c r="F339" i="67"/>
  <c r="G339" i="67" s="1"/>
  <c r="H339" i="67" s="1"/>
  <c r="D338" i="67"/>
  <c r="F336" i="67"/>
  <c r="G336" i="67" s="1"/>
  <c r="H336" i="67" s="1"/>
  <c r="C335" i="67"/>
  <c r="F333" i="67"/>
  <c r="G333" i="67" s="1"/>
  <c r="H333" i="67" s="1"/>
  <c r="C332" i="67"/>
  <c r="F330" i="67"/>
  <c r="G330" i="67" s="1"/>
  <c r="H330" i="67" s="1"/>
  <c r="C329" i="67"/>
  <c r="E327" i="67"/>
  <c r="C326" i="67"/>
  <c r="E324" i="67"/>
  <c r="I322" i="67"/>
  <c r="E321" i="67"/>
  <c r="I319" i="67"/>
  <c r="C318" i="67"/>
  <c r="C317" i="67"/>
  <c r="C316" i="67"/>
  <c r="F315" i="67"/>
  <c r="G315" i="67" s="1"/>
  <c r="H315" i="67" s="1"/>
  <c r="F314" i="67"/>
  <c r="G314" i="67" s="1"/>
  <c r="H314" i="67" s="1"/>
  <c r="C313" i="67"/>
  <c r="C312" i="67"/>
  <c r="F311" i="67"/>
  <c r="G311" i="67" s="1"/>
  <c r="H311" i="67" s="1"/>
  <c r="F310" i="67"/>
  <c r="G310" i="67" s="1"/>
  <c r="H310" i="67" s="1"/>
  <c r="C309" i="67"/>
  <c r="C308" i="67"/>
  <c r="F307" i="67"/>
  <c r="G307" i="67" s="1"/>
  <c r="H307" i="67" s="1"/>
  <c r="F306" i="67"/>
  <c r="G306" i="67" s="1"/>
  <c r="H306" i="67" s="1"/>
  <c r="C305" i="67"/>
  <c r="C304" i="67"/>
  <c r="F303" i="67"/>
  <c r="G303" i="67" s="1"/>
  <c r="H303" i="67" s="1"/>
  <c r="F302" i="67"/>
  <c r="G302" i="67" s="1"/>
  <c r="H302" i="67" s="1"/>
  <c r="C301" i="67"/>
  <c r="C300" i="67"/>
  <c r="F299" i="67"/>
  <c r="G299" i="67" s="1"/>
  <c r="H299" i="67" s="1"/>
  <c r="F298" i="67"/>
  <c r="G298" i="67" s="1"/>
  <c r="H298" i="67" s="1"/>
  <c r="C297" i="67"/>
  <c r="C296" i="67"/>
  <c r="F295" i="67"/>
  <c r="G295" i="67" s="1"/>
  <c r="H295" i="67" s="1"/>
  <c r="F294" i="67"/>
  <c r="G294" i="67" s="1"/>
  <c r="H294" i="67" s="1"/>
  <c r="C293" i="67"/>
  <c r="C292" i="67"/>
  <c r="F291" i="67"/>
  <c r="G291" i="67" s="1"/>
  <c r="H291" i="67" s="1"/>
  <c r="F290" i="67"/>
  <c r="G290" i="67" s="1"/>
  <c r="H290" i="67" s="1"/>
  <c r="I349" i="67"/>
  <c r="D348" i="67"/>
  <c r="D345" i="67"/>
  <c r="F343" i="67"/>
  <c r="G343" i="67" s="1"/>
  <c r="H343" i="67" s="1"/>
  <c r="D342" i="67"/>
  <c r="F340" i="67"/>
  <c r="G340" i="67" s="1"/>
  <c r="H340" i="67" s="1"/>
  <c r="C339" i="67"/>
  <c r="F337" i="67"/>
  <c r="G337" i="67" s="1"/>
  <c r="H337" i="67" s="1"/>
  <c r="C336" i="67"/>
  <c r="F334" i="67"/>
  <c r="C333" i="67"/>
  <c r="E331" i="67"/>
  <c r="C330" i="67"/>
  <c r="E328" i="67"/>
  <c r="I326" i="67"/>
  <c r="E325" i="67"/>
  <c r="I323" i="67"/>
  <c r="E322" i="67"/>
  <c r="I320" i="67"/>
  <c r="D319" i="67"/>
  <c r="I316" i="67"/>
  <c r="I315" i="67"/>
  <c r="E315" i="67"/>
  <c r="E314" i="67"/>
  <c r="I312" i="67"/>
  <c r="I311" i="67"/>
  <c r="E311" i="67"/>
  <c r="E310" i="67"/>
  <c r="I308" i="67"/>
  <c r="I307" i="67"/>
  <c r="E307" i="67"/>
  <c r="E306" i="67"/>
  <c r="I304" i="67"/>
  <c r="I303" i="67"/>
  <c r="E303" i="67"/>
  <c r="E302" i="67"/>
  <c r="I300" i="67"/>
  <c r="I299" i="67"/>
  <c r="E299" i="67"/>
  <c r="E298" i="67"/>
  <c r="I296" i="67"/>
  <c r="I295" i="67"/>
  <c r="E295" i="67"/>
  <c r="E294" i="67"/>
  <c r="I292" i="67"/>
  <c r="I291" i="67"/>
  <c r="E291" i="67"/>
  <c r="E290" i="67"/>
  <c r="F349" i="67"/>
  <c r="G349" i="67" s="1"/>
  <c r="H349" i="67" s="1"/>
  <c r="C348" i="67"/>
  <c r="F346" i="67"/>
  <c r="G346" i="67" s="1"/>
  <c r="H346" i="67" s="1"/>
  <c r="C345" i="67"/>
  <c r="E343" i="67"/>
  <c r="C342" i="67"/>
  <c r="E340" i="67"/>
  <c r="I338" i="67"/>
  <c r="E337" i="67"/>
  <c r="I335" i="67"/>
  <c r="E334" i="67"/>
  <c r="I332" i="67"/>
  <c r="D331" i="67"/>
  <c r="I329" i="67"/>
  <c r="D328" i="67"/>
  <c r="D325" i="67"/>
  <c r="F323" i="67"/>
  <c r="G323" i="67" s="1"/>
  <c r="H323" i="67" s="1"/>
  <c r="D322" i="67"/>
  <c r="F320" i="67"/>
  <c r="G320" i="67" s="1"/>
  <c r="H320" i="67" s="1"/>
  <c r="C319" i="67"/>
  <c r="F317" i="67"/>
  <c r="G317" i="67" s="1"/>
  <c r="H317" i="67" s="1"/>
  <c r="F316" i="67"/>
  <c r="G316" i="67" s="1"/>
  <c r="H316" i="67" s="1"/>
  <c r="C315" i="67"/>
  <c r="C314" i="67"/>
  <c r="F313" i="67"/>
  <c r="G313" i="67" s="1"/>
  <c r="H313" i="67" s="1"/>
  <c r="F312" i="67"/>
  <c r="G312" i="67" s="1"/>
  <c r="H312" i="67" s="1"/>
  <c r="C311" i="67"/>
  <c r="C310" i="67"/>
  <c r="F309" i="67"/>
  <c r="G309" i="67" s="1"/>
  <c r="H309" i="67" s="1"/>
  <c r="F308" i="67"/>
  <c r="G308" i="67" s="1"/>
  <c r="H308" i="67" s="1"/>
  <c r="C307" i="67"/>
  <c r="C306" i="67"/>
  <c r="F305" i="67"/>
  <c r="G305" i="67" s="1"/>
  <c r="H305" i="67" s="1"/>
  <c r="F304" i="67"/>
  <c r="G304" i="67" s="1"/>
  <c r="H304" i="67" s="1"/>
  <c r="C303" i="67"/>
  <c r="C302" i="67"/>
  <c r="F301" i="67"/>
  <c r="G301" i="67" s="1"/>
  <c r="H301" i="67" s="1"/>
  <c r="F300" i="67"/>
  <c r="G300" i="67" s="1"/>
  <c r="H300" i="67" s="1"/>
  <c r="C299" i="67"/>
  <c r="C298" i="67"/>
  <c r="F297" i="67"/>
  <c r="G297" i="67" s="1"/>
  <c r="H297" i="67" s="1"/>
  <c r="F296" i="67"/>
  <c r="G296" i="67" s="1"/>
  <c r="H296" i="67" s="1"/>
  <c r="C295" i="67"/>
  <c r="C294" i="67"/>
  <c r="F293" i="67"/>
  <c r="G293" i="67" s="1"/>
  <c r="H293" i="67" s="1"/>
  <c r="F292" i="67"/>
  <c r="G292" i="67" s="1"/>
  <c r="H292" i="67" s="1"/>
  <c r="C291" i="67"/>
  <c r="C290" i="67"/>
  <c r="C349" i="67"/>
  <c r="E347" i="67"/>
  <c r="C346" i="67"/>
  <c r="E344" i="67"/>
  <c r="I342" i="67"/>
  <c r="E341" i="67"/>
  <c r="I339" i="67"/>
  <c r="E338" i="67"/>
  <c r="I336" i="67"/>
  <c r="D335" i="67"/>
  <c r="I333" i="67"/>
  <c r="D332" i="67"/>
  <c r="D329" i="67"/>
  <c r="F327" i="67"/>
  <c r="D326" i="67"/>
  <c r="F324" i="67"/>
  <c r="G324" i="67" s="1"/>
  <c r="H324" i="67" s="1"/>
  <c r="C323" i="67"/>
  <c r="F321" i="67"/>
  <c r="G321" i="67" s="1"/>
  <c r="H321" i="67" s="1"/>
  <c r="C320" i="67"/>
  <c r="E318" i="67"/>
  <c r="E317" i="67"/>
  <c r="E316" i="67"/>
  <c r="I314" i="67"/>
  <c r="I313" i="67"/>
  <c r="E313" i="67"/>
  <c r="E312" i="67"/>
  <c r="I310" i="67"/>
  <c r="I309" i="67"/>
  <c r="E309" i="67"/>
  <c r="E308" i="67"/>
  <c r="I306" i="67"/>
  <c r="I305" i="67"/>
  <c r="E305" i="67"/>
  <c r="E304" i="67"/>
  <c r="I302" i="67"/>
  <c r="I301" i="67"/>
  <c r="E301" i="67"/>
  <c r="E300" i="67"/>
  <c r="I298" i="67"/>
  <c r="I297" i="67"/>
  <c r="E297" i="67"/>
  <c r="E296" i="67"/>
  <c r="I294" i="67"/>
  <c r="I293" i="67"/>
  <c r="E293" i="67"/>
  <c r="E292" i="67"/>
  <c r="I290" i="67"/>
  <c r="E287" i="67"/>
  <c r="F286" i="67"/>
  <c r="I285" i="67"/>
  <c r="E285" i="67"/>
  <c r="C284" i="67"/>
  <c r="D283" i="67"/>
  <c r="E282" i="67"/>
  <c r="F281" i="67"/>
  <c r="I280" i="67"/>
  <c r="D280" i="67"/>
  <c r="E279" i="67"/>
  <c r="F278" i="67"/>
  <c r="G278" i="67" s="1"/>
  <c r="H278" i="67" s="1"/>
  <c r="I277" i="67"/>
  <c r="E277" i="67"/>
  <c r="D275" i="67"/>
  <c r="E274" i="67"/>
  <c r="D273" i="67"/>
  <c r="F272" i="67"/>
  <c r="G272" i="67" s="1"/>
  <c r="H272" i="67" s="1"/>
  <c r="I271" i="67"/>
  <c r="C271" i="67"/>
  <c r="D270" i="67"/>
  <c r="C269" i="67"/>
  <c r="E268" i="67"/>
  <c r="F267" i="67"/>
  <c r="G267" i="67" s="1"/>
  <c r="H267" i="67" s="1"/>
  <c r="I266" i="67"/>
  <c r="C266" i="67"/>
  <c r="F265" i="67"/>
  <c r="G265" i="67" s="1"/>
  <c r="H265" i="67" s="1"/>
  <c r="I264" i="67"/>
  <c r="D264" i="67"/>
  <c r="E263" i="67"/>
  <c r="F262" i="67"/>
  <c r="I261" i="67"/>
  <c r="E261" i="67"/>
  <c r="C260" i="67"/>
  <c r="D259" i="67"/>
  <c r="E258" i="67"/>
  <c r="C287" i="67"/>
  <c r="C286" i="67"/>
  <c r="D285" i="67"/>
  <c r="E284" i="67"/>
  <c r="E283" i="67"/>
  <c r="D282" i="67"/>
  <c r="D281" i="67"/>
  <c r="E280" i="67"/>
  <c r="D279" i="67"/>
  <c r="D278" i="67"/>
  <c r="F277" i="67"/>
  <c r="G277" i="67" s="1"/>
  <c r="H277" i="67" s="1"/>
  <c r="F276" i="67"/>
  <c r="G276" i="67" s="1"/>
  <c r="H276" i="67" s="1"/>
  <c r="F275" i="67"/>
  <c r="G275" i="67" s="1"/>
  <c r="H275" i="67" s="1"/>
  <c r="F274" i="67"/>
  <c r="I272" i="67"/>
  <c r="C272" i="67"/>
  <c r="I270" i="67"/>
  <c r="I269" i="67"/>
  <c r="D269" i="67"/>
  <c r="D268" i="67"/>
  <c r="D267" i="67"/>
  <c r="D266" i="67"/>
  <c r="E265" i="67"/>
  <c r="F264" i="67"/>
  <c r="F263" i="67"/>
  <c r="G263" i="67" s="1"/>
  <c r="H263" i="67" s="1"/>
  <c r="E262" i="67"/>
  <c r="I260" i="67"/>
  <c r="I259" i="67"/>
  <c r="I258" i="67"/>
  <c r="I257" i="67"/>
  <c r="C257" i="67"/>
  <c r="C256" i="67"/>
  <c r="C255" i="67"/>
  <c r="C254" i="67"/>
  <c r="C253" i="67"/>
  <c r="C252" i="67"/>
  <c r="C251" i="67"/>
  <c r="C250" i="67"/>
  <c r="C249" i="67"/>
  <c r="C248" i="67"/>
  <c r="C247" i="67"/>
  <c r="C246" i="67"/>
  <c r="C245" i="67"/>
  <c r="C244" i="67"/>
  <c r="C243" i="67"/>
  <c r="C242" i="67"/>
  <c r="C241" i="67"/>
  <c r="I287" i="67"/>
  <c r="I286" i="67"/>
  <c r="C285" i="67"/>
  <c r="D284" i="67"/>
  <c r="C283" i="67"/>
  <c r="C282" i="67"/>
  <c r="C281" i="67"/>
  <c r="C280" i="67"/>
  <c r="C279" i="67"/>
  <c r="C278" i="67"/>
  <c r="D277" i="67"/>
  <c r="E276" i="67"/>
  <c r="E275" i="67"/>
  <c r="D274" i="67"/>
  <c r="F273" i="67"/>
  <c r="F271" i="67"/>
  <c r="G271" i="67" s="1"/>
  <c r="H271" i="67" s="1"/>
  <c r="F270" i="67"/>
  <c r="I268" i="67"/>
  <c r="C268" i="67"/>
  <c r="C267" i="67"/>
  <c r="I265" i="67"/>
  <c r="D265" i="67"/>
  <c r="E264" i="67"/>
  <c r="D263" i="67"/>
  <c r="D262" i="67"/>
  <c r="F261" i="67"/>
  <c r="G261" i="67" s="1"/>
  <c r="H261" i="67" s="1"/>
  <c r="F260" i="67"/>
  <c r="F259" i="67"/>
  <c r="G259" i="67" s="1"/>
  <c r="H259" i="67" s="1"/>
  <c r="F258" i="67"/>
  <c r="G258" i="67" s="1"/>
  <c r="H258" i="67" s="1"/>
  <c r="F257" i="67"/>
  <c r="I256" i="67"/>
  <c r="I255" i="67"/>
  <c r="I254" i="67"/>
  <c r="I253" i="67"/>
  <c r="I252" i="67"/>
  <c r="I251" i="67"/>
  <c r="I250" i="67"/>
  <c r="I249" i="67"/>
  <c r="I248" i="67"/>
  <c r="I247" i="67"/>
  <c r="I246" i="67"/>
  <c r="I245" i="67"/>
  <c r="I244" i="67"/>
  <c r="I243" i="67"/>
  <c r="I242" i="67"/>
  <c r="I241" i="67"/>
  <c r="I240" i="67"/>
  <c r="I239" i="67"/>
  <c r="I238" i="67"/>
  <c r="I237" i="67"/>
  <c r="I236" i="67"/>
  <c r="I235" i="67"/>
  <c r="I234" i="67"/>
  <c r="I233" i="67"/>
  <c r="I232" i="67"/>
  <c r="I231" i="67"/>
  <c r="I230" i="67"/>
  <c r="I229" i="67"/>
  <c r="I228" i="67"/>
  <c r="I227" i="67"/>
  <c r="F287" i="67"/>
  <c r="E286" i="67"/>
  <c r="I284" i="67"/>
  <c r="I283" i="67"/>
  <c r="I282" i="67"/>
  <c r="I281" i="67"/>
  <c r="I279" i="67"/>
  <c r="I278" i="67"/>
  <c r="C277" i="67"/>
  <c r="C275" i="67"/>
  <c r="C274" i="67"/>
  <c r="E273" i="67"/>
  <c r="E272" i="67"/>
  <c r="E271" i="67"/>
  <c r="E270" i="67"/>
  <c r="F269" i="67"/>
  <c r="G269" i="67" s="1"/>
  <c r="H269" i="67" s="1"/>
  <c r="I267" i="67"/>
  <c r="F266" i="67"/>
  <c r="C265" i="67"/>
  <c r="C264" i="67"/>
  <c r="C263" i="67"/>
  <c r="C262" i="67"/>
  <c r="D261" i="67"/>
  <c r="E260" i="67"/>
  <c r="E259" i="67"/>
  <c r="D258" i="67"/>
  <c r="E257" i="67"/>
  <c r="F256" i="67"/>
  <c r="G256" i="67" s="1"/>
  <c r="H256" i="67" s="1"/>
  <c r="F255" i="67"/>
  <c r="F254" i="67"/>
  <c r="G254" i="67" s="1"/>
  <c r="H254" i="67" s="1"/>
  <c r="F253" i="67"/>
  <c r="F252" i="67"/>
  <c r="G252" i="67" s="1"/>
  <c r="H252" i="67" s="1"/>
  <c r="F251" i="67"/>
  <c r="F250" i="67"/>
  <c r="G250" i="67" s="1"/>
  <c r="H250" i="67" s="1"/>
  <c r="F249" i="67"/>
  <c r="F248" i="67"/>
  <c r="G248" i="67" s="1"/>
  <c r="H248" i="67" s="1"/>
  <c r="F247" i="67"/>
  <c r="F246" i="67"/>
  <c r="G246" i="67" s="1"/>
  <c r="H246" i="67" s="1"/>
  <c r="F245" i="67"/>
  <c r="F244" i="67"/>
  <c r="G244" i="67" s="1"/>
  <c r="H244" i="67" s="1"/>
  <c r="F243" i="67"/>
  <c r="F242" i="67"/>
  <c r="G242" i="67" s="1"/>
  <c r="H242" i="67" s="1"/>
  <c r="F241" i="67"/>
  <c r="F240" i="67"/>
  <c r="G240" i="67" s="1"/>
  <c r="H240" i="67" s="1"/>
  <c r="D287" i="67"/>
  <c r="D286" i="67"/>
  <c r="F285" i="67"/>
  <c r="F284" i="67"/>
  <c r="G284" i="67" s="1"/>
  <c r="H284" i="67" s="1"/>
  <c r="F283" i="67"/>
  <c r="F282" i="67"/>
  <c r="E281" i="67"/>
  <c r="F280" i="67"/>
  <c r="G280" i="67" s="1"/>
  <c r="H280" i="67" s="1"/>
  <c r="F279" i="67"/>
  <c r="E278" i="67"/>
  <c r="I276" i="67"/>
  <c r="I275" i="67"/>
  <c r="I274" i="67"/>
  <c r="I273" i="67"/>
  <c r="C273" i="67"/>
  <c r="D272" i="67"/>
  <c r="D271" i="67"/>
  <c r="C270" i="67"/>
  <c r="E269" i="67"/>
  <c r="F268" i="67"/>
  <c r="E267" i="67"/>
  <c r="E266" i="67"/>
  <c r="I263" i="67"/>
  <c r="I262" i="67"/>
  <c r="C261" i="67"/>
  <c r="D260" i="67"/>
  <c r="C259" i="67"/>
  <c r="C258" i="67"/>
  <c r="D257" i="67"/>
  <c r="E256" i="67"/>
  <c r="E255" i="67"/>
  <c r="E254" i="67"/>
  <c r="E253" i="67"/>
  <c r="E252" i="67"/>
  <c r="E251" i="67"/>
  <c r="E250" i="67"/>
  <c r="E249" i="67"/>
  <c r="E248" i="67"/>
  <c r="E247" i="67"/>
  <c r="E246" i="67"/>
  <c r="E245" i="67"/>
  <c r="E244" i="67"/>
  <c r="E243" i="67"/>
  <c r="E242" i="67"/>
  <c r="E241" i="67"/>
  <c r="E240" i="67"/>
  <c r="C239" i="67"/>
  <c r="F237" i="67"/>
  <c r="E236" i="67"/>
  <c r="C235" i="67"/>
  <c r="F233" i="67"/>
  <c r="G233" i="67" s="1"/>
  <c r="H233" i="67" s="1"/>
  <c r="E232" i="67"/>
  <c r="C231" i="67"/>
  <c r="F229" i="67"/>
  <c r="E228" i="67"/>
  <c r="C227" i="67"/>
  <c r="C240" i="67"/>
  <c r="F238" i="67"/>
  <c r="E237" i="67"/>
  <c r="C236" i="67"/>
  <c r="F234" i="67"/>
  <c r="E233" i="67"/>
  <c r="C232" i="67"/>
  <c r="F230" i="67"/>
  <c r="E229" i="67"/>
  <c r="C228" i="67"/>
  <c r="F239" i="67"/>
  <c r="G239" i="67" s="1"/>
  <c r="H239" i="67" s="1"/>
  <c r="E238" i="67"/>
  <c r="C237" i="67"/>
  <c r="F235" i="67"/>
  <c r="E234" i="67"/>
  <c r="C233" i="67"/>
  <c r="F231" i="67"/>
  <c r="E230" i="67"/>
  <c r="C229" i="67"/>
  <c r="F227" i="67"/>
  <c r="G227" i="67" s="1"/>
  <c r="H227" i="67" s="1"/>
  <c r="E239" i="67"/>
  <c r="C238" i="67"/>
  <c r="F236" i="67"/>
  <c r="G236" i="67" s="1"/>
  <c r="H236" i="67" s="1"/>
  <c r="E235" i="67"/>
  <c r="C234" i="67"/>
  <c r="F232" i="67"/>
  <c r="G232" i="67" s="1"/>
  <c r="H232" i="67" s="1"/>
  <c r="E231" i="67"/>
  <c r="C230" i="67"/>
  <c r="F228" i="67"/>
  <c r="E227" i="67"/>
  <c r="E26" i="67"/>
  <c r="E10" i="67"/>
  <c r="I226" i="67"/>
  <c r="I225" i="67"/>
  <c r="C225" i="67"/>
  <c r="D224" i="67"/>
  <c r="C223" i="67"/>
  <c r="E222" i="67"/>
  <c r="F221" i="67"/>
  <c r="G221" i="67" s="1"/>
  <c r="H221" i="67" s="1"/>
  <c r="I220" i="67"/>
  <c r="C220" i="67"/>
  <c r="F219" i="67"/>
  <c r="G219" i="67" s="1"/>
  <c r="H219" i="67" s="1"/>
  <c r="I218" i="67"/>
  <c r="D218" i="67"/>
  <c r="E217" i="67"/>
  <c r="F216" i="67"/>
  <c r="I215" i="67"/>
  <c r="E215" i="67"/>
  <c r="C214" i="67"/>
  <c r="D213" i="67"/>
  <c r="E212" i="67"/>
  <c r="D211" i="67"/>
  <c r="F210" i="67"/>
  <c r="G210" i="67" s="1"/>
  <c r="H210" i="67" s="1"/>
  <c r="I209" i="67"/>
  <c r="C209" i="67"/>
  <c r="D208" i="67"/>
  <c r="C207" i="67"/>
  <c r="E206" i="67"/>
  <c r="F205" i="67"/>
  <c r="G205" i="67" s="1"/>
  <c r="H205" i="67" s="1"/>
  <c r="I204" i="67"/>
  <c r="C204" i="67"/>
  <c r="F203" i="67"/>
  <c r="I202" i="67"/>
  <c r="D202" i="67"/>
  <c r="E201" i="67"/>
  <c r="F200" i="67"/>
  <c r="I199" i="67"/>
  <c r="E199" i="67"/>
  <c r="C198" i="67"/>
  <c r="D197" i="67"/>
  <c r="E196" i="67"/>
  <c r="C226" i="67"/>
  <c r="I224" i="67"/>
  <c r="I223" i="67"/>
  <c r="D223" i="67"/>
  <c r="D222" i="67"/>
  <c r="D221" i="67"/>
  <c r="D220" i="67"/>
  <c r="E219" i="67"/>
  <c r="F218" i="67"/>
  <c r="G218" i="67" s="1"/>
  <c r="H218" i="67" s="1"/>
  <c r="F217" i="67"/>
  <c r="G217" i="67" s="1"/>
  <c r="H217" i="67" s="1"/>
  <c r="E216" i="67"/>
  <c r="I214" i="67"/>
  <c r="I213" i="67"/>
  <c r="I212" i="67"/>
  <c r="I211" i="67"/>
  <c r="C211" i="67"/>
  <c r="D210" i="67"/>
  <c r="D209" i="67"/>
  <c r="C208" i="67"/>
  <c r="E207" i="67"/>
  <c r="F206" i="67"/>
  <c r="E205" i="67"/>
  <c r="E204" i="67"/>
  <c r="I201" i="67"/>
  <c r="I200" i="67"/>
  <c r="C199" i="67"/>
  <c r="D198" i="67"/>
  <c r="C197" i="67"/>
  <c r="C196" i="67"/>
  <c r="D195" i="67"/>
  <c r="E194" i="67"/>
  <c r="E193" i="67"/>
  <c r="E192" i="67"/>
  <c r="E191" i="67"/>
  <c r="E190" i="67"/>
  <c r="E189" i="67"/>
  <c r="E188" i="67"/>
  <c r="E187" i="67"/>
  <c r="E186" i="67"/>
  <c r="E185" i="67"/>
  <c r="E184" i="67"/>
  <c r="E183" i="67"/>
  <c r="E182" i="67"/>
  <c r="E181" i="67"/>
  <c r="E180" i="67"/>
  <c r="E179" i="67"/>
  <c r="E178" i="67"/>
  <c r="E177" i="67"/>
  <c r="E176" i="67"/>
  <c r="E175" i="67"/>
  <c r="E174" i="67"/>
  <c r="E173" i="67"/>
  <c r="E172" i="67"/>
  <c r="E171" i="67"/>
  <c r="E170" i="67"/>
  <c r="E169" i="67"/>
  <c r="E168" i="67"/>
  <c r="E167" i="67"/>
  <c r="F225" i="67"/>
  <c r="G225" i="67" s="1"/>
  <c r="H225" i="67" s="1"/>
  <c r="F224" i="67"/>
  <c r="G224" i="67" s="1"/>
  <c r="H224" i="67" s="1"/>
  <c r="I222" i="67"/>
  <c r="C222" i="67"/>
  <c r="C221" i="67"/>
  <c r="I219" i="67"/>
  <c r="D219" i="67"/>
  <c r="E218" i="67"/>
  <c r="D217" i="67"/>
  <c r="D216" i="67"/>
  <c r="F215" i="67"/>
  <c r="G215" i="67" s="1"/>
  <c r="H215" i="67" s="1"/>
  <c r="F214" i="67"/>
  <c r="G214" i="67" s="1"/>
  <c r="H214" i="67" s="1"/>
  <c r="F213" i="67"/>
  <c r="F212" i="67"/>
  <c r="G212" i="67" s="1"/>
  <c r="H212" i="67" s="1"/>
  <c r="I210" i="67"/>
  <c r="C210" i="67"/>
  <c r="I208" i="67"/>
  <c r="I207" i="67"/>
  <c r="D207" i="67"/>
  <c r="D206" i="67"/>
  <c r="D205" i="67"/>
  <c r="D204" i="67"/>
  <c r="E203" i="67"/>
  <c r="F202" i="67"/>
  <c r="G202" i="67" s="1"/>
  <c r="H202" i="67" s="1"/>
  <c r="F201" i="67"/>
  <c r="E200" i="67"/>
  <c r="I198" i="67"/>
  <c r="I197" i="67"/>
  <c r="I196" i="67"/>
  <c r="I195" i="67"/>
  <c r="C195" i="67"/>
  <c r="C194" i="67"/>
  <c r="C193" i="67"/>
  <c r="C192" i="67"/>
  <c r="C191" i="67"/>
  <c r="C190" i="67"/>
  <c r="C189" i="67"/>
  <c r="C188" i="67"/>
  <c r="C187" i="67"/>
  <c r="C186" i="67"/>
  <c r="C185" i="67"/>
  <c r="C184" i="67"/>
  <c r="C183" i="67"/>
  <c r="C182" i="67"/>
  <c r="C181" i="67"/>
  <c r="C180" i="67"/>
  <c r="C179" i="67"/>
  <c r="C178" i="67"/>
  <c r="C177" i="67"/>
  <c r="C176" i="67"/>
  <c r="C175" i="67"/>
  <c r="C174" i="67"/>
  <c r="C173" i="67"/>
  <c r="C172" i="67"/>
  <c r="C171" i="67"/>
  <c r="C170" i="67"/>
  <c r="C169" i="67"/>
  <c r="C168" i="67"/>
  <c r="C167" i="67"/>
  <c r="F226" i="67"/>
  <c r="E225" i="67"/>
  <c r="E224" i="67"/>
  <c r="F223" i="67"/>
  <c r="I221" i="67"/>
  <c r="F220" i="67"/>
  <c r="C219" i="67"/>
  <c r="C218" i="67"/>
  <c r="C217" i="67"/>
  <c r="C216" i="67"/>
  <c r="D215" i="67"/>
  <c r="E214" i="67"/>
  <c r="E213" i="67"/>
  <c r="D212" i="67"/>
  <c r="F211" i="67"/>
  <c r="G211" i="67" s="1"/>
  <c r="H211" i="67" s="1"/>
  <c r="F209" i="67"/>
  <c r="F208" i="67"/>
  <c r="I206" i="67"/>
  <c r="C206" i="67"/>
  <c r="C205" i="67"/>
  <c r="I203" i="67"/>
  <c r="D203" i="67"/>
  <c r="E202" i="67"/>
  <c r="D201" i="67"/>
  <c r="D200" i="67"/>
  <c r="F199" i="67"/>
  <c r="G199" i="67" s="1"/>
  <c r="H199" i="67" s="1"/>
  <c r="F198" i="67"/>
  <c r="G198" i="67" s="1"/>
  <c r="H198" i="67" s="1"/>
  <c r="F197" i="67"/>
  <c r="F196" i="67"/>
  <c r="G196" i="67" s="1"/>
  <c r="H196" i="67" s="1"/>
  <c r="F195" i="67"/>
  <c r="I194" i="67"/>
  <c r="I193" i="67"/>
  <c r="I192" i="67"/>
  <c r="I191" i="67"/>
  <c r="I190" i="67"/>
  <c r="I189" i="67"/>
  <c r="I188" i="67"/>
  <c r="I187" i="67"/>
  <c r="I186" i="67"/>
  <c r="I185" i="67"/>
  <c r="I184" i="67"/>
  <c r="I183" i="67"/>
  <c r="I182" i="67"/>
  <c r="I181" i="67"/>
  <c r="I180" i="67"/>
  <c r="I179" i="67"/>
  <c r="I178" i="67"/>
  <c r="I177" i="67"/>
  <c r="I176" i="67"/>
  <c r="I175" i="67"/>
  <c r="I174" i="67"/>
  <c r="I173" i="67"/>
  <c r="I172" i="67"/>
  <c r="I171" i="67"/>
  <c r="I170" i="67"/>
  <c r="I169" i="67"/>
  <c r="I168" i="67"/>
  <c r="I167" i="67"/>
  <c r="I166" i="67"/>
  <c r="E226" i="67"/>
  <c r="D225" i="67"/>
  <c r="C224" i="67"/>
  <c r="E223" i="67"/>
  <c r="F222" i="67"/>
  <c r="E221" i="67"/>
  <c r="E220" i="67"/>
  <c r="I217" i="67"/>
  <c r="I216" i="67"/>
  <c r="C215" i="67"/>
  <c r="D214" i="67"/>
  <c r="C213" i="67"/>
  <c r="C212" i="67"/>
  <c r="E211" i="67"/>
  <c r="E210" i="67"/>
  <c r="E209" i="67"/>
  <c r="E208" i="67"/>
  <c r="F207" i="67"/>
  <c r="G207" i="67" s="1"/>
  <c r="H207" i="67" s="1"/>
  <c r="I205" i="67"/>
  <c r="F204" i="67"/>
  <c r="C203" i="67"/>
  <c r="C202" i="67"/>
  <c r="C201" i="67"/>
  <c r="C200" i="67"/>
  <c r="D199" i="67"/>
  <c r="E198" i="67"/>
  <c r="E197" i="67"/>
  <c r="D196" i="67"/>
  <c r="E195" i="67"/>
  <c r="F194" i="67"/>
  <c r="G194" i="67" s="1"/>
  <c r="H194" i="67" s="1"/>
  <c r="F193" i="67"/>
  <c r="G193" i="67" s="1"/>
  <c r="H193" i="67" s="1"/>
  <c r="F192" i="67"/>
  <c r="G192" i="67" s="1"/>
  <c r="H192" i="67" s="1"/>
  <c r="F191" i="67"/>
  <c r="G191" i="67" s="1"/>
  <c r="H191" i="67" s="1"/>
  <c r="F190" i="67"/>
  <c r="G190" i="67" s="1"/>
  <c r="H190" i="67" s="1"/>
  <c r="F189" i="67"/>
  <c r="G189" i="67" s="1"/>
  <c r="H189" i="67" s="1"/>
  <c r="F188" i="67"/>
  <c r="G188" i="67" s="1"/>
  <c r="H188" i="67" s="1"/>
  <c r="F187" i="67"/>
  <c r="G187" i="67" s="1"/>
  <c r="H187" i="67" s="1"/>
  <c r="F186" i="67"/>
  <c r="G186" i="67" s="1"/>
  <c r="H186" i="67" s="1"/>
  <c r="F185" i="67"/>
  <c r="G185" i="67" s="1"/>
  <c r="H185" i="67" s="1"/>
  <c r="F184" i="67"/>
  <c r="G184" i="67" s="1"/>
  <c r="H184" i="67" s="1"/>
  <c r="F183" i="67"/>
  <c r="G183" i="67" s="1"/>
  <c r="H183" i="67" s="1"/>
  <c r="F182" i="67"/>
  <c r="G182" i="67" s="1"/>
  <c r="H182" i="67" s="1"/>
  <c r="F181" i="67"/>
  <c r="G181" i="67" s="1"/>
  <c r="H181" i="67" s="1"/>
  <c r="F180" i="67"/>
  <c r="G180" i="67" s="1"/>
  <c r="H180" i="67" s="1"/>
  <c r="F179" i="67"/>
  <c r="G179" i="67" s="1"/>
  <c r="H179" i="67" s="1"/>
  <c r="F178" i="67"/>
  <c r="G178" i="67" s="1"/>
  <c r="H178" i="67" s="1"/>
  <c r="F177" i="67"/>
  <c r="G177" i="67" s="1"/>
  <c r="H177" i="67" s="1"/>
  <c r="F176" i="67"/>
  <c r="G176" i="67" s="1"/>
  <c r="H176" i="67" s="1"/>
  <c r="F175" i="67"/>
  <c r="G175" i="67" s="1"/>
  <c r="H175" i="67" s="1"/>
  <c r="F174" i="67"/>
  <c r="G174" i="67" s="1"/>
  <c r="H174" i="67" s="1"/>
  <c r="F173" i="67"/>
  <c r="G173" i="67" s="1"/>
  <c r="H173" i="67" s="1"/>
  <c r="F172" i="67"/>
  <c r="G172" i="67" s="1"/>
  <c r="H172" i="67" s="1"/>
  <c r="F171" i="67"/>
  <c r="G171" i="67" s="1"/>
  <c r="H171" i="67" s="1"/>
  <c r="F170" i="67"/>
  <c r="G170" i="67" s="1"/>
  <c r="H170" i="67" s="1"/>
  <c r="F169" i="67"/>
  <c r="G169" i="67" s="1"/>
  <c r="H169" i="67" s="1"/>
  <c r="F168" i="67"/>
  <c r="G168" i="67" s="1"/>
  <c r="H168" i="67" s="1"/>
  <c r="F167" i="67"/>
  <c r="G167" i="67" s="1"/>
  <c r="H167" i="67" s="1"/>
  <c r="I165" i="67"/>
  <c r="F166" i="67"/>
  <c r="G166" i="67" s="1"/>
  <c r="H166" i="67" s="1"/>
  <c r="F165" i="67"/>
  <c r="G165" i="67" s="1"/>
  <c r="H165" i="67" s="1"/>
  <c r="E166" i="67"/>
  <c r="E165" i="67"/>
  <c r="C166" i="67"/>
  <c r="C165" i="67"/>
  <c r="I163" i="67"/>
  <c r="C163" i="67"/>
  <c r="D162" i="67"/>
  <c r="C161" i="67"/>
  <c r="E160" i="67"/>
  <c r="F159" i="67"/>
  <c r="G159" i="67" s="1"/>
  <c r="H159" i="67" s="1"/>
  <c r="I158" i="67"/>
  <c r="C158" i="67"/>
  <c r="F157" i="67"/>
  <c r="G157" i="67" s="1"/>
  <c r="H157" i="67" s="1"/>
  <c r="I156" i="67"/>
  <c r="D156" i="67"/>
  <c r="E155" i="67"/>
  <c r="F154" i="67"/>
  <c r="G154" i="67" s="1"/>
  <c r="H154" i="67" s="1"/>
  <c r="I153" i="67"/>
  <c r="E153" i="67"/>
  <c r="C152" i="67"/>
  <c r="D151" i="67"/>
  <c r="E150" i="67"/>
  <c r="D149" i="67"/>
  <c r="F148" i="67"/>
  <c r="I147" i="67"/>
  <c r="C147" i="67"/>
  <c r="D146" i="67"/>
  <c r="C145" i="67"/>
  <c r="E144" i="67"/>
  <c r="F143" i="67"/>
  <c r="I142" i="67"/>
  <c r="C142" i="67"/>
  <c r="F141" i="67"/>
  <c r="I140" i="67"/>
  <c r="D140" i="67"/>
  <c r="E139" i="67"/>
  <c r="F138" i="67"/>
  <c r="I137" i="67"/>
  <c r="E137" i="67"/>
  <c r="C136" i="67"/>
  <c r="D135" i="67"/>
  <c r="E134" i="67"/>
  <c r="F163" i="67"/>
  <c r="I162" i="67"/>
  <c r="C162" i="67"/>
  <c r="F161" i="67"/>
  <c r="I160" i="67"/>
  <c r="D160" i="67"/>
  <c r="E159" i="67"/>
  <c r="F158" i="67"/>
  <c r="G158" i="67" s="1"/>
  <c r="H158" i="67" s="1"/>
  <c r="I157" i="67"/>
  <c r="E157" i="67"/>
  <c r="C156" i="67"/>
  <c r="D155" i="67"/>
  <c r="E154" i="67"/>
  <c r="D153" i="67"/>
  <c r="F152" i="67"/>
  <c r="G152" i="67" s="1"/>
  <c r="H152" i="67" s="1"/>
  <c r="I151" i="67"/>
  <c r="C151" i="67"/>
  <c r="D150" i="67"/>
  <c r="C149" i="67"/>
  <c r="E148" i="67"/>
  <c r="F147" i="67"/>
  <c r="G147" i="67" s="1"/>
  <c r="H147" i="67" s="1"/>
  <c r="I146" i="67"/>
  <c r="C146" i="67"/>
  <c r="F145" i="67"/>
  <c r="I144" i="67"/>
  <c r="D144" i="67"/>
  <c r="E143" i="67"/>
  <c r="F142" i="67"/>
  <c r="I141" i="67"/>
  <c r="E141" i="67"/>
  <c r="C140" i="67"/>
  <c r="D139" i="67"/>
  <c r="E138" i="67"/>
  <c r="D137" i="67"/>
  <c r="F136" i="67"/>
  <c r="I135" i="67"/>
  <c r="E163" i="67"/>
  <c r="F162" i="67"/>
  <c r="I161" i="67"/>
  <c r="E161" i="67"/>
  <c r="C160" i="67"/>
  <c r="D159" i="67"/>
  <c r="E158" i="67"/>
  <c r="D157" i="67"/>
  <c r="F156" i="67"/>
  <c r="I155" i="67"/>
  <c r="C155" i="67"/>
  <c r="D154" i="67"/>
  <c r="C153" i="67"/>
  <c r="E152" i="67"/>
  <c r="F151" i="67"/>
  <c r="I150" i="67"/>
  <c r="C150" i="67"/>
  <c r="F149" i="67"/>
  <c r="I148" i="67"/>
  <c r="D148" i="67"/>
  <c r="E147" i="67"/>
  <c r="F146" i="67"/>
  <c r="I145" i="67"/>
  <c r="E145" i="67"/>
  <c r="C144" i="67"/>
  <c r="D143" i="67"/>
  <c r="E142" i="67"/>
  <c r="D141" i="67"/>
  <c r="F140" i="67"/>
  <c r="I139" i="67"/>
  <c r="C139" i="67"/>
  <c r="D138" i="67"/>
  <c r="C159" i="67"/>
  <c r="E156" i="67"/>
  <c r="F153" i="67"/>
  <c r="F150" i="67"/>
  <c r="G150" i="67" s="1"/>
  <c r="H150" i="67" s="1"/>
  <c r="C148" i="67"/>
  <c r="D145" i="67"/>
  <c r="D142" i="67"/>
  <c r="F139" i="67"/>
  <c r="C137" i="67"/>
  <c r="F135" i="67"/>
  <c r="F134" i="67"/>
  <c r="F133" i="67"/>
  <c r="I132" i="67"/>
  <c r="I131" i="67"/>
  <c r="E131" i="67"/>
  <c r="E130" i="67"/>
  <c r="I128" i="67"/>
  <c r="I127" i="67"/>
  <c r="E127" i="67"/>
  <c r="E126" i="67"/>
  <c r="I124" i="67"/>
  <c r="I123" i="67"/>
  <c r="E123" i="67"/>
  <c r="E122" i="67"/>
  <c r="I120" i="67"/>
  <c r="I119" i="67"/>
  <c r="E119" i="67"/>
  <c r="E118" i="67"/>
  <c r="I116" i="67"/>
  <c r="I115" i="67"/>
  <c r="E115" i="67"/>
  <c r="E114" i="67"/>
  <c r="I112" i="67"/>
  <c r="I111" i="67"/>
  <c r="E111" i="67"/>
  <c r="E110" i="67"/>
  <c r="I108" i="67"/>
  <c r="I107" i="67"/>
  <c r="E107" i="67"/>
  <c r="E106" i="67"/>
  <c r="D161" i="67"/>
  <c r="D158" i="67"/>
  <c r="F155" i="67"/>
  <c r="I152" i="67"/>
  <c r="I149" i="67"/>
  <c r="D147" i="67"/>
  <c r="F144" i="67"/>
  <c r="I138" i="67"/>
  <c r="I136" i="67"/>
  <c r="E135" i="67"/>
  <c r="D134" i="67"/>
  <c r="E133" i="67"/>
  <c r="F132" i="67"/>
  <c r="G132" i="67" s="1"/>
  <c r="H132" i="67" s="1"/>
  <c r="C131" i="67"/>
  <c r="C130" i="67"/>
  <c r="F129" i="67"/>
  <c r="G129" i="67" s="1"/>
  <c r="H129" i="67" s="1"/>
  <c r="F128" i="67"/>
  <c r="G128" i="67" s="1"/>
  <c r="H128" i="67" s="1"/>
  <c r="C127" i="67"/>
  <c r="C126" i="67"/>
  <c r="F125" i="67"/>
  <c r="G125" i="67" s="1"/>
  <c r="H125" i="67" s="1"/>
  <c r="F124" i="67"/>
  <c r="G124" i="67" s="1"/>
  <c r="H124" i="67" s="1"/>
  <c r="C123" i="67"/>
  <c r="C122" i="67"/>
  <c r="F121" i="67"/>
  <c r="G121" i="67" s="1"/>
  <c r="H121" i="67" s="1"/>
  <c r="F120" i="67"/>
  <c r="G120" i="67" s="1"/>
  <c r="H120" i="67" s="1"/>
  <c r="C119" i="67"/>
  <c r="C118" i="67"/>
  <c r="F117" i="67"/>
  <c r="G117" i="67" s="1"/>
  <c r="H117" i="67" s="1"/>
  <c r="F116" i="67"/>
  <c r="G116" i="67" s="1"/>
  <c r="H116" i="67" s="1"/>
  <c r="C115" i="67"/>
  <c r="C114" i="67"/>
  <c r="F113" i="67"/>
  <c r="G113" i="67" s="1"/>
  <c r="H113" i="67" s="1"/>
  <c r="F112" i="67"/>
  <c r="G112" i="67" s="1"/>
  <c r="H112" i="67" s="1"/>
  <c r="C111" i="67"/>
  <c r="C110" i="67"/>
  <c r="F109" i="67"/>
  <c r="G109" i="67" s="1"/>
  <c r="H109" i="67" s="1"/>
  <c r="F108" i="67"/>
  <c r="G108" i="67" s="1"/>
  <c r="H108" i="67" s="1"/>
  <c r="C107" i="67"/>
  <c r="C106" i="67"/>
  <c r="F105" i="67"/>
  <c r="G105" i="67" s="1"/>
  <c r="H105" i="67" s="1"/>
  <c r="D163" i="67"/>
  <c r="F160" i="67"/>
  <c r="G160" i="67" s="1"/>
  <c r="H160" i="67" s="1"/>
  <c r="I154" i="67"/>
  <c r="D152" i="67"/>
  <c r="E149" i="67"/>
  <c r="E146" i="67"/>
  <c r="I143" i="67"/>
  <c r="C141" i="67"/>
  <c r="C138" i="67"/>
  <c r="E136" i="67"/>
  <c r="C135" i="67"/>
  <c r="C134" i="67"/>
  <c r="D133" i="67"/>
  <c r="E132" i="67"/>
  <c r="I130" i="67"/>
  <c r="I129" i="67"/>
  <c r="E129" i="67"/>
  <c r="E128" i="67"/>
  <c r="I126" i="67"/>
  <c r="I125" i="67"/>
  <c r="E125" i="67"/>
  <c r="E124" i="67"/>
  <c r="I122" i="67"/>
  <c r="I121" i="67"/>
  <c r="E121" i="67"/>
  <c r="E120" i="67"/>
  <c r="I118" i="67"/>
  <c r="I117" i="67"/>
  <c r="E117" i="67"/>
  <c r="E116" i="67"/>
  <c r="I114" i="67"/>
  <c r="I113" i="67"/>
  <c r="E113" i="67"/>
  <c r="E112" i="67"/>
  <c r="I110" i="67"/>
  <c r="I109" i="67"/>
  <c r="E109" i="67"/>
  <c r="E108" i="67"/>
  <c r="I106" i="67"/>
  <c r="I105" i="67"/>
  <c r="E105" i="67"/>
  <c r="E162" i="67"/>
  <c r="I159" i="67"/>
  <c r="C157" i="67"/>
  <c r="C154" i="67"/>
  <c r="E151" i="67"/>
  <c r="C143" i="67"/>
  <c r="E140" i="67"/>
  <c r="F137" i="67"/>
  <c r="D136" i="67"/>
  <c r="I134" i="67"/>
  <c r="I133" i="67"/>
  <c r="C133" i="67"/>
  <c r="C132" i="67"/>
  <c r="F131" i="67"/>
  <c r="G131" i="67" s="1"/>
  <c r="H131" i="67" s="1"/>
  <c r="F130" i="67"/>
  <c r="G130" i="67" s="1"/>
  <c r="H130" i="67" s="1"/>
  <c r="C129" i="67"/>
  <c r="C128" i="67"/>
  <c r="F127" i="67"/>
  <c r="G127" i="67" s="1"/>
  <c r="H127" i="67" s="1"/>
  <c r="F126" i="67"/>
  <c r="G126" i="67" s="1"/>
  <c r="H126" i="67" s="1"/>
  <c r="C125" i="67"/>
  <c r="C124" i="67"/>
  <c r="F123" i="67"/>
  <c r="G123" i="67" s="1"/>
  <c r="H123" i="67" s="1"/>
  <c r="F122" i="67"/>
  <c r="G122" i="67" s="1"/>
  <c r="H122" i="67" s="1"/>
  <c r="C121" i="67"/>
  <c r="C120" i="67"/>
  <c r="F119" i="67"/>
  <c r="G119" i="67" s="1"/>
  <c r="H119" i="67" s="1"/>
  <c r="F118" i="67"/>
  <c r="G118" i="67" s="1"/>
  <c r="H118" i="67" s="1"/>
  <c r="C117" i="67"/>
  <c r="C116" i="67"/>
  <c r="F115" i="67"/>
  <c r="G115" i="67" s="1"/>
  <c r="H115" i="67" s="1"/>
  <c r="F114" i="67"/>
  <c r="G114" i="67" s="1"/>
  <c r="H114" i="67" s="1"/>
  <c r="C113" i="67"/>
  <c r="C112" i="67"/>
  <c r="F111" i="67"/>
  <c r="G111" i="67" s="1"/>
  <c r="H111" i="67" s="1"/>
  <c r="F110" i="67"/>
  <c r="G110" i="67" s="1"/>
  <c r="H110" i="67" s="1"/>
  <c r="C109" i="67"/>
  <c r="C108" i="67"/>
  <c r="F107" i="67"/>
  <c r="G107" i="67" s="1"/>
  <c r="H107" i="67" s="1"/>
  <c r="F106" i="67"/>
  <c r="G106" i="67" s="1"/>
  <c r="H106" i="67" s="1"/>
  <c r="C105" i="67"/>
  <c r="D101" i="67"/>
  <c r="E100" i="67"/>
  <c r="C99" i="67"/>
  <c r="D98" i="67"/>
  <c r="E97" i="67"/>
  <c r="D96" i="67"/>
  <c r="F95" i="67"/>
  <c r="I94" i="67"/>
  <c r="C94" i="67"/>
  <c r="D93" i="67"/>
  <c r="C92" i="67"/>
  <c r="E91" i="67"/>
  <c r="F90" i="67"/>
  <c r="G90" i="67" s="1"/>
  <c r="H90" i="67" s="1"/>
  <c r="I89" i="67"/>
  <c r="C89" i="67"/>
  <c r="F88" i="67"/>
  <c r="I87" i="67"/>
  <c r="D87" i="67"/>
  <c r="E86" i="67"/>
  <c r="F85" i="67"/>
  <c r="G85" i="67" s="1"/>
  <c r="H85" i="67" s="1"/>
  <c r="I84" i="67"/>
  <c r="E84" i="67"/>
  <c r="C83" i="67"/>
  <c r="D82" i="67"/>
  <c r="E81" i="67"/>
  <c r="D80" i="67"/>
  <c r="F79" i="67"/>
  <c r="G79" i="67" s="1"/>
  <c r="H79" i="67" s="1"/>
  <c r="I78" i="67"/>
  <c r="C78" i="67"/>
  <c r="D77" i="67"/>
  <c r="C76" i="67"/>
  <c r="E75" i="67"/>
  <c r="F74" i="67"/>
  <c r="G74" i="67" s="1"/>
  <c r="H74" i="67" s="1"/>
  <c r="I73" i="67"/>
  <c r="C73" i="67"/>
  <c r="F72" i="67"/>
  <c r="I101" i="67"/>
  <c r="E101" i="67"/>
  <c r="D100" i="67"/>
  <c r="E99" i="67"/>
  <c r="E98" i="67"/>
  <c r="D97" i="67"/>
  <c r="F96" i="67"/>
  <c r="G96" i="67" s="1"/>
  <c r="H96" i="67" s="1"/>
  <c r="F94" i="67"/>
  <c r="G94" i="67" s="1"/>
  <c r="H94" i="67" s="1"/>
  <c r="F93" i="67"/>
  <c r="G93" i="67" s="1"/>
  <c r="H93" i="67" s="1"/>
  <c r="I91" i="67"/>
  <c r="C91" i="67"/>
  <c r="C90" i="67"/>
  <c r="I88" i="67"/>
  <c r="D88" i="67"/>
  <c r="E87" i="67"/>
  <c r="D86" i="67"/>
  <c r="D85" i="67"/>
  <c r="F84" i="67"/>
  <c r="F83" i="67"/>
  <c r="G83" i="67" s="1"/>
  <c r="H83" i="67" s="1"/>
  <c r="F82" i="67"/>
  <c r="F81" i="67"/>
  <c r="G81" i="67" s="1"/>
  <c r="H81" i="67" s="1"/>
  <c r="I79" i="67"/>
  <c r="C79" i="67"/>
  <c r="I77" i="67"/>
  <c r="I76" i="67"/>
  <c r="D76" i="67"/>
  <c r="D75" i="67"/>
  <c r="D74" i="67"/>
  <c r="D73" i="67"/>
  <c r="E72" i="67"/>
  <c r="F71" i="67"/>
  <c r="E70" i="67"/>
  <c r="I68" i="67"/>
  <c r="I67" i="67"/>
  <c r="E67" i="67"/>
  <c r="E66" i="67"/>
  <c r="I64" i="67"/>
  <c r="I63" i="67"/>
  <c r="E63" i="67"/>
  <c r="E62" i="67"/>
  <c r="E61" i="67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F44" i="67"/>
  <c r="G44" i="67" s="1"/>
  <c r="H44" i="67" s="1"/>
  <c r="F43" i="67"/>
  <c r="G43" i="67" s="1"/>
  <c r="H43" i="67" s="1"/>
  <c r="F42" i="67"/>
  <c r="G42" i="67" s="1"/>
  <c r="H42" i="67" s="1"/>
  <c r="F41" i="67"/>
  <c r="G41" i="67" s="1"/>
  <c r="H41" i="67" s="1"/>
  <c r="I100" i="67"/>
  <c r="I99" i="67"/>
  <c r="I98" i="67"/>
  <c r="I97" i="67"/>
  <c r="I96" i="67"/>
  <c r="C96" i="67"/>
  <c r="D95" i="67"/>
  <c r="D94" i="67"/>
  <c r="C93" i="67"/>
  <c r="E92" i="67"/>
  <c r="F91" i="67"/>
  <c r="G91" i="67" s="1"/>
  <c r="H91" i="67" s="1"/>
  <c r="E90" i="67"/>
  <c r="E89" i="67"/>
  <c r="I86" i="67"/>
  <c r="I85" i="67"/>
  <c r="C84" i="67"/>
  <c r="D83" i="67"/>
  <c r="C82" i="67"/>
  <c r="C81" i="67"/>
  <c r="E80" i="67"/>
  <c r="E79" i="67"/>
  <c r="E78" i="67"/>
  <c r="E77" i="67"/>
  <c r="F76" i="67"/>
  <c r="G76" i="67" s="1"/>
  <c r="H76" i="67" s="1"/>
  <c r="I74" i="67"/>
  <c r="F73" i="67"/>
  <c r="C72" i="67"/>
  <c r="D71" i="67"/>
  <c r="I70" i="67"/>
  <c r="I69" i="67"/>
  <c r="E69" i="67"/>
  <c r="E68" i="67"/>
  <c r="I66" i="67"/>
  <c r="I65" i="67"/>
  <c r="E65" i="67"/>
  <c r="E64" i="67"/>
  <c r="I62" i="67"/>
  <c r="I61" i="67"/>
  <c r="I60" i="67"/>
  <c r="I59" i="67"/>
  <c r="I58" i="67"/>
  <c r="I57" i="67"/>
  <c r="I56" i="67"/>
  <c r="I55" i="67"/>
  <c r="I54" i="67"/>
  <c r="I53" i="67"/>
  <c r="I52" i="67"/>
  <c r="I51" i="67"/>
  <c r="I50" i="67"/>
  <c r="I49" i="67"/>
  <c r="I48" i="67"/>
  <c r="I47" i="67"/>
  <c r="I46" i="67"/>
  <c r="I45" i="67"/>
  <c r="I44" i="67"/>
  <c r="C44" i="67"/>
  <c r="C43" i="67"/>
  <c r="C42" i="67"/>
  <c r="C41" i="67"/>
  <c r="C101" i="67"/>
  <c r="C100" i="67"/>
  <c r="D99" i="67"/>
  <c r="C98" i="67"/>
  <c r="C97" i="67"/>
  <c r="E96" i="67"/>
  <c r="E95" i="67"/>
  <c r="E94" i="67"/>
  <c r="E93" i="67"/>
  <c r="F92" i="67"/>
  <c r="G92" i="67" s="1"/>
  <c r="H92" i="67" s="1"/>
  <c r="I90" i="67"/>
  <c r="F89" i="67"/>
  <c r="C88" i="67"/>
  <c r="C87" i="67"/>
  <c r="C86" i="67"/>
  <c r="C85" i="67"/>
  <c r="D84" i="67"/>
  <c r="E83" i="67"/>
  <c r="E82" i="67"/>
  <c r="D81" i="67"/>
  <c r="F80" i="67"/>
  <c r="F78" i="67"/>
  <c r="G78" i="67" s="1"/>
  <c r="H78" i="67" s="1"/>
  <c r="F77" i="67"/>
  <c r="G77" i="67" s="1"/>
  <c r="H77" i="67" s="1"/>
  <c r="I75" i="67"/>
  <c r="C75" i="67"/>
  <c r="C74" i="67"/>
  <c r="I72" i="67"/>
  <c r="D72" i="67"/>
  <c r="E71" i="67"/>
  <c r="C70" i="67"/>
  <c r="F69" i="67"/>
  <c r="G69" i="67" s="1"/>
  <c r="H69" i="67" s="1"/>
  <c r="F68" i="67"/>
  <c r="G68" i="67" s="1"/>
  <c r="H68" i="67" s="1"/>
  <c r="C67" i="67"/>
  <c r="C66" i="67"/>
  <c r="F65" i="67"/>
  <c r="G65" i="67" s="1"/>
  <c r="H65" i="67" s="1"/>
  <c r="F64" i="67"/>
  <c r="G64" i="67" s="1"/>
  <c r="H64" i="67" s="1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E44" i="67"/>
  <c r="E43" i="67"/>
  <c r="E42" i="67"/>
  <c r="E41" i="67"/>
  <c r="F101" i="67"/>
  <c r="G101" i="67" s="1"/>
  <c r="H101" i="67" s="1"/>
  <c r="F100" i="67"/>
  <c r="G100" i="67" s="1"/>
  <c r="H100" i="67" s="1"/>
  <c r="F99" i="67"/>
  <c r="G99" i="67" s="1"/>
  <c r="H99" i="67" s="1"/>
  <c r="F98" i="67"/>
  <c r="F97" i="67"/>
  <c r="I95" i="67"/>
  <c r="C95" i="67"/>
  <c r="I93" i="67"/>
  <c r="I92" i="67"/>
  <c r="D92" i="67"/>
  <c r="D91" i="67"/>
  <c r="D90" i="67"/>
  <c r="D89" i="67"/>
  <c r="E88" i="67"/>
  <c r="F87" i="67"/>
  <c r="G87" i="67" s="1"/>
  <c r="H87" i="67" s="1"/>
  <c r="F86" i="67"/>
  <c r="E85" i="67"/>
  <c r="I83" i="67"/>
  <c r="I82" i="67"/>
  <c r="I81" i="67"/>
  <c r="I80" i="67"/>
  <c r="C80" i="67"/>
  <c r="D79" i="67"/>
  <c r="D78" i="67"/>
  <c r="C77" i="67"/>
  <c r="E76" i="67"/>
  <c r="F75" i="67"/>
  <c r="E74" i="67"/>
  <c r="E73" i="67"/>
  <c r="I71" i="67"/>
  <c r="C71" i="67"/>
  <c r="F70" i="67"/>
  <c r="G70" i="67" s="1"/>
  <c r="H70" i="67" s="1"/>
  <c r="C69" i="67"/>
  <c r="C68" i="67"/>
  <c r="F67" i="67"/>
  <c r="G67" i="67" s="1"/>
  <c r="H67" i="67" s="1"/>
  <c r="F66" i="67"/>
  <c r="G66" i="67" s="1"/>
  <c r="H66" i="67" s="1"/>
  <c r="C65" i="67"/>
  <c r="C64" i="67"/>
  <c r="F63" i="67"/>
  <c r="G63" i="67" s="1"/>
  <c r="H63" i="67" s="1"/>
  <c r="F62" i="67"/>
  <c r="G62" i="67" s="1"/>
  <c r="H62" i="67" s="1"/>
  <c r="F61" i="67"/>
  <c r="G61" i="67" s="1"/>
  <c r="H61" i="67" s="1"/>
  <c r="F60" i="67"/>
  <c r="G60" i="67" s="1"/>
  <c r="H60" i="67" s="1"/>
  <c r="F59" i="67"/>
  <c r="G59" i="67" s="1"/>
  <c r="H59" i="67" s="1"/>
  <c r="F58" i="67"/>
  <c r="G58" i="67" s="1"/>
  <c r="H58" i="67" s="1"/>
  <c r="F57" i="67"/>
  <c r="G57" i="67" s="1"/>
  <c r="H57" i="67" s="1"/>
  <c r="F56" i="67"/>
  <c r="G56" i="67" s="1"/>
  <c r="H56" i="67" s="1"/>
  <c r="F55" i="67"/>
  <c r="G55" i="67" s="1"/>
  <c r="H55" i="67" s="1"/>
  <c r="F54" i="67"/>
  <c r="G54" i="67" s="1"/>
  <c r="H54" i="67" s="1"/>
  <c r="F53" i="67"/>
  <c r="G53" i="67" s="1"/>
  <c r="H53" i="67" s="1"/>
  <c r="F52" i="67"/>
  <c r="G52" i="67" s="1"/>
  <c r="H52" i="67" s="1"/>
  <c r="F51" i="67"/>
  <c r="G51" i="67" s="1"/>
  <c r="H51" i="67" s="1"/>
  <c r="F50" i="67"/>
  <c r="G50" i="67" s="1"/>
  <c r="H50" i="67" s="1"/>
  <c r="F49" i="67"/>
  <c r="G49" i="67" s="1"/>
  <c r="H49" i="67" s="1"/>
  <c r="F48" i="67"/>
  <c r="G48" i="67" s="1"/>
  <c r="H48" i="67" s="1"/>
  <c r="F47" i="67"/>
  <c r="G47" i="67" s="1"/>
  <c r="H47" i="67" s="1"/>
  <c r="F46" i="67"/>
  <c r="G46" i="67" s="1"/>
  <c r="H46" i="67" s="1"/>
  <c r="F45" i="67"/>
  <c r="G45" i="67" s="1"/>
  <c r="H45" i="67" s="1"/>
  <c r="I43" i="67"/>
  <c r="I42" i="67"/>
  <c r="I41" i="67"/>
  <c r="F168" i="80"/>
  <c r="F167" i="80"/>
  <c r="F166" i="80"/>
  <c r="F165" i="80"/>
  <c r="F164" i="80"/>
  <c r="F163" i="80"/>
  <c r="F162" i="80"/>
  <c r="F161" i="80"/>
  <c r="F160" i="80"/>
  <c r="F159" i="80"/>
  <c r="F158" i="80"/>
  <c r="F157" i="80"/>
  <c r="F156" i="80"/>
  <c r="F155" i="80"/>
  <c r="F154" i="80"/>
  <c r="F153" i="80"/>
  <c r="F152" i="80"/>
  <c r="F151" i="80"/>
  <c r="F150" i="80"/>
  <c r="F149" i="80"/>
  <c r="F148" i="80"/>
  <c r="F147" i="80"/>
  <c r="F146" i="80"/>
  <c r="F145" i="80"/>
  <c r="F144" i="80"/>
  <c r="F143" i="80"/>
  <c r="F142" i="80"/>
  <c r="F141" i="80"/>
  <c r="F140" i="80"/>
  <c r="F139" i="80"/>
  <c r="F169" i="80"/>
  <c r="F72" i="80"/>
  <c r="F60" i="80"/>
  <c r="F59" i="80"/>
  <c r="F58" i="80"/>
  <c r="F57" i="80"/>
  <c r="F56" i="80"/>
  <c r="F55" i="80"/>
  <c r="F54" i="80"/>
  <c r="F53" i="80"/>
  <c r="F51" i="80"/>
  <c r="F49" i="80"/>
  <c r="F47" i="80"/>
  <c r="F45" i="80"/>
  <c r="F43" i="80"/>
  <c r="F39" i="80"/>
  <c r="F135" i="80" s="1"/>
  <c r="F35" i="80"/>
  <c r="F131" i="80" s="1"/>
  <c r="F31" i="80"/>
  <c r="F127" i="80" s="1"/>
  <c r="F27" i="80"/>
  <c r="F123" i="80" s="1"/>
  <c r="F23" i="80"/>
  <c r="F119" i="80" s="1"/>
  <c r="F19" i="80"/>
  <c r="F115" i="80" s="1"/>
  <c r="F15" i="80"/>
  <c r="F111" i="80" s="1"/>
  <c r="F11" i="80"/>
  <c r="F107" i="80" s="1"/>
  <c r="F30" i="80"/>
  <c r="F126" i="80" s="1"/>
  <c r="F18" i="80"/>
  <c r="F114" i="80" s="1"/>
  <c r="F73" i="80"/>
  <c r="F36" i="80"/>
  <c r="F132" i="80" s="1"/>
  <c r="F32" i="80"/>
  <c r="F128" i="80" s="1"/>
  <c r="F28" i="80"/>
  <c r="F124" i="80" s="1"/>
  <c r="F24" i="80"/>
  <c r="F120" i="80" s="1"/>
  <c r="F20" i="80"/>
  <c r="F116" i="80" s="1"/>
  <c r="F16" i="80"/>
  <c r="F112" i="80" s="1"/>
  <c r="F12" i="80"/>
  <c r="F108" i="80" s="1"/>
  <c r="F71" i="80"/>
  <c r="F38" i="80"/>
  <c r="F134" i="80" s="1"/>
  <c r="F70" i="80"/>
  <c r="F69" i="80"/>
  <c r="F68" i="80"/>
  <c r="F67" i="80"/>
  <c r="F66" i="80"/>
  <c r="F65" i="80"/>
  <c r="F64" i="80"/>
  <c r="F63" i="80"/>
  <c r="F62" i="80"/>
  <c r="F61" i="80"/>
  <c r="F52" i="80"/>
  <c r="F50" i="80"/>
  <c r="F48" i="80"/>
  <c r="F46" i="80"/>
  <c r="F44" i="80"/>
  <c r="F37" i="80"/>
  <c r="F133" i="80" s="1"/>
  <c r="F33" i="80"/>
  <c r="F129" i="80" s="1"/>
  <c r="F29" i="80"/>
  <c r="F125" i="80" s="1"/>
  <c r="F25" i="80"/>
  <c r="F121" i="80" s="1"/>
  <c r="F21" i="80"/>
  <c r="F117" i="80" s="1"/>
  <c r="F17" i="80"/>
  <c r="F113" i="80" s="1"/>
  <c r="F13" i="80"/>
  <c r="F109" i="80" s="1"/>
  <c r="F9" i="80"/>
  <c r="F105" i="80" s="1"/>
  <c r="F34" i="80"/>
  <c r="F130" i="80" s="1"/>
  <c r="F26" i="80"/>
  <c r="F122" i="80" s="1"/>
  <c r="F22" i="80"/>
  <c r="F118" i="80" s="1"/>
  <c r="F10" i="80"/>
  <c r="F106" i="80" s="1"/>
  <c r="F14" i="80"/>
  <c r="F110" i="80" s="1"/>
  <c r="F168" i="79"/>
  <c r="F167" i="79"/>
  <c r="F166" i="79"/>
  <c r="F165" i="79"/>
  <c r="F164" i="79"/>
  <c r="F163" i="79"/>
  <c r="F162" i="79"/>
  <c r="F161" i="79"/>
  <c r="F160" i="79"/>
  <c r="F159" i="79"/>
  <c r="F158" i="79"/>
  <c r="F157" i="79"/>
  <c r="F156" i="79"/>
  <c r="F155" i="79"/>
  <c r="F154" i="79"/>
  <c r="F153" i="79"/>
  <c r="F152" i="79"/>
  <c r="F151" i="79"/>
  <c r="F150" i="79"/>
  <c r="F149" i="79"/>
  <c r="F148" i="79"/>
  <c r="F147" i="79"/>
  <c r="F146" i="79"/>
  <c r="F145" i="79"/>
  <c r="F144" i="79"/>
  <c r="F143" i="79"/>
  <c r="F142" i="79"/>
  <c r="F141" i="79"/>
  <c r="F140" i="79"/>
  <c r="F139" i="79"/>
  <c r="F169" i="79"/>
  <c r="F52" i="79"/>
  <c r="F50" i="79"/>
  <c r="F48" i="79"/>
  <c r="F46" i="79"/>
  <c r="F44" i="79"/>
  <c r="F37" i="79"/>
  <c r="F133" i="79" s="1"/>
  <c r="F33" i="79"/>
  <c r="F129" i="79" s="1"/>
  <c r="F29" i="79"/>
  <c r="F125" i="79" s="1"/>
  <c r="F25" i="79"/>
  <c r="F121" i="79" s="1"/>
  <c r="F21" i="79"/>
  <c r="F117" i="79" s="1"/>
  <c r="F73" i="79"/>
  <c r="F72" i="79"/>
  <c r="F71" i="79"/>
  <c r="F70" i="79"/>
  <c r="F69" i="79"/>
  <c r="F68" i="79"/>
  <c r="F67" i="79"/>
  <c r="F66" i="79"/>
  <c r="F65" i="79"/>
  <c r="F64" i="79"/>
  <c r="F60" i="79"/>
  <c r="F56" i="79"/>
  <c r="F47" i="79"/>
  <c r="F39" i="79"/>
  <c r="F135" i="79" s="1"/>
  <c r="F34" i="79"/>
  <c r="F130" i="79" s="1"/>
  <c r="F32" i="79"/>
  <c r="F128" i="79" s="1"/>
  <c r="F23" i="79"/>
  <c r="F119" i="79" s="1"/>
  <c r="F19" i="79"/>
  <c r="F115" i="79" s="1"/>
  <c r="F15" i="79"/>
  <c r="F111" i="79" s="1"/>
  <c r="F11" i="79"/>
  <c r="F107" i="79" s="1"/>
  <c r="F14" i="79"/>
  <c r="F110" i="79" s="1"/>
  <c r="F61" i="79"/>
  <c r="F57" i="79"/>
  <c r="F53" i="79"/>
  <c r="F45" i="79"/>
  <c r="F38" i="79"/>
  <c r="F134" i="79" s="1"/>
  <c r="F36" i="79"/>
  <c r="F132" i="79" s="1"/>
  <c r="F27" i="79"/>
  <c r="F123" i="79" s="1"/>
  <c r="F22" i="79"/>
  <c r="F118" i="79" s="1"/>
  <c r="F20" i="79"/>
  <c r="F116" i="79" s="1"/>
  <c r="F16" i="79"/>
  <c r="F112" i="79" s="1"/>
  <c r="F12" i="79"/>
  <c r="F108" i="79" s="1"/>
  <c r="F10" i="79"/>
  <c r="F106" i="79" s="1"/>
  <c r="F62" i="79"/>
  <c r="F58" i="79"/>
  <c r="F54" i="79"/>
  <c r="F51" i="79"/>
  <c r="F43" i="79"/>
  <c r="F31" i="79"/>
  <c r="F127" i="79" s="1"/>
  <c r="F26" i="79"/>
  <c r="F122" i="79" s="1"/>
  <c r="F24" i="79"/>
  <c r="F120" i="79" s="1"/>
  <c r="F17" i="79"/>
  <c r="F113" i="79" s="1"/>
  <c r="F13" i="79"/>
  <c r="F109" i="79" s="1"/>
  <c r="F9" i="79"/>
  <c r="F105" i="79" s="1"/>
  <c r="F63" i="79"/>
  <c r="F59" i="79"/>
  <c r="F55" i="79"/>
  <c r="F49" i="79"/>
  <c r="F35" i="79"/>
  <c r="F131" i="79" s="1"/>
  <c r="F30" i="79"/>
  <c r="F126" i="79" s="1"/>
  <c r="F28" i="79"/>
  <c r="F124" i="79" s="1"/>
  <c r="F18" i="79"/>
  <c r="F114" i="79" s="1"/>
  <c r="F168" i="78"/>
  <c r="F169" i="78"/>
  <c r="F160" i="78"/>
  <c r="F156" i="78"/>
  <c r="F152" i="78"/>
  <c r="F148" i="78"/>
  <c r="F144" i="78"/>
  <c r="F140" i="78"/>
  <c r="F166" i="78"/>
  <c r="F164" i="78"/>
  <c r="F161" i="78"/>
  <c r="F157" i="78"/>
  <c r="F153" i="78"/>
  <c r="F149" i="78"/>
  <c r="F145" i="78"/>
  <c r="F141" i="78"/>
  <c r="F162" i="78"/>
  <c r="F158" i="78"/>
  <c r="F154" i="78"/>
  <c r="F150" i="78"/>
  <c r="F146" i="78"/>
  <c r="F142" i="78"/>
  <c r="F163" i="78"/>
  <c r="F147" i="78"/>
  <c r="F165" i="78"/>
  <c r="F159" i="78"/>
  <c r="F143" i="78"/>
  <c r="F167" i="78"/>
  <c r="F155" i="78"/>
  <c r="F139" i="78"/>
  <c r="F73" i="78"/>
  <c r="F72" i="78"/>
  <c r="F71" i="78"/>
  <c r="F70" i="78"/>
  <c r="F69" i="78"/>
  <c r="F68" i="78"/>
  <c r="F67" i="78"/>
  <c r="F66" i="78"/>
  <c r="F65" i="78"/>
  <c r="F64" i="78"/>
  <c r="F63" i="78"/>
  <c r="F62" i="78"/>
  <c r="F61" i="78"/>
  <c r="F60" i="78"/>
  <c r="F59" i="78"/>
  <c r="F58" i="78"/>
  <c r="F57" i="78"/>
  <c r="F56" i="78"/>
  <c r="F55" i="78"/>
  <c r="F54" i="78"/>
  <c r="F51" i="78"/>
  <c r="F50" i="78"/>
  <c r="F48" i="78"/>
  <c r="F46" i="78"/>
  <c r="F151" i="78"/>
  <c r="F52" i="78"/>
  <c r="F49" i="78"/>
  <c r="F47" i="78"/>
  <c r="F45" i="78"/>
  <c r="F53" i="78"/>
  <c r="F168" i="77"/>
  <c r="F169" i="77"/>
  <c r="F167" i="77"/>
  <c r="F166" i="77"/>
  <c r="F165" i="77"/>
  <c r="F164" i="77"/>
  <c r="F163" i="77"/>
  <c r="F162" i="77"/>
  <c r="F161" i="77"/>
  <c r="F160" i="77"/>
  <c r="F159" i="77"/>
  <c r="F158" i="77"/>
  <c r="F157" i="77"/>
  <c r="F156" i="77"/>
  <c r="F155" i="77"/>
  <c r="F154" i="77"/>
  <c r="F153" i="77"/>
  <c r="F152" i="77"/>
  <c r="F151" i="77"/>
  <c r="F150" i="77"/>
  <c r="F146" i="77"/>
  <c r="F142" i="77"/>
  <c r="F147" i="77"/>
  <c r="F143" i="77"/>
  <c r="F139" i="77"/>
  <c r="F148" i="77"/>
  <c r="F144" i="77"/>
  <c r="F140" i="77"/>
  <c r="F149" i="77"/>
  <c r="F145" i="77"/>
  <c r="F141" i="77"/>
  <c r="F73" i="77"/>
  <c r="F72" i="77"/>
  <c r="F71" i="77"/>
  <c r="F70" i="77"/>
  <c r="F69" i="77"/>
  <c r="F68" i="77"/>
  <c r="F67" i="77"/>
  <c r="F66" i="77"/>
  <c r="F38" i="77"/>
  <c r="F134" i="77" s="1"/>
  <c r="F34" i="77"/>
  <c r="F130" i="77" s="1"/>
  <c r="F65" i="77"/>
  <c r="F64" i="77"/>
  <c r="F63" i="77"/>
  <c r="F62" i="77"/>
  <c r="F61" i="77"/>
  <c r="F60" i="77"/>
  <c r="F59" i="77"/>
  <c r="F58" i="77"/>
  <c r="F57" i="77"/>
  <c r="F56" i="77"/>
  <c r="F55" i="77"/>
  <c r="F54" i="77"/>
  <c r="F53" i="77"/>
  <c r="F51" i="77"/>
  <c r="F49" i="77"/>
  <c r="F47" i="77"/>
  <c r="F45" i="77"/>
  <c r="F43" i="77"/>
  <c r="F48" i="77"/>
  <c r="F46" i="77"/>
  <c r="F44" i="77"/>
  <c r="F36" i="77"/>
  <c r="F132" i="77" s="1"/>
  <c r="F32" i="77"/>
  <c r="F128" i="77" s="1"/>
  <c r="F28" i="77"/>
  <c r="F124" i="77" s="1"/>
  <c r="F24" i="77"/>
  <c r="F120" i="77" s="1"/>
  <c r="F20" i="77"/>
  <c r="F116" i="77" s="1"/>
  <c r="F16" i="77"/>
  <c r="F112" i="77" s="1"/>
  <c r="F12" i="77"/>
  <c r="F108" i="77" s="1"/>
  <c r="F50" i="77"/>
  <c r="F35" i="77"/>
  <c r="F131" i="77" s="1"/>
  <c r="F33" i="77"/>
  <c r="F129" i="77" s="1"/>
  <c r="F29" i="77"/>
  <c r="F125" i="77" s="1"/>
  <c r="F25" i="77"/>
  <c r="F121" i="77" s="1"/>
  <c r="F21" i="77"/>
  <c r="F117" i="77" s="1"/>
  <c r="F17" i="77"/>
  <c r="F113" i="77" s="1"/>
  <c r="F13" i="77"/>
  <c r="F109" i="77" s="1"/>
  <c r="F9" i="77"/>
  <c r="F105" i="77" s="1"/>
  <c r="F39" i="77"/>
  <c r="F135" i="77" s="1"/>
  <c r="F37" i="77"/>
  <c r="F133" i="77" s="1"/>
  <c r="F30" i="77"/>
  <c r="F126" i="77" s="1"/>
  <c r="F26" i="77"/>
  <c r="F122" i="77" s="1"/>
  <c r="F22" i="77"/>
  <c r="F118" i="77" s="1"/>
  <c r="F18" i="77"/>
  <c r="F114" i="77" s="1"/>
  <c r="F14" i="77"/>
  <c r="F110" i="77" s="1"/>
  <c r="F10" i="77"/>
  <c r="F106" i="77" s="1"/>
  <c r="F52" i="77"/>
  <c r="F31" i="77"/>
  <c r="F127" i="77" s="1"/>
  <c r="F27" i="77"/>
  <c r="F123" i="77" s="1"/>
  <c r="F23" i="77"/>
  <c r="F119" i="77" s="1"/>
  <c r="F19" i="77"/>
  <c r="F115" i="77" s="1"/>
  <c r="F15" i="77"/>
  <c r="F111" i="77" s="1"/>
  <c r="F11" i="77"/>
  <c r="F107" i="77" s="1"/>
  <c r="F168" i="76"/>
  <c r="F167" i="76"/>
  <c r="F166" i="76"/>
  <c r="F165" i="76"/>
  <c r="F164" i="76"/>
  <c r="F163" i="76"/>
  <c r="F162" i="76"/>
  <c r="F161" i="76"/>
  <c r="F160" i="76"/>
  <c r="F159" i="76"/>
  <c r="F158" i="76"/>
  <c r="F157" i="76"/>
  <c r="F156" i="76"/>
  <c r="F155" i="76"/>
  <c r="F154" i="76"/>
  <c r="F153" i="76"/>
  <c r="F152" i="76"/>
  <c r="F151" i="76"/>
  <c r="F150" i="76"/>
  <c r="F149" i="76"/>
  <c r="F148" i="76"/>
  <c r="F147" i="76"/>
  <c r="F146" i="76"/>
  <c r="F145" i="76"/>
  <c r="F144" i="76"/>
  <c r="F143" i="76"/>
  <c r="F142" i="76"/>
  <c r="F141" i="76"/>
  <c r="F140" i="76"/>
  <c r="F139" i="76"/>
  <c r="F169" i="76"/>
  <c r="F72" i="76"/>
  <c r="F70" i="76"/>
  <c r="F68" i="76"/>
  <c r="F66" i="76"/>
  <c r="F63" i="76"/>
  <c r="F59" i="76"/>
  <c r="F55" i="76"/>
  <c r="F52" i="76"/>
  <c r="F51" i="76"/>
  <c r="F48" i="76"/>
  <c r="F47" i="76"/>
  <c r="F44" i="76"/>
  <c r="F43" i="76"/>
  <c r="F36" i="76"/>
  <c r="F132" i="76" s="1"/>
  <c r="F32" i="76"/>
  <c r="F128" i="76" s="1"/>
  <c r="F28" i="76"/>
  <c r="F124" i="76" s="1"/>
  <c r="F24" i="76"/>
  <c r="F120" i="76" s="1"/>
  <c r="F20" i="76"/>
  <c r="F116" i="76" s="1"/>
  <c r="F16" i="76"/>
  <c r="F112" i="76" s="1"/>
  <c r="F12" i="76"/>
  <c r="F108" i="76" s="1"/>
  <c r="F35" i="76"/>
  <c r="F131" i="76" s="1"/>
  <c r="F31" i="76"/>
  <c r="F127" i="76" s="1"/>
  <c r="F23" i="76"/>
  <c r="F119" i="76" s="1"/>
  <c r="F19" i="76"/>
  <c r="F115" i="76" s="1"/>
  <c r="F15" i="76"/>
  <c r="F111" i="76" s="1"/>
  <c r="F11" i="76"/>
  <c r="F107" i="76" s="1"/>
  <c r="F64" i="76"/>
  <c r="F60" i="76"/>
  <c r="F56" i="76"/>
  <c r="F37" i="76"/>
  <c r="F133" i="76" s="1"/>
  <c r="F33" i="76"/>
  <c r="F129" i="76" s="1"/>
  <c r="F29" i="76"/>
  <c r="F125" i="76" s="1"/>
  <c r="F25" i="76"/>
  <c r="F121" i="76" s="1"/>
  <c r="F21" i="76"/>
  <c r="F117" i="76" s="1"/>
  <c r="F17" i="76"/>
  <c r="F113" i="76" s="1"/>
  <c r="F13" i="76"/>
  <c r="F109" i="76" s="1"/>
  <c r="F9" i="76"/>
  <c r="F105" i="76" s="1"/>
  <c r="F73" i="76"/>
  <c r="F71" i="76"/>
  <c r="F69" i="76"/>
  <c r="F67" i="76"/>
  <c r="F65" i="76"/>
  <c r="F61" i="76"/>
  <c r="F57" i="76"/>
  <c r="F53" i="76"/>
  <c r="F50" i="76"/>
  <c r="F49" i="76"/>
  <c r="F46" i="76"/>
  <c r="F45" i="76"/>
  <c r="F38" i="76"/>
  <c r="F134" i="76" s="1"/>
  <c r="F34" i="76"/>
  <c r="F130" i="76" s="1"/>
  <c r="F30" i="76"/>
  <c r="F126" i="76" s="1"/>
  <c r="F26" i="76"/>
  <c r="F122" i="76" s="1"/>
  <c r="F22" i="76"/>
  <c r="F118" i="76" s="1"/>
  <c r="F18" i="76"/>
  <c r="F114" i="76" s="1"/>
  <c r="F14" i="76"/>
  <c r="F110" i="76" s="1"/>
  <c r="F10" i="76"/>
  <c r="F106" i="76" s="1"/>
  <c r="F62" i="76"/>
  <c r="F58" i="76"/>
  <c r="F54" i="76"/>
  <c r="F39" i="76"/>
  <c r="F135" i="76" s="1"/>
  <c r="F27" i="76"/>
  <c r="F123" i="76" s="1"/>
  <c r="F167" i="75"/>
  <c r="F163" i="75"/>
  <c r="F168" i="75"/>
  <c r="F164" i="75"/>
  <c r="F169" i="75"/>
  <c r="F165" i="75"/>
  <c r="F162" i="75"/>
  <c r="F161" i="75"/>
  <c r="F160" i="75"/>
  <c r="F159" i="75"/>
  <c r="F158" i="75"/>
  <c r="F157" i="75"/>
  <c r="F156" i="75"/>
  <c r="F155" i="75"/>
  <c r="F154" i="75"/>
  <c r="F153" i="75"/>
  <c r="F152" i="75"/>
  <c r="F151" i="75"/>
  <c r="F150" i="75"/>
  <c r="F149" i="75"/>
  <c r="F148" i="75"/>
  <c r="F147" i="75"/>
  <c r="F146" i="75"/>
  <c r="F145" i="75"/>
  <c r="F144" i="75"/>
  <c r="F143" i="75"/>
  <c r="F166" i="75"/>
  <c r="F142" i="75"/>
  <c r="F141" i="75"/>
  <c r="F140" i="75"/>
  <c r="F139" i="75"/>
  <c r="F36" i="75"/>
  <c r="F132" i="75" s="1"/>
  <c r="F32" i="75"/>
  <c r="F128" i="75" s="1"/>
  <c r="F28" i="75"/>
  <c r="F124" i="75" s="1"/>
  <c r="F24" i="75"/>
  <c r="F120" i="75" s="1"/>
  <c r="F20" i="75"/>
  <c r="F116" i="75" s="1"/>
  <c r="F52" i="75"/>
  <c r="F50" i="75"/>
  <c r="F48" i="75"/>
  <c r="F46" i="75"/>
  <c r="F44" i="75"/>
  <c r="F38" i="75"/>
  <c r="F134" i="75" s="1"/>
  <c r="F34" i="75"/>
  <c r="F130" i="75" s="1"/>
  <c r="F73" i="75"/>
  <c r="F69" i="75"/>
  <c r="F65" i="75"/>
  <c r="F61" i="75"/>
  <c r="F57" i="75"/>
  <c r="F53" i="75"/>
  <c r="F49" i="75"/>
  <c r="F45" i="75"/>
  <c r="F37" i="75"/>
  <c r="F133" i="75" s="1"/>
  <c r="F33" i="75"/>
  <c r="F129" i="75" s="1"/>
  <c r="F26" i="75"/>
  <c r="F122" i="75" s="1"/>
  <c r="F21" i="75"/>
  <c r="F117" i="75" s="1"/>
  <c r="F18" i="75"/>
  <c r="F114" i="75" s="1"/>
  <c r="F14" i="75"/>
  <c r="F110" i="75" s="1"/>
  <c r="F10" i="75"/>
  <c r="F106" i="75" s="1"/>
  <c r="F72" i="75"/>
  <c r="F68" i="75"/>
  <c r="F64" i="75"/>
  <c r="F60" i="75"/>
  <c r="F56" i="75"/>
  <c r="F39" i="75"/>
  <c r="F135" i="75" s="1"/>
  <c r="F35" i="75"/>
  <c r="F131" i="75" s="1"/>
  <c r="F30" i="75"/>
  <c r="F126" i="75" s="1"/>
  <c r="F25" i="75"/>
  <c r="F121" i="75" s="1"/>
  <c r="F23" i="75"/>
  <c r="F119" i="75" s="1"/>
  <c r="F19" i="75"/>
  <c r="F115" i="75" s="1"/>
  <c r="F15" i="75"/>
  <c r="F111" i="75" s="1"/>
  <c r="F11" i="75"/>
  <c r="F107" i="75" s="1"/>
  <c r="F71" i="75"/>
  <c r="F67" i="75"/>
  <c r="F63" i="75"/>
  <c r="F59" i="75"/>
  <c r="F55" i="75"/>
  <c r="F51" i="75"/>
  <c r="F47" i="75"/>
  <c r="F43" i="75"/>
  <c r="F29" i="75"/>
  <c r="F125" i="75" s="1"/>
  <c r="F27" i="75"/>
  <c r="F123" i="75" s="1"/>
  <c r="F16" i="75"/>
  <c r="F112" i="75" s="1"/>
  <c r="F12" i="75"/>
  <c r="F108" i="75" s="1"/>
  <c r="F58" i="75"/>
  <c r="F17" i="75"/>
  <c r="F113" i="75" s="1"/>
  <c r="F13" i="75"/>
  <c r="F109" i="75" s="1"/>
  <c r="F9" i="75"/>
  <c r="F105" i="75" s="1"/>
  <c r="F70" i="75"/>
  <c r="F66" i="75"/>
  <c r="F62" i="75"/>
  <c r="F54" i="75"/>
  <c r="F31" i="75"/>
  <c r="F127" i="75" s="1"/>
  <c r="F22" i="75"/>
  <c r="F118" i="75" s="1"/>
  <c r="F169" i="74"/>
  <c r="F167" i="74"/>
  <c r="F165" i="74"/>
  <c r="F163" i="74"/>
  <c r="F161" i="74"/>
  <c r="F157" i="74"/>
  <c r="F153" i="74"/>
  <c r="F149" i="74"/>
  <c r="F168" i="74"/>
  <c r="F166" i="74"/>
  <c r="F164" i="74"/>
  <c r="F162" i="74"/>
  <c r="F159" i="74"/>
  <c r="F155" i="74"/>
  <c r="F150" i="74"/>
  <c r="F160" i="74"/>
  <c r="F156" i="74"/>
  <c r="F151" i="74"/>
  <c r="F146" i="74"/>
  <c r="F145" i="74"/>
  <c r="F144" i="74"/>
  <c r="F143" i="74"/>
  <c r="F142" i="74"/>
  <c r="F141" i="74"/>
  <c r="F140" i="74"/>
  <c r="F158" i="74"/>
  <c r="F152" i="74"/>
  <c r="F147" i="74"/>
  <c r="F154" i="74"/>
  <c r="F148" i="74"/>
  <c r="F73" i="74"/>
  <c r="F71" i="74"/>
  <c r="F69" i="74"/>
  <c r="F67" i="74"/>
  <c r="F65" i="74"/>
  <c r="F63" i="74"/>
  <c r="F61" i="74"/>
  <c r="F59" i="74"/>
  <c r="F57" i="74"/>
  <c r="F55" i="74"/>
  <c r="F53" i="74"/>
  <c r="F50" i="74"/>
  <c r="F36" i="74"/>
  <c r="F132" i="74" s="1"/>
  <c r="F32" i="74"/>
  <c r="F128" i="74" s="1"/>
  <c r="F28" i="74"/>
  <c r="F124" i="74" s="1"/>
  <c r="F24" i="74"/>
  <c r="F120" i="74" s="1"/>
  <c r="F20" i="74"/>
  <c r="F116" i="74" s="1"/>
  <c r="F16" i="74"/>
  <c r="F112" i="74" s="1"/>
  <c r="F12" i="74"/>
  <c r="F108" i="74" s="1"/>
  <c r="F47" i="74"/>
  <c r="F35" i="74"/>
  <c r="F131" i="74" s="1"/>
  <c r="F31" i="74"/>
  <c r="F127" i="74" s="1"/>
  <c r="F23" i="74"/>
  <c r="F119" i="74" s="1"/>
  <c r="F19" i="74"/>
  <c r="F115" i="74" s="1"/>
  <c r="F52" i="74"/>
  <c r="F46" i="74"/>
  <c r="F45" i="74"/>
  <c r="F44" i="74"/>
  <c r="F37" i="74"/>
  <c r="F133" i="74" s="1"/>
  <c r="F33" i="74"/>
  <c r="F129" i="74" s="1"/>
  <c r="F29" i="74"/>
  <c r="F125" i="74" s="1"/>
  <c r="F25" i="74"/>
  <c r="F121" i="74" s="1"/>
  <c r="F21" i="74"/>
  <c r="F117" i="74" s="1"/>
  <c r="F17" i="74"/>
  <c r="F113" i="74" s="1"/>
  <c r="F13" i="74"/>
  <c r="F109" i="74" s="1"/>
  <c r="F9" i="74"/>
  <c r="F105" i="74" s="1"/>
  <c r="F48" i="74"/>
  <c r="F39" i="74"/>
  <c r="F135" i="74" s="1"/>
  <c r="F27" i="74"/>
  <c r="F123" i="74" s="1"/>
  <c r="F72" i="74"/>
  <c r="F70" i="74"/>
  <c r="F68" i="74"/>
  <c r="F66" i="74"/>
  <c r="F64" i="74"/>
  <c r="F62" i="74"/>
  <c r="F60" i="74"/>
  <c r="F58" i="74"/>
  <c r="F56" i="74"/>
  <c r="F54" i="74"/>
  <c r="F49" i="74"/>
  <c r="F38" i="74"/>
  <c r="F134" i="74" s="1"/>
  <c r="F34" i="74"/>
  <c r="F130" i="74" s="1"/>
  <c r="F30" i="74"/>
  <c r="F126" i="74" s="1"/>
  <c r="F26" i="74"/>
  <c r="F122" i="74" s="1"/>
  <c r="F22" i="74"/>
  <c r="F118" i="74" s="1"/>
  <c r="F18" i="74"/>
  <c r="F114" i="74" s="1"/>
  <c r="F14" i="74"/>
  <c r="F110" i="74" s="1"/>
  <c r="F10" i="74"/>
  <c r="F106" i="74" s="1"/>
  <c r="F51" i="74"/>
  <c r="F15" i="74"/>
  <c r="F111" i="74" s="1"/>
  <c r="F11" i="74"/>
  <c r="F107" i="74" s="1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38" i="73"/>
  <c r="F134" i="73" s="1"/>
  <c r="F34" i="73"/>
  <c r="F130" i="73" s="1"/>
  <c r="F30" i="73"/>
  <c r="F126" i="73" s="1"/>
  <c r="F26" i="73"/>
  <c r="F122" i="73" s="1"/>
  <c r="F22" i="73"/>
  <c r="F118" i="73" s="1"/>
  <c r="F18" i="73"/>
  <c r="F114" i="73" s="1"/>
  <c r="F14" i="73"/>
  <c r="F110" i="73" s="1"/>
  <c r="F10" i="73"/>
  <c r="F106" i="73" s="1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1" i="73"/>
  <c r="F49" i="73"/>
  <c r="F47" i="73"/>
  <c r="F45" i="73"/>
  <c r="F39" i="73"/>
  <c r="F135" i="73" s="1"/>
  <c r="F35" i="73"/>
  <c r="F131" i="73" s="1"/>
  <c r="F31" i="73"/>
  <c r="F127" i="73" s="1"/>
  <c r="F27" i="73"/>
  <c r="F123" i="73" s="1"/>
  <c r="F23" i="73"/>
  <c r="F119" i="73" s="1"/>
  <c r="F19" i="73"/>
  <c r="F115" i="73" s="1"/>
  <c r="F15" i="73"/>
  <c r="F111" i="73" s="1"/>
  <c r="F11" i="73"/>
  <c r="F107" i="73" s="1"/>
  <c r="F36" i="73"/>
  <c r="F132" i="73" s="1"/>
  <c r="F32" i="73"/>
  <c r="F128" i="73" s="1"/>
  <c r="F28" i="73"/>
  <c r="F124" i="73" s="1"/>
  <c r="F24" i="73"/>
  <c r="F120" i="73" s="1"/>
  <c r="F20" i="73"/>
  <c r="F116" i="73" s="1"/>
  <c r="F29" i="73"/>
  <c r="F125" i="73" s="1"/>
  <c r="F17" i="73"/>
  <c r="F113" i="73" s="1"/>
  <c r="F12" i="73"/>
  <c r="F108" i="73" s="1"/>
  <c r="F52" i="73"/>
  <c r="F48" i="73"/>
  <c r="F46" i="73"/>
  <c r="F25" i="73"/>
  <c r="F121" i="73" s="1"/>
  <c r="F16" i="73"/>
  <c r="F112" i="73" s="1"/>
  <c r="F33" i="73"/>
  <c r="F129" i="73" s="1"/>
  <c r="F13" i="73"/>
  <c r="F109" i="73" s="1"/>
  <c r="F37" i="73"/>
  <c r="F133" i="73" s="1"/>
  <c r="F21" i="73"/>
  <c r="F117" i="73" s="1"/>
  <c r="F9" i="73"/>
  <c r="F105" i="73" s="1"/>
  <c r="F50" i="73"/>
  <c r="F166" i="72"/>
  <c r="F164" i="72"/>
  <c r="F148" i="72"/>
  <c r="F147" i="72"/>
  <c r="F146" i="72"/>
  <c r="F145" i="72"/>
  <c r="F144" i="72"/>
  <c r="F143" i="72"/>
  <c r="F142" i="72"/>
  <c r="F141" i="72"/>
  <c r="F140" i="72"/>
  <c r="F139" i="72"/>
  <c r="F169" i="72"/>
  <c r="F165" i="72"/>
  <c r="F160" i="72"/>
  <c r="F168" i="72"/>
  <c r="F161" i="72"/>
  <c r="F167" i="72"/>
  <c r="F158" i="72"/>
  <c r="F159" i="72"/>
  <c r="F156" i="72"/>
  <c r="F154" i="72"/>
  <c r="F152" i="72"/>
  <c r="F150" i="72"/>
  <c r="F73" i="72"/>
  <c r="F72" i="72"/>
  <c r="F71" i="72"/>
  <c r="F70" i="72"/>
  <c r="F69" i="72"/>
  <c r="F68" i="72"/>
  <c r="F162" i="72"/>
  <c r="F157" i="72"/>
  <c r="F149" i="72"/>
  <c r="F51" i="72"/>
  <c r="F50" i="72"/>
  <c r="F36" i="72"/>
  <c r="F132" i="72" s="1"/>
  <c r="F32" i="72"/>
  <c r="F128" i="72" s="1"/>
  <c r="F28" i="72"/>
  <c r="F124" i="72" s="1"/>
  <c r="F24" i="72"/>
  <c r="F120" i="72" s="1"/>
  <c r="F20" i="72"/>
  <c r="F116" i="72" s="1"/>
  <c r="F16" i="72"/>
  <c r="F112" i="72" s="1"/>
  <c r="F12" i="72"/>
  <c r="F108" i="72" s="1"/>
  <c r="F13" i="72"/>
  <c r="F109" i="72" s="1"/>
  <c r="F49" i="72"/>
  <c r="F47" i="72"/>
  <c r="F39" i="72"/>
  <c r="F135" i="72" s="1"/>
  <c r="F31" i="72"/>
  <c r="F127" i="72" s="1"/>
  <c r="F19" i="72"/>
  <c r="F115" i="72" s="1"/>
  <c r="F11" i="72"/>
  <c r="F107" i="72" s="1"/>
  <c r="F151" i="72"/>
  <c r="F48" i="72"/>
  <c r="F46" i="72"/>
  <c r="F44" i="72"/>
  <c r="F37" i="72"/>
  <c r="F133" i="72" s="1"/>
  <c r="F33" i="72"/>
  <c r="F129" i="72" s="1"/>
  <c r="F29" i="72"/>
  <c r="F125" i="72" s="1"/>
  <c r="F25" i="72"/>
  <c r="F121" i="72" s="1"/>
  <c r="F21" i="72"/>
  <c r="F117" i="72" s="1"/>
  <c r="F17" i="72"/>
  <c r="F113" i="72" s="1"/>
  <c r="F9" i="72"/>
  <c r="F105" i="72" s="1"/>
  <c r="F45" i="72"/>
  <c r="F35" i="72"/>
  <c r="F131" i="72" s="1"/>
  <c r="F27" i="72"/>
  <c r="F123" i="72" s="1"/>
  <c r="F15" i="72"/>
  <c r="F111" i="72" s="1"/>
  <c r="F153" i="72"/>
  <c r="F67" i="72"/>
  <c r="F66" i="72"/>
  <c r="F65" i="72"/>
  <c r="F64" i="72"/>
  <c r="F63" i="72"/>
  <c r="F62" i="72"/>
  <c r="F61" i="72"/>
  <c r="F60" i="72"/>
  <c r="F59" i="72"/>
  <c r="F58" i="72"/>
  <c r="F57" i="72"/>
  <c r="F56" i="72"/>
  <c r="F55" i="72"/>
  <c r="F54" i="72"/>
  <c r="F53" i="72"/>
  <c r="F52" i="72"/>
  <c r="F38" i="72"/>
  <c r="F134" i="72" s="1"/>
  <c r="F34" i="72"/>
  <c r="F130" i="72" s="1"/>
  <c r="F30" i="72"/>
  <c r="F126" i="72" s="1"/>
  <c r="F26" i="72"/>
  <c r="F122" i="72" s="1"/>
  <c r="F22" i="72"/>
  <c r="F118" i="72" s="1"/>
  <c r="F18" i="72"/>
  <c r="F114" i="72" s="1"/>
  <c r="F14" i="72"/>
  <c r="F110" i="72" s="1"/>
  <c r="F10" i="72"/>
  <c r="F106" i="72" s="1"/>
  <c r="F163" i="72"/>
  <c r="F155" i="72"/>
  <c r="F43" i="72"/>
  <c r="F23" i="72"/>
  <c r="F119" i="72" s="1"/>
  <c r="F169" i="71"/>
  <c r="F167" i="71"/>
  <c r="F165" i="71"/>
  <c r="F163" i="71"/>
  <c r="F159" i="71"/>
  <c r="F162" i="71"/>
  <c r="F158" i="71"/>
  <c r="F156" i="71"/>
  <c r="F154" i="71"/>
  <c r="F152" i="71"/>
  <c r="F150" i="71"/>
  <c r="F149" i="71"/>
  <c r="F148" i="71"/>
  <c r="F147" i="71"/>
  <c r="F146" i="71"/>
  <c r="F145" i="71"/>
  <c r="F144" i="71"/>
  <c r="F143" i="71"/>
  <c r="F142" i="71"/>
  <c r="F141" i="71"/>
  <c r="F140" i="71"/>
  <c r="F139" i="71"/>
  <c r="F168" i="71"/>
  <c r="F161" i="71"/>
  <c r="F151" i="71"/>
  <c r="F160" i="71"/>
  <c r="F153" i="71"/>
  <c r="F73" i="71"/>
  <c r="F72" i="71"/>
  <c r="F71" i="71"/>
  <c r="F70" i="71"/>
  <c r="F69" i="71"/>
  <c r="F68" i="71"/>
  <c r="F67" i="71"/>
  <c r="F166" i="71"/>
  <c r="F164" i="71"/>
  <c r="F155" i="71"/>
  <c r="F157" i="71"/>
  <c r="F64" i="71"/>
  <c r="F60" i="71"/>
  <c r="F56" i="71"/>
  <c r="F44" i="71"/>
  <c r="F37" i="71"/>
  <c r="F133" i="71" s="1"/>
  <c r="F33" i="71"/>
  <c r="F129" i="71" s="1"/>
  <c r="F29" i="71"/>
  <c r="F125" i="71" s="1"/>
  <c r="F25" i="71"/>
  <c r="F121" i="71" s="1"/>
  <c r="F21" i="71"/>
  <c r="F117" i="71" s="1"/>
  <c r="F17" i="71"/>
  <c r="F113" i="71" s="1"/>
  <c r="F13" i="71"/>
  <c r="F109" i="71" s="1"/>
  <c r="F9" i="71"/>
  <c r="F105" i="71" s="1"/>
  <c r="F22" i="71"/>
  <c r="F118" i="71" s="1"/>
  <c r="F10" i="71"/>
  <c r="F106" i="71" s="1"/>
  <c r="F11" i="71"/>
  <c r="F107" i="71" s="1"/>
  <c r="F65" i="71"/>
  <c r="F61" i="71"/>
  <c r="F57" i="71"/>
  <c r="F53" i="71"/>
  <c r="F50" i="71"/>
  <c r="F49" i="71"/>
  <c r="F46" i="71"/>
  <c r="F38" i="71"/>
  <c r="F134" i="71" s="1"/>
  <c r="F34" i="71"/>
  <c r="F130" i="71" s="1"/>
  <c r="F30" i="71"/>
  <c r="F126" i="71" s="1"/>
  <c r="F26" i="71"/>
  <c r="F122" i="71" s="1"/>
  <c r="F18" i="71"/>
  <c r="F114" i="71" s="1"/>
  <c r="F14" i="71"/>
  <c r="F110" i="71" s="1"/>
  <c r="F23" i="71"/>
  <c r="F119" i="71" s="1"/>
  <c r="F15" i="71"/>
  <c r="F111" i="71" s="1"/>
  <c r="F66" i="71"/>
  <c r="F62" i="71"/>
  <c r="F58" i="71"/>
  <c r="F54" i="71"/>
  <c r="F45" i="71"/>
  <c r="F39" i="71"/>
  <c r="F135" i="71" s="1"/>
  <c r="F35" i="71"/>
  <c r="F131" i="71" s="1"/>
  <c r="F31" i="71"/>
  <c r="F127" i="71" s="1"/>
  <c r="F27" i="71"/>
  <c r="F123" i="71" s="1"/>
  <c r="F19" i="71"/>
  <c r="F115" i="71" s="1"/>
  <c r="F52" i="71"/>
  <c r="F36" i="71"/>
  <c r="F132" i="71" s="1"/>
  <c r="F20" i="71"/>
  <c r="F116" i="71" s="1"/>
  <c r="F63" i="71"/>
  <c r="F55" i="71"/>
  <c r="F47" i="71"/>
  <c r="F32" i="71"/>
  <c r="F128" i="71" s="1"/>
  <c r="F16" i="71"/>
  <c r="F112" i="71" s="1"/>
  <c r="F48" i="71"/>
  <c r="F28" i="71"/>
  <c r="F124" i="71" s="1"/>
  <c r="F12" i="71"/>
  <c r="F108" i="71" s="1"/>
  <c r="F59" i="71"/>
  <c r="F51" i="71"/>
  <c r="F24" i="71"/>
  <c r="F120" i="71" s="1"/>
  <c r="F169" i="70"/>
  <c r="F168" i="70"/>
  <c r="F167" i="70"/>
  <c r="F166" i="70"/>
  <c r="F165" i="70"/>
  <c r="F164" i="70"/>
  <c r="F163" i="70"/>
  <c r="F162" i="70"/>
  <c r="F161" i="70"/>
  <c r="F160" i="70"/>
  <c r="F159" i="70"/>
  <c r="F158" i="70"/>
  <c r="F157" i="70"/>
  <c r="F156" i="70"/>
  <c r="F155" i="70"/>
  <c r="F154" i="70"/>
  <c r="F153" i="70"/>
  <c r="F152" i="70"/>
  <c r="F151" i="70"/>
  <c r="F150" i="70"/>
  <c r="F149" i="70"/>
  <c r="F148" i="70"/>
  <c r="F147" i="70"/>
  <c r="F146" i="70"/>
  <c r="F145" i="70"/>
  <c r="F144" i="70"/>
  <c r="F143" i="70"/>
  <c r="F142" i="70"/>
  <c r="F141" i="70"/>
  <c r="F140" i="70"/>
  <c r="F139" i="70"/>
  <c r="F38" i="70"/>
  <c r="F134" i="70" s="1"/>
  <c r="F36" i="70"/>
  <c r="F132" i="70" s="1"/>
  <c r="F34" i="70"/>
  <c r="F130" i="70" s="1"/>
  <c r="F32" i="70"/>
  <c r="F128" i="70" s="1"/>
  <c r="F30" i="70"/>
  <c r="F126" i="70" s="1"/>
  <c r="F28" i="70"/>
  <c r="F124" i="70" s="1"/>
  <c r="F26" i="70"/>
  <c r="F122" i="70" s="1"/>
  <c r="F24" i="70"/>
  <c r="F120" i="70" s="1"/>
  <c r="F22" i="70"/>
  <c r="F118" i="70" s="1"/>
  <c r="F52" i="70"/>
  <c r="F50" i="70"/>
  <c r="F48" i="70"/>
  <c r="F46" i="70"/>
  <c r="F44" i="70"/>
  <c r="F39" i="70"/>
  <c r="F135" i="70" s="1"/>
  <c r="F37" i="70"/>
  <c r="F133" i="70" s="1"/>
  <c r="F35" i="70"/>
  <c r="F131" i="70" s="1"/>
  <c r="F33" i="70"/>
  <c r="F129" i="70" s="1"/>
  <c r="F31" i="70"/>
  <c r="F127" i="70" s="1"/>
  <c r="F29" i="70"/>
  <c r="F125" i="70" s="1"/>
  <c r="F27" i="70"/>
  <c r="F123" i="70" s="1"/>
  <c r="F73" i="70"/>
  <c r="F72" i="70"/>
  <c r="F71" i="70"/>
  <c r="F70" i="70"/>
  <c r="F69" i="70"/>
  <c r="F68" i="70"/>
  <c r="F67" i="70"/>
  <c r="F66" i="70"/>
  <c r="F65" i="70"/>
  <c r="F63" i="70"/>
  <c r="F61" i="70"/>
  <c r="F59" i="70"/>
  <c r="F57" i="70"/>
  <c r="F55" i="70"/>
  <c r="F53" i="70"/>
  <c r="F49" i="70"/>
  <c r="F45" i="70"/>
  <c r="F21" i="70"/>
  <c r="F117" i="70" s="1"/>
  <c r="F19" i="70"/>
  <c r="F115" i="70" s="1"/>
  <c r="F17" i="70"/>
  <c r="F113" i="70" s="1"/>
  <c r="F15" i="70"/>
  <c r="F111" i="70" s="1"/>
  <c r="F13" i="70"/>
  <c r="F109" i="70" s="1"/>
  <c r="F11" i="70"/>
  <c r="F107" i="70" s="1"/>
  <c r="F9" i="70"/>
  <c r="F105" i="70" s="1"/>
  <c r="F23" i="70"/>
  <c r="F119" i="70" s="1"/>
  <c r="F64" i="70"/>
  <c r="F62" i="70"/>
  <c r="F60" i="70"/>
  <c r="F58" i="70"/>
  <c r="F56" i="70"/>
  <c r="F54" i="70"/>
  <c r="F51" i="70"/>
  <c r="F47" i="70"/>
  <c r="F43" i="70"/>
  <c r="F20" i="70"/>
  <c r="F116" i="70" s="1"/>
  <c r="F18" i="70"/>
  <c r="F114" i="70" s="1"/>
  <c r="F16" i="70"/>
  <c r="F112" i="70" s="1"/>
  <c r="F14" i="70"/>
  <c r="F110" i="70" s="1"/>
  <c r="F12" i="70"/>
  <c r="F108" i="70" s="1"/>
  <c r="F10" i="70"/>
  <c r="F106" i="70" s="1"/>
  <c r="F25" i="70"/>
  <c r="F121" i="70" s="1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7" i="13"/>
  <c r="F142" i="13"/>
  <c r="F139" i="13"/>
  <c r="F146" i="13"/>
  <c r="F143" i="13"/>
  <c r="F144" i="13"/>
  <c r="F141" i="13"/>
  <c r="F148" i="13"/>
  <c r="F145" i="13"/>
  <c r="F140" i="13"/>
  <c r="M19" i="13"/>
  <c r="M16" i="13"/>
  <c r="AJ16" i="13"/>
  <c r="AO16" i="13"/>
  <c r="X35" i="13"/>
  <c r="A40" i="13"/>
  <c r="G12" i="83" s="1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A9" i="13"/>
  <c r="F51" i="13"/>
  <c r="E17" i="67"/>
  <c r="E33" i="67"/>
  <c r="E11" i="67"/>
  <c r="E27" i="67"/>
  <c r="E20" i="67"/>
  <c r="E21" i="67"/>
  <c r="E37" i="67"/>
  <c r="E14" i="67"/>
  <c r="E30" i="67"/>
  <c r="E15" i="67"/>
  <c r="E31" i="67"/>
  <c r="E24" i="67"/>
  <c r="C40" i="67"/>
  <c r="D36" i="67"/>
  <c r="F31" i="67"/>
  <c r="F28" i="67"/>
  <c r="G28" i="67" s="1"/>
  <c r="H28" i="67" s="1"/>
  <c r="C24" i="67"/>
  <c r="D20" i="67"/>
  <c r="C37" i="67"/>
  <c r="I32" i="67"/>
  <c r="I28" i="67"/>
  <c r="I24" i="67"/>
  <c r="I19" i="67"/>
  <c r="F16" i="67"/>
  <c r="C12" i="67"/>
  <c r="F35" i="67"/>
  <c r="F17" i="67"/>
  <c r="G17" i="67" s="1"/>
  <c r="H17" i="67" s="1"/>
  <c r="D9" i="67"/>
  <c r="D39" i="67"/>
  <c r="F34" i="67"/>
  <c r="I30" i="67"/>
  <c r="I27" i="67"/>
  <c r="D23" i="67"/>
  <c r="E40" i="67"/>
  <c r="C36" i="67"/>
  <c r="C32" i="67"/>
  <c r="C28" i="67"/>
  <c r="I23" i="67"/>
  <c r="I18" i="67"/>
  <c r="I15" i="67"/>
  <c r="D11" i="67"/>
  <c r="D25" i="67"/>
  <c r="D16" i="67"/>
  <c r="I39" i="67"/>
  <c r="I34" i="67"/>
  <c r="F29" i="67"/>
  <c r="F24" i="67"/>
  <c r="F19" i="67"/>
  <c r="F15" i="67"/>
  <c r="G15" i="67" s="1"/>
  <c r="H15" i="67" s="1"/>
  <c r="F12" i="67"/>
  <c r="F37" i="67"/>
  <c r="G37" i="67" s="1"/>
  <c r="H37" i="67" s="1"/>
  <c r="I33" i="67"/>
  <c r="C30" i="67"/>
  <c r="C27" i="67"/>
  <c r="F21" i="67"/>
  <c r="C39" i="67"/>
  <c r="C35" i="67"/>
  <c r="C31" i="67"/>
  <c r="I26" i="67"/>
  <c r="I22" i="67"/>
  <c r="C18" i="67"/>
  <c r="C15" i="67"/>
  <c r="F9" i="67"/>
  <c r="I40" i="67"/>
  <c r="D21" i="67"/>
  <c r="I13" i="67"/>
  <c r="I38" i="67"/>
  <c r="F33" i="67"/>
  <c r="F27" i="67"/>
  <c r="G27" i="67" s="1"/>
  <c r="H27" i="67" s="1"/>
  <c r="F23" i="67"/>
  <c r="F18" i="67"/>
  <c r="I14" i="67"/>
  <c r="I11" i="67"/>
  <c r="D26" i="67"/>
  <c r="I29" i="67"/>
  <c r="D14" i="67"/>
  <c r="I10" i="67"/>
  <c r="F30" i="67"/>
  <c r="G30" i="67" s="1"/>
  <c r="H30" i="67" s="1"/>
  <c r="F20" i="67"/>
  <c r="D13" i="67"/>
  <c r="F36" i="67"/>
  <c r="F14" i="67"/>
  <c r="G14" i="67" s="1"/>
  <c r="H14" i="67" s="1"/>
  <c r="D31" i="67"/>
  <c r="C16" i="67"/>
  <c r="D34" i="67"/>
  <c r="D18" i="67"/>
  <c r="C29" i="67"/>
  <c r="D28" i="67"/>
  <c r="F10" i="67"/>
  <c r="I16" i="67"/>
  <c r="C19" i="67"/>
  <c r="D38" i="67"/>
  <c r="C9" i="67"/>
  <c r="D33" i="67"/>
  <c r="F13" i="67"/>
  <c r="I36" i="67"/>
  <c r="I20" i="67"/>
  <c r="I25" i="67"/>
  <c r="I37" i="67"/>
  <c r="F26" i="67"/>
  <c r="I17" i="67"/>
  <c r="C11" i="67"/>
  <c r="F32" i="67"/>
  <c r="G32" i="67" s="1"/>
  <c r="H32" i="67" s="1"/>
  <c r="C13" i="67"/>
  <c r="D27" i="67"/>
  <c r="I12" i="67"/>
  <c r="D30" i="67"/>
  <c r="D15" i="67"/>
  <c r="C25" i="67"/>
  <c r="D24" i="67"/>
  <c r="F22" i="67"/>
  <c r="D32" i="67"/>
  <c r="C33" i="67"/>
  <c r="C38" i="67"/>
  <c r="I21" i="67"/>
  <c r="F38" i="67"/>
  <c r="I35" i="67"/>
  <c r="F25" i="67"/>
  <c r="G25" i="67" s="1"/>
  <c r="H25" i="67" s="1"/>
  <c r="C17" i="67"/>
  <c r="D10" i="67"/>
  <c r="D22" i="67"/>
  <c r="F11" i="67"/>
  <c r="C23" i="67"/>
  <c r="I9" i="67"/>
  <c r="C26" i="67"/>
  <c r="D12" i="67"/>
  <c r="D37" i="67"/>
  <c r="C21" i="67"/>
  <c r="F40" i="67"/>
  <c r="G40" i="67" s="1"/>
  <c r="H40" i="67" s="1"/>
  <c r="C20" i="67"/>
  <c r="D29" i="67"/>
  <c r="C34" i="67"/>
  <c r="D17" i="67"/>
  <c r="D19" i="67"/>
  <c r="I31" i="67"/>
  <c r="C14" i="67"/>
  <c r="F39" i="67"/>
  <c r="C10" i="67"/>
  <c r="D35" i="67"/>
  <c r="C22" i="67"/>
  <c r="E36" i="67"/>
  <c r="D37" i="13"/>
  <c r="D133" i="13" s="1"/>
  <c r="E9" i="67"/>
  <c r="E25" i="67"/>
  <c r="E18" i="67"/>
  <c r="E34" i="67"/>
  <c r="E19" i="67"/>
  <c r="E35" i="67"/>
  <c r="E12" i="67"/>
  <c r="E28" i="67"/>
  <c r="E13" i="67"/>
  <c r="E29" i="67"/>
  <c r="E22" i="67"/>
  <c r="E38" i="67"/>
  <c r="E23" i="67"/>
  <c r="E39" i="67"/>
  <c r="E16" i="67"/>
  <c r="E32" i="67"/>
  <c r="G3664" i="67"/>
  <c r="H3664" i="67" s="1"/>
  <c r="G3695" i="67"/>
  <c r="H3695" i="67" s="1"/>
  <c r="G3447" i="67"/>
  <c r="H3447" i="67" s="1"/>
  <c r="G3075" i="67"/>
  <c r="H3075" i="67" s="1"/>
  <c r="G3323" i="67"/>
  <c r="H3323" i="67" s="1"/>
  <c r="G3261" i="67"/>
  <c r="H3261" i="67" s="1"/>
  <c r="I3044" i="67"/>
  <c r="I3043" i="67"/>
  <c r="C3043" i="67"/>
  <c r="D3042" i="67"/>
  <c r="E3041" i="67"/>
  <c r="C3040" i="67"/>
  <c r="D3039" i="67"/>
  <c r="F3038" i="67"/>
  <c r="G3038" i="67" s="1"/>
  <c r="H3038" i="67" s="1"/>
  <c r="I3037" i="67"/>
  <c r="C3037" i="67"/>
  <c r="E3036" i="67"/>
  <c r="F3035" i="67"/>
  <c r="G3035" i="67" s="1"/>
  <c r="H3035" i="67" s="1"/>
  <c r="I3034" i="67"/>
  <c r="D3034" i="67"/>
  <c r="E3033" i="67"/>
  <c r="C3032" i="67"/>
  <c r="D3031" i="67"/>
  <c r="F3030" i="67"/>
  <c r="G3030" i="67" s="1"/>
  <c r="H3030" i="67" s="1"/>
  <c r="I3029" i="67"/>
  <c r="C3029" i="67"/>
  <c r="E3028" i="67"/>
  <c r="F3027" i="67"/>
  <c r="G3027" i="67" s="1"/>
  <c r="H3027" i="67" s="1"/>
  <c r="I3026" i="67"/>
  <c r="D3026" i="67"/>
  <c r="E3025" i="67"/>
  <c r="C3024" i="67"/>
  <c r="D3023" i="67"/>
  <c r="F3022" i="67"/>
  <c r="G3022" i="67" s="1"/>
  <c r="H3022" i="67" s="1"/>
  <c r="I3021" i="67"/>
  <c r="C3021" i="67"/>
  <c r="E3020" i="67"/>
  <c r="F3019" i="67"/>
  <c r="G3019" i="67" s="1"/>
  <c r="H3019" i="67" s="1"/>
  <c r="I3018" i="67"/>
  <c r="D3018" i="67"/>
  <c r="E3017" i="67"/>
  <c r="C3016" i="67"/>
  <c r="D3015" i="67"/>
  <c r="F3014" i="67"/>
  <c r="G3014" i="67" s="1"/>
  <c r="H3014" i="67" s="1"/>
  <c r="I3013" i="67"/>
  <c r="C3013" i="67"/>
  <c r="C3044" i="67"/>
  <c r="D3043" i="67"/>
  <c r="F3041" i="67"/>
  <c r="G3041" i="67" s="1"/>
  <c r="H3041" i="67" s="1"/>
  <c r="D3040" i="67"/>
  <c r="D3037" i="67"/>
  <c r="C3035" i="67"/>
  <c r="F3033" i="67"/>
  <c r="D3032" i="67"/>
  <c r="D3029" i="67"/>
  <c r="I3027" i="67"/>
  <c r="F3025" i="67"/>
  <c r="G3025" i="67" s="1"/>
  <c r="H3025" i="67" s="1"/>
  <c r="E3023" i="67"/>
  <c r="C3022" i="67"/>
  <c r="F3020" i="67"/>
  <c r="G3020" i="67" s="1"/>
  <c r="H3020" i="67" s="1"/>
  <c r="I3019" i="67"/>
  <c r="E3018" i="67"/>
  <c r="F3044" i="67"/>
  <c r="G3044" i="67" s="1"/>
  <c r="H3044" i="67" s="1"/>
  <c r="F3043" i="67"/>
  <c r="G3043" i="67" s="1"/>
  <c r="H3043" i="67" s="1"/>
  <c r="I3042" i="67"/>
  <c r="C3042" i="67"/>
  <c r="D3041" i="67"/>
  <c r="F3040" i="67"/>
  <c r="I3039" i="67"/>
  <c r="C3039" i="67"/>
  <c r="E3038" i="67"/>
  <c r="F3037" i="67"/>
  <c r="G3037" i="67" s="1"/>
  <c r="H3037" i="67" s="1"/>
  <c r="I3036" i="67"/>
  <c r="D3036" i="67"/>
  <c r="E3035" i="67"/>
  <c r="C3034" i="67"/>
  <c r="D3033" i="67"/>
  <c r="F3032" i="67"/>
  <c r="G3032" i="67" s="1"/>
  <c r="H3032" i="67" s="1"/>
  <c r="I3031" i="67"/>
  <c r="C3031" i="67"/>
  <c r="E3030" i="67"/>
  <c r="F3029" i="67"/>
  <c r="G3029" i="67" s="1"/>
  <c r="H3029" i="67" s="1"/>
  <c r="I3028" i="67"/>
  <c r="D3028" i="67"/>
  <c r="E3027" i="67"/>
  <c r="C3026" i="67"/>
  <c r="D3025" i="67"/>
  <c r="F3024" i="67"/>
  <c r="G3024" i="67" s="1"/>
  <c r="H3024" i="67" s="1"/>
  <c r="I3023" i="67"/>
  <c r="C3023" i="67"/>
  <c r="E3022" i="67"/>
  <c r="F3021" i="67"/>
  <c r="G3021" i="67" s="1"/>
  <c r="H3021" i="67" s="1"/>
  <c r="I3020" i="67"/>
  <c r="D3020" i="67"/>
  <c r="E3019" i="67"/>
  <c r="C3018" i="67"/>
  <c r="D3017" i="67"/>
  <c r="F3016" i="67"/>
  <c r="I3015" i="67"/>
  <c r="C3015" i="67"/>
  <c r="E3014" i="67"/>
  <c r="F3013" i="67"/>
  <c r="E3042" i="67"/>
  <c r="I3040" i="67"/>
  <c r="E3039" i="67"/>
  <c r="C3038" i="67"/>
  <c r="F3036" i="67"/>
  <c r="G3036" i="67" s="1"/>
  <c r="H3036" i="67" s="1"/>
  <c r="I3035" i="67"/>
  <c r="E3034" i="67"/>
  <c r="I3032" i="67"/>
  <c r="E3031" i="67"/>
  <c r="C3030" i="67"/>
  <c r="F3028" i="67"/>
  <c r="G3028" i="67" s="1"/>
  <c r="H3028" i="67" s="1"/>
  <c r="C3027" i="67"/>
  <c r="E3026" i="67"/>
  <c r="I3024" i="67"/>
  <c r="D3021" i="67"/>
  <c r="C3019" i="67"/>
  <c r="F3017" i="67"/>
  <c r="G3017" i="67" s="1"/>
  <c r="H3017" i="67" s="1"/>
  <c r="E3044" i="67"/>
  <c r="E3043" i="67"/>
  <c r="F3042" i="67"/>
  <c r="G3042" i="67" s="1"/>
  <c r="H3042" i="67" s="1"/>
  <c r="I3041" i="67"/>
  <c r="C3041" i="67"/>
  <c r="E3040" i="67"/>
  <c r="F3039" i="67"/>
  <c r="G3039" i="67" s="1"/>
  <c r="H3039" i="67" s="1"/>
  <c r="I3038" i="67"/>
  <c r="D3038" i="67"/>
  <c r="E3037" i="67"/>
  <c r="C3036" i="67"/>
  <c r="D3035" i="67"/>
  <c r="F3034" i="67"/>
  <c r="G3034" i="67" s="1"/>
  <c r="H3034" i="67" s="1"/>
  <c r="I3033" i="67"/>
  <c r="C3033" i="67"/>
  <c r="E3032" i="67"/>
  <c r="F3031" i="67"/>
  <c r="G3031" i="67" s="1"/>
  <c r="H3031" i="67" s="1"/>
  <c r="I3030" i="67"/>
  <c r="D3030" i="67"/>
  <c r="E3029" i="67"/>
  <c r="C3028" i="67"/>
  <c r="D3027" i="67"/>
  <c r="F3026" i="67"/>
  <c r="G3026" i="67" s="1"/>
  <c r="H3026" i="67" s="1"/>
  <c r="I3025" i="67"/>
  <c r="C3025" i="67"/>
  <c r="E3024" i="67"/>
  <c r="F3023" i="67"/>
  <c r="G3023" i="67" s="1"/>
  <c r="H3023" i="67" s="1"/>
  <c r="I3022" i="67"/>
  <c r="D3022" i="67"/>
  <c r="E3021" i="67"/>
  <c r="C3020" i="67"/>
  <c r="D3019" i="67"/>
  <c r="F3018" i="67"/>
  <c r="G3018" i="67" s="1"/>
  <c r="H3018" i="67" s="1"/>
  <c r="I3017" i="67"/>
  <c r="C3017" i="67"/>
  <c r="E3016" i="67"/>
  <c r="F3015" i="67"/>
  <c r="G3015" i="67" s="1"/>
  <c r="H3015" i="67" s="1"/>
  <c r="I3014" i="67"/>
  <c r="D3014" i="67"/>
  <c r="E3013" i="67"/>
  <c r="D3024" i="67"/>
  <c r="I3016" i="67"/>
  <c r="C3014" i="67"/>
  <c r="D3016" i="67"/>
  <c r="D3013" i="67"/>
  <c r="E3015" i="67"/>
  <c r="G2944" i="67"/>
  <c r="H2944" i="67" s="1"/>
  <c r="G2913" i="67"/>
  <c r="H2913" i="67" s="1"/>
  <c r="G2696" i="67"/>
  <c r="H2696" i="67" s="1"/>
  <c r="G2479" i="67"/>
  <c r="H2479" i="67" s="1"/>
  <c r="G2510" i="67"/>
  <c r="H2510" i="67" s="1"/>
  <c r="I2293" i="67"/>
  <c r="I2292" i="67"/>
  <c r="C2292" i="67"/>
  <c r="D2291" i="67"/>
  <c r="C2290" i="67"/>
  <c r="E2289" i="67"/>
  <c r="F2288" i="67"/>
  <c r="G2288" i="67" s="1"/>
  <c r="H2288" i="67" s="1"/>
  <c r="I2287" i="67"/>
  <c r="C2287" i="67"/>
  <c r="E2286" i="67"/>
  <c r="C2285" i="67"/>
  <c r="D2284" i="67"/>
  <c r="E2283" i="67"/>
  <c r="C2282" i="67"/>
  <c r="E2281" i="67"/>
  <c r="F2280" i="67"/>
  <c r="G2280" i="67" s="1"/>
  <c r="H2280" i="67" s="1"/>
  <c r="I2279" i="67"/>
  <c r="C2279" i="67"/>
  <c r="F2278" i="67"/>
  <c r="G2278" i="67" s="1"/>
  <c r="H2278" i="67" s="1"/>
  <c r="I2277" i="67"/>
  <c r="D2277" i="67"/>
  <c r="E2276" i="67"/>
  <c r="F2275" i="67"/>
  <c r="I2274" i="67"/>
  <c r="E2274" i="67"/>
  <c r="C2273" i="67"/>
  <c r="D2272" i="67"/>
  <c r="E2271" i="67"/>
  <c r="C2270" i="67"/>
  <c r="E2269" i="67"/>
  <c r="F2268" i="67"/>
  <c r="G2268" i="67" s="1"/>
  <c r="H2268" i="67" s="1"/>
  <c r="I2267" i="67"/>
  <c r="C2267" i="67"/>
  <c r="E2266" i="67"/>
  <c r="C2265" i="67"/>
  <c r="D2264" i="67"/>
  <c r="E2263" i="67"/>
  <c r="F2262" i="67"/>
  <c r="E2291" i="67"/>
  <c r="D2290" i="67"/>
  <c r="C2288" i="67"/>
  <c r="I2285" i="67"/>
  <c r="E2284" i="67"/>
  <c r="D2282" i="67"/>
  <c r="C2280" i="67"/>
  <c r="F2276" i="67"/>
  <c r="G2276" i="67" s="1"/>
  <c r="H2276" i="67" s="1"/>
  <c r="C2275" i="67"/>
  <c r="D2273" i="67"/>
  <c r="F2271" i="67"/>
  <c r="G2271" i="67" s="1"/>
  <c r="H2271" i="67" s="1"/>
  <c r="D2270" i="67"/>
  <c r="C2268" i="67"/>
  <c r="F2266" i="67"/>
  <c r="G2266" i="67" s="1"/>
  <c r="H2266" i="67" s="1"/>
  <c r="E2264" i="67"/>
  <c r="I2262" i="67"/>
  <c r="F2293" i="67"/>
  <c r="G2293" i="67" s="1"/>
  <c r="H2293" i="67" s="1"/>
  <c r="F2292" i="67"/>
  <c r="G2292" i="67" s="1"/>
  <c r="H2292" i="67" s="1"/>
  <c r="I2291" i="67"/>
  <c r="C2291" i="67"/>
  <c r="F2290" i="67"/>
  <c r="G2290" i="67" s="1"/>
  <c r="H2290" i="67" s="1"/>
  <c r="I2289" i="67"/>
  <c r="D2289" i="67"/>
  <c r="E2288" i="67"/>
  <c r="F2287" i="67"/>
  <c r="G2287" i="67" s="1"/>
  <c r="H2287" i="67" s="1"/>
  <c r="I2286" i="67"/>
  <c r="D2286" i="67"/>
  <c r="F2285" i="67"/>
  <c r="G2285" i="67" s="1"/>
  <c r="H2285" i="67" s="1"/>
  <c r="I2284" i="67"/>
  <c r="C2284" i="67"/>
  <c r="D2283" i="67"/>
  <c r="F2282" i="67"/>
  <c r="I2281" i="67"/>
  <c r="D2281" i="67"/>
  <c r="E2280" i="67"/>
  <c r="F2279" i="67"/>
  <c r="G2279" i="67" s="1"/>
  <c r="H2279" i="67" s="1"/>
  <c r="I2278" i="67"/>
  <c r="E2278" i="67"/>
  <c r="C2277" i="67"/>
  <c r="D2276" i="67"/>
  <c r="E2275" i="67"/>
  <c r="D2274" i="67"/>
  <c r="F2273" i="67"/>
  <c r="G2273" i="67" s="1"/>
  <c r="H2273" i="67" s="1"/>
  <c r="I2272" i="67"/>
  <c r="C2272" i="67"/>
  <c r="D2271" i="67"/>
  <c r="F2270" i="67"/>
  <c r="G2270" i="67" s="1"/>
  <c r="H2270" i="67" s="1"/>
  <c r="I2269" i="67"/>
  <c r="D2269" i="67"/>
  <c r="E2268" i="67"/>
  <c r="F2267" i="67"/>
  <c r="G2267" i="67" s="1"/>
  <c r="H2267" i="67" s="1"/>
  <c r="I2266" i="67"/>
  <c r="D2266" i="67"/>
  <c r="F2265" i="67"/>
  <c r="I2264" i="67"/>
  <c r="C2264" i="67"/>
  <c r="D2263" i="67"/>
  <c r="E2262" i="67"/>
  <c r="C2293" i="67"/>
  <c r="F2289" i="67"/>
  <c r="F2286" i="67"/>
  <c r="G2286" i="67" s="1"/>
  <c r="H2286" i="67" s="1"/>
  <c r="F2283" i="67"/>
  <c r="G2283" i="67" s="1"/>
  <c r="H2283" i="67" s="1"/>
  <c r="I2280" i="67"/>
  <c r="C2278" i="67"/>
  <c r="F2274" i="67"/>
  <c r="G2274" i="67" s="1"/>
  <c r="H2274" i="67" s="1"/>
  <c r="E2272" i="67"/>
  <c r="I2268" i="67"/>
  <c r="D2265" i="67"/>
  <c r="C2262" i="67"/>
  <c r="E2293" i="67"/>
  <c r="E2292" i="67"/>
  <c r="F2291" i="67"/>
  <c r="I2290" i="67"/>
  <c r="E2290" i="67"/>
  <c r="C2289" i="67"/>
  <c r="D2288" i="67"/>
  <c r="E2287" i="67"/>
  <c r="C2286" i="67"/>
  <c r="E2285" i="67"/>
  <c r="F2284" i="67"/>
  <c r="G2284" i="67" s="1"/>
  <c r="H2284" i="67" s="1"/>
  <c r="I2283" i="67"/>
  <c r="C2283" i="67"/>
  <c r="E2282" i="67"/>
  <c r="C2281" i="67"/>
  <c r="D2280" i="67"/>
  <c r="E2279" i="67"/>
  <c r="D2278" i="67"/>
  <c r="F2277" i="67"/>
  <c r="G2277" i="67" s="1"/>
  <c r="H2277" i="67" s="1"/>
  <c r="I2276" i="67"/>
  <c r="C2276" i="67"/>
  <c r="D2275" i="67"/>
  <c r="C2274" i="67"/>
  <c r="E2273" i="67"/>
  <c r="F2272" i="67"/>
  <c r="G2272" i="67" s="1"/>
  <c r="H2272" i="67" s="1"/>
  <c r="I2271" i="67"/>
  <c r="C2271" i="67"/>
  <c r="E2270" i="67"/>
  <c r="C2269" i="67"/>
  <c r="D2268" i="67"/>
  <c r="E2267" i="67"/>
  <c r="C2266" i="67"/>
  <c r="E2265" i="67"/>
  <c r="F2264" i="67"/>
  <c r="G2264" i="67" s="1"/>
  <c r="H2264" i="67" s="1"/>
  <c r="I2263" i="67"/>
  <c r="C2263" i="67"/>
  <c r="D2262" i="67"/>
  <c r="D2292" i="67"/>
  <c r="I2288" i="67"/>
  <c r="D2287" i="67"/>
  <c r="D2285" i="67"/>
  <c r="I2282" i="67"/>
  <c r="F2281" i="67"/>
  <c r="G2281" i="67" s="1"/>
  <c r="H2281" i="67" s="1"/>
  <c r="D2279" i="67"/>
  <c r="E2277" i="67"/>
  <c r="I2275" i="67"/>
  <c r="I2273" i="67"/>
  <c r="I2270" i="67"/>
  <c r="F2269" i="67"/>
  <c r="G2269" i="67" s="1"/>
  <c r="H2269" i="67" s="1"/>
  <c r="D2267" i="67"/>
  <c r="I2265" i="67"/>
  <c r="F2263" i="67"/>
  <c r="G2263" i="67" s="1"/>
  <c r="H2263" i="67" s="1"/>
  <c r="D1541" i="67"/>
  <c r="D1537" i="67"/>
  <c r="D1533" i="67"/>
  <c r="D1529" i="67"/>
  <c r="D1525" i="67"/>
  <c r="D1521" i="67"/>
  <c r="D1517" i="67"/>
  <c r="D1513" i="67"/>
  <c r="D1518" i="67"/>
  <c r="D1540" i="67"/>
  <c r="D1536" i="67"/>
  <c r="D1532" i="67"/>
  <c r="D1528" i="67"/>
  <c r="D1524" i="67"/>
  <c r="D1520" i="67"/>
  <c r="D1516" i="67"/>
  <c r="D1512" i="67"/>
  <c r="D1539" i="67"/>
  <c r="D1535" i="67"/>
  <c r="D1531" i="67"/>
  <c r="D1527" i="67"/>
  <c r="D1523" i="67"/>
  <c r="D1519" i="67"/>
  <c r="D1515" i="67"/>
  <c r="D1511" i="67"/>
  <c r="D1538" i="67"/>
  <c r="D1534" i="67"/>
  <c r="D1530" i="67"/>
  <c r="D1526" i="67"/>
  <c r="D1522" i="67"/>
  <c r="D1514" i="67"/>
  <c r="G1759" i="67"/>
  <c r="H1759" i="67" s="1"/>
  <c r="I1541" i="67"/>
  <c r="C1541" i="67"/>
  <c r="E1539" i="67"/>
  <c r="C1538" i="67"/>
  <c r="E1536" i="67"/>
  <c r="C1535" i="67"/>
  <c r="E1534" i="67"/>
  <c r="F1533" i="67"/>
  <c r="G1533" i="67" s="1"/>
  <c r="H1533" i="67" s="1"/>
  <c r="I1532" i="67"/>
  <c r="C1532" i="67"/>
  <c r="E1531" i="67"/>
  <c r="C1530" i="67"/>
  <c r="E1528" i="67"/>
  <c r="F1527" i="67"/>
  <c r="G1527" i="67" s="1"/>
  <c r="H1527" i="67" s="1"/>
  <c r="I1526" i="67"/>
  <c r="E1525" i="67"/>
  <c r="F1524" i="67"/>
  <c r="G1524" i="67" s="1"/>
  <c r="H1524" i="67" s="1"/>
  <c r="I1523" i="67"/>
  <c r="C1523" i="67"/>
  <c r="E1522" i="67"/>
  <c r="F1521" i="67"/>
  <c r="G1521" i="67" s="1"/>
  <c r="H1521" i="67" s="1"/>
  <c r="I1520" i="67"/>
  <c r="C1520" i="67"/>
  <c r="F1518" i="67"/>
  <c r="G1518" i="67" s="1"/>
  <c r="H1518" i="67" s="1"/>
  <c r="I1517" i="67"/>
  <c r="C1517" i="67"/>
  <c r="E1515" i="67"/>
  <c r="C1514" i="67"/>
  <c r="E1512" i="67"/>
  <c r="F1511" i="67"/>
  <c r="G1511" i="67" s="1"/>
  <c r="H1511" i="67" s="1"/>
  <c r="C1542" i="67"/>
  <c r="F1541" i="67"/>
  <c r="G1541" i="67" s="1"/>
  <c r="H1541" i="67" s="1"/>
  <c r="I1540" i="67"/>
  <c r="C1540" i="67"/>
  <c r="F1538" i="67"/>
  <c r="G1538" i="67" s="1"/>
  <c r="H1538" i="67" s="1"/>
  <c r="I1537" i="67"/>
  <c r="C1537" i="67"/>
  <c r="F1535" i="67"/>
  <c r="G1535" i="67" s="1"/>
  <c r="H1535" i="67" s="1"/>
  <c r="I1534" i="67"/>
  <c r="E1533" i="67"/>
  <c r="F1532" i="67"/>
  <c r="G1532" i="67" s="1"/>
  <c r="H1532" i="67" s="1"/>
  <c r="I1531" i="67"/>
  <c r="F1530" i="67"/>
  <c r="G1530" i="67" s="1"/>
  <c r="H1530" i="67" s="1"/>
  <c r="I1529" i="67"/>
  <c r="C1529" i="67"/>
  <c r="E1527" i="67"/>
  <c r="E1541" i="67"/>
  <c r="F1540" i="67"/>
  <c r="G1540" i="67" s="1"/>
  <c r="H1540" i="67" s="1"/>
  <c r="I1539" i="67"/>
  <c r="C1539" i="67"/>
  <c r="E1538" i="67"/>
  <c r="F1537" i="67"/>
  <c r="G1537" i="67" s="1"/>
  <c r="H1537" i="67" s="1"/>
  <c r="I1536" i="67"/>
  <c r="C1536" i="67"/>
  <c r="E1535" i="67"/>
  <c r="C1534" i="67"/>
  <c r="E1532" i="67"/>
  <c r="C1531" i="67"/>
  <c r="E1530" i="67"/>
  <c r="F1529" i="67"/>
  <c r="G1529" i="67" s="1"/>
  <c r="H1529" i="67" s="1"/>
  <c r="I1528" i="67"/>
  <c r="C1528" i="67"/>
  <c r="F1526" i="67"/>
  <c r="G1526" i="67" s="1"/>
  <c r="H1526" i="67" s="1"/>
  <c r="I1525" i="67"/>
  <c r="C1525" i="67"/>
  <c r="E1523" i="67"/>
  <c r="C1522" i="67"/>
  <c r="E1520" i="67"/>
  <c r="F1519" i="67"/>
  <c r="G1519" i="67" s="1"/>
  <c r="H1519" i="67" s="1"/>
  <c r="I1518" i="67"/>
  <c r="E1517" i="67"/>
  <c r="F1516" i="67"/>
  <c r="G1516" i="67" s="1"/>
  <c r="H1516" i="67" s="1"/>
  <c r="I1515" i="67"/>
  <c r="C1515" i="67"/>
  <c r="E1514" i="67"/>
  <c r="F1513" i="67"/>
  <c r="G1513" i="67" s="1"/>
  <c r="H1513" i="67" s="1"/>
  <c r="I1512" i="67"/>
  <c r="C1512" i="67"/>
  <c r="F1542" i="67"/>
  <c r="G1542" i="67" s="1"/>
  <c r="H1542" i="67" s="1"/>
  <c r="F1539" i="67"/>
  <c r="G1539" i="67" s="1"/>
  <c r="H1539" i="67" s="1"/>
  <c r="F1536" i="67"/>
  <c r="G1536" i="67" s="1"/>
  <c r="H1536" i="67" s="1"/>
  <c r="I1533" i="67"/>
  <c r="I1530" i="67"/>
  <c r="I1527" i="67"/>
  <c r="C1526" i="67"/>
  <c r="E1524" i="67"/>
  <c r="I1522" i="67"/>
  <c r="E1521" i="67"/>
  <c r="I1519" i="67"/>
  <c r="E1518" i="67"/>
  <c r="I1516" i="67"/>
  <c r="I1513" i="67"/>
  <c r="E1513" i="67"/>
  <c r="E1537" i="67"/>
  <c r="F1531" i="67"/>
  <c r="E1526" i="67"/>
  <c r="I1538" i="67"/>
  <c r="I1535" i="67"/>
  <c r="C1533" i="67"/>
  <c r="C1527" i="67"/>
  <c r="F1525" i="67"/>
  <c r="G1525" i="67" s="1"/>
  <c r="H1525" i="67" s="1"/>
  <c r="C1524" i="67"/>
  <c r="F1522" i="67"/>
  <c r="G1522" i="67" s="1"/>
  <c r="H1522" i="67" s="1"/>
  <c r="C1521" i="67"/>
  <c r="E1519" i="67"/>
  <c r="C1518" i="67"/>
  <c r="E1516" i="67"/>
  <c r="I1514" i="67"/>
  <c r="I1511" i="67"/>
  <c r="C1511" i="67"/>
  <c r="E1529" i="67"/>
  <c r="F1523" i="67"/>
  <c r="G1523" i="67" s="1"/>
  <c r="H1523" i="67" s="1"/>
  <c r="F1520" i="67"/>
  <c r="G1520" i="67" s="1"/>
  <c r="H1520" i="67" s="1"/>
  <c r="C1519" i="67"/>
  <c r="F1517" i="67"/>
  <c r="G1517" i="67" s="1"/>
  <c r="H1517" i="67" s="1"/>
  <c r="C1516" i="67"/>
  <c r="F1514" i="67"/>
  <c r="G1514" i="67" s="1"/>
  <c r="H1514" i="67" s="1"/>
  <c r="C1513" i="67"/>
  <c r="E1511" i="67"/>
  <c r="I1542" i="67"/>
  <c r="E1540" i="67"/>
  <c r="F1534" i="67"/>
  <c r="G1534" i="67" s="1"/>
  <c r="H1534" i="67" s="1"/>
  <c r="F1528" i="67"/>
  <c r="G1528" i="67" s="1"/>
  <c r="H1528" i="67" s="1"/>
  <c r="I1524" i="67"/>
  <c r="I1521" i="67"/>
  <c r="F1515" i="67"/>
  <c r="G1515" i="67" s="1"/>
  <c r="H1515" i="67" s="1"/>
  <c r="F1512" i="67"/>
  <c r="G1512" i="67" s="1"/>
  <c r="H1512" i="67" s="1"/>
  <c r="E1542" i="67"/>
  <c r="G1443" i="67"/>
  <c r="H1443" i="67" s="1"/>
  <c r="F792" i="67"/>
  <c r="G792" i="67" s="1"/>
  <c r="H792" i="67" s="1"/>
  <c r="F791" i="67"/>
  <c r="G791" i="67" s="1"/>
  <c r="H791" i="67" s="1"/>
  <c r="I790" i="67"/>
  <c r="C790" i="67"/>
  <c r="F789" i="67"/>
  <c r="I788" i="67"/>
  <c r="D788" i="67"/>
  <c r="E787" i="67"/>
  <c r="C786" i="67"/>
  <c r="E785" i="67"/>
  <c r="C784" i="67"/>
  <c r="D783" i="67"/>
  <c r="C782" i="67"/>
  <c r="D781" i="67"/>
  <c r="F780" i="67"/>
  <c r="G780" i="67" s="1"/>
  <c r="H780" i="67" s="1"/>
  <c r="I779" i="67"/>
  <c r="C779" i="67"/>
  <c r="E778" i="67"/>
  <c r="F777" i="67"/>
  <c r="G777" i="67" s="1"/>
  <c r="H777" i="67" s="1"/>
  <c r="I776" i="67"/>
  <c r="D776" i="67"/>
  <c r="E775" i="67"/>
  <c r="C774" i="67"/>
  <c r="D773" i="67"/>
  <c r="F772" i="67"/>
  <c r="I771" i="67"/>
  <c r="C771" i="67"/>
  <c r="E770" i="67"/>
  <c r="F769" i="67"/>
  <c r="G769" i="67" s="1"/>
  <c r="H769" i="67" s="1"/>
  <c r="I768" i="67"/>
  <c r="D768" i="67"/>
  <c r="E767" i="67"/>
  <c r="C766" i="67"/>
  <c r="D765" i="67"/>
  <c r="F764" i="67"/>
  <c r="I763" i="67"/>
  <c r="C763" i="67"/>
  <c r="E762" i="67"/>
  <c r="F761" i="67"/>
  <c r="E792" i="67"/>
  <c r="E791" i="67"/>
  <c r="F790" i="67"/>
  <c r="I789" i="67"/>
  <c r="E789" i="67"/>
  <c r="C788" i="67"/>
  <c r="D787" i="67"/>
  <c r="F786" i="67"/>
  <c r="I785" i="67"/>
  <c r="D785" i="67"/>
  <c r="F784" i="67"/>
  <c r="G784" i="67" s="1"/>
  <c r="H784" i="67" s="1"/>
  <c r="I783" i="67"/>
  <c r="C783" i="67"/>
  <c r="F782" i="67"/>
  <c r="G782" i="67" s="1"/>
  <c r="H782" i="67" s="1"/>
  <c r="I781" i="67"/>
  <c r="C781" i="67"/>
  <c r="E780" i="67"/>
  <c r="F779" i="67"/>
  <c r="G779" i="67" s="1"/>
  <c r="H779" i="67" s="1"/>
  <c r="I778" i="67"/>
  <c r="D778" i="67"/>
  <c r="E777" i="67"/>
  <c r="C792" i="67"/>
  <c r="D791" i="67"/>
  <c r="E790" i="67"/>
  <c r="D789" i="67"/>
  <c r="F788" i="67"/>
  <c r="I787" i="67"/>
  <c r="C787" i="67"/>
  <c r="E786" i="67"/>
  <c r="C785" i="67"/>
  <c r="E784" i="67"/>
  <c r="F783" i="67"/>
  <c r="I782" i="67"/>
  <c r="E782" i="67"/>
  <c r="F781" i="67"/>
  <c r="I780" i="67"/>
  <c r="D780" i="67"/>
  <c r="E779" i="67"/>
  <c r="C778" i="67"/>
  <c r="D777" i="67"/>
  <c r="F776" i="67"/>
  <c r="I775" i="67"/>
  <c r="C775" i="67"/>
  <c r="E774" i="67"/>
  <c r="F773" i="67"/>
  <c r="I772" i="67"/>
  <c r="D772" i="67"/>
  <c r="E771" i="67"/>
  <c r="C770" i="67"/>
  <c r="D769" i="67"/>
  <c r="F768" i="67"/>
  <c r="G768" i="67" s="1"/>
  <c r="H768" i="67" s="1"/>
  <c r="I767" i="67"/>
  <c r="C767" i="67"/>
  <c r="E766" i="67"/>
  <c r="F765" i="67"/>
  <c r="I764" i="67"/>
  <c r="D764" i="67"/>
  <c r="E763" i="67"/>
  <c r="C762" i="67"/>
  <c r="D761" i="67"/>
  <c r="C791" i="67"/>
  <c r="E788" i="67"/>
  <c r="F785" i="67"/>
  <c r="G785" i="67" s="1"/>
  <c r="H785" i="67" s="1"/>
  <c r="C780" i="67"/>
  <c r="C777" i="67"/>
  <c r="D775" i="67"/>
  <c r="I773" i="67"/>
  <c r="E772" i="67"/>
  <c r="I770" i="67"/>
  <c r="E769" i="67"/>
  <c r="C768" i="67"/>
  <c r="F766" i="67"/>
  <c r="G766" i="67" s="1"/>
  <c r="H766" i="67" s="1"/>
  <c r="C765" i="67"/>
  <c r="F763" i="67"/>
  <c r="D762" i="67"/>
  <c r="D774" i="67"/>
  <c r="D771" i="67"/>
  <c r="E768" i="67"/>
  <c r="E765" i="67"/>
  <c r="F762" i="67"/>
  <c r="C761" i="67"/>
  <c r="D790" i="67"/>
  <c r="F787" i="67"/>
  <c r="I784" i="67"/>
  <c r="D782" i="67"/>
  <c r="D779" i="67"/>
  <c r="E776" i="67"/>
  <c r="I774" i="67"/>
  <c r="E773" i="67"/>
  <c r="C772" i="67"/>
  <c r="F770" i="67"/>
  <c r="C769" i="67"/>
  <c r="F767" i="67"/>
  <c r="G767" i="67" s="1"/>
  <c r="H767" i="67" s="1"/>
  <c r="D766" i="67"/>
  <c r="D763" i="67"/>
  <c r="I761" i="67"/>
  <c r="I792" i="67"/>
  <c r="I786" i="67"/>
  <c r="D784" i="67"/>
  <c r="E781" i="67"/>
  <c r="F778" i="67"/>
  <c r="C776" i="67"/>
  <c r="F774" i="67"/>
  <c r="G774" i="67" s="1"/>
  <c r="H774" i="67" s="1"/>
  <c r="C773" i="67"/>
  <c r="F771" i="67"/>
  <c r="G771" i="67" s="1"/>
  <c r="H771" i="67" s="1"/>
  <c r="D770" i="67"/>
  <c r="D767" i="67"/>
  <c r="I765" i="67"/>
  <c r="E764" i="67"/>
  <c r="I762" i="67"/>
  <c r="E761" i="67"/>
  <c r="I791" i="67"/>
  <c r="C789" i="67"/>
  <c r="D786" i="67"/>
  <c r="E783" i="67"/>
  <c r="I777" i="67"/>
  <c r="F775" i="67"/>
  <c r="I769" i="67"/>
  <c r="I766" i="67"/>
  <c r="C764" i="67"/>
  <c r="J53" i="59"/>
  <c r="A17" i="13"/>
  <c r="A113" i="13" s="1"/>
  <c r="D39" i="13"/>
  <c r="D135" i="13" s="1"/>
  <c r="D11" i="13"/>
  <c r="D107" i="13" s="1"/>
  <c r="A33" i="13"/>
  <c r="X25" i="13"/>
  <c r="M25" i="13"/>
  <c r="X16" i="13"/>
  <c r="X23" i="13"/>
  <c r="A27" i="13"/>
  <c r="M23" i="13"/>
  <c r="A31" i="13"/>
  <c r="D9" i="13"/>
  <c r="D105" i="13" s="1"/>
  <c r="D23" i="13"/>
  <c r="D119" i="13" s="1"/>
  <c r="D15" i="13"/>
  <c r="D111" i="13" s="1"/>
  <c r="D35" i="13"/>
  <c r="D131" i="13" s="1"/>
  <c r="D34" i="13"/>
  <c r="D130" i="13" s="1"/>
  <c r="X9" i="13"/>
  <c r="M9" i="13"/>
  <c r="AB6" i="66"/>
  <c r="Y6" i="66"/>
  <c r="AA6" i="66"/>
  <c r="X6" i="66"/>
  <c r="P6" i="66"/>
  <c r="S6" i="66"/>
  <c r="T6" i="66"/>
  <c r="Q6" i="66"/>
  <c r="D25" i="13"/>
  <c r="D121" i="13" s="1"/>
  <c r="A36" i="13"/>
  <c r="D36" i="13"/>
  <c r="D132" i="13" s="1"/>
  <c r="D32" i="13"/>
  <c r="D128" i="13" s="1"/>
  <c r="A28" i="13"/>
  <c r="A124" i="13" s="1"/>
  <c r="D28" i="13"/>
  <c r="D124" i="13" s="1"/>
  <c r="A24" i="13"/>
  <c r="D24" i="13"/>
  <c r="D120" i="13" s="1"/>
  <c r="A20" i="13"/>
  <c r="A116" i="13" s="1"/>
  <c r="D20" i="13"/>
  <c r="D116" i="13" s="1"/>
  <c r="D16" i="13"/>
  <c r="D112" i="13" s="1"/>
  <c r="A12" i="13"/>
  <c r="A108" i="13" s="1"/>
  <c r="D12" i="13"/>
  <c r="D108" i="13" s="1"/>
  <c r="A29" i="13"/>
  <c r="D29" i="13"/>
  <c r="D125" i="13" s="1"/>
  <c r="A13" i="13"/>
  <c r="D13" i="13"/>
  <c r="D109" i="13" s="1"/>
  <c r="D38" i="13"/>
  <c r="D134" i="13" s="1"/>
  <c r="A30" i="13"/>
  <c r="D26" i="13"/>
  <c r="D122" i="13" s="1"/>
  <c r="A26" i="13"/>
  <c r="A22" i="13"/>
  <c r="D22" i="13"/>
  <c r="D118" i="13" s="1"/>
  <c r="D18" i="13"/>
  <c r="D114" i="13" s="1"/>
  <c r="A18" i="13"/>
  <c r="A114" i="13" s="1"/>
  <c r="D14" i="13"/>
  <c r="D110" i="13" s="1"/>
  <c r="A14" i="13"/>
  <c r="A110" i="13" s="1"/>
  <c r="A10" i="13"/>
  <c r="A106" i="13" s="1"/>
  <c r="D10" i="13"/>
  <c r="D106" i="13" s="1"/>
  <c r="X8" i="66"/>
  <c r="Y8" i="66"/>
  <c r="S8" i="66"/>
  <c r="S9" i="66" s="1"/>
  <c r="AB9" i="66" s="1"/>
  <c r="P8" i="66"/>
  <c r="P9" i="66" s="1"/>
  <c r="F46" i="13"/>
  <c r="F72" i="13"/>
  <c r="M17" i="13"/>
  <c r="M27" i="13"/>
  <c r="F70" i="13"/>
  <c r="F16" i="13"/>
  <c r="F112" i="13" s="1"/>
  <c r="F71" i="13"/>
  <c r="A9" i="64"/>
  <c r="A25" i="64"/>
  <c r="G13" i="64" s="1"/>
  <c r="F21" i="13"/>
  <c r="F117" i="13" s="1"/>
  <c r="F37" i="13"/>
  <c r="F133" i="13" s="1"/>
  <c r="F49" i="13"/>
  <c r="F18" i="13"/>
  <c r="F114" i="13" s="1"/>
  <c r="F29" i="13"/>
  <c r="F125" i="13" s="1"/>
  <c r="F13" i="13"/>
  <c r="F109" i="13" s="1"/>
  <c r="F20" i="13"/>
  <c r="F116" i="13" s="1"/>
  <c r="F45" i="13"/>
  <c r="F34" i="13"/>
  <c r="F130" i="13" s="1"/>
  <c r="F33" i="13"/>
  <c r="F129" i="13" s="1"/>
  <c r="F25" i="13"/>
  <c r="F121" i="13" s="1"/>
  <c r="F17" i="13"/>
  <c r="F113" i="13" s="1"/>
  <c r="F9" i="13"/>
  <c r="F105" i="13" s="1"/>
  <c r="F44" i="13"/>
  <c r="F10" i="13"/>
  <c r="F106" i="13" s="1"/>
  <c r="F26" i="13"/>
  <c r="F122" i="13" s="1"/>
  <c r="F39" i="13"/>
  <c r="F135" i="13" s="1"/>
  <c r="F73" i="13"/>
  <c r="F24" i="13"/>
  <c r="F120" i="13" s="1"/>
  <c r="F43" i="13"/>
  <c r="F32" i="13"/>
  <c r="F128" i="13" s="1"/>
  <c r="F12" i="13"/>
  <c r="F108" i="13" s="1"/>
  <c r="F28" i="13"/>
  <c r="F124" i="13" s="1"/>
  <c r="F38" i="13"/>
  <c r="F134" i="13" s="1"/>
  <c r="F30" i="13"/>
  <c r="F126" i="13" s="1"/>
  <c r="F22" i="13"/>
  <c r="F118" i="13" s="1"/>
  <c r="F14" i="13"/>
  <c r="F110" i="13" s="1"/>
  <c r="F50" i="13"/>
  <c r="F47" i="13"/>
  <c r="F52" i="13"/>
  <c r="F11" i="13"/>
  <c r="F107" i="13" s="1"/>
  <c r="F15" i="13"/>
  <c r="F111" i="13" s="1"/>
  <c r="F19" i="13"/>
  <c r="F115" i="13" s="1"/>
  <c r="F23" i="13"/>
  <c r="F119" i="13" s="1"/>
  <c r="F27" i="13"/>
  <c r="F123" i="13" s="1"/>
  <c r="F31" i="13"/>
  <c r="F127" i="13" s="1"/>
  <c r="F35" i="13"/>
  <c r="F131" i="13" s="1"/>
  <c r="F48" i="13"/>
  <c r="F36" i="13"/>
  <c r="F132" i="13" s="1"/>
  <c r="P52" i="61"/>
  <c r="P53" i="61"/>
  <c r="Q51" i="61"/>
  <c r="P51" i="61"/>
  <c r="P50" i="61"/>
  <c r="A1" i="58"/>
  <c r="A5" i="58"/>
  <c r="G639" i="67" l="1"/>
  <c r="H639" i="67" s="1"/>
  <c r="G3643" i="67"/>
  <c r="H3643" i="67" s="1"/>
  <c r="G513" i="67"/>
  <c r="H513" i="67" s="1"/>
  <c r="A107" i="73"/>
  <c r="AJ11" i="73"/>
  <c r="AO11" i="73"/>
  <c r="E43" i="70"/>
  <c r="E45" i="70"/>
  <c r="E44" i="70"/>
  <c r="AO26" i="71"/>
  <c r="AJ26" i="71"/>
  <c r="X19" i="74"/>
  <c r="M19" i="74"/>
  <c r="AO22" i="77"/>
  <c r="AJ22" i="77"/>
  <c r="AJ15" i="72"/>
  <c r="AO15" i="72"/>
  <c r="A133" i="70"/>
  <c r="AO37" i="70"/>
  <c r="AJ37" i="70"/>
  <c r="A125" i="13"/>
  <c r="AJ29" i="13"/>
  <c r="AO29" i="13"/>
  <c r="AJ33" i="13"/>
  <c r="AO33" i="13"/>
  <c r="G2596" i="67"/>
  <c r="H2596" i="67" s="1"/>
  <c r="X22" i="74"/>
  <c r="M22" i="74"/>
  <c r="AJ31" i="71"/>
  <c r="AO31" i="71"/>
  <c r="AJ16" i="71"/>
  <c r="AO16" i="71"/>
  <c r="A109" i="73"/>
  <c r="M109" i="73" s="1"/>
  <c r="AJ13" i="73"/>
  <c r="AO13" i="73"/>
  <c r="AO24" i="71"/>
  <c r="AJ24" i="71"/>
  <c r="A125" i="74"/>
  <c r="AJ29" i="74"/>
  <c r="AO29" i="74"/>
  <c r="AO20" i="71"/>
  <c r="AJ20" i="71"/>
  <c r="A128" i="70"/>
  <c r="AO32" i="70"/>
  <c r="AJ32" i="70"/>
  <c r="AO16" i="73"/>
  <c r="AJ16" i="73"/>
  <c r="AJ13" i="75"/>
  <c r="AO13" i="75"/>
  <c r="A108" i="74"/>
  <c r="X12" i="74"/>
  <c r="M12" i="74"/>
  <c r="X23" i="72"/>
  <c r="M23" i="72"/>
  <c r="AO11" i="70"/>
  <c r="AJ11" i="70"/>
  <c r="X18" i="78"/>
  <c r="M18" i="78"/>
  <c r="G2642" i="67"/>
  <c r="H2642" i="67" s="1"/>
  <c r="G2644" i="67"/>
  <c r="H2644" i="67" s="1"/>
  <c r="G2766" i="67"/>
  <c r="H2766" i="67" s="1"/>
  <c r="X33" i="74"/>
  <c r="M33" i="74"/>
  <c r="A113" i="77"/>
  <c r="X17" i="77"/>
  <c r="M17" i="77"/>
  <c r="A130" i="71"/>
  <c r="AO34" i="71"/>
  <c r="AJ34" i="71"/>
  <c r="AJ23" i="77"/>
  <c r="AO23" i="77"/>
  <c r="AJ30" i="77"/>
  <c r="AO30" i="77"/>
  <c r="AO32" i="71"/>
  <c r="AJ32" i="71"/>
  <c r="AO14" i="72"/>
  <c r="AJ14" i="72"/>
  <c r="A129" i="71"/>
  <c r="AO33" i="71"/>
  <c r="AJ33" i="71"/>
  <c r="X30" i="72"/>
  <c r="M30" i="72"/>
  <c r="E139" i="77"/>
  <c r="E43" i="77"/>
  <c r="AJ24" i="78"/>
  <c r="AO24" i="78"/>
  <c r="AJ25" i="78"/>
  <c r="AO25" i="78"/>
  <c r="X29" i="78"/>
  <c r="M29" i="78"/>
  <c r="AJ21" i="78"/>
  <c r="AO21" i="78"/>
  <c r="X19" i="75"/>
  <c r="M19" i="75"/>
  <c r="X23" i="75"/>
  <c r="M23" i="75"/>
  <c r="X17" i="75"/>
  <c r="M17" i="75"/>
  <c r="X16" i="74"/>
  <c r="M16" i="74"/>
  <c r="AJ16" i="70"/>
  <c r="AO16" i="70"/>
  <c r="X25" i="74"/>
  <c r="M25" i="74"/>
  <c r="AO9" i="71"/>
  <c r="AJ9" i="71"/>
  <c r="A129" i="72"/>
  <c r="AO33" i="72"/>
  <c r="AJ33" i="72"/>
  <c r="X31" i="73"/>
  <c r="M31" i="73"/>
  <c r="AO20" i="77"/>
  <c r="AJ20" i="77"/>
  <c r="AJ28" i="78"/>
  <c r="AO28" i="78"/>
  <c r="X15" i="78"/>
  <c r="M15" i="78"/>
  <c r="X22" i="78"/>
  <c r="M22" i="78"/>
  <c r="G391" i="67"/>
  <c r="H391" i="67" s="1"/>
  <c r="G2532" i="67"/>
  <c r="H2532" i="67" s="1"/>
  <c r="G216" i="67"/>
  <c r="H216" i="67" s="1"/>
  <c r="G2469" i="67"/>
  <c r="H2469" i="67" s="1"/>
  <c r="G2575" i="67"/>
  <c r="H2575" i="67" s="1"/>
  <c r="G279" i="67"/>
  <c r="H279" i="67" s="1"/>
  <c r="G322" i="67"/>
  <c r="H322" i="67" s="1"/>
  <c r="G2462" i="67"/>
  <c r="H2462" i="67" s="1"/>
  <c r="G209" i="67"/>
  <c r="H209" i="67" s="1"/>
  <c r="G326" i="67"/>
  <c r="H326" i="67" s="1"/>
  <c r="G329" i="67"/>
  <c r="H329" i="67" s="1"/>
  <c r="G332" i="67"/>
  <c r="H332" i="67" s="1"/>
  <c r="G1785" i="67"/>
  <c r="H1785" i="67" s="1"/>
  <c r="G1781" i="67"/>
  <c r="H1781" i="67" s="1"/>
  <c r="G2579" i="67"/>
  <c r="H2579" i="67" s="1"/>
  <c r="G2582" i="67"/>
  <c r="H2582" i="67" s="1"/>
  <c r="G2585" i="67"/>
  <c r="H2585" i="67" s="1"/>
  <c r="G282" i="67"/>
  <c r="H282" i="67" s="1"/>
  <c r="G457" i="67"/>
  <c r="H457" i="67" s="1"/>
  <c r="G464" i="67"/>
  <c r="H464" i="67" s="1"/>
  <c r="G913" i="67"/>
  <c r="H913" i="67" s="1"/>
  <c r="G895" i="67"/>
  <c r="H895" i="67" s="1"/>
  <c r="G1822" i="67"/>
  <c r="H1822" i="67" s="1"/>
  <c r="G2573" i="67"/>
  <c r="H2573" i="67" s="1"/>
  <c r="G2717" i="67"/>
  <c r="H2717" i="67" s="1"/>
  <c r="G2705" i="67"/>
  <c r="H2705" i="67" s="1"/>
  <c r="G2712" i="67"/>
  <c r="H2712" i="67" s="1"/>
  <c r="G3650" i="67"/>
  <c r="H3650" i="67" s="1"/>
  <c r="A132" i="76"/>
  <c r="AJ36" i="76"/>
  <c r="AO36" i="76"/>
  <c r="A124" i="73"/>
  <c r="AJ28" i="73"/>
  <c r="AO28" i="73"/>
  <c r="AO16" i="77"/>
  <c r="AJ16" i="77"/>
  <c r="X132" i="73"/>
  <c r="M132" i="73"/>
  <c r="A120" i="80"/>
  <c r="AO24" i="80"/>
  <c r="AJ24" i="80"/>
  <c r="A106" i="74"/>
  <c r="X10" i="74"/>
  <c r="M10" i="74"/>
  <c r="A130" i="73"/>
  <c r="X34" i="73"/>
  <c r="M34" i="73"/>
  <c r="A115" i="77"/>
  <c r="M115" i="77" s="1"/>
  <c r="X19" i="77"/>
  <c r="M19" i="77"/>
  <c r="AJ10" i="79"/>
  <c r="AO10" i="79"/>
  <c r="A131" i="80"/>
  <c r="AO35" i="80"/>
  <c r="AJ35" i="80"/>
  <c r="AJ18" i="78"/>
  <c r="AO18" i="78"/>
  <c r="AO19" i="78"/>
  <c r="AJ19" i="78"/>
  <c r="X20" i="78"/>
  <c r="M20" i="78"/>
  <c r="AJ34" i="78"/>
  <c r="AO34" i="78"/>
  <c r="G133" i="67"/>
  <c r="H133" i="67" s="1"/>
  <c r="G143" i="67"/>
  <c r="H143" i="67" s="1"/>
  <c r="G452" i="67"/>
  <c r="H452" i="67" s="1"/>
  <c r="G649" i="67"/>
  <c r="H649" i="67" s="1"/>
  <c r="G2785" i="67"/>
  <c r="H2785" i="67" s="1"/>
  <c r="G3722" i="67"/>
  <c r="H3722" i="67" s="1"/>
  <c r="X22" i="79"/>
  <c r="M22" i="79"/>
  <c r="X34" i="77"/>
  <c r="M34" i="77"/>
  <c r="A106" i="77"/>
  <c r="AJ10" i="77"/>
  <c r="AO10" i="77"/>
  <c r="AO11" i="77"/>
  <c r="AJ11" i="77"/>
  <c r="X38" i="73"/>
  <c r="M38" i="73"/>
  <c r="A134" i="80"/>
  <c r="M134" i="80" s="1"/>
  <c r="AO38" i="80"/>
  <c r="AJ38" i="80"/>
  <c r="A123" i="76"/>
  <c r="X27" i="76"/>
  <c r="AJ27" i="76"/>
  <c r="AO27" i="76"/>
  <c r="M27" i="76"/>
  <c r="X23" i="76"/>
  <c r="M23" i="76"/>
  <c r="X18" i="76"/>
  <c r="M18" i="76"/>
  <c r="A123" i="73"/>
  <c r="AO27" i="73"/>
  <c r="AJ27" i="73"/>
  <c r="A132" i="80"/>
  <c r="X36" i="80"/>
  <c r="M36" i="80"/>
  <c r="AJ21" i="80"/>
  <c r="AO21" i="80"/>
  <c r="E43" i="76"/>
  <c r="E139" i="76"/>
  <c r="X12" i="77"/>
  <c r="M12" i="77"/>
  <c r="A139" i="77"/>
  <c r="D139" i="77"/>
  <c r="G508" i="67"/>
  <c r="H508" i="67" s="1"/>
  <c r="G2714" i="67"/>
  <c r="H2714" i="67" s="1"/>
  <c r="G2720" i="67"/>
  <c r="H2720" i="67" s="1"/>
  <c r="G2710" i="67"/>
  <c r="H2710" i="67" s="1"/>
  <c r="G2768" i="67"/>
  <c r="H2768" i="67" s="1"/>
  <c r="G2763" i="67"/>
  <c r="H2763" i="67" s="1"/>
  <c r="G3660" i="67"/>
  <c r="H3660" i="67" s="1"/>
  <c r="G3653" i="67"/>
  <c r="H3653" i="67" s="1"/>
  <c r="A132" i="79"/>
  <c r="X36" i="79"/>
  <c r="M36" i="79"/>
  <c r="A121" i="77"/>
  <c r="AJ25" i="77"/>
  <c r="AO25" i="77"/>
  <c r="A116" i="79"/>
  <c r="AJ20" i="79"/>
  <c r="AO20" i="79"/>
  <c r="A131" i="76"/>
  <c r="AJ35" i="76"/>
  <c r="AO35" i="76"/>
  <c r="X29" i="79"/>
  <c r="M29" i="79"/>
  <c r="A120" i="79"/>
  <c r="X24" i="79"/>
  <c r="M24" i="79"/>
  <c r="AO18" i="79"/>
  <c r="AJ18" i="79"/>
  <c r="X25" i="76"/>
  <c r="M25" i="76"/>
  <c r="A124" i="76"/>
  <c r="M124" i="76" s="1"/>
  <c r="AJ28" i="76"/>
  <c r="AO28" i="76"/>
  <c r="AJ25" i="73"/>
  <c r="AO25" i="73"/>
  <c r="A127" i="79"/>
  <c r="X31" i="79"/>
  <c r="M31" i="79"/>
  <c r="X36" i="77"/>
  <c r="M36" i="77"/>
  <c r="A135" i="75"/>
  <c r="AJ39" i="75"/>
  <c r="X27" i="78"/>
  <c r="M27" i="78"/>
  <c r="X10" i="78"/>
  <c r="M10" i="78"/>
  <c r="AJ22" i="78"/>
  <c r="AO22" i="78"/>
  <c r="G286" i="67"/>
  <c r="H286" i="67" s="1"/>
  <c r="G530" i="67"/>
  <c r="H530" i="67" s="1"/>
  <c r="G651" i="67"/>
  <c r="H651" i="67" s="1"/>
  <c r="G642" i="67"/>
  <c r="H642" i="67" s="1"/>
  <c r="G644" i="67"/>
  <c r="H644" i="67" s="1"/>
  <c r="G712" i="67"/>
  <c r="H712" i="67" s="1"/>
  <c r="G2535" i="67"/>
  <c r="H2535" i="67" s="1"/>
  <c r="G2539" i="67"/>
  <c r="H2539" i="67" s="1"/>
  <c r="G2761" i="67"/>
  <c r="H2761" i="67" s="1"/>
  <c r="G3648" i="67"/>
  <c r="H3648" i="67" s="1"/>
  <c r="G3725" i="67"/>
  <c r="H3725" i="67" s="1"/>
  <c r="A114" i="77"/>
  <c r="AO18" i="77"/>
  <c r="AJ18" i="77"/>
  <c r="A113" i="80"/>
  <c r="AO17" i="80"/>
  <c r="AJ17" i="80"/>
  <c r="M30" i="80"/>
  <c r="X30" i="80"/>
  <c r="AO26" i="73"/>
  <c r="AJ26" i="73"/>
  <c r="A118" i="77"/>
  <c r="X22" i="77"/>
  <c r="M22" i="77"/>
  <c r="X14" i="77"/>
  <c r="M14" i="77"/>
  <c r="A129" i="76"/>
  <c r="X33" i="76"/>
  <c r="M33" i="76"/>
  <c r="X39" i="80"/>
  <c r="M39" i="80"/>
  <c r="X30" i="76"/>
  <c r="M30" i="76"/>
  <c r="AO23" i="80"/>
  <c r="AJ23" i="80"/>
  <c r="AO21" i="75"/>
  <c r="AJ21" i="75"/>
  <c r="AJ37" i="78"/>
  <c r="AO37" i="78"/>
  <c r="G1788" i="67"/>
  <c r="H1788" i="67" s="1"/>
  <c r="G1655" i="67"/>
  <c r="H1655" i="67" s="1"/>
  <c r="G33" i="67"/>
  <c r="H33" i="67" s="1"/>
  <c r="AJ30" i="13"/>
  <c r="AO30" i="13"/>
  <c r="G885" i="67"/>
  <c r="H885" i="67" s="1"/>
  <c r="G902" i="67"/>
  <c r="H902" i="67" s="1"/>
  <c r="AJ35" i="13"/>
  <c r="AO35" i="13"/>
  <c r="AO20" i="72"/>
  <c r="AJ20" i="72"/>
  <c r="AJ22" i="72"/>
  <c r="AO22" i="72"/>
  <c r="AO33" i="70"/>
  <c r="AJ33" i="70"/>
  <c r="A114" i="71"/>
  <c r="M114" i="71" s="1"/>
  <c r="X18" i="71"/>
  <c r="M18" i="71"/>
  <c r="A125" i="70"/>
  <c r="AO29" i="70"/>
  <c r="AJ29" i="70"/>
  <c r="AO9" i="72"/>
  <c r="AJ9" i="72"/>
  <c r="I3106" i="67"/>
  <c r="E3106" i="67"/>
  <c r="AO38" i="71"/>
  <c r="AJ38" i="71"/>
  <c r="M21" i="70"/>
  <c r="X21" i="70"/>
  <c r="A124" i="70"/>
  <c r="AO28" i="70"/>
  <c r="AJ28" i="70"/>
  <c r="A134" i="72"/>
  <c r="AO38" i="72"/>
  <c r="AJ38" i="72"/>
  <c r="AO23" i="70"/>
  <c r="AJ23" i="70"/>
  <c r="X9" i="71"/>
  <c r="M9" i="71"/>
  <c r="A115" i="71"/>
  <c r="X19" i="71"/>
  <c r="M19" i="71"/>
  <c r="G153" i="67"/>
  <c r="H153" i="67" s="1"/>
  <c r="G1663" i="67"/>
  <c r="H1663" i="67" s="1"/>
  <c r="A43" i="70"/>
  <c r="D43" i="70"/>
  <c r="AJ10" i="71"/>
  <c r="AO10" i="71"/>
  <c r="A122" i="71"/>
  <c r="X26" i="71"/>
  <c r="M26" i="71"/>
  <c r="AO34" i="72"/>
  <c r="AJ34" i="72"/>
  <c r="AJ30" i="70"/>
  <c r="AO30" i="70"/>
  <c r="AO13" i="71"/>
  <c r="AJ13" i="71"/>
  <c r="G142" i="67"/>
  <c r="H142" i="67" s="1"/>
  <c r="G894" i="67"/>
  <c r="H894" i="67" s="1"/>
  <c r="A109" i="13"/>
  <c r="AJ13" i="13"/>
  <c r="AO13" i="13"/>
  <c r="A111" i="13"/>
  <c r="AJ15" i="13"/>
  <c r="AO15" i="13"/>
  <c r="A75" i="13"/>
  <c r="A107" i="13"/>
  <c r="AJ11" i="13"/>
  <c r="AO11" i="13"/>
  <c r="A171" i="13"/>
  <c r="J18" i="84"/>
  <c r="J18" i="83"/>
  <c r="I187" i="13"/>
  <c r="J12" i="84"/>
  <c r="J12" i="83"/>
  <c r="G197" i="67"/>
  <c r="H197" i="67" s="1"/>
  <c r="G223" i="67"/>
  <c r="H223" i="67" s="1"/>
  <c r="G526" i="67"/>
  <c r="H526" i="67" s="1"/>
  <c r="G509" i="67"/>
  <c r="H509" i="67" s="1"/>
  <c r="G531" i="67"/>
  <c r="H531" i="67" s="1"/>
  <c r="G841" i="67"/>
  <c r="H841" i="67" s="1"/>
  <c r="G3639" i="67"/>
  <c r="H3639" i="67" s="1"/>
  <c r="A121" i="13"/>
  <c r="AJ25" i="13"/>
  <c r="AO25" i="13"/>
  <c r="AJ38" i="13"/>
  <c r="AO38" i="13"/>
  <c r="A85" i="13"/>
  <c r="AJ37" i="13"/>
  <c r="AO37" i="13"/>
  <c r="G22" i="83"/>
  <c r="G22" i="84"/>
  <c r="AO26" i="77"/>
  <c r="AJ26" i="77"/>
  <c r="AJ38" i="74"/>
  <c r="AO38" i="74"/>
  <c r="AJ36" i="72"/>
  <c r="AO36" i="72"/>
  <c r="AO15" i="74"/>
  <c r="AJ15" i="74"/>
  <c r="AJ29" i="77"/>
  <c r="AO29" i="77"/>
  <c r="A133" i="77"/>
  <c r="AJ37" i="77"/>
  <c r="AO37" i="77"/>
  <c r="A115" i="13"/>
  <c r="X19" i="13"/>
  <c r="AO23" i="76"/>
  <c r="AJ23" i="76"/>
  <c r="AO35" i="70"/>
  <c r="AJ35" i="70"/>
  <c r="A114" i="76"/>
  <c r="AO18" i="76"/>
  <c r="AJ18" i="76"/>
  <c r="X11" i="71"/>
  <c r="M11" i="71"/>
  <c r="X17" i="72"/>
  <c r="M17" i="72"/>
  <c r="AJ30" i="74"/>
  <c r="AO30" i="74"/>
  <c r="X27" i="77"/>
  <c r="M27" i="77"/>
  <c r="A116" i="71"/>
  <c r="X20" i="71"/>
  <c r="M20" i="71"/>
  <c r="G14" i="84"/>
  <c r="G14" i="83"/>
  <c r="A131" i="77"/>
  <c r="X35" i="77"/>
  <c r="M35" i="77"/>
  <c r="AO21" i="71"/>
  <c r="AJ21" i="71"/>
  <c r="AJ35" i="73"/>
  <c r="AO35" i="73"/>
  <c r="A115" i="80"/>
  <c r="AO19" i="80"/>
  <c r="AJ19" i="80"/>
  <c r="A106" i="79"/>
  <c r="X10" i="79"/>
  <c r="M10" i="79"/>
  <c r="A128" i="73"/>
  <c r="AO32" i="73"/>
  <c r="AJ32" i="73"/>
  <c r="AJ18" i="73"/>
  <c r="AO18" i="73"/>
  <c r="X9" i="72"/>
  <c r="M9" i="72"/>
  <c r="A107" i="70"/>
  <c r="X11" i="70"/>
  <c r="M11" i="70"/>
  <c r="AO14" i="73"/>
  <c r="AJ14" i="73"/>
  <c r="X27" i="70"/>
  <c r="M27" i="70"/>
  <c r="A129" i="77"/>
  <c r="M129" i="77" s="1"/>
  <c r="X33" i="77"/>
  <c r="M33" i="77"/>
  <c r="A130" i="74"/>
  <c r="AO34" i="74"/>
  <c r="AJ34" i="74"/>
  <c r="A116" i="74"/>
  <c r="AJ20" i="74"/>
  <c r="AO20" i="74"/>
  <c r="G12" i="84"/>
  <c r="X14" i="78"/>
  <c r="M14" i="78"/>
  <c r="X32" i="78"/>
  <c r="M32" i="78"/>
  <c r="X30" i="78"/>
  <c r="M30" i="78"/>
  <c r="X34" i="78"/>
  <c r="M34" i="78"/>
  <c r="A13" i="82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A45" i="81" s="1"/>
  <c r="A46" i="81" s="1"/>
  <c r="G905" i="67"/>
  <c r="H905" i="67" s="1"/>
  <c r="G2450" i="67"/>
  <c r="H2450" i="67" s="1"/>
  <c r="G2458" i="67"/>
  <c r="H2458" i="67" s="1"/>
  <c r="G2453" i="67"/>
  <c r="H2453" i="67" s="1"/>
  <c r="G2779" i="67"/>
  <c r="H2779" i="67" s="1"/>
  <c r="G2764" i="67"/>
  <c r="H2764" i="67" s="1"/>
  <c r="G3634" i="67"/>
  <c r="H3634" i="67" s="1"/>
  <c r="A110" i="76"/>
  <c r="AJ14" i="76"/>
  <c r="AO14" i="76"/>
  <c r="A131" i="79"/>
  <c r="AJ35" i="79"/>
  <c r="AO35" i="79"/>
  <c r="A111" i="73"/>
  <c r="AO15" i="73"/>
  <c r="AJ15" i="73"/>
  <c r="A123" i="74"/>
  <c r="AO27" i="74"/>
  <c r="AJ27" i="74"/>
  <c r="G17" i="84"/>
  <c r="G17" i="83"/>
  <c r="E44" i="74"/>
  <c r="E43" i="74"/>
  <c r="F43" i="74" s="1"/>
  <c r="S76" i="74" s="1"/>
  <c r="M17" i="64" s="1"/>
  <c r="X13" i="77"/>
  <c r="M13" i="77"/>
  <c r="AJ23" i="75"/>
  <c r="AO23" i="75"/>
  <c r="X114" i="74"/>
  <c r="M114" i="74"/>
  <c r="A110" i="79"/>
  <c r="AJ14" i="79"/>
  <c r="AO14" i="79"/>
  <c r="G18" i="84"/>
  <c r="G18" i="83"/>
  <c r="E46" i="75"/>
  <c r="E45" i="75"/>
  <c r="E44" i="75"/>
  <c r="E43" i="75"/>
  <c r="A134" i="75"/>
  <c r="AJ38" i="75"/>
  <c r="AO38" i="75"/>
  <c r="X15" i="71"/>
  <c r="M15" i="71"/>
  <c r="AO16" i="74"/>
  <c r="AJ16" i="74"/>
  <c r="AO22" i="73"/>
  <c r="AJ22" i="73"/>
  <c r="G16" i="83"/>
  <c r="G16" i="84"/>
  <c r="E44" i="73"/>
  <c r="F44" i="73" s="1"/>
  <c r="E43" i="73"/>
  <c r="F43" i="73" s="1"/>
  <c r="X19" i="72"/>
  <c r="M19" i="72"/>
  <c r="AO10" i="70"/>
  <c r="AJ10" i="70"/>
  <c r="AO10" i="75"/>
  <c r="AJ10" i="75"/>
  <c r="A135" i="74"/>
  <c r="AJ39" i="74"/>
  <c r="AO39" i="74"/>
  <c r="A107" i="80"/>
  <c r="AO11" i="80"/>
  <c r="AJ11" i="80"/>
  <c r="A117" i="80"/>
  <c r="X21" i="80"/>
  <c r="M21" i="80"/>
  <c r="X30" i="77"/>
  <c r="M30" i="77"/>
  <c r="X12" i="79"/>
  <c r="M12" i="79"/>
  <c r="A133" i="80"/>
  <c r="AJ37" i="80"/>
  <c r="AO37" i="80"/>
  <c r="G19" i="84"/>
  <c r="G19" i="83"/>
  <c r="X29" i="71"/>
  <c r="M29" i="71"/>
  <c r="X132" i="74"/>
  <c r="M132" i="74"/>
  <c r="A110" i="72"/>
  <c r="X14" i="72"/>
  <c r="M14" i="72"/>
  <c r="A108" i="77"/>
  <c r="AO12" i="77"/>
  <c r="AJ12" i="77"/>
  <c r="X15" i="77"/>
  <c r="M15" i="77"/>
  <c r="AJ32" i="75"/>
  <c r="AO32" i="75"/>
  <c r="AO24" i="74"/>
  <c r="AJ24" i="74"/>
  <c r="A127" i="75"/>
  <c r="AJ31" i="75"/>
  <c r="AO31" i="75"/>
  <c r="A107" i="74"/>
  <c r="AO11" i="74"/>
  <c r="AJ11" i="74"/>
  <c r="AO14" i="71"/>
  <c r="AJ14" i="71"/>
  <c r="AJ17" i="74"/>
  <c r="AO17" i="74"/>
  <c r="G20" i="84"/>
  <c r="G20" i="83"/>
  <c r="A85" i="70"/>
  <c r="A181" i="70" s="1"/>
  <c r="X36" i="70"/>
  <c r="M36" i="70"/>
  <c r="A115" i="73"/>
  <c r="AJ19" i="73"/>
  <c r="AO19" i="73"/>
  <c r="X25" i="78"/>
  <c r="M25" i="78"/>
  <c r="X12" i="78"/>
  <c r="M12" i="78"/>
  <c r="X110" i="13"/>
  <c r="M110" i="13"/>
  <c r="A122" i="13"/>
  <c r="AJ26" i="13"/>
  <c r="AO26" i="13"/>
  <c r="G775" i="67"/>
  <c r="H775" i="67" s="1"/>
  <c r="G95" i="67"/>
  <c r="H95" i="67" s="1"/>
  <c r="G195" i="67"/>
  <c r="H195" i="67" s="1"/>
  <c r="G200" i="67"/>
  <c r="H200" i="67" s="1"/>
  <c r="G523" i="67"/>
  <c r="H523" i="67" s="1"/>
  <c r="G833" i="67"/>
  <c r="H833" i="67" s="1"/>
  <c r="A130" i="77"/>
  <c r="AO34" i="77"/>
  <c r="AJ34" i="77"/>
  <c r="A118" i="74"/>
  <c r="M118" i="74" s="1"/>
  <c r="AO22" i="74"/>
  <c r="AJ22" i="74"/>
  <c r="AO33" i="80"/>
  <c r="AJ33" i="80"/>
  <c r="A113" i="79"/>
  <c r="AO17" i="79"/>
  <c r="AJ17" i="79"/>
  <c r="A133" i="75"/>
  <c r="AO37" i="75"/>
  <c r="AJ37" i="75"/>
  <c r="AO25" i="75"/>
  <c r="AJ25" i="75"/>
  <c r="A128" i="74"/>
  <c r="AO32" i="74"/>
  <c r="AJ32" i="74"/>
  <c r="AO39" i="73"/>
  <c r="AJ39" i="73"/>
  <c r="AJ9" i="80"/>
  <c r="AO9" i="80"/>
  <c r="A115" i="74"/>
  <c r="AJ19" i="74"/>
  <c r="AO19" i="74"/>
  <c r="AO16" i="75"/>
  <c r="AJ16" i="75"/>
  <c r="A125" i="75"/>
  <c r="AJ29" i="75"/>
  <c r="AO29" i="75"/>
  <c r="A131" i="72"/>
  <c r="AO35" i="72"/>
  <c r="AJ35" i="72"/>
  <c r="A123" i="79"/>
  <c r="AO27" i="79"/>
  <c r="AJ27" i="79"/>
  <c r="A117" i="72"/>
  <c r="AO21" i="72"/>
  <c r="AJ21" i="72"/>
  <c r="AJ9" i="76"/>
  <c r="AO9" i="76"/>
  <c r="X22" i="71"/>
  <c r="M22" i="71"/>
  <c r="X11" i="72"/>
  <c r="M11" i="72"/>
  <c r="A116" i="77"/>
  <c r="M116" i="77" s="1"/>
  <c r="X20" i="77"/>
  <c r="M20" i="77"/>
  <c r="A115" i="76"/>
  <c r="M115" i="76" s="1"/>
  <c r="AO19" i="76"/>
  <c r="AJ19" i="76"/>
  <c r="A106" i="76"/>
  <c r="AJ10" i="76"/>
  <c r="AO10" i="76"/>
  <c r="AJ22" i="75"/>
  <c r="AO22" i="75"/>
  <c r="X15" i="79"/>
  <c r="M15" i="79"/>
  <c r="A131" i="74"/>
  <c r="AJ35" i="74"/>
  <c r="AO35" i="74"/>
  <c r="G15" i="84"/>
  <c r="G15" i="83"/>
  <c r="AO27" i="71"/>
  <c r="AJ27" i="71"/>
  <c r="A132" i="75"/>
  <c r="AO36" i="75"/>
  <c r="AJ36" i="75"/>
  <c r="A117" i="73"/>
  <c r="AO21" i="73"/>
  <c r="AJ21" i="73"/>
  <c r="AJ35" i="78"/>
  <c r="AO35" i="78"/>
  <c r="AO31" i="78"/>
  <c r="AJ31" i="78"/>
  <c r="X23" i="78"/>
  <c r="M23" i="78"/>
  <c r="AJ24" i="13"/>
  <c r="AO24" i="13"/>
  <c r="A129" i="13"/>
  <c r="M33" i="13"/>
  <c r="X116" i="13"/>
  <c r="M116" i="13"/>
  <c r="G762" i="67"/>
  <c r="H762" i="67" s="1"/>
  <c r="G98" i="67"/>
  <c r="H98" i="67" s="1"/>
  <c r="G89" i="67"/>
  <c r="H89" i="67" s="1"/>
  <c r="G139" i="67"/>
  <c r="H139" i="67" s="1"/>
  <c r="G161" i="67"/>
  <c r="H161" i="67" s="1"/>
  <c r="G516" i="67"/>
  <c r="H516" i="67" s="1"/>
  <c r="G529" i="67"/>
  <c r="H529" i="67" s="1"/>
  <c r="G648" i="67"/>
  <c r="H648" i="67" s="1"/>
  <c r="G646" i="67"/>
  <c r="H646" i="67" s="1"/>
  <c r="G705" i="67"/>
  <c r="H705" i="67" s="1"/>
  <c r="G1705" i="67"/>
  <c r="H1705" i="67" s="1"/>
  <c r="G2762" i="67"/>
  <c r="H2762" i="67" s="1"/>
  <c r="G2782" i="67"/>
  <c r="H2782" i="67" s="1"/>
  <c r="AJ9" i="79"/>
  <c r="AO9" i="79"/>
  <c r="A107" i="75"/>
  <c r="M107" i="75" s="1"/>
  <c r="AO11" i="75"/>
  <c r="AJ11" i="75"/>
  <c r="AJ30" i="75"/>
  <c r="AO30" i="75"/>
  <c r="A129" i="74"/>
  <c r="M129" i="74" s="1"/>
  <c r="AO33" i="74"/>
  <c r="AJ33" i="74"/>
  <c r="X118" i="76"/>
  <c r="M118" i="76"/>
  <c r="A116" i="75"/>
  <c r="AO20" i="75"/>
  <c r="AJ20" i="75"/>
  <c r="AJ12" i="73"/>
  <c r="AO12" i="73"/>
  <c r="A129" i="70"/>
  <c r="X33" i="70"/>
  <c r="M33" i="70"/>
  <c r="G23" i="84"/>
  <c r="G23" i="83"/>
  <c r="A122" i="75"/>
  <c r="AO26" i="75"/>
  <c r="AJ26" i="75"/>
  <c r="X124" i="74"/>
  <c r="M124" i="74"/>
  <c r="A127" i="74"/>
  <c r="AJ31" i="74"/>
  <c r="AO31" i="74"/>
  <c r="X19" i="70"/>
  <c r="M19" i="70"/>
  <c r="A133" i="71"/>
  <c r="X37" i="71"/>
  <c r="M37" i="71"/>
  <c r="A133" i="72"/>
  <c r="X133" i="72" s="1"/>
  <c r="X37" i="72"/>
  <c r="M37" i="72"/>
  <c r="A109" i="74"/>
  <c r="AJ13" i="74"/>
  <c r="AO13" i="74"/>
  <c r="AO20" i="73"/>
  <c r="AJ20" i="73"/>
  <c r="AO20" i="70"/>
  <c r="AJ20" i="70"/>
  <c r="A125" i="73"/>
  <c r="AJ29" i="73"/>
  <c r="AO29" i="73"/>
  <c r="A109" i="71"/>
  <c r="X13" i="71"/>
  <c r="M13" i="71"/>
  <c r="M23" i="80"/>
  <c r="X23" i="80"/>
  <c r="A122" i="79"/>
  <c r="X26" i="79"/>
  <c r="M26" i="79"/>
  <c r="A120" i="76"/>
  <c r="AJ24" i="76"/>
  <c r="AO24" i="76"/>
  <c r="AO33" i="73"/>
  <c r="AJ33" i="73"/>
  <c r="A124" i="71"/>
  <c r="AO28" i="71"/>
  <c r="AJ28" i="71"/>
  <c r="G13" i="84"/>
  <c r="X36" i="78"/>
  <c r="M36" i="78"/>
  <c r="X17" i="78"/>
  <c r="M17" i="78"/>
  <c r="AO33" i="78"/>
  <c r="AJ33" i="78"/>
  <c r="G3707" i="67"/>
  <c r="H3707" i="67" s="1"/>
  <c r="G632" i="67"/>
  <c r="H632" i="67" s="1"/>
  <c r="G3636" i="67"/>
  <c r="H3636" i="67" s="1"/>
  <c r="J20" i="84"/>
  <c r="J20" i="83"/>
  <c r="J19" i="83"/>
  <c r="J19" i="84"/>
  <c r="J17" i="83"/>
  <c r="J17" i="84"/>
  <c r="G1702" i="67"/>
  <c r="H1702" i="67" s="1"/>
  <c r="G1699" i="67"/>
  <c r="H1699" i="67" s="1"/>
  <c r="J15" i="84"/>
  <c r="J15" i="83"/>
  <c r="G887" i="67"/>
  <c r="H887" i="67" s="1"/>
  <c r="G135" i="67"/>
  <c r="H135" i="67" s="1"/>
  <c r="G889" i="67"/>
  <c r="H889" i="67" s="1"/>
  <c r="G137" i="67"/>
  <c r="H137" i="67" s="1"/>
  <c r="G896" i="67"/>
  <c r="H896" i="67" s="1"/>
  <c r="G144" i="67"/>
  <c r="H144" i="67" s="1"/>
  <c r="G146" i="67"/>
  <c r="H146" i="67" s="1"/>
  <c r="G898" i="67"/>
  <c r="H898" i="67" s="1"/>
  <c r="J14" i="84"/>
  <c r="J14" i="83"/>
  <c r="AK172" i="71"/>
  <c r="AP172" i="71" s="1"/>
  <c r="AP173" i="71" s="1"/>
  <c r="S172" i="71"/>
  <c r="M14" i="83" s="1"/>
  <c r="N14" i="83" s="1"/>
  <c r="AL172" i="71"/>
  <c r="AL173" i="71" s="1"/>
  <c r="U172" i="71"/>
  <c r="O14" i="83" s="1"/>
  <c r="R172" i="71"/>
  <c r="K14" i="83" s="1"/>
  <c r="L14" i="83" s="1"/>
  <c r="AI172" i="71"/>
  <c r="G39" i="67"/>
  <c r="H39" i="67" s="1"/>
  <c r="G19" i="67"/>
  <c r="H19" i="67" s="1"/>
  <c r="J13" i="84"/>
  <c r="J13" i="83"/>
  <c r="G13" i="83"/>
  <c r="H12" i="83"/>
  <c r="G825" i="67"/>
  <c r="H825" i="67" s="1"/>
  <c r="G73" i="67"/>
  <c r="H73" i="67" s="1"/>
  <c r="U172" i="70"/>
  <c r="O13" i="83" s="1"/>
  <c r="AK76" i="70"/>
  <c r="E13" i="84" s="1"/>
  <c r="R76" i="70"/>
  <c r="AI76" i="70"/>
  <c r="D13" i="84" s="1"/>
  <c r="R172" i="70"/>
  <c r="D13" i="83" s="1"/>
  <c r="AI172" i="70"/>
  <c r="AK172" i="70"/>
  <c r="AP172" i="70" s="1"/>
  <c r="AP173" i="70" s="1"/>
  <c r="AL76" i="70"/>
  <c r="O13" i="84" s="1"/>
  <c r="S76" i="70"/>
  <c r="S172" i="70"/>
  <c r="E13" i="83" s="1"/>
  <c r="AL172" i="70"/>
  <c r="AL173" i="70" s="1"/>
  <c r="U76" i="70"/>
  <c r="G16" i="67"/>
  <c r="H16" i="67" s="1"/>
  <c r="G23" i="67"/>
  <c r="H23" i="67" s="1"/>
  <c r="G10" i="67"/>
  <c r="H10" i="67" s="1"/>
  <c r="U172" i="13"/>
  <c r="S172" i="13"/>
  <c r="E12" i="83" s="1"/>
  <c r="AK172" i="13"/>
  <c r="AP172" i="13" s="1"/>
  <c r="AP173" i="13" s="1"/>
  <c r="AK76" i="13"/>
  <c r="E12" i="84" s="1"/>
  <c r="AL76" i="13"/>
  <c r="O12" i="84" s="1"/>
  <c r="R76" i="13"/>
  <c r="AI76" i="13"/>
  <c r="D12" i="84" s="1"/>
  <c r="U76" i="13"/>
  <c r="U77" i="13" s="1"/>
  <c r="AL172" i="13"/>
  <c r="AI172" i="13"/>
  <c r="R172" i="13"/>
  <c r="D12" i="83" s="1"/>
  <c r="S76" i="13"/>
  <c r="G643" i="67"/>
  <c r="H643" i="67" s="1"/>
  <c r="A118" i="79"/>
  <c r="M118" i="79" s="1"/>
  <c r="AO22" i="79"/>
  <c r="AJ22" i="79"/>
  <c r="AO29" i="78"/>
  <c r="AJ29" i="78"/>
  <c r="AO23" i="79"/>
  <c r="AJ23" i="79"/>
  <c r="X23" i="79"/>
  <c r="M23" i="79"/>
  <c r="AO17" i="78"/>
  <c r="AJ17" i="78"/>
  <c r="A117" i="79"/>
  <c r="AO21" i="79"/>
  <c r="AJ21" i="79"/>
  <c r="AJ23" i="78"/>
  <c r="AO23" i="78"/>
  <c r="X123" i="79"/>
  <c r="M123" i="79"/>
  <c r="A124" i="79"/>
  <c r="X28" i="79"/>
  <c r="M28" i="79"/>
  <c r="A133" i="79"/>
  <c r="X37" i="79"/>
  <c r="M37" i="79"/>
  <c r="A109" i="79"/>
  <c r="AO13" i="79"/>
  <c r="AJ13" i="79"/>
  <c r="A130" i="80"/>
  <c r="AJ34" i="80"/>
  <c r="X16" i="79"/>
  <c r="M16" i="79"/>
  <c r="A107" i="79"/>
  <c r="AJ11" i="79"/>
  <c r="AO11" i="79"/>
  <c r="G2718" i="67"/>
  <c r="H2718" i="67" s="1"/>
  <c r="G2787" i="67"/>
  <c r="H2787" i="67" s="1"/>
  <c r="G2760" i="67"/>
  <c r="H2760" i="67" s="1"/>
  <c r="G3647" i="67"/>
  <c r="H3647" i="67" s="1"/>
  <c r="G3709" i="67"/>
  <c r="H3709" i="67" s="1"/>
  <c r="X9" i="79"/>
  <c r="M9" i="79"/>
  <c r="A130" i="79"/>
  <c r="AO34" i="79"/>
  <c r="AJ34" i="79"/>
  <c r="A125" i="79"/>
  <c r="AJ29" i="79"/>
  <c r="AO29" i="79"/>
  <c r="AJ16" i="78"/>
  <c r="AO16" i="78"/>
  <c r="A114" i="79"/>
  <c r="X18" i="79"/>
  <c r="M18" i="79"/>
  <c r="X133" i="78"/>
  <c r="M133" i="78"/>
  <c r="AJ32" i="78"/>
  <c r="AO32" i="78"/>
  <c r="A111" i="79"/>
  <c r="AJ15" i="79"/>
  <c r="AO15" i="79"/>
  <c r="X127" i="78"/>
  <c r="M127" i="78"/>
  <c r="G3719" i="67"/>
  <c r="H3719" i="67" s="1"/>
  <c r="AJ15" i="78"/>
  <c r="AO15" i="78"/>
  <c r="A135" i="80"/>
  <c r="AJ39" i="80"/>
  <c r="X131" i="78"/>
  <c r="M131" i="78"/>
  <c r="A106" i="80"/>
  <c r="X10" i="80"/>
  <c r="M10" i="80"/>
  <c r="G692" i="67"/>
  <c r="H692" i="67" s="1"/>
  <c r="G897" i="67"/>
  <c r="H897" i="67" s="1"/>
  <c r="G3696" i="67"/>
  <c r="H3696" i="67" s="1"/>
  <c r="A129" i="80"/>
  <c r="M33" i="80"/>
  <c r="X113" i="79"/>
  <c r="M113" i="79"/>
  <c r="AO30" i="79"/>
  <c r="AJ30" i="79"/>
  <c r="AO13" i="78"/>
  <c r="AJ13" i="78"/>
  <c r="A108" i="79"/>
  <c r="AJ12" i="79"/>
  <c r="AO12" i="79"/>
  <c r="AJ39" i="78"/>
  <c r="AO39" i="78"/>
  <c r="AJ14" i="78"/>
  <c r="AO14" i="78"/>
  <c r="A121" i="79"/>
  <c r="X25" i="79"/>
  <c r="M25" i="79"/>
  <c r="G715" i="67"/>
  <c r="H715" i="67" s="1"/>
  <c r="AK172" i="80"/>
  <c r="AP172" i="80" s="1"/>
  <c r="AP173" i="80" s="1"/>
  <c r="AL76" i="80"/>
  <c r="AI172" i="80"/>
  <c r="S172" i="80"/>
  <c r="E23" i="83" s="1"/>
  <c r="R172" i="80"/>
  <c r="D23" i="83" s="1"/>
  <c r="S76" i="80"/>
  <c r="M23" i="64" s="1"/>
  <c r="U172" i="80"/>
  <c r="U173" i="80" s="1"/>
  <c r="AL172" i="80"/>
  <c r="AL173" i="80" s="1"/>
  <c r="AK76" i="80"/>
  <c r="E23" i="84" s="1"/>
  <c r="U76" i="80"/>
  <c r="R76" i="80"/>
  <c r="K23" i="64" s="1"/>
  <c r="AI76" i="80"/>
  <c r="D23" i="84" s="1"/>
  <c r="G3661" i="67"/>
  <c r="H3661" i="67" s="1"/>
  <c r="G636" i="67"/>
  <c r="H636" i="67" s="1"/>
  <c r="S172" i="79"/>
  <c r="E22" i="83" s="1"/>
  <c r="U172" i="79"/>
  <c r="R172" i="79"/>
  <c r="D22" i="83" s="1"/>
  <c r="AL76" i="79"/>
  <c r="R76" i="79"/>
  <c r="K22" i="64" s="1"/>
  <c r="AI172" i="79"/>
  <c r="AL172" i="79"/>
  <c r="AL173" i="79" s="1"/>
  <c r="AK172" i="79"/>
  <c r="AP172" i="79" s="1"/>
  <c r="AP173" i="79" s="1"/>
  <c r="AK76" i="79"/>
  <c r="E22" i="84" s="1"/>
  <c r="U76" i="79"/>
  <c r="O22" i="64" s="1"/>
  <c r="S76" i="79"/>
  <c r="M22" i="64" s="1"/>
  <c r="AI76" i="79"/>
  <c r="D22" i="84" s="1"/>
  <c r="G84" i="67"/>
  <c r="H84" i="67" s="1"/>
  <c r="G2473" i="67"/>
  <c r="H2473" i="67" s="1"/>
  <c r="A87" i="13"/>
  <c r="A86" i="13"/>
  <c r="H85" i="13"/>
  <c r="H181" i="13" s="1"/>
  <c r="AL85" i="13"/>
  <c r="A181" i="13"/>
  <c r="S85" i="13"/>
  <c r="B85" i="13"/>
  <c r="AI85" i="13"/>
  <c r="AK85" i="13"/>
  <c r="U85" i="13"/>
  <c r="R85" i="13"/>
  <c r="A87" i="70"/>
  <c r="H85" i="70"/>
  <c r="H181" i="70" s="1"/>
  <c r="B85" i="70"/>
  <c r="A13" i="21"/>
  <c r="A81" i="13"/>
  <c r="G522" i="67"/>
  <c r="H522" i="67" s="1"/>
  <c r="M31" i="71"/>
  <c r="A127" i="71"/>
  <c r="X31" i="71"/>
  <c r="X16" i="71"/>
  <c r="A82" i="71"/>
  <c r="M16" i="71"/>
  <c r="A112" i="71"/>
  <c r="X9" i="74"/>
  <c r="M9" i="74"/>
  <c r="A81" i="74"/>
  <c r="A105" i="74"/>
  <c r="A134" i="73"/>
  <c r="AJ38" i="73"/>
  <c r="AO38" i="73"/>
  <c r="M20" i="72"/>
  <c r="X20" i="72"/>
  <c r="A116" i="72"/>
  <c r="A114" i="72"/>
  <c r="X18" i="72"/>
  <c r="M18" i="72"/>
  <c r="M15" i="74"/>
  <c r="X15" i="74"/>
  <c r="A111" i="74"/>
  <c r="A125" i="77"/>
  <c r="X29" i="77"/>
  <c r="M29" i="77"/>
  <c r="A135" i="76"/>
  <c r="X39" i="76"/>
  <c r="M39" i="76"/>
  <c r="I187" i="71"/>
  <c r="J14" i="64"/>
  <c r="I187" i="75"/>
  <c r="J18" i="64"/>
  <c r="I187" i="70"/>
  <c r="J13" i="64"/>
  <c r="A84" i="80"/>
  <c r="A126" i="80"/>
  <c r="A81" i="80"/>
  <c r="A105" i="80"/>
  <c r="A82" i="77"/>
  <c r="A112" i="77"/>
  <c r="M112" i="77" s="1"/>
  <c r="A113" i="75"/>
  <c r="M113" i="75" s="1"/>
  <c r="AJ17" i="75"/>
  <c r="AO17" i="75"/>
  <c r="G18" i="64"/>
  <c r="C26" i="75"/>
  <c r="C122" i="75" s="1"/>
  <c r="C10" i="75"/>
  <c r="C106" i="75" s="1"/>
  <c r="C29" i="75"/>
  <c r="C125" i="75" s="1"/>
  <c r="C13" i="75"/>
  <c r="C109" i="75" s="1"/>
  <c r="C31" i="75"/>
  <c r="C127" i="75" s="1"/>
  <c r="C15" i="75"/>
  <c r="C111" i="75" s="1"/>
  <c r="C24" i="75"/>
  <c r="C120" i="75" s="1"/>
  <c r="C38" i="75"/>
  <c r="C134" i="75" s="1"/>
  <c r="C22" i="75"/>
  <c r="C118" i="75" s="1"/>
  <c r="C11" i="75"/>
  <c r="C107" i="75" s="1"/>
  <c r="C25" i="75"/>
  <c r="C121" i="75" s="1"/>
  <c r="C9" i="75"/>
  <c r="C105" i="75" s="1"/>
  <c r="C27" i="75"/>
  <c r="C123" i="75" s="1"/>
  <c r="C36" i="75"/>
  <c r="C132" i="75" s="1"/>
  <c r="C20" i="75"/>
  <c r="C116" i="75" s="1"/>
  <c r="C34" i="75"/>
  <c r="C130" i="75" s="1"/>
  <c r="C18" i="75"/>
  <c r="C114" i="75" s="1"/>
  <c r="C37" i="75"/>
  <c r="C133" i="75" s="1"/>
  <c r="C21" i="75"/>
  <c r="C117" i="75" s="1"/>
  <c r="C39" i="75"/>
  <c r="C135" i="75" s="1"/>
  <c r="C23" i="75"/>
  <c r="C119" i="75" s="1"/>
  <c r="C32" i="75"/>
  <c r="C128" i="75" s="1"/>
  <c r="C16" i="75"/>
  <c r="C112" i="75" s="1"/>
  <c r="C30" i="75"/>
  <c r="C126" i="75" s="1"/>
  <c r="C14" i="75"/>
  <c r="C110" i="75" s="1"/>
  <c r="C33" i="75"/>
  <c r="C129" i="75" s="1"/>
  <c r="C17" i="75"/>
  <c r="C113" i="75" s="1"/>
  <c r="C35" i="75"/>
  <c r="C131" i="75" s="1"/>
  <c r="C19" i="75"/>
  <c r="C115" i="75" s="1"/>
  <c r="C28" i="75"/>
  <c r="C124" i="75" s="1"/>
  <c r="C12" i="75"/>
  <c r="C108" i="75" s="1"/>
  <c r="A136" i="75"/>
  <c r="A126" i="79"/>
  <c r="A84" i="79"/>
  <c r="A122" i="73"/>
  <c r="X26" i="73"/>
  <c r="M26" i="73"/>
  <c r="A84" i="71"/>
  <c r="AO30" i="71"/>
  <c r="AJ30" i="71"/>
  <c r="A126" i="71"/>
  <c r="A111" i="71"/>
  <c r="AO15" i="71"/>
  <c r="AJ15" i="71"/>
  <c r="A82" i="74"/>
  <c r="A112" i="74"/>
  <c r="A118" i="73"/>
  <c r="X22" i="73"/>
  <c r="M22" i="73"/>
  <c r="G16" i="64"/>
  <c r="A136" i="73"/>
  <c r="C31" i="73"/>
  <c r="C127" i="73" s="1"/>
  <c r="C27" i="73"/>
  <c r="C123" i="73" s="1"/>
  <c r="C11" i="73"/>
  <c r="C107" i="73" s="1"/>
  <c r="C26" i="73"/>
  <c r="C122" i="73" s="1"/>
  <c r="C10" i="73"/>
  <c r="C106" i="73" s="1"/>
  <c r="C25" i="73"/>
  <c r="C121" i="73" s="1"/>
  <c r="C9" i="73"/>
  <c r="C105" i="73" s="1"/>
  <c r="C24" i="73"/>
  <c r="C120" i="73" s="1"/>
  <c r="C39" i="73"/>
  <c r="C135" i="73" s="1"/>
  <c r="C23" i="73"/>
  <c r="C119" i="73" s="1"/>
  <c r="C38" i="73"/>
  <c r="C134" i="73" s="1"/>
  <c r="C22" i="73"/>
  <c r="C118" i="73" s="1"/>
  <c r="C37" i="73"/>
  <c r="C133" i="73" s="1"/>
  <c r="C21" i="73"/>
  <c r="C117" i="73" s="1"/>
  <c r="C36" i="73"/>
  <c r="C132" i="73" s="1"/>
  <c r="C20" i="73"/>
  <c r="C116" i="73" s="1"/>
  <c r="C14" i="73"/>
  <c r="C110" i="73" s="1"/>
  <c r="C29" i="73"/>
  <c r="C125" i="73" s="1"/>
  <c r="C12" i="73"/>
  <c r="C108" i="73" s="1"/>
  <c r="C35" i="73"/>
  <c r="C131" i="73" s="1"/>
  <c r="C19" i="73"/>
  <c r="C115" i="73" s="1"/>
  <c r="C34" i="73"/>
  <c r="C130" i="73" s="1"/>
  <c r="C18" i="73"/>
  <c r="C114" i="73" s="1"/>
  <c r="C33" i="73"/>
  <c r="C129" i="73" s="1"/>
  <c r="C17" i="73"/>
  <c r="C113" i="73" s="1"/>
  <c r="C32" i="73"/>
  <c r="C128" i="73" s="1"/>
  <c r="C16" i="73"/>
  <c r="C112" i="73" s="1"/>
  <c r="C15" i="73"/>
  <c r="C111" i="73" s="1"/>
  <c r="C30" i="73"/>
  <c r="C126" i="73" s="1"/>
  <c r="C13" i="73"/>
  <c r="C109" i="73" s="1"/>
  <c r="C28" i="73"/>
  <c r="C124" i="73" s="1"/>
  <c r="A115" i="72"/>
  <c r="AO19" i="72"/>
  <c r="AJ19" i="72"/>
  <c r="A83" i="71"/>
  <c r="A119" i="71"/>
  <c r="X22" i="70"/>
  <c r="M22" i="70"/>
  <c r="A118" i="70"/>
  <c r="A106" i="70"/>
  <c r="X10" i="70"/>
  <c r="M10" i="70"/>
  <c r="A130" i="76"/>
  <c r="M130" i="76" s="1"/>
  <c r="X34" i="76"/>
  <c r="M34" i="76"/>
  <c r="M24" i="71"/>
  <c r="A120" i="71"/>
  <c r="X24" i="71"/>
  <c r="A113" i="70"/>
  <c r="AO17" i="70"/>
  <c r="AJ17" i="70"/>
  <c r="A117" i="76"/>
  <c r="AJ21" i="76"/>
  <c r="AO21" i="76"/>
  <c r="A120" i="75"/>
  <c r="X24" i="75"/>
  <c r="M24" i="75"/>
  <c r="A82" i="76"/>
  <c r="A112" i="76"/>
  <c r="M112" i="76" s="1"/>
  <c r="X125" i="74"/>
  <c r="M125" i="74"/>
  <c r="A136" i="71"/>
  <c r="C33" i="71"/>
  <c r="C129" i="71" s="1"/>
  <c r="C17" i="71"/>
  <c r="C113" i="71" s="1"/>
  <c r="C36" i="71"/>
  <c r="C132" i="71" s="1"/>
  <c r="C20" i="71"/>
  <c r="C116" i="71" s="1"/>
  <c r="C34" i="71"/>
  <c r="C130" i="71" s="1"/>
  <c r="C35" i="71"/>
  <c r="C131" i="71" s="1"/>
  <c r="C19" i="71"/>
  <c r="C115" i="71" s="1"/>
  <c r="C22" i="71"/>
  <c r="C118" i="71" s="1"/>
  <c r="C29" i="71"/>
  <c r="C125" i="71" s="1"/>
  <c r="C13" i="71"/>
  <c r="C109" i="71" s="1"/>
  <c r="C32" i="71"/>
  <c r="C128" i="71" s="1"/>
  <c r="C16" i="71"/>
  <c r="C112" i="71" s="1"/>
  <c r="C26" i="71"/>
  <c r="C122" i="71" s="1"/>
  <c r="C31" i="71"/>
  <c r="C127" i="71" s="1"/>
  <c r="C15" i="71"/>
  <c r="C111" i="71" s="1"/>
  <c r="C18" i="71"/>
  <c r="C114" i="71" s="1"/>
  <c r="G14" i="64"/>
  <c r="C25" i="71"/>
  <c r="C121" i="71" s="1"/>
  <c r="C9" i="71"/>
  <c r="C105" i="71" s="1"/>
  <c r="C28" i="71"/>
  <c r="C124" i="71" s="1"/>
  <c r="C12" i="71"/>
  <c r="C108" i="71" s="1"/>
  <c r="C14" i="71"/>
  <c r="C110" i="71" s="1"/>
  <c r="C27" i="71"/>
  <c r="C123" i="71" s="1"/>
  <c r="C11" i="71"/>
  <c r="C107" i="71" s="1"/>
  <c r="C10" i="71"/>
  <c r="C106" i="71" s="1"/>
  <c r="C37" i="71"/>
  <c r="C133" i="71" s="1"/>
  <c r="C21" i="71"/>
  <c r="C117" i="71" s="1"/>
  <c r="E43" i="71"/>
  <c r="F43" i="71" s="1"/>
  <c r="AK76" i="71" s="1"/>
  <c r="M14" i="84" s="1"/>
  <c r="N14" i="84" s="1"/>
  <c r="C24" i="71"/>
  <c r="C120" i="71" s="1"/>
  <c r="C38" i="71"/>
  <c r="C134" i="71" s="1"/>
  <c r="C39" i="71"/>
  <c r="C135" i="71" s="1"/>
  <c r="C23" i="71"/>
  <c r="C119" i="71" s="1"/>
  <c r="C30" i="71"/>
  <c r="C126" i="71" s="1"/>
  <c r="C25" i="76"/>
  <c r="C121" i="76" s="1"/>
  <c r="C9" i="76"/>
  <c r="C105" i="76" s="1"/>
  <c r="C24" i="76"/>
  <c r="C120" i="76" s="1"/>
  <c r="C39" i="76"/>
  <c r="C135" i="76" s="1"/>
  <c r="C23" i="76"/>
  <c r="C119" i="76" s="1"/>
  <c r="C38" i="76"/>
  <c r="C134" i="76" s="1"/>
  <c r="C22" i="76"/>
  <c r="C118" i="76" s="1"/>
  <c r="C37" i="76"/>
  <c r="C133" i="76" s="1"/>
  <c r="C21" i="76"/>
  <c r="C117" i="76" s="1"/>
  <c r="C36" i="76"/>
  <c r="C132" i="76" s="1"/>
  <c r="C20" i="76"/>
  <c r="C116" i="76" s="1"/>
  <c r="C35" i="76"/>
  <c r="C131" i="76" s="1"/>
  <c r="C19" i="76"/>
  <c r="C115" i="76" s="1"/>
  <c r="C34" i="76"/>
  <c r="C130" i="76" s="1"/>
  <c r="C18" i="76"/>
  <c r="C114" i="76" s="1"/>
  <c r="C33" i="76"/>
  <c r="C129" i="76" s="1"/>
  <c r="C17" i="76"/>
  <c r="C113" i="76" s="1"/>
  <c r="C32" i="76"/>
  <c r="C128" i="76" s="1"/>
  <c r="C16" i="76"/>
  <c r="C112" i="76" s="1"/>
  <c r="C31" i="76"/>
  <c r="C127" i="76" s="1"/>
  <c r="C15" i="76"/>
  <c r="C111" i="76" s="1"/>
  <c r="C30" i="76"/>
  <c r="C126" i="76" s="1"/>
  <c r="C14" i="76"/>
  <c r="C110" i="76" s="1"/>
  <c r="A136" i="76"/>
  <c r="G19" i="64"/>
  <c r="C29" i="76"/>
  <c r="C125" i="76" s="1"/>
  <c r="C13" i="76"/>
  <c r="C109" i="76" s="1"/>
  <c r="C28" i="76"/>
  <c r="C124" i="76" s="1"/>
  <c r="C12" i="76"/>
  <c r="C108" i="76" s="1"/>
  <c r="C27" i="76"/>
  <c r="C123" i="76" s="1"/>
  <c r="C11" i="76"/>
  <c r="C107" i="76" s="1"/>
  <c r="C26" i="76"/>
  <c r="C122" i="76" s="1"/>
  <c r="C10" i="76"/>
  <c r="C106" i="76" s="1"/>
  <c r="A129" i="75"/>
  <c r="X33" i="75"/>
  <c r="M33" i="75"/>
  <c r="AJ29" i="71"/>
  <c r="A125" i="71"/>
  <c r="AO29" i="71"/>
  <c r="A84" i="76"/>
  <c r="A126" i="76"/>
  <c r="M126" i="76" s="1"/>
  <c r="X129" i="72"/>
  <c r="M129" i="72"/>
  <c r="A127" i="73"/>
  <c r="M127" i="73" s="1"/>
  <c r="AO31" i="73"/>
  <c r="AJ31" i="73"/>
  <c r="A107" i="72"/>
  <c r="AO11" i="72"/>
  <c r="AJ11" i="72"/>
  <c r="A82" i="79"/>
  <c r="A112" i="79"/>
  <c r="A132" i="77"/>
  <c r="AJ36" i="77"/>
  <c r="AO36" i="77"/>
  <c r="A109" i="75"/>
  <c r="X13" i="75"/>
  <c r="M13" i="75"/>
  <c r="M24" i="74"/>
  <c r="A120" i="74"/>
  <c r="X24" i="74"/>
  <c r="C15" i="72"/>
  <c r="C111" i="72" s="1"/>
  <c r="C14" i="72"/>
  <c r="C110" i="72" s="1"/>
  <c r="C13" i="72"/>
  <c r="C109" i="72" s="1"/>
  <c r="G15" i="64"/>
  <c r="C27" i="72"/>
  <c r="C123" i="72" s="1"/>
  <c r="C11" i="72"/>
  <c r="C107" i="72" s="1"/>
  <c r="C26" i="72"/>
  <c r="C122" i="72" s="1"/>
  <c r="C10" i="72"/>
  <c r="C106" i="72" s="1"/>
  <c r="C25" i="72"/>
  <c r="C121" i="72" s="1"/>
  <c r="C9" i="72"/>
  <c r="C105" i="72" s="1"/>
  <c r="C36" i="72"/>
  <c r="C132" i="72" s="1"/>
  <c r="C20" i="72"/>
  <c r="C116" i="72" s="1"/>
  <c r="C39" i="72"/>
  <c r="C135" i="72" s="1"/>
  <c r="C23" i="72"/>
  <c r="C119" i="72" s="1"/>
  <c r="C38" i="72"/>
  <c r="C134" i="72" s="1"/>
  <c r="C22" i="72"/>
  <c r="C118" i="72" s="1"/>
  <c r="C37" i="72"/>
  <c r="C133" i="72" s="1"/>
  <c r="C21" i="72"/>
  <c r="C117" i="72" s="1"/>
  <c r="C32" i="72"/>
  <c r="C128" i="72" s="1"/>
  <c r="C16" i="72"/>
  <c r="C112" i="72" s="1"/>
  <c r="C31" i="72"/>
  <c r="C127" i="72" s="1"/>
  <c r="C29" i="72"/>
  <c r="C125" i="72" s="1"/>
  <c r="A136" i="72"/>
  <c r="C35" i="72"/>
  <c r="C131" i="72" s="1"/>
  <c r="C19" i="72"/>
  <c r="C115" i="72" s="1"/>
  <c r="C34" i="72"/>
  <c r="C130" i="72" s="1"/>
  <c r="C18" i="72"/>
  <c r="C114" i="72" s="1"/>
  <c r="C33" i="72"/>
  <c r="C129" i="72" s="1"/>
  <c r="C17" i="72"/>
  <c r="C113" i="72" s="1"/>
  <c r="C28" i="72"/>
  <c r="C124" i="72" s="1"/>
  <c r="C12" i="72"/>
  <c r="C108" i="72" s="1"/>
  <c r="C30" i="72"/>
  <c r="C126" i="72" s="1"/>
  <c r="C24" i="72"/>
  <c r="C120" i="72" s="1"/>
  <c r="A123" i="71"/>
  <c r="M123" i="71" s="1"/>
  <c r="M27" i="71"/>
  <c r="X27" i="71"/>
  <c r="A116" i="76"/>
  <c r="AO20" i="76"/>
  <c r="AJ20" i="76"/>
  <c r="A120" i="70"/>
  <c r="M24" i="70"/>
  <c r="X24" i="70"/>
  <c r="A129" i="73"/>
  <c r="M129" i="73" s="1"/>
  <c r="X33" i="73"/>
  <c r="M33" i="73"/>
  <c r="AO10" i="72"/>
  <c r="AJ10" i="72"/>
  <c r="A106" i="72"/>
  <c r="G525" i="67"/>
  <c r="H525" i="67" s="1"/>
  <c r="G528" i="67"/>
  <c r="H528" i="67" s="1"/>
  <c r="G534" i="67"/>
  <c r="H534" i="67" s="1"/>
  <c r="G2775" i="67"/>
  <c r="H2775" i="67" s="1"/>
  <c r="G2781" i="67"/>
  <c r="H2781" i="67" s="1"/>
  <c r="A112" i="13"/>
  <c r="A82" i="13"/>
  <c r="AK83" i="13"/>
  <c r="H83" i="13"/>
  <c r="H179" i="13" s="1"/>
  <c r="B83" i="13"/>
  <c r="AL83" i="13"/>
  <c r="A179" i="13"/>
  <c r="S83" i="13"/>
  <c r="AI83" i="13"/>
  <c r="U83" i="13"/>
  <c r="R83" i="13"/>
  <c r="A122" i="77"/>
  <c r="X26" i="77"/>
  <c r="M26" i="77"/>
  <c r="X114" i="77"/>
  <c r="M114" i="77"/>
  <c r="A87" i="79"/>
  <c r="A86" i="79"/>
  <c r="H85" i="79"/>
  <c r="H181" i="79" s="1"/>
  <c r="AL85" i="79"/>
  <c r="S85" i="79"/>
  <c r="AI85" i="79"/>
  <c r="B85" i="79"/>
  <c r="AK85" i="79"/>
  <c r="A181" i="79"/>
  <c r="R85" i="79"/>
  <c r="U85" i="79"/>
  <c r="A83" i="79"/>
  <c r="A119" i="79"/>
  <c r="X113" i="76"/>
  <c r="M113" i="76"/>
  <c r="A107" i="77"/>
  <c r="X11" i="77"/>
  <c r="M11" i="77"/>
  <c r="A84" i="75"/>
  <c r="A126" i="75"/>
  <c r="X129" i="74"/>
  <c r="X38" i="71"/>
  <c r="A134" i="71"/>
  <c r="M38" i="71"/>
  <c r="AJ21" i="70"/>
  <c r="A117" i="70"/>
  <c r="AO21" i="70"/>
  <c r="A84" i="73"/>
  <c r="AJ30" i="73"/>
  <c r="AO30" i="73"/>
  <c r="A126" i="73"/>
  <c r="A132" i="72"/>
  <c r="M132" i="72" s="1"/>
  <c r="X36" i="72"/>
  <c r="M36" i="72"/>
  <c r="A124" i="72"/>
  <c r="AJ28" i="72"/>
  <c r="AO28" i="72"/>
  <c r="A81" i="70"/>
  <c r="A105" i="70"/>
  <c r="M9" i="70"/>
  <c r="X9" i="70"/>
  <c r="A109" i="77"/>
  <c r="AO13" i="77"/>
  <c r="AJ13" i="77"/>
  <c r="A83" i="75"/>
  <c r="A119" i="75"/>
  <c r="A83" i="70"/>
  <c r="A119" i="70"/>
  <c r="A122" i="70"/>
  <c r="M26" i="70"/>
  <c r="X26" i="70"/>
  <c r="A106" i="73"/>
  <c r="AO10" i="73"/>
  <c r="AJ10" i="73"/>
  <c r="I187" i="76"/>
  <c r="J19" i="64"/>
  <c r="G23" i="64"/>
  <c r="C23" i="80"/>
  <c r="C119" i="80" s="1"/>
  <c r="C25" i="80"/>
  <c r="C121" i="80" s="1"/>
  <c r="C18" i="80"/>
  <c r="C114" i="80" s="1"/>
  <c r="C35" i="80"/>
  <c r="C131" i="80" s="1"/>
  <c r="C10" i="80"/>
  <c r="C106" i="80" s="1"/>
  <c r="C11" i="80"/>
  <c r="C107" i="80" s="1"/>
  <c r="C15" i="80"/>
  <c r="C111" i="80" s="1"/>
  <c r="C16" i="80"/>
  <c r="C112" i="80" s="1"/>
  <c r="C30" i="80"/>
  <c r="C126" i="80" s="1"/>
  <c r="C9" i="80"/>
  <c r="C105" i="80" s="1"/>
  <c r="C12" i="80"/>
  <c r="C108" i="80" s="1"/>
  <c r="C19" i="80"/>
  <c r="C115" i="80" s="1"/>
  <c r="C24" i="80"/>
  <c r="C120" i="80" s="1"/>
  <c r="C34" i="80"/>
  <c r="C130" i="80" s="1"/>
  <c r="C38" i="80"/>
  <c r="C134" i="80" s="1"/>
  <c r="C33" i="80"/>
  <c r="C129" i="80" s="1"/>
  <c r="C32" i="80"/>
  <c r="C128" i="80" s="1"/>
  <c r="C14" i="80"/>
  <c r="C110" i="80" s="1"/>
  <c r="C13" i="80"/>
  <c r="C109" i="80" s="1"/>
  <c r="C20" i="80"/>
  <c r="C116" i="80" s="1"/>
  <c r="C37" i="80"/>
  <c r="C133" i="80" s="1"/>
  <c r="C29" i="80"/>
  <c r="C125" i="80" s="1"/>
  <c r="C22" i="80"/>
  <c r="C118" i="80" s="1"/>
  <c r="C17" i="80"/>
  <c r="C113" i="80" s="1"/>
  <c r="A136" i="80"/>
  <c r="C39" i="80"/>
  <c r="C135" i="80" s="1"/>
  <c r="C28" i="80"/>
  <c r="C124" i="80" s="1"/>
  <c r="C27" i="80"/>
  <c r="C123" i="80" s="1"/>
  <c r="C26" i="80"/>
  <c r="C122" i="80" s="1"/>
  <c r="C21" i="80"/>
  <c r="C117" i="80" s="1"/>
  <c r="C31" i="80"/>
  <c r="C127" i="80" s="1"/>
  <c r="C36" i="80"/>
  <c r="C132" i="80" s="1"/>
  <c r="A120" i="77"/>
  <c r="X24" i="77"/>
  <c r="M24" i="77"/>
  <c r="A131" i="75"/>
  <c r="X35" i="75"/>
  <c r="M35" i="75"/>
  <c r="A82" i="75"/>
  <c r="A112" i="75"/>
  <c r="A86" i="73"/>
  <c r="A181" i="73"/>
  <c r="A87" i="73"/>
  <c r="B85" i="73"/>
  <c r="H85" i="73"/>
  <c r="H181" i="73" s="1"/>
  <c r="A130" i="72"/>
  <c r="X34" i="72"/>
  <c r="M34" i="72"/>
  <c r="A122" i="72"/>
  <c r="X26" i="72"/>
  <c r="M26" i="72"/>
  <c r="A110" i="74"/>
  <c r="AJ14" i="74"/>
  <c r="AO14" i="74"/>
  <c r="A83" i="77"/>
  <c r="X23" i="77"/>
  <c r="M23" i="77"/>
  <c r="A119" i="77"/>
  <c r="M119" i="77" s="1"/>
  <c r="A84" i="74"/>
  <c r="A126" i="74"/>
  <c r="A123" i="77"/>
  <c r="M123" i="77" s="1"/>
  <c r="AO27" i="77"/>
  <c r="AJ27" i="77"/>
  <c r="AJ12" i="72"/>
  <c r="AO12" i="72"/>
  <c r="A108" i="72"/>
  <c r="A109" i="70"/>
  <c r="M13" i="70"/>
  <c r="X13" i="70"/>
  <c r="A134" i="77"/>
  <c r="X38" i="77"/>
  <c r="M38" i="77"/>
  <c r="A84" i="77"/>
  <c r="A126" i="77"/>
  <c r="M126" i="77" s="1"/>
  <c r="A109" i="76"/>
  <c r="AJ13" i="76"/>
  <c r="AO13" i="76"/>
  <c r="A81" i="76"/>
  <c r="A105" i="76"/>
  <c r="A118" i="71"/>
  <c r="AO22" i="71"/>
  <c r="AJ22" i="71"/>
  <c r="A121" i="73"/>
  <c r="X25" i="73"/>
  <c r="M25" i="73"/>
  <c r="A117" i="77"/>
  <c r="X21" i="77"/>
  <c r="M21" i="77"/>
  <c r="A124" i="77"/>
  <c r="X28" i="77"/>
  <c r="M28" i="77"/>
  <c r="A111" i="77"/>
  <c r="M111" i="77" s="1"/>
  <c r="AO15" i="77"/>
  <c r="AJ15" i="77"/>
  <c r="A128" i="75"/>
  <c r="X32" i="75"/>
  <c r="M32" i="75"/>
  <c r="A82" i="72"/>
  <c r="A112" i="72"/>
  <c r="A83" i="73"/>
  <c r="AO23" i="73"/>
  <c r="AJ23" i="73"/>
  <c r="A119" i="73"/>
  <c r="X129" i="77"/>
  <c r="G2778" i="67"/>
  <c r="H2778" i="67" s="1"/>
  <c r="A81" i="79"/>
  <c r="A105" i="79"/>
  <c r="A86" i="76"/>
  <c r="B85" i="76"/>
  <c r="A181" i="76"/>
  <c r="A87" i="76"/>
  <c r="H85" i="76"/>
  <c r="H181" i="76" s="1"/>
  <c r="C30" i="74"/>
  <c r="C126" i="74" s="1"/>
  <c r="C32" i="74"/>
  <c r="C128" i="74" s="1"/>
  <c r="C25" i="74"/>
  <c r="C121" i="74" s="1"/>
  <c r="C31" i="74"/>
  <c r="C127" i="74" s="1"/>
  <c r="C39" i="74"/>
  <c r="C135" i="74" s="1"/>
  <c r="C21" i="74"/>
  <c r="C117" i="74" s="1"/>
  <c r="C38" i="74"/>
  <c r="C134" i="74" s="1"/>
  <c r="C17" i="74"/>
  <c r="C113" i="74" s="1"/>
  <c r="E139" i="74"/>
  <c r="F139" i="74" s="1"/>
  <c r="AL172" i="74" s="1"/>
  <c r="AL173" i="74" s="1"/>
  <c r="C14" i="74"/>
  <c r="C110" i="74" s="1"/>
  <c r="C16" i="74"/>
  <c r="C112" i="74" s="1"/>
  <c r="C9" i="74"/>
  <c r="C105" i="74" s="1"/>
  <c r="G17" i="64"/>
  <c r="C24" i="74"/>
  <c r="C120" i="74" s="1"/>
  <c r="C34" i="74"/>
  <c r="C130" i="74" s="1"/>
  <c r="C36" i="74"/>
  <c r="C132" i="74" s="1"/>
  <c r="A136" i="74"/>
  <c r="C15" i="74"/>
  <c r="C111" i="74" s="1"/>
  <c r="C29" i="74"/>
  <c r="C125" i="74" s="1"/>
  <c r="C35" i="74"/>
  <c r="C131" i="74" s="1"/>
  <c r="C26" i="74"/>
  <c r="C122" i="74" s="1"/>
  <c r="C28" i="74"/>
  <c r="C124" i="74" s="1"/>
  <c r="C22" i="74"/>
  <c r="C118" i="74" s="1"/>
  <c r="C27" i="74"/>
  <c r="C123" i="74" s="1"/>
  <c r="C18" i="74"/>
  <c r="C114" i="74" s="1"/>
  <c r="C20" i="74"/>
  <c r="C116" i="74" s="1"/>
  <c r="C13" i="74"/>
  <c r="C109" i="74" s="1"/>
  <c r="C19" i="74"/>
  <c r="C115" i="74" s="1"/>
  <c r="C10" i="74"/>
  <c r="C106" i="74" s="1"/>
  <c r="C12" i="74"/>
  <c r="C108" i="74" s="1"/>
  <c r="C37" i="74"/>
  <c r="C133" i="74" s="1"/>
  <c r="C11" i="74"/>
  <c r="C107" i="74" s="1"/>
  <c r="C33" i="74"/>
  <c r="C129" i="74" s="1"/>
  <c r="C23" i="74"/>
  <c r="C119" i="74" s="1"/>
  <c r="X107" i="73"/>
  <c r="M107" i="73"/>
  <c r="X10" i="71"/>
  <c r="M10" i="71"/>
  <c r="A106" i="71"/>
  <c r="A135" i="73"/>
  <c r="M135" i="73" s="1"/>
  <c r="X39" i="73"/>
  <c r="M39" i="73"/>
  <c r="A127" i="72"/>
  <c r="X31" i="72"/>
  <c r="AJ31" i="72"/>
  <c r="M31" i="72"/>
  <c r="I187" i="77"/>
  <c r="J20" i="64"/>
  <c r="I187" i="74"/>
  <c r="J17" i="64"/>
  <c r="I187" i="72"/>
  <c r="J15" i="64"/>
  <c r="A82" i="80"/>
  <c r="A112" i="80"/>
  <c r="A128" i="77"/>
  <c r="X32" i="77"/>
  <c r="M32" i="77"/>
  <c r="A85" i="71"/>
  <c r="A115" i="70"/>
  <c r="AJ19" i="70"/>
  <c r="AO19" i="70"/>
  <c r="X16" i="70"/>
  <c r="A82" i="70"/>
  <c r="M16" i="70"/>
  <c r="A112" i="70"/>
  <c r="A121" i="72"/>
  <c r="AO25" i="72"/>
  <c r="AJ25" i="72"/>
  <c r="A121" i="76"/>
  <c r="AJ25" i="76"/>
  <c r="AO25" i="76"/>
  <c r="A120" i="73"/>
  <c r="M120" i="73" s="1"/>
  <c r="AJ24" i="73"/>
  <c r="AO24" i="73"/>
  <c r="AO35" i="71"/>
  <c r="AJ35" i="71"/>
  <c r="A131" i="71"/>
  <c r="A81" i="71"/>
  <c r="A105" i="71"/>
  <c r="A108" i="70"/>
  <c r="AJ12" i="70"/>
  <c r="AO12" i="70"/>
  <c r="A116" i="73"/>
  <c r="X20" i="73"/>
  <c r="M20" i="73"/>
  <c r="X120" i="72"/>
  <c r="M120" i="72"/>
  <c r="M15" i="72"/>
  <c r="A111" i="72"/>
  <c r="X15" i="72"/>
  <c r="M20" i="70"/>
  <c r="X20" i="70"/>
  <c r="A116" i="70"/>
  <c r="A108" i="75"/>
  <c r="M108" i="75" s="1"/>
  <c r="AO12" i="75"/>
  <c r="AJ12" i="75"/>
  <c r="A83" i="74"/>
  <c r="A119" i="74"/>
  <c r="A82" i="73"/>
  <c r="X16" i="73"/>
  <c r="M16" i="73"/>
  <c r="A112" i="73"/>
  <c r="A111" i="70"/>
  <c r="AO15" i="70"/>
  <c r="AJ15" i="70"/>
  <c r="A131" i="73"/>
  <c r="X35" i="73"/>
  <c r="M35" i="73"/>
  <c r="X39" i="71"/>
  <c r="M39" i="71"/>
  <c r="A135" i="71"/>
  <c r="A83" i="80"/>
  <c r="A119" i="80"/>
  <c r="A118" i="75"/>
  <c r="X22" i="75"/>
  <c r="M22" i="75"/>
  <c r="A108" i="76"/>
  <c r="AO12" i="76"/>
  <c r="AJ12" i="76"/>
  <c r="A117" i="75"/>
  <c r="X21" i="75"/>
  <c r="M21" i="75"/>
  <c r="A113" i="73"/>
  <c r="AJ17" i="73"/>
  <c r="AO17" i="73"/>
  <c r="X128" i="73"/>
  <c r="M128" i="73"/>
  <c r="A114" i="73"/>
  <c r="X18" i="73"/>
  <c r="M18" i="73"/>
  <c r="A83" i="72"/>
  <c r="A119" i="72"/>
  <c r="AJ23" i="72"/>
  <c r="AO23" i="72"/>
  <c r="A81" i="72"/>
  <c r="A105" i="72"/>
  <c r="AJ31" i="70"/>
  <c r="AO31" i="70"/>
  <c r="A127" i="70"/>
  <c r="A110" i="73"/>
  <c r="X14" i="73"/>
  <c r="M14" i="73"/>
  <c r="A123" i="70"/>
  <c r="AJ27" i="70"/>
  <c r="AO27" i="70"/>
  <c r="A85" i="75"/>
  <c r="A81" i="77"/>
  <c r="A105" i="77"/>
  <c r="X116" i="74"/>
  <c r="M116" i="74"/>
  <c r="A122" i="76"/>
  <c r="AO26" i="76"/>
  <c r="AJ26" i="76"/>
  <c r="AO36" i="70"/>
  <c r="AJ36" i="70"/>
  <c r="A132" i="70"/>
  <c r="AO18" i="70"/>
  <c r="A114" i="70"/>
  <c r="X18" i="70"/>
  <c r="M18" i="70"/>
  <c r="AJ18" i="70"/>
  <c r="A126" i="13"/>
  <c r="A84" i="13"/>
  <c r="G12" i="64"/>
  <c r="G524" i="67"/>
  <c r="H524" i="67" s="1"/>
  <c r="G2777" i="67"/>
  <c r="H2777" i="67" s="1"/>
  <c r="G22" i="64"/>
  <c r="A136" i="79"/>
  <c r="C39" i="79"/>
  <c r="C135" i="79" s="1"/>
  <c r="X106" i="77"/>
  <c r="M106" i="77"/>
  <c r="A115" i="75"/>
  <c r="AJ19" i="75"/>
  <c r="AO19" i="75"/>
  <c r="X38" i="74"/>
  <c r="M38" i="74"/>
  <c r="A134" i="74"/>
  <c r="A114" i="75"/>
  <c r="M114" i="75" s="1"/>
  <c r="AO18" i="75"/>
  <c r="AJ18" i="75"/>
  <c r="X133" i="75"/>
  <c r="M133" i="75"/>
  <c r="A121" i="75"/>
  <c r="M121" i="75" s="1"/>
  <c r="X25" i="75"/>
  <c r="M25" i="75"/>
  <c r="A87" i="72"/>
  <c r="A86" i="72"/>
  <c r="A181" i="72"/>
  <c r="AL85" i="72"/>
  <c r="S85" i="72"/>
  <c r="AI85" i="72"/>
  <c r="AK85" i="72"/>
  <c r="B85" i="72"/>
  <c r="R85" i="72"/>
  <c r="H85" i="72"/>
  <c r="H181" i="72" s="1"/>
  <c r="U85" i="72"/>
  <c r="X25" i="71"/>
  <c r="M25" i="71"/>
  <c r="A121" i="71"/>
  <c r="M12" i="71"/>
  <c r="X12" i="71"/>
  <c r="A108" i="71"/>
  <c r="A136" i="70"/>
  <c r="C38" i="70"/>
  <c r="C134" i="70" s="1"/>
  <c r="C37" i="70"/>
  <c r="C133" i="70" s="1"/>
  <c r="C39" i="70"/>
  <c r="C135" i="70" s="1"/>
  <c r="AJ14" i="70"/>
  <c r="AO14" i="70"/>
  <c r="A110" i="70"/>
  <c r="M22" i="72"/>
  <c r="X22" i="72"/>
  <c r="A118" i="72"/>
  <c r="X116" i="75"/>
  <c r="M116" i="75"/>
  <c r="A108" i="73"/>
  <c r="X12" i="73"/>
  <c r="M12" i="73"/>
  <c r="A123" i="72"/>
  <c r="X27" i="72"/>
  <c r="M27" i="72"/>
  <c r="A83" i="76"/>
  <c r="A119" i="76"/>
  <c r="A105" i="75"/>
  <c r="A81" i="75"/>
  <c r="M35" i="70"/>
  <c r="A131" i="70"/>
  <c r="X35" i="70"/>
  <c r="X114" i="76"/>
  <c r="M114" i="76"/>
  <c r="A81" i="73"/>
  <c r="X9" i="73"/>
  <c r="A105" i="73"/>
  <c r="M9" i="73"/>
  <c r="A107" i="71"/>
  <c r="M107" i="71" s="1"/>
  <c r="AO11" i="71"/>
  <c r="AJ11" i="71"/>
  <c r="A113" i="72"/>
  <c r="AO17" i="72"/>
  <c r="AJ17" i="72"/>
  <c r="A133" i="76"/>
  <c r="AO37" i="76"/>
  <c r="AJ37" i="76"/>
  <c r="A106" i="75"/>
  <c r="X10" i="75"/>
  <c r="M10" i="75"/>
  <c r="X30" i="70"/>
  <c r="A84" i="70"/>
  <c r="A126" i="70"/>
  <c r="M30" i="70"/>
  <c r="A133" i="73"/>
  <c r="X37" i="73"/>
  <c r="M37" i="73"/>
  <c r="A109" i="72"/>
  <c r="AO13" i="72"/>
  <c r="AJ13" i="72"/>
  <c r="X131" i="72"/>
  <c r="M131" i="72"/>
  <c r="AL85" i="80"/>
  <c r="S85" i="80"/>
  <c r="A86" i="80"/>
  <c r="B85" i="80"/>
  <c r="A181" i="80"/>
  <c r="AK85" i="80"/>
  <c r="H85" i="80"/>
  <c r="H181" i="80" s="1"/>
  <c r="A87" i="80"/>
  <c r="AI85" i="80"/>
  <c r="U85" i="80"/>
  <c r="R85" i="80"/>
  <c r="X118" i="77"/>
  <c r="M118" i="77"/>
  <c r="A110" i="77"/>
  <c r="M110" i="77" s="1"/>
  <c r="AJ14" i="77"/>
  <c r="AO14" i="77"/>
  <c r="X129" i="76"/>
  <c r="M129" i="76"/>
  <c r="A111" i="75"/>
  <c r="AJ15" i="75"/>
  <c r="X15" i="75"/>
  <c r="AO15" i="75"/>
  <c r="M15" i="75"/>
  <c r="AJ25" i="74"/>
  <c r="A121" i="74"/>
  <c r="AO25" i="74"/>
  <c r="A123" i="75"/>
  <c r="X27" i="75"/>
  <c r="M27" i="75"/>
  <c r="A133" i="74"/>
  <c r="M37" i="74"/>
  <c r="X37" i="74"/>
  <c r="A130" i="70"/>
  <c r="AJ34" i="70"/>
  <c r="AO34" i="70"/>
  <c r="A110" i="75"/>
  <c r="X14" i="75"/>
  <c r="M14" i="75"/>
  <c r="A128" i="72"/>
  <c r="AJ32" i="72"/>
  <c r="AO32" i="72"/>
  <c r="M21" i="71"/>
  <c r="A117" i="71"/>
  <c r="M117" i="71" s="1"/>
  <c r="X21" i="71"/>
  <c r="A85" i="74"/>
  <c r="M32" i="71"/>
  <c r="X32" i="71"/>
  <c r="A128" i="71"/>
  <c r="AJ21" i="74"/>
  <c r="A117" i="74"/>
  <c r="AO21" i="74"/>
  <c r="M21" i="74"/>
  <c r="X21" i="74"/>
  <c r="A85" i="77"/>
  <c r="X108" i="77"/>
  <c r="M108" i="77"/>
  <c r="A127" i="76"/>
  <c r="X31" i="76"/>
  <c r="M31" i="76"/>
  <c r="A134" i="76"/>
  <c r="X38" i="76"/>
  <c r="M38" i="76"/>
  <c r="X134" i="72"/>
  <c r="M134" i="72"/>
  <c r="A84" i="72"/>
  <c r="A126" i="72"/>
  <c r="A110" i="71"/>
  <c r="X14" i="71"/>
  <c r="M14" i="71"/>
  <c r="M17" i="71"/>
  <c r="A113" i="71"/>
  <c r="X17" i="71"/>
  <c r="A113" i="74"/>
  <c r="M17" i="74"/>
  <c r="X17" i="74"/>
  <c r="C36" i="77"/>
  <c r="C132" i="77" s="1"/>
  <c r="C20" i="77"/>
  <c r="C116" i="77" s="1"/>
  <c r="C31" i="77"/>
  <c r="C127" i="77" s="1"/>
  <c r="C15" i="77"/>
  <c r="C111" i="77" s="1"/>
  <c r="C30" i="77"/>
  <c r="C126" i="77" s="1"/>
  <c r="C14" i="77"/>
  <c r="C110" i="77" s="1"/>
  <c r="C29" i="77"/>
  <c r="C125" i="77" s="1"/>
  <c r="C13" i="77"/>
  <c r="C109" i="77" s="1"/>
  <c r="C32" i="77"/>
  <c r="C128" i="77" s="1"/>
  <c r="C16" i="77"/>
  <c r="C112" i="77" s="1"/>
  <c r="C27" i="77"/>
  <c r="C123" i="77" s="1"/>
  <c r="C11" i="77"/>
  <c r="C107" i="77" s="1"/>
  <c r="C26" i="77"/>
  <c r="C122" i="77" s="1"/>
  <c r="C10" i="77"/>
  <c r="C106" i="77" s="1"/>
  <c r="C25" i="77"/>
  <c r="C121" i="77" s="1"/>
  <c r="C9" i="77"/>
  <c r="C105" i="77" s="1"/>
  <c r="G20" i="64"/>
  <c r="C28" i="77"/>
  <c r="C124" i="77" s="1"/>
  <c r="C12" i="77"/>
  <c r="C108" i="77" s="1"/>
  <c r="C23" i="77"/>
  <c r="C119" i="77" s="1"/>
  <c r="C38" i="77"/>
  <c r="C134" i="77" s="1"/>
  <c r="C22" i="77"/>
  <c r="C118" i="77" s="1"/>
  <c r="C37" i="77"/>
  <c r="C133" i="77" s="1"/>
  <c r="C21" i="77"/>
  <c r="C117" i="77" s="1"/>
  <c r="A136" i="77"/>
  <c r="C39" i="77"/>
  <c r="C135" i="77" s="1"/>
  <c r="C24" i="77"/>
  <c r="C120" i="77" s="1"/>
  <c r="C35" i="77"/>
  <c r="C131" i="77" s="1"/>
  <c r="C19" i="77"/>
  <c r="C115" i="77" s="1"/>
  <c r="C34" i="77"/>
  <c r="C130" i="77" s="1"/>
  <c r="C18" i="77"/>
  <c r="C114" i="77" s="1"/>
  <c r="C33" i="77"/>
  <c r="C129" i="77" s="1"/>
  <c r="C17" i="77"/>
  <c r="C113" i="77" s="1"/>
  <c r="G2638" i="67"/>
  <c r="H2638" i="67" s="1"/>
  <c r="G2726" i="67"/>
  <c r="H2726" i="67" s="1"/>
  <c r="G385" i="67"/>
  <c r="H385" i="67" s="1"/>
  <c r="G393" i="67"/>
  <c r="H393" i="67" s="1"/>
  <c r="G386" i="67"/>
  <c r="H386" i="67" s="1"/>
  <c r="G405" i="67"/>
  <c r="H405" i="67" s="1"/>
  <c r="G404" i="67"/>
  <c r="H404" i="67" s="1"/>
  <c r="G472" i="67"/>
  <c r="H472" i="67" s="1"/>
  <c r="G2721" i="67"/>
  <c r="H2721" i="67" s="1"/>
  <c r="G2725" i="67"/>
  <c r="H2725" i="67" s="1"/>
  <c r="G2770" i="67"/>
  <c r="H2770" i="67" s="1"/>
  <c r="G2772" i="67"/>
  <c r="H2772" i="67" s="1"/>
  <c r="G2647" i="67"/>
  <c r="H2647" i="67" s="1"/>
  <c r="G2657" i="67"/>
  <c r="H2657" i="67" s="1"/>
  <c r="G2660" i="67"/>
  <c r="H2660" i="67" s="1"/>
  <c r="G2649" i="67"/>
  <c r="H2649" i="67" s="1"/>
  <c r="G2640" i="67"/>
  <c r="H2640" i="67" s="1"/>
  <c r="G2646" i="67"/>
  <c r="H2646" i="67" s="1"/>
  <c r="G387" i="67"/>
  <c r="H387" i="67" s="1"/>
  <c r="G507" i="67"/>
  <c r="H507" i="67" s="1"/>
  <c r="G2527" i="67"/>
  <c r="H2527" i="67" s="1"/>
  <c r="G2650" i="67"/>
  <c r="H2650" i="67" s="1"/>
  <c r="G407" i="67"/>
  <c r="H407" i="67" s="1"/>
  <c r="G396" i="67"/>
  <c r="H396" i="67" s="1"/>
  <c r="G399" i="67"/>
  <c r="H399" i="67" s="1"/>
  <c r="G287" i="67"/>
  <c r="H287" i="67" s="1"/>
  <c r="G397" i="67"/>
  <c r="H397" i="67" s="1"/>
  <c r="G394" i="67"/>
  <c r="H394" i="67" s="1"/>
  <c r="G473" i="67"/>
  <c r="H473" i="67" s="1"/>
  <c r="G517" i="67"/>
  <c r="H517" i="67" s="1"/>
  <c r="G520" i="67"/>
  <c r="H520" i="67" s="1"/>
  <c r="G2639" i="67"/>
  <c r="H2639" i="67" s="1"/>
  <c r="G2773" i="67"/>
  <c r="H2773" i="67" s="1"/>
  <c r="G468" i="67"/>
  <c r="H468" i="67" s="1"/>
  <c r="G519" i="67"/>
  <c r="H519" i="67" s="1"/>
  <c r="G2652" i="67"/>
  <c r="H2652" i="67" s="1"/>
  <c r="G2658" i="67"/>
  <c r="H2658" i="67" s="1"/>
  <c r="S172" i="77"/>
  <c r="E20" i="83" s="1"/>
  <c r="U172" i="77"/>
  <c r="O20" i="83" s="1"/>
  <c r="AL172" i="77"/>
  <c r="AL173" i="77" s="1"/>
  <c r="S76" i="77"/>
  <c r="M20" i="64" s="1"/>
  <c r="AI172" i="77"/>
  <c r="R172" i="77"/>
  <c r="D20" i="83" s="1"/>
  <c r="AK172" i="77"/>
  <c r="AP172" i="77" s="1"/>
  <c r="AP173" i="77" s="1"/>
  <c r="R76" i="77"/>
  <c r="K20" i="64" s="1"/>
  <c r="AK76" i="77"/>
  <c r="E20" i="84" s="1"/>
  <c r="U76" i="77"/>
  <c r="O20" i="64" s="1"/>
  <c r="AI76" i="77"/>
  <c r="D20" i="84" s="1"/>
  <c r="AL76" i="77"/>
  <c r="O20" i="84" s="1"/>
  <c r="AK172" i="76"/>
  <c r="AP172" i="76" s="1"/>
  <c r="AP173" i="76" s="1"/>
  <c r="AI172" i="76"/>
  <c r="AK76" i="76"/>
  <c r="E19" i="84" s="1"/>
  <c r="AL76" i="76"/>
  <c r="O19" i="84" s="1"/>
  <c r="S76" i="76"/>
  <c r="M19" i="64" s="1"/>
  <c r="U76" i="76"/>
  <c r="O19" i="64" s="1"/>
  <c r="R172" i="76"/>
  <c r="D19" i="83" s="1"/>
  <c r="U172" i="76"/>
  <c r="O19" i="83" s="1"/>
  <c r="S172" i="76"/>
  <c r="E19" i="83" s="1"/>
  <c r="AL172" i="76"/>
  <c r="AL173" i="76" s="1"/>
  <c r="R76" i="76"/>
  <c r="K19" i="64" s="1"/>
  <c r="AI76" i="76"/>
  <c r="D19" i="84" s="1"/>
  <c r="G2600" i="67"/>
  <c r="H2600" i="67" s="1"/>
  <c r="G268" i="67"/>
  <c r="H268" i="67" s="1"/>
  <c r="G334" i="67"/>
  <c r="H334" i="67" s="1"/>
  <c r="G222" i="67"/>
  <c r="H222" i="67" s="1"/>
  <c r="G257" i="67"/>
  <c r="H257" i="67" s="1"/>
  <c r="G382" i="67"/>
  <c r="H382" i="67" s="1"/>
  <c r="G285" i="67"/>
  <c r="H285" i="67" s="1"/>
  <c r="G270" i="67"/>
  <c r="H270" i="67" s="1"/>
  <c r="G264" i="67"/>
  <c r="H264" i="67" s="1"/>
  <c r="G325" i="67"/>
  <c r="H325" i="67" s="1"/>
  <c r="G331" i="67"/>
  <c r="H331" i="67" s="1"/>
  <c r="G347" i="67"/>
  <c r="H347" i="67" s="1"/>
  <c r="G2523" i="67"/>
  <c r="H2523" i="67" s="1"/>
  <c r="G2635" i="67"/>
  <c r="H2635" i="67" s="1"/>
  <c r="G220" i="67"/>
  <c r="H220" i="67" s="1"/>
  <c r="G281" i="67"/>
  <c r="H281" i="67" s="1"/>
  <c r="G327" i="67"/>
  <c r="H327" i="67" s="1"/>
  <c r="G283" i="67"/>
  <c r="H283" i="67" s="1"/>
  <c r="G266" i="67"/>
  <c r="H266" i="67" s="1"/>
  <c r="G260" i="67"/>
  <c r="H260" i="67" s="1"/>
  <c r="G273" i="67"/>
  <c r="H273" i="67" s="1"/>
  <c r="G274" i="67"/>
  <c r="H274" i="67" s="1"/>
  <c r="G262" i="67"/>
  <c r="H262" i="67" s="1"/>
  <c r="G319" i="67"/>
  <c r="H319" i="67" s="1"/>
  <c r="G348" i="67"/>
  <c r="H348" i="67" s="1"/>
  <c r="G2475" i="67"/>
  <c r="H2475" i="67" s="1"/>
  <c r="G2578" i="67"/>
  <c r="H2578" i="67" s="1"/>
  <c r="G2584" i="67"/>
  <c r="H2584" i="67" s="1"/>
  <c r="G2601" i="67"/>
  <c r="H2601" i="67" s="1"/>
  <c r="G2513" i="67"/>
  <c r="H2513" i="67" s="1"/>
  <c r="G2521" i="67"/>
  <c r="H2521" i="67" s="1"/>
  <c r="G2515" i="67"/>
  <c r="H2515" i="67" s="1"/>
  <c r="G2534" i="67"/>
  <c r="H2534" i="67" s="1"/>
  <c r="G2540" i="67"/>
  <c r="H2540" i="67" s="1"/>
  <c r="G2519" i="67"/>
  <c r="H2519" i="67" s="1"/>
  <c r="G2526" i="67"/>
  <c r="H2526" i="67" s="1"/>
  <c r="G2536" i="67"/>
  <c r="H2536" i="67" s="1"/>
  <c r="G2587" i="67"/>
  <c r="H2587" i="67" s="1"/>
  <c r="G2538" i="67"/>
  <c r="H2538" i="67" s="1"/>
  <c r="G2517" i="67"/>
  <c r="H2517" i="67" s="1"/>
  <c r="AL172" i="75"/>
  <c r="AL173" i="75" s="1"/>
  <c r="AK172" i="75"/>
  <c r="AP172" i="75" s="1"/>
  <c r="AP173" i="75" s="1"/>
  <c r="R76" i="75"/>
  <c r="K18" i="64" s="1"/>
  <c r="AK76" i="75"/>
  <c r="E18" i="84" s="1"/>
  <c r="S172" i="75"/>
  <c r="E18" i="83" s="1"/>
  <c r="R172" i="75"/>
  <c r="D18" i="83" s="1"/>
  <c r="S76" i="75"/>
  <c r="M18" i="64" s="1"/>
  <c r="AI76" i="75"/>
  <c r="D18" i="84" s="1"/>
  <c r="AL76" i="75"/>
  <c r="U76" i="75"/>
  <c r="O18" i="64" s="1"/>
  <c r="AI172" i="75"/>
  <c r="U172" i="75"/>
  <c r="G2711" i="67"/>
  <c r="H2711" i="67" s="1"/>
  <c r="G455" i="67"/>
  <c r="H455" i="67" s="1"/>
  <c r="G2708" i="67"/>
  <c r="H2708" i="67" s="1"/>
  <c r="AI172" i="73"/>
  <c r="AS172" i="73" s="1"/>
  <c r="AL172" i="73"/>
  <c r="AL173" i="73" s="1"/>
  <c r="S172" i="73"/>
  <c r="E16" i="83" s="1"/>
  <c r="AK172" i="73"/>
  <c r="AP172" i="73" s="1"/>
  <c r="AP173" i="73" s="1"/>
  <c r="R172" i="73"/>
  <c r="D16" i="83" s="1"/>
  <c r="U172" i="73"/>
  <c r="O16" i="83" s="1"/>
  <c r="G86" i="67"/>
  <c r="H86" i="67" s="1"/>
  <c r="G2466" i="67"/>
  <c r="H2466" i="67" s="1"/>
  <c r="G888" i="67"/>
  <c r="H888" i="67" s="1"/>
  <c r="P93" i="13"/>
  <c r="Z93" i="13" s="1"/>
  <c r="R40" i="64" s="1"/>
  <c r="G204" i="67"/>
  <c r="H204" i="67" s="1"/>
  <c r="G824" i="67"/>
  <c r="H824" i="67" s="1"/>
  <c r="G2465" i="67"/>
  <c r="H2465" i="67" s="1"/>
  <c r="G2457" i="67"/>
  <c r="H2457" i="67" s="1"/>
  <c r="G97" i="67"/>
  <c r="H97" i="67" s="1"/>
  <c r="G201" i="67"/>
  <c r="H201" i="67" s="1"/>
  <c r="G213" i="67"/>
  <c r="H213" i="67" s="1"/>
  <c r="G2470" i="67"/>
  <c r="H2470" i="67" s="1"/>
  <c r="AH93" i="13"/>
  <c r="AL76" i="72"/>
  <c r="R76" i="72"/>
  <c r="K15" i="64" s="1"/>
  <c r="AK76" i="72"/>
  <c r="E15" i="84" s="1"/>
  <c r="AI76" i="72"/>
  <c r="D15" i="84" s="1"/>
  <c r="U76" i="72"/>
  <c r="U77" i="72" s="1"/>
  <c r="S76" i="72"/>
  <c r="R172" i="72"/>
  <c r="D15" i="83" s="1"/>
  <c r="AK172" i="72"/>
  <c r="AP172" i="72" s="1"/>
  <c r="AP173" i="72" s="1"/>
  <c r="AI172" i="72"/>
  <c r="AL172" i="72"/>
  <c r="AL173" i="72" s="1"/>
  <c r="S172" i="72"/>
  <c r="E15" i="83" s="1"/>
  <c r="U172" i="72"/>
  <c r="X11" i="13"/>
  <c r="M11" i="13"/>
  <c r="G155" i="67"/>
  <c r="H155" i="67" s="1"/>
  <c r="G134" i="67"/>
  <c r="H134" i="67" s="1"/>
  <c r="G915" i="67"/>
  <c r="H915" i="67" s="1"/>
  <c r="A132" i="13"/>
  <c r="AJ36" i="13"/>
  <c r="AO36" i="13"/>
  <c r="A123" i="13"/>
  <c r="AJ27" i="13"/>
  <c r="AO27" i="13"/>
  <c r="X38" i="13"/>
  <c r="A134" i="13"/>
  <c r="X37" i="13"/>
  <c r="A133" i="13"/>
  <c r="M37" i="13"/>
  <c r="A119" i="13"/>
  <c r="AJ23" i="13"/>
  <c r="AO23" i="13"/>
  <c r="A127" i="13"/>
  <c r="AJ31" i="13"/>
  <c r="AO31" i="13"/>
  <c r="A105" i="13"/>
  <c r="C17" i="70"/>
  <c r="C113" i="70" s="1"/>
  <c r="C33" i="70"/>
  <c r="C129" i="70" s="1"/>
  <c r="C10" i="70"/>
  <c r="C106" i="70" s="1"/>
  <c r="C26" i="70"/>
  <c r="C122" i="70" s="1"/>
  <c r="C32" i="70"/>
  <c r="C19" i="70"/>
  <c r="C115" i="70" s="1"/>
  <c r="C35" i="70"/>
  <c r="C131" i="70" s="1"/>
  <c r="C20" i="70"/>
  <c r="C116" i="70" s="1"/>
  <c r="C21" i="70"/>
  <c r="C117" i="70" s="1"/>
  <c r="C14" i="70"/>
  <c r="C110" i="70" s="1"/>
  <c r="C30" i="70"/>
  <c r="C126" i="70" s="1"/>
  <c r="C23" i="70"/>
  <c r="C119" i="70" s="1"/>
  <c r="C36" i="70"/>
  <c r="C132" i="70" s="1"/>
  <c r="C24" i="70"/>
  <c r="C120" i="70" s="1"/>
  <c r="C9" i="70"/>
  <c r="C105" i="70" s="1"/>
  <c r="C25" i="70"/>
  <c r="C121" i="70" s="1"/>
  <c r="C18" i="70"/>
  <c r="C114" i="70" s="1"/>
  <c r="C34" i="70"/>
  <c r="C130" i="70" s="1"/>
  <c r="C11" i="70"/>
  <c r="C107" i="70" s="1"/>
  <c r="C27" i="70"/>
  <c r="C123" i="70" s="1"/>
  <c r="C12" i="70"/>
  <c r="C108" i="70" s="1"/>
  <c r="C28" i="70"/>
  <c r="C124" i="70" s="1"/>
  <c r="C13" i="70"/>
  <c r="C109" i="70" s="1"/>
  <c r="C29" i="70"/>
  <c r="C125" i="70" s="1"/>
  <c r="C22" i="70"/>
  <c r="C15" i="70"/>
  <c r="C111" i="70" s="1"/>
  <c r="C31" i="70"/>
  <c r="C16" i="70"/>
  <c r="C112" i="70" s="1"/>
  <c r="A130" i="13"/>
  <c r="M34" i="13"/>
  <c r="X39" i="13"/>
  <c r="A135" i="13"/>
  <c r="AJ39" i="13"/>
  <c r="AO39" i="13"/>
  <c r="A128" i="13"/>
  <c r="AJ32" i="13"/>
  <c r="AO32" i="13"/>
  <c r="A118" i="13"/>
  <c r="AJ22" i="13"/>
  <c r="AO22" i="13"/>
  <c r="A120" i="13"/>
  <c r="X24" i="13"/>
  <c r="M24" i="13"/>
  <c r="A131" i="13"/>
  <c r="M35" i="13"/>
  <c r="G88" i="67"/>
  <c r="H88" i="67" s="1"/>
  <c r="G823" i="67"/>
  <c r="H823" i="67" s="1"/>
  <c r="G849" i="67"/>
  <c r="H849" i="67" s="1"/>
  <c r="G840" i="67"/>
  <c r="H840" i="67" s="1"/>
  <c r="G844" i="67"/>
  <c r="H844" i="67" s="1"/>
  <c r="G149" i="67"/>
  <c r="H149" i="67" s="1"/>
  <c r="G136" i="67"/>
  <c r="H136" i="67" s="1"/>
  <c r="G892" i="67"/>
  <c r="H892" i="67" s="1"/>
  <c r="G903" i="67"/>
  <c r="H903" i="67" s="1"/>
  <c r="G1657" i="67"/>
  <c r="H1657" i="67" s="1"/>
  <c r="G140" i="67"/>
  <c r="H140" i="67" s="1"/>
  <c r="G156" i="67"/>
  <c r="H156" i="67" s="1"/>
  <c r="G138" i="67"/>
  <c r="H138" i="67" s="1"/>
  <c r="G141" i="67"/>
  <c r="H141" i="67" s="1"/>
  <c r="G886" i="67"/>
  <c r="H886" i="67" s="1"/>
  <c r="G901" i="67"/>
  <c r="H901" i="67" s="1"/>
  <c r="G163" i="67"/>
  <c r="H163" i="67" s="1"/>
  <c r="G148" i="67"/>
  <c r="H148" i="67" s="1"/>
  <c r="G900" i="67"/>
  <c r="H900" i="67" s="1"/>
  <c r="G908" i="67"/>
  <c r="H908" i="67" s="1"/>
  <c r="G1650" i="67"/>
  <c r="H1650" i="67" s="1"/>
  <c r="G151" i="67"/>
  <c r="H151" i="67" s="1"/>
  <c r="G145" i="67"/>
  <c r="H145" i="67" s="1"/>
  <c r="G907" i="67"/>
  <c r="H907" i="67" s="1"/>
  <c r="G890" i="67"/>
  <c r="H890" i="67" s="1"/>
  <c r="G893" i="67"/>
  <c r="H893" i="67" s="1"/>
  <c r="G1653" i="67"/>
  <c r="H1653" i="67" s="1"/>
  <c r="G1651" i="67"/>
  <c r="H1651" i="67" s="1"/>
  <c r="G1658" i="67"/>
  <c r="H1658" i="67" s="1"/>
  <c r="G226" i="67"/>
  <c r="H226" i="67" s="1"/>
  <c r="G2486" i="67"/>
  <c r="H2486" i="67" s="1"/>
  <c r="G2509" i="67"/>
  <c r="H2509" i="67" s="1"/>
  <c r="G235" i="67"/>
  <c r="H235" i="67" s="1"/>
  <c r="G238" i="67"/>
  <c r="H238" i="67" s="1"/>
  <c r="G241" i="67"/>
  <c r="H241" i="67" s="1"/>
  <c r="G245" i="67"/>
  <c r="H245" i="67" s="1"/>
  <c r="G249" i="67"/>
  <c r="H249" i="67" s="1"/>
  <c r="G253" i="67"/>
  <c r="H253" i="67" s="1"/>
  <c r="G2488" i="67"/>
  <c r="H2488" i="67" s="1"/>
  <c r="G2507" i="67"/>
  <c r="H2507" i="67" s="1"/>
  <c r="G2497" i="67"/>
  <c r="H2497" i="67" s="1"/>
  <c r="G231" i="67"/>
  <c r="H231" i="67" s="1"/>
  <c r="G234" i="67"/>
  <c r="H234" i="67" s="1"/>
  <c r="G2496" i="67"/>
  <c r="H2496" i="67" s="1"/>
  <c r="G2498" i="67"/>
  <c r="H2498" i="67" s="1"/>
  <c r="G2499" i="67"/>
  <c r="H2499" i="67" s="1"/>
  <c r="G2493" i="67"/>
  <c r="H2493" i="67" s="1"/>
  <c r="G237" i="67"/>
  <c r="H237" i="67" s="1"/>
  <c r="G243" i="67"/>
  <c r="H243" i="67" s="1"/>
  <c r="G247" i="67"/>
  <c r="H247" i="67" s="1"/>
  <c r="G251" i="67"/>
  <c r="H251" i="67" s="1"/>
  <c r="G255" i="67"/>
  <c r="H255" i="67" s="1"/>
  <c r="G2485" i="67"/>
  <c r="H2485" i="67" s="1"/>
  <c r="G2484" i="67"/>
  <c r="H2484" i="67" s="1"/>
  <c r="G2487" i="67"/>
  <c r="H2487" i="67" s="1"/>
  <c r="G2504" i="67"/>
  <c r="H2504" i="67" s="1"/>
  <c r="G2500" i="67"/>
  <c r="H2500" i="67" s="1"/>
  <c r="G2483" i="67"/>
  <c r="H2483" i="67" s="1"/>
  <c r="G230" i="67"/>
  <c r="H230" i="67" s="1"/>
  <c r="G229" i="67"/>
  <c r="H229" i="67" s="1"/>
  <c r="G2482" i="67"/>
  <c r="H2482" i="67" s="1"/>
  <c r="G228" i="67"/>
  <c r="H228" i="67" s="1"/>
  <c r="G2480" i="67"/>
  <c r="H2480" i="67" s="1"/>
  <c r="G208" i="67"/>
  <c r="H208" i="67" s="1"/>
  <c r="G2461" i="67"/>
  <c r="H2461" i="67" s="1"/>
  <c r="G206" i="67"/>
  <c r="H206" i="67" s="1"/>
  <c r="G2459" i="67"/>
  <c r="H2459" i="67" s="1"/>
  <c r="G2456" i="67"/>
  <c r="H2456" i="67" s="1"/>
  <c r="G203" i="67"/>
  <c r="H203" i="67" s="1"/>
  <c r="G914" i="67"/>
  <c r="H914" i="67" s="1"/>
  <c r="G162" i="67"/>
  <c r="H162" i="67" s="1"/>
  <c r="G72" i="67"/>
  <c r="H72" i="67" s="1"/>
  <c r="G80" i="67"/>
  <c r="H80" i="67" s="1"/>
  <c r="G838" i="67"/>
  <c r="H838" i="67" s="1"/>
  <c r="G82" i="67"/>
  <c r="H82" i="67" s="1"/>
  <c r="G830" i="67"/>
  <c r="H830" i="67" s="1"/>
  <c r="G836" i="67"/>
  <c r="H836" i="67" s="1"/>
  <c r="G832" i="67"/>
  <c r="H832" i="67" s="1"/>
  <c r="G71" i="67"/>
  <c r="H71" i="67" s="1"/>
  <c r="G827" i="67"/>
  <c r="H827" i="67" s="1"/>
  <c r="G75" i="67"/>
  <c r="H75" i="67" s="1"/>
  <c r="P20" i="66"/>
  <c r="Q20" i="66" s="1"/>
  <c r="P27" i="66"/>
  <c r="X27" i="66" s="1"/>
  <c r="P28" i="66"/>
  <c r="Q28" i="66" s="1"/>
  <c r="P35" i="66"/>
  <c r="X35" i="66" s="1"/>
  <c r="P11" i="66"/>
  <c r="X11" i="66" s="1"/>
  <c r="P12" i="66"/>
  <c r="Q12" i="66" s="1"/>
  <c r="P19" i="66"/>
  <c r="X19" i="66" s="1"/>
  <c r="P18" i="66"/>
  <c r="P26" i="66"/>
  <c r="P34" i="66"/>
  <c r="P17" i="66"/>
  <c r="P25" i="66"/>
  <c r="P33" i="66"/>
  <c r="P36" i="66"/>
  <c r="P38" i="66"/>
  <c r="P14" i="66"/>
  <c r="P22" i="66"/>
  <c r="P30" i="66"/>
  <c r="P13" i="66"/>
  <c r="P21" i="66"/>
  <c r="P29" i="66"/>
  <c r="P37" i="66"/>
  <c r="P16" i="66"/>
  <c r="P24" i="66"/>
  <c r="P32" i="66"/>
  <c r="P15" i="66"/>
  <c r="P23" i="66"/>
  <c r="P31" i="66"/>
  <c r="P39" i="66"/>
  <c r="G35" i="67"/>
  <c r="H35" i="67" s="1"/>
  <c r="G787" i="67"/>
  <c r="H787" i="67" s="1"/>
  <c r="G789" i="67"/>
  <c r="H789" i="67" s="1"/>
  <c r="G786" i="67"/>
  <c r="H786" i="67" s="1"/>
  <c r="G34" i="67"/>
  <c r="H34" i="67" s="1"/>
  <c r="G763" i="67"/>
  <c r="H763" i="67" s="1"/>
  <c r="G778" i="67"/>
  <c r="H778" i="67" s="1"/>
  <c r="G11" i="67"/>
  <c r="H11" i="67" s="1"/>
  <c r="G31" i="67"/>
  <c r="H31" i="67" s="1"/>
  <c r="G24" i="67"/>
  <c r="H24" i="67" s="1"/>
  <c r="G22" i="67"/>
  <c r="H22" i="67" s="1"/>
  <c r="G21" i="67"/>
  <c r="H21" i="67" s="1"/>
  <c r="G20" i="67"/>
  <c r="H20" i="67" s="1"/>
  <c r="G26" i="67"/>
  <c r="H26" i="67" s="1"/>
  <c r="G29" i="67"/>
  <c r="H29" i="67" s="1"/>
  <c r="G12" i="67"/>
  <c r="H12" i="67" s="1"/>
  <c r="G776" i="67"/>
  <c r="H776" i="67" s="1"/>
  <c r="G783" i="67"/>
  <c r="H783" i="67" s="1"/>
  <c r="N13" i="21"/>
  <c r="K13" i="21"/>
  <c r="Q13" i="21"/>
  <c r="F13" i="21"/>
  <c r="A14" i="21"/>
  <c r="A15" i="21" s="1"/>
  <c r="S28" i="66"/>
  <c r="T28" i="66" s="1"/>
  <c r="S26" i="66"/>
  <c r="T26" i="66" s="1"/>
  <c r="S23" i="66"/>
  <c r="T23" i="66" s="1"/>
  <c r="S39" i="66"/>
  <c r="T39" i="66" s="1"/>
  <c r="S30" i="66"/>
  <c r="T30" i="66" s="1"/>
  <c r="S38" i="66"/>
  <c r="T38" i="66" s="1"/>
  <c r="S25" i="66"/>
  <c r="T25" i="66" s="1"/>
  <c r="S36" i="66"/>
  <c r="T36" i="66" s="1"/>
  <c r="S12" i="66"/>
  <c r="T12" i="66" s="1"/>
  <c r="S10" i="66"/>
  <c r="T10" i="66" s="1"/>
  <c r="S15" i="66"/>
  <c r="T15" i="66" s="1"/>
  <c r="S31" i="66"/>
  <c r="T31" i="66" s="1"/>
  <c r="S16" i="66"/>
  <c r="T16" i="66" s="1"/>
  <c r="S14" i="66"/>
  <c r="T14" i="66" s="1"/>
  <c r="S17" i="66"/>
  <c r="T17" i="66" s="1"/>
  <c r="S33" i="66"/>
  <c r="T33" i="66" s="1"/>
  <c r="S20" i="66"/>
  <c r="T20" i="66" s="1"/>
  <c r="S32" i="66"/>
  <c r="T32" i="66" s="1"/>
  <c r="S18" i="66"/>
  <c r="T18" i="66" s="1"/>
  <c r="S11" i="66"/>
  <c r="T11" i="66" s="1"/>
  <c r="S19" i="66"/>
  <c r="T19" i="66" s="1"/>
  <c r="S27" i="66"/>
  <c r="T27" i="66" s="1"/>
  <c r="S35" i="66"/>
  <c r="T35" i="66" s="1"/>
  <c r="S24" i="66"/>
  <c r="T24" i="66" s="1"/>
  <c r="S34" i="66"/>
  <c r="T34" i="66" s="1"/>
  <c r="S22" i="66"/>
  <c r="T22" i="66" s="1"/>
  <c r="S13" i="66"/>
  <c r="T13" i="66" s="1"/>
  <c r="S21" i="66"/>
  <c r="T21" i="66" s="1"/>
  <c r="S29" i="66"/>
  <c r="T29" i="66" s="1"/>
  <c r="S37" i="66"/>
  <c r="T37" i="66" s="1"/>
  <c r="G772" i="67"/>
  <c r="H772" i="67" s="1"/>
  <c r="G773" i="67"/>
  <c r="H773" i="67" s="1"/>
  <c r="G770" i="67"/>
  <c r="H770" i="67" s="1"/>
  <c r="C127" i="70"/>
  <c r="C128" i="70"/>
  <c r="C118" i="70"/>
  <c r="A136" i="13"/>
  <c r="J12" i="64"/>
  <c r="AJ18" i="13"/>
  <c r="AO18" i="13"/>
  <c r="X33" i="13"/>
  <c r="X17" i="13"/>
  <c r="AJ17" i="13"/>
  <c r="AO17" i="13"/>
  <c r="G765" i="67"/>
  <c r="H765" i="67" s="1"/>
  <c r="G18" i="67"/>
  <c r="H18" i="67" s="1"/>
  <c r="X13" i="13"/>
  <c r="M13" i="13"/>
  <c r="X27" i="13"/>
  <c r="G13" i="67"/>
  <c r="H13" i="67" s="1"/>
  <c r="AJ9" i="13"/>
  <c r="AO9" i="13"/>
  <c r="AJ12" i="13"/>
  <c r="AO12" i="13"/>
  <c r="G36" i="67"/>
  <c r="H36" i="67" s="1"/>
  <c r="G38" i="67"/>
  <c r="H38" i="67" s="1"/>
  <c r="X12" i="13"/>
  <c r="M12" i="13"/>
  <c r="X29" i="13"/>
  <c r="M29" i="13"/>
  <c r="G2758" i="67"/>
  <c r="H2758" i="67" s="1"/>
  <c r="G3509" i="67"/>
  <c r="H3509" i="67" s="1"/>
  <c r="G764" i="67"/>
  <c r="H764" i="67" s="1"/>
  <c r="G1257" i="67"/>
  <c r="H1257" i="67" s="1"/>
  <c r="G781" i="67"/>
  <c r="H781" i="67" s="1"/>
  <c r="G2007" i="67"/>
  <c r="H2007" i="67" s="1"/>
  <c r="G3016" i="67"/>
  <c r="H3016" i="67" s="1"/>
  <c r="G3040" i="67"/>
  <c r="H3040" i="67" s="1"/>
  <c r="G3033" i="67"/>
  <c r="H3033" i="67" s="1"/>
  <c r="G2291" i="67"/>
  <c r="H2291" i="67" s="1"/>
  <c r="G2289" i="67"/>
  <c r="H2289" i="67" s="1"/>
  <c r="G2282" i="67"/>
  <c r="H2282" i="67" s="1"/>
  <c r="G2275" i="67"/>
  <c r="H2275" i="67" s="1"/>
  <c r="G2265" i="67"/>
  <c r="H2265" i="67" s="1"/>
  <c r="G1697" i="67"/>
  <c r="H1697" i="67" s="1"/>
  <c r="G1531" i="67"/>
  <c r="H1531" i="67" s="1"/>
  <c r="G790" i="67"/>
  <c r="H790" i="67" s="1"/>
  <c r="G788" i="67"/>
  <c r="H788" i="67" s="1"/>
  <c r="G3199" i="67"/>
  <c r="H3199" i="67" s="1"/>
  <c r="G2448" i="67"/>
  <c r="H2448" i="67" s="1"/>
  <c r="G947" i="67"/>
  <c r="H947" i="67" s="1"/>
  <c r="G505" i="67"/>
  <c r="H505" i="67" s="1"/>
  <c r="X30" i="13"/>
  <c r="M30" i="13"/>
  <c r="X31" i="13"/>
  <c r="M31" i="13"/>
  <c r="X10" i="13"/>
  <c r="M10" i="13"/>
  <c r="X18" i="13"/>
  <c r="M18" i="13"/>
  <c r="G9" i="67"/>
  <c r="G761" i="67"/>
  <c r="G3013" i="67"/>
  <c r="G2262" i="67"/>
  <c r="X26" i="13"/>
  <c r="M26" i="13"/>
  <c r="X22" i="13"/>
  <c r="M22" i="13"/>
  <c r="X20" i="13"/>
  <c r="M20" i="13"/>
  <c r="X28" i="13"/>
  <c r="M28" i="13"/>
  <c r="X36" i="13"/>
  <c r="M36" i="13"/>
  <c r="Q9" i="66"/>
  <c r="X9" i="66"/>
  <c r="P10" i="66"/>
  <c r="T9" i="66"/>
  <c r="Y9" i="66"/>
  <c r="AN85" i="80" l="1"/>
  <c r="M105" i="73"/>
  <c r="X105" i="73"/>
  <c r="X131" i="74"/>
  <c r="M131" i="74"/>
  <c r="A44" i="70"/>
  <c r="D44" i="70"/>
  <c r="C3107" i="67"/>
  <c r="E3107" i="67"/>
  <c r="I855" i="67"/>
  <c r="F855" i="67"/>
  <c r="G855" i="67" s="1"/>
  <c r="H855" i="67" s="1"/>
  <c r="I3107" i="67"/>
  <c r="I1605" i="67"/>
  <c r="C855" i="67"/>
  <c r="I103" i="67"/>
  <c r="F3107" i="67"/>
  <c r="G3107" i="67" s="1"/>
  <c r="H3107" i="67" s="1"/>
  <c r="I2356" i="67"/>
  <c r="F2356" i="67"/>
  <c r="G2356" i="67" s="1"/>
  <c r="H2356" i="67" s="1"/>
  <c r="F1605" i="67"/>
  <c r="G1605" i="67" s="1"/>
  <c r="H1605" i="67" s="1"/>
  <c r="E1605" i="67"/>
  <c r="C103" i="67"/>
  <c r="F103" i="67"/>
  <c r="G103" i="67" s="1"/>
  <c r="H103" i="67" s="1"/>
  <c r="E2356" i="67"/>
  <c r="C2356" i="67"/>
  <c r="C1605" i="67"/>
  <c r="E855" i="67"/>
  <c r="E103" i="67"/>
  <c r="AK85" i="70"/>
  <c r="A43" i="77"/>
  <c r="R85" i="77" s="1"/>
  <c r="D43" i="77"/>
  <c r="E3540" i="67"/>
  <c r="C2789" i="67"/>
  <c r="E2038" i="67"/>
  <c r="F2038" i="67"/>
  <c r="G2038" i="67" s="1"/>
  <c r="H2038" i="67" s="1"/>
  <c r="E1288" i="67"/>
  <c r="C536" i="67"/>
  <c r="F3540" i="67"/>
  <c r="G3540" i="67" s="1"/>
  <c r="H3540" i="67" s="1"/>
  <c r="F2789" i="67"/>
  <c r="G2789" i="67" s="1"/>
  <c r="H2789" i="67" s="1"/>
  <c r="I2038" i="67"/>
  <c r="F536" i="67"/>
  <c r="G536" i="67" s="1"/>
  <c r="H536" i="67" s="1"/>
  <c r="I2789" i="67"/>
  <c r="I1288" i="67"/>
  <c r="E536" i="67"/>
  <c r="I536" i="67"/>
  <c r="C3540" i="67"/>
  <c r="I3540" i="67"/>
  <c r="E2789" i="67"/>
  <c r="C2038" i="67"/>
  <c r="C1288" i="67"/>
  <c r="F1288" i="67"/>
  <c r="G1288" i="67" s="1"/>
  <c r="H1288" i="67" s="1"/>
  <c r="A45" i="70"/>
  <c r="D45" i="70"/>
  <c r="E1606" i="67"/>
  <c r="I2357" i="67"/>
  <c r="C1606" i="67"/>
  <c r="F104" i="67"/>
  <c r="G104" i="67" s="1"/>
  <c r="H104" i="67" s="1"/>
  <c r="C104" i="67"/>
  <c r="I3108" i="67"/>
  <c r="E3108" i="67"/>
  <c r="C3108" i="67"/>
  <c r="F2357" i="67"/>
  <c r="G2357" i="67" s="1"/>
  <c r="H2357" i="67" s="1"/>
  <c r="E2357" i="67"/>
  <c r="C2357" i="67"/>
  <c r="F1606" i="67"/>
  <c r="G1606" i="67" s="1"/>
  <c r="H1606" i="67" s="1"/>
  <c r="I1606" i="67"/>
  <c r="C856" i="67"/>
  <c r="E856" i="67"/>
  <c r="I104" i="67"/>
  <c r="F3108" i="67"/>
  <c r="G3108" i="67" s="1"/>
  <c r="H3108" i="67" s="1"/>
  <c r="I856" i="67"/>
  <c r="F856" i="67"/>
  <c r="G856" i="67" s="1"/>
  <c r="H856" i="67" s="1"/>
  <c r="E104" i="67"/>
  <c r="X129" i="75"/>
  <c r="M129" i="75"/>
  <c r="C3106" i="67"/>
  <c r="F3106" i="67"/>
  <c r="G3106" i="67" s="1"/>
  <c r="H3106" i="67" s="1"/>
  <c r="E2355" i="67"/>
  <c r="C2355" i="67"/>
  <c r="F1604" i="67"/>
  <c r="G1604" i="67" s="1"/>
  <c r="H1604" i="67" s="1"/>
  <c r="F854" i="67"/>
  <c r="G854" i="67" s="1"/>
  <c r="H854" i="67" s="1"/>
  <c r="E1604" i="67"/>
  <c r="E854" i="67"/>
  <c r="F102" i="67"/>
  <c r="G102" i="67" s="1"/>
  <c r="H102" i="67" s="1"/>
  <c r="I102" i="67"/>
  <c r="E102" i="67"/>
  <c r="I854" i="67"/>
  <c r="C102" i="67"/>
  <c r="I2355" i="67"/>
  <c r="F2355" i="67"/>
  <c r="G2355" i="67" s="1"/>
  <c r="H2355" i="67" s="1"/>
  <c r="C1604" i="67"/>
  <c r="I1604" i="67"/>
  <c r="C854" i="67"/>
  <c r="U76" i="74"/>
  <c r="O17" i="64" s="1"/>
  <c r="AL76" i="71"/>
  <c r="O14" i="84" s="1"/>
  <c r="S76" i="71"/>
  <c r="M14" i="64" s="1"/>
  <c r="N14" i="64" s="1"/>
  <c r="U76" i="71"/>
  <c r="U77" i="71" s="1"/>
  <c r="R76" i="71"/>
  <c r="K14" i="64" s="1"/>
  <c r="L14" i="64" s="1"/>
  <c r="AI76" i="71"/>
  <c r="K14" i="84" s="1"/>
  <c r="L14" i="84" s="1"/>
  <c r="R14" i="84" s="1"/>
  <c r="W85" i="80"/>
  <c r="X105" i="74"/>
  <c r="M105" i="74"/>
  <c r="X139" i="77"/>
  <c r="M139" i="77"/>
  <c r="A43" i="76"/>
  <c r="D43" i="76"/>
  <c r="E1226" i="67"/>
  <c r="I3478" i="67"/>
  <c r="F2727" i="67"/>
  <c r="G2727" i="67" s="1"/>
  <c r="H2727" i="67" s="1"/>
  <c r="F1976" i="67"/>
  <c r="G1976" i="67" s="1"/>
  <c r="H1976" i="67" s="1"/>
  <c r="C1226" i="67"/>
  <c r="F1226" i="67"/>
  <c r="G1226" i="67" s="1"/>
  <c r="H1226" i="67" s="1"/>
  <c r="E3478" i="67"/>
  <c r="C3478" i="67"/>
  <c r="E2727" i="67"/>
  <c r="C2727" i="67"/>
  <c r="I2727" i="67"/>
  <c r="I1976" i="67"/>
  <c r="I474" i="67"/>
  <c r="F474" i="67"/>
  <c r="G474" i="67" s="1"/>
  <c r="H474" i="67" s="1"/>
  <c r="C474" i="67"/>
  <c r="F3478" i="67"/>
  <c r="G3478" i="67" s="1"/>
  <c r="H3478" i="67" s="1"/>
  <c r="E1976" i="67"/>
  <c r="C1976" i="67"/>
  <c r="I1226" i="67"/>
  <c r="E474" i="67"/>
  <c r="X133" i="73"/>
  <c r="M133" i="73"/>
  <c r="X118" i="75"/>
  <c r="M118" i="75"/>
  <c r="AJ85" i="79"/>
  <c r="X127" i="75"/>
  <c r="M127" i="75"/>
  <c r="A139" i="76"/>
  <c r="M139" i="76" s="1"/>
  <c r="D139" i="76"/>
  <c r="AL76" i="74"/>
  <c r="O17" i="84" s="1"/>
  <c r="AK76" i="74"/>
  <c r="E17" i="84" s="1"/>
  <c r="AI76" i="74"/>
  <c r="D17" i="84" s="1"/>
  <c r="R76" i="74"/>
  <c r="K17" i="64" s="1"/>
  <c r="L17" i="64" s="1"/>
  <c r="AI76" i="73"/>
  <c r="D16" i="84" s="1"/>
  <c r="AL76" i="73"/>
  <c r="F16" i="84" s="1"/>
  <c r="U76" i="73"/>
  <c r="O16" i="64" s="1"/>
  <c r="R76" i="73"/>
  <c r="K16" i="64" s="1"/>
  <c r="L16" i="64" s="1"/>
  <c r="AK76" i="73"/>
  <c r="E16" i="84" s="1"/>
  <c r="S76" i="73"/>
  <c r="M16" i="64" s="1"/>
  <c r="N16" i="64" s="1"/>
  <c r="AB81" i="73"/>
  <c r="AB81" i="70"/>
  <c r="AS81" i="13"/>
  <c r="AB81" i="13"/>
  <c r="AO43" i="70"/>
  <c r="AJ43" i="70"/>
  <c r="AB81" i="75"/>
  <c r="AB81" i="79"/>
  <c r="AS81" i="80"/>
  <c r="AB81" i="80"/>
  <c r="AB81" i="74"/>
  <c r="AB81" i="77"/>
  <c r="AB81" i="76"/>
  <c r="AB81" i="71"/>
  <c r="U85" i="70"/>
  <c r="AI85" i="70"/>
  <c r="AP85" i="70" s="1"/>
  <c r="A86" i="70"/>
  <c r="AN86" i="70" s="1"/>
  <c r="R85" i="70"/>
  <c r="Z85" i="70" s="1"/>
  <c r="S85" i="70"/>
  <c r="H16" i="84"/>
  <c r="AN83" i="13"/>
  <c r="AL173" i="13"/>
  <c r="AS85" i="79"/>
  <c r="AV85" i="79" s="1"/>
  <c r="AN85" i="79"/>
  <c r="W85" i="79"/>
  <c r="H17" i="84"/>
  <c r="AL77" i="13"/>
  <c r="F12" i="84"/>
  <c r="U173" i="13"/>
  <c r="F12" i="83"/>
  <c r="M12" i="83"/>
  <c r="N12" i="83" s="1"/>
  <c r="K12" i="84"/>
  <c r="L12" i="84" s="1"/>
  <c r="K12" i="83"/>
  <c r="L12" i="83" s="1"/>
  <c r="O12" i="83"/>
  <c r="M12" i="84"/>
  <c r="N12" i="84" s="1"/>
  <c r="H19" i="84"/>
  <c r="H12" i="84"/>
  <c r="H20" i="84"/>
  <c r="H18" i="84"/>
  <c r="H15" i="84"/>
  <c r="H14" i="84"/>
  <c r="H13" i="84"/>
  <c r="X108" i="73"/>
  <c r="M108" i="73"/>
  <c r="X113" i="73"/>
  <c r="M113" i="73"/>
  <c r="X115" i="70"/>
  <c r="M115" i="70"/>
  <c r="A44" i="75"/>
  <c r="D44" i="75"/>
  <c r="F3417" i="67"/>
  <c r="G3417" i="67" s="1"/>
  <c r="H3417" i="67" s="1"/>
  <c r="E3417" i="67"/>
  <c r="F2666" i="67"/>
  <c r="G2666" i="67" s="1"/>
  <c r="H2666" i="67" s="1"/>
  <c r="E1915" i="67"/>
  <c r="E1165" i="67"/>
  <c r="F413" i="67"/>
  <c r="G413" i="67" s="1"/>
  <c r="H413" i="67" s="1"/>
  <c r="E2666" i="67"/>
  <c r="C2666" i="67"/>
  <c r="F1915" i="67"/>
  <c r="G1915" i="67" s="1"/>
  <c r="H1915" i="67" s="1"/>
  <c r="F1165" i="67"/>
  <c r="G1165" i="67" s="1"/>
  <c r="H1165" i="67" s="1"/>
  <c r="I1165" i="67"/>
  <c r="C3417" i="67"/>
  <c r="C1915" i="67"/>
  <c r="C1165" i="67"/>
  <c r="I413" i="67"/>
  <c r="I3417" i="67"/>
  <c r="I2666" i="67"/>
  <c r="I1915" i="67"/>
  <c r="E413" i="67"/>
  <c r="C413" i="67"/>
  <c r="AJ85" i="13"/>
  <c r="X106" i="73"/>
  <c r="M106" i="73"/>
  <c r="M133" i="72"/>
  <c r="AS85" i="80"/>
  <c r="AU85" i="80" s="1"/>
  <c r="A45" i="75"/>
  <c r="D45" i="75"/>
  <c r="E2667" i="67"/>
  <c r="I2667" i="67"/>
  <c r="F2667" i="67"/>
  <c r="G2667" i="67" s="1"/>
  <c r="H2667" i="67" s="1"/>
  <c r="F1916" i="67"/>
  <c r="G1916" i="67" s="1"/>
  <c r="H1916" i="67" s="1"/>
  <c r="I1916" i="67"/>
  <c r="E1166" i="67"/>
  <c r="C1166" i="67"/>
  <c r="C3418" i="67"/>
  <c r="F1166" i="67"/>
  <c r="G1166" i="67" s="1"/>
  <c r="H1166" i="67" s="1"/>
  <c r="I414" i="67"/>
  <c r="C414" i="67"/>
  <c r="I3418" i="67"/>
  <c r="E414" i="67"/>
  <c r="F3418" i="67"/>
  <c r="G3418" i="67" s="1"/>
  <c r="H3418" i="67" s="1"/>
  <c r="E3418" i="67"/>
  <c r="C2667" i="67"/>
  <c r="E1916" i="67"/>
  <c r="C1916" i="67"/>
  <c r="I1166" i="67"/>
  <c r="F414" i="67"/>
  <c r="G414" i="67" s="1"/>
  <c r="H414" i="67" s="1"/>
  <c r="X118" i="13"/>
  <c r="M118" i="13"/>
  <c r="X109" i="72"/>
  <c r="M109" i="72"/>
  <c r="X129" i="70"/>
  <c r="M129" i="70"/>
  <c r="A43" i="73"/>
  <c r="D43" i="73"/>
  <c r="E2541" i="67"/>
  <c r="C1790" i="67"/>
  <c r="F1040" i="67"/>
  <c r="G1040" i="67" s="1"/>
  <c r="H1040" i="67" s="1"/>
  <c r="I3292" i="67"/>
  <c r="E3292" i="67"/>
  <c r="C3292" i="67"/>
  <c r="C2541" i="67"/>
  <c r="I2541" i="67"/>
  <c r="I1790" i="67"/>
  <c r="E288" i="67"/>
  <c r="F3292" i="67"/>
  <c r="G3292" i="67" s="1"/>
  <c r="H3292" i="67" s="1"/>
  <c r="E1790" i="67"/>
  <c r="C288" i="67"/>
  <c r="I288" i="67"/>
  <c r="F2541" i="67"/>
  <c r="G2541" i="67" s="1"/>
  <c r="H2541" i="67" s="1"/>
  <c r="F1790" i="67"/>
  <c r="G1790" i="67" s="1"/>
  <c r="H1790" i="67" s="1"/>
  <c r="E1040" i="67"/>
  <c r="C1040" i="67"/>
  <c r="I1040" i="67"/>
  <c r="F288" i="67"/>
  <c r="G288" i="67" s="1"/>
  <c r="H288" i="67" s="1"/>
  <c r="A46" i="75"/>
  <c r="D46" i="75"/>
  <c r="C3419" i="67"/>
  <c r="F3419" i="67"/>
  <c r="G3419" i="67" s="1"/>
  <c r="H3419" i="67" s="1"/>
  <c r="F1167" i="67"/>
  <c r="G1167" i="67" s="1"/>
  <c r="H1167" i="67" s="1"/>
  <c r="I415" i="67"/>
  <c r="C415" i="67"/>
  <c r="E415" i="67"/>
  <c r="I3419" i="67"/>
  <c r="E3419" i="67"/>
  <c r="I2668" i="67"/>
  <c r="C2668" i="67"/>
  <c r="E1917" i="67"/>
  <c r="I1917" i="67"/>
  <c r="I1167" i="67"/>
  <c r="F415" i="67"/>
  <c r="G415" i="67" s="1"/>
  <c r="H415" i="67" s="1"/>
  <c r="E2668" i="67"/>
  <c r="F2668" i="67"/>
  <c r="G2668" i="67" s="1"/>
  <c r="H2668" i="67" s="1"/>
  <c r="F1917" i="67"/>
  <c r="G1917" i="67" s="1"/>
  <c r="H1917" i="67" s="1"/>
  <c r="C1917" i="67"/>
  <c r="E1167" i="67"/>
  <c r="C1167" i="67"/>
  <c r="A43" i="74"/>
  <c r="D43" i="74"/>
  <c r="C2603" i="67"/>
  <c r="I2603" i="67"/>
  <c r="E1852" i="67"/>
  <c r="I1102" i="67"/>
  <c r="E1102" i="67"/>
  <c r="F350" i="67"/>
  <c r="G350" i="67" s="1"/>
  <c r="H350" i="67" s="1"/>
  <c r="F3354" i="67"/>
  <c r="G3354" i="67" s="1"/>
  <c r="H3354" i="67" s="1"/>
  <c r="E2603" i="67"/>
  <c r="C1102" i="67"/>
  <c r="F1102" i="67"/>
  <c r="G1102" i="67" s="1"/>
  <c r="H1102" i="67" s="1"/>
  <c r="C3354" i="67"/>
  <c r="I3354" i="67"/>
  <c r="E3354" i="67"/>
  <c r="F2603" i="67"/>
  <c r="G2603" i="67" s="1"/>
  <c r="H2603" i="67" s="1"/>
  <c r="F1852" i="67"/>
  <c r="G1852" i="67" s="1"/>
  <c r="H1852" i="67" s="1"/>
  <c r="C1852" i="67"/>
  <c r="E350" i="67"/>
  <c r="I1852" i="67"/>
  <c r="C350" i="67"/>
  <c r="I350" i="67"/>
  <c r="D13" i="82"/>
  <c r="C13" i="82"/>
  <c r="A14" i="82"/>
  <c r="J14" i="82" s="1"/>
  <c r="X108" i="70"/>
  <c r="M108" i="70"/>
  <c r="X112" i="72"/>
  <c r="M112" i="72"/>
  <c r="X133" i="71"/>
  <c r="M133" i="71"/>
  <c r="A44" i="73"/>
  <c r="U81" i="73" s="1"/>
  <c r="D44" i="73"/>
  <c r="I3293" i="67"/>
  <c r="C2542" i="67"/>
  <c r="I2542" i="67"/>
  <c r="E2542" i="67"/>
  <c r="E1791" i="67"/>
  <c r="C1041" i="67"/>
  <c r="I1041" i="67"/>
  <c r="E289" i="67"/>
  <c r="F3293" i="67"/>
  <c r="G3293" i="67" s="1"/>
  <c r="H3293" i="67" s="1"/>
  <c r="E3293" i="67"/>
  <c r="F1791" i="67"/>
  <c r="G1791" i="67" s="1"/>
  <c r="H1791" i="67" s="1"/>
  <c r="C289" i="67"/>
  <c r="F2542" i="67"/>
  <c r="G2542" i="67" s="1"/>
  <c r="H2542" i="67" s="1"/>
  <c r="C1791" i="67"/>
  <c r="E1041" i="67"/>
  <c r="F1041" i="67"/>
  <c r="G1041" i="67" s="1"/>
  <c r="H1041" i="67" s="1"/>
  <c r="F289" i="67"/>
  <c r="G289" i="67" s="1"/>
  <c r="H289" i="67" s="1"/>
  <c r="C3293" i="67"/>
  <c r="I1791" i="67"/>
  <c r="I289" i="67"/>
  <c r="A43" i="75"/>
  <c r="D43" i="75"/>
  <c r="E2665" i="67"/>
  <c r="E1914" i="67"/>
  <c r="I1914" i="67"/>
  <c r="E3416" i="67"/>
  <c r="I3416" i="67"/>
  <c r="F2665" i="67"/>
  <c r="G2665" i="67" s="1"/>
  <c r="H2665" i="67" s="1"/>
  <c r="E1164" i="67"/>
  <c r="I1164" i="67"/>
  <c r="I412" i="67"/>
  <c r="I2665" i="67"/>
  <c r="C2665" i="67"/>
  <c r="F1914" i="67"/>
  <c r="G1914" i="67" s="1"/>
  <c r="H1914" i="67" s="1"/>
  <c r="C1914" i="67"/>
  <c r="C1164" i="67"/>
  <c r="C412" i="67"/>
  <c r="C3416" i="67"/>
  <c r="F3416" i="67"/>
  <c r="G3416" i="67" s="1"/>
  <c r="H3416" i="67" s="1"/>
  <c r="F1164" i="67"/>
  <c r="G1164" i="67" s="1"/>
  <c r="H1164" i="67" s="1"/>
  <c r="E412" i="67"/>
  <c r="F412" i="67"/>
  <c r="G412" i="67" s="1"/>
  <c r="H412" i="67" s="1"/>
  <c r="A44" i="74"/>
  <c r="S85" i="74" s="1"/>
  <c r="D44" i="74"/>
  <c r="F3355" i="67"/>
  <c r="G3355" i="67" s="1"/>
  <c r="H3355" i="67" s="1"/>
  <c r="E2604" i="67"/>
  <c r="F1103" i="67"/>
  <c r="G1103" i="67" s="1"/>
  <c r="H1103" i="67" s="1"/>
  <c r="E1103" i="67"/>
  <c r="C3355" i="67"/>
  <c r="I3355" i="67"/>
  <c r="C2604" i="67"/>
  <c r="F1853" i="67"/>
  <c r="G1853" i="67" s="1"/>
  <c r="H1853" i="67" s="1"/>
  <c r="E351" i="67"/>
  <c r="E3355" i="67"/>
  <c r="F2604" i="67"/>
  <c r="G2604" i="67" s="1"/>
  <c r="H2604" i="67" s="1"/>
  <c r="C1853" i="67"/>
  <c r="I1853" i="67"/>
  <c r="C1103" i="67"/>
  <c r="I1103" i="67"/>
  <c r="C351" i="67"/>
  <c r="I2604" i="67"/>
  <c r="E1853" i="67"/>
  <c r="I351" i="67"/>
  <c r="F351" i="67"/>
  <c r="G351" i="67" s="1"/>
  <c r="H351" i="67" s="1"/>
  <c r="O23" i="64"/>
  <c r="F23" i="83"/>
  <c r="AL77" i="80"/>
  <c r="F23" i="84"/>
  <c r="O23" i="83"/>
  <c r="M23" i="84"/>
  <c r="N23" i="84" s="1"/>
  <c r="K23" i="83"/>
  <c r="L23" i="83" s="1"/>
  <c r="R23" i="83" s="1"/>
  <c r="M23" i="83"/>
  <c r="N23" i="83" s="1"/>
  <c r="K23" i="84"/>
  <c r="L23" i="84" s="1"/>
  <c r="O23" i="84"/>
  <c r="K22" i="84"/>
  <c r="L22" i="84" s="1"/>
  <c r="AL77" i="79"/>
  <c r="F22" i="84"/>
  <c r="M22" i="84"/>
  <c r="N22" i="84" s="1"/>
  <c r="O22" i="84"/>
  <c r="U173" i="79"/>
  <c r="F22" i="83"/>
  <c r="K22" i="83"/>
  <c r="L22" i="83" s="1"/>
  <c r="M22" i="83"/>
  <c r="N22" i="83" s="1"/>
  <c r="O22" i="83"/>
  <c r="M20" i="84"/>
  <c r="N20" i="84" s="1"/>
  <c r="K20" i="84"/>
  <c r="L20" i="84" s="1"/>
  <c r="U173" i="77"/>
  <c r="F20" i="83"/>
  <c r="K20" i="83"/>
  <c r="L20" i="83" s="1"/>
  <c r="AL77" i="77"/>
  <c r="F20" i="84"/>
  <c r="M20" i="83"/>
  <c r="N20" i="83" s="1"/>
  <c r="M19" i="83"/>
  <c r="N19" i="83" s="1"/>
  <c r="K19" i="84"/>
  <c r="L19" i="84" s="1"/>
  <c r="K19" i="83"/>
  <c r="L19" i="83" s="1"/>
  <c r="M19" i="84"/>
  <c r="N19" i="84" s="1"/>
  <c r="U173" i="76"/>
  <c r="F19" i="83"/>
  <c r="AL77" i="76"/>
  <c r="F19" i="84"/>
  <c r="AL77" i="75"/>
  <c r="F18" i="84"/>
  <c r="M18" i="84"/>
  <c r="N18" i="84" s="1"/>
  <c r="O18" i="84"/>
  <c r="U173" i="75"/>
  <c r="F18" i="83"/>
  <c r="K18" i="83"/>
  <c r="L18" i="83" s="1"/>
  <c r="M18" i="83"/>
  <c r="N18" i="83" s="1"/>
  <c r="O18" i="83"/>
  <c r="K18" i="84"/>
  <c r="L18" i="84" s="1"/>
  <c r="S172" i="74"/>
  <c r="E17" i="83" s="1"/>
  <c r="AI172" i="74"/>
  <c r="AU172" i="74" s="1"/>
  <c r="AU173" i="74" s="1"/>
  <c r="AK172" i="74"/>
  <c r="AP172" i="74" s="1"/>
  <c r="AP173" i="74" s="1"/>
  <c r="U172" i="74"/>
  <c r="U173" i="74" s="1"/>
  <c r="R172" i="74"/>
  <c r="D17" i="83" s="1"/>
  <c r="K16" i="83"/>
  <c r="L16" i="83" s="1"/>
  <c r="M16" i="83"/>
  <c r="N16" i="83" s="1"/>
  <c r="U173" i="73"/>
  <c r="F16" i="83"/>
  <c r="J13" i="82"/>
  <c r="K15" i="83"/>
  <c r="L15" i="83" s="1"/>
  <c r="M15" i="83"/>
  <c r="N15" i="83" s="1"/>
  <c r="AL77" i="72"/>
  <c r="F15" i="84"/>
  <c r="U173" i="72"/>
  <c r="F15" i="83"/>
  <c r="K15" i="84"/>
  <c r="L15" i="84" s="1"/>
  <c r="O15" i="84"/>
  <c r="O15" i="83"/>
  <c r="M15" i="84"/>
  <c r="N15" i="84" s="1"/>
  <c r="AQ172" i="71"/>
  <c r="AQ173" i="71" s="1"/>
  <c r="AU172" i="71"/>
  <c r="AU173" i="71" s="1"/>
  <c r="AS172" i="71"/>
  <c r="E14" i="84"/>
  <c r="Z172" i="71"/>
  <c r="Z173" i="71" s="1"/>
  <c r="D14" i="83"/>
  <c r="AB172" i="71"/>
  <c r="AD172" i="71" s="1"/>
  <c r="D14" i="84"/>
  <c r="F14" i="83"/>
  <c r="U173" i="71"/>
  <c r="Y172" i="71"/>
  <c r="Y173" i="71" s="1"/>
  <c r="E14" i="83"/>
  <c r="AB85" i="79"/>
  <c r="AE85" i="79" s="1"/>
  <c r="M13" i="82"/>
  <c r="E13" i="82"/>
  <c r="P13" i="82"/>
  <c r="M13" i="84"/>
  <c r="N13" i="84" s="1"/>
  <c r="K13" i="84"/>
  <c r="L13" i="84" s="1"/>
  <c r="AL77" i="70"/>
  <c r="F13" i="84"/>
  <c r="H16" i="83"/>
  <c r="H17" i="83"/>
  <c r="M13" i="83"/>
  <c r="N13" i="83" s="1"/>
  <c r="K13" i="83"/>
  <c r="L13" i="83" s="1"/>
  <c r="U173" i="70"/>
  <c r="F13" i="83"/>
  <c r="H13" i="83"/>
  <c r="H19" i="83"/>
  <c r="H18" i="83"/>
  <c r="H20" i="83"/>
  <c r="H15" i="83"/>
  <c r="H14" i="83"/>
  <c r="R14" i="83"/>
  <c r="Q14" i="83"/>
  <c r="U77" i="70"/>
  <c r="D13" i="64"/>
  <c r="A47" i="81"/>
  <c r="Y172" i="70"/>
  <c r="Y173" i="70" s="1"/>
  <c r="AP76" i="70"/>
  <c r="AP77" i="70" s="1"/>
  <c r="Y76" i="70"/>
  <c r="Y77" i="70" s="1"/>
  <c r="E13" i="64"/>
  <c r="AB172" i="70"/>
  <c r="Z172" i="70"/>
  <c r="Z173" i="70" s="1"/>
  <c r="AS76" i="70"/>
  <c r="T13" i="84" s="1"/>
  <c r="AQ76" i="70"/>
  <c r="AQ77" i="70" s="1"/>
  <c r="AB76" i="70"/>
  <c r="Z76" i="70"/>
  <c r="Z77" i="70" s="1"/>
  <c r="AS172" i="70"/>
  <c r="AQ172" i="70"/>
  <c r="AQ173" i="70" s="1"/>
  <c r="AU172" i="70"/>
  <c r="AU173" i="70" s="1"/>
  <c r="M85" i="79"/>
  <c r="M85" i="80"/>
  <c r="AP76" i="13"/>
  <c r="AP77" i="13" s="1"/>
  <c r="Y172" i="13"/>
  <c r="Y173" i="13" s="1"/>
  <c r="Y76" i="13"/>
  <c r="Y77" i="13" s="1"/>
  <c r="AS172" i="13"/>
  <c r="AU172" i="13"/>
  <c r="AU173" i="13" s="1"/>
  <c r="AQ172" i="13"/>
  <c r="AQ173" i="13" s="1"/>
  <c r="Z76" i="13"/>
  <c r="Z77" i="13" s="1"/>
  <c r="AB76" i="13"/>
  <c r="AD76" i="13" s="1"/>
  <c r="AD77" i="13" s="1"/>
  <c r="Z172" i="13"/>
  <c r="Z173" i="13" s="1"/>
  <c r="AB172" i="13"/>
  <c r="AS76" i="13"/>
  <c r="AQ76" i="13"/>
  <c r="AQ77" i="13" s="1"/>
  <c r="AB85" i="80"/>
  <c r="AC85" i="80" s="1"/>
  <c r="AJ85" i="80"/>
  <c r="M85" i="76"/>
  <c r="W85" i="70"/>
  <c r="AB85" i="70"/>
  <c r="AE85" i="70" s="1"/>
  <c r="W85" i="13"/>
  <c r="W85" i="76"/>
  <c r="W85" i="73"/>
  <c r="W85" i="72"/>
  <c r="M85" i="70"/>
  <c r="X118" i="78"/>
  <c r="X130" i="79"/>
  <c r="M130" i="79"/>
  <c r="X119" i="78"/>
  <c r="M119" i="78"/>
  <c r="X119" i="79"/>
  <c r="M119" i="79"/>
  <c r="AJ85" i="72"/>
  <c r="X121" i="79"/>
  <c r="M121" i="79"/>
  <c r="AN85" i="72"/>
  <c r="X116" i="78"/>
  <c r="M116" i="78"/>
  <c r="X129" i="78"/>
  <c r="M129" i="78"/>
  <c r="AP76" i="80"/>
  <c r="AP77" i="80" s="1"/>
  <c r="Y172" i="80"/>
  <c r="Y173" i="80" s="1"/>
  <c r="AB172" i="80"/>
  <c r="Z172" i="80"/>
  <c r="Z173" i="80" s="1"/>
  <c r="AS76" i="80"/>
  <c r="AQ76" i="80"/>
  <c r="AQ77" i="80" s="1"/>
  <c r="AB76" i="80"/>
  <c r="AD76" i="80" s="1"/>
  <c r="Z76" i="80"/>
  <c r="Z77" i="80" s="1"/>
  <c r="D23" i="64"/>
  <c r="AS172" i="80"/>
  <c r="AU172" i="80"/>
  <c r="AU173" i="80" s="1"/>
  <c r="AQ172" i="80"/>
  <c r="AQ173" i="80" s="1"/>
  <c r="F23" i="64"/>
  <c r="U77" i="80"/>
  <c r="Y76" i="80"/>
  <c r="Y77" i="80" s="1"/>
  <c r="E23" i="64"/>
  <c r="Y172" i="79"/>
  <c r="Y173" i="79" s="1"/>
  <c r="AP76" i="79"/>
  <c r="AP77" i="79" s="1"/>
  <c r="Z76" i="79"/>
  <c r="Z77" i="79" s="1"/>
  <c r="D22" i="64"/>
  <c r="AB76" i="79"/>
  <c r="AD76" i="79" s="1"/>
  <c r="AQ76" i="79"/>
  <c r="AQ77" i="79" s="1"/>
  <c r="AS76" i="79"/>
  <c r="E22" i="64"/>
  <c r="Y76" i="79"/>
  <c r="Y77" i="79" s="1"/>
  <c r="Z172" i="79"/>
  <c r="Z173" i="79" s="1"/>
  <c r="AB172" i="79"/>
  <c r="U77" i="79"/>
  <c r="F22" i="64"/>
  <c r="AS172" i="79"/>
  <c r="AQ172" i="79"/>
  <c r="AQ173" i="79" s="1"/>
  <c r="AU172" i="79"/>
  <c r="AU173" i="79" s="1"/>
  <c r="M85" i="72"/>
  <c r="AB85" i="73"/>
  <c r="AC85" i="73" s="1"/>
  <c r="H13" i="64"/>
  <c r="H14" i="64"/>
  <c r="H15" i="64"/>
  <c r="H12" i="64"/>
  <c r="H16" i="64"/>
  <c r="AL84" i="72"/>
  <c r="AK84" i="72"/>
  <c r="S84" i="72"/>
  <c r="A180" i="72"/>
  <c r="B84" i="72"/>
  <c r="AI84" i="72"/>
  <c r="W84" i="72"/>
  <c r="AS84" i="72"/>
  <c r="H84" i="72"/>
  <c r="H180" i="72" s="1"/>
  <c r="U84" i="72"/>
  <c r="AN84" i="72"/>
  <c r="R84" i="72"/>
  <c r="AJ84" i="72"/>
  <c r="M84" i="72"/>
  <c r="A181" i="74"/>
  <c r="H85" i="74"/>
  <c r="H181" i="74" s="1"/>
  <c r="A86" i="74"/>
  <c r="B85" i="74"/>
  <c r="A87" i="74"/>
  <c r="AB85" i="74"/>
  <c r="W85" i="74"/>
  <c r="M85" i="74"/>
  <c r="M121" i="74"/>
  <c r="X121" i="74"/>
  <c r="Y85" i="80"/>
  <c r="Z85" i="80"/>
  <c r="AJ181" i="80"/>
  <c r="AS181" i="80"/>
  <c r="AK181" i="80"/>
  <c r="R181" i="80"/>
  <c r="AL181" i="80"/>
  <c r="S181" i="80"/>
  <c r="AB181" i="80"/>
  <c r="AI181" i="80"/>
  <c r="AN181" i="80"/>
  <c r="U181" i="80"/>
  <c r="W181" i="80"/>
  <c r="M181" i="80"/>
  <c r="X126" i="70"/>
  <c r="M126" i="70"/>
  <c r="B81" i="73"/>
  <c r="A177" i="73"/>
  <c r="AS177" i="73" s="1"/>
  <c r="W81" i="73"/>
  <c r="H81" i="73"/>
  <c r="H177" i="73" s="1"/>
  <c r="M81" i="73"/>
  <c r="X131" i="70"/>
  <c r="M131" i="70"/>
  <c r="X123" i="72"/>
  <c r="M123" i="72"/>
  <c r="AB85" i="72"/>
  <c r="Y85" i="72"/>
  <c r="Z85" i="72"/>
  <c r="X105" i="77"/>
  <c r="M105" i="77"/>
  <c r="M105" i="72"/>
  <c r="X105" i="72"/>
  <c r="X117" i="75"/>
  <c r="M117" i="75"/>
  <c r="AN83" i="80"/>
  <c r="AJ83" i="80"/>
  <c r="B83" i="80"/>
  <c r="AS83" i="80"/>
  <c r="S83" i="80"/>
  <c r="W83" i="80"/>
  <c r="A179" i="80"/>
  <c r="H83" i="80"/>
  <c r="H179" i="80" s="1"/>
  <c r="AL83" i="80"/>
  <c r="AK83" i="80"/>
  <c r="AI83" i="80"/>
  <c r="U83" i="80"/>
  <c r="R83" i="80"/>
  <c r="M83" i="80"/>
  <c r="AB83" i="80"/>
  <c r="A178" i="70"/>
  <c r="H82" i="70"/>
  <c r="H178" i="70" s="1"/>
  <c r="W82" i="70"/>
  <c r="AI82" i="70"/>
  <c r="AL82" i="70"/>
  <c r="B82" i="70"/>
  <c r="S82" i="70"/>
  <c r="AK82" i="70"/>
  <c r="U82" i="70"/>
  <c r="R82" i="70"/>
  <c r="AB82" i="70"/>
  <c r="M82" i="70"/>
  <c r="X128" i="77"/>
  <c r="M128" i="77"/>
  <c r="B181" i="76"/>
  <c r="G85" i="76"/>
  <c r="A180" i="77"/>
  <c r="S84" i="77"/>
  <c r="B84" i="77"/>
  <c r="H84" i="77"/>
  <c r="H180" i="77" s="1"/>
  <c r="W84" i="77"/>
  <c r="U84" i="77"/>
  <c r="AB84" i="77"/>
  <c r="M84" i="77"/>
  <c r="X122" i="72"/>
  <c r="M122" i="72"/>
  <c r="M85" i="73"/>
  <c r="X109" i="77"/>
  <c r="M109" i="77"/>
  <c r="H81" i="70"/>
  <c r="H177" i="70" s="1"/>
  <c r="A177" i="70"/>
  <c r="AL81" i="70"/>
  <c r="B81" i="70"/>
  <c r="W81" i="70"/>
  <c r="U81" i="70"/>
  <c r="M81" i="70"/>
  <c r="A180" i="75"/>
  <c r="B84" i="75"/>
  <c r="W84" i="75"/>
  <c r="H84" i="75"/>
  <c r="H180" i="75" s="1"/>
  <c r="M84" i="75"/>
  <c r="AB84" i="75"/>
  <c r="AL181" i="79"/>
  <c r="AJ181" i="79"/>
  <c r="AN181" i="79"/>
  <c r="AK181" i="79"/>
  <c r="AS181" i="79"/>
  <c r="R181" i="79"/>
  <c r="U181" i="79"/>
  <c r="S181" i="79"/>
  <c r="W181" i="79"/>
  <c r="AI181" i="79"/>
  <c r="M181" i="79"/>
  <c r="AQ83" i="13"/>
  <c r="AP83" i="13"/>
  <c r="A43" i="71"/>
  <c r="AK83" i="71" s="1"/>
  <c r="D43" i="71"/>
  <c r="E2417" i="67"/>
  <c r="I164" i="67"/>
  <c r="E164" i="67"/>
  <c r="C164" i="67"/>
  <c r="E3168" i="67"/>
  <c r="E916" i="67"/>
  <c r="I3168" i="67"/>
  <c r="F2417" i="67"/>
  <c r="I2417" i="67"/>
  <c r="C2417" i="67"/>
  <c r="F1666" i="67"/>
  <c r="E1666" i="67"/>
  <c r="I916" i="67"/>
  <c r="F916" i="67"/>
  <c r="F3168" i="67"/>
  <c r="C3168" i="67"/>
  <c r="C1666" i="67"/>
  <c r="I1666" i="67"/>
  <c r="C916" i="67"/>
  <c r="F164" i="67"/>
  <c r="B83" i="71"/>
  <c r="W83" i="71"/>
  <c r="H83" i="71"/>
  <c r="H179" i="71" s="1"/>
  <c r="A179" i="71"/>
  <c r="AB83" i="71"/>
  <c r="M83" i="71"/>
  <c r="A178" i="71"/>
  <c r="B82" i="71"/>
  <c r="W82" i="71"/>
  <c r="H82" i="71"/>
  <c r="H178" i="71" s="1"/>
  <c r="U82" i="71"/>
  <c r="M82" i="71"/>
  <c r="AB82" i="71"/>
  <c r="AN85" i="13"/>
  <c r="G85" i="13"/>
  <c r="B181" i="13"/>
  <c r="AS85" i="13"/>
  <c r="G85" i="80"/>
  <c r="B181" i="80"/>
  <c r="A180" i="70"/>
  <c r="AL84" i="70"/>
  <c r="AK84" i="70"/>
  <c r="S84" i="70"/>
  <c r="H84" i="70"/>
  <c r="H180" i="70" s="1"/>
  <c r="AI84" i="70"/>
  <c r="B84" i="70"/>
  <c r="W84" i="70"/>
  <c r="U84" i="70"/>
  <c r="R84" i="70"/>
  <c r="AB84" i="70"/>
  <c r="M84" i="70"/>
  <c r="A179" i="76"/>
  <c r="AK83" i="76"/>
  <c r="B83" i="76"/>
  <c r="AI83" i="76"/>
  <c r="S83" i="76"/>
  <c r="AL83" i="76"/>
  <c r="R83" i="76"/>
  <c r="H83" i="76"/>
  <c r="H179" i="76" s="1"/>
  <c r="W83" i="76"/>
  <c r="U83" i="76"/>
  <c r="M83" i="76"/>
  <c r="AB83" i="76"/>
  <c r="B181" i="72"/>
  <c r="G85" i="72"/>
  <c r="AJ84" i="13"/>
  <c r="AL84" i="13"/>
  <c r="H84" i="13"/>
  <c r="H180" i="13" s="1"/>
  <c r="AS84" i="13"/>
  <c r="AK84" i="13"/>
  <c r="A180" i="13"/>
  <c r="M180" i="13" s="1"/>
  <c r="S84" i="13"/>
  <c r="B84" i="13"/>
  <c r="W84" i="13"/>
  <c r="AI84" i="13"/>
  <c r="AN84" i="13"/>
  <c r="U84" i="13"/>
  <c r="R84" i="13"/>
  <c r="X122" i="76"/>
  <c r="M122" i="76"/>
  <c r="B81" i="77"/>
  <c r="A177" i="77"/>
  <c r="W81" i="77"/>
  <c r="H81" i="77"/>
  <c r="H177" i="77" s="1"/>
  <c r="M81" i="77"/>
  <c r="AA8" i="66"/>
  <c r="AA35" i="66" s="1"/>
  <c r="X123" i="70"/>
  <c r="M123" i="70"/>
  <c r="H81" i="72"/>
  <c r="H177" i="72" s="1"/>
  <c r="S81" i="72"/>
  <c r="AL81" i="72"/>
  <c r="A177" i="72"/>
  <c r="B81" i="72"/>
  <c r="AI81" i="72"/>
  <c r="AJ81" i="72"/>
  <c r="W81" i="72"/>
  <c r="AN81" i="72"/>
  <c r="U81" i="72"/>
  <c r="AB81" i="72"/>
  <c r="M81" i="72"/>
  <c r="AL83" i="72"/>
  <c r="S83" i="72"/>
  <c r="B83" i="72"/>
  <c r="B179" i="72" s="1"/>
  <c r="A179" i="72"/>
  <c r="AK83" i="72"/>
  <c r="AI83" i="72"/>
  <c r="W83" i="72"/>
  <c r="U83" i="72"/>
  <c r="AS83" i="72"/>
  <c r="H83" i="72"/>
  <c r="AJ83" i="72"/>
  <c r="R83" i="72"/>
  <c r="AN83" i="72"/>
  <c r="AB83" i="72"/>
  <c r="M83" i="72"/>
  <c r="X135" i="71"/>
  <c r="M135" i="71"/>
  <c r="S82" i="73"/>
  <c r="A178" i="73"/>
  <c r="B82" i="73"/>
  <c r="W82" i="73"/>
  <c r="U82" i="73"/>
  <c r="H82" i="73"/>
  <c r="H178" i="73" s="1"/>
  <c r="AB82" i="73"/>
  <c r="M82" i="73"/>
  <c r="A87" i="71"/>
  <c r="A86" i="71"/>
  <c r="H85" i="71"/>
  <c r="H181" i="71" s="1"/>
  <c r="AL85" i="71"/>
  <c r="A181" i="71"/>
  <c r="B85" i="71"/>
  <c r="W85" i="71"/>
  <c r="U85" i="71"/>
  <c r="AB85" i="71"/>
  <c r="M85" i="71"/>
  <c r="AB85" i="76"/>
  <c r="AL86" i="76"/>
  <c r="AI86" i="76"/>
  <c r="S86" i="76"/>
  <c r="A182" i="76"/>
  <c r="B86" i="76"/>
  <c r="AK86" i="76"/>
  <c r="H86" i="76"/>
  <c r="H182" i="76" s="1"/>
  <c r="AS86" i="76"/>
  <c r="AN86" i="76"/>
  <c r="AJ86" i="76"/>
  <c r="R86" i="76"/>
  <c r="U86" i="76"/>
  <c r="W86" i="76"/>
  <c r="M86" i="76"/>
  <c r="AB86" i="76"/>
  <c r="S81" i="79"/>
  <c r="AL81" i="79"/>
  <c r="A177" i="79"/>
  <c r="H81" i="79"/>
  <c r="H177" i="79" s="1"/>
  <c r="AN81" i="79"/>
  <c r="B81" i="79"/>
  <c r="AI81" i="79"/>
  <c r="W81" i="79"/>
  <c r="AJ81" i="79"/>
  <c r="U81" i="79"/>
  <c r="R81" i="79"/>
  <c r="M81" i="79"/>
  <c r="B83" i="73"/>
  <c r="A179" i="73"/>
  <c r="W83" i="73"/>
  <c r="M83" i="73"/>
  <c r="AB83" i="73"/>
  <c r="B181" i="73"/>
  <c r="G85" i="73"/>
  <c r="X112" i="75"/>
  <c r="M112" i="75"/>
  <c r="A179" i="75"/>
  <c r="B83" i="75"/>
  <c r="H83" i="75"/>
  <c r="H179" i="75" s="1"/>
  <c r="W83" i="75"/>
  <c r="M83" i="75"/>
  <c r="AB83" i="75"/>
  <c r="X122" i="77"/>
  <c r="M122" i="77"/>
  <c r="G83" i="13"/>
  <c r="B179" i="13"/>
  <c r="S84" i="76"/>
  <c r="A180" i="76"/>
  <c r="AK84" i="76"/>
  <c r="AL84" i="76"/>
  <c r="AI84" i="76"/>
  <c r="B84" i="76"/>
  <c r="U84" i="76"/>
  <c r="W84" i="76"/>
  <c r="H84" i="76"/>
  <c r="H180" i="76" s="1"/>
  <c r="R84" i="76"/>
  <c r="M84" i="76"/>
  <c r="AB84" i="76"/>
  <c r="X120" i="75"/>
  <c r="M120" i="75"/>
  <c r="AN81" i="80"/>
  <c r="AL81" i="80"/>
  <c r="S81" i="80"/>
  <c r="AJ81" i="80"/>
  <c r="B81" i="80"/>
  <c r="H81" i="80"/>
  <c r="H177" i="80" s="1"/>
  <c r="W81" i="80"/>
  <c r="A177" i="80"/>
  <c r="AK81" i="80"/>
  <c r="AI81" i="80"/>
  <c r="R81" i="80"/>
  <c r="U81" i="80"/>
  <c r="M81" i="80"/>
  <c r="AB84" i="72"/>
  <c r="G85" i="70"/>
  <c r="B181" i="70"/>
  <c r="Y85" i="13"/>
  <c r="Z85" i="13"/>
  <c r="AQ85" i="80"/>
  <c r="AP85" i="80"/>
  <c r="A177" i="75"/>
  <c r="B81" i="75"/>
  <c r="W81" i="75"/>
  <c r="H81" i="75"/>
  <c r="H177" i="75" s="1"/>
  <c r="M81" i="75"/>
  <c r="AS85" i="72"/>
  <c r="AJ181" i="72"/>
  <c r="AK181" i="72"/>
  <c r="AL181" i="72"/>
  <c r="R181" i="72"/>
  <c r="AS181" i="72"/>
  <c r="S181" i="72"/>
  <c r="AI181" i="72"/>
  <c r="U181" i="72"/>
  <c r="AN181" i="72"/>
  <c r="M181" i="72"/>
  <c r="X115" i="75"/>
  <c r="M115" i="75"/>
  <c r="A87" i="75"/>
  <c r="A86" i="75"/>
  <c r="A181" i="75"/>
  <c r="B85" i="75"/>
  <c r="H85" i="75"/>
  <c r="H181" i="75" s="1"/>
  <c r="W85" i="75"/>
  <c r="M85" i="75"/>
  <c r="AB85" i="75"/>
  <c r="X112" i="73"/>
  <c r="M112" i="73"/>
  <c r="X119" i="74"/>
  <c r="M119" i="74"/>
  <c r="AI81" i="71"/>
  <c r="W81" i="71"/>
  <c r="A177" i="71"/>
  <c r="AS177" i="71" s="1"/>
  <c r="B81" i="71"/>
  <c r="AK81" i="71"/>
  <c r="H81" i="71"/>
  <c r="H177" i="71" s="1"/>
  <c r="AL81" i="71"/>
  <c r="S81" i="71"/>
  <c r="R81" i="71"/>
  <c r="U81" i="71"/>
  <c r="M81" i="71"/>
  <c r="AS82" i="80"/>
  <c r="A178" i="80"/>
  <c r="S82" i="80"/>
  <c r="B82" i="80"/>
  <c r="AI82" i="80"/>
  <c r="AK82" i="80"/>
  <c r="AL82" i="80"/>
  <c r="W82" i="80"/>
  <c r="AJ82" i="80"/>
  <c r="H82" i="80"/>
  <c r="H178" i="80" s="1"/>
  <c r="AN82" i="80"/>
  <c r="U82" i="80"/>
  <c r="R82" i="80"/>
  <c r="AB82" i="80"/>
  <c r="M82" i="80"/>
  <c r="X105" i="76"/>
  <c r="M105" i="76"/>
  <c r="H84" i="74"/>
  <c r="H180" i="74" s="1"/>
  <c r="S84" i="74"/>
  <c r="B84" i="74"/>
  <c r="A180" i="74"/>
  <c r="M84" i="74"/>
  <c r="AB84" i="74"/>
  <c r="B83" i="77"/>
  <c r="A179" i="77"/>
  <c r="H83" i="77"/>
  <c r="H179" i="77" s="1"/>
  <c r="W83" i="77"/>
  <c r="AB83" i="77"/>
  <c r="M83" i="77"/>
  <c r="R181" i="73"/>
  <c r="AL181" i="73"/>
  <c r="AJ181" i="73"/>
  <c r="AS181" i="73"/>
  <c r="AK181" i="73"/>
  <c r="AI181" i="73"/>
  <c r="AN181" i="73"/>
  <c r="S181" i="73"/>
  <c r="U181" i="73"/>
  <c r="M181" i="73"/>
  <c r="A178" i="75"/>
  <c r="B82" i="75"/>
  <c r="H82" i="75"/>
  <c r="H178" i="75" s="1"/>
  <c r="W82" i="75"/>
  <c r="AB82" i="75"/>
  <c r="M82" i="75"/>
  <c r="X120" i="77"/>
  <c r="M120" i="77"/>
  <c r="X119" i="70"/>
  <c r="M119" i="70"/>
  <c r="A180" i="73"/>
  <c r="W84" i="73"/>
  <c r="AB84" i="73"/>
  <c r="M84" i="73"/>
  <c r="B181" i="79"/>
  <c r="G85" i="79"/>
  <c r="AQ85" i="79"/>
  <c r="AP85" i="79"/>
  <c r="Z83" i="13"/>
  <c r="Y83" i="13"/>
  <c r="W83" i="13"/>
  <c r="AS83" i="13"/>
  <c r="X116" i="76"/>
  <c r="M116" i="76"/>
  <c r="M120" i="74"/>
  <c r="X120" i="74"/>
  <c r="B82" i="76"/>
  <c r="A178" i="76"/>
  <c r="AL82" i="76"/>
  <c r="AK82" i="76"/>
  <c r="S82" i="76"/>
  <c r="H82" i="76"/>
  <c r="H178" i="76" s="1"/>
  <c r="AI82" i="76"/>
  <c r="R82" i="76"/>
  <c r="U82" i="76"/>
  <c r="W82" i="76"/>
  <c r="AB82" i="76"/>
  <c r="M82" i="76"/>
  <c r="H84" i="71"/>
  <c r="H180" i="71" s="1"/>
  <c r="S84" i="71"/>
  <c r="A180" i="71"/>
  <c r="AK84" i="71"/>
  <c r="AL84" i="71"/>
  <c r="W84" i="71"/>
  <c r="AI84" i="71"/>
  <c r="B84" i="71"/>
  <c r="U84" i="71"/>
  <c r="R84" i="71"/>
  <c r="M84" i="71"/>
  <c r="AB84" i="71"/>
  <c r="AJ84" i="79"/>
  <c r="AL84" i="79"/>
  <c r="S84" i="79"/>
  <c r="AS84" i="79"/>
  <c r="A180" i="79"/>
  <c r="H84" i="79"/>
  <c r="H180" i="79" s="1"/>
  <c r="AK84" i="79"/>
  <c r="AI84" i="79"/>
  <c r="AN84" i="79"/>
  <c r="B84" i="79"/>
  <c r="W84" i="79"/>
  <c r="R84" i="79"/>
  <c r="U84" i="79"/>
  <c r="M84" i="79"/>
  <c r="AB84" i="79"/>
  <c r="X112" i="71"/>
  <c r="M112" i="71"/>
  <c r="H81" i="13"/>
  <c r="H177" i="13" s="1"/>
  <c r="S81" i="13"/>
  <c r="A177" i="13"/>
  <c r="AJ81" i="13"/>
  <c r="AL81" i="13"/>
  <c r="W81" i="13"/>
  <c r="AK81" i="13"/>
  <c r="B81" i="13"/>
  <c r="AI81" i="13"/>
  <c r="AN81" i="13"/>
  <c r="U81" i="13"/>
  <c r="R81" i="13"/>
  <c r="AB86" i="70"/>
  <c r="M86" i="70"/>
  <c r="AK181" i="13"/>
  <c r="AL181" i="13"/>
  <c r="S181" i="13"/>
  <c r="AJ181" i="13"/>
  <c r="R181" i="13"/>
  <c r="AS181" i="13"/>
  <c r="W181" i="13"/>
  <c r="U181" i="13"/>
  <c r="AB181" i="13"/>
  <c r="AI181" i="13"/>
  <c r="AN181" i="13"/>
  <c r="AB86" i="13"/>
  <c r="AS86" i="13"/>
  <c r="A182" i="13"/>
  <c r="W86" i="13"/>
  <c r="AL86" i="13"/>
  <c r="AK86" i="13"/>
  <c r="M86" i="13"/>
  <c r="AN86" i="13"/>
  <c r="U86" i="13"/>
  <c r="S86" i="13"/>
  <c r="R86" i="13"/>
  <c r="B86" i="13"/>
  <c r="AJ86" i="13"/>
  <c r="AI86" i="13"/>
  <c r="H86" i="13"/>
  <c r="H182" i="13" s="1"/>
  <c r="M81" i="74"/>
  <c r="A86" i="77"/>
  <c r="B85" i="77"/>
  <c r="A87" i="77"/>
  <c r="A181" i="77"/>
  <c r="H85" i="77"/>
  <c r="H181" i="77" s="1"/>
  <c r="W85" i="77"/>
  <c r="M85" i="77"/>
  <c r="AB85" i="77"/>
  <c r="X105" i="78"/>
  <c r="M105" i="78"/>
  <c r="AS86" i="80"/>
  <c r="AI86" i="80"/>
  <c r="B86" i="80"/>
  <c r="AN86" i="80"/>
  <c r="M86" i="80"/>
  <c r="R86" i="80"/>
  <c r="H86" i="80"/>
  <c r="H182" i="80" s="1"/>
  <c r="U86" i="80"/>
  <c r="W86" i="80"/>
  <c r="A182" i="80"/>
  <c r="AB86" i="80"/>
  <c r="AJ86" i="80"/>
  <c r="S86" i="80"/>
  <c r="AK86" i="80"/>
  <c r="AL86" i="80"/>
  <c r="AQ85" i="72"/>
  <c r="AP85" i="72"/>
  <c r="AS86" i="72"/>
  <c r="A182" i="72"/>
  <c r="W86" i="72"/>
  <c r="AK86" i="72"/>
  <c r="AL86" i="72"/>
  <c r="AB86" i="72"/>
  <c r="AJ86" i="72"/>
  <c r="AI86" i="72"/>
  <c r="B86" i="72"/>
  <c r="U86" i="72"/>
  <c r="H86" i="72"/>
  <c r="H182" i="72" s="1"/>
  <c r="AN86" i="72"/>
  <c r="R86" i="72"/>
  <c r="M86" i="72"/>
  <c r="S86" i="72"/>
  <c r="X108" i="76"/>
  <c r="M108" i="76"/>
  <c r="AI83" i="74"/>
  <c r="W83" i="74"/>
  <c r="B83" i="74"/>
  <c r="A179" i="74"/>
  <c r="H83" i="74"/>
  <c r="H179" i="74" s="1"/>
  <c r="AK83" i="74"/>
  <c r="M83" i="74"/>
  <c r="AB83" i="74"/>
  <c r="A139" i="74"/>
  <c r="D139" i="74"/>
  <c r="AJ181" i="76"/>
  <c r="AS181" i="76"/>
  <c r="S181" i="76"/>
  <c r="AN181" i="76"/>
  <c r="M181" i="76"/>
  <c r="AI82" i="72"/>
  <c r="B82" i="72"/>
  <c r="AK82" i="72"/>
  <c r="H82" i="72"/>
  <c r="H178" i="72" s="1"/>
  <c r="S82" i="72"/>
  <c r="AL82" i="72"/>
  <c r="A178" i="72"/>
  <c r="U82" i="72"/>
  <c r="AS82" i="72"/>
  <c r="AJ82" i="72"/>
  <c r="R82" i="72"/>
  <c r="W82" i="72"/>
  <c r="AN82" i="72"/>
  <c r="AB82" i="72"/>
  <c r="M82" i="72"/>
  <c r="X117" i="77"/>
  <c r="M117" i="77"/>
  <c r="AL81" i="76"/>
  <c r="AI81" i="76"/>
  <c r="AK81" i="76"/>
  <c r="B81" i="76"/>
  <c r="A177" i="76"/>
  <c r="S81" i="76"/>
  <c r="H81" i="76"/>
  <c r="H177" i="76" s="1"/>
  <c r="R81" i="76"/>
  <c r="U81" i="76"/>
  <c r="W81" i="76"/>
  <c r="M81" i="76"/>
  <c r="X130" i="72"/>
  <c r="M130" i="72"/>
  <c r="S86" i="73"/>
  <c r="AI86" i="73"/>
  <c r="A182" i="73"/>
  <c r="AK86" i="73"/>
  <c r="AL86" i="73"/>
  <c r="B86" i="73"/>
  <c r="AJ86" i="73"/>
  <c r="U86" i="73"/>
  <c r="R86" i="73"/>
  <c r="H86" i="73"/>
  <c r="H182" i="73" s="1"/>
  <c r="AS86" i="73"/>
  <c r="W86" i="73"/>
  <c r="AN86" i="73"/>
  <c r="M86" i="73"/>
  <c r="AB86" i="73"/>
  <c r="AK83" i="70"/>
  <c r="H83" i="70"/>
  <c r="H179" i="70" s="1"/>
  <c r="B83" i="70"/>
  <c r="W83" i="70"/>
  <c r="S83" i="70"/>
  <c r="A179" i="70"/>
  <c r="AL83" i="70"/>
  <c r="AI83" i="70"/>
  <c r="U83" i="70"/>
  <c r="R83" i="70"/>
  <c r="M83" i="70"/>
  <c r="AB83" i="70"/>
  <c r="AN83" i="79"/>
  <c r="AK83" i="79"/>
  <c r="H83" i="79"/>
  <c r="H179" i="79" s="1"/>
  <c r="AS83" i="79"/>
  <c r="W83" i="79"/>
  <c r="AL83" i="79"/>
  <c r="A179" i="79"/>
  <c r="B83" i="79"/>
  <c r="AJ83" i="79"/>
  <c r="S83" i="79"/>
  <c r="AI83" i="79"/>
  <c r="R83" i="79"/>
  <c r="U83" i="79"/>
  <c r="AB83" i="79"/>
  <c r="M83" i="79"/>
  <c r="Z85" i="79"/>
  <c r="Y85" i="79"/>
  <c r="AB86" i="79"/>
  <c r="U86" i="79"/>
  <c r="AN86" i="79"/>
  <c r="AS86" i="79"/>
  <c r="A182" i="79"/>
  <c r="W86" i="79"/>
  <c r="AL86" i="79"/>
  <c r="AK86" i="79"/>
  <c r="M86" i="79"/>
  <c r="AJ86" i="79"/>
  <c r="S86" i="79"/>
  <c r="B86" i="79"/>
  <c r="H86" i="79"/>
  <c r="H182" i="79" s="1"/>
  <c r="AI86" i="79"/>
  <c r="R86" i="79"/>
  <c r="AK179" i="13"/>
  <c r="S179" i="13"/>
  <c r="AL179" i="13"/>
  <c r="W179" i="13"/>
  <c r="AS179" i="13"/>
  <c r="AJ179" i="13"/>
  <c r="AN179" i="13"/>
  <c r="R179" i="13"/>
  <c r="U179" i="13"/>
  <c r="AB179" i="13"/>
  <c r="AI179" i="13"/>
  <c r="AJ83" i="13"/>
  <c r="AN82" i="13"/>
  <c r="AS82" i="13"/>
  <c r="AJ82" i="13"/>
  <c r="A178" i="13"/>
  <c r="M178" i="13" s="1"/>
  <c r="AL82" i="13"/>
  <c r="W82" i="13"/>
  <c r="AI82" i="13"/>
  <c r="S82" i="13"/>
  <c r="B82" i="13"/>
  <c r="H82" i="13"/>
  <c r="H178" i="13" s="1"/>
  <c r="AK82" i="13"/>
  <c r="U82" i="13"/>
  <c r="R82" i="13"/>
  <c r="A178" i="79"/>
  <c r="AL82" i="79"/>
  <c r="AJ82" i="79"/>
  <c r="S82" i="79"/>
  <c r="W82" i="79"/>
  <c r="AS82" i="79"/>
  <c r="AI82" i="79"/>
  <c r="AN82" i="79"/>
  <c r="H82" i="79"/>
  <c r="H178" i="79" s="1"/>
  <c r="AK82" i="79"/>
  <c r="B82" i="79"/>
  <c r="R82" i="79"/>
  <c r="U82" i="79"/>
  <c r="M82" i="79"/>
  <c r="AB82" i="79"/>
  <c r="X119" i="71"/>
  <c r="M119" i="71"/>
  <c r="A178" i="74"/>
  <c r="AK82" i="74"/>
  <c r="AI82" i="74"/>
  <c r="H82" i="74"/>
  <c r="H178" i="74" s="1"/>
  <c r="B82" i="74"/>
  <c r="AL82" i="74"/>
  <c r="U82" i="74"/>
  <c r="R82" i="74"/>
  <c r="S82" i="74"/>
  <c r="AB82" i="74"/>
  <c r="W82" i="74"/>
  <c r="M82" i="74"/>
  <c r="A178" i="77"/>
  <c r="B82" i="77"/>
  <c r="H82" i="77"/>
  <c r="H178" i="77" s="1"/>
  <c r="W82" i="77"/>
  <c r="M82" i="77"/>
  <c r="AB82" i="77"/>
  <c r="AJ84" i="80"/>
  <c r="AK84" i="80"/>
  <c r="AL84" i="80"/>
  <c r="W84" i="80"/>
  <c r="A180" i="80"/>
  <c r="AS84" i="80"/>
  <c r="H84" i="80"/>
  <c r="H180" i="80" s="1"/>
  <c r="S84" i="80"/>
  <c r="AI84" i="80"/>
  <c r="B84" i="80"/>
  <c r="AN84" i="80"/>
  <c r="R84" i="80"/>
  <c r="U84" i="80"/>
  <c r="AB84" i="80"/>
  <c r="M84" i="80"/>
  <c r="W84" i="74"/>
  <c r="B81" i="74"/>
  <c r="AK81" i="74"/>
  <c r="R81" i="74"/>
  <c r="U81" i="74"/>
  <c r="H81" i="74"/>
  <c r="H177" i="74" s="1"/>
  <c r="W81" i="74"/>
  <c r="AL81" i="74"/>
  <c r="AI81" i="74"/>
  <c r="S81" i="74"/>
  <c r="A177" i="74"/>
  <c r="AS177" i="74" s="1"/>
  <c r="Y85" i="70"/>
  <c r="AJ181" i="70"/>
  <c r="R181" i="70"/>
  <c r="AS181" i="70"/>
  <c r="U181" i="70"/>
  <c r="AK181" i="70"/>
  <c r="S181" i="70"/>
  <c r="AI181" i="70"/>
  <c r="M181" i="70"/>
  <c r="AL181" i="70"/>
  <c r="AN181" i="70"/>
  <c r="AQ85" i="13"/>
  <c r="AP85" i="13"/>
  <c r="AP76" i="77"/>
  <c r="AP77" i="77" s="1"/>
  <c r="Y172" i="77"/>
  <c r="Y173" i="77" s="1"/>
  <c r="AS172" i="77"/>
  <c r="AQ172" i="77"/>
  <c r="AQ173" i="77" s="1"/>
  <c r="AU172" i="77"/>
  <c r="AU173" i="77" s="1"/>
  <c r="Z76" i="77"/>
  <c r="Z77" i="77" s="1"/>
  <c r="D20" i="64"/>
  <c r="AB76" i="77"/>
  <c r="AD76" i="77" s="1"/>
  <c r="Y76" i="77"/>
  <c r="Y77" i="77" s="1"/>
  <c r="E20" i="64"/>
  <c r="AQ76" i="77"/>
  <c r="AQ77" i="77" s="1"/>
  <c r="AS76" i="77"/>
  <c r="U77" i="77"/>
  <c r="F20" i="64"/>
  <c r="Z172" i="77"/>
  <c r="Z173" i="77" s="1"/>
  <c r="AB172" i="77"/>
  <c r="AP76" i="76"/>
  <c r="AP77" i="76" s="1"/>
  <c r="Y172" i="76"/>
  <c r="Y173" i="76" s="1"/>
  <c r="E19" i="64"/>
  <c r="Y76" i="76"/>
  <c r="Y77" i="76" s="1"/>
  <c r="AS76" i="76"/>
  <c r="AQ76" i="76"/>
  <c r="AQ77" i="76" s="1"/>
  <c r="Z76" i="76"/>
  <c r="Z77" i="76" s="1"/>
  <c r="AB76" i="76"/>
  <c r="C19" i="64" s="1"/>
  <c r="D19" i="64"/>
  <c r="AB172" i="76"/>
  <c r="Z172" i="76"/>
  <c r="Z173" i="76" s="1"/>
  <c r="F19" i="64"/>
  <c r="U77" i="76"/>
  <c r="AS172" i="76"/>
  <c r="AQ172" i="76"/>
  <c r="AQ173" i="76" s="1"/>
  <c r="AU172" i="76"/>
  <c r="AU173" i="76" s="1"/>
  <c r="Y172" i="75"/>
  <c r="Y173" i="75" s="1"/>
  <c r="AP76" i="75"/>
  <c r="AP77" i="75" s="1"/>
  <c r="W93" i="13"/>
  <c r="P40" i="64" s="1"/>
  <c r="S93" i="13"/>
  <c r="N40" i="64" s="1"/>
  <c r="AQ76" i="75"/>
  <c r="AQ77" i="75" s="1"/>
  <c r="AS76" i="75"/>
  <c r="AQ172" i="75"/>
  <c r="AQ173" i="75" s="1"/>
  <c r="AU172" i="75"/>
  <c r="AU173" i="75" s="1"/>
  <c r="AS172" i="75"/>
  <c r="Y76" i="75"/>
  <c r="Y77" i="75" s="1"/>
  <c r="E18" i="64"/>
  <c r="D18" i="64"/>
  <c r="Z76" i="75"/>
  <c r="Z77" i="75" s="1"/>
  <c r="AB76" i="75"/>
  <c r="AD76" i="75" s="1"/>
  <c r="U77" i="75"/>
  <c r="F18" i="64"/>
  <c r="AB172" i="75"/>
  <c r="Z172" i="75"/>
  <c r="Z173" i="75" s="1"/>
  <c r="E17" i="64"/>
  <c r="Y172" i="73"/>
  <c r="Y173" i="73" s="1"/>
  <c r="AQ172" i="73"/>
  <c r="AQ173" i="73" s="1"/>
  <c r="AU172" i="73"/>
  <c r="AU173" i="73" s="1"/>
  <c r="Z172" i="73"/>
  <c r="Z173" i="73" s="1"/>
  <c r="AB172" i="73"/>
  <c r="AT172" i="73"/>
  <c r="AS173" i="73"/>
  <c r="AT173" i="73" s="1"/>
  <c r="AV172" i="73"/>
  <c r="AV173" i="73"/>
  <c r="Y76" i="72"/>
  <c r="Y77" i="72" s="1"/>
  <c r="AB82" i="13"/>
  <c r="AC82" i="13" s="1"/>
  <c r="T93" i="13"/>
  <c r="O40" i="64" s="1"/>
  <c r="Y93" i="13"/>
  <c r="Q40" i="64" s="1"/>
  <c r="Q93" i="13"/>
  <c r="L40" i="64" s="1"/>
  <c r="M85" i="13"/>
  <c r="AB83" i="13"/>
  <c r="AQ93" i="13"/>
  <c r="R40" i="84" s="1"/>
  <c r="AL93" i="13"/>
  <c r="O40" i="84" s="1"/>
  <c r="AP93" i="13"/>
  <c r="Q40" i="84" s="1"/>
  <c r="AK93" i="13"/>
  <c r="N40" i="84" s="1"/>
  <c r="AN93" i="13"/>
  <c r="P40" i="84" s="1"/>
  <c r="AI93" i="13"/>
  <c r="L40" i="84" s="1"/>
  <c r="L72" i="84" s="1"/>
  <c r="M81" i="13"/>
  <c r="AB85" i="13"/>
  <c r="M83" i="13"/>
  <c r="M181" i="13"/>
  <c r="AB84" i="13"/>
  <c r="M82" i="13"/>
  <c r="M179" i="13"/>
  <c r="M84" i="13"/>
  <c r="Y172" i="72"/>
  <c r="Y173" i="72" s="1"/>
  <c r="AP76" i="72"/>
  <c r="AP77" i="72" s="1"/>
  <c r="O15" i="64"/>
  <c r="AQ76" i="72"/>
  <c r="AQ77" i="72" s="1"/>
  <c r="AS76" i="72"/>
  <c r="Z76" i="72"/>
  <c r="Z77" i="72" s="1"/>
  <c r="AB76" i="72"/>
  <c r="AS172" i="72"/>
  <c r="AU172" i="72"/>
  <c r="AU173" i="72" s="1"/>
  <c r="AQ172" i="72"/>
  <c r="AQ173" i="72" s="1"/>
  <c r="AB172" i="72"/>
  <c r="AD172" i="72" s="1"/>
  <c r="Z172" i="72"/>
  <c r="Z173" i="72" s="1"/>
  <c r="E15" i="64"/>
  <c r="D15" i="64"/>
  <c r="F15" i="64"/>
  <c r="M15" i="64"/>
  <c r="N15" i="64" s="1"/>
  <c r="E14" i="64"/>
  <c r="Q11" i="66"/>
  <c r="X20" i="66"/>
  <c r="K13" i="64"/>
  <c r="L13" i="64" s="1"/>
  <c r="Q27" i="66"/>
  <c r="X28" i="66"/>
  <c r="Q19" i="66"/>
  <c r="Q35" i="66"/>
  <c r="X12" i="66"/>
  <c r="X31" i="66"/>
  <c r="Q31" i="66"/>
  <c r="Q24" i="66"/>
  <c r="X24" i="66"/>
  <c r="X37" i="66"/>
  <c r="Q37" i="66"/>
  <c r="X30" i="66"/>
  <c r="Q30" i="66"/>
  <c r="Q36" i="66"/>
  <c r="X36" i="66"/>
  <c r="X34" i="66"/>
  <c r="Q34" i="66"/>
  <c r="X39" i="66"/>
  <c r="Q39" i="66"/>
  <c r="Q13" i="66"/>
  <c r="X13" i="66"/>
  <c r="X17" i="66"/>
  <c r="Q17" i="66"/>
  <c r="F13" i="64"/>
  <c r="M13" i="64"/>
  <c r="N13" i="64" s="1"/>
  <c r="X23" i="66"/>
  <c r="Q23" i="66"/>
  <c r="X16" i="66"/>
  <c r="Q16" i="66"/>
  <c r="Q29" i="66"/>
  <c r="X29" i="66"/>
  <c r="X22" i="66"/>
  <c r="Q22" i="66"/>
  <c r="Q33" i="66"/>
  <c r="X33" i="66"/>
  <c r="X26" i="66"/>
  <c r="Q26" i="66"/>
  <c r="Q32" i="66"/>
  <c r="X32" i="66"/>
  <c r="X38" i="66"/>
  <c r="Q38" i="66"/>
  <c r="X10" i="66"/>
  <c r="O13" i="64"/>
  <c r="X15" i="66"/>
  <c r="Q15" i="66"/>
  <c r="Q21" i="66"/>
  <c r="X21" i="66"/>
  <c r="X14" i="66"/>
  <c r="Q14" i="66"/>
  <c r="X25" i="66"/>
  <c r="Q25" i="66"/>
  <c r="X18" i="66"/>
  <c r="Q18" i="66"/>
  <c r="L19" i="64"/>
  <c r="L23" i="64"/>
  <c r="N18" i="64"/>
  <c r="L20" i="64"/>
  <c r="L18" i="64"/>
  <c r="N15" i="21"/>
  <c r="Q15" i="21"/>
  <c r="F15" i="21"/>
  <c r="K15" i="21"/>
  <c r="Q14" i="21"/>
  <c r="K14" i="21"/>
  <c r="N14" i="21"/>
  <c r="F14" i="21"/>
  <c r="A16" i="21"/>
  <c r="A17" i="21" s="1"/>
  <c r="AB21" i="66"/>
  <c r="Y21" i="66"/>
  <c r="AB24" i="66"/>
  <c r="Y24" i="66"/>
  <c r="AB11" i="66"/>
  <c r="Y11" i="66"/>
  <c r="AB33" i="66"/>
  <c r="Y33" i="66"/>
  <c r="AB31" i="66"/>
  <c r="Y31" i="66"/>
  <c r="AB36" i="66"/>
  <c r="Y36" i="66"/>
  <c r="AB39" i="66"/>
  <c r="Y39" i="66"/>
  <c r="AB13" i="66"/>
  <c r="Y13" i="66"/>
  <c r="AB35" i="66"/>
  <c r="Y35" i="66"/>
  <c r="AB18" i="66"/>
  <c r="Y18" i="66"/>
  <c r="AB17" i="66"/>
  <c r="Y17" i="66"/>
  <c r="AB15" i="66"/>
  <c r="Y15" i="66"/>
  <c r="AB25" i="66"/>
  <c r="Y25" i="66"/>
  <c r="AB23" i="66"/>
  <c r="Y23" i="66"/>
  <c r="AB37" i="66"/>
  <c r="Y37" i="66"/>
  <c r="AB22" i="66"/>
  <c r="Y22" i="66"/>
  <c r="AB27" i="66"/>
  <c r="Y27" i="66"/>
  <c r="AB32" i="66"/>
  <c r="Y32" i="66"/>
  <c r="AB14" i="66"/>
  <c r="Y14" i="66"/>
  <c r="AB10" i="66"/>
  <c r="Y10" i="66"/>
  <c r="AB38" i="66"/>
  <c r="Y38" i="66"/>
  <c r="AB26" i="66"/>
  <c r="Y26" i="66"/>
  <c r="AB29" i="66"/>
  <c r="Y29" i="66"/>
  <c r="AB34" i="66"/>
  <c r="Y34" i="66"/>
  <c r="AB19" i="66"/>
  <c r="Y19" i="66"/>
  <c r="AB20" i="66"/>
  <c r="Y20" i="66"/>
  <c r="AB16" i="66"/>
  <c r="Y16" i="66"/>
  <c r="AB12" i="66"/>
  <c r="Y12" i="66"/>
  <c r="AB30" i="66"/>
  <c r="Y30" i="66"/>
  <c r="AB28" i="66"/>
  <c r="Y28" i="66"/>
  <c r="D12" i="64"/>
  <c r="E12" i="64"/>
  <c r="O12" i="64"/>
  <c r="H20" i="64"/>
  <c r="H17" i="64"/>
  <c r="H18" i="64"/>
  <c r="H19" i="64"/>
  <c r="H761" i="67"/>
  <c r="H9" i="67"/>
  <c r="H2262" i="67"/>
  <c r="H3013" i="67"/>
  <c r="Q10" i="66"/>
  <c r="N20" i="64"/>
  <c r="M12" i="64"/>
  <c r="K12" i="64"/>
  <c r="F12" i="64"/>
  <c r="N23" i="64"/>
  <c r="N22" i="64"/>
  <c r="L22" i="64"/>
  <c r="N19" i="64"/>
  <c r="N17" i="64"/>
  <c r="L15" i="64"/>
  <c r="U83" i="77" l="1"/>
  <c r="S85" i="77"/>
  <c r="AI83" i="77"/>
  <c r="AJ43" i="77"/>
  <c r="AS86" i="77" s="1"/>
  <c r="AO43" i="77"/>
  <c r="R181" i="76"/>
  <c r="AL85" i="77"/>
  <c r="AL86" i="70"/>
  <c r="S83" i="77"/>
  <c r="R81" i="77"/>
  <c r="AL81" i="77"/>
  <c r="U82" i="77"/>
  <c r="S82" i="77"/>
  <c r="AL82" i="77"/>
  <c r="U181" i="76"/>
  <c r="AL181" i="76"/>
  <c r="AK85" i="77"/>
  <c r="H86" i="70"/>
  <c r="H182" i="70" s="1"/>
  <c r="AJ86" i="70"/>
  <c r="U81" i="77"/>
  <c r="AL84" i="77"/>
  <c r="AK84" i="77"/>
  <c r="R85" i="74"/>
  <c r="Z85" i="74" s="1"/>
  <c r="E14" i="82"/>
  <c r="AO45" i="70"/>
  <c r="AJ45" i="70"/>
  <c r="R82" i="77"/>
  <c r="AK82" i="77"/>
  <c r="AI82" i="77"/>
  <c r="AK181" i="76"/>
  <c r="AI181" i="76"/>
  <c r="U85" i="77"/>
  <c r="AI85" i="77"/>
  <c r="B86" i="70"/>
  <c r="G86" i="70" s="1"/>
  <c r="U86" i="70"/>
  <c r="R83" i="77"/>
  <c r="AD83" i="77" s="1"/>
  <c r="AK83" i="77"/>
  <c r="AL83" i="77"/>
  <c r="AK81" i="77"/>
  <c r="R84" i="77"/>
  <c r="AD84" i="77" s="1"/>
  <c r="AI84" i="77"/>
  <c r="M14" i="82"/>
  <c r="P14" i="82"/>
  <c r="AS81" i="70"/>
  <c r="AJ44" i="70"/>
  <c r="AO44" i="70"/>
  <c r="AN83" i="70" s="1"/>
  <c r="AL85" i="70"/>
  <c r="U77" i="74"/>
  <c r="F17" i="64"/>
  <c r="Z82" i="74"/>
  <c r="AQ76" i="73"/>
  <c r="AQ77" i="73" s="1"/>
  <c r="K16" i="84"/>
  <c r="L16" i="84" s="1"/>
  <c r="Q14" i="84"/>
  <c r="F14" i="64"/>
  <c r="AS76" i="71"/>
  <c r="AU76" i="71" s="1"/>
  <c r="AL77" i="71"/>
  <c r="AQ76" i="71"/>
  <c r="AQ77" i="71" s="1"/>
  <c r="AP76" i="71"/>
  <c r="AP77" i="71" s="1"/>
  <c r="F14" i="84"/>
  <c r="Y76" i="71"/>
  <c r="Y77" i="71" s="1"/>
  <c r="D14" i="64"/>
  <c r="O14" i="64"/>
  <c r="AB76" i="71"/>
  <c r="AD76" i="71" s="1"/>
  <c r="AD77" i="71" s="1"/>
  <c r="Z76" i="71"/>
  <c r="Z77" i="71" s="1"/>
  <c r="AK85" i="71"/>
  <c r="S82" i="71"/>
  <c r="F13" i="82"/>
  <c r="G13" i="82" s="1"/>
  <c r="AJ82" i="70"/>
  <c r="W181" i="76"/>
  <c r="W181" i="70"/>
  <c r="AK82" i="75"/>
  <c r="AO43" i="76"/>
  <c r="AJ43" i="76"/>
  <c r="AL85" i="76"/>
  <c r="S85" i="76"/>
  <c r="U85" i="76"/>
  <c r="AK85" i="76"/>
  <c r="AI85" i="76"/>
  <c r="R85" i="76"/>
  <c r="AE85" i="80"/>
  <c r="AD85" i="80"/>
  <c r="AV85" i="80"/>
  <c r="R22" i="83"/>
  <c r="AT85" i="79"/>
  <c r="AU85" i="79"/>
  <c r="R18" i="83"/>
  <c r="F17" i="84"/>
  <c r="AL77" i="74"/>
  <c r="AS76" i="74"/>
  <c r="AU76" i="74" s="1"/>
  <c r="D17" i="64"/>
  <c r="K17" i="84"/>
  <c r="L17" i="84" s="1"/>
  <c r="AQ76" i="74"/>
  <c r="AQ77" i="74" s="1"/>
  <c r="M17" i="84"/>
  <c r="N17" i="84" s="1"/>
  <c r="Y76" i="74"/>
  <c r="Y77" i="74" s="1"/>
  <c r="AP76" i="74"/>
  <c r="AP77" i="74" s="1"/>
  <c r="Z76" i="74"/>
  <c r="Z77" i="74" s="1"/>
  <c r="AB76" i="74"/>
  <c r="AD76" i="74" s="1"/>
  <c r="AD77" i="74" s="1"/>
  <c r="AL77" i="73"/>
  <c r="AS76" i="73"/>
  <c r="AV76" i="73" s="1"/>
  <c r="O16" i="84"/>
  <c r="U77" i="73"/>
  <c r="Z76" i="73"/>
  <c r="Z77" i="73" s="1"/>
  <c r="F16" i="64"/>
  <c r="AB76" i="73"/>
  <c r="AD76" i="73" s="1"/>
  <c r="AD77" i="73" s="1"/>
  <c r="M16" i="84"/>
  <c r="N16" i="84" s="1"/>
  <c r="D16" i="64"/>
  <c r="AP76" i="73"/>
  <c r="AP77" i="73" s="1"/>
  <c r="E16" i="64"/>
  <c r="Y76" i="73"/>
  <c r="Y77" i="73" s="1"/>
  <c r="AB177" i="77"/>
  <c r="AL83" i="74"/>
  <c r="U83" i="74"/>
  <c r="S83" i="74"/>
  <c r="AI86" i="70"/>
  <c r="AQ86" i="70" s="1"/>
  <c r="W86" i="70"/>
  <c r="AS86" i="70"/>
  <c r="AU86" i="70" s="1"/>
  <c r="A182" i="70"/>
  <c r="AI84" i="74"/>
  <c r="R84" i="74"/>
  <c r="Z84" i="74" s="1"/>
  <c r="S85" i="75"/>
  <c r="AS177" i="80"/>
  <c r="AB177" i="80"/>
  <c r="U85" i="74"/>
  <c r="AK85" i="74"/>
  <c r="AB177" i="76"/>
  <c r="AS177" i="76"/>
  <c r="AS177" i="75"/>
  <c r="AK84" i="73"/>
  <c r="AK84" i="74"/>
  <c r="AI85" i="75"/>
  <c r="R83" i="73"/>
  <c r="Y83" i="73" s="1"/>
  <c r="AS177" i="70"/>
  <c r="AB177" i="70"/>
  <c r="AI85" i="74"/>
  <c r="AQ85" i="74" s="1"/>
  <c r="AK84" i="75"/>
  <c r="R83" i="74"/>
  <c r="AD83" i="74" s="1"/>
  <c r="AK86" i="70"/>
  <c r="S86" i="70"/>
  <c r="R86" i="70"/>
  <c r="AS177" i="13"/>
  <c r="AB177" i="13"/>
  <c r="AL84" i="74"/>
  <c r="U84" i="74"/>
  <c r="AB181" i="73"/>
  <c r="AC181" i="73" s="1"/>
  <c r="AS177" i="79"/>
  <c r="AL85" i="74"/>
  <c r="AB177" i="73"/>
  <c r="AB177" i="71"/>
  <c r="AQ85" i="70"/>
  <c r="AK81" i="79"/>
  <c r="AP81" i="79" s="1"/>
  <c r="R85" i="71"/>
  <c r="R81" i="72"/>
  <c r="Z81" i="72" s="1"/>
  <c r="S81" i="77"/>
  <c r="AK82" i="71"/>
  <c r="U83" i="71"/>
  <c r="R84" i="75"/>
  <c r="AB181" i="70"/>
  <c r="AI85" i="71"/>
  <c r="AP85" i="71" s="1"/>
  <c r="S85" i="71"/>
  <c r="AK81" i="72"/>
  <c r="AQ81" i="72" s="1"/>
  <c r="AI81" i="77"/>
  <c r="AP81" i="77" s="1"/>
  <c r="AK82" i="73"/>
  <c r="AB181" i="79"/>
  <c r="AE181" i="79" s="1"/>
  <c r="AD172" i="13"/>
  <c r="C12" i="83"/>
  <c r="T12" i="83"/>
  <c r="AU76" i="13"/>
  <c r="C12" i="84"/>
  <c r="T12" i="84"/>
  <c r="AT85" i="80"/>
  <c r="R82" i="75"/>
  <c r="R81" i="75"/>
  <c r="AL81" i="75"/>
  <c r="R83" i="75"/>
  <c r="AI83" i="75"/>
  <c r="AL84" i="75"/>
  <c r="U82" i="75"/>
  <c r="AI82" i="75"/>
  <c r="AQ82" i="75" s="1"/>
  <c r="S82" i="75"/>
  <c r="U85" i="75"/>
  <c r="AK85" i="75"/>
  <c r="U81" i="75"/>
  <c r="AI81" i="75"/>
  <c r="AK81" i="75"/>
  <c r="U83" i="75"/>
  <c r="AK83" i="75"/>
  <c r="S83" i="75"/>
  <c r="U84" i="75"/>
  <c r="AI84" i="75"/>
  <c r="S84" i="75"/>
  <c r="AL82" i="75"/>
  <c r="R85" i="75"/>
  <c r="AD85" i="75" s="1"/>
  <c r="AL85" i="75"/>
  <c r="S81" i="75"/>
  <c r="AL83" i="75"/>
  <c r="AI84" i="73"/>
  <c r="AP84" i="73" s="1"/>
  <c r="AL84" i="73"/>
  <c r="W181" i="73"/>
  <c r="AK83" i="73"/>
  <c r="R82" i="73"/>
  <c r="Z82" i="73" s="1"/>
  <c r="AI81" i="73"/>
  <c r="AL81" i="73"/>
  <c r="R84" i="73"/>
  <c r="AD84" i="73" s="1"/>
  <c r="S84" i="73"/>
  <c r="S83" i="73"/>
  <c r="AI82" i="73"/>
  <c r="U84" i="73"/>
  <c r="U83" i="73"/>
  <c r="AI83" i="73"/>
  <c r="AL83" i="73"/>
  <c r="AL82" i="73"/>
  <c r="R82" i="71"/>
  <c r="Y82" i="71" s="1"/>
  <c r="AI82" i="71"/>
  <c r="R83" i="71"/>
  <c r="AL83" i="71"/>
  <c r="AJ43" i="75"/>
  <c r="AO43" i="75"/>
  <c r="N14" i="82"/>
  <c r="F14" i="82"/>
  <c r="D14" i="82"/>
  <c r="A15" i="82"/>
  <c r="C14" i="82"/>
  <c r="AO46" i="75"/>
  <c r="AJ46" i="75"/>
  <c r="AL82" i="71"/>
  <c r="AI83" i="71"/>
  <c r="AQ83" i="71" s="1"/>
  <c r="B13" i="82"/>
  <c r="H13" i="82"/>
  <c r="I13" i="82" s="1"/>
  <c r="AJ44" i="75"/>
  <c r="AO44" i="75"/>
  <c r="AJ44" i="74"/>
  <c r="AO44" i="74"/>
  <c r="AO44" i="73"/>
  <c r="AJ44" i="73"/>
  <c r="AJ43" i="74"/>
  <c r="AO43" i="74"/>
  <c r="AO43" i="73"/>
  <c r="AJ43" i="73"/>
  <c r="AS81" i="73" s="1"/>
  <c r="AL85" i="73"/>
  <c r="S85" i="73"/>
  <c r="R85" i="73"/>
  <c r="U85" i="73"/>
  <c r="AK85" i="73"/>
  <c r="AI85" i="73"/>
  <c r="AJ45" i="75"/>
  <c r="AO45" i="75"/>
  <c r="S83" i="71"/>
  <c r="R23" i="84"/>
  <c r="Q23" i="83"/>
  <c r="Q23" i="84"/>
  <c r="AU76" i="80"/>
  <c r="C23" i="84"/>
  <c r="T23" i="84"/>
  <c r="AD172" i="80"/>
  <c r="C23" i="83"/>
  <c r="T23" i="83"/>
  <c r="AC85" i="79"/>
  <c r="R22" i="84"/>
  <c r="Q22" i="84"/>
  <c r="Q22" i="83"/>
  <c r="AD172" i="79"/>
  <c r="C22" i="83"/>
  <c r="T22" i="83"/>
  <c r="AU76" i="79"/>
  <c r="C22" i="84"/>
  <c r="T22" i="84"/>
  <c r="R20" i="83"/>
  <c r="R20" i="84"/>
  <c r="Q20" i="84"/>
  <c r="AD172" i="77"/>
  <c r="C20" i="83"/>
  <c r="T20" i="83"/>
  <c r="AU76" i="77"/>
  <c r="C20" i="84"/>
  <c r="T20" i="84"/>
  <c r="Q20" i="83"/>
  <c r="Q19" i="83"/>
  <c r="R19" i="83"/>
  <c r="R19" i="84"/>
  <c r="Q19" i="84"/>
  <c r="AD172" i="76"/>
  <c r="C19" i="83"/>
  <c r="T19" i="83"/>
  <c r="AU76" i="76"/>
  <c r="C19" i="84"/>
  <c r="T19" i="84"/>
  <c r="R18" i="84"/>
  <c r="Q18" i="83"/>
  <c r="Q18" i="84"/>
  <c r="AU76" i="75"/>
  <c r="C18" i="84"/>
  <c r="T18" i="84"/>
  <c r="AD172" i="75"/>
  <c r="C18" i="83"/>
  <c r="T18" i="83"/>
  <c r="AQ172" i="74"/>
  <c r="AQ173" i="74" s="1"/>
  <c r="AS172" i="74"/>
  <c r="AS173" i="74" s="1"/>
  <c r="AT173" i="74" s="1"/>
  <c r="M17" i="83"/>
  <c r="N17" i="83" s="1"/>
  <c r="K17" i="83"/>
  <c r="L17" i="83" s="1"/>
  <c r="Z172" i="74"/>
  <c r="Z173" i="74" s="1"/>
  <c r="AB172" i="74"/>
  <c r="C17" i="83" s="1"/>
  <c r="Y172" i="74"/>
  <c r="Y173" i="74" s="1"/>
  <c r="O17" i="83"/>
  <c r="F17" i="83"/>
  <c r="R16" i="83"/>
  <c r="Q16" i="83"/>
  <c r="AD172" i="73"/>
  <c r="C16" i="83"/>
  <c r="T16" i="83"/>
  <c r="R15" i="83"/>
  <c r="R15" i="84"/>
  <c r="Q15" i="84"/>
  <c r="Q15" i="83"/>
  <c r="C15" i="83"/>
  <c r="T15" i="83"/>
  <c r="AD173" i="72"/>
  <c r="W15" i="83"/>
  <c r="AU76" i="72"/>
  <c r="C15" i="84"/>
  <c r="T15" i="84"/>
  <c r="AQ81" i="71"/>
  <c r="AD173" i="71"/>
  <c r="W14" i="83"/>
  <c r="AV77" i="71"/>
  <c r="AV76" i="71"/>
  <c r="C14" i="84"/>
  <c r="AT76" i="71"/>
  <c r="AS77" i="71"/>
  <c r="AT77" i="71" s="1"/>
  <c r="T14" i="84"/>
  <c r="C14" i="83"/>
  <c r="AC172" i="71"/>
  <c r="AE173" i="71"/>
  <c r="AB173" i="71"/>
  <c r="AC173" i="71" s="1"/>
  <c r="AE172" i="71"/>
  <c r="T14" i="83"/>
  <c r="AV173" i="71"/>
  <c r="AT172" i="71"/>
  <c r="AS173" i="71"/>
  <c r="AT173" i="71" s="1"/>
  <c r="AV172" i="71"/>
  <c r="AU77" i="71"/>
  <c r="W14" i="84"/>
  <c r="AD85" i="79"/>
  <c r="Q72" i="84"/>
  <c r="O72" i="84"/>
  <c r="P72" i="84"/>
  <c r="N72" i="84"/>
  <c r="R72" i="84"/>
  <c r="AU76" i="70"/>
  <c r="C13" i="84"/>
  <c r="C13" i="83"/>
  <c r="T13" i="83"/>
  <c r="U13" i="83" s="1"/>
  <c r="AD172" i="70"/>
  <c r="W13" i="83" s="1"/>
  <c r="R13" i="84"/>
  <c r="Q13" i="84"/>
  <c r="U13" i="84"/>
  <c r="R12" i="84"/>
  <c r="Q12" i="84"/>
  <c r="R12" i="83"/>
  <c r="Q12" i="83"/>
  <c r="AD76" i="70"/>
  <c r="R13" i="83"/>
  <c r="Q13" i="83"/>
  <c r="AE85" i="73"/>
  <c r="AC85" i="70"/>
  <c r="AD85" i="70"/>
  <c r="A48" i="81"/>
  <c r="AV77" i="70"/>
  <c r="AV76" i="70"/>
  <c r="AT76" i="70"/>
  <c r="AS77" i="70"/>
  <c r="AT77" i="70" s="1"/>
  <c r="AE77" i="70"/>
  <c r="AE76" i="70"/>
  <c r="AC76" i="70"/>
  <c r="AB77" i="70"/>
  <c r="AC77" i="70" s="1"/>
  <c r="AT172" i="70"/>
  <c r="AS173" i="70"/>
  <c r="AT173" i="70" s="1"/>
  <c r="AV172" i="70"/>
  <c r="AV173" i="70"/>
  <c r="AE173" i="70"/>
  <c r="AB173" i="70"/>
  <c r="AC173" i="70" s="1"/>
  <c r="AE172" i="70"/>
  <c r="AC172" i="70"/>
  <c r="AE82" i="13"/>
  <c r="AB173" i="13"/>
  <c r="AC173" i="13" s="1"/>
  <c r="AE172" i="13"/>
  <c r="AC172" i="13"/>
  <c r="AE173" i="13"/>
  <c r="AV76" i="13"/>
  <c r="AS77" i="13"/>
  <c r="AT77" i="13" s="1"/>
  <c r="AV77" i="13"/>
  <c r="AT76" i="13"/>
  <c r="AE76" i="13"/>
  <c r="AC76" i="13"/>
  <c r="AE77" i="13"/>
  <c r="AB77" i="13"/>
  <c r="AC77" i="13" s="1"/>
  <c r="AT172" i="13"/>
  <c r="AS173" i="13"/>
  <c r="AT173" i="13" s="1"/>
  <c r="AV173" i="13"/>
  <c r="AV172" i="13"/>
  <c r="W181" i="72"/>
  <c r="AB181" i="72"/>
  <c r="AC181" i="72" s="1"/>
  <c r="AB77" i="80"/>
  <c r="AC77" i="80" s="1"/>
  <c r="C23" i="64"/>
  <c r="AE77" i="80"/>
  <c r="AE76" i="80"/>
  <c r="AC76" i="80"/>
  <c r="T23" i="64"/>
  <c r="AV173" i="80"/>
  <c r="AS173" i="80"/>
  <c r="AT173" i="80" s="1"/>
  <c r="AV172" i="80"/>
  <c r="AT172" i="80"/>
  <c r="AD77" i="80"/>
  <c r="W23" i="64"/>
  <c r="AV77" i="80"/>
  <c r="AV76" i="80"/>
  <c r="AT76" i="80"/>
  <c r="AS77" i="80"/>
  <c r="AT77" i="80" s="1"/>
  <c r="AE172" i="80"/>
  <c r="AC172" i="80"/>
  <c r="AB173" i="80"/>
  <c r="AC173" i="80" s="1"/>
  <c r="AE173" i="80"/>
  <c r="AB173" i="79"/>
  <c r="AC173" i="79" s="1"/>
  <c r="AE172" i="79"/>
  <c r="AE173" i="79"/>
  <c r="AC172" i="79"/>
  <c r="C22" i="64"/>
  <c r="AE76" i="79"/>
  <c r="AC76" i="79"/>
  <c r="AE77" i="79"/>
  <c r="AB77" i="79"/>
  <c r="AC77" i="79" s="1"/>
  <c r="T22" i="64"/>
  <c r="S22" i="64" s="1"/>
  <c r="AS173" i="79"/>
  <c r="AT173" i="79" s="1"/>
  <c r="AV172" i="79"/>
  <c r="AT172" i="79"/>
  <c r="AV173" i="79"/>
  <c r="AV77" i="79"/>
  <c r="AS77" i="79"/>
  <c r="AT77" i="79" s="1"/>
  <c r="AV76" i="79"/>
  <c r="AT76" i="79"/>
  <c r="AD77" i="79"/>
  <c r="W22" i="64"/>
  <c r="Z181" i="73"/>
  <c r="AB181" i="76"/>
  <c r="AE181" i="76" s="1"/>
  <c r="AA38" i="66"/>
  <c r="AA32" i="66"/>
  <c r="AA20" i="66"/>
  <c r="AA23" i="66"/>
  <c r="AA14" i="66"/>
  <c r="AA21" i="66"/>
  <c r="AA22" i="66"/>
  <c r="AA29" i="66"/>
  <c r="AA19" i="66"/>
  <c r="AA28" i="66"/>
  <c r="AA18" i="66"/>
  <c r="AA15" i="66"/>
  <c r="AA10" i="66"/>
  <c r="AA26" i="66"/>
  <c r="AA30" i="66"/>
  <c r="AA37" i="66"/>
  <c r="AA31" i="66"/>
  <c r="AA12" i="66"/>
  <c r="AA27" i="66"/>
  <c r="AA25" i="66"/>
  <c r="AA33" i="66"/>
  <c r="AA13" i="66"/>
  <c r="AA34" i="66"/>
  <c r="AA36" i="66"/>
  <c r="AA11" i="66"/>
  <c r="AA9" i="66"/>
  <c r="AA16" i="66"/>
  <c r="AA17" i="66"/>
  <c r="AA39" i="66"/>
  <c r="AA24" i="66"/>
  <c r="AQ181" i="70"/>
  <c r="AP181" i="70"/>
  <c r="AQ81" i="74"/>
  <c r="AP81" i="74"/>
  <c r="Z84" i="80"/>
  <c r="Y84" i="80"/>
  <c r="AD82" i="77"/>
  <c r="AE82" i="77"/>
  <c r="AC82" i="77"/>
  <c r="U178" i="77"/>
  <c r="AI178" i="77"/>
  <c r="AN178" i="77"/>
  <c r="R178" i="77"/>
  <c r="AS178" i="77"/>
  <c r="AK178" i="77"/>
  <c r="AL178" i="77"/>
  <c r="AJ178" i="77"/>
  <c r="S178" i="77"/>
  <c r="W178" i="77"/>
  <c r="AB178" i="77"/>
  <c r="M178" i="77"/>
  <c r="AD82" i="74"/>
  <c r="AC82" i="74"/>
  <c r="AE82" i="74"/>
  <c r="AE82" i="79"/>
  <c r="AD82" i="79"/>
  <c r="AC82" i="79"/>
  <c r="B178" i="79"/>
  <c r="G82" i="79"/>
  <c r="AQ82" i="79"/>
  <c r="AP82" i="79"/>
  <c r="AK178" i="13"/>
  <c r="AS178" i="13"/>
  <c r="AN178" i="13"/>
  <c r="U178" i="13"/>
  <c r="S178" i="13"/>
  <c r="AB178" i="13"/>
  <c r="W178" i="13"/>
  <c r="R178" i="13"/>
  <c r="AL178" i="13"/>
  <c r="AI178" i="13"/>
  <c r="AJ178" i="13"/>
  <c r="Y179" i="13"/>
  <c r="Z179" i="13"/>
  <c r="Z86" i="79"/>
  <c r="Y86" i="79"/>
  <c r="Y83" i="79"/>
  <c r="Z83" i="79"/>
  <c r="G83" i="79"/>
  <c r="B179" i="79"/>
  <c r="AT83" i="79"/>
  <c r="AV83" i="79"/>
  <c r="AU83" i="79"/>
  <c r="AE83" i="70"/>
  <c r="AC83" i="70"/>
  <c r="AD83" i="70"/>
  <c r="AP83" i="70"/>
  <c r="AQ83" i="70"/>
  <c r="Z86" i="73"/>
  <c r="Y86" i="73"/>
  <c r="AE81" i="76"/>
  <c r="AD81" i="76"/>
  <c r="AC81" i="76"/>
  <c r="AU181" i="76"/>
  <c r="AV181" i="76"/>
  <c r="AT181" i="76"/>
  <c r="Z181" i="76"/>
  <c r="Y181" i="76"/>
  <c r="X139" i="74"/>
  <c r="W179" i="74" s="1"/>
  <c r="M139" i="74"/>
  <c r="AB177" i="75" s="1"/>
  <c r="AQ86" i="72"/>
  <c r="AP86" i="72"/>
  <c r="AU86" i="80"/>
  <c r="AT86" i="80"/>
  <c r="AV86" i="80"/>
  <c r="Y85" i="77"/>
  <c r="Z85" i="77"/>
  <c r="B181" i="77"/>
  <c r="G85" i="77"/>
  <c r="Y86" i="13"/>
  <c r="Z86" i="13"/>
  <c r="AK182" i="13"/>
  <c r="S182" i="13"/>
  <c r="AI182" i="13"/>
  <c r="M182" i="13"/>
  <c r="AL182" i="13"/>
  <c r="AN182" i="13"/>
  <c r="W182" i="13"/>
  <c r="AS182" i="13"/>
  <c r="U182" i="13"/>
  <c r="AJ182" i="13"/>
  <c r="R182" i="13"/>
  <c r="AB182" i="13"/>
  <c r="AP181" i="13"/>
  <c r="AQ181" i="13"/>
  <c r="AV181" i="13"/>
  <c r="AT181" i="13"/>
  <c r="AU181" i="13"/>
  <c r="AK182" i="70"/>
  <c r="AJ182" i="70"/>
  <c r="W182" i="70"/>
  <c r="M182" i="70"/>
  <c r="AS182" i="70"/>
  <c r="AN182" i="70"/>
  <c r="R182" i="70"/>
  <c r="U182" i="70"/>
  <c r="S182" i="70"/>
  <c r="AB182" i="70"/>
  <c r="AL182" i="70"/>
  <c r="AI182" i="70"/>
  <c r="AQ81" i="13"/>
  <c r="AP81" i="13"/>
  <c r="AD84" i="79"/>
  <c r="AE84" i="79"/>
  <c r="AC84" i="79"/>
  <c r="AP82" i="76"/>
  <c r="AQ82" i="76"/>
  <c r="AE84" i="73"/>
  <c r="AC84" i="73"/>
  <c r="B178" i="75"/>
  <c r="G82" i="75"/>
  <c r="AE83" i="77"/>
  <c r="AC83" i="77"/>
  <c r="B180" i="74"/>
  <c r="G84" i="74"/>
  <c r="G82" i="80"/>
  <c r="B178" i="80"/>
  <c r="AI177" i="71"/>
  <c r="S177" i="71"/>
  <c r="AN177" i="71"/>
  <c r="W177" i="71"/>
  <c r="AL177" i="71"/>
  <c r="U177" i="71"/>
  <c r="AJ177" i="71"/>
  <c r="AK177" i="71"/>
  <c r="R177" i="71"/>
  <c r="M177" i="71"/>
  <c r="AB86" i="75"/>
  <c r="U86" i="75"/>
  <c r="AL86" i="75"/>
  <c r="R86" i="75"/>
  <c r="M86" i="75"/>
  <c r="S86" i="75"/>
  <c r="A182" i="75"/>
  <c r="B86" i="75"/>
  <c r="H86" i="75"/>
  <c r="H182" i="75" s="1"/>
  <c r="AI86" i="75"/>
  <c r="AK86" i="75"/>
  <c r="W86" i="75"/>
  <c r="B177" i="75"/>
  <c r="G81" i="75"/>
  <c r="I85" i="70"/>
  <c r="I181" i="70" s="1"/>
  <c r="G181" i="70"/>
  <c r="AD84" i="72"/>
  <c r="AC84" i="72"/>
  <c r="AE84" i="72"/>
  <c r="Y81" i="80"/>
  <c r="Z81" i="80"/>
  <c r="AJ177" i="80"/>
  <c r="S177" i="80"/>
  <c r="AK177" i="80"/>
  <c r="R177" i="80"/>
  <c r="AI177" i="80"/>
  <c r="W177" i="80"/>
  <c r="AN177" i="80"/>
  <c r="U177" i="80"/>
  <c r="M177" i="80"/>
  <c r="AL177" i="80"/>
  <c r="B180" i="76"/>
  <c r="G84" i="76"/>
  <c r="AS180" i="76"/>
  <c r="AK180" i="76"/>
  <c r="AN180" i="76"/>
  <c r="R180" i="76"/>
  <c r="U180" i="76"/>
  <c r="AI180" i="76"/>
  <c r="AJ180" i="76"/>
  <c r="AL180" i="76"/>
  <c r="S180" i="76"/>
  <c r="W180" i="76"/>
  <c r="M180" i="76"/>
  <c r="AB180" i="76"/>
  <c r="G181" i="73"/>
  <c r="I85" i="73"/>
  <c r="I181" i="73" s="1"/>
  <c r="Y81" i="79"/>
  <c r="Z81" i="79"/>
  <c r="AQ81" i="79"/>
  <c r="AJ177" i="79"/>
  <c r="AK177" i="79"/>
  <c r="S177" i="79"/>
  <c r="AI177" i="79"/>
  <c r="W177" i="79"/>
  <c r="AL177" i="79"/>
  <c r="AN177" i="79"/>
  <c r="U177" i="79"/>
  <c r="M177" i="79"/>
  <c r="R177" i="79"/>
  <c r="AU86" i="76"/>
  <c r="AV86" i="76"/>
  <c r="AT86" i="76"/>
  <c r="AS182" i="76"/>
  <c r="U182" i="76"/>
  <c r="AK182" i="76"/>
  <c r="AI182" i="76"/>
  <c r="R182" i="76"/>
  <c r="AL182" i="76"/>
  <c r="AJ182" i="76"/>
  <c r="S182" i="76"/>
  <c r="AN182" i="76"/>
  <c r="W182" i="76"/>
  <c r="AB182" i="76"/>
  <c r="M182" i="76"/>
  <c r="AC85" i="76"/>
  <c r="AD85" i="76"/>
  <c r="AE85" i="76"/>
  <c r="B178" i="73"/>
  <c r="G82" i="73"/>
  <c r="AD83" i="72"/>
  <c r="AE83" i="72"/>
  <c r="AC83" i="72"/>
  <c r="G83" i="72"/>
  <c r="H179" i="72"/>
  <c r="AP83" i="72"/>
  <c r="AQ83" i="72"/>
  <c r="AN177" i="72"/>
  <c r="U177" i="72"/>
  <c r="AI177" i="72"/>
  <c r="R177" i="72"/>
  <c r="AK177" i="72"/>
  <c r="AJ177" i="72"/>
  <c r="S177" i="72"/>
  <c r="AL177" i="72"/>
  <c r="AS177" i="72"/>
  <c r="W177" i="72"/>
  <c r="M177" i="72"/>
  <c r="AB177" i="72"/>
  <c r="AE81" i="77"/>
  <c r="AD81" i="77"/>
  <c r="AC81" i="77"/>
  <c r="AQ84" i="13"/>
  <c r="AP84" i="13"/>
  <c r="AN180" i="13"/>
  <c r="AK180" i="13"/>
  <c r="R180" i="13"/>
  <c r="AB180" i="13"/>
  <c r="S180" i="13"/>
  <c r="AI180" i="13"/>
  <c r="W180" i="13"/>
  <c r="AL180" i="13"/>
  <c r="AJ180" i="13"/>
  <c r="AS180" i="13"/>
  <c r="U180" i="13"/>
  <c r="AC83" i="76"/>
  <c r="AE83" i="76"/>
  <c r="AD83" i="76"/>
  <c r="B179" i="76"/>
  <c r="G83" i="76"/>
  <c r="Z84" i="70"/>
  <c r="Y84" i="70"/>
  <c r="B178" i="71"/>
  <c r="G82" i="71"/>
  <c r="AS179" i="71"/>
  <c r="AJ179" i="71"/>
  <c r="R179" i="71"/>
  <c r="AL179" i="71"/>
  <c r="U179" i="71"/>
  <c r="AK179" i="71"/>
  <c r="AI179" i="71"/>
  <c r="AN179" i="71"/>
  <c r="W179" i="71"/>
  <c r="S179" i="71"/>
  <c r="AB179" i="71"/>
  <c r="M179" i="71"/>
  <c r="G916" i="67"/>
  <c r="G81" i="70"/>
  <c r="B177" i="70"/>
  <c r="AD82" i="70"/>
  <c r="AE82" i="70"/>
  <c r="AC82" i="70"/>
  <c r="Z83" i="80"/>
  <c r="Y83" i="80"/>
  <c r="B177" i="73"/>
  <c r="G81" i="73"/>
  <c r="AC181" i="80"/>
  <c r="AE181" i="80"/>
  <c r="AD181" i="80"/>
  <c r="AC85" i="74"/>
  <c r="AE85" i="74"/>
  <c r="AP84" i="72"/>
  <c r="AQ84" i="72"/>
  <c r="AT181" i="70"/>
  <c r="AV181" i="70"/>
  <c r="AU181" i="70"/>
  <c r="Z81" i="74"/>
  <c r="Y81" i="74"/>
  <c r="Y82" i="74"/>
  <c r="B178" i="74"/>
  <c r="G82" i="74"/>
  <c r="AJ178" i="74"/>
  <c r="AN178" i="74"/>
  <c r="AS178" i="74"/>
  <c r="S178" i="74"/>
  <c r="R178" i="74"/>
  <c r="AI178" i="74"/>
  <c r="M178" i="74"/>
  <c r="AL178" i="74"/>
  <c r="AK178" i="74"/>
  <c r="U178" i="74"/>
  <c r="AT82" i="79"/>
  <c r="AV82" i="79"/>
  <c r="AU82" i="79"/>
  <c r="AQ82" i="13"/>
  <c r="AP82" i="13"/>
  <c r="AP179" i="13"/>
  <c r="AQ179" i="13"/>
  <c r="AQ86" i="79"/>
  <c r="AP86" i="79"/>
  <c r="AQ83" i="79"/>
  <c r="AP83" i="79"/>
  <c r="AS179" i="79"/>
  <c r="W179" i="79"/>
  <c r="AK179" i="79"/>
  <c r="AJ179" i="79"/>
  <c r="AB179" i="79"/>
  <c r="U179" i="79"/>
  <c r="AN179" i="79"/>
  <c r="AI179" i="79"/>
  <c r="S179" i="79"/>
  <c r="R179" i="79"/>
  <c r="AL179" i="79"/>
  <c r="M179" i="79"/>
  <c r="G83" i="70"/>
  <c r="B179" i="70"/>
  <c r="AP81" i="76"/>
  <c r="AQ81" i="76"/>
  <c r="Z82" i="72"/>
  <c r="Y82" i="72"/>
  <c r="AI178" i="72"/>
  <c r="R178" i="72"/>
  <c r="AS178" i="72"/>
  <c r="AK178" i="72"/>
  <c r="S178" i="72"/>
  <c r="AN178" i="72"/>
  <c r="AL178" i="72"/>
  <c r="U178" i="72"/>
  <c r="AJ178" i="72"/>
  <c r="W178" i="72"/>
  <c r="AB178" i="72"/>
  <c r="M178" i="72"/>
  <c r="AK179" i="74"/>
  <c r="S179" i="74"/>
  <c r="M179" i="74"/>
  <c r="AN179" i="74"/>
  <c r="U179" i="74"/>
  <c r="AL179" i="74"/>
  <c r="AI179" i="74"/>
  <c r="AS179" i="74"/>
  <c r="R179" i="74"/>
  <c r="AJ179" i="74"/>
  <c r="AP83" i="74"/>
  <c r="AQ83" i="74"/>
  <c r="A182" i="77"/>
  <c r="AN86" i="77"/>
  <c r="M86" i="77"/>
  <c r="S86" i="77"/>
  <c r="U86" i="77"/>
  <c r="W86" i="77"/>
  <c r="R86" i="77"/>
  <c r="AL86" i="77"/>
  <c r="AB86" i="77"/>
  <c r="AJ86" i="77"/>
  <c r="AI86" i="77"/>
  <c r="AK86" i="77"/>
  <c r="B86" i="77"/>
  <c r="H86" i="77"/>
  <c r="H182" i="77" s="1"/>
  <c r="AQ86" i="13"/>
  <c r="AP86" i="13"/>
  <c r="AT86" i="13"/>
  <c r="AU86" i="13"/>
  <c r="AV86" i="13"/>
  <c r="AC181" i="13"/>
  <c r="AE181" i="13"/>
  <c r="AD181" i="13"/>
  <c r="Z181" i="13"/>
  <c r="Y181" i="13"/>
  <c r="Z81" i="13"/>
  <c r="Y81" i="13"/>
  <c r="B177" i="13"/>
  <c r="G81" i="13"/>
  <c r="B180" i="79"/>
  <c r="G84" i="79"/>
  <c r="Z84" i="71"/>
  <c r="Y84" i="71"/>
  <c r="AP84" i="71"/>
  <c r="AQ84" i="71"/>
  <c r="AS180" i="71"/>
  <c r="AL180" i="71"/>
  <c r="AJ180" i="71"/>
  <c r="AN180" i="71"/>
  <c r="R180" i="71"/>
  <c r="AK180" i="71"/>
  <c r="W180" i="71"/>
  <c r="U180" i="71"/>
  <c r="S180" i="71"/>
  <c r="AI180" i="71"/>
  <c r="AB180" i="71"/>
  <c r="M180" i="71"/>
  <c r="AD82" i="76"/>
  <c r="AE82" i="76"/>
  <c r="AC82" i="76"/>
  <c r="Z82" i="76"/>
  <c r="Y82" i="76"/>
  <c r="U178" i="76"/>
  <c r="R178" i="76"/>
  <c r="AJ178" i="76"/>
  <c r="AI178" i="76"/>
  <c r="AN178" i="76"/>
  <c r="AL178" i="76"/>
  <c r="AK178" i="76"/>
  <c r="AS178" i="76"/>
  <c r="S178" i="76"/>
  <c r="W178" i="76"/>
  <c r="AB178" i="76"/>
  <c r="M178" i="76"/>
  <c r="I85" i="79"/>
  <c r="I181" i="79" s="1"/>
  <c r="G181" i="79"/>
  <c r="AN180" i="73"/>
  <c r="R180" i="73"/>
  <c r="AK180" i="73"/>
  <c r="S180" i="73"/>
  <c r="AL180" i="73"/>
  <c r="AS180" i="73"/>
  <c r="AJ180" i="73"/>
  <c r="U180" i="73"/>
  <c r="AI180" i="73"/>
  <c r="W180" i="73"/>
  <c r="AB180" i="73"/>
  <c r="M180" i="73"/>
  <c r="AC82" i="75"/>
  <c r="AE82" i="75"/>
  <c r="AP82" i="75"/>
  <c r="AU181" i="73"/>
  <c r="AQ181" i="73"/>
  <c r="AP181" i="73"/>
  <c r="AQ83" i="77"/>
  <c r="AP83" i="77"/>
  <c r="B179" i="77"/>
  <c r="G83" i="77"/>
  <c r="AC84" i="74"/>
  <c r="AE84" i="74"/>
  <c r="AD81" i="71"/>
  <c r="AC81" i="71"/>
  <c r="AE81" i="71"/>
  <c r="B181" i="75"/>
  <c r="G85" i="75"/>
  <c r="AV181" i="72"/>
  <c r="AT181" i="72"/>
  <c r="AC81" i="80"/>
  <c r="AD81" i="80"/>
  <c r="AE81" i="80"/>
  <c r="AQ81" i="80"/>
  <c r="AP81" i="80"/>
  <c r="Z84" i="76"/>
  <c r="Y84" i="76"/>
  <c r="AQ84" i="76"/>
  <c r="AP84" i="76"/>
  <c r="AC83" i="75"/>
  <c r="AD83" i="75"/>
  <c r="AE83" i="75"/>
  <c r="B179" i="75"/>
  <c r="G83" i="75"/>
  <c r="AS179" i="73"/>
  <c r="AI179" i="73"/>
  <c r="AK179" i="73"/>
  <c r="U179" i="73"/>
  <c r="AN179" i="73"/>
  <c r="AJ179" i="73"/>
  <c r="R179" i="73"/>
  <c r="S179" i="73"/>
  <c r="AL179" i="73"/>
  <c r="W179" i="73"/>
  <c r="AB179" i="73"/>
  <c r="M179" i="73"/>
  <c r="B179" i="73"/>
  <c r="B177" i="79"/>
  <c r="G81" i="79"/>
  <c r="AE86" i="76"/>
  <c r="AC86" i="76"/>
  <c r="AD86" i="76"/>
  <c r="Y86" i="76"/>
  <c r="Z86" i="76"/>
  <c r="AQ85" i="71"/>
  <c r="AN178" i="73"/>
  <c r="AJ178" i="73"/>
  <c r="R178" i="73"/>
  <c r="S178" i="73"/>
  <c r="U178" i="73"/>
  <c r="AL178" i="73"/>
  <c r="AS178" i="73"/>
  <c r="AK178" i="73"/>
  <c r="AI178" i="73"/>
  <c r="W178" i="73"/>
  <c r="M178" i="73"/>
  <c r="AB178" i="73"/>
  <c r="AU83" i="72"/>
  <c r="AT83" i="72"/>
  <c r="AV83" i="72"/>
  <c r="B177" i="77"/>
  <c r="G81" i="77"/>
  <c r="Y84" i="13"/>
  <c r="Z84" i="13"/>
  <c r="AP84" i="70"/>
  <c r="AQ84" i="70"/>
  <c r="G181" i="13"/>
  <c r="I85" i="13"/>
  <c r="I181" i="13" s="1"/>
  <c r="AC84" i="75"/>
  <c r="AE84" i="75"/>
  <c r="AS180" i="75"/>
  <c r="AL180" i="75"/>
  <c r="S180" i="75"/>
  <c r="AJ180" i="75"/>
  <c r="U180" i="75"/>
  <c r="AN180" i="75"/>
  <c r="AK180" i="75"/>
  <c r="R180" i="75"/>
  <c r="AI180" i="75"/>
  <c r="W180" i="75"/>
  <c r="AB180" i="75"/>
  <c r="M180" i="75"/>
  <c r="AE81" i="70"/>
  <c r="AC81" i="70"/>
  <c r="S81" i="70"/>
  <c r="AQ84" i="77"/>
  <c r="AP84" i="77"/>
  <c r="I85" i="76"/>
  <c r="I181" i="76" s="1"/>
  <c r="G181" i="76"/>
  <c r="Z82" i="70"/>
  <c r="Y82" i="70"/>
  <c r="G82" i="70"/>
  <c r="B178" i="70"/>
  <c r="AK178" i="70"/>
  <c r="AS178" i="70"/>
  <c r="S178" i="70"/>
  <c r="AL178" i="70"/>
  <c r="AJ178" i="70"/>
  <c r="W178" i="70"/>
  <c r="AI178" i="70"/>
  <c r="R178" i="70"/>
  <c r="AN178" i="70"/>
  <c r="U178" i="70"/>
  <c r="AB178" i="70"/>
  <c r="M178" i="70"/>
  <c r="AT83" i="80"/>
  <c r="AV83" i="80"/>
  <c r="AU83" i="80"/>
  <c r="AD85" i="72"/>
  <c r="AC85" i="72"/>
  <c r="AE85" i="72"/>
  <c r="AK81" i="73"/>
  <c r="AV181" i="80"/>
  <c r="AT181" i="80"/>
  <c r="AI86" i="74"/>
  <c r="W86" i="74"/>
  <c r="AJ86" i="74"/>
  <c r="H86" i="74"/>
  <c r="H182" i="74" s="1"/>
  <c r="U86" i="74"/>
  <c r="M86" i="74"/>
  <c r="AK86" i="74"/>
  <c r="AL86" i="74"/>
  <c r="A182" i="74"/>
  <c r="AS86" i="74"/>
  <c r="R86" i="74"/>
  <c r="S86" i="74"/>
  <c r="AB86" i="74"/>
  <c r="AN86" i="74"/>
  <c r="B86" i="74"/>
  <c r="B180" i="72"/>
  <c r="G84" i="72"/>
  <c r="AE181" i="70"/>
  <c r="AD181" i="70"/>
  <c r="AC181" i="70"/>
  <c r="Z181" i="70"/>
  <c r="Y181" i="70"/>
  <c r="AI177" i="74"/>
  <c r="S177" i="74"/>
  <c r="AL177" i="74"/>
  <c r="AN177" i="74"/>
  <c r="U177" i="74"/>
  <c r="W177" i="74"/>
  <c r="AJ177" i="74"/>
  <c r="AK177" i="74"/>
  <c r="R177" i="74"/>
  <c r="AD81" i="74"/>
  <c r="AC81" i="74"/>
  <c r="AE81" i="74"/>
  <c r="AD84" i="80"/>
  <c r="AE84" i="80"/>
  <c r="AC84" i="80"/>
  <c r="G84" i="80"/>
  <c r="B180" i="80"/>
  <c r="AV84" i="80"/>
  <c r="AU84" i="80"/>
  <c r="AT84" i="80"/>
  <c r="Z82" i="77"/>
  <c r="Y82" i="77"/>
  <c r="AP82" i="77"/>
  <c r="AQ82" i="77"/>
  <c r="AL178" i="79"/>
  <c r="AS178" i="79"/>
  <c r="S178" i="79"/>
  <c r="W178" i="79"/>
  <c r="AB178" i="79"/>
  <c r="AI178" i="79"/>
  <c r="R178" i="79"/>
  <c r="AJ178" i="79"/>
  <c r="AN178" i="79"/>
  <c r="AK178" i="79"/>
  <c r="U178" i="79"/>
  <c r="M178" i="79"/>
  <c r="AV82" i="13"/>
  <c r="AU82" i="13"/>
  <c r="AT82" i="13"/>
  <c r="AE179" i="13"/>
  <c r="AD179" i="13"/>
  <c r="AC179" i="13"/>
  <c r="AB182" i="79"/>
  <c r="AI182" i="79"/>
  <c r="M182" i="79"/>
  <c r="AN182" i="79"/>
  <c r="R182" i="79"/>
  <c r="AK182" i="79"/>
  <c r="S182" i="79"/>
  <c r="U182" i="79"/>
  <c r="AJ182" i="79"/>
  <c r="AS182" i="79"/>
  <c r="W182" i="79"/>
  <c r="AL182" i="79"/>
  <c r="AD86" i="79"/>
  <c r="AC86" i="79"/>
  <c r="AE86" i="79"/>
  <c r="AE83" i="79"/>
  <c r="AC83" i="79"/>
  <c r="AD83" i="79"/>
  <c r="Z83" i="70"/>
  <c r="Y83" i="70"/>
  <c r="AS179" i="70"/>
  <c r="AK179" i="70"/>
  <c r="R179" i="70"/>
  <c r="U179" i="70"/>
  <c r="AJ179" i="70"/>
  <c r="AB179" i="70"/>
  <c r="S179" i="70"/>
  <c r="AI179" i="70"/>
  <c r="AL179" i="70"/>
  <c r="AN179" i="70"/>
  <c r="W179" i="70"/>
  <c r="M179" i="70"/>
  <c r="AD86" i="73"/>
  <c r="AC86" i="73"/>
  <c r="AE86" i="73"/>
  <c r="AT86" i="73"/>
  <c r="AU86" i="73"/>
  <c r="AV86" i="73"/>
  <c r="AI182" i="73"/>
  <c r="R182" i="73"/>
  <c r="U182" i="73"/>
  <c r="AK182" i="73"/>
  <c r="AS182" i="73"/>
  <c r="AJ182" i="73"/>
  <c r="S182" i="73"/>
  <c r="AN182" i="73"/>
  <c r="AL182" i="73"/>
  <c r="W182" i="73"/>
  <c r="AB182" i="73"/>
  <c r="M182" i="73"/>
  <c r="U177" i="76"/>
  <c r="AL177" i="76"/>
  <c r="S177" i="76"/>
  <c r="AJ177" i="76"/>
  <c r="AK177" i="76"/>
  <c r="R177" i="76"/>
  <c r="AI177" i="76"/>
  <c r="AN177" i="76"/>
  <c r="W177" i="76"/>
  <c r="M177" i="76"/>
  <c r="AE82" i="72"/>
  <c r="AC82" i="72"/>
  <c r="AD82" i="72"/>
  <c r="G82" i="72"/>
  <c r="B178" i="72"/>
  <c r="AP181" i="76"/>
  <c r="AQ181" i="76"/>
  <c r="AC83" i="74"/>
  <c r="AE83" i="74"/>
  <c r="AD86" i="72"/>
  <c r="AE86" i="72"/>
  <c r="AC86" i="72"/>
  <c r="AK182" i="72"/>
  <c r="S182" i="72"/>
  <c r="AL182" i="72"/>
  <c r="AI182" i="72"/>
  <c r="U182" i="72"/>
  <c r="R182" i="72"/>
  <c r="AS182" i="72"/>
  <c r="AB182" i="72"/>
  <c r="M182" i="72"/>
  <c r="AN182" i="72"/>
  <c r="W182" i="72"/>
  <c r="AJ182" i="72"/>
  <c r="AE86" i="80"/>
  <c r="AD86" i="80"/>
  <c r="AC86" i="80"/>
  <c r="G86" i="80"/>
  <c r="B182" i="80"/>
  <c r="AD85" i="77"/>
  <c r="AC85" i="77"/>
  <c r="AE85" i="77"/>
  <c r="AJ181" i="77"/>
  <c r="AK181" i="77"/>
  <c r="R181" i="77"/>
  <c r="AL181" i="77"/>
  <c r="AS181" i="77"/>
  <c r="U181" i="77"/>
  <c r="AI181" i="77"/>
  <c r="S181" i="77"/>
  <c r="AN181" i="77"/>
  <c r="W181" i="77"/>
  <c r="M181" i="77"/>
  <c r="AB181" i="77"/>
  <c r="AD86" i="13"/>
  <c r="AC86" i="13"/>
  <c r="AE86" i="13"/>
  <c r="Z86" i="70"/>
  <c r="Y86" i="70"/>
  <c r="AL180" i="79"/>
  <c r="AS180" i="79"/>
  <c r="S180" i="79"/>
  <c r="U180" i="79"/>
  <c r="AN180" i="79"/>
  <c r="AB180" i="79"/>
  <c r="W180" i="79"/>
  <c r="R180" i="79"/>
  <c r="AI180" i="79"/>
  <c r="AK180" i="79"/>
  <c r="AJ180" i="79"/>
  <c r="M180" i="79"/>
  <c r="G82" i="76"/>
  <c r="B178" i="76"/>
  <c r="AK178" i="75"/>
  <c r="S178" i="75"/>
  <c r="AS178" i="75"/>
  <c r="U178" i="75"/>
  <c r="AL178" i="75"/>
  <c r="AI178" i="75"/>
  <c r="AJ178" i="75"/>
  <c r="R178" i="75"/>
  <c r="AN178" i="75"/>
  <c r="W178" i="75"/>
  <c r="AB178" i="75"/>
  <c r="M178" i="75"/>
  <c r="Y181" i="73"/>
  <c r="U180" i="74"/>
  <c r="AN180" i="74"/>
  <c r="AI180" i="74"/>
  <c r="AL180" i="74"/>
  <c r="AK180" i="74"/>
  <c r="M180" i="74"/>
  <c r="AJ180" i="74"/>
  <c r="AS180" i="74"/>
  <c r="S180" i="74"/>
  <c r="W180" i="74"/>
  <c r="R180" i="74"/>
  <c r="AD82" i="80"/>
  <c r="AC82" i="80"/>
  <c r="AE82" i="80"/>
  <c r="AL178" i="80"/>
  <c r="S178" i="80"/>
  <c r="AK178" i="80"/>
  <c r="AJ178" i="80"/>
  <c r="AN178" i="80"/>
  <c r="AS178" i="80"/>
  <c r="U178" i="80"/>
  <c r="R178" i="80"/>
  <c r="AB178" i="80"/>
  <c r="AI178" i="80"/>
  <c r="W178" i="80"/>
  <c r="M178" i="80"/>
  <c r="G81" i="71"/>
  <c r="B177" i="71"/>
  <c r="AP81" i="71"/>
  <c r="AP85" i="75"/>
  <c r="AQ85" i="75"/>
  <c r="Y181" i="72"/>
  <c r="Z181" i="72"/>
  <c r="AV85" i="72"/>
  <c r="AT85" i="72"/>
  <c r="AU85" i="72"/>
  <c r="AS179" i="75"/>
  <c r="AN179" i="75"/>
  <c r="AJ179" i="75"/>
  <c r="U179" i="75"/>
  <c r="AK179" i="75"/>
  <c r="S179" i="75"/>
  <c r="R179" i="75"/>
  <c r="AL179" i="75"/>
  <c r="AI179" i="75"/>
  <c r="W179" i="75"/>
  <c r="AB179" i="75"/>
  <c r="M179" i="75"/>
  <c r="AC81" i="79"/>
  <c r="AE81" i="79"/>
  <c r="AD81" i="79"/>
  <c r="AP86" i="76"/>
  <c r="AQ86" i="76"/>
  <c r="AE85" i="71"/>
  <c r="AC85" i="71"/>
  <c r="G85" i="71"/>
  <c r="B181" i="71"/>
  <c r="Y83" i="72"/>
  <c r="Z83" i="72"/>
  <c r="AS179" i="72"/>
  <c r="AI179" i="72"/>
  <c r="U179" i="72"/>
  <c r="R179" i="72"/>
  <c r="S179" i="72"/>
  <c r="AN179" i="72"/>
  <c r="AK179" i="72"/>
  <c r="AL179" i="72"/>
  <c r="AJ179" i="72"/>
  <c r="W179" i="72"/>
  <c r="AB179" i="72"/>
  <c r="M179" i="72"/>
  <c r="AP81" i="72"/>
  <c r="Y81" i="77"/>
  <c r="Z81" i="77"/>
  <c r="AJ177" i="77"/>
  <c r="AK177" i="77"/>
  <c r="R177" i="77"/>
  <c r="U177" i="77"/>
  <c r="S177" i="77"/>
  <c r="AI177" i="77"/>
  <c r="AL177" i="77"/>
  <c r="AN177" i="77"/>
  <c r="AS177" i="77"/>
  <c r="W177" i="77"/>
  <c r="M177" i="77"/>
  <c r="B180" i="13"/>
  <c r="G84" i="13"/>
  <c r="AV84" i="13"/>
  <c r="AT84" i="13"/>
  <c r="AU84" i="13"/>
  <c r="I85" i="72"/>
  <c r="I181" i="72" s="1"/>
  <c r="G181" i="72"/>
  <c r="Z83" i="76"/>
  <c r="Y83" i="76"/>
  <c r="AS179" i="76"/>
  <c r="AK179" i="76"/>
  <c r="AN179" i="76"/>
  <c r="AJ179" i="76"/>
  <c r="U179" i="76"/>
  <c r="S179" i="76"/>
  <c r="AL179" i="76"/>
  <c r="R179" i="76"/>
  <c r="AI179" i="76"/>
  <c r="W179" i="76"/>
  <c r="AB179" i="76"/>
  <c r="M179" i="76"/>
  <c r="I85" i="80"/>
  <c r="I181" i="80" s="1"/>
  <c r="G181" i="80"/>
  <c r="AE82" i="71"/>
  <c r="AC82" i="71"/>
  <c r="AC83" i="71"/>
  <c r="AE83" i="71"/>
  <c r="G164" i="67"/>
  <c r="G2417" i="67"/>
  <c r="AP181" i="79"/>
  <c r="AQ181" i="79"/>
  <c r="Y181" i="79"/>
  <c r="Z181" i="79"/>
  <c r="B180" i="75"/>
  <c r="G84" i="75"/>
  <c r="AI81" i="70"/>
  <c r="AK81" i="70"/>
  <c r="AE83" i="80"/>
  <c r="AC83" i="80"/>
  <c r="AD83" i="80"/>
  <c r="AQ83" i="80"/>
  <c r="AP83" i="80"/>
  <c r="AS179" i="80"/>
  <c r="AI179" i="80"/>
  <c r="AN179" i="80"/>
  <c r="R179" i="80"/>
  <c r="U179" i="80"/>
  <c r="AK179" i="80"/>
  <c r="W179" i="80"/>
  <c r="S179" i="80"/>
  <c r="AB179" i="80"/>
  <c r="AJ179" i="80"/>
  <c r="AL179" i="80"/>
  <c r="M179" i="80"/>
  <c r="G83" i="80"/>
  <c r="B179" i="80"/>
  <c r="AC81" i="73"/>
  <c r="AE81" i="73"/>
  <c r="R81" i="73"/>
  <c r="AD81" i="73" s="1"/>
  <c r="Y84" i="72"/>
  <c r="Z84" i="72"/>
  <c r="AV84" i="72"/>
  <c r="AT84" i="72"/>
  <c r="AU84" i="72"/>
  <c r="AN180" i="72"/>
  <c r="S180" i="72"/>
  <c r="AL180" i="72"/>
  <c r="AK180" i="72"/>
  <c r="AJ180" i="72"/>
  <c r="R180" i="72"/>
  <c r="AS180" i="72"/>
  <c r="U180" i="72"/>
  <c r="AI180" i="72"/>
  <c r="W180" i="72"/>
  <c r="AB180" i="72"/>
  <c r="M180" i="72"/>
  <c r="B177" i="74"/>
  <c r="G81" i="74"/>
  <c r="AP84" i="80"/>
  <c r="AQ84" i="80"/>
  <c r="U180" i="80"/>
  <c r="AB180" i="80"/>
  <c r="AI180" i="80"/>
  <c r="AK180" i="80"/>
  <c r="W180" i="80"/>
  <c r="R180" i="80"/>
  <c r="AL180" i="80"/>
  <c r="AJ180" i="80"/>
  <c r="S180" i="80"/>
  <c r="AN180" i="80"/>
  <c r="AS180" i="80"/>
  <c r="M180" i="80"/>
  <c r="B178" i="77"/>
  <c r="G82" i="77"/>
  <c r="AQ82" i="74"/>
  <c r="AP82" i="74"/>
  <c r="Y82" i="79"/>
  <c r="Z82" i="79"/>
  <c r="Y82" i="13"/>
  <c r="Z82" i="13"/>
  <c r="G82" i="13"/>
  <c r="B178" i="13"/>
  <c r="AV179" i="13"/>
  <c r="AT179" i="13"/>
  <c r="AU179" i="13"/>
  <c r="B182" i="79"/>
  <c r="G86" i="79"/>
  <c r="AV86" i="79"/>
  <c r="AU86" i="79"/>
  <c r="AT86" i="79"/>
  <c r="B182" i="73"/>
  <c r="G86" i="73"/>
  <c r="AQ86" i="73"/>
  <c r="AP86" i="73"/>
  <c r="Z81" i="76"/>
  <c r="Y81" i="76"/>
  <c r="B177" i="76"/>
  <c r="G81" i="76"/>
  <c r="AV82" i="72"/>
  <c r="AU82" i="72"/>
  <c r="AT82" i="72"/>
  <c r="AP82" i="72"/>
  <c r="AQ82" i="72"/>
  <c r="B179" i="74"/>
  <c r="G83" i="74"/>
  <c r="Y86" i="72"/>
  <c r="Z86" i="72"/>
  <c r="G86" i="72"/>
  <c r="B182" i="72"/>
  <c r="AV86" i="72"/>
  <c r="AU86" i="72"/>
  <c r="AT86" i="72"/>
  <c r="M182" i="80"/>
  <c r="U182" i="80"/>
  <c r="R182" i="80"/>
  <c r="W182" i="80"/>
  <c r="AB182" i="80"/>
  <c r="AJ182" i="80"/>
  <c r="AI182" i="80"/>
  <c r="AN182" i="80"/>
  <c r="S182" i="80"/>
  <c r="AS182" i="80"/>
  <c r="AL182" i="80"/>
  <c r="AK182" i="80"/>
  <c r="Z86" i="80"/>
  <c r="Y86" i="80"/>
  <c r="AP86" i="80"/>
  <c r="AQ86" i="80"/>
  <c r="AQ85" i="77"/>
  <c r="AP85" i="77"/>
  <c r="G86" i="13"/>
  <c r="B182" i="13"/>
  <c r="AE86" i="70"/>
  <c r="AD86" i="70"/>
  <c r="AC86" i="70"/>
  <c r="AL177" i="13"/>
  <c r="S177" i="13"/>
  <c r="AJ177" i="13"/>
  <c r="M177" i="13"/>
  <c r="AN177" i="13"/>
  <c r="R177" i="13"/>
  <c r="U177" i="13"/>
  <c r="AI177" i="13"/>
  <c r="AK177" i="13"/>
  <c r="W177" i="13"/>
  <c r="Z84" i="79"/>
  <c r="Y84" i="79"/>
  <c r="AU84" i="79"/>
  <c r="AP84" i="79"/>
  <c r="AQ84" i="79"/>
  <c r="AV84" i="79"/>
  <c r="AT84" i="79"/>
  <c r="AE84" i="71"/>
  <c r="AD84" i="71"/>
  <c r="AC84" i="71"/>
  <c r="G84" i="71"/>
  <c r="B180" i="71"/>
  <c r="AT83" i="13"/>
  <c r="AV83" i="13"/>
  <c r="AU83" i="13"/>
  <c r="AV181" i="73"/>
  <c r="AT181" i="73"/>
  <c r="AS179" i="77"/>
  <c r="AN179" i="77"/>
  <c r="AK179" i="77"/>
  <c r="AL179" i="77"/>
  <c r="U179" i="77"/>
  <c r="AI179" i="77"/>
  <c r="R179" i="77"/>
  <c r="S179" i="77"/>
  <c r="AJ179" i="77"/>
  <c r="W179" i="77"/>
  <c r="AB179" i="77"/>
  <c r="M179" i="77"/>
  <c r="AP84" i="74"/>
  <c r="AQ84" i="74"/>
  <c r="Z82" i="80"/>
  <c r="Y82" i="80"/>
  <c r="AU82" i="80"/>
  <c r="AP82" i="80"/>
  <c r="AQ82" i="80"/>
  <c r="AV82" i="80"/>
  <c r="AT82" i="80"/>
  <c r="Y81" i="71"/>
  <c r="Z81" i="71"/>
  <c r="AE85" i="75"/>
  <c r="AC85" i="75"/>
  <c r="AI181" i="75"/>
  <c r="U181" i="75"/>
  <c r="AN181" i="75"/>
  <c r="AK181" i="75"/>
  <c r="R181" i="75"/>
  <c r="AS181" i="75"/>
  <c r="AJ181" i="75"/>
  <c r="S181" i="75"/>
  <c r="AL181" i="75"/>
  <c r="W181" i="75"/>
  <c r="M181" i="75"/>
  <c r="AB181" i="75"/>
  <c r="AU181" i="72"/>
  <c r="AP181" i="72"/>
  <c r="AQ181" i="72"/>
  <c r="AE81" i="75"/>
  <c r="AC81" i="75"/>
  <c r="AK177" i="75"/>
  <c r="S177" i="75"/>
  <c r="AI177" i="75"/>
  <c r="R177" i="75"/>
  <c r="AJ177" i="75"/>
  <c r="U177" i="75"/>
  <c r="AL177" i="75"/>
  <c r="AN177" i="75"/>
  <c r="W177" i="75"/>
  <c r="M177" i="75"/>
  <c r="G81" i="80"/>
  <c r="B177" i="80"/>
  <c r="AC84" i="76"/>
  <c r="AE84" i="76"/>
  <c r="AD84" i="76"/>
  <c r="I83" i="13"/>
  <c r="I179" i="13" s="1"/>
  <c r="G179" i="13"/>
  <c r="Z83" i="75"/>
  <c r="AC83" i="73"/>
  <c r="AE83" i="73"/>
  <c r="B182" i="76"/>
  <c r="G86" i="76"/>
  <c r="AS181" i="71"/>
  <c r="AN181" i="71"/>
  <c r="S181" i="71"/>
  <c r="U181" i="71"/>
  <c r="AL181" i="71"/>
  <c r="AI181" i="71"/>
  <c r="W181" i="71"/>
  <c r="R181" i="71"/>
  <c r="AK181" i="71"/>
  <c r="AJ181" i="71"/>
  <c r="AB181" i="71"/>
  <c r="M181" i="71"/>
  <c r="U86" i="71"/>
  <c r="S86" i="71"/>
  <c r="B86" i="71"/>
  <c r="AI86" i="71"/>
  <c r="AB86" i="71"/>
  <c r="H86" i="71"/>
  <c r="H182" i="71" s="1"/>
  <c r="AK86" i="71"/>
  <c r="R86" i="71"/>
  <c r="A182" i="71"/>
  <c r="M86" i="71"/>
  <c r="AN86" i="71"/>
  <c r="AL86" i="71"/>
  <c r="W86" i="71"/>
  <c r="AE82" i="73"/>
  <c r="AC82" i="73"/>
  <c r="AE81" i="72"/>
  <c r="AC81" i="72"/>
  <c r="B177" i="72"/>
  <c r="G81" i="72"/>
  <c r="AQ83" i="76"/>
  <c r="AP83" i="76"/>
  <c r="AD84" i="70"/>
  <c r="AC84" i="70"/>
  <c r="AE84" i="70"/>
  <c r="G84" i="70"/>
  <c r="B180" i="70"/>
  <c r="AN180" i="70"/>
  <c r="AJ180" i="70"/>
  <c r="W180" i="70"/>
  <c r="AS180" i="70"/>
  <c r="S180" i="70"/>
  <c r="AL180" i="70"/>
  <c r="R180" i="70"/>
  <c r="AK180" i="70"/>
  <c r="AB180" i="70"/>
  <c r="AI180" i="70"/>
  <c r="U180" i="70"/>
  <c r="M180" i="70"/>
  <c r="AT85" i="13"/>
  <c r="AV85" i="13"/>
  <c r="AU85" i="13"/>
  <c r="S178" i="71"/>
  <c r="AK178" i="71"/>
  <c r="AJ178" i="71"/>
  <c r="AL178" i="71"/>
  <c r="W178" i="71"/>
  <c r="U178" i="71"/>
  <c r="AS178" i="71"/>
  <c r="AI178" i="71"/>
  <c r="AN178" i="71"/>
  <c r="R178" i="71"/>
  <c r="AB178" i="71"/>
  <c r="M178" i="71"/>
  <c r="G83" i="71"/>
  <c r="B179" i="71"/>
  <c r="G3168" i="67"/>
  <c r="G1666" i="67"/>
  <c r="AO43" i="71"/>
  <c r="AJ43" i="71"/>
  <c r="AS81" i="71" s="1"/>
  <c r="AT181" i="79"/>
  <c r="AU181" i="79"/>
  <c r="AV181" i="79"/>
  <c r="AP84" i="75"/>
  <c r="AQ84" i="75"/>
  <c r="R81" i="70"/>
  <c r="AJ177" i="70"/>
  <c r="AL177" i="70"/>
  <c r="U177" i="70"/>
  <c r="AI177" i="70"/>
  <c r="R177" i="70"/>
  <c r="AN177" i="70"/>
  <c r="M177" i="70"/>
  <c r="AK177" i="70"/>
  <c r="S177" i="70"/>
  <c r="W177" i="70"/>
  <c r="AE84" i="77"/>
  <c r="AC84" i="77"/>
  <c r="B180" i="77"/>
  <c r="G84" i="77"/>
  <c r="AN180" i="77"/>
  <c r="AL180" i="77"/>
  <c r="AJ180" i="77"/>
  <c r="R180" i="77"/>
  <c r="AK180" i="77"/>
  <c r="U180" i="77"/>
  <c r="S180" i="77"/>
  <c r="AI180" i="77"/>
  <c r="AS180" i="77"/>
  <c r="W180" i="77"/>
  <c r="M180" i="77"/>
  <c r="AB180" i="77"/>
  <c r="AQ82" i="70"/>
  <c r="AP82" i="70"/>
  <c r="AI177" i="73"/>
  <c r="AN177" i="73"/>
  <c r="U177" i="73"/>
  <c r="AL177" i="73"/>
  <c r="R177" i="73"/>
  <c r="AJ177" i="73"/>
  <c r="AK177" i="73"/>
  <c r="S177" i="73"/>
  <c r="W177" i="73"/>
  <c r="M177" i="73"/>
  <c r="S81" i="73"/>
  <c r="AU181" i="80"/>
  <c r="AP181" i="80"/>
  <c r="AQ181" i="80"/>
  <c r="Z181" i="80"/>
  <c r="Y181" i="80"/>
  <c r="B181" i="74"/>
  <c r="G85" i="74"/>
  <c r="AS181" i="74"/>
  <c r="U181" i="74"/>
  <c r="AN181" i="74"/>
  <c r="AJ181" i="74"/>
  <c r="AL181" i="74"/>
  <c r="S181" i="74"/>
  <c r="AK181" i="74"/>
  <c r="AI181" i="74"/>
  <c r="M181" i="74"/>
  <c r="R181" i="74"/>
  <c r="AB181" i="74"/>
  <c r="W181" i="74"/>
  <c r="AB77" i="77"/>
  <c r="AC77" i="77" s="1"/>
  <c r="AE77" i="77"/>
  <c r="C20" i="64"/>
  <c r="AE76" i="77"/>
  <c r="AC76" i="77"/>
  <c r="T20" i="64"/>
  <c r="AV77" i="77"/>
  <c r="AS77" i="77"/>
  <c r="AT77" i="77" s="1"/>
  <c r="AT76" i="77"/>
  <c r="AV76" i="77"/>
  <c r="AD77" i="77"/>
  <c r="W20" i="64"/>
  <c r="AB173" i="77"/>
  <c r="AC173" i="77" s="1"/>
  <c r="AE172" i="77"/>
  <c r="AC172" i="77"/>
  <c r="AE173" i="77"/>
  <c r="AS173" i="77"/>
  <c r="AT173" i="77" s="1"/>
  <c r="AV172" i="77"/>
  <c r="AV173" i="77"/>
  <c r="AT172" i="77"/>
  <c r="AD76" i="76"/>
  <c r="AD77" i="76" s="1"/>
  <c r="AT76" i="76"/>
  <c r="AS77" i="76"/>
  <c r="AT77" i="76" s="1"/>
  <c r="AV77" i="76"/>
  <c r="AV76" i="76"/>
  <c r="AS173" i="76"/>
  <c r="AT173" i="76" s="1"/>
  <c r="AV172" i="76"/>
  <c r="AV173" i="76"/>
  <c r="AT172" i="76"/>
  <c r="AB77" i="76"/>
  <c r="AC77" i="76" s="1"/>
  <c r="AC76" i="76"/>
  <c r="AE77" i="76"/>
  <c r="AE76" i="76"/>
  <c r="T19" i="64"/>
  <c r="AB173" i="76"/>
  <c r="AC173" i="76" s="1"/>
  <c r="AE172" i="76"/>
  <c r="AC172" i="76"/>
  <c r="AE173" i="76"/>
  <c r="R18" i="64"/>
  <c r="AC76" i="75"/>
  <c r="AE77" i="75"/>
  <c r="AB77" i="75"/>
  <c r="AC77" i="75" s="1"/>
  <c r="C18" i="64"/>
  <c r="AE76" i="75"/>
  <c r="T18" i="64"/>
  <c r="AE173" i="75"/>
  <c r="AB173" i="75"/>
  <c r="AC173" i="75" s="1"/>
  <c r="AE172" i="75"/>
  <c r="AC172" i="75"/>
  <c r="AD77" i="75"/>
  <c r="W18" i="64"/>
  <c r="AV77" i="75"/>
  <c r="AS77" i="75"/>
  <c r="AT77" i="75" s="1"/>
  <c r="AT76" i="75"/>
  <c r="AV76" i="75"/>
  <c r="AV173" i="75"/>
  <c r="AS173" i="75"/>
  <c r="AT173" i="75" s="1"/>
  <c r="AT172" i="75"/>
  <c r="AV172" i="75"/>
  <c r="AK173" i="73"/>
  <c r="AI173" i="73"/>
  <c r="AB173" i="73"/>
  <c r="AC173" i="73" s="1"/>
  <c r="AE173" i="73"/>
  <c r="AC172" i="73"/>
  <c r="AE172" i="73"/>
  <c r="AD82" i="13"/>
  <c r="AE85" i="13"/>
  <c r="AD85" i="13"/>
  <c r="AC85" i="13"/>
  <c r="AE84" i="13"/>
  <c r="AD84" i="13"/>
  <c r="AC84" i="13"/>
  <c r="AD81" i="13"/>
  <c r="AC81" i="13"/>
  <c r="AE81" i="13"/>
  <c r="AD83" i="13"/>
  <c r="AC83" i="13"/>
  <c r="AE83" i="13"/>
  <c r="AD76" i="72"/>
  <c r="W15" i="64" s="1"/>
  <c r="AE77" i="72"/>
  <c r="AE76" i="72"/>
  <c r="AB77" i="72"/>
  <c r="AC77" i="72" s="1"/>
  <c r="AC76" i="72"/>
  <c r="AV76" i="72"/>
  <c r="AT76" i="72"/>
  <c r="AV77" i="72"/>
  <c r="AS77" i="72"/>
  <c r="AT77" i="72" s="1"/>
  <c r="AE173" i="72"/>
  <c r="AC172" i="72"/>
  <c r="AB173" i="72"/>
  <c r="AC173" i="72" s="1"/>
  <c r="AE172" i="72"/>
  <c r="AT172" i="72"/>
  <c r="AV172" i="72"/>
  <c r="AS173" i="72"/>
  <c r="AT173" i="72" s="1"/>
  <c r="AV173" i="72"/>
  <c r="C15" i="64"/>
  <c r="T15" i="64"/>
  <c r="Y15" i="64" s="1"/>
  <c r="C13" i="64"/>
  <c r="T13" i="64"/>
  <c r="Y13" i="64" s="1"/>
  <c r="Q23" i="64"/>
  <c r="Q19" i="64"/>
  <c r="Q18" i="64"/>
  <c r="Q20" i="64"/>
  <c r="Q17" i="21"/>
  <c r="K17" i="21"/>
  <c r="N17" i="21"/>
  <c r="F17" i="21"/>
  <c r="K16" i="21"/>
  <c r="N16" i="21"/>
  <c r="F16" i="21"/>
  <c r="Q16" i="21"/>
  <c r="T12" i="64"/>
  <c r="R22" i="64"/>
  <c r="R20" i="64"/>
  <c r="R23" i="64"/>
  <c r="N12" i="64"/>
  <c r="L12" i="64"/>
  <c r="Q13" i="64"/>
  <c r="R13" i="64"/>
  <c r="Q22" i="64"/>
  <c r="C12" i="64"/>
  <c r="R19" i="64"/>
  <c r="R17" i="64"/>
  <c r="Q17" i="64"/>
  <c r="R16" i="64"/>
  <c r="Q16" i="64"/>
  <c r="R15" i="64"/>
  <c r="Q15" i="64"/>
  <c r="R14" i="64"/>
  <c r="Q14" i="64"/>
  <c r="A18" i="21"/>
  <c r="AJ86" i="71" l="1"/>
  <c r="AS86" i="71"/>
  <c r="Y84" i="77"/>
  <c r="Z83" i="77"/>
  <c r="G14" i="82"/>
  <c r="Z84" i="77"/>
  <c r="Y83" i="77"/>
  <c r="M177" i="74"/>
  <c r="AD181" i="79"/>
  <c r="AN82" i="70"/>
  <c r="B182" i="70"/>
  <c r="O14" i="82"/>
  <c r="AP82" i="73"/>
  <c r="N13" i="82"/>
  <c r="O13" i="82" s="1"/>
  <c r="AS82" i="70"/>
  <c r="AJ85" i="70"/>
  <c r="AS85" i="70"/>
  <c r="AJ84" i="70"/>
  <c r="AJ83" i="70"/>
  <c r="AJ81" i="70"/>
  <c r="AS84" i="70"/>
  <c r="AS83" i="70"/>
  <c r="Y85" i="74"/>
  <c r="AD85" i="74"/>
  <c r="Y83" i="74"/>
  <c r="AN84" i="77"/>
  <c r="AN81" i="77"/>
  <c r="AN83" i="77"/>
  <c r="AN85" i="77"/>
  <c r="AN82" i="77"/>
  <c r="Y81" i="75"/>
  <c r="Z84" i="75"/>
  <c r="AN81" i="70"/>
  <c r="AN85" i="70"/>
  <c r="AN84" i="70"/>
  <c r="AJ82" i="77"/>
  <c r="AJ85" i="77"/>
  <c r="AS82" i="77"/>
  <c r="AS84" i="77"/>
  <c r="AS83" i="77"/>
  <c r="AS85" i="77"/>
  <c r="AJ83" i="77"/>
  <c r="AJ84" i="77"/>
  <c r="AJ81" i="77"/>
  <c r="Y83" i="75"/>
  <c r="Y82" i="75"/>
  <c r="Y85" i="75"/>
  <c r="AD82" i="75"/>
  <c r="Y84" i="75"/>
  <c r="Z83" i="74"/>
  <c r="AV76" i="74"/>
  <c r="Z82" i="75"/>
  <c r="Z85" i="75"/>
  <c r="AD84" i="75"/>
  <c r="AQ82" i="73"/>
  <c r="AE76" i="71"/>
  <c r="W14" i="64"/>
  <c r="AB77" i="71"/>
  <c r="AC77" i="71" s="1"/>
  <c r="AC76" i="71"/>
  <c r="T14" i="64"/>
  <c r="Y14" i="64" s="1"/>
  <c r="C14" i="64"/>
  <c r="AE77" i="71"/>
  <c r="AQ81" i="77"/>
  <c r="Y81" i="72"/>
  <c r="AP82" i="71"/>
  <c r="AP86" i="70"/>
  <c r="AV86" i="70"/>
  <c r="AT86" i="70"/>
  <c r="AP85" i="76"/>
  <c r="AQ85" i="76"/>
  <c r="AQ83" i="75"/>
  <c r="AJ84" i="76"/>
  <c r="AJ82" i="76"/>
  <c r="AJ81" i="76"/>
  <c r="AS81" i="77"/>
  <c r="AS85" i="76"/>
  <c r="AS83" i="76"/>
  <c r="AJ83" i="76"/>
  <c r="AS84" i="76"/>
  <c r="AJ85" i="76"/>
  <c r="AS82" i="76"/>
  <c r="AN82" i="76"/>
  <c r="AN81" i="76"/>
  <c r="AN85" i="76"/>
  <c r="AN83" i="76"/>
  <c r="AN84" i="76"/>
  <c r="Z85" i="76"/>
  <c r="Y85" i="76"/>
  <c r="AC181" i="79"/>
  <c r="AP83" i="75"/>
  <c r="AQ81" i="75"/>
  <c r="AT76" i="74"/>
  <c r="T17" i="84"/>
  <c r="S17" i="84" s="1"/>
  <c r="AS77" i="74"/>
  <c r="AT77" i="74" s="1"/>
  <c r="C17" i="84"/>
  <c r="AV77" i="74"/>
  <c r="Q17" i="84"/>
  <c r="R17" i="84"/>
  <c r="C17" i="64"/>
  <c r="AB77" i="74"/>
  <c r="AC77" i="74" s="1"/>
  <c r="W17" i="64"/>
  <c r="AE76" i="74"/>
  <c r="AC76" i="74"/>
  <c r="T17" i="64"/>
  <c r="Y17" i="64" s="1"/>
  <c r="AE77" i="74"/>
  <c r="AP85" i="74"/>
  <c r="AD84" i="74"/>
  <c r="Y84" i="74"/>
  <c r="Z83" i="73"/>
  <c r="AD83" i="73"/>
  <c r="Y84" i="73"/>
  <c r="AD82" i="73"/>
  <c r="Y82" i="73"/>
  <c r="AT76" i="73"/>
  <c r="T16" i="84"/>
  <c r="V16" i="84" s="1"/>
  <c r="AQ84" i="73"/>
  <c r="AQ83" i="73"/>
  <c r="C16" i="84"/>
  <c r="AV77" i="73"/>
  <c r="AS77" i="73"/>
  <c r="AT77" i="73" s="1"/>
  <c r="AU76" i="73"/>
  <c r="W16" i="84" s="1"/>
  <c r="Q16" i="84"/>
  <c r="R16" i="84"/>
  <c r="AP81" i="73"/>
  <c r="AP83" i="73"/>
  <c r="AE181" i="73"/>
  <c r="AD181" i="73"/>
  <c r="W16" i="64"/>
  <c r="AC76" i="73"/>
  <c r="T16" i="64"/>
  <c r="Y16" i="64" s="1"/>
  <c r="AE76" i="73"/>
  <c r="AE77" i="73"/>
  <c r="AB77" i="73"/>
  <c r="AC77" i="73" s="1"/>
  <c r="C16" i="64"/>
  <c r="AS81" i="76"/>
  <c r="AS81" i="75"/>
  <c r="AS81" i="74"/>
  <c r="AB177" i="74"/>
  <c r="AC177" i="74" s="1"/>
  <c r="Z83" i="71"/>
  <c r="Z85" i="71"/>
  <c r="AD81" i="72"/>
  <c r="Z81" i="75"/>
  <c r="AD81" i="75"/>
  <c r="AP81" i="75"/>
  <c r="Y85" i="71"/>
  <c r="AP83" i="71"/>
  <c r="Z82" i="71"/>
  <c r="AD82" i="71"/>
  <c r="AD85" i="71"/>
  <c r="AD83" i="71"/>
  <c r="Y83" i="71"/>
  <c r="AJ86" i="75"/>
  <c r="AN86" i="75"/>
  <c r="AU77" i="13"/>
  <c r="AI77" i="13" s="1"/>
  <c r="W12" i="84"/>
  <c r="U12" i="83"/>
  <c r="Z12" i="83"/>
  <c r="S12" i="83"/>
  <c r="V12" i="83"/>
  <c r="Y12" i="83"/>
  <c r="X12" i="83"/>
  <c r="U12" i="84"/>
  <c r="X12" i="84"/>
  <c r="S12" i="84"/>
  <c r="Y12" i="84"/>
  <c r="Z12" i="84"/>
  <c r="V12" i="84"/>
  <c r="AD173" i="13"/>
  <c r="R173" i="13" s="1"/>
  <c r="W12" i="83"/>
  <c r="AS86" i="75"/>
  <c r="AU86" i="75" s="1"/>
  <c r="Z84" i="73"/>
  <c r="AQ82" i="71"/>
  <c r="Y85" i="73"/>
  <c r="Z85" i="73"/>
  <c r="AN85" i="73"/>
  <c r="AN83" i="73"/>
  <c r="AN84" i="73"/>
  <c r="AN81" i="73"/>
  <c r="AN82" i="73"/>
  <c r="AQ85" i="73"/>
  <c r="AP85" i="73"/>
  <c r="AN83" i="74"/>
  <c r="AN85" i="74"/>
  <c r="AN84" i="74"/>
  <c r="AN82" i="74"/>
  <c r="AN81" i="74"/>
  <c r="H14" i="82"/>
  <c r="I14" i="82" s="1"/>
  <c r="B14" i="82"/>
  <c r="AJ85" i="74"/>
  <c r="AJ84" i="74"/>
  <c r="AJ81" i="74"/>
  <c r="AJ83" i="74"/>
  <c r="AS85" i="74"/>
  <c r="AS84" i="74"/>
  <c r="AS83" i="74"/>
  <c r="AS82" i="74"/>
  <c r="AJ82" i="74"/>
  <c r="AD85" i="73"/>
  <c r="F15" i="82"/>
  <c r="N15" i="82"/>
  <c r="D15" i="82"/>
  <c r="C15" i="82"/>
  <c r="A16" i="82"/>
  <c r="J15" i="82"/>
  <c r="M15" i="82"/>
  <c r="E15" i="82"/>
  <c r="P15" i="82"/>
  <c r="AN85" i="75"/>
  <c r="AN84" i="75"/>
  <c r="AN83" i="75"/>
  <c r="AN81" i="75"/>
  <c r="AN82" i="75"/>
  <c r="AJ82" i="73"/>
  <c r="AJ84" i="73"/>
  <c r="AS82" i="73"/>
  <c r="AJ83" i="73"/>
  <c r="AS84" i="73"/>
  <c r="AJ85" i="73"/>
  <c r="AJ81" i="73"/>
  <c r="AS83" i="73"/>
  <c r="AS85" i="73"/>
  <c r="AS84" i="75"/>
  <c r="AS83" i="75"/>
  <c r="AS85" i="75"/>
  <c r="AJ82" i="75"/>
  <c r="AJ83" i="75"/>
  <c r="AJ85" i="75"/>
  <c r="AJ84" i="75"/>
  <c r="AJ81" i="75"/>
  <c r="AS82" i="75"/>
  <c r="AD173" i="80"/>
  <c r="W23" i="83"/>
  <c r="U23" i="84"/>
  <c r="S23" i="84"/>
  <c r="X23" i="84"/>
  <c r="V23" i="84"/>
  <c r="U23" i="83"/>
  <c r="Z23" i="83"/>
  <c r="V23" i="83"/>
  <c r="Y23" i="83"/>
  <c r="S23" i="83"/>
  <c r="X23" i="83"/>
  <c r="AU77" i="80"/>
  <c r="AI77" i="80" s="1"/>
  <c r="W23" i="84"/>
  <c r="AU77" i="79"/>
  <c r="AI77" i="79" s="1"/>
  <c r="W22" i="84"/>
  <c r="U22" i="83"/>
  <c r="V22" i="83"/>
  <c r="S22" i="83"/>
  <c r="X22" i="83"/>
  <c r="U22" i="84"/>
  <c r="S22" i="84"/>
  <c r="X22" i="84"/>
  <c r="V22" i="84"/>
  <c r="AD173" i="79"/>
  <c r="R173" i="79" s="1"/>
  <c r="W22" i="83"/>
  <c r="U20" i="84"/>
  <c r="V20" i="84"/>
  <c r="Y20" i="84"/>
  <c r="X20" i="84"/>
  <c r="S20" i="84"/>
  <c r="Z20" i="84"/>
  <c r="AU77" i="77"/>
  <c r="AI77" i="77" s="1"/>
  <c r="W20" i="84"/>
  <c r="U20" i="83"/>
  <c r="Y20" i="83"/>
  <c r="Z20" i="83"/>
  <c r="S20" i="83"/>
  <c r="X20" i="83"/>
  <c r="V20" i="83"/>
  <c r="AD173" i="77"/>
  <c r="R173" i="77" s="1"/>
  <c r="W20" i="83"/>
  <c r="U19" i="83"/>
  <c r="S19" i="83"/>
  <c r="X19" i="83"/>
  <c r="Z19" i="83"/>
  <c r="V19" i="83"/>
  <c r="Y19" i="83"/>
  <c r="U19" i="84"/>
  <c r="V19" i="84"/>
  <c r="Z19" i="84"/>
  <c r="S19" i="84"/>
  <c r="Y19" i="84"/>
  <c r="X19" i="84"/>
  <c r="AU77" i="76"/>
  <c r="AI77" i="76" s="1"/>
  <c r="W19" i="84"/>
  <c r="AD173" i="76"/>
  <c r="R173" i="76" s="1"/>
  <c r="W19" i="83"/>
  <c r="AD173" i="75"/>
  <c r="R173" i="75" s="1"/>
  <c r="W18" i="83"/>
  <c r="U18" i="84"/>
  <c r="S18" i="84"/>
  <c r="X18" i="84"/>
  <c r="V18" i="84"/>
  <c r="Z18" i="84"/>
  <c r="Y18" i="84"/>
  <c r="U18" i="83"/>
  <c r="V18" i="83"/>
  <c r="Y18" i="83"/>
  <c r="S18" i="83"/>
  <c r="X18" i="83"/>
  <c r="Z18" i="83"/>
  <c r="AU77" i="75"/>
  <c r="AI77" i="75" s="1"/>
  <c r="W18" i="84"/>
  <c r="AV172" i="74"/>
  <c r="AV173" i="74"/>
  <c r="AT172" i="74"/>
  <c r="R17" i="83"/>
  <c r="AE173" i="74"/>
  <c r="AC172" i="74"/>
  <c r="AD172" i="74"/>
  <c r="AD173" i="74" s="1"/>
  <c r="AB173" i="74"/>
  <c r="AC173" i="74" s="1"/>
  <c r="T17" i="83"/>
  <c r="S17" i="83" s="1"/>
  <c r="AE172" i="74"/>
  <c r="W178" i="74"/>
  <c r="Q17" i="83"/>
  <c r="AU77" i="74"/>
  <c r="W17" i="84"/>
  <c r="U16" i="83"/>
  <c r="V16" i="83"/>
  <c r="Y16" i="83"/>
  <c r="S16" i="83"/>
  <c r="X16" i="83"/>
  <c r="Z16" i="83"/>
  <c r="AD173" i="73"/>
  <c r="R173" i="73" s="1"/>
  <c r="W16" i="83"/>
  <c r="U15" i="84"/>
  <c r="S15" i="84"/>
  <c r="Z15" i="84"/>
  <c r="Y15" i="84"/>
  <c r="X15" i="84"/>
  <c r="V15" i="84"/>
  <c r="U15" i="83"/>
  <c r="Z15" i="83"/>
  <c r="S15" i="83"/>
  <c r="X15" i="83"/>
  <c r="V15" i="83"/>
  <c r="Y15" i="83"/>
  <c r="AU77" i="72"/>
  <c r="AI77" i="72" s="1"/>
  <c r="W15" i="84"/>
  <c r="AI173" i="71"/>
  <c r="S173" i="71"/>
  <c r="AI77" i="71"/>
  <c r="AK173" i="71"/>
  <c r="U14" i="83"/>
  <c r="Z14" i="83"/>
  <c r="V14" i="83"/>
  <c r="Y14" i="83"/>
  <c r="S14" i="83"/>
  <c r="X14" i="83"/>
  <c r="U14" i="84"/>
  <c r="Z14" i="84"/>
  <c r="Y14" i="84"/>
  <c r="S14" i="84"/>
  <c r="X14" i="84"/>
  <c r="V14" i="84"/>
  <c r="R173" i="71"/>
  <c r="AK77" i="71"/>
  <c r="Y180" i="70"/>
  <c r="AB180" i="74"/>
  <c r="AD180" i="74" s="1"/>
  <c r="AB179" i="74"/>
  <c r="AC179" i="74" s="1"/>
  <c r="AB178" i="74"/>
  <c r="AE178" i="74" s="1"/>
  <c r="AU77" i="70"/>
  <c r="AI77" i="70" s="1"/>
  <c r="W13" i="84"/>
  <c r="AD173" i="70"/>
  <c r="R173" i="70" s="1"/>
  <c r="S13" i="84"/>
  <c r="Z13" i="84"/>
  <c r="Y13" i="84"/>
  <c r="V13" i="84"/>
  <c r="X13" i="84"/>
  <c r="AD77" i="70"/>
  <c r="R77" i="70" s="1"/>
  <c r="S13" i="83"/>
  <c r="Z13" i="83"/>
  <c r="V13" i="83"/>
  <c r="Y13" i="83"/>
  <c r="X13" i="83"/>
  <c r="Q34" i="81"/>
  <c r="Q18" i="81"/>
  <c r="N40" i="81"/>
  <c r="N24" i="81"/>
  <c r="K46" i="81"/>
  <c r="K30" i="81"/>
  <c r="K14" i="81"/>
  <c r="F36" i="81"/>
  <c r="F20" i="81"/>
  <c r="Q45" i="81"/>
  <c r="Q29" i="81"/>
  <c r="Q13" i="81"/>
  <c r="N35" i="81"/>
  <c r="N19" i="81"/>
  <c r="K41" i="81"/>
  <c r="K25" i="81"/>
  <c r="F47" i="81"/>
  <c r="F31" i="81"/>
  <c r="F15" i="81"/>
  <c r="Q36" i="81"/>
  <c r="Q20" i="81"/>
  <c r="N42" i="81"/>
  <c r="N26" i="81"/>
  <c r="K48" i="81"/>
  <c r="K32" i="81"/>
  <c r="K16" i="81"/>
  <c r="F38" i="81"/>
  <c r="F22" i="81"/>
  <c r="Q47" i="81"/>
  <c r="Q31" i="81"/>
  <c r="Q15" i="81"/>
  <c r="N37" i="81"/>
  <c r="N21" i="81"/>
  <c r="K43" i="81"/>
  <c r="K27" i="81"/>
  <c r="F33" i="81"/>
  <c r="K35" i="81"/>
  <c r="F25" i="81"/>
  <c r="Q38" i="81"/>
  <c r="N44" i="81"/>
  <c r="K34" i="81"/>
  <c r="F24" i="81"/>
  <c r="N23" i="81"/>
  <c r="K13" i="81"/>
  <c r="F35" i="81"/>
  <c r="Q40" i="81"/>
  <c r="N46" i="81"/>
  <c r="F26" i="81"/>
  <c r="Q35" i="81"/>
  <c r="N41" i="81"/>
  <c r="K47" i="81"/>
  <c r="K15" i="81"/>
  <c r="Q46" i="81"/>
  <c r="Q30" i="81"/>
  <c r="Q14" i="81"/>
  <c r="N36" i="81"/>
  <c r="N20" i="81"/>
  <c r="K42" i="81"/>
  <c r="K26" i="81"/>
  <c r="F48" i="81"/>
  <c r="F32" i="81"/>
  <c r="F16" i="81"/>
  <c r="Q41" i="81"/>
  <c r="Q25" i="81"/>
  <c r="N47" i="81"/>
  <c r="N31" i="81"/>
  <c r="N15" i="81"/>
  <c r="K37" i="81"/>
  <c r="K21" i="81"/>
  <c r="F43" i="81"/>
  <c r="F27" i="81"/>
  <c r="Q48" i="81"/>
  <c r="Q32" i="81"/>
  <c r="Q16" i="81"/>
  <c r="N38" i="81"/>
  <c r="N22" i="81"/>
  <c r="K44" i="81"/>
  <c r="K28" i="81"/>
  <c r="F34" i="81"/>
  <c r="F18" i="81"/>
  <c r="Q43" i="81"/>
  <c r="Q27" i="81"/>
  <c r="N33" i="81"/>
  <c r="N17" i="81"/>
  <c r="K39" i="81"/>
  <c r="K23" i="81"/>
  <c r="F45" i="81"/>
  <c r="F29" i="81"/>
  <c r="F41" i="81"/>
  <c r="N28" i="81"/>
  <c r="K18" i="81"/>
  <c r="F40" i="81"/>
  <c r="Q33" i="81"/>
  <c r="Q17" i="81"/>
  <c r="K29" i="81"/>
  <c r="F19" i="81"/>
  <c r="Q24" i="81"/>
  <c r="N30" i="81"/>
  <c r="N14" i="81"/>
  <c r="K20" i="81"/>
  <c r="F21" i="81"/>
  <c r="Q19" i="81"/>
  <c r="N25" i="81"/>
  <c r="F17" i="81"/>
  <c r="Q42" i="81"/>
  <c r="Q26" i="81"/>
  <c r="N48" i="81"/>
  <c r="N32" i="81"/>
  <c r="N16" i="81"/>
  <c r="K38" i="81"/>
  <c r="K22" i="81"/>
  <c r="F44" i="81"/>
  <c r="F28" i="81"/>
  <c r="F13" i="81"/>
  <c r="Q37" i="81"/>
  <c r="Q21" i="81"/>
  <c r="N43" i="81"/>
  <c r="N27" i="81"/>
  <c r="K33" i="81"/>
  <c r="K17" i="81"/>
  <c r="F39" i="81"/>
  <c r="F23" i="81"/>
  <c r="Q44" i="81"/>
  <c r="Q28" i="81"/>
  <c r="N34" i="81"/>
  <c r="N18" i="81"/>
  <c r="K40" i="81"/>
  <c r="K24" i="81"/>
  <c r="F46" i="81"/>
  <c r="F30" i="81"/>
  <c r="F14" i="81"/>
  <c r="Q39" i="81"/>
  <c r="Q23" i="81"/>
  <c r="N45" i="81"/>
  <c r="N29" i="81"/>
  <c r="N13" i="81"/>
  <c r="K19" i="81"/>
  <c r="Q22" i="81"/>
  <c r="N39" i="81"/>
  <c r="K45" i="81"/>
  <c r="K36" i="81"/>
  <c r="F42" i="81"/>
  <c r="K31" i="81"/>
  <c r="F37" i="81"/>
  <c r="AD181" i="72"/>
  <c r="AE181" i="72"/>
  <c r="AK173" i="70"/>
  <c r="A49" i="81"/>
  <c r="S77" i="70"/>
  <c r="S173" i="70"/>
  <c r="AI173" i="70"/>
  <c r="AK77" i="70"/>
  <c r="S173" i="13"/>
  <c r="R77" i="13"/>
  <c r="AK173" i="13"/>
  <c r="AI173" i="13"/>
  <c r="S77" i="13"/>
  <c r="AK77" i="13"/>
  <c r="Y178" i="76"/>
  <c r="AK77" i="80"/>
  <c r="X22" i="64"/>
  <c r="V22" i="64"/>
  <c r="R173" i="80"/>
  <c r="S77" i="80"/>
  <c r="S173" i="80"/>
  <c r="AK173" i="80"/>
  <c r="R77" i="80"/>
  <c r="AI173" i="80"/>
  <c r="U22" i="64"/>
  <c r="AK173" i="79"/>
  <c r="AI173" i="79"/>
  <c r="AK77" i="79"/>
  <c r="S77" i="79"/>
  <c r="R77" i="79"/>
  <c r="S173" i="79"/>
  <c r="AC181" i="76"/>
  <c r="AD181" i="76"/>
  <c r="Y178" i="73"/>
  <c r="AU181" i="74"/>
  <c r="AT181" i="74"/>
  <c r="AV181" i="74"/>
  <c r="AT180" i="77"/>
  <c r="AV180" i="77"/>
  <c r="AU180" i="77"/>
  <c r="AT86" i="71"/>
  <c r="AU86" i="71"/>
  <c r="AV86" i="71"/>
  <c r="AP86" i="71"/>
  <c r="AQ86" i="71"/>
  <c r="Z181" i="71"/>
  <c r="Y181" i="71"/>
  <c r="G182" i="76"/>
  <c r="I86" i="76"/>
  <c r="I182" i="76" s="1"/>
  <c r="AC177" i="75"/>
  <c r="AE177" i="75"/>
  <c r="AD177" i="75"/>
  <c r="AQ177" i="75"/>
  <c r="AP177" i="75"/>
  <c r="Z181" i="75"/>
  <c r="Y181" i="75"/>
  <c r="AQ181" i="75"/>
  <c r="AP181" i="75"/>
  <c r="AV179" i="77"/>
  <c r="AT179" i="77"/>
  <c r="AU179" i="77"/>
  <c r="AP177" i="13"/>
  <c r="AQ177" i="13"/>
  <c r="G182" i="72"/>
  <c r="I86" i="72"/>
  <c r="I182" i="72" s="1"/>
  <c r="AE179" i="76"/>
  <c r="AC179" i="76"/>
  <c r="AD179" i="76"/>
  <c r="Y179" i="72"/>
  <c r="Z179" i="72"/>
  <c r="I81" i="71"/>
  <c r="I177" i="71" s="1"/>
  <c r="G177" i="71"/>
  <c r="AD178" i="80"/>
  <c r="AC178" i="80"/>
  <c r="AE178" i="80"/>
  <c r="AU180" i="74"/>
  <c r="AT180" i="74"/>
  <c r="AV180" i="74"/>
  <c r="Y178" i="75"/>
  <c r="Z178" i="75"/>
  <c r="Z180" i="79"/>
  <c r="Y180" i="79"/>
  <c r="AU181" i="77"/>
  <c r="AT181" i="77"/>
  <c r="AV181" i="77"/>
  <c r="I86" i="80"/>
  <c r="I182" i="80" s="1"/>
  <c r="G182" i="80"/>
  <c r="AE182" i="72"/>
  <c r="AC182" i="72"/>
  <c r="AD182" i="72"/>
  <c r="AQ182" i="72"/>
  <c r="AP182" i="72"/>
  <c r="AU177" i="76"/>
  <c r="AV177" i="76"/>
  <c r="AT177" i="76"/>
  <c r="AU182" i="73"/>
  <c r="AV182" i="73"/>
  <c r="AT182" i="73"/>
  <c r="AP182" i="73"/>
  <c r="AQ182" i="73"/>
  <c r="AC179" i="70"/>
  <c r="AE179" i="70"/>
  <c r="AD179" i="70"/>
  <c r="AT182" i="79"/>
  <c r="AU182" i="79"/>
  <c r="AV182" i="79"/>
  <c r="AP182" i="79"/>
  <c r="AQ182" i="79"/>
  <c r="G180" i="80"/>
  <c r="I84" i="80"/>
  <c r="I180" i="80" s="1"/>
  <c r="G180" i="72"/>
  <c r="I84" i="72"/>
  <c r="I180" i="72" s="1"/>
  <c r="AD86" i="74"/>
  <c r="AC86" i="74"/>
  <c r="AE86" i="74"/>
  <c r="AK182" i="74"/>
  <c r="AS182" i="74"/>
  <c r="AI182" i="74"/>
  <c r="U182" i="74"/>
  <c r="AL182" i="74"/>
  <c r="M182" i="74"/>
  <c r="R182" i="74"/>
  <c r="S182" i="74"/>
  <c r="W182" i="74"/>
  <c r="AJ182" i="74"/>
  <c r="AB182" i="74"/>
  <c r="AN182" i="74"/>
  <c r="AP86" i="74"/>
  <c r="AQ86" i="74"/>
  <c r="Y178" i="70"/>
  <c r="Z178" i="70"/>
  <c r="I82" i="70"/>
  <c r="I178" i="70" s="1"/>
  <c r="G178" i="70"/>
  <c r="AQ180" i="75"/>
  <c r="AP180" i="75"/>
  <c r="AT180" i="75"/>
  <c r="AV180" i="75"/>
  <c r="AU180" i="75"/>
  <c r="AC178" i="73"/>
  <c r="AD178" i="73"/>
  <c r="AE178" i="73"/>
  <c r="AC179" i="73"/>
  <c r="AD179" i="73"/>
  <c r="AE179" i="73"/>
  <c r="Z179" i="73"/>
  <c r="Y179" i="73"/>
  <c r="AC180" i="73"/>
  <c r="AE180" i="73"/>
  <c r="AD180" i="73"/>
  <c r="AE180" i="71"/>
  <c r="AD180" i="71"/>
  <c r="AC180" i="71"/>
  <c r="I84" i="79"/>
  <c r="I180" i="79" s="1"/>
  <c r="G180" i="79"/>
  <c r="AV86" i="77"/>
  <c r="AU86" i="77"/>
  <c r="AT86" i="77"/>
  <c r="AP179" i="74"/>
  <c r="AQ179" i="74"/>
  <c r="Y178" i="72"/>
  <c r="Z178" i="72"/>
  <c r="Z179" i="79"/>
  <c r="Y179" i="79"/>
  <c r="AT178" i="74"/>
  <c r="AV178" i="74"/>
  <c r="AD179" i="71"/>
  <c r="AE179" i="71"/>
  <c r="AC179" i="71"/>
  <c r="AQ179" i="71"/>
  <c r="AP179" i="71"/>
  <c r="Y179" i="71"/>
  <c r="Z179" i="71"/>
  <c r="AU180" i="13"/>
  <c r="AT180" i="13"/>
  <c r="AV180" i="13"/>
  <c r="AQ180" i="13"/>
  <c r="AP180" i="13"/>
  <c r="AQ177" i="72"/>
  <c r="AP177" i="72"/>
  <c r="AQ182" i="76"/>
  <c r="AP182" i="76"/>
  <c r="Z177" i="79"/>
  <c r="Y177" i="79"/>
  <c r="AP180" i="76"/>
  <c r="AQ180" i="76"/>
  <c r="AP177" i="80"/>
  <c r="AQ177" i="80"/>
  <c r="AV177" i="80"/>
  <c r="AT177" i="80"/>
  <c r="AU177" i="80"/>
  <c r="AD177" i="71"/>
  <c r="AE177" i="71"/>
  <c r="AC177" i="71"/>
  <c r="G178" i="80"/>
  <c r="I82" i="80"/>
  <c r="I178" i="80" s="1"/>
  <c r="G178" i="75"/>
  <c r="I82" i="75"/>
  <c r="I178" i="75" s="1"/>
  <c r="AQ182" i="70"/>
  <c r="AP182" i="70"/>
  <c r="G181" i="77"/>
  <c r="I85" i="77"/>
  <c r="I181" i="77" s="1"/>
  <c r="I83" i="79"/>
  <c r="I179" i="79" s="1"/>
  <c r="G179" i="79"/>
  <c r="AQ178" i="13"/>
  <c r="AP178" i="13"/>
  <c r="AC178" i="13"/>
  <c r="AD178" i="13"/>
  <c r="AE178" i="13"/>
  <c r="AV178" i="13"/>
  <c r="AT178" i="13"/>
  <c r="AU178" i="13"/>
  <c r="I82" i="79"/>
  <c r="I178" i="79" s="1"/>
  <c r="G178" i="79"/>
  <c r="Y178" i="77"/>
  <c r="Z178" i="77"/>
  <c r="AQ181" i="74"/>
  <c r="AP181" i="74"/>
  <c r="AE180" i="77"/>
  <c r="AD180" i="77"/>
  <c r="AC180" i="77"/>
  <c r="AQ180" i="77"/>
  <c r="AP180" i="77"/>
  <c r="Z180" i="77"/>
  <c r="Y180" i="77"/>
  <c r="G180" i="77"/>
  <c r="I84" i="77"/>
  <c r="I180" i="77" s="1"/>
  <c r="AQ177" i="70"/>
  <c r="AP177" i="70"/>
  <c r="AU178" i="71"/>
  <c r="AQ178" i="71"/>
  <c r="AP178" i="71"/>
  <c r="I81" i="72"/>
  <c r="I177" i="72" s="1"/>
  <c r="G177" i="72"/>
  <c r="AB182" i="71"/>
  <c r="AN182" i="71"/>
  <c r="AS182" i="71"/>
  <c r="AJ182" i="71"/>
  <c r="AK182" i="71"/>
  <c r="U182" i="71"/>
  <c r="S182" i="71"/>
  <c r="W182" i="71"/>
  <c r="AI182" i="71"/>
  <c r="AL182" i="71"/>
  <c r="R182" i="71"/>
  <c r="M182" i="71"/>
  <c r="B182" i="71"/>
  <c r="G86" i="71"/>
  <c r="AE181" i="71"/>
  <c r="AD181" i="71"/>
  <c r="AC181" i="71"/>
  <c r="AC181" i="75"/>
  <c r="AE181" i="75"/>
  <c r="AD181" i="75"/>
  <c r="AE177" i="13"/>
  <c r="AC177" i="13"/>
  <c r="AD177" i="13"/>
  <c r="G182" i="13"/>
  <c r="I86" i="13"/>
  <c r="I182" i="13" s="1"/>
  <c r="AQ182" i="80"/>
  <c r="AP182" i="80"/>
  <c r="Y182" i="80"/>
  <c r="Z182" i="80"/>
  <c r="G177" i="76"/>
  <c r="I81" i="76"/>
  <c r="I177" i="76" s="1"/>
  <c r="G178" i="13"/>
  <c r="I82" i="13"/>
  <c r="I178" i="13" s="1"/>
  <c r="AU180" i="80"/>
  <c r="AT180" i="80"/>
  <c r="AV180" i="80"/>
  <c r="AQ180" i="80"/>
  <c r="AP180" i="80"/>
  <c r="AE180" i="72"/>
  <c r="AC180" i="72"/>
  <c r="AD180" i="72"/>
  <c r="AT180" i="72"/>
  <c r="AV180" i="72"/>
  <c r="AU180" i="72"/>
  <c r="Z81" i="73"/>
  <c r="Y81" i="73"/>
  <c r="AP179" i="80"/>
  <c r="AQ179" i="80"/>
  <c r="AQ81" i="70"/>
  <c r="AP81" i="70"/>
  <c r="AD177" i="77"/>
  <c r="AC177" i="77"/>
  <c r="AE177" i="77"/>
  <c r="Y177" i="77"/>
  <c r="Z177" i="77"/>
  <c r="AD179" i="72"/>
  <c r="AE179" i="72"/>
  <c r="AC179" i="72"/>
  <c r="I85" i="71"/>
  <c r="I181" i="71" s="1"/>
  <c r="G181" i="71"/>
  <c r="AE179" i="75"/>
  <c r="AD179" i="75"/>
  <c r="AC179" i="75"/>
  <c r="Z179" i="75"/>
  <c r="Y179" i="75"/>
  <c r="Z178" i="80"/>
  <c r="Y178" i="80"/>
  <c r="Y180" i="74"/>
  <c r="Z180" i="74"/>
  <c r="AQ180" i="74"/>
  <c r="AP180" i="74"/>
  <c r="AE178" i="75"/>
  <c r="AD178" i="75"/>
  <c r="AC178" i="75"/>
  <c r="AV178" i="75"/>
  <c r="AT178" i="75"/>
  <c r="AU178" i="75"/>
  <c r="AE181" i="77"/>
  <c r="AD181" i="77"/>
  <c r="AC181" i="77"/>
  <c r="AV182" i="72"/>
  <c r="AU182" i="72"/>
  <c r="AT182" i="72"/>
  <c r="I82" i="72"/>
  <c r="I178" i="72" s="1"/>
  <c r="G178" i="72"/>
  <c r="AC177" i="76"/>
  <c r="AD177" i="76"/>
  <c r="AE177" i="76"/>
  <c r="AP177" i="76"/>
  <c r="AQ177" i="76"/>
  <c r="AV179" i="70"/>
  <c r="AT179" i="70"/>
  <c r="AU179" i="70"/>
  <c r="Y182" i="79"/>
  <c r="Z182" i="79"/>
  <c r="AC182" i="79"/>
  <c r="AE182" i="79"/>
  <c r="AD182" i="79"/>
  <c r="Y178" i="79"/>
  <c r="Z178" i="79"/>
  <c r="AC178" i="70"/>
  <c r="AE178" i="70"/>
  <c r="AD178" i="70"/>
  <c r="AP178" i="70"/>
  <c r="AQ178" i="70"/>
  <c r="Z180" i="75"/>
  <c r="Y180" i="75"/>
  <c r="G177" i="77"/>
  <c r="I81" i="77"/>
  <c r="I177" i="77" s="1"/>
  <c r="AT178" i="73"/>
  <c r="AV178" i="73"/>
  <c r="Z178" i="73"/>
  <c r="AU179" i="73"/>
  <c r="AP179" i="73"/>
  <c r="AQ179" i="73"/>
  <c r="AV180" i="73"/>
  <c r="AU180" i="73"/>
  <c r="AT180" i="73"/>
  <c r="Z180" i="73"/>
  <c r="Y180" i="73"/>
  <c r="Z178" i="76"/>
  <c r="AP180" i="71"/>
  <c r="AQ180" i="71"/>
  <c r="AQ86" i="77"/>
  <c r="AP86" i="77"/>
  <c r="Z86" i="77"/>
  <c r="Y86" i="77"/>
  <c r="AQ178" i="72"/>
  <c r="AP178" i="72"/>
  <c r="I83" i="70"/>
  <c r="I179" i="70" s="1"/>
  <c r="G179" i="70"/>
  <c r="AE179" i="79"/>
  <c r="AD179" i="79"/>
  <c r="AC179" i="79"/>
  <c r="AT179" i="79"/>
  <c r="AV179" i="79"/>
  <c r="AC178" i="74"/>
  <c r="AD178" i="74"/>
  <c r="AU178" i="74"/>
  <c r="AQ178" i="74"/>
  <c r="AP178" i="74"/>
  <c r="I81" i="70"/>
  <c r="I177" i="70" s="1"/>
  <c r="G177" i="70"/>
  <c r="G178" i="71"/>
  <c r="I82" i="71"/>
  <c r="I178" i="71" s="1"/>
  <c r="AD182" i="76"/>
  <c r="AE182" i="76"/>
  <c r="AC182" i="76"/>
  <c r="AV180" i="76"/>
  <c r="AT180" i="76"/>
  <c r="AU180" i="76"/>
  <c r="Y177" i="80"/>
  <c r="Z177" i="80"/>
  <c r="Y177" i="71"/>
  <c r="Z177" i="71"/>
  <c r="AT177" i="71"/>
  <c r="AV177" i="71"/>
  <c r="AU177" i="71"/>
  <c r="I84" i="74"/>
  <c r="I180" i="74" s="1"/>
  <c r="G180" i="74"/>
  <c r="Z182" i="70"/>
  <c r="Y182" i="70"/>
  <c r="AC178" i="77"/>
  <c r="AD178" i="77"/>
  <c r="AE178" i="77"/>
  <c r="Z177" i="70"/>
  <c r="Y177" i="70"/>
  <c r="I83" i="71"/>
  <c r="I179" i="71" s="1"/>
  <c r="G179" i="71"/>
  <c r="AT180" i="70"/>
  <c r="AV180" i="70"/>
  <c r="AU180" i="70"/>
  <c r="I84" i="70"/>
  <c r="I180" i="70" s="1"/>
  <c r="G180" i="70"/>
  <c r="AE181" i="74"/>
  <c r="AC181" i="74"/>
  <c r="AD181" i="74"/>
  <c r="Y177" i="73"/>
  <c r="Z177" i="73"/>
  <c r="AQ177" i="73"/>
  <c r="AP177" i="73"/>
  <c r="AC177" i="70"/>
  <c r="AE177" i="70"/>
  <c r="AD177" i="70"/>
  <c r="AU177" i="70"/>
  <c r="AT177" i="70"/>
  <c r="AV177" i="70"/>
  <c r="Z81" i="70"/>
  <c r="Y81" i="70"/>
  <c r="AS83" i="71"/>
  <c r="AJ81" i="71"/>
  <c r="AJ83" i="71"/>
  <c r="AS82" i="71"/>
  <c r="AJ82" i="71"/>
  <c r="AJ85" i="71"/>
  <c r="AS85" i="71"/>
  <c r="AJ84" i="71"/>
  <c r="AS81" i="72"/>
  <c r="AS84" i="71"/>
  <c r="H1666" i="67"/>
  <c r="H3168" i="67"/>
  <c r="AC178" i="71"/>
  <c r="AD178" i="71"/>
  <c r="AE178" i="71"/>
  <c r="AV178" i="71"/>
  <c r="AT178" i="71"/>
  <c r="AQ180" i="70"/>
  <c r="AP180" i="70"/>
  <c r="Z86" i="71"/>
  <c r="Y86" i="71"/>
  <c r="AP181" i="71"/>
  <c r="AQ181" i="71"/>
  <c r="I81" i="80"/>
  <c r="I177" i="80" s="1"/>
  <c r="G177" i="80"/>
  <c r="Z177" i="75"/>
  <c r="Y177" i="75"/>
  <c r="AC179" i="77"/>
  <c r="AD179" i="77"/>
  <c r="AE179" i="77"/>
  <c r="Y179" i="77"/>
  <c r="Z179" i="77"/>
  <c r="I84" i="71"/>
  <c r="I180" i="71" s="1"/>
  <c r="G180" i="71"/>
  <c r="AV177" i="13"/>
  <c r="AT177" i="13"/>
  <c r="AU177" i="13"/>
  <c r="AV182" i="80"/>
  <c r="AT182" i="80"/>
  <c r="AU182" i="80"/>
  <c r="Z180" i="80"/>
  <c r="Y180" i="80"/>
  <c r="AC180" i="80"/>
  <c r="AE180" i="80"/>
  <c r="AD180" i="80"/>
  <c r="I81" i="74"/>
  <c r="I177" i="74" s="1"/>
  <c r="G177" i="74"/>
  <c r="Z180" i="72"/>
  <c r="Y180" i="72"/>
  <c r="I83" i="80"/>
  <c r="I179" i="80" s="1"/>
  <c r="G179" i="80"/>
  <c r="AD179" i="80"/>
  <c r="AC179" i="80"/>
  <c r="AE179" i="80"/>
  <c r="AV179" i="80"/>
  <c r="AT179" i="80"/>
  <c r="AU179" i="80"/>
  <c r="I84" i="75"/>
  <c r="I180" i="75" s="1"/>
  <c r="G180" i="75"/>
  <c r="H164" i="67"/>
  <c r="AQ179" i="76"/>
  <c r="AP179" i="76"/>
  <c r="AT179" i="76"/>
  <c r="AV179" i="76"/>
  <c r="AU179" i="76"/>
  <c r="I84" i="13"/>
  <c r="I180" i="13" s="1"/>
  <c r="G180" i="13"/>
  <c r="AP177" i="77"/>
  <c r="AQ177" i="77"/>
  <c r="AP179" i="72"/>
  <c r="AQ179" i="72"/>
  <c r="AP178" i="75"/>
  <c r="AQ178" i="75"/>
  <c r="AD180" i="79"/>
  <c r="AE180" i="79"/>
  <c r="AC180" i="79"/>
  <c r="AT180" i="79"/>
  <c r="AU180" i="79"/>
  <c r="AV180" i="79"/>
  <c r="AP181" i="77"/>
  <c r="AQ181" i="77"/>
  <c r="Z181" i="77"/>
  <c r="Y181" i="77"/>
  <c r="Z182" i="72"/>
  <c r="Y182" i="72"/>
  <c r="Z177" i="76"/>
  <c r="Y177" i="76"/>
  <c r="AD182" i="73"/>
  <c r="AC182" i="73"/>
  <c r="AE182" i="73"/>
  <c r="AP179" i="70"/>
  <c r="AQ179" i="70"/>
  <c r="AP178" i="79"/>
  <c r="AQ178" i="79"/>
  <c r="AV178" i="79"/>
  <c r="AU178" i="79"/>
  <c r="AT178" i="79"/>
  <c r="AP177" i="74"/>
  <c r="AQ177" i="74"/>
  <c r="B182" i="74"/>
  <c r="G86" i="74"/>
  <c r="Z86" i="74"/>
  <c r="Y86" i="74"/>
  <c r="AV178" i="70"/>
  <c r="AT178" i="70"/>
  <c r="AU178" i="70"/>
  <c r="AC180" i="75"/>
  <c r="AD180" i="75"/>
  <c r="AE180" i="75"/>
  <c r="AT179" i="73"/>
  <c r="AV179" i="73"/>
  <c r="AQ180" i="73"/>
  <c r="AP180" i="73"/>
  <c r="AU178" i="76"/>
  <c r="AT178" i="76"/>
  <c r="AV178" i="76"/>
  <c r="AP178" i="76"/>
  <c r="AQ178" i="76"/>
  <c r="Z180" i="71"/>
  <c r="Y180" i="71"/>
  <c r="AT180" i="71"/>
  <c r="AV180" i="71"/>
  <c r="AU180" i="71"/>
  <c r="I81" i="13"/>
  <c r="I177" i="13" s="1"/>
  <c r="G177" i="13"/>
  <c r="Y179" i="74"/>
  <c r="Z179" i="74"/>
  <c r="AU179" i="79"/>
  <c r="AQ179" i="79"/>
  <c r="AP179" i="79"/>
  <c r="Z178" i="74"/>
  <c r="Y178" i="74"/>
  <c r="G177" i="73"/>
  <c r="I81" i="73"/>
  <c r="I177" i="73" s="1"/>
  <c r="H916" i="67"/>
  <c r="AT179" i="71"/>
  <c r="AV179" i="71"/>
  <c r="AU179" i="71"/>
  <c r="AE180" i="13"/>
  <c r="AD180" i="13"/>
  <c r="AC180" i="13"/>
  <c r="AU177" i="72"/>
  <c r="AV177" i="72"/>
  <c r="AT177" i="72"/>
  <c r="I83" i="72"/>
  <c r="I179" i="72" s="1"/>
  <c r="G179" i="72"/>
  <c r="G178" i="73"/>
  <c r="I82" i="73"/>
  <c r="I178" i="73" s="1"/>
  <c r="AD180" i="76"/>
  <c r="AC180" i="76"/>
  <c r="AE180" i="76"/>
  <c r="Z180" i="76"/>
  <c r="Y180" i="76"/>
  <c r="I84" i="76"/>
  <c r="I180" i="76" s="1"/>
  <c r="G180" i="76"/>
  <c r="AC177" i="80"/>
  <c r="AD177" i="80"/>
  <c r="AE177" i="80"/>
  <c r="G177" i="75"/>
  <c r="I81" i="75"/>
  <c r="I177" i="75" s="1"/>
  <c r="B182" i="75"/>
  <c r="G86" i="75"/>
  <c r="Y86" i="75"/>
  <c r="Z86" i="75"/>
  <c r="AE86" i="75"/>
  <c r="AD86" i="75"/>
  <c r="AC86" i="75"/>
  <c r="AP177" i="71"/>
  <c r="AQ177" i="71"/>
  <c r="AD182" i="70"/>
  <c r="AC182" i="70"/>
  <c r="AE182" i="70"/>
  <c r="AD182" i="13"/>
  <c r="AE182" i="13"/>
  <c r="AC182" i="13"/>
  <c r="AT182" i="13"/>
  <c r="AV182" i="13"/>
  <c r="AU182" i="13"/>
  <c r="Z178" i="13"/>
  <c r="Y178" i="13"/>
  <c r="AP178" i="77"/>
  <c r="AQ178" i="77"/>
  <c r="AQ81" i="73"/>
  <c r="AD177" i="73"/>
  <c r="AC177" i="73"/>
  <c r="AE177" i="73"/>
  <c r="Y181" i="74"/>
  <c r="Z181" i="74"/>
  <c r="I85" i="74"/>
  <c r="I181" i="74" s="1"/>
  <c r="G181" i="74"/>
  <c r="AU177" i="73"/>
  <c r="AV177" i="73"/>
  <c r="AT177" i="73"/>
  <c r="AN83" i="71"/>
  <c r="AN81" i="71"/>
  <c r="AN85" i="71"/>
  <c r="AN82" i="71"/>
  <c r="AN84" i="71"/>
  <c r="Z178" i="71"/>
  <c r="Y178" i="71"/>
  <c r="AE180" i="70"/>
  <c r="AC180" i="70"/>
  <c r="AD180" i="70"/>
  <c r="Z180" i="70"/>
  <c r="AE86" i="71"/>
  <c r="AD86" i="71"/>
  <c r="AC86" i="71"/>
  <c r="AT181" i="71"/>
  <c r="AV181" i="71"/>
  <c r="AU181" i="71"/>
  <c r="AV177" i="75"/>
  <c r="AT177" i="75"/>
  <c r="AU177" i="75"/>
  <c r="AT181" i="75"/>
  <c r="AU181" i="75"/>
  <c r="AV181" i="75"/>
  <c r="AP179" i="77"/>
  <c r="AQ179" i="77"/>
  <c r="Y177" i="13"/>
  <c r="Z177" i="13"/>
  <c r="AC182" i="80"/>
  <c r="AE182" i="80"/>
  <c r="AD182" i="80"/>
  <c r="I83" i="74"/>
  <c r="I179" i="74" s="1"/>
  <c r="G179" i="74"/>
  <c r="I86" i="73"/>
  <c r="I182" i="73" s="1"/>
  <c r="G182" i="73"/>
  <c r="G182" i="79"/>
  <c r="I86" i="79"/>
  <c r="I182" i="79" s="1"/>
  <c r="G178" i="77"/>
  <c r="I82" i="77"/>
  <c r="I178" i="77" s="1"/>
  <c r="AQ180" i="72"/>
  <c r="AP180" i="72"/>
  <c r="Y179" i="80"/>
  <c r="Z179" i="80"/>
  <c r="H2417" i="67"/>
  <c r="Y179" i="76"/>
  <c r="Z179" i="76"/>
  <c r="AT177" i="77"/>
  <c r="AV177" i="77"/>
  <c r="AU177" i="77"/>
  <c r="AV179" i="72"/>
  <c r="AT179" i="72"/>
  <c r="AU179" i="72"/>
  <c r="AU179" i="75"/>
  <c r="AP179" i="75"/>
  <c r="AQ179" i="75"/>
  <c r="AV179" i="75"/>
  <c r="AT179" i="75"/>
  <c r="AQ178" i="80"/>
  <c r="AP178" i="80"/>
  <c r="AV178" i="80"/>
  <c r="AT178" i="80"/>
  <c r="AU178" i="80"/>
  <c r="I82" i="76"/>
  <c r="I178" i="76" s="1"/>
  <c r="G178" i="76"/>
  <c r="AP180" i="79"/>
  <c r="AQ180" i="79"/>
  <c r="Y182" i="73"/>
  <c r="Z182" i="73"/>
  <c r="Z179" i="70"/>
  <c r="Y179" i="70"/>
  <c r="AE178" i="79"/>
  <c r="AD178" i="79"/>
  <c r="AC178" i="79"/>
  <c r="Y177" i="74"/>
  <c r="Z177" i="74"/>
  <c r="AU177" i="74"/>
  <c r="AV177" i="74"/>
  <c r="AT177" i="74"/>
  <c r="AU86" i="74"/>
  <c r="AV86" i="74"/>
  <c r="AT86" i="74"/>
  <c r="AD81" i="70"/>
  <c r="AU178" i="73"/>
  <c r="AQ178" i="73"/>
  <c r="AP178" i="73"/>
  <c r="G177" i="79"/>
  <c r="I81" i="79"/>
  <c r="I177" i="79" s="1"/>
  <c r="G179" i="75"/>
  <c r="I83" i="75"/>
  <c r="I179" i="75" s="1"/>
  <c r="I85" i="75"/>
  <c r="I181" i="75" s="1"/>
  <c r="G181" i="75"/>
  <c r="I83" i="77"/>
  <c r="I179" i="77" s="1"/>
  <c r="G179" i="77"/>
  <c r="AE178" i="76"/>
  <c r="AD178" i="76"/>
  <c r="AC178" i="76"/>
  <c r="I86" i="70"/>
  <c r="I182" i="70" s="1"/>
  <c r="G182" i="70"/>
  <c r="B182" i="77"/>
  <c r="G86" i="77"/>
  <c r="AE86" i="77"/>
  <c r="AD86" i="77"/>
  <c r="AC86" i="77"/>
  <c r="AK182" i="77"/>
  <c r="S182" i="77"/>
  <c r="M182" i="77"/>
  <c r="AS182" i="77"/>
  <c r="AL182" i="77"/>
  <c r="W182" i="77"/>
  <c r="AJ182" i="77"/>
  <c r="AI182" i="77"/>
  <c r="AN182" i="77"/>
  <c r="U182" i="77"/>
  <c r="AB182" i="77"/>
  <c r="R182" i="77"/>
  <c r="AU179" i="74"/>
  <c r="AT179" i="74"/>
  <c r="AV179" i="74"/>
  <c r="AE178" i="72"/>
  <c r="AC178" i="72"/>
  <c r="AD178" i="72"/>
  <c r="AU178" i="72"/>
  <c r="AV178" i="72"/>
  <c r="AT178" i="72"/>
  <c r="G178" i="74"/>
  <c r="I82" i="74"/>
  <c r="I178" i="74" s="1"/>
  <c r="G179" i="76"/>
  <c r="I83" i="76"/>
  <c r="I179" i="76" s="1"/>
  <c r="Z180" i="13"/>
  <c r="Y180" i="13"/>
  <c r="AE177" i="72"/>
  <c r="AD177" i="72"/>
  <c r="AC177" i="72"/>
  <c r="Y177" i="72"/>
  <c r="Z177" i="72"/>
  <c r="Y182" i="76"/>
  <c r="Z182" i="76"/>
  <c r="AV182" i="76"/>
  <c r="AU182" i="76"/>
  <c r="AT182" i="76"/>
  <c r="AT177" i="79"/>
  <c r="AV177" i="79"/>
  <c r="AU177" i="79"/>
  <c r="AQ177" i="79"/>
  <c r="AP177" i="79"/>
  <c r="AQ86" i="75"/>
  <c r="AP86" i="75"/>
  <c r="AI182" i="75"/>
  <c r="AJ182" i="75"/>
  <c r="U182" i="75"/>
  <c r="M182" i="75"/>
  <c r="R182" i="75"/>
  <c r="AB182" i="75"/>
  <c r="W182" i="75"/>
  <c r="AN182" i="75"/>
  <c r="AL182" i="75"/>
  <c r="AS182" i="75"/>
  <c r="AK182" i="75"/>
  <c r="S182" i="75"/>
  <c r="AV182" i="70"/>
  <c r="AT182" i="70"/>
  <c r="AU182" i="70"/>
  <c r="Y182" i="13"/>
  <c r="Z182" i="13"/>
  <c r="AP182" i="13"/>
  <c r="AQ182" i="13"/>
  <c r="AT178" i="77"/>
  <c r="AU178" i="77"/>
  <c r="AV178" i="77"/>
  <c r="R77" i="77"/>
  <c r="S77" i="77"/>
  <c r="S173" i="77"/>
  <c r="AK77" i="77"/>
  <c r="AK173" i="77"/>
  <c r="AI173" i="77"/>
  <c r="W19" i="64"/>
  <c r="R77" i="76"/>
  <c r="S173" i="76"/>
  <c r="AK173" i="76"/>
  <c r="AI173" i="76"/>
  <c r="AK77" i="76"/>
  <c r="S77" i="76"/>
  <c r="AK77" i="75"/>
  <c r="S173" i="75"/>
  <c r="AI173" i="75"/>
  <c r="AK173" i="75"/>
  <c r="S77" i="75"/>
  <c r="R77" i="75"/>
  <c r="AK173" i="74"/>
  <c r="AI173" i="74"/>
  <c r="S173" i="73"/>
  <c r="AD77" i="72"/>
  <c r="R77" i="72" s="1"/>
  <c r="Y12" i="64"/>
  <c r="S77" i="72"/>
  <c r="AK77" i="72"/>
  <c r="AK173" i="72"/>
  <c r="S173" i="72"/>
  <c r="AI173" i="72"/>
  <c r="R173" i="72"/>
  <c r="W13" i="64"/>
  <c r="N18" i="21"/>
  <c r="F18" i="21"/>
  <c r="Q18" i="21"/>
  <c r="K18" i="21"/>
  <c r="S12" i="64"/>
  <c r="V12" i="64"/>
  <c r="X12" i="64"/>
  <c r="Z12" i="64"/>
  <c r="U12" i="64"/>
  <c r="X13" i="64"/>
  <c r="Z13" i="64"/>
  <c r="S13" i="64"/>
  <c r="V13" i="64"/>
  <c r="U13" i="64"/>
  <c r="Q12" i="64"/>
  <c r="R12" i="64"/>
  <c r="X15" i="64"/>
  <c r="W12" i="64"/>
  <c r="V23" i="64"/>
  <c r="U23" i="64"/>
  <c r="X23" i="64"/>
  <c r="S23" i="64"/>
  <c r="Y20" i="64"/>
  <c r="Z20" i="64"/>
  <c r="X20" i="64"/>
  <c r="U20" i="64"/>
  <c r="S20" i="64"/>
  <c r="V20" i="64"/>
  <c r="Y19" i="64"/>
  <c r="S19" i="64"/>
  <c r="Z19" i="64"/>
  <c r="X19" i="64"/>
  <c r="U19" i="64"/>
  <c r="V19" i="64"/>
  <c r="V18" i="64"/>
  <c r="Y18" i="64"/>
  <c r="S18" i="64"/>
  <c r="U18" i="64"/>
  <c r="X18" i="64"/>
  <c r="Z18" i="64"/>
  <c r="Z15" i="64"/>
  <c r="V15" i="64"/>
  <c r="S15" i="64"/>
  <c r="U15" i="64"/>
  <c r="A19" i="21"/>
  <c r="AV84" i="77" l="1"/>
  <c r="AU84" i="77"/>
  <c r="AT84" i="77"/>
  <c r="AT82" i="77"/>
  <c r="AU82" i="77"/>
  <c r="AV82" i="77"/>
  <c r="AV82" i="70"/>
  <c r="AT82" i="70"/>
  <c r="AU82" i="70"/>
  <c r="AU85" i="77"/>
  <c r="AT85" i="77"/>
  <c r="AV85" i="77"/>
  <c r="AV83" i="70"/>
  <c r="AU83" i="70"/>
  <c r="AT83" i="70"/>
  <c r="AV83" i="77"/>
  <c r="AU83" i="77"/>
  <c r="AT83" i="77"/>
  <c r="AU84" i="70"/>
  <c r="AT84" i="70"/>
  <c r="AV84" i="70"/>
  <c r="AV85" i="70"/>
  <c r="AT85" i="70"/>
  <c r="AU85" i="70"/>
  <c r="AK77" i="74"/>
  <c r="Z14" i="64"/>
  <c r="R77" i="71"/>
  <c r="S77" i="71"/>
  <c r="S14" i="64"/>
  <c r="U14" i="64"/>
  <c r="V14" i="64"/>
  <c r="X14" i="64"/>
  <c r="AU85" i="76"/>
  <c r="AT85" i="76"/>
  <c r="AV85" i="76"/>
  <c r="AU84" i="76"/>
  <c r="AT84" i="76"/>
  <c r="AV84" i="76"/>
  <c r="AV82" i="76"/>
  <c r="AT82" i="76"/>
  <c r="AU82" i="76"/>
  <c r="AT83" i="76"/>
  <c r="AU83" i="76"/>
  <c r="AV83" i="76"/>
  <c r="U17" i="84"/>
  <c r="AV86" i="75"/>
  <c r="AT86" i="75"/>
  <c r="X17" i="84"/>
  <c r="Y17" i="84"/>
  <c r="Z17" i="84"/>
  <c r="V17" i="84"/>
  <c r="AI77" i="74"/>
  <c r="R77" i="74"/>
  <c r="V17" i="64"/>
  <c r="S77" i="74"/>
  <c r="S17" i="64"/>
  <c r="U17" i="64"/>
  <c r="X17" i="64"/>
  <c r="Z17" i="64"/>
  <c r="AC180" i="74"/>
  <c r="AE180" i="74"/>
  <c r="AD177" i="74"/>
  <c r="AK77" i="73"/>
  <c r="S16" i="84"/>
  <c r="X16" i="84"/>
  <c r="Z16" i="84"/>
  <c r="Y16" i="84"/>
  <c r="U16" i="84"/>
  <c r="AU77" i="73"/>
  <c r="AI77" i="73" s="1"/>
  <c r="U16" i="64"/>
  <c r="S16" i="64"/>
  <c r="V16" i="64"/>
  <c r="Z16" i="64"/>
  <c r="X16" i="64"/>
  <c r="S77" i="73"/>
  <c r="R77" i="73"/>
  <c r="AE177" i="74"/>
  <c r="O15" i="82"/>
  <c r="AT85" i="75"/>
  <c r="AU85" i="75"/>
  <c r="AV85" i="75"/>
  <c r="AT83" i="73"/>
  <c r="AV83" i="73"/>
  <c r="AU83" i="73"/>
  <c r="F16" i="82"/>
  <c r="N16" i="82"/>
  <c r="C16" i="82"/>
  <c r="A17" i="82"/>
  <c r="D16" i="82"/>
  <c r="J16" i="82"/>
  <c r="P16" i="82"/>
  <c r="M16" i="82"/>
  <c r="E16" i="82"/>
  <c r="AV83" i="74"/>
  <c r="AT83" i="74"/>
  <c r="AU83" i="74"/>
  <c r="AV83" i="75"/>
  <c r="AU83" i="75"/>
  <c r="AT83" i="75"/>
  <c r="AU82" i="73"/>
  <c r="AT82" i="73"/>
  <c r="AV82" i="73"/>
  <c r="B15" i="82"/>
  <c r="H15" i="82"/>
  <c r="I15" i="82" s="1"/>
  <c r="AV84" i="74"/>
  <c r="AU84" i="74"/>
  <c r="AT84" i="74"/>
  <c r="Q49" i="81"/>
  <c r="AT82" i="75"/>
  <c r="AV82" i="75"/>
  <c r="AU82" i="75"/>
  <c r="AV84" i="75"/>
  <c r="AT84" i="75"/>
  <c r="AU84" i="75"/>
  <c r="AU85" i="74"/>
  <c r="AT85" i="74"/>
  <c r="AV85" i="74"/>
  <c r="K49" i="81"/>
  <c r="N49" i="81"/>
  <c r="F49" i="81"/>
  <c r="AU85" i="73"/>
  <c r="AT85" i="73"/>
  <c r="AV85" i="73"/>
  <c r="AV84" i="73"/>
  <c r="AT84" i="73"/>
  <c r="AU84" i="73"/>
  <c r="G15" i="82"/>
  <c r="AT82" i="74"/>
  <c r="AV82" i="74"/>
  <c r="AU82" i="74"/>
  <c r="AD179" i="74"/>
  <c r="AE179" i="74"/>
  <c r="W17" i="83"/>
  <c r="V17" i="83"/>
  <c r="Y17" i="83"/>
  <c r="Z17" i="83"/>
  <c r="U17" i="83"/>
  <c r="X17" i="83"/>
  <c r="R173" i="74"/>
  <c r="S173" i="74"/>
  <c r="A50" i="81"/>
  <c r="AD182" i="77"/>
  <c r="AC182" i="77"/>
  <c r="AE182" i="77"/>
  <c r="G182" i="75"/>
  <c r="I86" i="75"/>
  <c r="I182" i="75" s="1"/>
  <c r="AV81" i="72"/>
  <c r="AT81" i="72"/>
  <c r="AU81" i="72"/>
  <c r="AU81" i="77"/>
  <c r="AV81" i="77"/>
  <c r="AT81" i="77"/>
  <c r="AU81" i="74"/>
  <c r="AT81" i="74"/>
  <c r="AV81" i="74"/>
  <c r="AV81" i="80"/>
  <c r="AT81" i="80"/>
  <c r="AU81" i="80"/>
  <c r="I86" i="71"/>
  <c r="I182" i="71" s="1"/>
  <c r="G182" i="71"/>
  <c r="AD182" i="74"/>
  <c r="AC182" i="74"/>
  <c r="AE182" i="74"/>
  <c r="Z182" i="74"/>
  <c r="Y182" i="74"/>
  <c r="AP182" i="74"/>
  <c r="AQ182" i="74"/>
  <c r="G182" i="74"/>
  <c r="I86" i="74"/>
  <c r="I182" i="74" s="1"/>
  <c r="AV81" i="73"/>
  <c r="AT81" i="73"/>
  <c r="AU81" i="73"/>
  <c r="AQ182" i="71"/>
  <c r="AP182" i="71"/>
  <c r="AD182" i="71"/>
  <c r="AE182" i="71"/>
  <c r="AC182" i="71"/>
  <c r="AT182" i="74"/>
  <c r="AU182" i="74"/>
  <c r="AV182" i="74"/>
  <c r="AT81" i="70"/>
  <c r="AV81" i="70"/>
  <c r="AU81" i="70"/>
  <c r="AT182" i="75"/>
  <c r="AV182" i="75"/>
  <c r="AU182" i="75"/>
  <c r="AC182" i="75"/>
  <c r="AE182" i="75"/>
  <c r="AD182" i="75"/>
  <c r="G182" i="77"/>
  <c r="I86" i="77"/>
  <c r="I182" i="77" s="1"/>
  <c r="AV84" i="71"/>
  <c r="AT84" i="71"/>
  <c r="AU84" i="71"/>
  <c r="AU81" i="76"/>
  <c r="AV81" i="76"/>
  <c r="AT81" i="76"/>
  <c r="AV82" i="71"/>
  <c r="AU82" i="71"/>
  <c r="AT82" i="71"/>
  <c r="AU81" i="71"/>
  <c r="AV81" i="71"/>
  <c r="AT81" i="71"/>
  <c r="AT83" i="71"/>
  <c r="AV83" i="71"/>
  <c r="AU83" i="71"/>
  <c r="Z182" i="75"/>
  <c r="Y182" i="75"/>
  <c r="AQ182" i="75"/>
  <c r="AP182" i="75"/>
  <c r="Y182" i="77"/>
  <c r="Z182" i="77"/>
  <c r="AP182" i="77"/>
  <c r="AQ182" i="77"/>
  <c r="AV182" i="77"/>
  <c r="AU182" i="77"/>
  <c r="AT182" i="77"/>
  <c r="AV85" i="71"/>
  <c r="AT85" i="71"/>
  <c r="AU85" i="71"/>
  <c r="AV81" i="13"/>
  <c r="AT81" i="13"/>
  <c r="AU81" i="13"/>
  <c r="AV81" i="75"/>
  <c r="AT81" i="75"/>
  <c r="AU81" i="75"/>
  <c r="Z182" i="71"/>
  <c r="Y182" i="71"/>
  <c r="AV182" i="71"/>
  <c r="AT182" i="71"/>
  <c r="AU182" i="71"/>
  <c r="Q19" i="21"/>
  <c r="K19" i="21"/>
  <c r="F19" i="21"/>
  <c r="N19" i="21"/>
  <c r="A20" i="21"/>
  <c r="O16" i="82" l="1"/>
  <c r="G16" i="82"/>
  <c r="Q50" i="81"/>
  <c r="F50" i="81"/>
  <c r="N50" i="81"/>
  <c r="K50" i="81"/>
  <c r="N17" i="82"/>
  <c r="F17" i="82"/>
  <c r="D17" i="82"/>
  <c r="C17" i="82"/>
  <c r="A18" i="82"/>
  <c r="P17" i="82"/>
  <c r="J17" i="82"/>
  <c r="M17" i="82"/>
  <c r="E17" i="82"/>
  <c r="H16" i="82"/>
  <c r="I16" i="82" s="1"/>
  <c r="B16" i="82"/>
  <c r="A51" i="81"/>
  <c r="N20" i="21"/>
  <c r="F20" i="21"/>
  <c r="Q20" i="21"/>
  <c r="K20" i="21"/>
  <c r="A21" i="21"/>
  <c r="O17" i="82" l="1"/>
  <c r="G17" i="82"/>
  <c r="Q51" i="81"/>
  <c r="K51" i="81"/>
  <c r="N51" i="81"/>
  <c r="F51" i="81"/>
  <c r="N18" i="82"/>
  <c r="F18" i="82"/>
  <c r="C18" i="82"/>
  <c r="D18" i="82"/>
  <c r="A19" i="82"/>
  <c r="J18" i="82"/>
  <c r="E18" i="82"/>
  <c r="M18" i="82"/>
  <c r="P18" i="82"/>
  <c r="B17" i="82"/>
  <c r="H17" i="82"/>
  <c r="I17" i="82" s="1"/>
  <c r="A52" i="81"/>
  <c r="N21" i="21"/>
  <c r="Q21" i="21"/>
  <c r="F21" i="21"/>
  <c r="K21" i="21"/>
  <c r="A22" i="21"/>
  <c r="O18" i="82" l="1"/>
  <c r="G18" i="82"/>
  <c r="N19" i="82"/>
  <c r="F19" i="82"/>
  <c r="C19" i="82"/>
  <c r="A20" i="82"/>
  <c r="D19" i="82"/>
  <c r="P19" i="82"/>
  <c r="E19" i="82"/>
  <c r="J19" i="82"/>
  <c r="M19" i="82"/>
  <c r="Q52" i="81"/>
  <c r="K52" i="81"/>
  <c r="F52" i="81"/>
  <c r="N52" i="81"/>
  <c r="B18" i="82"/>
  <c r="H18" i="82"/>
  <c r="I18" i="82" s="1"/>
  <c r="A53" i="81"/>
  <c r="N22" i="21"/>
  <c r="F22" i="21"/>
  <c r="K22" i="21"/>
  <c r="Q22" i="21"/>
  <c r="A23" i="21"/>
  <c r="G19" i="82" l="1"/>
  <c r="O19" i="82"/>
  <c r="H19" i="82"/>
  <c r="I19" i="82" s="1"/>
  <c r="B19" i="82"/>
  <c r="K53" i="81"/>
  <c r="N53" i="81"/>
  <c r="F53" i="81"/>
  <c r="Q53" i="81"/>
  <c r="F20" i="82"/>
  <c r="N20" i="82"/>
  <c r="A21" i="82"/>
  <c r="D20" i="82"/>
  <c r="C20" i="82"/>
  <c r="J20" i="82"/>
  <c r="E20" i="82"/>
  <c r="P20" i="82"/>
  <c r="M20" i="82"/>
  <c r="A54" i="81"/>
  <c r="N23" i="21"/>
  <c r="F23" i="21"/>
  <c r="Q23" i="21"/>
  <c r="K23" i="21"/>
  <c r="A24" i="21"/>
  <c r="O20" i="82" l="1"/>
  <c r="G20" i="82"/>
  <c r="F54" i="81"/>
  <c r="N54" i="81"/>
  <c r="K54" i="81"/>
  <c r="Q54" i="81"/>
  <c r="H20" i="82"/>
  <c r="I20" i="82" s="1"/>
  <c r="B20" i="82"/>
  <c r="N21" i="82"/>
  <c r="F21" i="82"/>
  <c r="C21" i="82"/>
  <c r="A22" i="82"/>
  <c r="D21" i="82"/>
  <c r="P21" i="82"/>
  <c r="M21" i="82"/>
  <c r="J21" i="82"/>
  <c r="E21" i="82"/>
  <c r="A55" i="81"/>
  <c r="Q24" i="21"/>
  <c r="K24" i="21"/>
  <c r="F24" i="21"/>
  <c r="N24" i="21"/>
  <c r="A25" i="21"/>
  <c r="G21" i="82" l="1"/>
  <c r="O21" i="82"/>
  <c r="B21" i="82"/>
  <c r="H21" i="82"/>
  <c r="I21" i="82" s="1"/>
  <c r="Q55" i="81"/>
  <c r="N55" i="81"/>
  <c r="K55" i="81"/>
  <c r="F55" i="81"/>
  <c r="N22" i="82"/>
  <c r="F22" i="82"/>
  <c r="C22" i="82"/>
  <c r="A23" i="82"/>
  <c r="D22" i="82"/>
  <c r="M22" i="82"/>
  <c r="P22" i="82"/>
  <c r="E22" i="82"/>
  <c r="J22" i="82"/>
  <c r="A56" i="81"/>
  <c r="K25" i="21"/>
  <c r="Q25" i="21"/>
  <c r="F25" i="21"/>
  <c r="N25" i="21"/>
  <c r="A26" i="21"/>
  <c r="G22" i="82" l="1"/>
  <c r="F23" i="82"/>
  <c r="N23" i="82"/>
  <c r="C23" i="82"/>
  <c r="A24" i="82"/>
  <c r="D23" i="82"/>
  <c r="M23" i="82"/>
  <c r="E23" i="82"/>
  <c r="J23" i="82"/>
  <c r="P23" i="82"/>
  <c r="B22" i="82"/>
  <c r="H22" i="82"/>
  <c r="I22" i="82" s="1"/>
  <c r="N56" i="81"/>
  <c r="Q56" i="81"/>
  <c r="K56" i="81"/>
  <c r="F56" i="81"/>
  <c r="O22" i="82"/>
  <c r="A57" i="81"/>
  <c r="K26" i="21"/>
  <c r="N26" i="21"/>
  <c r="Q26" i="21"/>
  <c r="F26" i="21"/>
  <c r="A27" i="21"/>
  <c r="G23" i="82" l="1"/>
  <c r="O23" i="82"/>
  <c r="F57" i="81"/>
  <c r="K57" i="81"/>
  <c r="Q57" i="81"/>
  <c r="N57" i="81"/>
  <c r="F24" i="82"/>
  <c r="N24" i="82"/>
  <c r="A25" i="82"/>
  <c r="D24" i="82"/>
  <c r="C24" i="82"/>
  <c r="M24" i="82"/>
  <c r="J24" i="82"/>
  <c r="E24" i="82"/>
  <c r="P24" i="82"/>
  <c r="B23" i="82"/>
  <c r="H23" i="82"/>
  <c r="I23" i="82" s="1"/>
  <c r="A58" i="81"/>
  <c r="N27" i="21"/>
  <c r="F27" i="21"/>
  <c r="K27" i="21"/>
  <c r="Q27" i="21"/>
  <c r="A28" i="21"/>
  <c r="G24" i="82" l="1"/>
  <c r="O24" i="82"/>
  <c r="F58" i="81"/>
  <c r="K58" i="81"/>
  <c r="N58" i="81"/>
  <c r="Q58" i="81"/>
  <c r="F25" i="82"/>
  <c r="N25" i="82"/>
  <c r="A26" i="82"/>
  <c r="D25" i="82"/>
  <c r="C25" i="82"/>
  <c r="J25" i="82"/>
  <c r="E25" i="82"/>
  <c r="M25" i="82"/>
  <c r="P25" i="82"/>
  <c r="H24" i="82"/>
  <c r="I24" i="82" s="1"/>
  <c r="B24" i="82"/>
  <c r="A59" i="81"/>
  <c r="Q28" i="21"/>
  <c r="K28" i="21"/>
  <c r="N28" i="21"/>
  <c r="F28" i="21"/>
  <c r="A29" i="21"/>
  <c r="G25" i="82" l="1"/>
  <c r="O25" i="82"/>
  <c r="N26" i="82"/>
  <c r="F26" i="82"/>
  <c r="C26" i="82"/>
  <c r="A27" i="82"/>
  <c r="D26" i="82"/>
  <c r="J26" i="82"/>
  <c r="E26" i="82"/>
  <c r="P26" i="82"/>
  <c r="M26" i="82"/>
  <c r="B25" i="82"/>
  <c r="H25" i="82"/>
  <c r="I25" i="82" s="1"/>
  <c r="K59" i="81"/>
  <c r="Q59" i="81"/>
  <c r="N59" i="81"/>
  <c r="F59" i="81"/>
  <c r="A60" i="81"/>
  <c r="Q29" i="21"/>
  <c r="K29" i="21"/>
  <c r="F29" i="21"/>
  <c r="N29" i="21"/>
  <c r="A30" i="21"/>
  <c r="O26" i="82" l="1"/>
  <c r="G26" i="82"/>
  <c r="N60" i="81"/>
  <c r="K60" i="81"/>
  <c r="F60" i="81"/>
  <c r="Q60" i="81"/>
  <c r="F27" i="82"/>
  <c r="N27" i="82"/>
  <c r="A28" i="82"/>
  <c r="D27" i="82"/>
  <c r="C27" i="82"/>
  <c r="M27" i="82"/>
  <c r="P27" i="82"/>
  <c r="J27" i="82"/>
  <c r="E27" i="82"/>
  <c r="H26" i="82"/>
  <c r="I26" i="82" s="1"/>
  <c r="B26" i="82"/>
  <c r="A61" i="81"/>
  <c r="K30" i="21"/>
  <c r="Q30" i="21"/>
  <c r="N30" i="21"/>
  <c r="F30" i="21"/>
  <c r="A31" i="21"/>
  <c r="O27" i="82" l="1"/>
  <c r="G27" i="82"/>
  <c r="Q61" i="81"/>
  <c r="F61" i="81"/>
  <c r="K61" i="81"/>
  <c r="N61" i="81"/>
  <c r="F28" i="82"/>
  <c r="N28" i="82"/>
  <c r="A29" i="82"/>
  <c r="D28" i="82"/>
  <c r="C28" i="82"/>
  <c r="E28" i="82"/>
  <c r="P28" i="82"/>
  <c r="M28" i="82"/>
  <c r="J28" i="82"/>
  <c r="B27" i="82"/>
  <c r="H27" i="82"/>
  <c r="I27" i="82" s="1"/>
  <c r="A62" i="81"/>
  <c r="Q31" i="21"/>
  <c r="K31" i="21"/>
  <c r="F31" i="21"/>
  <c r="N31" i="21"/>
  <c r="A32" i="21"/>
  <c r="O28" i="82" l="1"/>
  <c r="G28" i="82"/>
  <c r="F62" i="81"/>
  <c r="N62" i="81"/>
  <c r="K62" i="81"/>
  <c r="Q62" i="81"/>
  <c r="B28" i="82"/>
  <c r="H28" i="82"/>
  <c r="I28" i="82" s="1"/>
  <c r="N29" i="82"/>
  <c r="F29" i="82"/>
  <c r="D29" i="82"/>
  <c r="C29" i="82"/>
  <c r="A30" i="82"/>
  <c r="E29" i="82"/>
  <c r="M29" i="82"/>
  <c r="J29" i="82"/>
  <c r="P29" i="82"/>
  <c r="A63" i="81"/>
  <c r="Q32" i="21"/>
  <c r="K32" i="21"/>
  <c r="N32" i="21"/>
  <c r="F32" i="21"/>
  <c r="A33" i="21"/>
  <c r="G29" i="82" l="1"/>
  <c r="O29" i="82"/>
  <c r="F63" i="81"/>
  <c r="N63" i="81"/>
  <c r="K63" i="81"/>
  <c r="Q63" i="81"/>
  <c r="N30" i="82"/>
  <c r="F30" i="82"/>
  <c r="D30" i="82"/>
  <c r="C30" i="82"/>
  <c r="A31" i="82"/>
  <c r="J30" i="82"/>
  <c r="P30" i="82"/>
  <c r="M30" i="82"/>
  <c r="E30" i="82"/>
  <c r="H29" i="82"/>
  <c r="I29" i="82" s="1"/>
  <c r="B29" i="82"/>
  <c r="A64" i="81"/>
  <c r="K33" i="21"/>
  <c r="Q33" i="21"/>
  <c r="F33" i="21"/>
  <c r="N33" i="21"/>
  <c r="A34" i="21"/>
  <c r="G30" i="82" l="1"/>
  <c r="O30" i="82"/>
  <c r="H30" i="82"/>
  <c r="I30" i="82" s="1"/>
  <c r="B30" i="82"/>
  <c r="F64" i="81"/>
  <c r="K64" i="81"/>
  <c r="Q64" i="81"/>
  <c r="N64" i="81"/>
  <c r="F31" i="82"/>
  <c r="N31" i="82"/>
  <c r="A32" i="82"/>
  <c r="D31" i="82"/>
  <c r="C31" i="82"/>
  <c r="M31" i="82"/>
  <c r="P31" i="82"/>
  <c r="J31" i="82"/>
  <c r="E31" i="82"/>
  <c r="A65" i="81"/>
  <c r="K34" i="21"/>
  <c r="N34" i="21"/>
  <c r="Q34" i="21"/>
  <c r="F34" i="21"/>
  <c r="A35" i="21"/>
  <c r="G31" i="82" l="1"/>
  <c r="O31" i="82"/>
  <c r="F32" i="82"/>
  <c r="N32" i="82"/>
  <c r="A33" i="82"/>
  <c r="D32" i="82"/>
  <c r="C32" i="82"/>
  <c r="E32" i="82"/>
  <c r="M32" i="82"/>
  <c r="P32" i="82"/>
  <c r="J32" i="82"/>
  <c r="Q65" i="81"/>
  <c r="F65" i="81"/>
  <c r="N65" i="81"/>
  <c r="K65" i="81"/>
  <c r="B31" i="82"/>
  <c r="H31" i="82"/>
  <c r="I31" i="82" s="1"/>
  <c r="A66" i="81"/>
  <c r="N35" i="21"/>
  <c r="F35" i="21"/>
  <c r="Q35" i="21"/>
  <c r="K35" i="21"/>
  <c r="A36" i="21"/>
  <c r="O32" i="82" l="1"/>
  <c r="G32" i="82"/>
  <c r="B32" i="82"/>
  <c r="H32" i="82"/>
  <c r="I32" i="82" s="1"/>
  <c r="Q66" i="81"/>
  <c r="F66" i="81"/>
  <c r="N66" i="81"/>
  <c r="K66" i="81"/>
  <c r="N33" i="82"/>
  <c r="F33" i="82"/>
  <c r="C33" i="82"/>
  <c r="A34" i="82"/>
  <c r="J33" i="82"/>
  <c r="P33" i="82"/>
  <c r="M33" i="82"/>
  <c r="E33" i="82"/>
  <c r="N36" i="21"/>
  <c r="F36" i="21"/>
  <c r="K36" i="21"/>
  <c r="Q36" i="21"/>
  <c r="A37" i="21"/>
  <c r="O33" i="82" l="1"/>
  <c r="G33" i="82"/>
  <c r="N34" i="82"/>
  <c r="F34" i="82"/>
  <c r="D34" i="82"/>
  <c r="C34" i="82"/>
  <c r="A35" i="82"/>
  <c r="J34" i="82"/>
  <c r="M34" i="82"/>
  <c r="P34" i="82"/>
  <c r="E34" i="82"/>
  <c r="N37" i="21"/>
  <c r="Q37" i="21"/>
  <c r="F37" i="21"/>
  <c r="K37" i="21"/>
  <c r="A38" i="21"/>
  <c r="O34" i="82" l="1"/>
  <c r="G34" i="82"/>
  <c r="F35" i="82"/>
  <c r="N35" i="82"/>
  <c r="A36" i="82"/>
  <c r="D35" i="82"/>
  <c r="C35" i="82"/>
  <c r="J35" i="82"/>
  <c r="M35" i="82"/>
  <c r="E35" i="82"/>
  <c r="P35" i="82"/>
  <c r="H34" i="82"/>
  <c r="I34" i="82" s="1"/>
  <c r="B34" i="82"/>
  <c r="N38" i="21"/>
  <c r="F38" i="21"/>
  <c r="Q38" i="21"/>
  <c r="K38" i="21"/>
  <c r="A39" i="21"/>
  <c r="O35" i="82" l="1"/>
  <c r="G35" i="82"/>
  <c r="F36" i="82"/>
  <c r="N36" i="82"/>
  <c r="A37" i="82"/>
  <c r="D36" i="82"/>
  <c r="C36" i="82"/>
  <c r="P36" i="82"/>
  <c r="M36" i="82"/>
  <c r="J36" i="82"/>
  <c r="E36" i="82"/>
  <c r="B35" i="82"/>
  <c r="H35" i="82"/>
  <c r="I35" i="82" s="1"/>
  <c r="K39" i="21"/>
  <c r="Q39" i="21"/>
  <c r="F39" i="21"/>
  <c r="N39" i="21"/>
  <c r="A40" i="21"/>
  <c r="O36" i="82" l="1"/>
  <c r="N37" i="82"/>
  <c r="F37" i="82"/>
  <c r="A38" i="82"/>
  <c r="D37" i="82"/>
  <c r="C37" i="82"/>
  <c r="J37" i="82"/>
  <c r="M37" i="82"/>
  <c r="E37" i="82"/>
  <c r="P37" i="82"/>
  <c r="G36" i="82"/>
  <c r="H36" i="82"/>
  <c r="B36" i="82"/>
  <c r="K40" i="21"/>
  <c r="N40" i="21"/>
  <c r="Q40" i="21"/>
  <c r="F40" i="21"/>
  <c r="A41" i="21"/>
  <c r="O37" i="82" l="1"/>
  <c r="G37" i="82"/>
  <c r="N38" i="82"/>
  <c r="F38" i="82"/>
  <c r="C38" i="82"/>
  <c r="A39" i="82"/>
  <c r="D38" i="82"/>
  <c r="E38" i="82"/>
  <c r="J38" i="82"/>
  <c r="P38" i="82"/>
  <c r="M38" i="82"/>
  <c r="I36" i="82"/>
  <c r="B37" i="82"/>
  <c r="H37" i="82"/>
  <c r="I37" i="82" s="1"/>
  <c r="Q41" i="21"/>
  <c r="K41" i="21"/>
  <c r="F41" i="21"/>
  <c r="N41" i="21"/>
  <c r="A42" i="21"/>
  <c r="O38" i="82" l="1"/>
  <c r="F39" i="82"/>
  <c r="N39" i="82"/>
  <c r="C39" i="82"/>
  <c r="D39" i="82"/>
  <c r="A40" i="82"/>
  <c r="M39" i="82"/>
  <c r="J39" i="82"/>
  <c r="E39" i="82"/>
  <c r="P39" i="82"/>
  <c r="G38" i="82"/>
  <c r="B38" i="82"/>
  <c r="H38" i="82"/>
  <c r="Q42" i="21"/>
  <c r="K42" i="21"/>
  <c r="N42" i="21"/>
  <c r="F42" i="21"/>
  <c r="A43" i="21"/>
  <c r="O39" i="82" l="1"/>
  <c r="G39" i="82"/>
  <c r="F40" i="82"/>
  <c r="N40" i="82"/>
  <c r="D40" i="82"/>
  <c r="C40" i="82"/>
  <c r="A41" i="82"/>
  <c r="J40" i="82"/>
  <c r="P40" i="82"/>
  <c r="E40" i="82"/>
  <c r="M40" i="82"/>
  <c r="I38" i="82"/>
  <c r="B39" i="82"/>
  <c r="H39" i="82"/>
  <c r="I39" i="82" s="1"/>
  <c r="Q43" i="21"/>
  <c r="K43" i="21"/>
  <c r="F43" i="21"/>
  <c r="N43" i="21"/>
  <c r="A44" i="21"/>
  <c r="O40" i="82" l="1"/>
  <c r="G40" i="82"/>
  <c r="N41" i="82"/>
  <c r="F41" i="82"/>
  <c r="C41" i="82"/>
  <c r="A42" i="82"/>
  <c r="D41" i="82"/>
  <c r="E41" i="82"/>
  <c r="P41" i="82"/>
  <c r="J41" i="82"/>
  <c r="M41" i="82"/>
  <c r="B40" i="82"/>
  <c r="H40" i="82"/>
  <c r="I40" i="82" s="1"/>
  <c r="K44" i="21"/>
  <c r="N44" i="21"/>
  <c r="Q44" i="21"/>
  <c r="F44" i="21"/>
  <c r="A45" i="21"/>
  <c r="O41" i="82" l="1"/>
  <c r="G41" i="82"/>
  <c r="N42" i="82"/>
  <c r="F42" i="82"/>
  <c r="D42" i="82"/>
  <c r="C42" i="82"/>
  <c r="A43" i="82"/>
  <c r="P42" i="82"/>
  <c r="M42" i="82"/>
  <c r="E42" i="82"/>
  <c r="J42" i="82"/>
  <c r="H41" i="82"/>
  <c r="I41" i="82" s="1"/>
  <c r="B41" i="82"/>
  <c r="K45" i="21"/>
  <c r="Q45" i="21"/>
  <c r="F45" i="21"/>
  <c r="N45" i="21"/>
  <c r="A46" i="21"/>
  <c r="O42" i="82" l="1"/>
  <c r="F43" i="82"/>
  <c r="N43" i="82"/>
  <c r="C43" i="82"/>
  <c r="A44" i="82"/>
  <c r="D43" i="82"/>
  <c r="E43" i="82"/>
  <c r="P43" i="82"/>
  <c r="J43" i="82"/>
  <c r="M43" i="82"/>
  <c r="G42" i="82"/>
  <c r="H42" i="82"/>
  <c r="I42" i="82" s="1"/>
  <c r="B42" i="82"/>
  <c r="N46" i="21"/>
  <c r="F46" i="21"/>
  <c r="Q46" i="21"/>
  <c r="K46" i="21"/>
  <c r="A47" i="21"/>
  <c r="O43" i="82" l="1"/>
  <c r="F44" i="82"/>
  <c r="N44" i="82"/>
  <c r="C44" i="82"/>
  <c r="A45" i="82"/>
  <c r="D44" i="82"/>
  <c r="P44" i="82"/>
  <c r="M44" i="82"/>
  <c r="E44" i="82"/>
  <c r="J44" i="82"/>
  <c r="G43" i="82"/>
  <c r="H43" i="82"/>
  <c r="I43" i="82" s="1"/>
  <c r="B43" i="82"/>
  <c r="Q47" i="21"/>
  <c r="F47" i="21"/>
  <c r="K47" i="21"/>
  <c r="N47" i="21"/>
  <c r="A48" i="21"/>
  <c r="O44" i="82" l="1"/>
  <c r="G44" i="82"/>
  <c r="B44" i="82"/>
  <c r="H44" i="82"/>
  <c r="I44" i="82" s="1"/>
  <c r="F45" i="82"/>
  <c r="N45" i="82"/>
  <c r="E45" i="82"/>
  <c r="P45" i="82"/>
  <c r="D45" i="82"/>
  <c r="M45" i="82"/>
  <c r="A46" i="82"/>
  <c r="J45" i="82"/>
  <c r="C45" i="82"/>
  <c r="F48" i="21"/>
  <c r="Q48" i="21"/>
  <c r="K48" i="21"/>
  <c r="N48" i="21"/>
  <c r="A49" i="21"/>
  <c r="G45" i="82" l="1"/>
  <c r="O45" i="82"/>
  <c r="N46" i="82"/>
  <c r="F46" i="82"/>
  <c r="P46" i="82"/>
  <c r="M46" i="82"/>
  <c r="J46" i="82"/>
  <c r="E46" i="82"/>
  <c r="D46" i="82"/>
  <c r="C46" i="82"/>
  <c r="A47" i="82"/>
  <c r="B45" i="82"/>
  <c r="H45" i="82"/>
  <c r="I45" i="82" s="1"/>
  <c r="Q49" i="21"/>
  <c r="K49" i="21"/>
  <c r="F49" i="21"/>
  <c r="N49" i="21"/>
  <c r="A50" i="21"/>
  <c r="O46" i="82" l="1"/>
  <c r="G46" i="82"/>
  <c r="B46" i="82"/>
  <c r="H46" i="82"/>
  <c r="I46" i="82" s="1"/>
  <c r="F47" i="82"/>
  <c r="N47" i="82"/>
  <c r="M47" i="82"/>
  <c r="E47" i="82"/>
  <c r="J47" i="82"/>
  <c r="P47" i="82"/>
  <c r="C47" i="82"/>
  <c r="D47" i="82"/>
  <c r="A48" i="82"/>
  <c r="Q50" i="21"/>
  <c r="K50" i="21"/>
  <c r="F50" i="21"/>
  <c r="N50" i="21"/>
  <c r="A51" i="21"/>
  <c r="O47" i="82" l="1"/>
  <c r="G47" i="82"/>
  <c r="B47" i="82"/>
  <c r="H47" i="82"/>
  <c r="I47" i="82" s="1"/>
  <c r="F48" i="82"/>
  <c r="N48" i="82"/>
  <c r="E48" i="82"/>
  <c r="J48" i="82"/>
  <c r="M48" i="82"/>
  <c r="P48" i="82"/>
  <c r="C48" i="82"/>
  <c r="A49" i="82"/>
  <c r="D48" i="82"/>
  <c r="N51" i="21"/>
  <c r="K51" i="21"/>
  <c r="Q51" i="21"/>
  <c r="F51" i="21"/>
  <c r="A52" i="21"/>
  <c r="G48" i="82" l="1"/>
  <c r="O48" i="82"/>
  <c r="H48" i="82"/>
  <c r="I48" i="82" s="1"/>
  <c r="B48" i="82"/>
  <c r="N49" i="82"/>
  <c r="F49" i="82"/>
  <c r="J49" i="82"/>
  <c r="M49" i="82"/>
  <c r="E49" i="82"/>
  <c r="P49" i="82"/>
  <c r="A50" i="82"/>
  <c r="D49" i="82"/>
  <c r="C49" i="82"/>
  <c r="K52" i="21"/>
  <c r="N52" i="21"/>
  <c r="F52" i="21"/>
  <c r="Q52" i="21"/>
  <c r="A53" i="21"/>
  <c r="G49" i="82" l="1"/>
  <c r="O49" i="82"/>
  <c r="N50" i="82"/>
  <c r="F50" i="82"/>
  <c r="J50" i="82"/>
  <c r="M50" i="82"/>
  <c r="E50" i="82"/>
  <c r="P50" i="82"/>
  <c r="D50" i="82"/>
  <c r="A51" i="82"/>
  <c r="C50" i="82"/>
  <c r="H49" i="82"/>
  <c r="I49" i="82" s="1"/>
  <c r="B49" i="82"/>
  <c r="N53" i="21"/>
  <c r="F53" i="21"/>
  <c r="Q53" i="21"/>
  <c r="K53" i="21"/>
  <c r="A54" i="21"/>
  <c r="G50" i="82" l="1"/>
  <c r="O50" i="82"/>
  <c r="B50" i="82"/>
  <c r="H50" i="82"/>
  <c r="I50" i="82" s="1"/>
  <c r="F51" i="82"/>
  <c r="N51" i="82"/>
  <c r="E51" i="82"/>
  <c r="M51" i="82"/>
  <c r="P51" i="82"/>
  <c r="J51" i="82"/>
  <c r="A52" i="82"/>
  <c r="C51" i="82"/>
  <c r="D51" i="82"/>
  <c r="N54" i="21"/>
  <c r="F54" i="21"/>
  <c r="K54" i="21"/>
  <c r="Q54" i="21"/>
  <c r="A55" i="21"/>
  <c r="O51" i="82" l="1"/>
  <c r="G51" i="82"/>
  <c r="F52" i="82"/>
  <c r="N52" i="82"/>
  <c r="P52" i="82"/>
  <c r="J52" i="82"/>
  <c r="E52" i="82"/>
  <c r="M52" i="82"/>
  <c r="A53" i="82"/>
  <c r="D52" i="82"/>
  <c r="C52" i="82"/>
  <c r="B51" i="82"/>
  <c r="H51" i="82"/>
  <c r="I51" i="82" s="1"/>
  <c r="Q55" i="21"/>
  <c r="F55" i="21"/>
  <c r="K55" i="21"/>
  <c r="N55" i="21"/>
  <c r="A56" i="21"/>
  <c r="O52" i="82" l="1"/>
  <c r="G52" i="82"/>
  <c r="B52" i="82"/>
  <c r="H52" i="82"/>
  <c r="I52" i="82" s="1"/>
  <c r="N53" i="82"/>
  <c r="F53" i="82"/>
  <c r="J53" i="82"/>
  <c r="M53" i="82"/>
  <c r="E53" i="82"/>
  <c r="P53" i="82"/>
  <c r="A54" i="82"/>
  <c r="D53" i="82"/>
  <c r="C53" i="82"/>
  <c r="F56" i="21"/>
  <c r="Q56" i="21"/>
  <c r="N56" i="21"/>
  <c r="K56" i="21"/>
  <c r="A57" i="21"/>
  <c r="O53" i="82" l="1"/>
  <c r="N54" i="82"/>
  <c r="F54" i="82"/>
  <c r="J54" i="82"/>
  <c r="M54" i="82"/>
  <c r="E54" i="82"/>
  <c r="P54" i="82"/>
  <c r="A55" i="82"/>
  <c r="D54" i="82"/>
  <c r="C54" i="82"/>
  <c r="H53" i="82"/>
  <c r="I53" i="82" s="1"/>
  <c r="B53" i="82"/>
  <c r="G53" i="82"/>
  <c r="Q57" i="21"/>
  <c r="K57" i="21"/>
  <c r="F57" i="21"/>
  <c r="N57" i="21"/>
  <c r="A58" i="21"/>
  <c r="G54" i="82" l="1"/>
  <c r="O54" i="82"/>
  <c r="H54" i="82"/>
  <c r="I54" i="82" s="1"/>
  <c r="B54" i="82"/>
  <c r="N55" i="82"/>
  <c r="F55" i="82"/>
  <c r="J55" i="82"/>
  <c r="M55" i="82"/>
  <c r="E55" i="82"/>
  <c r="P55" i="82"/>
  <c r="D55" i="82"/>
  <c r="C55" i="82"/>
  <c r="A56" i="82"/>
  <c r="Q58" i="21"/>
  <c r="K58" i="21"/>
  <c r="N58" i="21"/>
  <c r="F58" i="21"/>
  <c r="A59" i="21"/>
  <c r="G55" i="82" l="1"/>
  <c r="O55" i="82"/>
  <c r="F56" i="82"/>
  <c r="N56" i="82"/>
  <c r="J56" i="82"/>
  <c r="M56" i="82"/>
  <c r="E56" i="82"/>
  <c r="P56" i="82"/>
  <c r="D56" i="82"/>
  <c r="A57" i="82"/>
  <c r="C56" i="82"/>
  <c r="B55" i="82"/>
  <c r="H55" i="82"/>
  <c r="I55" i="82" s="1"/>
  <c r="N59" i="21"/>
  <c r="Q59" i="21"/>
  <c r="F59" i="21"/>
  <c r="K59" i="21"/>
  <c r="A60" i="21"/>
  <c r="O56" i="82" l="1"/>
  <c r="G56" i="82"/>
  <c r="B56" i="82"/>
  <c r="H56" i="82"/>
  <c r="I56" i="82" s="1"/>
  <c r="N57" i="82"/>
  <c r="F57" i="82"/>
  <c r="E57" i="82"/>
  <c r="P57" i="82"/>
  <c r="J57" i="82"/>
  <c r="M57" i="82"/>
  <c r="C57" i="82"/>
  <c r="A58" i="82"/>
  <c r="D57" i="82"/>
  <c r="K60" i="21"/>
  <c r="N60" i="21"/>
  <c r="F60" i="21"/>
  <c r="Q60" i="21"/>
  <c r="A61" i="21"/>
  <c r="O57" i="82" l="1"/>
  <c r="G57" i="82"/>
  <c r="N58" i="82"/>
  <c r="F58" i="82"/>
  <c r="E58" i="82"/>
  <c r="P58" i="82"/>
  <c r="J58" i="82"/>
  <c r="M58" i="82"/>
  <c r="C58" i="82"/>
  <c r="A59" i="82"/>
  <c r="D58" i="82"/>
  <c r="H57" i="82"/>
  <c r="I57" i="82" s="1"/>
  <c r="B57" i="82"/>
  <c r="N61" i="21"/>
  <c r="F61" i="21"/>
  <c r="K61" i="21"/>
  <c r="Q61" i="21"/>
  <c r="A62" i="21"/>
  <c r="O58" i="82" l="1"/>
  <c r="F59" i="82"/>
  <c r="N59" i="82"/>
  <c r="P59" i="82"/>
  <c r="J59" i="82"/>
  <c r="M59" i="82"/>
  <c r="E59" i="82"/>
  <c r="C59" i="82"/>
  <c r="A60" i="82"/>
  <c r="D59" i="82"/>
  <c r="H58" i="82"/>
  <c r="I58" i="82" s="1"/>
  <c r="B58" i="82"/>
  <c r="G58" i="82"/>
  <c r="N62" i="21"/>
  <c r="F62" i="21"/>
  <c r="Q62" i="21"/>
  <c r="K62" i="21"/>
  <c r="A63" i="21"/>
  <c r="G59" i="82" l="1"/>
  <c r="O59" i="82"/>
  <c r="F60" i="82"/>
  <c r="N60" i="82"/>
  <c r="J60" i="82"/>
  <c r="E60" i="82"/>
  <c r="P60" i="82"/>
  <c r="M60" i="82"/>
  <c r="A61" i="82"/>
  <c r="C60" i="82"/>
  <c r="D60" i="82"/>
  <c r="H59" i="82"/>
  <c r="I59" i="82" s="1"/>
  <c r="B59" i="82"/>
  <c r="Q63" i="21"/>
  <c r="F63" i="21"/>
  <c r="K63" i="21"/>
  <c r="N63" i="21"/>
  <c r="A64" i="21"/>
  <c r="G60" i="82" l="1"/>
  <c r="O60" i="82"/>
  <c r="B60" i="82"/>
  <c r="H60" i="82"/>
  <c r="I60" i="82" s="1"/>
  <c r="N61" i="82"/>
  <c r="F61" i="82"/>
  <c r="E61" i="82"/>
  <c r="P61" i="82"/>
  <c r="J61" i="82"/>
  <c r="M61" i="82"/>
  <c r="D61" i="82"/>
  <c r="C61" i="82"/>
  <c r="A62" i="82"/>
  <c r="F64" i="21"/>
  <c r="Q64" i="21"/>
  <c r="K64" i="21"/>
  <c r="N64" i="21"/>
  <c r="A65" i="21"/>
  <c r="G61" i="82" l="1"/>
  <c r="O61" i="82"/>
  <c r="N62" i="82"/>
  <c r="F62" i="82"/>
  <c r="P62" i="82"/>
  <c r="M62" i="82"/>
  <c r="J62" i="82"/>
  <c r="E62" i="82"/>
  <c r="C62" i="82"/>
  <c r="D62" i="82"/>
  <c r="A63" i="82"/>
  <c r="B61" i="82"/>
  <c r="H61" i="82"/>
  <c r="I61" i="82" s="1"/>
  <c r="Q65" i="21"/>
  <c r="K65" i="21"/>
  <c r="N65" i="21"/>
  <c r="F65" i="21"/>
  <c r="A66" i="21"/>
  <c r="G62" i="82" l="1"/>
  <c r="O62" i="82"/>
  <c r="H62" i="82"/>
  <c r="I62" i="82" s="1"/>
  <c r="B62" i="82"/>
  <c r="F63" i="82"/>
  <c r="N63" i="82"/>
  <c r="M63" i="82"/>
  <c r="J63" i="82"/>
  <c r="P63" i="82"/>
  <c r="E63" i="82"/>
  <c r="C63" i="82"/>
  <c r="A64" i="82"/>
  <c r="D63" i="82"/>
  <c r="Q66" i="21"/>
  <c r="K66" i="21"/>
  <c r="F66" i="21"/>
  <c r="N66" i="21"/>
  <c r="G63" i="82" l="1"/>
  <c r="O63" i="82"/>
  <c r="B63" i="82"/>
  <c r="H63" i="82"/>
  <c r="I63" i="82" s="1"/>
  <c r="F64" i="82"/>
  <c r="N64" i="82"/>
  <c r="E64" i="82"/>
  <c r="P64" i="82"/>
  <c r="M64" i="82"/>
  <c r="J64" i="82"/>
  <c r="D64" i="82"/>
  <c r="A65" i="82"/>
  <c r="C64" i="82"/>
  <c r="C2529" i="67"/>
  <c r="C276" i="67"/>
  <c r="G91" i="73"/>
  <c r="H28" i="73"/>
  <c r="H124" i="73" s="1"/>
  <c r="I28" i="73"/>
  <c r="D2529" i="67" s="1"/>
  <c r="B84" i="73"/>
  <c r="B180" i="73" s="1"/>
  <c r="G124" i="73"/>
  <c r="G64" i="82" l="1"/>
  <c r="I124" i="73"/>
  <c r="O64" i="82"/>
  <c r="G187" i="73"/>
  <c r="I16" i="84"/>
  <c r="I16" i="83"/>
  <c r="H84" i="73"/>
  <c r="H180" i="73" s="1"/>
  <c r="H83" i="73"/>
  <c r="D33" i="82"/>
  <c r="B64" i="82"/>
  <c r="H64" i="82"/>
  <c r="I64" i="82" s="1"/>
  <c r="N65" i="82"/>
  <c r="F65" i="82"/>
  <c r="J65" i="82"/>
  <c r="P65" i="82"/>
  <c r="M65" i="82"/>
  <c r="E65" i="82"/>
  <c r="A66" i="82"/>
  <c r="D65" i="82"/>
  <c r="C65" i="82"/>
  <c r="I16" i="64"/>
  <c r="I91" i="73"/>
  <c r="D276" i="67"/>
  <c r="G84" i="73" l="1"/>
  <c r="I84" i="73" s="1"/>
  <c r="I180" i="73" s="1"/>
  <c r="H179" i="73"/>
  <c r="G83" i="73"/>
  <c r="O65" i="82"/>
  <c r="G65" i="82"/>
  <c r="J16" i="83"/>
  <c r="J16" i="84"/>
  <c r="H33" i="82"/>
  <c r="I33" i="82" s="1"/>
  <c r="B33" i="82"/>
  <c r="B65" i="82"/>
  <c r="H65" i="82"/>
  <c r="I65" i="82" s="1"/>
  <c r="N66" i="82"/>
  <c r="F66" i="82"/>
  <c r="M66" i="82"/>
  <c r="J66" i="82"/>
  <c r="P66" i="82"/>
  <c r="E66" i="82"/>
  <c r="G66" i="82" s="1"/>
  <c r="D66" i="82"/>
  <c r="C66" i="82"/>
  <c r="I187" i="73"/>
  <c r="J16" i="64"/>
  <c r="D567" i="67"/>
  <c r="D2820" i="67"/>
  <c r="C33" i="21"/>
  <c r="C567" i="67"/>
  <c r="C2820" i="67"/>
  <c r="J66" i="21"/>
  <c r="L66" i="21" s="1"/>
  <c r="T66" i="21" s="1"/>
  <c r="E66" i="21"/>
  <c r="G66" i="21" s="1"/>
  <c r="V66" i="21"/>
  <c r="C66" i="21"/>
  <c r="M13" i="21"/>
  <c r="O13" i="21" s="1"/>
  <c r="M66" i="21"/>
  <c r="O66" i="21" s="1"/>
  <c r="P13" i="21"/>
  <c r="R13" i="21" s="1"/>
  <c r="P66" i="21"/>
  <c r="R66" i="21" s="1"/>
  <c r="E13" i="21"/>
  <c r="J65" i="21"/>
  <c r="L65" i="21" s="1"/>
  <c r="M65" i="21"/>
  <c r="O65" i="21" s="1"/>
  <c r="P65" i="21"/>
  <c r="R65" i="21" s="1"/>
  <c r="C65" i="21"/>
  <c r="E65" i="21"/>
  <c r="G65" i="21" s="1"/>
  <c r="V65" i="21"/>
  <c r="Y65" i="21" s="1"/>
  <c r="J64" i="21"/>
  <c r="L64" i="21" s="1"/>
  <c r="V64" i="21"/>
  <c r="W64" i="21" s="1"/>
  <c r="J63" i="21"/>
  <c r="L63" i="21" s="1"/>
  <c r="M64" i="21"/>
  <c r="O64" i="21" s="1"/>
  <c r="E64" i="21"/>
  <c r="G64" i="21" s="1"/>
  <c r="C64" i="21"/>
  <c r="P64" i="21"/>
  <c r="R64" i="21" s="1"/>
  <c r="M63" i="21"/>
  <c r="O63" i="21" s="1"/>
  <c r="V63" i="21"/>
  <c r="S63" i="21" s="1"/>
  <c r="C63" i="21"/>
  <c r="E63" i="21"/>
  <c r="G63" i="21" s="1"/>
  <c r="P63" i="21"/>
  <c r="R63" i="21" s="1"/>
  <c r="J62" i="21"/>
  <c r="L62" i="21" s="1"/>
  <c r="M62" i="21"/>
  <c r="O62" i="21" s="1"/>
  <c r="J61" i="21"/>
  <c r="L61" i="21" s="1"/>
  <c r="E62" i="21"/>
  <c r="G62" i="21" s="1"/>
  <c r="V62" i="21"/>
  <c r="Y62" i="21" s="1"/>
  <c r="P62" i="21"/>
  <c r="R62" i="21" s="1"/>
  <c r="C62" i="21"/>
  <c r="M61" i="21"/>
  <c r="O61" i="21" s="1"/>
  <c r="V61" i="21"/>
  <c r="Y61" i="21" s="1"/>
  <c r="C61" i="21"/>
  <c r="E61" i="21"/>
  <c r="G61" i="21" s="1"/>
  <c r="P61" i="21"/>
  <c r="R61" i="21" s="1"/>
  <c r="J60" i="21"/>
  <c r="L60" i="21" s="1"/>
  <c r="P60" i="21"/>
  <c r="R60" i="21" s="1"/>
  <c r="V60" i="21"/>
  <c r="W60" i="21" s="1"/>
  <c r="C60" i="21"/>
  <c r="M60" i="21"/>
  <c r="O60" i="21" s="1"/>
  <c r="E60" i="21"/>
  <c r="G60" i="21" s="1"/>
  <c r="J59" i="21"/>
  <c r="L59" i="21" s="1"/>
  <c r="P59" i="21"/>
  <c r="R59" i="21" s="1"/>
  <c r="C59" i="21"/>
  <c r="M59" i="21"/>
  <c r="O59" i="21" s="1"/>
  <c r="V59" i="21"/>
  <c r="Y59" i="21" s="1"/>
  <c r="E59" i="21"/>
  <c r="G59" i="21" s="1"/>
  <c r="J58" i="21"/>
  <c r="L58" i="21" s="1"/>
  <c r="C58" i="21"/>
  <c r="E58" i="21"/>
  <c r="G58" i="21" s="1"/>
  <c r="P58" i="21"/>
  <c r="R58" i="21" s="1"/>
  <c r="M58" i="21"/>
  <c r="O58" i="21" s="1"/>
  <c r="V58" i="21"/>
  <c r="J57" i="21"/>
  <c r="L57" i="21" s="1"/>
  <c r="P57" i="21"/>
  <c r="R57" i="21" s="1"/>
  <c r="M57" i="21"/>
  <c r="O57" i="21" s="1"/>
  <c r="E57" i="21"/>
  <c r="G57" i="21" s="1"/>
  <c r="V57" i="21"/>
  <c r="C57" i="21"/>
  <c r="J56" i="21"/>
  <c r="L56" i="21" s="1"/>
  <c r="V56" i="21"/>
  <c r="M56" i="21"/>
  <c r="O56" i="21" s="1"/>
  <c r="P56" i="21"/>
  <c r="R56" i="21" s="1"/>
  <c r="J55" i="21"/>
  <c r="L55" i="21" s="1"/>
  <c r="C56" i="21"/>
  <c r="E56" i="21"/>
  <c r="G56" i="21" s="1"/>
  <c r="P55" i="21"/>
  <c r="R55" i="21" s="1"/>
  <c r="M55" i="21"/>
  <c r="O55" i="21" s="1"/>
  <c r="C55" i="21"/>
  <c r="J54" i="21"/>
  <c r="L54" i="21" s="1"/>
  <c r="V55" i="21"/>
  <c r="Y55" i="21" s="1"/>
  <c r="E55" i="21"/>
  <c r="G55" i="21" s="1"/>
  <c r="M54" i="21"/>
  <c r="O54" i="21" s="1"/>
  <c r="E54" i="21"/>
  <c r="G54" i="21" s="1"/>
  <c r="C54" i="21"/>
  <c r="V54" i="21"/>
  <c r="Y54" i="21" s="1"/>
  <c r="J53" i="21"/>
  <c r="L53" i="21" s="1"/>
  <c r="P54" i="21"/>
  <c r="R54" i="21" s="1"/>
  <c r="P53" i="21"/>
  <c r="R53" i="21" s="1"/>
  <c r="E53" i="21"/>
  <c r="G53" i="21" s="1"/>
  <c r="M53" i="21"/>
  <c r="O53" i="21" s="1"/>
  <c r="V53" i="21"/>
  <c r="C53" i="21"/>
  <c r="J52" i="21"/>
  <c r="L52" i="21" s="1"/>
  <c r="E52" i="21"/>
  <c r="G52" i="21" s="1"/>
  <c r="V52" i="21"/>
  <c r="S52" i="21" s="1"/>
  <c r="P52" i="21"/>
  <c r="R52" i="21" s="1"/>
  <c r="C52" i="21"/>
  <c r="M52" i="21"/>
  <c r="O52" i="21" s="1"/>
  <c r="J51" i="21"/>
  <c r="L51" i="21" s="1"/>
  <c r="V51" i="21"/>
  <c r="M51" i="21"/>
  <c r="O51" i="21" s="1"/>
  <c r="P51" i="21"/>
  <c r="R51" i="21" s="1"/>
  <c r="E51" i="21"/>
  <c r="G51" i="21" s="1"/>
  <c r="C51" i="21"/>
  <c r="J50" i="21"/>
  <c r="L50" i="21" s="1"/>
  <c r="E50" i="21"/>
  <c r="G50" i="21" s="1"/>
  <c r="P50" i="21"/>
  <c r="R50" i="21" s="1"/>
  <c r="J49" i="21"/>
  <c r="L49" i="21" s="1"/>
  <c r="V50" i="21"/>
  <c r="Y50" i="21" s="1"/>
  <c r="M50" i="21"/>
  <c r="O50" i="21" s="1"/>
  <c r="C50" i="21"/>
  <c r="C49" i="21"/>
  <c r="M49" i="21"/>
  <c r="O49" i="21" s="1"/>
  <c r="P49" i="21"/>
  <c r="R49" i="21" s="1"/>
  <c r="V49" i="21"/>
  <c r="S49" i="21" s="1"/>
  <c r="E49" i="21"/>
  <c r="G49" i="21" s="1"/>
  <c r="J48" i="21"/>
  <c r="L48" i="21" s="1"/>
  <c r="C48" i="21"/>
  <c r="M48" i="21"/>
  <c r="O48" i="21" s="1"/>
  <c r="J47" i="21"/>
  <c r="L47" i="21" s="1"/>
  <c r="V48" i="21"/>
  <c r="Y48" i="21" s="1"/>
  <c r="P48" i="21"/>
  <c r="R48" i="21" s="1"/>
  <c r="E48" i="21"/>
  <c r="G48" i="21" s="1"/>
  <c r="M47" i="21"/>
  <c r="O47" i="21" s="1"/>
  <c r="P47" i="21"/>
  <c r="R47" i="21" s="1"/>
  <c r="V47" i="21"/>
  <c r="W47" i="21" s="1"/>
  <c r="C47" i="21"/>
  <c r="J46" i="21"/>
  <c r="L46" i="21" s="1"/>
  <c r="E47" i="21"/>
  <c r="G47" i="21" s="1"/>
  <c r="E46" i="21"/>
  <c r="G46" i="21" s="1"/>
  <c r="P46" i="21"/>
  <c r="R46" i="21" s="1"/>
  <c r="V46" i="21"/>
  <c r="S46" i="21" s="1"/>
  <c r="M46" i="21"/>
  <c r="O46" i="21" s="1"/>
  <c r="C46" i="21"/>
  <c r="J45" i="21"/>
  <c r="L45" i="21" s="1"/>
  <c r="P45" i="21"/>
  <c r="R45" i="21" s="1"/>
  <c r="E45" i="21"/>
  <c r="G45" i="21" s="1"/>
  <c r="M45" i="21"/>
  <c r="O45" i="21" s="1"/>
  <c r="V45" i="21"/>
  <c r="W45" i="21" s="1"/>
  <c r="C45" i="21"/>
  <c r="J44" i="21"/>
  <c r="L44" i="21" s="1"/>
  <c r="M44" i="21"/>
  <c r="O44" i="21" s="1"/>
  <c r="P44" i="21"/>
  <c r="R44" i="21" s="1"/>
  <c r="V44" i="21"/>
  <c r="S44" i="21" s="1"/>
  <c r="C44" i="21"/>
  <c r="E44" i="21"/>
  <c r="G44" i="21" s="1"/>
  <c r="J43" i="21"/>
  <c r="L43" i="21" s="1"/>
  <c r="U43" i="21" s="1"/>
  <c r="M43" i="21"/>
  <c r="O43" i="21" s="1"/>
  <c r="V43" i="21"/>
  <c r="S43" i="21" s="1"/>
  <c r="C43" i="21"/>
  <c r="J42" i="21"/>
  <c r="L42" i="21" s="1"/>
  <c r="E43" i="21"/>
  <c r="G43" i="21" s="1"/>
  <c r="P43" i="21"/>
  <c r="R43" i="21" s="1"/>
  <c r="P42" i="21"/>
  <c r="R42" i="21" s="1"/>
  <c r="E42" i="21"/>
  <c r="G42" i="21" s="1"/>
  <c r="M42" i="21"/>
  <c r="O42" i="21" s="1"/>
  <c r="V42" i="21"/>
  <c r="C42" i="21"/>
  <c r="J41" i="21"/>
  <c r="L41" i="21" s="1"/>
  <c r="M41" i="21"/>
  <c r="O41" i="21" s="1"/>
  <c r="C41" i="21"/>
  <c r="P41" i="21"/>
  <c r="R41" i="21" s="1"/>
  <c r="E41" i="21"/>
  <c r="G41" i="21" s="1"/>
  <c r="V41" i="21"/>
  <c r="J40" i="21"/>
  <c r="L40" i="21" s="1"/>
  <c r="M40" i="21"/>
  <c r="O40" i="21" s="1"/>
  <c r="E40" i="21"/>
  <c r="G40" i="21" s="1"/>
  <c r="V40" i="21"/>
  <c r="W40" i="21" s="1"/>
  <c r="P40" i="21"/>
  <c r="R40" i="21" s="1"/>
  <c r="C40" i="21"/>
  <c r="J39" i="21"/>
  <c r="L39" i="21" s="1"/>
  <c r="E39" i="21"/>
  <c r="G39" i="21" s="1"/>
  <c r="P39" i="21"/>
  <c r="R39" i="21" s="1"/>
  <c r="C39" i="21"/>
  <c r="J38" i="21"/>
  <c r="L38" i="21" s="1"/>
  <c r="V39" i="21"/>
  <c r="S39" i="21" s="1"/>
  <c r="M39" i="21"/>
  <c r="O39" i="21" s="1"/>
  <c r="P38" i="21"/>
  <c r="R38" i="21" s="1"/>
  <c r="E38" i="21"/>
  <c r="G38" i="21" s="1"/>
  <c r="C38" i="21"/>
  <c r="M38" i="21"/>
  <c r="O38" i="21" s="1"/>
  <c r="V38" i="21"/>
  <c r="Y38" i="21" s="1"/>
  <c r="J37" i="21"/>
  <c r="L37" i="21" s="1"/>
  <c r="P37" i="21"/>
  <c r="R37" i="21" s="1"/>
  <c r="M37" i="21"/>
  <c r="O37" i="21" s="1"/>
  <c r="E37" i="21"/>
  <c r="G37" i="21" s="1"/>
  <c r="J36" i="21"/>
  <c r="L36" i="21" s="1"/>
  <c r="V37" i="21"/>
  <c r="C37" i="21"/>
  <c r="C36" i="21"/>
  <c r="E36" i="21"/>
  <c r="G36" i="21" s="1"/>
  <c r="P36" i="21"/>
  <c r="R36" i="21" s="1"/>
  <c r="V36" i="21"/>
  <c r="M36" i="21"/>
  <c r="O36" i="21" s="1"/>
  <c r="J35" i="21"/>
  <c r="L35" i="21" s="1"/>
  <c r="C66" i="81"/>
  <c r="E35" i="21"/>
  <c r="G35" i="21" s="1"/>
  <c r="P35" i="21"/>
  <c r="R35" i="21" s="1"/>
  <c r="C65" i="81"/>
  <c r="V35" i="21"/>
  <c r="W35" i="21" s="1"/>
  <c r="M35" i="21"/>
  <c r="O35" i="21" s="1"/>
  <c r="J34" i="21"/>
  <c r="L34" i="21" s="1"/>
  <c r="C35" i="21"/>
  <c r="J33" i="21"/>
  <c r="L33" i="21" s="1"/>
  <c r="V34" i="21"/>
  <c r="P34" i="21"/>
  <c r="R34" i="21" s="1"/>
  <c r="E34" i="21"/>
  <c r="G34" i="21" s="1"/>
  <c r="M34" i="21"/>
  <c r="O34" i="21" s="1"/>
  <c r="C34" i="21"/>
  <c r="C64" i="81"/>
  <c r="P33" i="21"/>
  <c r="R33" i="21" s="1"/>
  <c r="C63" i="81"/>
  <c r="E33" i="21"/>
  <c r="G33" i="21" s="1"/>
  <c r="V33" i="21"/>
  <c r="Y33" i="21" s="1"/>
  <c r="M33" i="21"/>
  <c r="O33" i="21" s="1"/>
  <c r="J32" i="21"/>
  <c r="L32" i="21" s="1"/>
  <c r="E32" i="21"/>
  <c r="G32" i="21" s="1"/>
  <c r="M32" i="21"/>
  <c r="O32" i="21" s="1"/>
  <c r="C32" i="21"/>
  <c r="C62" i="81"/>
  <c r="J31" i="21"/>
  <c r="L31" i="21" s="1"/>
  <c r="V32" i="21"/>
  <c r="S32" i="21" s="1"/>
  <c r="P32" i="21"/>
  <c r="R32" i="21" s="1"/>
  <c r="M31" i="21"/>
  <c r="O31" i="21" s="1"/>
  <c r="E31" i="21"/>
  <c r="G31" i="21" s="1"/>
  <c r="C61" i="81"/>
  <c r="J30" i="21"/>
  <c r="L30" i="21" s="1"/>
  <c r="V31" i="21"/>
  <c r="W31" i="21" s="1"/>
  <c r="P31" i="21"/>
  <c r="R31" i="21" s="1"/>
  <c r="C31" i="21"/>
  <c r="M30" i="21"/>
  <c r="O30" i="21" s="1"/>
  <c r="E30" i="21"/>
  <c r="G30" i="21" s="1"/>
  <c r="V30" i="21"/>
  <c r="C60" i="81"/>
  <c r="J29" i="21"/>
  <c r="L29" i="21" s="1"/>
  <c r="P30" i="21"/>
  <c r="R30" i="21" s="1"/>
  <c r="C30" i="21"/>
  <c r="M29" i="21"/>
  <c r="O29" i="21" s="1"/>
  <c r="P29" i="21"/>
  <c r="R29" i="21" s="1"/>
  <c r="V29" i="21"/>
  <c r="S29" i="21" s="1"/>
  <c r="E29" i="21"/>
  <c r="G29" i="21" s="1"/>
  <c r="C29" i="21"/>
  <c r="J28" i="21"/>
  <c r="L28" i="21" s="1"/>
  <c r="C59" i="81"/>
  <c r="J27" i="21"/>
  <c r="L27" i="21" s="1"/>
  <c r="P28" i="21"/>
  <c r="R28" i="21" s="1"/>
  <c r="E28" i="21"/>
  <c r="G28" i="21" s="1"/>
  <c r="M28" i="21"/>
  <c r="O28" i="21" s="1"/>
  <c r="V28" i="21"/>
  <c r="C28" i="21"/>
  <c r="C58" i="81"/>
  <c r="E27" i="21"/>
  <c r="G27" i="21" s="1"/>
  <c r="M27" i="21"/>
  <c r="O27" i="21" s="1"/>
  <c r="J26" i="21"/>
  <c r="L26" i="21" s="1"/>
  <c r="V27" i="21"/>
  <c r="W27" i="21" s="1"/>
  <c r="P27" i="21"/>
  <c r="R27" i="21" s="1"/>
  <c r="C27" i="21"/>
  <c r="C57" i="81"/>
  <c r="P26" i="21"/>
  <c r="R26" i="21" s="1"/>
  <c r="M26" i="21"/>
  <c r="O26" i="21" s="1"/>
  <c r="E26" i="21"/>
  <c r="G26" i="21" s="1"/>
  <c r="V26" i="21"/>
  <c r="C26" i="21"/>
  <c r="J25" i="21"/>
  <c r="L25" i="21" s="1"/>
  <c r="C56" i="81"/>
  <c r="C25" i="21"/>
  <c r="P25" i="21"/>
  <c r="R25" i="21" s="1"/>
  <c r="E25" i="21"/>
  <c r="G25" i="21" s="1"/>
  <c r="M25" i="21"/>
  <c r="O25" i="21" s="1"/>
  <c r="J24" i="21"/>
  <c r="L24" i="21" s="1"/>
  <c r="V25" i="21"/>
  <c r="W25" i="21" s="1"/>
  <c r="C55" i="81"/>
  <c r="P24" i="21"/>
  <c r="R24" i="21" s="1"/>
  <c r="E24" i="21"/>
  <c r="G24" i="21" s="1"/>
  <c r="M24" i="21"/>
  <c r="O24" i="21" s="1"/>
  <c r="C54" i="81"/>
  <c r="V24" i="21"/>
  <c r="Y24" i="21" s="1"/>
  <c r="J23" i="21"/>
  <c r="L23" i="21" s="1"/>
  <c r="C24" i="21"/>
  <c r="E23" i="21"/>
  <c r="G23" i="21" s="1"/>
  <c r="P23" i="21"/>
  <c r="R23" i="21" s="1"/>
  <c r="V23" i="21"/>
  <c r="S23" i="21" s="1"/>
  <c r="M23" i="21"/>
  <c r="O23" i="21" s="1"/>
  <c r="J22" i="21"/>
  <c r="L22" i="21" s="1"/>
  <c r="C23" i="21"/>
  <c r="C53" i="81"/>
  <c r="P22" i="21"/>
  <c r="R22" i="21" s="1"/>
  <c r="J21" i="21"/>
  <c r="L21" i="21" s="1"/>
  <c r="E22" i="21"/>
  <c r="G22" i="21" s="1"/>
  <c r="V22" i="21"/>
  <c r="C22" i="21"/>
  <c r="C52" i="81"/>
  <c r="M22" i="21"/>
  <c r="O22" i="21" s="1"/>
  <c r="P21" i="21"/>
  <c r="R21" i="21" s="1"/>
  <c r="V21" i="21"/>
  <c r="S21" i="21" s="1"/>
  <c r="E21" i="21"/>
  <c r="G21" i="21" s="1"/>
  <c r="M21" i="21"/>
  <c r="O21" i="21" s="1"/>
  <c r="C21" i="21"/>
  <c r="C51" i="81"/>
  <c r="J19" i="21"/>
  <c r="L19" i="21" s="1"/>
  <c r="C20" i="21"/>
  <c r="C50" i="81"/>
  <c r="E20" i="21"/>
  <c r="G20" i="21" s="1"/>
  <c r="P20" i="21"/>
  <c r="R20" i="21" s="1"/>
  <c r="J20" i="21"/>
  <c r="L20" i="21" s="1"/>
  <c r="V20" i="21"/>
  <c r="W20" i="21" s="1"/>
  <c r="M20" i="21"/>
  <c r="O20" i="21" s="1"/>
  <c r="V19" i="21"/>
  <c r="M19" i="21"/>
  <c r="O19" i="21" s="1"/>
  <c r="P19" i="21"/>
  <c r="R19" i="21" s="1"/>
  <c r="E19" i="21"/>
  <c r="G19" i="21" s="1"/>
  <c r="J18" i="21"/>
  <c r="L18" i="21" s="1"/>
  <c r="C19" i="21"/>
  <c r="C49" i="81"/>
  <c r="E18" i="21"/>
  <c r="G18" i="21" s="1"/>
  <c r="J16" i="21"/>
  <c r="L16" i="21" s="1"/>
  <c r="C48" i="81"/>
  <c r="M18" i="21"/>
  <c r="O18" i="21" s="1"/>
  <c r="V18" i="21"/>
  <c r="P18" i="21"/>
  <c r="R18" i="21" s="1"/>
  <c r="C18" i="21"/>
  <c r="J17" i="21"/>
  <c r="L17" i="21" s="1"/>
  <c r="C16" i="21"/>
  <c r="M16" i="21"/>
  <c r="O16" i="21" s="1"/>
  <c r="P16" i="21"/>
  <c r="R16" i="21" s="1"/>
  <c r="P17" i="21"/>
  <c r="R17" i="21" s="1"/>
  <c r="E16" i="21"/>
  <c r="G16" i="21" s="1"/>
  <c r="E17" i="21"/>
  <c r="G17" i="21" s="1"/>
  <c r="M17" i="21"/>
  <c r="O17" i="21" s="1"/>
  <c r="J14" i="21"/>
  <c r="L14" i="21" s="1"/>
  <c r="V17" i="21"/>
  <c r="Y17" i="21" s="1"/>
  <c r="V16" i="21"/>
  <c r="S16" i="21" s="1"/>
  <c r="C17" i="21"/>
  <c r="J15" i="21"/>
  <c r="L15" i="21" s="1"/>
  <c r="C47" i="81"/>
  <c r="P14" i="21"/>
  <c r="R14" i="21" s="1"/>
  <c r="P15" i="21"/>
  <c r="R15" i="21" s="1"/>
  <c r="C15" i="21"/>
  <c r="M15" i="21"/>
  <c r="O15" i="21" s="1"/>
  <c r="C14" i="21"/>
  <c r="E2820" i="67"/>
  <c r="I3571" i="67"/>
  <c r="I2069" i="67"/>
  <c r="C46" i="81"/>
  <c r="J13" i="21"/>
  <c r="L13" i="21" s="1"/>
  <c r="V13" i="21"/>
  <c r="W13" i="21" s="1"/>
  <c r="U90" i="78"/>
  <c r="V15" i="21"/>
  <c r="W15" i="21" s="1"/>
  <c r="V14" i="21"/>
  <c r="E14" i="21"/>
  <c r="G14" i="21" s="1"/>
  <c r="M14" i="21"/>
  <c r="O14" i="21" s="1"/>
  <c r="E15" i="21"/>
  <c r="G15" i="21" s="1"/>
  <c r="E567" i="67"/>
  <c r="E2069" i="67"/>
  <c r="E3571" i="67"/>
  <c r="E1319" i="67"/>
  <c r="F1319" i="67"/>
  <c r="I2820" i="67"/>
  <c r="I567" i="67"/>
  <c r="I1319" i="67"/>
  <c r="C13" i="21"/>
  <c r="A83" i="78"/>
  <c r="A84" i="78"/>
  <c r="A81" i="78"/>
  <c r="A82" i="78"/>
  <c r="H82" i="78" s="1"/>
  <c r="H178" i="78" s="1"/>
  <c r="C45" i="81"/>
  <c r="F567" i="67"/>
  <c r="F569" i="67"/>
  <c r="G569" i="67" s="1"/>
  <c r="H569" i="67" s="1"/>
  <c r="F3573" i="67"/>
  <c r="G3573" i="67" s="1"/>
  <c r="H3573" i="67" s="1"/>
  <c r="A118" i="78"/>
  <c r="M118" i="78" s="1"/>
  <c r="A135" i="78"/>
  <c r="F580" i="67"/>
  <c r="A134" i="78"/>
  <c r="A113" i="78"/>
  <c r="M113" i="78" s="1"/>
  <c r="I91" i="78"/>
  <c r="I187" i="78" s="1"/>
  <c r="F3595" i="67"/>
  <c r="G3595" i="67" s="1"/>
  <c r="H3595" i="67" s="1"/>
  <c r="A116" i="78"/>
  <c r="A129" i="78"/>
  <c r="F594" i="67"/>
  <c r="A107" i="78"/>
  <c r="A111" i="78"/>
  <c r="A132" i="78"/>
  <c r="F3600" i="67"/>
  <c r="G3600" i="67" s="1"/>
  <c r="H3600" i="67" s="1"/>
  <c r="A124" i="78"/>
  <c r="D1319" i="67"/>
  <c r="A119" i="78"/>
  <c r="F578" i="67"/>
  <c r="G578" i="67" s="1"/>
  <c r="H578" i="67" s="1"/>
  <c r="A109" i="78"/>
  <c r="F3590" i="67"/>
  <c r="G3590" i="67" s="1"/>
  <c r="H3590" i="67" s="1"/>
  <c r="A123" i="78"/>
  <c r="A128" i="78"/>
  <c r="F3584" i="67"/>
  <c r="D2069" i="67"/>
  <c r="C2069" i="67"/>
  <c r="D3571" i="67"/>
  <c r="C3571" i="67"/>
  <c r="C1319" i="67"/>
  <c r="A112" i="78"/>
  <c r="M112" i="78" s="1"/>
  <c r="A40" i="78"/>
  <c r="A126" i="78"/>
  <c r="M126" i="78" s="1"/>
  <c r="F3571" i="67"/>
  <c r="A85" i="78"/>
  <c r="M85" i="78" s="1"/>
  <c r="A110" i="78"/>
  <c r="M110" i="78" s="1"/>
  <c r="F3589" i="67"/>
  <c r="F596" i="67"/>
  <c r="G596" i="67" s="1"/>
  <c r="H596" i="67" s="1"/>
  <c r="A125" i="78"/>
  <c r="C44" i="81"/>
  <c r="M11" i="28"/>
  <c r="O11" i="28" s="1"/>
  <c r="O73" i="28" s="1"/>
  <c r="F2820" i="67"/>
  <c r="F128" i="78"/>
  <c r="F116" i="78"/>
  <c r="F127" i="78"/>
  <c r="F111" i="78"/>
  <c r="F118" i="78"/>
  <c r="F134" i="78"/>
  <c r="F131" i="78"/>
  <c r="F117" i="78"/>
  <c r="F133" i="78"/>
  <c r="M12" i="28"/>
  <c r="O12" i="28" s="1"/>
  <c r="B13" i="25"/>
  <c r="D13" i="25" s="1"/>
  <c r="F2069" i="67"/>
  <c r="F132" i="78"/>
  <c r="F115" i="78"/>
  <c r="F135" i="78"/>
  <c r="F106" i="78"/>
  <c r="F122" i="78"/>
  <c r="F105" i="78"/>
  <c r="F121" i="78"/>
  <c r="B13" i="65"/>
  <c r="D13" i="65" s="1"/>
  <c r="F119" i="78"/>
  <c r="F110" i="78"/>
  <c r="F126" i="78"/>
  <c r="F120" i="78"/>
  <c r="F109" i="78"/>
  <c r="F125" i="78"/>
  <c r="F124" i="78"/>
  <c r="F112" i="78"/>
  <c r="F123" i="78"/>
  <c r="F108" i="78"/>
  <c r="F114" i="78"/>
  <c r="F130" i="78"/>
  <c r="F107" i="78"/>
  <c r="F113" i="78"/>
  <c r="F129" i="78"/>
  <c r="B30" i="25"/>
  <c r="D30" i="25" s="1"/>
  <c r="D126" i="78"/>
  <c r="A106" i="78"/>
  <c r="D109" i="78"/>
  <c r="A120" i="78"/>
  <c r="D121" i="78"/>
  <c r="D117" i="78"/>
  <c r="D131" i="78"/>
  <c r="D110" i="78"/>
  <c r="D115" i="78"/>
  <c r="D108" i="78"/>
  <c r="D114" i="78"/>
  <c r="A122" i="78"/>
  <c r="D123" i="78"/>
  <c r="D106" i="78"/>
  <c r="D135" i="78"/>
  <c r="D129" i="78"/>
  <c r="A133" i="78"/>
  <c r="A130" i="78"/>
  <c r="D128" i="78"/>
  <c r="D116" i="78"/>
  <c r="D127" i="78"/>
  <c r="C588" i="67"/>
  <c r="D588" i="67"/>
  <c r="I2090" i="67"/>
  <c r="E2090" i="67"/>
  <c r="C2841" i="67"/>
  <c r="E2841" i="67"/>
  <c r="F588" i="67"/>
  <c r="G588" i="67" s="1"/>
  <c r="H588" i="67" s="1"/>
  <c r="I588" i="67"/>
  <c r="C1340" i="67"/>
  <c r="F1340" i="67"/>
  <c r="G1340" i="67" s="1"/>
  <c r="H1340" i="67" s="1"/>
  <c r="E588" i="67"/>
  <c r="I1340" i="67"/>
  <c r="E1340" i="67"/>
  <c r="C2090" i="67"/>
  <c r="D1340" i="67"/>
  <c r="D2090" i="67"/>
  <c r="F2090" i="67"/>
  <c r="G2090" i="67" s="1"/>
  <c r="H2090" i="67" s="1"/>
  <c r="I2841" i="67"/>
  <c r="D2841" i="67"/>
  <c r="F3592" i="67"/>
  <c r="G3592" i="67" s="1"/>
  <c r="H3592" i="67" s="1"/>
  <c r="C3592" i="67"/>
  <c r="E3592" i="67"/>
  <c r="E126" i="78"/>
  <c r="F2841" i="67"/>
  <c r="G2841" i="67" s="1"/>
  <c r="H2841" i="67" s="1"/>
  <c r="I3592" i="67"/>
  <c r="D3592" i="67"/>
  <c r="F579" i="67"/>
  <c r="G579" i="67" s="1"/>
  <c r="H579" i="67" s="1"/>
  <c r="E579" i="67"/>
  <c r="D1331" i="67"/>
  <c r="F2081" i="67"/>
  <c r="G2081" i="67" s="1"/>
  <c r="H2081" i="67" s="1"/>
  <c r="I2832" i="67"/>
  <c r="D579" i="67"/>
  <c r="I579" i="67"/>
  <c r="C1331" i="67"/>
  <c r="E2081" i="67"/>
  <c r="C579" i="67"/>
  <c r="E1331" i="67"/>
  <c r="F1331" i="67"/>
  <c r="G1331" i="67" s="1"/>
  <c r="H1331" i="67" s="1"/>
  <c r="I1331" i="67"/>
  <c r="C2081" i="67"/>
  <c r="D2832" i="67"/>
  <c r="I2081" i="67"/>
  <c r="D2081" i="67"/>
  <c r="F2832" i="67"/>
  <c r="G2832" i="67" s="1"/>
  <c r="H2832" i="67" s="1"/>
  <c r="E3583" i="67"/>
  <c r="F3583" i="67"/>
  <c r="G3583" i="67" s="1"/>
  <c r="H3583" i="67" s="1"/>
  <c r="D3583" i="67"/>
  <c r="C2832" i="67"/>
  <c r="I3583" i="67"/>
  <c r="E117" i="78"/>
  <c r="E2832" i="67"/>
  <c r="C3583" i="67"/>
  <c r="C582" i="67"/>
  <c r="D582" i="67"/>
  <c r="F1334" i="67"/>
  <c r="G1334" i="67" s="1"/>
  <c r="H1334" i="67" s="1"/>
  <c r="I1334" i="67"/>
  <c r="E2084" i="67"/>
  <c r="C2084" i="67"/>
  <c r="E2835" i="67"/>
  <c r="E582" i="67"/>
  <c r="I582" i="67"/>
  <c r="E1334" i="67"/>
  <c r="C1334" i="67"/>
  <c r="F2084" i="67"/>
  <c r="G2084" i="67" s="1"/>
  <c r="H2084" i="67" s="1"/>
  <c r="F582" i="67"/>
  <c r="G582" i="67" s="1"/>
  <c r="H582" i="67" s="1"/>
  <c r="C2835" i="67"/>
  <c r="I2835" i="67"/>
  <c r="D1334" i="67"/>
  <c r="I2084" i="67"/>
  <c r="D2084" i="67"/>
  <c r="C3586" i="67"/>
  <c r="D2835" i="67"/>
  <c r="I3586" i="67"/>
  <c r="E120" i="78"/>
  <c r="F2835" i="67"/>
  <c r="G2835" i="67" s="1"/>
  <c r="H2835" i="67" s="1"/>
  <c r="D3586" i="67"/>
  <c r="E3586" i="67"/>
  <c r="F3586" i="67"/>
  <c r="G3586" i="67" s="1"/>
  <c r="H3586" i="67" s="1"/>
  <c r="F593" i="67"/>
  <c r="G593" i="67" s="1"/>
  <c r="H593" i="67" s="1"/>
  <c r="C1345" i="67"/>
  <c r="E1345" i="67"/>
  <c r="F2095" i="67"/>
  <c r="G2095" i="67" s="1"/>
  <c r="H2095" i="67" s="1"/>
  <c r="C2095" i="67"/>
  <c r="D2095" i="67"/>
  <c r="E2846" i="67"/>
  <c r="F2846" i="67"/>
  <c r="G2846" i="67" s="1"/>
  <c r="H2846" i="67" s="1"/>
  <c r="E593" i="67"/>
  <c r="C593" i="67"/>
  <c r="D593" i="67"/>
  <c r="I1345" i="67"/>
  <c r="E2095" i="67"/>
  <c r="I2095" i="67"/>
  <c r="I593" i="67"/>
  <c r="D1345" i="67"/>
  <c r="F1345" i="67"/>
  <c r="G1345" i="67" s="1"/>
  <c r="H1345" i="67" s="1"/>
  <c r="C2846" i="67"/>
  <c r="D2846" i="67"/>
  <c r="D3597" i="67"/>
  <c r="F3597" i="67"/>
  <c r="G3597" i="67" s="1"/>
  <c r="H3597" i="67" s="1"/>
  <c r="I2846" i="67"/>
  <c r="I3597" i="67"/>
  <c r="E3597" i="67"/>
  <c r="E131" i="78"/>
  <c r="C3597" i="67"/>
  <c r="A108" i="78"/>
  <c r="D113" i="78"/>
  <c r="A114" i="78"/>
  <c r="M114" i="78" s="1"/>
  <c r="D111" i="78"/>
  <c r="D122" i="78"/>
  <c r="D119" i="78"/>
  <c r="D112" i="78"/>
  <c r="D132" i="78"/>
  <c r="D133" i="78"/>
  <c r="D107" i="78"/>
  <c r="D118" i="78"/>
  <c r="D130" i="78"/>
  <c r="D134" i="78"/>
  <c r="A127" i="78"/>
  <c r="B29" i="25"/>
  <c r="D29" i="25" s="1"/>
  <c r="B31" i="25"/>
  <c r="D31" i="25" s="1"/>
  <c r="F572" i="67"/>
  <c r="C572" i="67"/>
  <c r="D572" i="67"/>
  <c r="C1324" i="67"/>
  <c r="E2074" i="67"/>
  <c r="I2074" i="67"/>
  <c r="E572" i="67"/>
  <c r="I572" i="67"/>
  <c r="E1324" i="67"/>
  <c r="I1324" i="67"/>
  <c r="D1324" i="67"/>
  <c r="F1324" i="67"/>
  <c r="G1324" i="67" s="1"/>
  <c r="H1324" i="67" s="1"/>
  <c r="C2825" i="67"/>
  <c r="E2825" i="67"/>
  <c r="C2074" i="67"/>
  <c r="D2074" i="67"/>
  <c r="F2074" i="67"/>
  <c r="G2074" i="67" s="1"/>
  <c r="H2074" i="67" s="1"/>
  <c r="I2825" i="67"/>
  <c r="D2825" i="67"/>
  <c r="D3576" i="67"/>
  <c r="F3576" i="67"/>
  <c r="G3576" i="67" s="1"/>
  <c r="H3576" i="67" s="1"/>
  <c r="E3576" i="67"/>
  <c r="E110" i="78"/>
  <c r="F2825" i="67"/>
  <c r="G2825" i="67" s="1"/>
  <c r="H2825" i="67" s="1"/>
  <c r="I3576" i="67"/>
  <c r="C3576" i="67"/>
  <c r="E1329" i="67"/>
  <c r="F2079" i="67"/>
  <c r="G2079" i="67" s="1"/>
  <c r="H2079" i="67" s="1"/>
  <c r="F577" i="67"/>
  <c r="G577" i="67" s="1"/>
  <c r="H577" i="67" s="1"/>
  <c r="I1329" i="67"/>
  <c r="I2079" i="67"/>
  <c r="C2079" i="67"/>
  <c r="D2079" i="67"/>
  <c r="E577" i="67"/>
  <c r="C577" i="67"/>
  <c r="D577" i="67"/>
  <c r="D1329" i="67"/>
  <c r="C1329" i="67"/>
  <c r="I577" i="67"/>
  <c r="F1329" i="67"/>
  <c r="G1329" i="67" s="1"/>
  <c r="H1329" i="67" s="1"/>
  <c r="E2079" i="67"/>
  <c r="E2830" i="67"/>
  <c r="F2830" i="67"/>
  <c r="G2830" i="67" s="1"/>
  <c r="H2830" i="67" s="1"/>
  <c r="C2830" i="67"/>
  <c r="D2830" i="67"/>
  <c r="F3581" i="67"/>
  <c r="G3581" i="67" s="1"/>
  <c r="H3581" i="67" s="1"/>
  <c r="I2830" i="67"/>
  <c r="E115" i="78"/>
  <c r="E3581" i="67"/>
  <c r="C3581" i="67"/>
  <c r="D3581" i="67"/>
  <c r="I3581" i="67"/>
  <c r="I585" i="67"/>
  <c r="E585" i="67"/>
  <c r="D1337" i="67"/>
  <c r="D2087" i="67"/>
  <c r="I2838" i="67"/>
  <c r="C585" i="67"/>
  <c r="F585" i="67"/>
  <c r="G585" i="67" s="1"/>
  <c r="H585" i="67" s="1"/>
  <c r="F1337" i="67"/>
  <c r="G1337" i="67" s="1"/>
  <c r="H1337" i="67" s="1"/>
  <c r="E2087" i="67"/>
  <c r="C1337" i="67"/>
  <c r="I1337" i="67"/>
  <c r="E2838" i="67"/>
  <c r="D585" i="67"/>
  <c r="E1337" i="67"/>
  <c r="C2087" i="67"/>
  <c r="I2087" i="67"/>
  <c r="F2087" i="67"/>
  <c r="G2087" i="67" s="1"/>
  <c r="H2087" i="67" s="1"/>
  <c r="C2838" i="67"/>
  <c r="E3589" i="67"/>
  <c r="C3589" i="67"/>
  <c r="D2838" i="67"/>
  <c r="F2838" i="67"/>
  <c r="G2838" i="67" s="1"/>
  <c r="H2838" i="67" s="1"/>
  <c r="I3589" i="67"/>
  <c r="E123" i="78"/>
  <c r="D3589" i="67"/>
  <c r="E591" i="67"/>
  <c r="C591" i="67"/>
  <c r="D591" i="67"/>
  <c r="E1343" i="67"/>
  <c r="I1343" i="67"/>
  <c r="D1343" i="67"/>
  <c r="C2844" i="67"/>
  <c r="E2844" i="67"/>
  <c r="C1343" i="67"/>
  <c r="F1343" i="67"/>
  <c r="G1343" i="67" s="1"/>
  <c r="H1343" i="67" s="1"/>
  <c r="C2093" i="67"/>
  <c r="I591" i="67"/>
  <c r="F591" i="67"/>
  <c r="G591" i="67" s="1"/>
  <c r="H591" i="67" s="1"/>
  <c r="I2093" i="67"/>
  <c r="D2093" i="67"/>
  <c r="F2093" i="67"/>
  <c r="G2093" i="67" s="1"/>
  <c r="H2093" i="67" s="1"/>
  <c r="E2093" i="67"/>
  <c r="D2844" i="67"/>
  <c r="I2844" i="67"/>
  <c r="E3595" i="67"/>
  <c r="F2844" i="67"/>
  <c r="G2844" i="67" s="1"/>
  <c r="H2844" i="67" s="1"/>
  <c r="E129" i="78"/>
  <c r="I3595" i="67"/>
  <c r="C3595" i="67"/>
  <c r="D3595" i="67"/>
  <c r="C1335" i="67"/>
  <c r="I2085" i="67"/>
  <c r="C2085" i="67"/>
  <c r="D583" i="67"/>
  <c r="E583" i="67"/>
  <c r="F1335" i="67"/>
  <c r="G1335" i="67" s="1"/>
  <c r="H1335" i="67" s="1"/>
  <c r="I1335" i="67"/>
  <c r="E2085" i="67"/>
  <c r="D2085" i="67"/>
  <c r="C583" i="67"/>
  <c r="I583" i="67"/>
  <c r="F583" i="67"/>
  <c r="D1335" i="67"/>
  <c r="E1335" i="67"/>
  <c r="F2085" i="67"/>
  <c r="G2085" i="67" s="1"/>
  <c r="H2085" i="67" s="1"/>
  <c r="F2836" i="67"/>
  <c r="G2836" i="67" s="1"/>
  <c r="H2836" i="67" s="1"/>
  <c r="C2836" i="67"/>
  <c r="C3587" i="67"/>
  <c r="D3587" i="67"/>
  <c r="E2836" i="67"/>
  <c r="I2836" i="67"/>
  <c r="E121" i="78"/>
  <c r="F3587" i="67"/>
  <c r="D2836" i="67"/>
  <c r="I3587" i="67"/>
  <c r="E3587" i="67"/>
  <c r="I1338" i="67"/>
  <c r="F1338" i="67"/>
  <c r="G1338" i="67" s="1"/>
  <c r="H1338" i="67" s="1"/>
  <c r="C2088" i="67"/>
  <c r="I2088" i="67"/>
  <c r="E2088" i="67"/>
  <c r="F2839" i="67"/>
  <c r="G2839" i="67" s="1"/>
  <c r="H2839" i="67" s="1"/>
  <c r="C2839" i="67"/>
  <c r="D586" i="67"/>
  <c r="D1338" i="67"/>
  <c r="D2088" i="67"/>
  <c r="F586" i="67"/>
  <c r="G586" i="67" s="1"/>
  <c r="H586" i="67" s="1"/>
  <c r="I586" i="67"/>
  <c r="E586" i="67"/>
  <c r="E1338" i="67"/>
  <c r="F2088" i="67"/>
  <c r="G2088" i="67" s="1"/>
  <c r="H2088" i="67" s="1"/>
  <c r="C586" i="67"/>
  <c r="C1338" i="67"/>
  <c r="D2839" i="67"/>
  <c r="E124" i="78"/>
  <c r="I2839" i="67"/>
  <c r="C3590" i="67"/>
  <c r="I3590" i="67"/>
  <c r="E3590" i="67"/>
  <c r="E2839" i="67"/>
  <c r="D3590" i="67"/>
  <c r="I568" i="67"/>
  <c r="C1320" i="67"/>
  <c r="I1320" i="67"/>
  <c r="E568" i="67"/>
  <c r="F1320" i="67"/>
  <c r="E1320" i="67"/>
  <c r="D2070" i="67"/>
  <c r="E2070" i="67"/>
  <c r="D568" i="67"/>
  <c r="C2070" i="67"/>
  <c r="I2070" i="67"/>
  <c r="F568" i="67"/>
  <c r="G568" i="67" s="1"/>
  <c r="H568" i="67" s="1"/>
  <c r="C568" i="67"/>
  <c r="D1320" i="67"/>
  <c r="F2070" i="67"/>
  <c r="G2070" i="67" s="1"/>
  <c r="H2070" i="67" s="1"/>
  <c r="D2821" i="67"/>
  <c r="E2821" i="67"/>
  <c r="F2821" i="67"/>
  <c r="G2821" i="67" s="1"/>
  <c r="H2821" i="67" s="1"/>
  <c r="C2821" i="67"/>
  <c r="C3572" i="67"/>
  <c r="I2821" i="67"/>
  <c r="I3572" i="67"/>
  <c r="E106" i="78"/>
  <c r="E3572" i="67"/>
  <c r="F3572" i="67"/>
  <c r="D3572" i="67"/>
  <c r="E1323" i="67"/>
  <c r="D1323" i="67"/>
  <c r="I1323" i="67"/>
  <c r="I571" i="67"/>
  <c r="C2073" i="67"/>
  <c r="D2073" i="67"/>
  <c r="D2824" i="67"/>
  <c r="E2824" i="67"/>
  <c r="F2824" i="67"/>
  <c r="G2824" i="67" s="1"/>
  <c r="H2824" i="67" s="1"/>
  <c r="F2073" i="67"/>
  <c r="G2073" i="67" s="1"/>
  <c r="H2073" i="67" s="1"/>
  <c r="E2073" i="67"/>
  <c r="I2073" i="67"/>
  <c r="D571" i="67"/>
  <c r="E571" i="67"/>
  <c r="F571" i="67"/>
  <c r="G571" i="67" s="1"/>
  <c r="H571" i="67" s="1"/>
  <c r="C571" i="67"/>
  <c r="F1323" i="67"/>
  <c r="G1323" i="67" s="1"/>
  <c r="H1323" i="67" s="1"/>
  <c r="C1323" i="67"/>
  <c r="C2824" i="67"/>
  <c r="F3575" i="67"/>
  <c r="G3575" i="67" s="1"/>
  <c r="H3575" i="67" s="1"/>
  <c r="C3575" i="67"/>
  <c r="I2824" i="67"/>
  <c r="E3575" i="67"/>
  <c r="E109" i="78"/>
  <c r="D3575" i="67"/>
  <c r="I3575" i="67"/>
  <c r="E578" i="67"/>
  <c r="I1330" i="67"/>
  <c r="E1330" i="67"/>
  <c r="E2080" i="67"/>
  <c r="D2831" i="67"/>
  <c r="F1330" i="67"/>
  <c r="G1330" i="67" s="1"/>
  <c r="H1330" i="67" s="1"/>
  <c r="F2080" i="67"/>
  <c r="G2080" i="67" s="1"/>
  <c r="H2080" i="67" s="1"/>
  <c r="I2831" i="67"/>
  <c r="F2831" i="67"/>
  <c r="G2831" i="67" s="1"/>
  <c r="H2831" i="67" s="1"/>
  <c r="D578" i="67"/>
  <c r="D2080" i="67"/>
  <c r="C2080" i="67"/>
  <c r="I578" i="67"/>
  <c r="C578" i="67"/>
  <c r="D1330" i="67"/>
  <c r="C1330" i="67"/>
  <c r="I2080" i="67"/>
  <c r="E2831" i="67"/>
  <c r="C2831" i="67"/>
  <c r="I3582" i="67"/>
  <c r="D3582" i="67"/>
  <c r="E116" i="78"/>
  <c r="F3582" i="67"/>
  <c r="G3582" i="67" s="1"/>
  <c r="H3582" i="67" s="1"/>
  <c r="C3582" i="67"/>
  <c r="E3582" i="67"/>
  <c r="I587" i="67"/>
  <c r="E587" i="67"/>
  <c r="I1339" i="67"/>
  <c r="D587" i="67"/>
  <c r="E1339" i="67"/>
  <c r="C2089" i="67"/>
  <c r="D2089" i="67"/>
  <c r="E2840" i="67"/>
  <c r="D1339" i="67"/>
  <c r="E2089" i="67"/>
  <c r="I2089" i="67"/>
  <c r="F587" i="67"/>
  <c r="C587" i="67"/>
  <c r="F1339" i="67"/>
  <c r="G1339" i="67" s="1"/>
  <c r="H1339" i="67" s="1"/>
  <c r="C1339" i="67"/>
  <c r="F2089" i="67"/>
  <c r="G2089" i="67" s="1"/>
  <c r="H2089" i="67" s="1"/>
  <c r="D2840" i="67"/>
  <c r="F2840" i="67"/>
  <c r="G2840" i="67" s="1"/>
  <c r="H2840" i="67" s="1"/>
  <c r="C2840" i="67"/>
  <c r="C3591" i="67"/>
  <c r="E125" i="78"/>
  <c r="I2840" i="67"/>
  <c r="D3591" i="67"/>
  <c r="E3591" i="67"/>
  <c r="F3591" i="67"/>
  <c r="G3591" i="67" s="1"/>
  <c r="H3591" i="67" s="1"/>
  <c r="I3591" i="67"/>
  <c r="I1342" i="67"/>
  <c r="E1342" i="67"/>
  <c r="I2092" i="67"/>
  <c r="E2843" i="67"/>
  <c r="D1342" i="67"/>
  <c r="F1342" i="67"/>
  <c r="G1342" i="67" s="1"/>
  <c r="H1342" i="67" s="1"/>
  <c r="C2092" i="67"/>
  <c r="I590" i="67"/>
  <c r="D590" i="67"/>
  <c r="D2092" i="67"/>
  <c r="E2092" i="67"/>
  <c r="F2092" i="67"/>
  <c r="G2092" i="67" s="1"/>
  <c r="H2092" i="67" s="1"/>
  <c r="C590" i="67"/>
  <c r="E590" i="67"/>
  <c r="F590" i="67"/>
  <c r="C1342" i="67"/>
  <c r="F2843" i="67"/>
  <c r="G2843" i="67" s="1"/>
  <c r="H2843" i="67" s="1"/>
  <c r="D2843" i="67"/>
  <c r="E3594" i="67"/>
  <c r="F3594" i="67"/>
  <c r="C2843" i="67"/>
  <c r="I2843" i="67"/>
  <c r="D3594" i="67"/>
  <c r="C3594" i="67"/>
  <c r="E128" i="78"/>
  <c r="I3594" i="67"/>
  <c r="D1346" i="67"/>
  <c r="E1346" i="67"/>
  <c r="E594" i="67"/>
  <c r="C1346" i="67"/>
  <c r="F1346" i="67"/>
  <c r="G1346" i="67" s="1"/>
  <c r="H1346" i="67" s="1"/>
  <c r="F2096" i="67"/>
  <c r="G2096" i="67" s="1"/>
  <c r="H2096" i="67" s="1"/>
  <c r="I2847" i="67"/>
  <c r="D594" i="67"/>
  <c r="I1346" i="67"/>
  <c r="D2096" i="67"/>
  <c r="C2096" i="67"/>
  <c r="D2847" i="67"/>
  <c r="I594" i="67"/>
  <c r="C594" i="67"/>
  <c r="E2096" i="67"/>
  <c r="I2096" i="67"/>
  <c r="E2847" i="67"/>
  <c r="I3598" i="67"/>
  <c r="E132" i="78"/>
  <c r="C2847" i="67"/>
  <c r="F3598" i="67"/>
  <c r="C3598" i="67"/>
  <c r="D3598" i="67"/>
  <c r="F2847" i="67"/>
  <c r="G2847" i="67" s="1"/>
  <c r="H2847" i="67" s="1"/>
  <c r="E3598" i="67"/>
  <c r="F597" i="67"/>
  <c r="G597" i="67" s="1"/>
  <c r="H597" i="67" s="1"/>
  <c r="C1349" i="67"/>
  <c r="F1349" i="67"/>
  <c r="G1349" i="67" s="1"/>
  <c r="H1349" i="67" s="1"/>
  <c r="E1349" i="67"/>
  <c r="I1349" i="67"/>
  <c r="F2099" i="67"/>
  <c r="G2099" i="67" s="1"/>
  <c r="H2099" i="67" s="1"/>
  <c r="C597" i="67"/>
  <c r="C2099" i="67"/>
  <c r="I2099" i="67"/>
  <c r="E2099" i="67"/>
  <c r="F2850" i="67"/>
  <c r="G2850" i="67" s="1"/>
  <c r="H2850" i="67" s="1"/>
  <c r="I597" i="67"/>
  <c r="D597" i="67"/>
  <c r="E597" i="67"/>
  <c r="D1349" i="67"/>
  <c r="D2099" i="67"/>
  <c r="C2850" i="67"/>
  <c r="I2850" i="67"/>
  <c r="D3601" i="67"/>
  <c r="D2850" i="67"/>
  <c r="E2850" i="67"/>
  <c r="I3601" i="67"/>
  <c r="E135" i="78"/>
  <c r="F3601" i="67"/>
  <c r="G3601" i="67" s="1"/>
  <c r="H3601" i="67" s="1"/>
  <c r="C3601" i="67"/>
  <c r="E3601" i="67"/>
  <c r="G12" i="28"/>
  <c r="I12" i="28" s="1"/>
  <c r="D125" i="78"/>
  <c r="I2072" i="67"/>
  <c r="E2072" i="67"/>
  <c r="C2823" i="67"/>
  <c r="D570" i="67"/>
  <c r="D2072" i="67"/>
  <c r="C570" i="67"/>
  <c r="I570" i="67"/>
  <c r="E570" i="67"/>
  <c r="C1322" i="67"/>
  <c r="E1322" i="67"/>
  <c r="C2072" i="67"/>
  <c r="F570" i="67"/>
  <c r="G570" i="67" s="1"/>
  <c r="H570" i="67" s="1"/>
  <c r="F1322" i="67"/>
  <c r="G1322" i="67" s="1"/>
  <c r="H1322" i="67" s="1"/>
  <c r="I1322" i="67"/>
  <c r="D1322" i="67"/>
  <c r="F2072" i="67"/>
  <c r="G2072" i="67" s="1"/>
  <c r="H2072" i="67" s="1"/>
  <c r="D2823" i="67"/>
  <c r="F2823" i="67"/>
  <c r="G2823" i="67" s="1"/>
  <c r="H2823" i="67" s="1"/>
  <c r="I2823" i="67"/>
  <c r="E3574" i="67"/>
  <c r="F3574" i="67"/>
  <c r="C3574" i="67"/>
  <c r="E2823" i="67"/>
  <c r="I3574" i="67"/>
  <c r="D3574" i="67"/>
  <c r="E108" i="78"/>
  <c r="E575" i="67"/>
  <c r="C575" i="67"/>
  <c r="D575" i="67"/>
  <c r="D1327" i="67"/>
  <c r="I1327" i="67"/>
  <c r="C1327" i="67"/>
  <c r="E1327" i="67"/>
  <c r="D2077" i="67"/>
  <c r="I575" i="67"/>
  <c r="F575" i="67"/>
  <c r="G575" i="67" s="1"/>
  <c r="H575" i="67" s="1"/>
  <c r="F1327" i="67"/>
  <c r="G1327" i="67" s="1"/>
  <c r="H1327" i="67" s="1"/>
  <c r="C2077" i="67"/>
  <c r="D2828" i="67"/>
  <c r="I2077" i="67"/>
  <c r="F2077" i="67"/>
  <c r="G2077" i="67" s="1"/>
  <c r="H2077" i="67" s="1"/>
  <c r="E2077" i="67"/>
  <c r="I2828" i="67"/>
  <c r="E2828" i="67"/>
  <c r="C2828" i="67"/>
  <c r="I3579" i="67"/>
  <c r="F3579" i="67"/>
  <c r="C3579" i="67"/>
  <c r="D3579" i="67"/>
  <c r="E3579" i="67"/>
  <c r="F2828" i="67"/>
  <c r="G2828" i="67" s="1"/>
  <c r="H2828" i="67" s="1"/>
  <c r="E113" i="78"/>
  <c r="F576" i="67"/>
  <c r="C576" i="67"/>
  <c r="I2078" i="67"/>
  <c r="E2078" i="67"/>
  <c r="C2078" i="67"/>
  <c r="C2829" i="67"/>
  <c r="D2829" i="67"/>
  <c r="D576" i="67"/>
  <c r="E576" i="67"/>
  <c r="E1328" i="67"/>
  <c r="C1328" i="67"/>
  <c r="D1328" i="67"/>
  <c r="I1328" i="67"/>
  <c r="F2078" i="67"/>
  <c r="G2078" i="67" s="1"/>
  <c r="H2078" i="67" s="1"/>
  <c r="I2829" i="67"/>
  <c r="I576" i="67"/>
  <c r="F1328" i="67"/>
  <c r="G1328" i="67" s="1"/>
  <c r="H1328" i="67" s="1"/>
  <c r="D2078" i="67"/>
  <c r="F2829" i="67"/>
  <c r="G2829" i="67" s="1"/>
  <c r="H2829" i="67" s="1"/>
  <c r="D3580" i="67"/>
  <c r="E3580" i="67"/>
  <c r="F3580" i="67"/>
  <c r="C3580" i="67"/>
  <c r="E2829" i="67"/>
  <c r="I3580" i="67"/>
  <c r="E114" i="78"/>
  <c r="D573" i="67"/>
  <c r="F1325" i="67"/>
  <c r="G1325" i="67" s="1"/>
  <c r="H1325" i="67" s="1"/>
  <c r="F2075" i="67"/>
  <c r="G2075" i="67" s="1"/>
  <c r="H2075" i="67" s="1"/>
  <c r="C2075" i="67"/>
  <c r="C573" i="67"/>
  <c r="E2075" i="67"/>
  <c r="I2075" i="67"/>
  <c r="E573" i="67"/>
  <c r="F573" i="67"/>
  <c r="I573" i="67"/>
  <c r="E1325" i="67"/>
  <c r="I1325" i="67"/>
  <c r="C1325" i="67"/>
  <c r="D1325" i="67"/>
  <c r="C2826" i="67"/>
  <c r="F2826" i="67"/>
  <c r="G2826" i="67" s="1"/>
  <c r="H2826" i="67" s="1"/>
  <c r="D2075" i="67"/>
  <c r="D2826" i="67"/>
  <c r="F3577" i="67"/>
  <c r="G3577" i="67" s="1"/>
  <c r="H3577" i="67" s="1"/>
  <c r="I2826" i="67"/>
  <c r="E3577" i="67"/>
  <c r="D3577" i="67"/>
  <c r="E2826" i="67"/>
  <c r="C3577" i="67"/>
  <c r="I3577" i="67"/>
  <c r="E111" i="78"/>
  <c r="I584" i="67"/>
  <c r="I1336" i="67"/>
  <c r="C1336" i="67"/>
  <c r="E2086" i="67"/>
  <c r="F2837" i="67"/>
  <c r="G2837" i="67" s="1"/>
  <c r="H2837" i="67" s="1"/>
  <c r="E584" i="67"/>
  <c r="F1336" i="67"/>
  <c r="G1336" i="67" s="1"/>
  <c r="H1336" i="67" s="1"/>
  <c r="D2086" i="67"/>
  <c r="C2086" i="67"/>
  <c r="I2086" i="67"/>
  <c r="D2837" i="67"/>
  <c r="D584" i="67"/>
  <c r="F584" i="67"/>
  <c r="G584" i="67" s="1"/>
  <c r="H584" i="67" s="1"/>
  <c r="C584" i="67"/>
  <c r="E1336" i="67"/>
  <c r="D1336" i="67"/>
  <c r="F2086" i="67"/>
  <c r="G2086" i="67" s="1"/>
  <c r="H2086" i="67" s="1"/>
  <c r="E2837" i="67"/>
  <c r="C2837" i="67"/>
  <c r="E3588" i="67"/>
  <c r="C3588" i="67"/>
  <c r="I2837" i="67"/>
  <c r="I3588" i="67"/>
  <c r="F3588" i="67"/>
  <c r="G3588" i="67" s="1"/>
  <c r="H3588" i="67" s="1"/>
  <c r="D3588" i="67"/>
  <c r="E122" i="78"/>
  <c r="I105" i="78"/>
  <c r="I581" i="67"/>
  <c r="E1333" i="67"/>
  <c r="D1333" i="67"/>
  <c r="F2083" i="67"/>
  <c r="G2083" i="67" s="1"/>
  <c r="H2083" i="67" s="1"/>
  <c r="C581" i="67"/>
  <c r="F581" i="67"/>
  <c r="D2834" i="67"/>
  <c r="C1333" i="67"/>
  <c r="I2083" i="67"/>
  <c r="E2083" i="67"/>
  <c r="D581" i="67"/>
  <c r="E581" i="67"/>
  <c r="F1333" i="67"/>
  <c r="G1333" i="67" s="1"/>
  <c r="H1333" i="67" s="1"/>
  <c r="I1333" i="67"/>
  <c r="D2083" i="67"/>
  <c r="C2083" i="67"/>
  <c r="F2834" i="67"/>
  <c r="G2834" i="67" s="1"/>
  <c r="H2834" i="67" s="1"/>
  <c r="E2834" i="67"/>
  <c r="C2834" i="67"/>
  <c r="D3585" i="67"/>
  <c r="I2834" i="67"/>
  <c r="C3585" i="67"/>
  <c r="I3585" i="67"/>
  <c r="F3585" i="67"/>
  <c r="E3585" i="67"/>
  <c r="E119" i="78"/>
  <c r="D574" i="67"/>
  <c r="F1326" i="67"/>
  <c r="G1326" i="67" s="1"/>
  <c r="H1326" i="67" s="1"/>
  <c r="D2076" i="67"/>
  <c r="C2076" i="67"/>
  <c r="I2076" i="67"/>
  <c r="E2076" i="67"/>
  <c r="F2076" i="67"/>
  <c r="G2076" i="67" s="1"/>
  <c r="H2076" i="67" s="1"/>
  <c r="E2827" i="67"/>
  <c r="C574" i="67"/>
  <c r="I574" i="67"/>
  <c r="E574" i="67"/>
  <c r="F574" i="67"/>
  <c r="G574" i="67" s="1"/>
  <c r="H574" i="67" s="1"/>
  <c r="E1326" i="67"/>
  <c r="I1326" i="67"/>
  <c r="D1326" i="67"/>
  <c r="C1326" i="67"/>
  <c r="F2827" i="67"/>
  <c r="G2827" i="67" s="1"/>
  <c r="H2827" i="67" s="1"/>
  <c r="D2827" i="67"/>
  <c r="D3578" i="67"/>
  <c r="F3578" i="67"/>
  <c r="G3578" i="67" s="1"/>
  <c r="H3578" i="67" s="1"/>
  <c r="C2827" i="67"/>
  <c r="I2827" i="67"/>
  <c r="E3578" i="67"/>
  <c r="C3578" i="67"/>
  <c r="I3578" i="67"/>
  <c r="E112" i="78"/>
  <c r="D120" i="78"/>
  <c r="A121" i="78"/>
  <c r="A117" i="78"/>
  <c r="A131" i="78"/>
  <c r="D105" i="78"/>
  <c r="E595" i="67"/>
  <c r="E2097" i="67"/>
  <c r="I2097" i="67"/>
  <c r="F2097" i="67"/>
  <c r="G2097" i="67" s="1"/>
  <c r="H2097" i="67" s="1"/>
  <c r="C595" i="67"/>
  <c r="D595" i="67"/>
  <c r="I595" i="67"/>
  <c r="D1347" i="67"/>
  <c r="C1347" i="67"/>
  <c r="E1347" i="67"/>
  <c r="I1347" i="67"/>
  <c r="F595" i="67"/>
  <c r="G595" i="67" s="1"/>
  <c r="H595" i="67" s="1"/>
  <c r="F1347" i="67"/>
  <c r="G1347" i="67" s="1"/>
  <c r="H1347" i="67" s="1"/>
  <c r="C2097" i="67"/>
  <c r="D2097" i="67"/>
  <c r="D2848" i="67"/>
  <c r="D3599" i="67"/>
  <c r="F2848" i="67"/>
  <c r="G2848" i="67" s="1"/>
  <c r="H2848" i="67" s="1"/>
  <c r="C2848" i="67"/>
  <c r="I3599" i="67"/>
  <c r="E2848" i="67"/>
  <c r="E3599" i="67"/>
  <c r="F3599" i="67"/>
  <c r="G3599" i="67" s="1"/>
  <c r="H3599" i="67" s="1"/>
  <c r="C3599" i="67"/>
  <c r="I2848" i="67"/>
  <c r="E133" i="78"/>
  <c r="D569" i="67"/>
  <c r="E569" i="67"/>
  <c r="C2071" i="67"/>
  <c r="D2071" i="67"/>
  <c r="I2822" i="67"/>
  <c r="C2822" i="67"/>
  <c r="E2822" i="67"/>
  <c r="C1321" i="67"/>
  <c r="F1321" i="67"/>
  <c r="G1321" i="67" s="1"/>
  <c r="H1321" i="67" s="1"/>
  <c r="E2071" i="67"/>
  <c r="D2822" i="67"/>
  <c r="C569" i="67"/>
  <c r="E1321" i="67"/>
  <c r="I1321" i="67"/>
  <c r="D1321" i="67"/>
  <c r="I569" i="67"/>
  <c r="I2071" i="67"/>
  <c r="F2071" i="67"/>
  <c r="G2071" i="67" s="1"/>
  <c r="H2071" i="67" s="1"/>
  <c r="C3573" i="67"/>
  <c r="D3573" i="67"/>
  <c r="F2822" i="67"/>
  <c r="G2822" i="67" s="1"/>
  <c r="H2822" i="67" s="1"/>
  <c r="I3573" i="67"/>
  <c r="E3573" i="67"/>
  <c r="E107" i="78"/>
  <c r="C580" i="67"/>
  <c r="C2082" i="67"/>
  <c r="I580" i="67"/>
  <c r="D1332" i="67"/>
  <c r="C1332" i="67"/>
  <c r="I2082" i="67"/>
  <c r="D2082" i="67"/>
  <c r="F2833" i="67"/>
  <c r="G2833" i="67" s="1"/>
  <c r="H2833" i="67" s="1"/>
  <c r="E580" i="67"/>
  <c r="I1332" i="67"/>
  <c r="F2082" i="67"/>
  <c r="G2082" i="67" s="1"/>
  <c r="H2082" i="67" s="1"/>
  <c r="E2082" i="67"/>
  <c r="D580" i="67"/>
  <c r="E1332" i="67"/>
  <c r="F1332" i="67"/>
  <c r="G1332" i="67" s="1"/>
  <c r="H1332" i="67" s="1"/>
  <c r="E2833" i="67"/>
  <c r="C2833" i="67"/>
  <c r="I2833" i="67"/>
  <c r="C3584" i="67"/>
  <c r="I3584" i="67"/>
  <c r="D2833" i="67"/>
  <c r="D3584" i="67"/>
  <c r="E3584" i="67"/>
  <c r="E118" i="78"/>
  <c r="I592" i="67"/>
  <c r="D2094" i="67"/>
  <c r="E2094" i="67"/>
  <c r="C2094" i="67"/>
  <c r="I2845" i="67"/>
  <c r="F592" i="67"/>
  <c r="G592" i="67" s="1"/>
  <c r="H592" i="67" s="1"/>
  <c r="D592" i="67"/>
  <c r="E592" i="67"/>
  <c r="D1344" i="67"/>
  <c r="F2094" i="67"/>
  <c r="G2094" i="67" s="1"/>
  <c r="H2094" i="67" s="1"/>
  <c r="I2094" i="67"/>
  <c r="E1344" i="67"/>
  <c r="I1344" i="67"/>
  <c r="D2845" i="67"/>
  <c r="C592" i="67"/>
  <c r="C1344" i="67"/>
  <c r="F1344" i="67"/>
  <c r="G1344" i="67" s="1"/>
  <c r="H1344" i="67" s="1"/>
  <c r="F2845" i="67"/>
  <c r="G2845" i="67" s="1"/>
  <c r="H2845" i="67" s="1"/>
  <c r="E3596" i="67"/>
  <c r="F3596" i="67"/>
  <c r="G3596" i="67" s="1"/>
  <c r="H3596" i="67" s="1"/>
  <c r="C2845" i="67"/>
  <c r="D3596" i="67"/>
  <c r="C3596" i="67"/>
  <c r="E2845" i="67"/>
  <c r="I3596" i="67"/>
  <c r="E130" i="78"/>
  <c r="A115" i="78"/>
  <c r="M115" i="78" s="1"/>
  <c r="D124" i="78"/>
  <c r="I596" i="67"/>
  <c r="I1348" i="67"/>
  <c r="C2098" i="67"/>
  <c r="E2098" i="67"/>
  <c r="I2098" i="67"/>
  <c r="D2098" i="67"/>
  <c r="C596" i="67"/>
  <c r="D596" i="67"/>
  <c r="E596" i="67"/>
  <c r="D1348" i="67"/>
  <c r="F2098" i="67"/>
  <c r="G2098" i="67" s="1"/>
  <c r="H2098" i="67" s="1"/>
  <c r="C2849" i="67"/>
  <c r="D2849" i="67"/>
  <c r="C1348" i="67"/>
  <c r="E1348" i="67"/>
  <c r="F1348" i="67"/>
  <c r="G1348" i="67" s="1"/>
  <c r="H1348" i="67" s="1"/>
  <c r="I2849" i="67"/>
  <c r="E2849" i="67"/>
  <c r="F2849" i="67"/>
  <c r="G2849" i="67" s="1"/>
  <c r="H2849" i="67" s="1"/>
  <c r="C3600" i="67"/>
  <c r="D3600" i="67"/>
  <c r="I3600" i="67"/>
  <c r="E3600" i="67"/>
  <c r="E134" i="78"/>
  <c r="C1341" i="67"/>
  <c r="F1341" i="67"/>
  <c r="G1341" i="67" s="1"/>
  <c r="H1341" i="67" s="1"/>
  <c r="C2091" i="67"/>
  <c r="E589" i="67"/>
  <c r="C589" i="67"/>
  <c r="D2091" i="67"/>
  <c r="E2091" i="67"/>
  <c r="I2091" i="67"/>
  <c r="F2842" i="67"/>
  <c r="G2842" i="67" s="1"/>
  <c r="H2842" i="67" s="1"/>
  <c r="D589" i="67"/>
  <c r="F589" i="67"/>
  <c r="G589" i="67" s="1"/>
  <c r="H589" i="67" s="1"/>
  <c r="I589" i="67"/>
  <c r="D1341" i="67"/>
  <c r="I2842" i="67"/>
  <c r="I1341" i="67"/>
  <c r="E1341" i="67"/>
  <c r="F2091" i="67"/>
  <c r="G2091" i="67" s="1"/>
  <c r="H2091" i="67" s="1"/>
  <c r="D2842" i="67"/>
  <c r="C2842" i="67"/>
  <c r="E3593" i="67"/>
  <c r="C3593" i="67"/>
  <c r="F3593" i="67"/>
  <c r="G3593" i="67" s="1"/>
  <c r="H3593" i="67" s="1"/>
  <c r="D3593" i="67"/>
  <c r="E2842" i="67"/>
  <c r="I3593" i="67"/>
  <c r="E127" i="78"/>
  <c r="C43" i="81"/>
  <c r="I106" i="78"/>
  <c r="E105" i="78"/>
  <c r="A98" i="78"/>
  <c r="A2" i="78"/>
  <c r="B19" i="65"/>
  <c r="D19" i="65" s="1"/>
  <c r="N19" i="65" s="1"/>
  <c r="O19" i="65" s="1"/>
  <c r="G11" i="28"/>
  <c r="W91" i="78"/>
  <c r="P21" i="83" s="1"/>
  <c r="B16" i="65"/>
  <c r="D16" i="65" s="1"/>
  <c r="C42" i="81"/>
  <c r="C41" i="81"/>
  <c r="C40" i="81"/>
  <c r="C39" i="81"/>
  <c r="C38" i="81"/>
  <c r="C37" i="81"/>
  <c r="C36" i="81"/>
  <c r="C35" i="81"/>
  <c r="C34" i="81"/>
  <c r="C33" i="81"/>
  <c r="C32" i="81"/>
  <c r="C31" i="81"/>
  <c r="C30" i="81"/>
  <c r="C29" i="81"/>
  <c r="C28" i="81"/>
  <c r="C27" i="81"/>
  <c r="C26" i="81"/>
  <c r="C25" i="81"/>
  <c r="C24" i="81"/>
  <c r="C23" i="81"/>
  <c r="C22" i="81"/>
  <c r="C21" i="81"/>
  <c r="C20" i="81"/>
  <c r="B14" i="25"/>
  <c r="D14" i="25" s="1"/>
  <c r="I14" i="25" s="1"/>
  <c r="B24" i="25"/>
  <c r="D24" i="25" s="1"/>
  <c r="B15" i="25"/>
  <c r="D15" i="25" s="1"/>
  <c r="B19" i="25"/>
  <c r="D19" i="25" s="1"/>
  <c r="H19" i="25" s="1"/>
  <c r="G25" i="28"/>
  <c r="I25" i="28" s="1"/>
  <c r="T25" i="28" s="1"/>
  <c r="G31" i="28"/>
  <c r="I31" i="28" s="1"/>
  <c r="T31" i="28" s="1"/>
  <c r="G48" i="28"/>
  <c r="I48" i="28" s="1"/>
  <c r="T48" i="28" s="1"/>
  <c r="G27" i="28"/>
  <c r="I27" i="28" s="1"/>
  <c r="L27" i="28" s="1"/>
  <c r="G39" i="28"/>
  <c r="I39" i="28" s="1"/>
  <c r="T39" i="28" s="1"/>
  <c r="G66" i="28"/>
  <c r="I66" i="28" s="1"/>
  <c r="L66" i="28" s="1"/>
  <c r="B14" i="65"/>
  <c r="D14" i="65" s="1"/>
  <c r="I14" i="65" s="1"/>
  <c r="G17" i="28"/>
  <c r="I17" i="28" s="1"/>
  <c r="G64" i="28"/>
  <c r="I64" i="28" s="1"/>
  <c r="G63" i="28"/>
  <c r="I63" i="28" s="1"/>
  <c r="G44" i="28"/>
  <c r="I44" i="28" s="1"/>
  <c r="S44" i="28" s="1"/>
  <c r="G22" i="28"/>
  <c r="I22" i="28" s="1"/>
  <c r="B15" i="65"/>
  <c r="D15" i="65" s="1"/>
  <c r="H15" i="65" s="1"/>
  <c r="B28" i="25"/>
  <c r="D28" i="25" s="1"/>
  <c r="C19" i="81"/>
  <c r="B20" i="25"/>
  <c r="D20" i="25" s="1"/>
  <c r="N20" i="25" s="1"/>
  <c r="O20" i="25" s="1"/>
  <c r="B17" i="65"/>
  <c r="D17" i="65" s="1"/>
  <c r="G29" i="28"/>
  <c r="I29" i="28" s="1"/>
  <c r="B21" i="25"/>
  <c r="D21" i="25" s="1"/>
  <c r="N21" i="25" s="1"/>
  <c r="O21" i="25" s="1"/>
  <c r="B18" i="65"/>
  <c r="D18" i="65" s="1"/>
  <c r="B18" i="25"/>
  <c r="D18" i="25" s="1"/>
  <c r="B26" i="25"/>
  <c r="D26" i="25" s="1"/>
  <c r="G33" i="28"/>
  <c r="I33" i="28" s="1"/>
  <c r="G41" i="28"/>
  <c r="I41" i="28" s="1"/>
  <c r="G42" i="28"/>
  <c r="I42" i="28" s="1"/>
  <c r="L42" i="28" s="1"/>
  <c r="G40" i="28"/>
  <c r="I40" i="28" s="1"/>
  <c r="G50" i="28"/>
  <c r="I50" i="28" s="1"/>
  <c r="G38" i="28"/>
  <c r="I38" i="28" s="1"/>
  <c r="T38" i="28" s="1"/>
  <c r="G14" i="28"/>
  <c r="I14" i="28" s="1"/>
  <c r="G35" i="28"/>
  <c r="I35" i="28" s="1"/>
  <c r="G43" i="28"/>
  <c r="I43" i="28" s="1"/>
  <c r="G36" i="28"/>
  <c r="I36" i="28" s="1"/>
  <c r="G19" i="28"/>
  <c r="I19" i="28" s="1"/>
  <c r="B25" i="25"/>
  <c r="D25" i="25" s="1"/>
  <c r="N25" i="25" s="1"/>
  <c r="O25" i="25" s="1"/>
  <c r="G53" i="28"/>
  <c r="I53" i="28" s="1"/>
  <c r="G65" i="28"/>
  <c r="I65" i="28" s="1"/>
  <c r="B23" i="25"/>
  <c r="D23" i="25" s="1"/>
  <c r="B17" i="25"/>
  <c r="D17" i="25" s="1"/>
  <c r="G37" i="28"/>
  <c r="I37" i="28" s="1"/>
  <c r="B22" i="25"/>
  <c r="D22" i="25" s="1"/>
  <c r="N22" i="25" s="1"/>
  <c r="O22" i="25" s="1"/>
  <c r="B27" i="25"/>
  <c r="D27" i="25" s="1"/>
  <c r="N27" i="25" s="1"/>
  <c r="O27" i="25" s="1"/>
  <c r="B16" i="25"/>
  <c r="D16" i="25" s="1"/>
  <c r="N16" i="25" s="1"/>
  <c r="O16" i="25" s="1"/>
  <c r="G49" i="28"/>
  <c r="I49" i="28" s="1"/>
  <c r="L49" i="28" s="1"/>
  <c r="G20" i="28"/>
  <c r="I20" i="28" s="1"/>
  <c r="G45" i="28"/>
  <c r="I45" i="28" s="1"/>
  <c r="G26" i="28"/>
  <c r="I26" i="28" s="1"/>
  <c r="G32" i="28"/>
  <c r="I32" i="28" s="1"/>
  <c r="S32" i="28" s="1"/>
  <c r="G34" i="28"/>
  <c r="I34" i="28" s="1"/>
  <c r="G18" i="28"/>
  <c r="I18" i="28" s="1"/>
  <c r="G28" i="28"/>
  <c r="I28" i="28" s="1"/>
  <c r="G62" i="28"/>
  <c r="I62" i="28" s="1"/>
  <c r="L62" i="28" s="1"/>
  <c r="G16" i="28"/>
  <c r="I16" i="28" s="1"/>
  <c r="G23" i="28"/>
  <c r="I23" i="28" s="1"/>
  <c r="G30" i="28"/>
  <c r="I30" i="28" s="1"/>
  <c r="R90" i="78"/>
  <c r="S90" i="78"/>
  <c r="AB90" i="78"/>
  <c r="G15" i="28"/>
  <c r="I15" i="28" s="1"/>
  <c r="G46" i="28"/>
  <c r="I46" i="28" s="1"/>
  <c r="G24" i="28"/>
  <c r="I24" i="28" s="1"/>
  <c r="T24" i="28" s="1"/>
  <c r="G47" i="28"/>
  <c r="I47" i="28" s="1"/>
  <c r="S47" i="28" s="1"/>
  <c r="G52" i="28"/>
  <c r="I52" i="28" s="1"/>
  <c r="B20" i="65"/>
  <c r="D20" i="65" s="1"/>
  <c r="N20" i="65" s="1"/>
  <c r="O20" i="65" s="1"/>
  <c r="AA31" i="78"/>
  <c r="Z31" i="78"/>
  <c r="P31" i="78" s="1"/>
  <c r="J14" i="25"/>
  <c r="L14" i="25" s="1"/>
  <c r="E17" i="65"/>
  <c r="G17" i="65" s="1"/>
  <c r="M43" i="28"/>
  <c r="O43" i="28" s="1"/>
  <c r="M31" i="28"/>
  <c r="O31" i="28" s="1"/>
  <c r="E17" i="25"/>
  <c r="G17" i="25" s="1"/>
  <c r="E25" i="25"/>
  <c r="G25" i="25" s="1"/>
  <c r="J20" i="25"/>
  <c r="L20" i="25" s="1"/>
  <c r="E13" i="25"/>
  <c r="G13" i="25" s="1"/>
  <c r="M48" i="28"/>
  <c r="O48" i="28" s="1"/>
  <c r="M30" i="28"/>
  <c r="O30" i="28" s="1"/>
  <c r="J17" i="65"/>
  <c r="L17" i="65" s="1"/>
  <c r="M62" i="28"/>
  <c r="O62" i="28" s="1"/>
  <c r="M18" i="28"/>
  <c r="O18" i="28" s="1"/>
  <c r="J27" i="25"/>
  <c r="L27" i="25" s="1"/>
  <c r="J23" i="25"/>
  <c r="L23" i="25" s="1"/>
  <c r="J19" i="25"/>
  <c r="L19" i="25" s="1"/>
  <c r="J15" i="25"/>
  <c r="L15" i="25" s="1"/>
  <c r="M52" i="28"/>
  <c r="O52" i="28" s="1"/>
  <c r="J14" i="65"/>
  <c r="L14" i="65" s="1"/>
  <c r="M45" i="28"/>
  <c r="O45" i="28" s="1"/>
  <c r="M28" i="28"/>
  <c r="O28" i="28" s="1"/>
  <c r="E19" i="65"/>
  <c r="G19" i="65" s="1"/>
  <c r="M29" i="28"/>
  <c r="O29" i="28" s="1"/>
  <c r="E30" i="25"/>
  <c r="G30" i="25" s="1"/>
  <c r="M50" i="28"/>
  <c r="O50" i="28" s="1"/>
  <c r="J31" i="25"/>
  <c r="L31" i="25" s="1"/>
  <c r="E31" i="25"/>
  <c r="G31" i="25" s="1"/>
  <c r="J13" i="65"/>
  <c r="L13" i="65" s="1"/>
  <c r="M35" i="28"/>
  <c r="O35" i="28" s="1"/>
  <c r="M15" i="28"/>
  <c r="O15" i="28" s="1"/>
  <c r="AA27" i="78"/>
  <c r="Z27" i="78"/>
  <c r="P27" i="78" s="1"/>
  <c r="J24" i="25"/>
  <c r="L24" i="25" s="1"/>
  <c r="E19" i="25"/>
  <c r="G19" i="25" s="1"/>
  <c r="M66" i="28"/>
  <c r="O66" i="28" s="1"/>
  <c r="M42" i="28"/>
  <c r="O42" i="28" s="1"/>
  <c r="M26" i="28"/>
  <c r="O26" i="28" s="1"/>
  <c r="E20" i="65"/>
  <c r="G20" i="65" s="1"/>
  <c r="E16" i="65"/>
  <c r="G16" i="65" s="1"/>
  <c r="M49" i="28"/>
  <c r="O49" i="28" s="1"/>
  <c r="M13" i="28"/>
  <c r="O13" i="28" s="1"/>
  <c r="E26" i="25"/>
  <c r="G26" i="25" s="1"/>
  <c r="E22" i="25"/>
  <c r="G22" i="25" s="1"/>
  <c r="E18" i="25"/>
  <c r="G18" i="25" s="1"/>
  <c r="E14" i="25"/>
  <c r="G14" i="25" s="1"/>
  <c r="J18" i="65"/>
  <c r="L18" i="65" s="1"/>
  <c r="E13" i="65"/>
  <c r="G13" i="65" s="1"/>
  <c r="M40" i="28"/>
  <c r="O40" i="28" s="1"/>
  <c r="M24" i="28"/>
  <c r="O24" i="28" s="1"/>
  <c r="M41" i="28"/>
  <c r="O41" i="28" s="1"/>
  <c r="M25" i="28"/>
  <c r="O25" i="28" s="1"/>
  <c r="J28" i="25"/>
  <c r="L28" i="25" s="1"/>
  <c r="M46" i="28"/>
  <c r="O46" i="28" s="1"/>
  <c r="J26" i="25"/>
  <c r="L26" i="25" s="1"/>
  <c r="M27" i="28"/>
  <c r="O27" i="28" s="1"/>
  <c r="M47" i="28"/>
  <c r="O47" i="28" s="1"/>
  <c r="M23" i="28"/>
  <c r="O23" i="28" s="1"/>
  <c r="M21" i="28"/>
  <c r="O21" i="28" s="1"/>
  <c r="J22" i="25"/>
  <c r="L22" i="25" s="1"/>
  <c r="J29" i="25"/>
  <c r="L29" i="25" s="1"/>
  <c r="E23" i="25"/>
  <c r="G23" i="25" s="1"/>
  <c r="J16" i="25"/>
  <c r="L16" i="25" s="1"/>
  <c r="M65" i="28"/>
  <c r="O65" i="28" s="1"/>
  <c r="M38" i="28"/>
  <c r="O38" i="28" s="1"/>
  <c r="M17" i="28"/>
  <c r="O17" i="28" s="1"/>
  <c r="J19" i="65"/>
  <c r="L19" i="65" s="1"/>
  <c r="J15" i="65"/>
  <c r="L15" i="65" s="1"/>
  <c r="M44" i="28"/>
  <c r="O44" i="28" s="1"/>
  <c r="J25" i="25"/>
  <c r="L25" i="25" s="1"/>
  <c r="J21" i="25"/>
  <c r="L21" i="25" s="1"/>
  <c r="J17" i="25"/>
  <c r="L17" i="25" s="1"/>
  <c r="J13" i="25"/>
  <c r="L13" i="25" s="1"/>
  <c r="J16" i="65"/>
  <c r="L16" i="65" s="1"/>
  <c r="J30" i="25"/>
  <c r="L30" i="25" s="1"/>
  <c r="M36" i="28"/>
  <c r="O36" i="28" s="1"/>
  <c r="M37" i="28"/>
  <c r="O37" i="28" s="1"/>
  <c r="M20" i="28"/>
  <c r="O20" i="28" s="1"/>
  <c r="U91" i="78"/>
  <c r="Z35" i="78"/>
  <c r="P35" i="78" s="1"/>
  <c r="AA35" i="78"/>
  <c r="AA19" i="78"/>
  <c r="Z19" i="78"/>
  <c r="P19" i="78" s="1"/>
  <c r="AA26" i="78"/>
  <c r="Z26" i="78"/>
  <c r="P26" i="78" s="1"/>
  <c r="J18" i="25"/>
  <c r="L18" i="25" s="1"/>
  <c r="M19" i="28"/>
  <c r="O19" i="28" s="1"/>
  <c r="M39" i="28"/>
  <c r="O39" i="28" s="1"/>
  <c r="E27" i="25"/>
  <c r="G27" i="25" s="1"/>
  <c r="E21" i="25"/>
  <c r="G21" i="25" s="1"/>
  <c r="E15" i="25"/>
  <c r="G15" i="25" s="1"/>
  <c r="M53" i="28"/>
  <c r="O53" i="28" s="1"/>
  <c r="M34" i="28"/>
  <c r="O34" i="28" s="1"/>
  <c r="E18" i="65"/>
  <c r="G18" i="65" s="1"/>
  <c r="E14" i="65"/>
  <c r="G14" i="65" s="1"/>
  <c r="M22" i="28"/>
  <c r="O22" i="28" s="1"/>
  <c r="E29" i="25"/>
  <c r="G29" i="25" s="1"/>
  <c r="E24" i="25"/>
  <c r="G24" i="25" s="1"/>
  <c r="E20" i="25"/>
  <c r="G20" i="25" s="1"/>
  <c r="E16" i="25"/>
  <c r="G16" i="25" s="1"/>
  <c r="M64" i="28"/>
  <c r="O64" i="28" s="1"/>
  <c r="E15" i="65"/>
  <c r="G15" i="65" s="1"/>
  <c r="E28" i="25"/>
  <c r="G28" i="25" s="1"/>
  <c r="M32" i="28"/>
  <c r="O32" i="28" s="1"/>
  <c r="M14" i="28"/>
  <c r="O14" i="28" s="1"/>
  <c r="M33" i="28"/>
  <c r="O33" i="28" s="1"/>
  <c r="M16" i="28"/>
  <c r="O16" i="28" s="1"/>
  <c r="M63" i="28"/>
  <c r="O63" i="28" s="1"/>
  <c r="J20" i="65"/>
  <c r="L20" i="65" s="1"/>
  <c r="G91" i="78"/>
  <c r="G187" i="78" s="1"/>
  <c r="Z12" i="78"/>
  <c r="P12" i="78" s="1"/>
  <c r="AA12" i="78"/>
  <c r="AA9" i="78"/>
  <c r="Z9" i="78"/>
  <c r="P9" i="78" s="1"/>
  <c r="R91" i="78"/>
  <c r="AA33" i="78"/>
  <c r="Z33" i="78"/>
  <c r="P33" i="78" s="1"/>
  <c r="H105" i="78"/>
  <c r="C18" i="81"/>
  <c r="I134" i="78"/>
  <c r="B116" i="78"/>
  <c r="B119" i="78"/>
  <c r="B123" i="78"/>
  <c r="B128" i="78"/>
  <c r="B129" i="78"/>
  <c r="B135" i="78"/>
  <c r="Z10" i="78"/>
  <c r="P10" i="78" s="1"/>
  <c r="AA10" i="78"/>
  <c r="H107" i="78"/>
  <c r="I109" i="78"/>
  <c r="I110" i="78"/>
  <c r="I111" i="78"/>
  <c r="I112" i="78"/>
  <c r="I113" i="78"/>
  <c r="I114" i="78"/>
  <c r="Z20" i="78"/>
  <c r="P20" i="78" s="1"/>
  <c r="AA20" i="78"/>
  <c r="H117" i="78"/>
  <c r="Z22" i="78"/>
  <c r="P22" i="78" s="1"/>
  <c r="AA22" i="78"/>
  <c r="H119" i="78"/>
  <c r="I120" i="78"/>
  <c r="I122" i="78"/>
  <c r="H123" i="78"/>
  <c r="I125" i="78"/>
  <c r="I126" i="78"/>
  <c r="Z32" i="78"/>
  <c r="P32" i="78" s="1"/>
  <c r="AA32" i="78"/>
  <c r="H130" i="78"/>
  <c r="I132" i="78"/>
  <c r="B108" i="78"/>
  <c r="B109" i="78"/>
  <c r="I107" i="78"/>
  <c r="Z13" i="78"/>
  <c r="P13" i="78" s="1"/>
  <c r="AA13" i="78"/>
  <c r="Z14" i="78"/>
  <c r="P14" i="78" s="1"/>
  <c r="AA14" i="78"/>
  <c r="Z15" i="78"/>
  <c r="P15" i="78" s="1"/>
  <c r="AA15" i="78"/>
  <c r="Z16" i="78"/>
  <c r="P16" i="78" s="1"/>
  <c r="AA16" i="78"/>
  <c r="Z17" i="78"/>
  <c r="P17" i="78" s="1"/>
  <c r="AA17" i="78"/>
  <c r="Z18" i="78"/>
  <c r="P18" i="78" s="1"/>
  <c r="AA18" i="78"/>
  <c r="H115" i="78"/>
  <c r="I117" i="78"/>
  <c r="I119" i="78"/>
  <c r="Z24" i="78"/>
  <c r="P24" i="78" s="1"/>
  <c r="AA24" i="78"/>
  <c r="H121" i="78"/>
  <c r="I123" i="78"/>
  <c r="H124" i="78"/>
  <c r="Z29" i="78"/>
  <c r="P29" i="78" s="1"/>
  <c r="AA29" i="78"/>
  <c r="AA30" i="78"/>
  <c r="Z30" i="78"/>
  <c r="P30" i="78" s="1"/>
  <c r="H127" i="78"/>
  <c r="I130" i="78"/>
  <c r="Z36" i="78"/>
  <c r="P36" i="78" s="1"/>
  <c r="AA36" i="78"/>
  <c r="H133" i="78"/>
  <c r="AA38" i="78"/>
  <c r="Z38" i="78"/>
  <c r="P38" i="78" s="1"/>
  <c r="H135" i="78"/>
  <c r="B107" i="78"/>
  <c r="B112" i="78"/>
  <c r="B113" i="78"/>
  <c r="B114" i="78"/>
  <c r="B115" i="78"/>
  <c r="B122" i="78"/>
  <c r="B127" i="78"/>
  <c r="B131" i="78"/>
  <c r="B134" i="78"/>
  <c r="I115" i="78"/>
  <c r="AA21" i="78"/>
  <c r="Z21" i="78"/>
  <c r="P21" i="78" s="1"/>
  <c r="I127" i="78"/>
  <c r="H128" i="78"/>
  <c r="H129" i="78"/>
  <c r="I135" i="78"/>
  <c r="B106" i="78"/>
  <c r="B121" i="78"/>
  <c r="B126" i="78"/>
  <c r="Z11" i="78"/>
  <c r="P11" i="78" s="1"/>
  <c r="AA11" i="78"/>
  <c r="H108" i="78"/>
  <c r="H116" i="78"/>
  <c r="H118" i="78"/>
  <c r="Z23" i="78"/>
  <c r="P23" i="78" s="1"/>
  <c r="AA23" i="78"/>
  <c r="I121" i="78"/>
  <c r="I124" i="78"/>
  <c r="Z34" i="78"/>
  <c r="P34" i="78" s="1"/>
  <c r="AA34" i="78"/>
  <c r="H131" i="78"/>
  <c r="I133" i="78"/>
  <c r="B111" i="78"/>
  <c r="B118" i="78"/>
  <c r="B130" i="78"/>
  <c r="H106" i="78"/>
  <c r="I108" i="78"/>
  <c r="H109" i="78"/>
  <c r="H110" i="78"/>
  <c r="H111" i="78"/>
  <c r="H112" i="78"/>
  <c r="H113" i="78"/>
  <c r="H114" i="78"/>
  <c r="I116" i="78"/>
  <c r="I118" i="78"/>
  <c r="H120" i="78"/>
  <c r="AA25" i="78"/>
  <c r="Z25" i="78"/>
  <c r="P25" i="78" s="1"/>
  <c r="H122" i="78"/>
  <c r="Z28" i="78"/>
  <c r="P28" i="78" s="1"/>
  <c r="AA28" i="78"/>
  <c r="H125" i="78"/>
  <c r="H126" i="78"/>
  <c r="I128" i="78"/>
  <c r="I129" i="78"/>
  <c r="I131" i="78"/>
  <c r="H132" i="78"/>
  <c r="Z37" i="78"/>
  <c r="P37" i="78" s="1"/>
  <c r="AA37" i="78"/>
  <c r="H134" i="78"/>
  <c r="AA39" i="78"/>
  <c r="Z39" i="78"/>
  <c r="P39" i="78" s="1"/>
  <c r="B105" i="78"/>
  <c r="B110" i="78"/>
  <c r="B117" i="78"/>
  <c r="B120" i="78"/>
  <c r="B124" i="78"/>
  <c r="B125" i="78"/>
  <c r="B132" i="78"/>
  <c r="B133" i="78"/>
  <c r="C17" i="81"/>
  <c r="C16" i="81"/>
  <c r="C14" i="81"/>
  <c r="Q94" i="78"/>
  <c r="Y94" i="78" s="1"/>
  <c r="Q66" i="64" s="1"/>
  <c r="C15" i="81"/>
  <c r="G111" i="78"/>
  <c r="G119" i="78"/>
  <c r="G127" i="78"/>
  <c r="G131" i="78"/>
  <c r="G105" i="78"/>
  <c r="G109" i="78"/>
  <c r="G113" i="78"/>
  <c r="G117" i="78"/>
  <c r="G121" i="78"/>
  <c r="G125" i="78"/>
  <c r="G129" i="78"/>
  <c r="G133" i="78"/>
  <c r="G106" i="78"/>
  <c r="G110" i="78"/>
  <c r="G114" i="78"/>
  <c r="G118" i="78"/>
  <c r="G122" i="78"/>
  <c r="G126" i="78"/>
  <c r="G130" i="78"/>
  <c r="G134" i="78"/>
  <c r="G107" i="78"/>
  <c r="G115" i="78"/>
  <c r="G123" i="78"/>
  <c r="G135" i="78"/>
  <c r="S91" i="78"/>
  <c r="G108" i="78"/>
  <c r="G112" i="78"/>
  <c r="G116" i="78"/>
  <c r="G120" i="78"/>
  <c r="G124" i="78"/>
  <c r="G128" i="78"/>
  <c r="G132" i="78"/>
  <c r="D33" i="21"/>
  <c r="D66" i="21"/>
  <c r="D65" i="21"/>
  <c r="D64" i="21"/>
  <c r="D63" i="21"/>
  <c r="D62" i="21"/>
  <c r="D61" i="21"/>
  <c r="D60" i="21"/>
  <c r="D59" i="21"/>
  <c r="B59" i="21" s="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66" i="81"/>
  <c r="D36" i="21"/>
  <c r="D65" i="81"/>
  <c r="D35" i="21"/>
  <c r="D34" i="21"/>
  <c r="D64" i="81"/>
  <c r="D63" i="81"/>
  <c r="D32" i="21"/>
  <c r="D62" i="81"/>
  <c r="D31" i="21"/>
  <c r="D61" i="81"/>
  <c r="D60" i="81"/>
  <c r="D30" i="21"/>
  <c r="D29" i="21"/>
  <c r="D59" i="81"/>
  <c r="D28" i="21"/>
  <c r="D58" i="81"/>
  <c r="D27" i="21"/>
  <c r="D57" i="81"/>
  <c r="D56" i="81"/>
  <c r="D26" i="21"/>
  <c r="D55" i="81"/>
  <c r="D25" i="21"/>
  <c r="D24" i="21"/>
  <c r="D54" i="81"/>
  <c r="D23" i="21"/>
  <c r="D53" i="81"/>
  <c r="D52" i="81"/>
  <c r="D22" i="21"/>
  <c r="D21" i="21"/>
  <c r="D51" i="81"/>
  <c r="D20" i="21"/>
  <c r="D50" i="81"/>
  <c r="D19" i="21"/>
  <c r="D49" i="81"/>
  <c r="D48" i="81"/>
  <c r="D18" i="21"/>
  <c r="D16" i="21"/>
  <c r="D47" i="81"/>
  <c r="D17" i="21"/>
  <c r="D15" i="21"/>
  <c r="D46" i="81"/>
  <c r="D14" i="21"/>
  <c r="D13" i="21"/>
  <c r="A105" i="78"/>
  <c r="D45" i="81"/>
  <c r="D44" i="81"/>
  <c r="D43" i="81"/>
  <c r="D42" i="81"/>
  <c r="D41" i="81"/>
  <c r="D40" i="81"/>
  <c r="D39" i="81"/>
  <c r="D38" i="81"/>
  <c r="D37" i="81"/>
  <c r="D36" i="81"/>
  <c r="D35" i="81"/>
  <c r="D34" i="81"/>
  <c r="D33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4" i="81"/>
  <c r="D15" i="81"/>
  <c r="B15" i="81" s="1"/>
  <c r="C13" i="81"/>
  <c r="D13" i="81"/>
  <c r="J11" i="28"/>
  <c r="G13" i="28"/>
  <c r="I13" i="28" s="1"/>
  <c r="J13" i="28"/>
  <c r="J12" i="28"/>
  <c r="G21" i="28"/>
  <c r="I21" i="28" s="1"/>
  <c r="J21" i="28"/>
  <c r="J24" i="28"/>
  <c r="J16" i="28"/>
  <c r="J19" i="28"/>
  <c r="J15" i="28"/>
  <c r="J20" i="28"/>
  <c r="J31" i="28"/>
  <c r="J23" i="28"/>
  <c r="J37" i="28"/>
  <c r="J53" i="28"/>
  <c r="J17" i="28"/>
  <c r="J34" i="28"/>
  <c r="J38" i="28"/>
  <c r="J42" i="28"/>
  <c r="J46" i="28"/>
  <c r="J50" i="28"/>
  <c r="J62" i="28"/>
  <c r="J66" i="28"/>
  <c r="J14" i="28"/>
  <c r="J33" i="28"/>
  <c r="J45" i="28"/>
  <c r="J65" i="28"/>
  <c r="J25" i="28"/>
  <c r="J18" i="28"/>
  <c r="J26" i="28"/>
  <c r="J30" i="28"/>
  <c r="J35" i="28"/>
  <c r="J39" i="28"/>
  <c r="J43" i="28"/>
  <c r="J47" i="28"/>
  <c r="J63" i="28"/>
  <c r="J28" i="28"/>
  <c r="J41" i="28"/>
  <c r="J49" i="28"/>
  <c r="J29" i="28"/>
  <c r="J22" i="28"/>
  <c r="J27" i="28"/>
  <c r="J32" i="28"/>
  <c r="J36" i="28"/>
  <c r="J40" i="28"/>
  <c r="J44" i="28"/>
  <c r="J48" i="28"/>
  <c r="J52" i="28"/>
  <c r="J64" i="28"/>
  <c r="G576" i="67" l="1"/>
  <c r="H576" i="67" s="1"/>
  <c r="G573" i="67"/>
  <c r="H573" i="67" s="1"/>
  <c r="G587" i="67"/>
  <c r="H587" i="67" s="1"/>
  <c r="G3584" i="67"/>
  <c r="H3584" i="67" s="1"/>
  <c r="G580" i="67"/>
  <c r="H580" i="67" s="1"/>
  <c r="G3580" i="67"/>
  <c r="H3580" i="67" s="1"/>
  <c r="AB177" i="79"/>
  <c r="AE177" i="79" s="1"/>
  <c r="A75" i="78"/>
  <c r="A171" i="78"/>
  <c r="AB8" i="66"/>
  <c r="T41" i="21"/>
  <c r="U36" i="21"/>
  <c r="U33" i="21"/>
  <c r="E44" i="78"/>
  <c r="F44" i="78" s="1"/>
  <c r="E43" i="78"/>
  <c r="F43" i="78" s="1"/>
  <c r="G3585" i="67"/>
  <c r="H3585" i="67" s="1"/>
  <c r="G3579" i="67"/>
  <c r="H3579" i="67" s="1"/>
  <c r="G3572" i="67"/>
  <c r="H3572" i="67" s="1"/>
  <c r="G583" i="67"/>
  <c r="H583" i="67" s="1"/>
  <c r="G3589" i="67"/>
  <c r="H3589" i="67" s="1"/>
  <c r="T65" i="21"/>
  <c r="B44" i="21"/>
  <c r="U35" i="21"/>
  <c r="B52" i="21"/>
  <c r="G180" i="73"/>
  <c r="U34" i="21"/>
  <c r="I83" i="73"/>
  <c r="I179" i="73" s="1"/>
  <c r="G179" i="73"/>
  <c r="AB81" i="78"/>
  <c r="AC81" i="78" s="1"/>
  <c r="B59" i="81"/>
  <c r="B21" i="21"/>
  <c r="H55" i="81"/>
  <c r="I55" i="81" s="1"/>
  <c r="G590" i="67"/>
  <c r="H590" i="67" s="1"/>
  <c r="H62" i="81"/>
  <c r="I62" i="81" s="1"/>
  <c r="O66" i="82"/>
  <c r="O70" i="82" s="1"/>
  <c r="G21" i="83"/>
  <c r="G21" i="84"/>
  <c r="C15" i="79"/>
  <c r="C111" i="79" s="1"/>
  <c r="C29" i="79"/>
  <c r="C125" i="79" s="1"/>
  <c r="AB83" i="78"/>
  <c r="G3594" i="67"/>
  <c r="H3594" i="67" s="1"/>
  <c r="G3587" i="67"/>
  <c r="H3587" i="67" s="1"/>
  <c r="G572" i="67"/>
  <c r="H572" i="67" s="1"/>
  <c r="E40" i="81"/>
  <c r="G40" i="81" s="1"/>
  <c r="P21" i="81"/>
  <c r="R21" i="81" s="1"/>
  <c r="J44" i="81"/>
  <c r="L44" i="81" s="1"/>
  <c r="M14" i="81"/>
  <c r="O14" i="81" s="1"/>
  <c r="M26" i="81"/>
  <c r="O26" i="81" s="1"/>
  <c r="E47" i="81"/>
  <c r="G47" i="81" s="1"/>
  <c r="P45" i="81"/>
  <c r="R45" i="81" s="1"/>
  <c r="J24" i="81"/>
  <c r="L24" i="81" s="1"/>
  <c r="P22" i="81"/>
  <c r="R22" i="81" s="1"/>
  <c r="M17" i="81"/>
  <c r="O17" i="81" s="1"/>
  <c r="P35" i="81"/>
  <c r="R35" i="81" s="1"/>
  <c r="M25" i="81"/>
  <c r="O25" i="81" s="1"/>
  <c r="J15" i="81"/>
  <c r="L15" i="81" s="1"/>
  <c r="M45" i="81"/>
  <c r="O45" i="81" s="1"/>
  <c r="J35" i="81"/>
  <c r="L35" i="81" s="1"/>
  <c r="E24" i="81"/>
  <c r="G24" i="81" s="1"/>
  <c r="J22" i="81"/>
  <c r="L22" i="81" s="1"/>
  <c r="E35" i="81"/>
  <c r="G35" i="81" s="1"/>
  <c r="P36" i="81"/>
  <c r="R36" i="81" s="1"/>
  <c r="E26" i="81"/>
  <c r="G26" i="81" s="1"/>
  <c r="P24" i="81"/>
  <c r="R24" i="81" s="1"/>
  <c r="J25" i="81"/>
  <c r="L25" i="81" s="1"/>
  <c r="M23" i="81"/>
  <c r="O23" i="81" s="1"/>
  <c r="J18" i="81"/>
  <c r="L18" i="81" s="1"/>
  <c r="J23" i="81"/>
  <c r="L23" i="81" s="1"/>
  <c r="P19" i="81"/>
  <c r="R19" i="81" s="1"/>
  <c r="P37" i="81"/>
  <c r="R37" i="81" s="1"/>
  <c r="E27" i="81"/>
  <c r="G27" i="81" s="1"/>
  <c r="P39" i="81"/>
  <c r="R39" i="81" s="1"/>
  <c r="M29" i="81"/>
  <c r="O29" i="81" s="1"/>
  <c r="J19" i="81"/>
  <c r="L19" i="81" s="1"/>
  <c r="M32" i="81"/>
  <c r="O32" i="81" s="1"/>
  <c r="P33" i="81"/>
  <c r="R33" i="81" s="1"/>
  <c r="P14" i="81"/>
  <c r="R14" i="81" s="1"/>
  <c r="J37" i="81"/>
  <c r="L37" i="81" s="1"/>
  <c r="J36" i="81"/>
  <c r="L36" i="81" s="1"/>
  <c r="E14" i="81"/>
  <c r="G14" i="81" s="1"/>
  <c r="J13" i="81"/>
  <c r="L13" i="81" s="1"/>
  <c r="M46" i="81"/>
  <c r="O46" i="81" s="1"/>
  <c r="P43" i="81"/>
  <c r="R43" i="81" s="1"/>
  <c r="E28" i="81"/>
  <c r="G28" i="81" s="1"/>
  <c r="J47" i="81"/>
  <c r="L47" i="81" s="1"/>
  <c r="P23" i="81"/>
  <c r="R23" i="81" s="1"/>
  <c r="M13" i="81"/>
  <c r="O13" i="81" s="1"/>
  <c r="P42" i="81"/>
  <c r="R42" i="81" s="1"/>
  <c r="E33" i="81"/>
  <c r="G33" i="81" s="1"/>
  <c r="M28" i="81"/>
  <c r="O28" i="81" s="1"/>
  <c r="M47" i="81"/>
  <c r="O47" i="81" s="1"/>
  <c r="J16" i="81"/>
  <c r="L16" i="81" s="1"/>
  <c r="E25" i="81"/>
  <c r="G25" i="81" s="1"/>
  <c r="M35" i="81"/>
  <c r="O35" i="81" s="1"/>
  <c r="M34" i="81"/>
  <c r="O34" i="81" s="1"/>
  <c r="E45" i="81"/>
  <c r="G45" i="81" s="1"/>
  <c r="E46" i="81"/>
  <c r="G46" i="81" s="1"/>
  <c r="P27" i="81"/>
  <c r="R27" i="81" s="1"/>
  <c r="M41" i="81"/>
  <c r="O41" i="81" s="1"/>
  <c r="J31" i="81"/>
  <c r="L31" i="81" s="1"/>
  <c r="P30" i="81"/>
  <c r="R30" i="81" s="1"/>
  <c r="E21" i="81"/>
  <c r="G21" i="81" s="1"/>
  <c r="M39" i="81"/>
  <c r="O39" i="81" s="1"/>
  <c r="P40" i="81"/>
  <c r="R40" i="81" s="1"/>
  <c r="M15" i="81"/>
  <c r="O15" i="81" s="1"/>
  <c r="J46" i="81"/>
  <c r="L46" i="81" s="1"/>
  <c r="P15" i="81"/>
  <c r="R15" i="81" s="1"/>
  <c r="M22" i="81"/>
  <c r="O22" i="81" s="1"/>
  <c r="E43" i="81"/>
  <c r="G43" i="81" s="1"/>
  <c r="E37" i="81"/>
  <c r="G37" i="81" s="1"/>
  <c r="P26" i="81"/>
  <c r="R26" i="81" s="1"/>
  <c r="P41" i="81"/>
  <c r="R41" i="81" s="1"/>
  <c r="P44" i="81"/>
  <c r="R44" i="81" s="1"/>
  <c r="J28" i="81"/>
  <c r="L28" i="81" s="1"/>
  <c r="J42" i="81"/>
  <c r="L42" i="81" s="1"/>
  <c r="J41" i="81"/>
  <c r="L41" i="81" s="1"/>
  <c r="M38" i="81"/>
  <c r="O38" i="81" s="1"/>
  <c r="J21" i="81"/>
  <c r="L21" i="81" s="1"/>
  <c r="E30" i="81"/>
  <c r="G30" i="81" s="1"/>
  <c r="E36" i="81"/>
  <c r="G36" i="81" s="1"/>
  <c r="M27" i="81"/>
  <c r="O27" i="81" s="1"/>
  <c r="J30" i="81"/>
  <c r="L30" i="81" s="1"/>
  <c r="J32" i="81"/>
  <c r="L32" i="81" s="1"/>
  <c r="J20" i="81"/>
  <c r="L20" i="81" s="1"/>
  <c r="J34" i="81"/>
  <c r="L34" i="81" s="1"/>
  <c r="P18" i="81"/>
  <c r="R18" i="81" s="1"/>
  <c r="E39" i="81"/>
  <c r="G39" i="81" s="1"/>
  <c r="P28" i="81"/>
  <c r="R28" i="81" s="1"/>
  <c r="E34" i="81"/>
  <c r="G34" i="81" s="1"/>
  <c r="M33" i="81"/>
  <c r="O33" i="81" s="1"/>
  <c r="J43" i="81"/>
  <c r="L43" i="81" s="1"/>
  <c r="E32" i="81"/>
  <c r="G32" i="81" s="1"/>
  <c r="P32" i="81"/>
  <c r="R32" i="81" s="1"/>
  <c r="E22" i="81"/>
  <c r="G22" i="81" s="1"/>
  <c r="J45" i="81"/>
  <c r="L45" i="81" s="1"/>
  <c r="M36" i="81"/>
  <c r="O36" i="81" s="1"/>
  <c r="E15" i="81"/>
  <c r="G15" i="81" s="1"/>
  <c r="P34" i="81"/>
  <c r="R34" i="81" s="1"/>
  <c r="M19" i="81"/>
  <c r="O19" i="81" s="1"/>
  <c r="M31" i="81"/>
  <c r="O31" i="81" s="1"/>
  <c r="E13" i="81"/>
  <c r="E41" i="81"/>
  <c r="G41" i="81" s="1"/>
  <c r="E29" i="81"/>
  <c r="G29" i="81" s="1"/>
  <c r="E20" i="81"/>
  <c r="G20" i="81" s="1"/>
  <c r="J38" i="81"/>
  <c r="L38" i="81" s="1"/>
  <c r="E19" i="81"/>
  <c r="G19" i="81" s="1"/>
  <c r="M42" i="81"/>
  <c r="O42" i="81" s="1"/>
  <c r="E18" i="81"/>
  <c r="G18" i="81" s="1"/>
  <c r="J39" i="81"/>
  <c r="L39" i="81" s="1"/>
  <c r="P47" i="81"/>
  <c r="R47" i="81" s="1"/>
  <c r="M37" i="81"/>
  <c r="O37" i="81" s="1"/>
  <c r="J27" i="81"/>
  <c r="L27" i="81" s="1"/>
  <c r="E16" i="81"/>
  <c r="G16" i="81" s="1"/>
  <c r="J33" i="81"/>
  <c r="L33" i="81" s="1"/>
  <c r="J14" i="81"/>
  <c r="L14" i="81" s="1"/>
  <c r="P46" i="81"/>
  <c r="R46" i="81" s="1"/>
  <c r="J26" i="81"/>
  <c r="L26" i="81" s="1"/>
  <c r="M24" i="81"/>
  <c r="O24" i="81" s="1"/>
  <c r="E17" i="81"/>
  <c r="G17" i="81" s="1"/>
  <c r="E31" i="81"/>
  <c r="G31" i="81" s="1"/>
  <c r="J40" i="81"/>
  <c r="L40" i="81" s="1"/>
  <c r="J29" i="81"/>
  <c r="L29" i="81" s="1"/>
  <c r="M16" i="81"/>
  <c r="O16" i="81" s="1"/>
  <c r="M40" i="81"/>
  <c r="O40" i="81" s="1"/>
  <c r="P16" i="81"/>
  <c r="R16" i="81" s="1"/>
  <c r="J17" i="81"/>
  <c r="L17" i="81" s="1"/>
  <c r="M20" i="81"/>
  <c r="O20" i="81" s="1"/>
  <c r="E42" i="81"/>
  <c r="G42" i="81" s="1"/>
  <c r="P38" i="81"/>
  <c r="R38" i="81" s="1"/>
  <c r="M30" i="81"/>
  <c r="O30" i="81" s="1"/>
  <c r="M18" i="81"/>
  <c r="O18" i="81" s="1"/>
  <c r="E23" i="81"/>
  <c r="G23" i="81" s="1"/>
  <c r="P13" i="81"/>
  <c r="R13" i="81" s="1"/>
  <c r="E44" i="81"/>
  <c r="G44" i="81" s="1"/>
  <c r="P31" i="81"/>
  <c r="R31" i="81" s="1"/>
  <c r="M21" i="81"/>
  <c r="O21" i="81" s="1"/>
  <c r="M43" i="81"/>
  <c r="O43" i="81" s="1"/>
  <c r="P25" i="81"/>
  <c r="R25" i="81" s="1"/>
  <c r="M44" i="81"/>
  <c r="O44" i="81" s="1"/>
  <c r="P17" i="81"/>
  <c r="R17" i="81" s="1"/>
  <c r="E38" i="81"/>
  <c r="G38" i="81" s="1"/>
  <c r="P20" i="81"/>
  <c r="R20" i="81" s="1"/>
  <c r="P29" i="81"/>
  <c r="R29" i="81" s="1"/>
  <c r="P48" i="81"/>
  <c r="R48" i="81" s="1"/>
  <c r="V27" i="81"/>
  <c r="V30" i="81"/>
  <c r="V41" i="81"/>
  <c r="V14" i="81"/>
  <c r="V20" i="81"/>
  <c r="V45" i="81"/>
  <c r="V46" i="81"/>
  <c r="V23" i="81"/>
  <c r="V36" i="81"/>
  <c r="J48" i="81"/>
  <c r="L48" i="81" s="1"/>
  <c r="V28" i="81"/>
  <c r="V43" i="81"/>
  <c r="V16" i="81"/>
  <c r="V34" i="81"/>
  <c r="V19" i="81"/>
  <c r="V25" i="81"/>
  <c r="V26" i="81"/>
  <c r="V24" i="81"/>
  <c r="V35" i="81"/>
  <c r="E48" i="81"/>
  <c r="G48" i="81" s="1"/>
  <c r="V44" i="81"/>
  <c r="V29" i="81"/>
  <c r="V40" i="81"/>
  <c r="V32" i="81"/>
  <c r="V22" i="81"/>
  <c r="V37" i="81"/>
  <c r="V39" i="81"/>
  <c r="M48" i="81"/>
  <c r="O48" i="81" s="1"/>
  <c r="V33" i="81"/>
  <c r="V31" i="81"/>
  <c r="V48" i="81"/>
  <c r="V38" i="81"/>
  <c r="V17" i="81"/>
  <c r="V15" i="81"/>
  <c r="V13" i="81"/>
  <c r="V21" i="81"/>
  <c r="V47" i="81"/>
  <c r="V42" i="81"/>
  <c r="V18" i="81"/>
  <c r="P49" i="81"/>
  <c r="R49" i="81" s="1"/>
  <c r="E49" i="81"/>
  <c r="G49" i="81" s="1"/>
  <c r="M49" i="81"/>
  <c r="O49" i="81" s="1"/>
  <c r="V49" i="81"/>
  <c r="J49" i="81"/>
  <c r="L49" i="81" s="1"/>
  <c r="M50" i="81"/>
  <c r="O50" i="81" s="1"/>
  <c r="V50" i="81"/>
  <c r="J50" i="81"/>
  <c r="L50" i="81" s="1"/>
  <c r="P50" i="81"/>
  <c r="R50" i="81" s="1"/>
  <c r="E50" i="81"/>
  <c r="G50" i="81" s="1"/>
  <c r="E51" i="81"/>
  <c r="G51" i="81" s="1"/>
  <c r="M51" i="81"/>
  <c r="O51" i="81" s="1"/>
  <c r="J51" i="81"/>
  <c r="L51" i="81" s="1"/>
  <c r="P51" i="81"/>
  <c r="R51" i="81" s="1"/>
  <c r="V51" i="81"/>
  <c r="V52" i="81"/>
  <c r="P52" i="81"/>
  <c r="R52" i="81" s="1"/>
  <c r="E52" i="81"/>
  <c r="G52" i="81" s="1"/>
  <c r="M52" i="81"/>
  <c r="O52" i="81" s="1"/>
  <c r="J52" i="81"/>
  <c r="L52" i="81" s="1"/>
  <c r="E53" i="81"/>
  <c r="G53" i="81" s="1"/>
  <c r="M53" i="81"/>
  <c r="O53" i="81" s="1"/>
  <c r="J53" i="81"/>
  <c r="L53" i="81" s="1"/>
  <c r="V53" i="81"/>
  <c r="P53" i="81"/>
  <c r="R53" i="81" s="1"/>
  <c r="M54" i="81"/>
  <c r="O54" i="81" s="1"/>
  <c r="E54" i="81"/>
  <c r="G54" i="81" s="1"/>
  <c r="J54" i="81"/>
  <c r="L54" i="81" s="1"/>
  <c r="P54" i="81"/>
  <c r="R54" i="81" s="1"/>
  <c r="V54" i="81"/>
  <c r="P55" i="81"/>
  <c r="R55" i="81" s="1"/>
  <c r="E55" i="81"/>
  <c r="G55" i="81" s="1"/>
  <c r="V55" i="81"/>
  <c r="J55" i="81"/>
  <c r="L55" i="81" s="1"/>
  <c r="M55" i="81"/>
  <c r="O55" i="81" s="1"/>
  <c r="P56" i="81"/>
  <c r="R56" i="81" s="1"/>
  <c r="V56" i="81"/>
  <c r="M56" i="81"/>
  <c r="O56" i="81" s="1"/>
  <c r="J56" i="81"/>
  <c r="L56" i="81" s="1"/>
  <c r="E56" i="81"/>
  <c r="G56" i="81" s="1"/>
  <c r="E57" i="81"/>
  <c r="G57" i="81" s="1"/>
  <c r="P57" i="81"/>
  <c r="R57" i="81" s="1"/>
  <c r="V57" i="81"/>
  <c r="M57" i="81"/>
  <c r="O57" i="81" s="1"/>
  <c r="J57" i="81"/>
  <c r="L57" i="81" s="1"/>
  <c r="V58" i="81"/>
  <c r="M58" i="81"/>
  <c r="O58" i="81" s="1"/>
  <c r="P58" i="81"/>
  <c r="R58" i="81" s="1"/>
  <c r="E58" i="81"/>
  <c r="G58" i="81" s="1"/>
  <c r="J58" i="81"/>
  <c r="L58" i="81" s="1"/>
  <c r="J59" i="81"/>
  <c r="L59" i="81" s="1"/>
  <c r="M59" i="81"/>
  <c r="O59" i="81" s="1"/>
  <c r="E59" i="81"/>
  <c r="G59" i="81" s="1"/>
  <c r="V59" i="81"/>
  <c r="P59" i="81"/>
  <c r="R59" i="81" s="1"/>
  <c r="J60" i="81"/>
  <c r="L60" i="81" s="1"/>
  <c r="P60" i="81"/>
  <c r="R60" i="81" s="1"/>
  <c r="M60" i="81"/>
  <c r="O60" i="81" s="1"/>
  <c r="V60" i="81"/>
  <c r="E60" i="81"/>
  <c r="G60" i="81" s="1"/>
  <c r="M61" i="81"/>
  <c r="O61" i="81" s="1"/>
  <c r="E61" i="81"/>
  <c r="G61" i="81" s="1"/>
  <c r="J61" i="81"/>
  <c r="L61" i="81" s="1"/>
  <c r="P61" i="81"/>
  <c r="R61" i="81" s="1"/>
  <c r="V61" i="81"/>
  <c r="J62" i="81"/>
  <c r="L62" i="81" s="1"/>
  <c r="E62" i="81"/>
  <c r="G62" i="81" s="1"/>
  <c r="V62" i="81"/>
  <c r="P62" i="81"/>
  <c r="R62" i="81" s="1"/>
  <c r="M62" i="81"/>
  <c r="O62" i="81" s="1"/>
  <c r="J63" i="81"/>
  <c r="L63" i="81" s="1"/>
  <c r="M63" i="81"/>
  <c r="O63" i="81" s="1"/>
  <c r="P63" i="81"/>
  <c r="R63" i="81" s="1"/>
  <c r="E63" i="81"/>
  <c r="G63" i="81" s="1"/>
  <c r="V63" i="81"/>
  <c r="M64" i="81"/>
  <c r="O64" i="81" s="1"/>
  <c r="E64" i="81"/>
  <c r="G64" i="81" s="1"/>
  <c r="P64" i="81"/>
  <c r="R64" i="81" s="1"/>
  <c r="V64" i="81"/>
  <c r="J64" i="81"/>
  <c r="L64" i="81" s="1"/>
  <c r="J65" i="81"/>
  <c r="L65" i="81" s="1"/>
  <c r="M65" i="81"/>
  <c r="O65" i="81" s="1"/>
  <c r="V65" i="81"/>
  <c r="P65" i="81"/>
  <c r="R65" i="81" s="1"/>
  <c r="E65" i="81"/>
  <c r="G65" i="81" s="1"/>
  <c r="P66" i="81"/>
  <c r="R66" i="81" s="1"/>
  <c r="M66" i="81"/>
  <c r="O66" i="81" s="1"/>
  <c r="J66" i="81"/>
  <c r="L66" i="81" s="1"/>
  <c r="V66" i="81"/>
  <c r="E66" i="81"/>
  <c r="G66" i="81" s="1"/>
  <c r="A87" i="78"/>
  <c r="C16" i="79"/>
  <c r="C112" i="79" s="1"/>
  <c r="C21" i="79"/>
  <c r="C117" i="79" s="1"/>
  <c r="C17" i="79"/>
  <c r="C113" i="79" s="1"/>
  <c r="W81" i="78"/>
  <c r="H83" i="78"/>
  <c r="H179" i="78" s="1"/>
  <c r="W83" i="78"/>
  <c r="G581" i="67"/>
  <c r="H581" i="67" s="1"/>
  <c r="C25" i="79"/>
  <c r="C121" i="79" s="1"/>
  <c r="C36" i="79"/>
  <c r="C132" i="79" s="1"/>
  <c r="B81" i="78"/>
  <c r="B177" i="78" s="1"/>
  <c r="H66" i="82"/>
  <c r="B66" i="82"/>
  <c r="G3574" i="67"/>
  <c r="H3574" i="67" s="1"/>
  <c r="A136" i="78"/>
  <c r="C30" i="79"/>
  <c r="C126" i="79" s="1"/>
  <c r="T63" i="21"/>
  <c r="T59" i="21"/>
  <c r="U57" i="21"/>
  <c r="B26" i="81"/>
  <c r="B42" i="81"/>
  <c r="B14" i="81"/>
  <c r="G3598" i="67"/>
  <c r="H3598" i="67" s="1"/>
  <c r="G594" i="67"/>
  <c r="H594" i="67" s="1"/>
  <c r="B17" i="81"/>
  <c r="P21" i="64"/>
  <c r="P32" i="64" s="1"/>
  <c r="H39" i="61" s="1"/>
  <c r="U56" i="21"/>
  <c r="U54" i="21"/>
  <c r="W94" i="78"/>
  <c r="P66" i="64" s="1"/>
  <c r="B16" i="81"/>
  <c r="B46" i="21"/>
  <c r="B34" i="21"/>
  <c r="P34" i="83"/>
  <c r="P33" i="83"/>
  <c r="P32" i="83"/>
  <c r="H39" i="85" s="1"/>
  <c r="Z91" i="78"/>
  <c r="Y91" i="78"/>
  <c r="Z94" i="78"/>
  <c r="R66" i="64" s="1"/>
  <c r="T94" i="78"/>
  <c r="O66" i="64" s="1"/>
  <c r="L66" i="64"/>
  <c r="L73" i="64" s="1"/>
  <c r="U53" i="21"/>
  <c r="I21" i="64"/>
  <c r="I34" i="64" s="1"/>
  <c r="I21" i="84"/>
  <c r="I21" i="83"/>
  <c r="J21" i="64"/>
  <c r="J34" i="64" s="1"/>
  <c r="J21" i="84"/>
  <c r="J21" i="83"/>
  <c r="AK172" i="78"/>
  <c r="AP172" i="78" s="1"/>
  <c r="AP173" i="78" s="1"/>
  <c r="AI172" i="78"/>
  <c r="S172" i="78"/>
  <c r="AL172" i="78"/>
  <c r="AL173" i="78" s="1"/>
  <c r="R172" i="78"/>
  <c r="U172" i="78"/>
  <c r="T50" i="21"/>
  <c r="H29" i="21"/>
  <c r="I29" i="21" s="1"/>
  <c r="H61" i="81"/>
  <c r="I61" i="81" s="1"/>
  <c r="U26" i="21"/>
  <c r="B17" i="21"/>
  <c r="H64" i="21"/>
  <c r="I64" i="21" s="1"/>
  <c r="T25" i="21"/>
  <c r="T23" i="21"/>
  <c r="B13" i="21"/>
  <c r="U22" i="21"/>
  <c r="H16" i="21"/>
  <c r="I16" i="21" s="1"/>
  <c r="L21" i="28"/>
  <c r="S21" i="28" s="1"/>
  <c r="L28" i="28"/>
  <c r="S28" i="28"/>
  <c r="L31" i="28"/>
  <c r="S24" i="28"/>
  <c r="T44" i="28"/>
  <c r="S31" i="28"/>
  <c r="L30" i="28"/>
  <c r="T30" i="28"/>
  <c r="S30" i="28"/>
  <c r="T41" i="28"/>
  <c r="L41" i="28"/>
  <c r="S41" i="28"/>
  <c r="L22" i="28"/>
  <c r="S22" i="28" s="1"/>
  <c r="T22" i="28"/>
  <c r="L26" i="28"/>
  <c r="S26" i="28"/>
  <c r="T26" i="28"/>
  <c r="S37" i="28"/>
  <c r="T37" i="28"/>
  <c r="L37" i="28"/>
  <c r="S36" i="28"/>
  <c r="L36" i="28"/>
  <c r="T36" i="28"/>
  <c r="S29" i="28"/>
  <c r="L29" i="28"/>
  <c r="T29" i="28"/>
  <c r="L24" i="28"/>
  <c r="T28" i="28"/>
  <c r="L17" i="28"/>
  <c r="S17" i="28" s="1"/>
  <c r="T66" i="28"/>
  <c r="L38" i="28"/>
  <c r="S38" i="28"/>
  <c r="S66" i="28"/>
  <c r="H32" i="21"/>
  <c r="I32" i="21" s="1"/>
  <c r="H49" i="21"/>
  <c r="I49" i="21" s="1"/>
  <c r="H20" i="81"/>
  <c r="I20" i="81" s="1"/>
  <c r="B28" i="81"/>
  <c r="B32" i="81"/>
  <c r="B40" i="81"/>
  <c r="H16" i="81"/>
  <c r="I16" i="81" s="1"/>
  <c r="B18" i="81"/>
  <c r="H14" i="81"/>
  <c r="I14" i="81" s="1"/>
  <c r="H49" i="81"/>
  <c r="I49" i="81" s="1"/>
  <c r="B51" i="81"/>
  <c r="B13" i="81"/>
  <c r="B21" i="81"/>
  <c r="B51" i="21"/>
  <c r="H17" i="81"/>
  <c r="I17" i="81" s="1"/>
  <c r="B23" i="81"/>
  <c r="H15" i="21"/>
  <c r="I15" i="21" s="1"/>
  <c r="B19" i="81"/>
  <c r="X58" i="21"/>
  <c r="S33" i="21"/>
  <c r="S35" i="21"/>
  <c r="S31" i="21"/>
  <c r="X22" i="21"/>
  <c r="Y15" i="21"/>
  <c r="S27" i="21"/>
  <c r="W29" i="21"/>
  <c r="Y32" i="21"/>
  <c r="Y47" i="21"/>
  <c r="Y29" i="21"/>
  <c r="W32" i="21"/>
  <c r="Y35" i="21"/>
  <c r="W52" i="21"/>
  <c r="H14" i="65"/>
  <c r="S50" i="21"/>
  <c r="U37" i="21"/>
  <c r="T37" i="21"/>
  <c r="U47" i="21"/>
  <c r="T47" i="21"/>
  <c r="X37" i="21"/>
  <c r="W21" i="21"/>
  <c r="X31" i="21"/>
  <c r="X32" i="21"/>
  <c r="W33" i="21"/>
  <c r="W43" i="21"/>
  <c r="X53" i="21"/>
  <c r="S59" i="21"/>
  <c r="X61" i="21"/>
  <c r="X41" i="21"/>
  <c r="Y43" i="21"/>
  <c r="W54" i="21"/>
  <c r="Y21" i="21"/>
  <c r="T53" i="21"/>
  <c r="W59" i="21"/>
  <c r="T51" i="21"/>
  <c r="U51" i="21"/>
  <c r="U27" i="21"/>
  <c r="T27" i="21"/>
  <c r="T45" i="21"/>
  <c r="U45" i="21"/>
  <c r="U49" i="21"/>
  <c r="T49" i="21"/>
  <c r="X16" i="21"/>
  <c r="W17" i="21"/>
  <c r="S20" i="21"/>
  <c r="X35" i="21"/>
  <c r="W39" i="21"/>
  <c r="Y41" i="21"/>
  <c r="X42" i="21"/>
  <c r="W62" i="21"/>
  <c r="W63" i="21"/>
  <c r="W65" i="21"/>
  <c r="I19" i="65"/>
  <c r="U15" i="21"/>
  <c r="T17" i="21"/>
  <c r="I16" i="25"/>
  <c r="H27" i="25"/>
  <c r="I22" i="25"/>
  <c r="H21" i="25"/>
  <c r="W16" i="21"/>
  <c r="X17" i="21"/>
  <c r="U17" i="21"/>
  <c r="Y20" i="21"/>
  <c r="Y23" i="21"/>
  <c r="Y27" i="21"/>
  <c r="T35" i="21"/>
  <c r="S38" i="21"/>
  <c r="W42" i="21"/>
  <c r="X43" i="21"/>
  <c r="X44" i="21"/>
  <c r="W49" i="21"/>
  <c r="X54" i="21"/>
  <c r="X56" i="21"/>
  <c r="S61" i="21"/>
  <c r="S62" i="21"/>
  <c r="X65" i="21"/>
  <c r="H16" i="25"/>
  <c r="I27" i="25"/>
  <c r="H22" i="25"/>
  <c r="I21" i="25"/>
  <c r="S17" i="21"/>
  <c r="T22" i="21"/>
  <c r="U25" i="21"/>
  <c r="X27" i="21"/>
  <c r="T34" i="21"/>
  <c r="Y40" i="21"/>
  <c r="U41" i="21"/>
  <c r="Y44" i="21"/>
  <c r="X45" i="21"/>
  <c r="X47" i="21"/>
  <c r="Y56" i="21"/>
  <c r="X57" i="21"/>
  <c r="W61" i="21"/>
  <c r="Y63" i="21"/>
  <c r="S65" i="21"/>
  <c r="U65" i="21"/>
  <c r="X66" i="21"/>
  <c r="S52" i="28"/>
  <c r="T52" i="28"/>
  <c r="L52" i="28"/>
  <c r="L46" i="28"/>
  <c r="T46" i="28"/>
  <c r="S46" i="28"/>
  <c r="L16" i="28"/>
  <c r="S16" i="28" s="1"/>
  <c r="T18" i="28"/>
  <c r="L18" i="28"/>
  <c r="S18" i="28"/>
  <c r="T65" i="28"/>
  <c r="S65" i="28"/>
  <c r="L65" i="28"/>
  <c r="T35" i="28"/>
  <c r="L35" i="28"/>
  <c r="S35" i="28"/>
  <c r="L50" i="28"/>
  <c r="T50" i="28"/>
  <c r="S50" i="28"/>
  <c r="N18" i="65"/>
  <c r="O18" i="65" s="1"/>
  <c r="I18" i="65"/>
  <c r="H18" i="65"/>
  <c r="L13" i="28"/>
  <c r="T13" i="28" s="1"/>
  <c r="L20" i="28"/>
  <c r="S20" i="28" s="1"/>
  <c r="N17" i="25"/>
  <c r="O17" i="25" s="1"/>
  <c r="H17" i="25"/>
  <c r="I17" i="25"/>
  <c r="N26" i="25"/>
  <c r="O26" i="25" s="1"/>
  <c r="I26" i="25"/>
  <c r="H26" i="25"/>
  <c r="H17" i="65"/>
  <c r="N17" i="65"/>
  <c r="O17" i="65" s="1"/>
  <c r="I17" i="65"/>
  <c r="N28" i="25"/>
  <c r="O28" i="25" s="1"/>
  <c r="I28" i="25"/>
  <c r="H28" i="25"/>
  <c r="S64" i="28"/>
  <c r="L64" i="28"/>
  <c r="T64" i="28"/>
  <c r="N15" i="25"/>
  <c r="O15" i="25" s="1"/>
  <c r="I15" i="25"/>
  <c r="H15" i="25"/>
  <c r="I20" i="65"/>
  <c r="H20" i="65"/>
  <c r="L23" i="28"/>
  <c r="T23" i="28"/>
  <c r="S23" i="28"/>
  <c r="N23" i="25"/>
  <c r="O23" i="25" s="1"/>
  <c r="I23" i="25"/>
  <c r="H23" i="25"/>
  <c r="L43" i="28"/>
  <c r="T43" i="28"/>
  <c r="S43" i="28"/>
  <c r="N18" i="25"/>
  <c r="O18" i="25" s="1"/>
  <c r="H18" i="25"/>
  <c r="I18" i="25"/>
  <c r="N24" i="25"/>
  <c r="O24" i="25" s="1"/>
  <c r="H24" i="25"/>
  <c r="I24" i="25"/>
  <c r="L15" i="28"/>
  <c r="S15" i="28" s="1"/>
  <c r="L34" i="28"/>
  <c r="S34" i="28"/>
  <c r="T34" i="28"/>
  <c r="L45" i="28"/>
  <c r="S45" i="28"/>
  <c r="T45" i="28"/>
  <c r="L53" i="28"/>
  <c r="T53" i="28"/>
  <c r="S53" i="28"/>
  <c r="S40" i="28"/>
  <c r="T40" i="28"/>
  <c r="L40" i="28"/>
  <c r="L33" i="28"/>
  <c r="T33" i="28"/>
  <c r="S33" i="28"/>
  <c r="L63" i="28"/>
  <c r="S63" i="28"/>
  <c r="T63" i="28"/>
  <c r="H46" i="81"/>
  <c r="I46" i="81" s="1"/>
  <c r="B46" i="81"/>
  <c r="H18" i="21"/>
  <c r="I18" i="21" s="1"/>
  <c r="B18" i="21"/>
  <c r="H54" i="81"/>
  <c r="I54" i="81" s="1"/>
  <c r="B54" i="81"/>
  <c r="H30" i="21"/>
  <c r="I30" i="21" s="1"/>
  <c r="B30" i="21"/>
  <c r="B56" i="21"/>
  <c r="H56" i="21"/>
  <c r="I56" i="21" s="1"/>
  <c r="H15" i="81"/>
  <c r="I15" i="81" s="1"/>
  <c r="H13" i="81"/>
  <c r="P93" i="78"/>
  <c r="AE91" i="78"/>
  <c r="N15" i="65"/>
  <c r="O15" i="65" s="1"/>
  <c r="I15" i="65"/>
  <c r="L44" i="28"/>
  <c r="N14" i="65"/>
  <c r="O14" i="65" s="1"/>
  <c r="N14" i="25"/>
  <c r="O14" i="25" s="1"/>
  <c r="H14" i="25"/>
  <c r="H21" i="81"/>
  <c r="I21" i="81" s="1"/>
  <c r="H25" i="81"/>
  <c r="I25" i="81" s="1"/>
  <c r="H27" i="81"/>
  <c r="I27" i="81" s="1"/>
  <c r="H29" i="81"/>
  <c r="I29" i="81" s="1"/>
  <c r="B29" i="81"/>
  <c r="H31" i="81"/>
  <c r="I31" i="81" s="1"/>
  <c r="H33" i="81"/>
  <c r="I33" i="81" s="1"/>
  <c r="B33" i="81"/>
  <c r="H35" i="81"/>
  <c r="I35" i="81" s="1"/>
  <c r="H37" i="81"/>
  <c r="I37" i="81" s="1"/>
  <c r="B37" i="81"/>
  <c r="H39" i="81"/>
  <c r="I39" i="81" s="1"/>
  <c r="B39" i="81"/>
  <c r="H41" i="81"/>
  <c r="I41" i="81" s="1"/>
  <c r="N16" i="65"/>
  <c r="O16" i="65" s="1"/>
  <c r="I16" i="65"/>
  <c r="G74" i="28"/>
  <c r="I11" i="28"/>
  <c r="B43" i="81"/>
  <c r="H43" i="81"/>
  <c r="I43" i="81" s="1"/>
  <c r="C3763" i="67"/>
  <c r="N29" i="25"/>
  <c r="O29" i="25" s="1"/>
  <c r="H29" i="25"/>
  <c r="I29" i="25"/>
  <c r="N13" i="25"/>
  <c r="O13" i="25" s="1"/>
  <c r="I13" i="25"/>
  <c r="H13" i="25"/>
  <c r="D3761" i="67"/>
  <c r="H48" i="81"/>
  <c r="I48" i="81" s="1"/>
  <c r="B48" i="81"/>
  <c r="H56" i="81"/>
  <c r="I56" i="81" s="1"/>
  <c r="B56" i="81"/>
  <c r="H35" i="21"/>
  <c r="I35" i="21" s="1"/>
  <c r="B35" i="21"/>
  <c r="H61" i="21"/>
  <c r="I61" i="21" s="1"/>
  <c r="B61" i="21"/>
  <c r="S94" i="78"/>
  <c r="N66" i="64" s="1"/>
  <c r="L47" i="28"/>
  <c r="AC186" i="78"/>
  <c r="T62" i="28"/>
  <c r="T32" i="28"/>
  <c r="S49" i="28"/>
  <c r="H25" i="25"/>
  <c r="L14" i="28"/>
  <c r="T14" i="28" s="1"/>
  <c r="T42" i="28"/>
  <c r="I20" i="25"/>
  <c r="H18" i="81"/>
  <c r="I18" i="81" s="1"/>
  <c r="S27" i="28"/>
  <c r="S48" i="28"/>
  <c r="B25" i="81"/>
  <c r="B27" i="81"/>
  <c r="B31" i="81"/>
  <c r="B35" i="81"/>
  <c r="B41" i="81"/>
  <c r="H16" i="65"/>
  <c r="I74" i="28"/>
  <c r="L12" i="28"/>
  <c r="S12" i="28" s="1"/>
  <c r="O74" i="28"/>
  <c r="D1508" i="67"/>
  <c r="H53" i="81"/>
  <c r="I53" i="81" s="1"/>
  <c r="B53" i="81"/>
  <c r="B25" i="21"/>
  <c r="H25" i="21"/>
  <c r="I25" i="21" s="1"/>
  <c r="B57" i="81"/>
  <c r="H57" i="81"/>
  <c r="I57" i="81" s="1"/>
  <c r="H50" i="21"/>
  <c r="I50" i="21" s="1"/>
  <c r="B50" i="21"/>
  <c r="H54" i="21"/>
  <c r="I54" i="21" s="1"/>
  <c r="B54" i="21"/>
  <c r="H62" i="21"/>
  <c r="I62" i="21" s="1"/>
  <c r="B62" i="21"/>
  <c r="T47" i="28"/>
  <c r="AC90" i="78"/>
  <c r="AC91" i="78"/>
  <c r="AD91" i="78"/>
  <c r="S62" i="28"/>
  <c r="L32" i="28"/>
  <c r="T49" i="28"/>
  <c r="I25" i="25"/>
  <c r="L19" i="28"/>
  <c r="S19" i="28" s="1"/>
  <c r="S42" i="28"/>
  <c r="H20" i="25"/>
  <c r="H19" i="81"/>
  <c r="I19" i="81" s="1"/>
  <c r="T27" i="28"/>
  <c r="L48" i="28"/>
  <c r="B20" i="81"/>
  <c r="H22" i="81"/>
  <c r="I22" i="81" s="1"/>
  <c r="B22" i="81"/>
  <c r="H24" i="81"/>
  <c r="I24" i="81" s="1"/>
  <c r="B24" i="81"/>
  <c r="H26" i="81"/>
  <c r="I26" i="81" s="1"/>
  <c r="H28" i="81"/>
  <c r="I28" i="81" s="1"/>
  <c r="H30" i="81"/>
  <c r="I30" i="81" s="1"/>
  <c r="B30" i="81"/>
  <c r="H32" i="81"/>
  <c r="I32" i="81" s="1"/>
  <c r="H34" i="81"/>
  <c r="I34" i="81" s="1"/>
  <c r="B34" i="81"/>
  <c r="H36" i="81"/>
  <c r="I36" i="81" s="1"/>
  <c r="B36" i="81"/>
  <c r="H38" i="81"/>
  <c r="I38" i="81" s="1"/>
  <c r="B38" i="81"/>
  <c r="H40" i="81"/>
  <c r="I40" i="81" s="1"/>
  <c r="H42" i="81"/>
  <c r="I42" i="81" s="1"/>
  <c r="C1508" i="67"/>
  <c r="D2261" i="67"/>
  <c r="B45" i="81"/>
  <c r="H45" i="81"/>
  <c r="I45" i="81" s="1"/>
  <c r="B23" i="21"/>
  <c r="H23" i="21"/>
  <c r="I23" i="21" s="1"/>
  <c r="B27" i="21"/>
  <c r="H27" i="21"/>
  <c r="I27" i="21" s="1"/>
  <c r="B31" i="21"/>
  <c r="H31" i="21"/>
  <c r="I31" i="21" s="1"/>
  <c r="H43" i="21"/>
  <c r="I43" i="21" s="1"/>
  <c r="B43" i="21"/>
  <c r="B47" i="21"/>
  <c r="H47" i="21"/>
  <c r="I47" i="21" s="1"/>
  <c r="L39" i="28"/>
  <c r="S39" i="28"/>
  <c r="L25" i="28"/>
  <c r="S25" i="28"/>
  <c r="N19" i="25"/>
  <c r="O19" i="25" s="1"/>
  <c r="I19" i="25"/>
  <c r="H23" i="81"/>
  <c r="I23" i="81" s="1"/>
  <c r="C2260" i="67"/>
  <c r="I31" i="25"/>
  <c r="H31" i="25"/>
  <c r="N31" i="25"/>
  <c r="O31" i="25" s="1"/>
  <c r="N30" i="25"/>
  <c r="O30" i="25" s="1"/>
  <c r="I30" i="25"/>
  <c r="H30" i="25"/>
  <c r="H13" i="65"/>
  <c r="I13" i="65"/>
  <c r="N13" i="65"/>
  <c r="O13" i="65" s="1"/>
  <c r="C758" i="67"/>
  <c r="H44" i="81"/>
  <c r="I44" i="81" s="1"/>
  <c r="W84" i="78"/>
  <c r="M84" i="78"/>
  <c r="B84" i="78"/>
  <c r="A180" i="78"/>
  <c r="H84" i="78"/>
  <c r="H180" i="78" s="1"/>
  <c r="L70" i="21"/>
  <c r="T13" i="21"/>
  <c r="U13" i="21"/>
  <c r="L71" i="21"/>
  <c r="L73" i="21"/>
  <c r="L72" i="21"/>
  <c r="B47" i="81"/>
  <c r="H19" i="65"/>
  <c r="G2820" i="67"/>
  <c r="A181" i="78"/>
  <c r="A86" i="78"/>
  <c r="W85" i="78"/>
  <c r="H85" i="78"/>
  <c r="H181" i="78" s="1"/>
  <c r="AB85" i="78"/>
  <c r="B85" i="78"/>
  <c r="C10" i="78"/>
  <c r="C106" i="78" s="1"/>
  <c r="C14" i="78"/>
  <c r="C110" i="78" s="1"/>
  <c r="C18" i="78"/>
  <c r="C114" i="78" s="1"/>
  <c r="C22" i="78"/>
  <c r="C118" i="78" s="1"/>
  <c r="C26" i="78"/>
  <c r="C122" i="78" s="1"/>
  <c r="C30" i="78"/>
  <c r="C126" i="78" s="1"/>
  <c r="C34" i="78"/>
  <c r="C130" i="78" s="1"/>
  <c r="C38" i="78"/>
  <c r="C134" i="78" s="1"/>
  <c r="C9" i="78"/>
  <c r="C105" i="78" s="1"/>
  <c r="C13" i="78"/>
  <c r="C109" i="78" s="1"/>
  <c r="C17" i="78"/>
  <c r="C113" i="78" s="1"/>
  <c r="C21" i="78"/>
  <c r="C117" i="78" s="1"/>
  <c r="C25" i="78"/>
  <c r="C121" i="78" s="1"/>
  <c r="C29" i="78"/>
  <c r="C125" i="78" s="1"/>
  <c r="C33" i="78"/>
  <c r="C129" i="78" s="1"/>
  <c r="C37" i="78"/>
  <c r="C133" i="78" s="1"/>
  <c r="C28" i="78"/>
  <c r="C124" i="78" s="1"/>
  <c r="C36" i="78"/>
  <c r="C132" i="78" s="1"/>
  <c r="C11" i="78"/>
  <c r="C107" i="78" s="1"/>
  <c r="C39" i="78"/>
  <c r="C135" i="78" s="1"/>
  <c r="C12" i="78"/>
  <c r="C108" i="78" s="1"/>
  <c r="C16" i="78"/>
  <c r="C112" i="78" s="1"/>
  <c r="C20" i="78"/>
  <c r="C116" i="78" s="1"/>
  <c r="C24" i="78"/>
  <c r="C120" i="78" s="1"/>
  <c r="C32" i="78"/>
  <c r="C128" i="78" s="1"/>
  <c r="C15" i="78"/>
  <c r="C111" i="78" s="1"/>
  <c r="C19" i="78"/>
  <c r="C115" i="78" s="1"/>
  <c r="C23" i="78"/>
  <c r="C119" i="78" s="1"/>
  <c r="C27" i="78"/>
  <c r="C123" i="78" s="1"/>
  <c r="C31" i="78"/>
  <c r="C127" i="78" s="1"/>
  <c r="C35" i="78"/>
  <c r="C131" i="78" s="1"/>
  <c r="G21" i="64"/>
  <c r="C27" i="79"/>
  <c r="C123" i="79" s="1"/>
  <c r="C9" i="79"/>
  <c r="C105" i="79" s="1"/>
  <c r="C37" i="79"/>
  <c r="C133" i="79" s="1"/>
  <c r="C34" i="79"/>
  <c r="C130" i="79" s="1"/>
  <c r="C14" i="79"/>
  <c r="C110" i="79" s="1"/>
  <c r="C10" i="79"/>
  <c r="C106" i="79" s="1"/>
  <c r="C38" i="79"/>
  <c r="C134" i="79" s="1"/>
  <c r="C18" i="79"/>
  <c r="C114" i="79" s="1"/>
  <c r="C33" i="79"/>
  <c r="C129" i="79" s="1"/>
  <c r="C23" i="79"/>
  <c r="C119" i="79" s="1"/>
  <c r="C19" i="79"/>
  <c r="C115" i="79" s="1"/>
  <c r="C31" i="79"/>
  <c r="C127" i="79" s="1"/>
  <c r="C28" i="79"/>
  <c r="C124" i="79" s="1"/>
  <c r="C13" i="79"/>
  <c r="C109" i="79" s="1"/>
  <c r="C20" i="79"/>
  <c r="C116" i="79" s="1"/>
  <c r="C32" i="79"/>
  <c r="C128" i="79" s="1"/>
  <c r="C12" i="79"/>
  <c r="C108" i="79" s="1"/>
  <c r="C24" i="79"/>
  <c r="C120" i="79" s="1"/>
  <c r="C35" i="79"/>
  <c r="C131" i="79" s="1"/>
  <c r="C22" i="79"/>
  <c r="C118" i="79" s="1"/>
  <c r="C26" i="79"/>
  <c r="C122" i="79" s="1"/>
  <c r="C11" i="79"/>
  <c r="C107" i="79" s="1"/>
  <c r="C3761" i="67"/>
  <c r="C3762" i="67"/>
  <c r="C2261" i="67"/>
  <c r="C2259" i="67"/>
  <c r="G567" i="67"/>
  <c r="C3011" i="67"/>
  <c r="D759" i="67"/>
  <c r="D757" i="67"/>
  <c r="G2069" i="67"/>
  <c r="O75" i="28"/>
  <c r="G3571" i="67"/>
  <c r="B82" i="78"/>
  <c r="A178" i="78"/>
  <c r="AB82" i="78"/>
  <c r="M82" i="78"/>
  <c r="W82" i="78"/>
  <c r="AE83" i="78"/>
  <c r="AC83" i="78"/>
  <c r="D3010" i="67"/>
  <c r="D3012" i="67"/>
  <c r="D3011" i="67"/>
  <c r="G1320" i="67"/>
  <c r="H1320" i="67" s="1"/>
  <c r="B44" i="81"/>
  <c r="C1510" i="67"/>
  <c r="C1509" i="67"/>
  <c r="D3762" i="67"/>
  <c r="D3763" i="67"/>
  <c r="D2259" i="67"/>
  <c r="D2260" i="67"/>
  <c r="D1510" i="67"/>
  <c r="D1509" i="67"/>
  <c r="AB84" i="78"/>
  <c r="Y14" i="21"/>
  <c r="X14" i="21"/>
  <c r="Y18" i="21"/>
  <c r="X18" i="21"/>
  <c r="W18" i="21"/>
  <c r="S18" i="21"/>
  <c r="T16" i="21"/>
  <c r="U16" i="21"/>
  <c r="B49" i="81"/>
  <c r="T18" i="21"/>
  <c r="U18" i="21"/>
  <c r="B20" i="21"/>
  <c r="U19" i="21"/>
  <c r="T19" i="21"/>
  <c r="B52" i="81"/>
  <c r="H81" i="78"/>
  <c r="H177" i="78" s="1"/>
  <c r="M83" i="78"/>
  <c r="H13" i="21"/>
  <c r="A177" i="78"/>
  <c r="A179" i="78"/>
  <c r="B83" i="78"/>
  <c r="W14" i="21"/>
  <c r="H17" i="21"/>
  <c r="I17" i="21" s="1"/>
  <c r="U14" i="21"/>
  <c r="T14" i="21"/>
  <c r="H51" i="81"/>
  <c r="I51" i="81" s="1"/>
  <c r="B22" i="21"/>
  <c r="T21" i="21"/>
  <c r="U21" i="21"/>
  <c r="B24" i="21"/>
  <c r="S13" i="21"/>
  <c r="X13" i="21"/>
  <c r="V70" i="21"/>
  <c r="V72" i="21"/>
  <c r="Y13" i="21"/>
  <c r="B14" i="21"/>
  <c r="H47" i="81"/>
  <c r="I47" i="81" s="1"/>
  <c r="T15" i="21"/>
  <c r="H19" i="21"/>
  <c r="I19" i="21" s="1"/>
  <c r="Y19" i="21"/>
  <c r="W19" i="21"/>
  <c r="X19" i="21"/>
  <c r="S19" i="21"/>
  <c r="H21" i="21"/>
  <c r="I21" i="21" s="1"/>
  <c r="M81" i="78"/>
  <c r="S14" i="21"/>
  <c r="X15" i="21"/>
  <c r="S15" i="21"/>
  <c r="V71" i="21"/>
  <c r="H14" i="21"/>
  <c r="I14" i="21" s="1"/>
  <c r="B15" i="21"/>
  <c r="G1319" i="67"/>
  <c r="B16" i="21"/>
  <c r="T20" i="21"/>
  <c r="U20" i="21"/>
  <c r="X20" i="21"/>
  <c r="H50" i="81"/>
  <c r="I50" i="81" s="1"/>
  <c r="U24" i="21"/>
  <c r="T24" i="21"/>
  <c r="B19" i="21"/>
  <c r="H20" i="21"/>
  <c r="I20" i="21" s="1"/>
  <c r="H52" i="81"/>
  <c r="I52" i="81" s="1"/>
  <c r="H22" i="21"/>
  <c r="I22" i="21" s="1"/>
  <c r="S22" i="21"/>
  <c r="X21" i="21"/>
  <c r="W23" i="21"/>
  <c r="H24" i="21"/>
  <c r="I24" i="21" s="1"/>
  <c r="W24" i="21"/>
  <c r="X25" i="21"/>
  <c r="H26" i="21"/>
  <c r="I26" i="21" s="1"/>
  <c r="T26" i="21"/>
  <c r="B29" i="21"/>
  <c r="U29" i="21"/>
  <c r="T29" i="21"/>
  <c r="X29" i="21"/>
  <c r="U30" i="21"/>
  <c r="T30" i="21"/>
  <c r="B62" i="81"/>
  <c r="B66" i="81"/>
  <c r="H66" i="81"/>
  <c r="I66" i="81" s="1"/>
  <c r="B37" i="21"/>
  <c r="H37" i="21"/>
  <c r="I37" i="21" s="1"/>
  <c r="B39" i="21"/>
  <c r="H39" i="21"/>
  <c r="I39" i="21" s="1"/>
  <c r="H42" i="21"/>
  <c r="I42" i="21" s="1"/>
  <c r="T42" i="21"/>
  <c r="U42" i="21"/>
  <c r="U46" i="21"/>
  <c r="T46" i="21"/>
  <c r="Y16" i="21"/>
  <c r="B50" i="81"/>
  <c r="W22" i="21"/>
  <c r="X23" i="21"/>
  <c r="U23" i="21"/>
  <c r="X24" i="21"/>
  <c r="Y25" i="21"/>
  <c r="B26" i="21"/>
  <c r="H58" i="81"/>
  <c r="I58" i="81" s="1"/>
  <c r="B58" i="81"/>
  <c r="H59" i="81"/>
  <c r="I59" i="81" s="1"/>
  <c r="B61" i="81"/>
  <c r="H64" i="81"/>
  <c r="I64" i="81" s="1"/>
  <c r="T33" i="21"/>
  <c r="X33" i="21"/>
  <c r="B38" i="21"/>
  <c r="H38" i="21"/>
  <c r="I38" i="21" s="1"/>
  <c r="U39" i="21"/>
  <c r="T39" i="21"/>
  <c r="H44" i="21"/>
  <c r="I44" i="21" s="1"/>
  <c r="T44" i="21"/>
  <c r="U44" i="21"/>
  <c r="Y22" i="21"/>
  <c r="S24" i="21"/>
  <c r="Y26" i="21"/>
  <c r="X26" i="21"/>
  <c r="W26" i="21"/>
  <c r="B28" i="21"/>
  <c r="H28" i="21"/>
  <c r="I28" i="21" s="1"/>
  <c r="B60" i="81"/>
  <c r="H60" i="81"/>
  <c r="I60" i="81" s="1"/>
  <c r="B32" i="21"/>
  <c r="U32" i="21"/>
  <c r="T32" i="21"/>
  <c r="B63" i="81"/>
  <c r="H63" i="81"/>
  <c r="I63" i="81" s="1"/>
  <c r="X36" i="21"/>
  <c r="S36" i="21"/>
  <c r="W36" i="21"/>
  <c r="Y36" i="21"/>
  <c r="Y37" i="21"/>
  <c r="W37" i="21"/>
  <c r="S37" i="21"/>
  <c r="T38" i="21"/>
  <c r="U38" i="21"/>
  <c r="B41" i="21"/>
  <c r="H45" i="21"/>
  <c r="I45" i="21" s="1"/>
  <c r="H46" i="21"/>
  <c r="I46" i="21" s="1"/>
  <c r="B55" i="81"/>
  <c r="S25" i="21"/>
  <c r="S26" i="21"/>
  <c r="S28" i="21"/>
  <c r="Y28" i="21"/>
  <c r="X28" i="21"/>
  <c r="W28" i="21"/>
  <c r="U28" i="21"/>
  <c r="T28" i="21"/>
  <c r="X30" i="21"/>
  <c r="W30" i="21"/>
  <c r="S30" i="21"/>
  <c r="Y30" i="21"/>
  <c r="U31" i="21"/>
  <c r="T31" i="21"/>
  <c r="H34" i="21"/>
  <c r="I34" i="21" s="1"/>
  <c r="X34" i="21"/>
  <c r="W34" i="21"/>
  <c r="Y34" i="21"/>
  <c r="S34" i="21"/>
  <c r="H65" i="81"/>
  <c r="I65" i="81" s="1"/>
  <c r="B65" i="81"/>
  <c r="H36" i="21"/>
  <c r="I36" i="21" s="1"/>
  <c r="B36" i="21"/>
  <c r="T36" i="21"/>
  <c r="H40" i="21"/>
  <c r="I40" i="21" s="1"/>
  <c r="B40" i="21"/>
  <c r="U40" i="21"/>
  <c r="T40" i="21"/>
  <c r="B48" i="21"/>
  <c r="X51" i="21"/>
  <c r="S51" i="21"/>
  <c r="W51" i="21"/>
  <c r="Y51" i="21"/>
  <c r="U58" i="21"/>
  <c r="T58" i="21"/>
  <c r="B60" i="21"/>
  <c r="T60" i="21"/>
  <c r="U60" i="21"/>
  <c r="B64" i="21"/>
  <c r="V73" i="21"/>
  <c r="C759" i="67"/>
  <c r="Y31" i="21"/>
  <c r="B64" i="81"/>
  <c r="W38" i="21"/>
  <c r="X39" i="21"/>
  <c r="Y39" i="21"/>
  <c r="S40" i="21"/>
  <c r="X40" i="21"/>
  <c r="W41" i="21"/>
  <c r="H41" i="21"/>
  <c r="I41" i="21" s="1"/>
  <c r="B42" i="21"/>
  <c r="Y42" i="21"/>
  <c r="W44" i="21"/>
  <c r="B45" i="21"/>
  <c r="Y45" i="21"/>
  <c r="W46" i="21"/>
  <c r="X46" i="21"/>
  <c r="S47" i="21"/>
  <c r="H48" i="21"/>
  <c r="I48" i="21" s="1"/>
  <c r="U50" i="21"/>
  <c r="H52" i="21"/>
  <c r="I52" i="21" s="1"/>
  <c r="H53" i="21"/>
  <c r="I53" i="21" s="1"/>
  <c r="T61" i="21"/>
  <c r="U61" i="21"/>
  <c r="H65" i="21"/>
  <c r="I65" i="21" s="1"/>
  <c r="O70" i="21"/>
  <c r="O71" i="21"/>
  <c r="O73" i="21"/>
  <c r="O72" i="21"/>
  <c r="H33" i="21"/>
  <c r="I33" i="21" s="1"/>
  <c r="X38" i="21"/>
  <c r="S41" i="21"/>
  <c r="T43" i="21"/>
  <c r="S45" i="21"/>
  <c r="Y46" i="21"/>
  <c r="X48" i="21"/>
  <c r="S48" i="21"/>
  <c r="H51" i="21"/>
  <c r="I51" i="21" s="1"/>
  <c r="U55" i="21"/>
  <c r="T55" i="21"/>
  <c r="B57" i="21"/>
  <c r="B63" i="21"/>
  <c r="U64" i="21"/>
  <c r="T64" i="21"/>
  <c r="R70" i="21"/>
  <c r="B66" i="21"/>
  <c r="S42" i="21"/>
  <c r="W48" i="21"/>
  <c r="U48" i="21"/>
  <c r="T48" i="21"/>
  <c r="B49" i="21"/>
  <c r="X50" i="21"/>
  <c r="U52" i="21"/>
  <c r="T52" i="21"/>
  <c r="B55" i="21"/>
  <c r="B58" i="21"/>
  <c r="H59" i="21"/>
  <c r="I59" i="21" s="1"/>
  <c r="U62" i="21"/>
  <c r="T62" i="21"/>
  <c r="X62" i="21"/>
  <c r="C3010" i="67"/>
  <c r="D758" i="67"/>
  <c r="Y49" i="21"/>
  <c r="X49" i="21"/>
  <c r="Y53" i="21"/>
  <c r="W55" i="21"/>
  <c r="H55" i="21"/>
  <c r="I55" i="21" s="1"/>
  <c r="X55" i="21"/>
  <c r="S56" i="21"/>
  <c r="H57" i="21"/>
  <c r="I57" i="21" s="1"/>
  <c r="W57" i="21"/>
  <c r="T57" i="21"/>
  <c r="Y58" i="21"/>
  <c r="H63" i="21"/>
  <c r="I63" i="21" s="1"/>
  <c r="X63" i="21"/>
  <c r="U63" i="21"/>
  <c r="Y64" i="21"/>
  <c r="B65" i="21"/>
  <c r="U66" i="21"/>
  <c r="B33" i="21"/>
  <c r="W50" i="21"/>
  <c r="Y52" i="21"/>
  <c r="X52" i="21"/>
  <c r="B53" i="21"/>
  <c r="S53" i="21"/>
  <c r="S54" i="21"/>
  <c r="S55" i="21"/>
  <c r="T54" i="21"/>
  <c r="W56" i="21"/>
  <c r="T56" i="21"/>
  <c r="Y57" i="21"/>
  <c r="W58" i="21"/>
  <c r="H58" i="21"/>
  <c r="I58" i="21" s="1"/>
  <c r="H60" i="21"/>
  <c r="I60" i="21" s="1"/>
  <c r="Y60" i="21"/>
  <c r="X60" i="21"/>
  <c r="S64" i="21"/>
  <c r="X64" i="21"/>
  <c r="G13" i="21"/>
  <c r="H66" i="21"/>
  <c r="I66" i="21" s="1"/>
  <c r="Y66" i="21"/>
  <c r="R71" i="21"/>
  <c r="W53" i="21"/>
  <c r="S57" i="21"/>
  <c r="X59" i="21"/>
  <c r="U59" i="21"/>
  <c r="S60" i="21"/>
  <c r="S66" i="21"/>
  <c r="R73" i="21"/>
  <c r="C3012" i="67"/>
  <c r="C757" i="67"/>
  <c r="S58" i="21"/>
  <c r="R72" i="21"/>
  <c r="W66" i="21"/>
  <c r="AD177" i="79" l="1"/>
  <c r="AC177" i="79"/>
  <c r="AK76" i="78"/>
  <c r="AI76" i="78"/>
  <c r="S76" i="78"/>
  <c r="AL76" i="78"/>
  <c r="R76" i="78"/>
  <c r="U76" i="78"/>
  <c r="J33" i="64"/>
  <c r="P34" i="64"/>
  <c r="T15" i="28"/>
  <c r="T20" i="28"/>
  <c r="A43" i="78"/>
  <c r="D43" i="78"/>
  <c r="C3602" i="67"/>
  <c r="E2100" i="67"/>
  <c r="I2100" i="67"/>
  <c r="C1350" i="67"/>
  <c r="I3602" i="67"/>
  <c r="I2851" i="67"/>
  <c r="C2851" i="67"/>
  <c r="C2100" i="67"/>
  <c r="E1350" i="67"/>
  <c r="C598" i="67"/>
  <c r="F598" i="67"/>
  <c r="F3602" i="67"/>
  <c r="F2851" i="67"/>
  <c r="F2100" i="67"/>
  <c r="I1350" i="67"/>
  <c r="F1350" i="67"/>
  <c r="E3602" i="67"/>
  <c r="E2851" i="67"/>
  <c r="E598" i="67"/>
  <c r="I598" i="67"/>
  <c r="A44" i="78"/>
  <c r="D44" i="78"/>
  <c r="I3603" i="67"/>
  <c r="I2852" i="67"/>
  <c r="F2101" i="67"/>
  <c r="G2101" i="67" s="1"/>
  <c r="H2101" i="67" s="1"/>
  <c r="E1351" i="67"/>
  <c r="I599" i="67"/>
  <c r="E3603" i="67"/>
  <c r="F2852" i="67"/>
  <c r="G2852" i="67" s="1"/>
  <c r="H2852" i="67" s="1"/>
  <c r="F1351" i="67"/>
  <c r="G1351" i="67" s="1"/>
  <c r="H1351" i="67" s="1"/>
  <c r="C1351" i="67"/>
  <c r="E599" i="67"/>
  <c r="E2852" i="67"/>
  <c r="I2101" i="67"/>
  <c r="C2101" i="67"/>
  <c r="F599" i="67"/>
  <c r="G599" i="67" s="1"/>
  <c r="H599" i="67" s="1"/>
  <c r="C599" i="67"/>
  <c r="C3603" i="67"/>
  <c r="F3603" i="67"/>
  <c r="G3603" i="67" s="1"/>
  <c r="H3603" i="67" s="1"/>
  <c r="C2852" i="67"/>
  <c r="E2101" i="67"/>
  <c r="I1351" i="67"/>
  <c r="T19" i="28"/>
  <c r="AS177" i="78"/>
  <c r="AB177" i="78"/>
  <c r="T17" i="28"/>
  <c r="S14" i="28"/>
  <c r="S13" i="28"/>
  <c r="O73" i="82"/>
  <c r="O71" i="82"/>
  <c r="O72" i="82"/>
  <c r="AE81" i="78"/>
  <c r="T53" i="81"/>
  <c r="U62" i="81"/>
  <c r="T62" i="81"/>
  <c r="W59" i="81"/>
  <c r="S59" i="81"/>
  <c r="Y59" i="81"/>
  <c r="X59" i="81"/>
  <c r="T58" i="81"/>
  <c r="U58" i="81"/>
  <c r="W58" i="81"/>
  <c r="X58" i="81"/>
  <c r="S58" i="81"/>
  <c r="Y58" i="81"/>
  <c r="U55" i="81"/>
  <c r="T55" i="81"/>
  <c r="W54" i="81"/>
  <c r="Y54" i="81"/>
  <c r="X54" i="81"/>
  <c r="S54" i="81"/>
  <c r="U53" i="81"/>
  <c r="W47" i="81"/>
  <c r="S47" i="81"/>
  <c r="Y47" i="81"/>
  <c r="X47" i="81"/>
  <c r="W17" i="81"/>
  <c r="Y17" i="81"/>
  <c r="X17" i="81"/>
  <c r="S17" i="81"/>
  <c r="W33" i="81"/>
  <c r="Y33" i="81"/>
  <c r="X33" i="81"/>
  <c r="S33" i="81"/>
  <c r="W22" i="81"/>
  <c r="Y22" i="81"/>
  <c r="X22" i="81"/>
  <c r="S22" i="81"/>
  <c r="W44" i="81"/>
  <c r="S44" i="81"/>
  <c r="Y44" i="81"/>
  <c r="X44" i="81"/>
  <c r="W26" i="81"/>
  <c r="X26" i="81"/>
  <c r="Y26" i="81"/>
  <c r="S26" i="81"/>
  <c r="W16" i="81"/>
  <c r="S16" i="81"/>
  <c r="X16" i="81"/>
  <c r="Y16" i="81"/>
  <c r="W36" i="81"/>
  <c r="S36" i="81"/>
  <c r="Y36" i="81"/>
  <c r="X36" i="81"/>
  <c r="W20" i="81"/>
  <c r="S20" i="81"/>
  <c r="Y20" i="81"/>
  <c r="X20" i="81"/>
  <c r="W27" i="81"/>
  <c r="S27" i="81"/>
  <c r="Y27" i="81"/>
  <c r="X27" i="81"/>
  <c r="R70" i="81"/>
  <c r="R71" i="81"/>
  <c r="R72" i="81"/>
  <c r="R73" i="81"/>
  <c r="U40" i="81"/>
  <c r="T40" i="81"/>
  <c r="U26" i="81"/>
  <c r="T26" i="81"/>
  <c r="T39" i="81"/>
  <c r="U39" i="81"/>
  <c r="T38" i="81"/>
  <c r="U38" i="81"/>
  <c r="G13" i="81"/>
  <c r="V72" i="81"/>
  <c r="V73" i="81"/>
  <c r="T34" i="81"/>
  <c r="U34" i="81"/>
  <c r="U47" i="81"/>
  <c r="T47" i="81"/>
  <c r="T13" i="81"/>
  <c r="U13" i="81"/>
  <c r="L72" i="81"/>
  <c r="L73" i="81"/>
  <c r="L70" i="81"/>
  <c r="L71" i="81"/>
  <c r="T25" i="81"/>
  <c r="U25" i="81"/>
  <c r="W66" i="81"/>
  <c r="X66" i="81"/>
  <c r="Y66" i="81"/>
  <c r="S66" i="81"/>
  <c r="U65" i="81"/>
  <c r="T65" i="81"/>
  <c r="W61" i="81"/>
  <c r="X61" i="81"/>
  <c r="S61" i="81"/>
  <c r="Y61" i="81"/>
  <c r="T57" i="81"/>
  <c r="U57" i="81"/>
  <c r="W56" i="81"/>
  <c r="Y56" i="81"/>
  <c r="S56" i="81"/>
  <c r="W55" i="81"/>
  <c r="S55" i="81"/>
  <c r="Y55" i="81"/>
  <c r="X55" i="81"/>
  <c r="U51" i="81"/>
  <c r="T51" i="81"/>
  <c r="X49" i="81"/>
  <c r="U49" i="81"/>
  <c r="T49" i="81"/>
  <c r="W21" i="81"/>
  <c r="S21" i="81"/>
  <c r="Y21" i="81"/>
  <c r="X21" i="81"/>
  <c r="W38" i="81"/>
  <c r="X38" i="81"/>
  <c r="S38" i="81"/>
  <c r="Y38" i="81"/>
  <c r="W32" i="81"/>
  <c r="X32" i="81"/>
  <c r="Y32" i="81"/>
  <c r="S32" i="81"/>
  <c r="W25" i="81"/>
  <c r="Y25" i="81"/>
  <c r="S25" i="81"/>
  <c r="X25" i="81"/>
  <c r="W43" i="81"/>
  <c r="S43" i="81"/>
  <c r="X43" i="81"/>
  <c r="Y43" i="81"/>
  <c r="W23" i="81"/>
  <c r="Y23" i="81"/>
  <c r="S23" i="81"/>
  <c r="X23" i="81"/>
  <c r="W14" i="81"/>
  <c r="Y14" i="81"/>
  <c r="X14" i="81"/>
  <c r="S14" i="81"/>
  <c r="T27" i="81"/>
  <c r="U27" i="81"/>
  <c r="T20" i="81"/>
  <c r="U20" i="81"/>
  <c r="U41" i="81"/>
  <c r="T41" i="81"/>
  <c r="U31" i="81"/>
  <c r="T31" i="81"/>
  <c r="T16" i="81"/>
  <c r="U16" i="81"/>
  <c r="U23" i="81"/>
  <c r="T23" i="81"/>
  <c r="T22" i="81"/>
  <c r="U22" i="81"/>
  <c r="U15" i="81"/>
  <c r="T15" i="81"/>
  <c r="I66" i="82"/>
  <c r="H71" i="82"/>
  <c r="H73" i="82"/>
  <c r="H72" i="82"/>
  <c r="T66" i="81"/>
  <c r="U66" i="81"/>
  <c r="X64" i="81"/>
  <c r="U64" i="81"/>
  <c r="T64" i="81"/>
  <c r="W62" i="81"/>
  <c r="S62" i="81"/>
  <c r="Y62" i="81"/>
  <c r="X62" i="81"/>
  <c r="U60" i="81"/>
  <c r="T60" i="81"/>
  <c r="T54" i="81"/>
  <c r="U54" i="81"/>
  <c r="W53" i="81"/>
  <c r="X53" i="81"/>
  <c r="S53" i="81"/>
  <c r="Y53" i="81"/>
  <c r="X52" i="81"/>
  <c r="T52" i="81"/>
  <c r="U52" i="81"/>
  <c r="W52" i="81"/>
  <c r="S52" i="81"/>
  <c r="Y52" i="81"/>
  <c r="T50" i="81"/>
  <c r="U50" i="81"/>
  <c r="W49" i="81"/>
  <c r="S49" i="81"/>
  <c r="Y49" i="81"/>
  <c r="W18" i="81"/>
  <c r="X18" i="81"/>
  <c r="Y18" i="81"/>
  <c r="S18" i="81"/>
  <c r="S13" i="81"/>
  <c r="W13" i="81"/>
  <c r="Y13" i="81"/>
  <c r="X13" i="81"/>
  <c r="V71" i="81"/>
  <c r="V70" i="81"/>
  <c r="W48" i="81"/>
  <c r="Y48" i="81"/>
  <c r="S48" i="81"/>
  <c r="X48" i="81"/>
  <c r="W39" i="81"/>
  <c r="Y39" i="81"/>
  <c r="S39" i="81"/>
  <c r="X39" i="81"/>
  <c r="W40" i="81"/>
  <c r="Y40" i="81"/>
  <c r="S40" i="81"/>
  <c r="X40" i="81"/>
  <c r="W35" i="81"/>
  <c r="Y35" i="81"/>
  <c r="S35" i="81"/>
  <c r="X35" i="81"/>
  <c r="W19" i="81"/>
  <c r="S19" i="81"/>
  <c r="X19" i="81"/>
  <c r="Y19" i="81"/>
  <c r="W28" i="81"/>
  <c r="Y28" i="81"/>
  <c r="S28" i="81"/>
  <c r="X28" i="81"/>
  <c r="W46" i="81"/>
  <c r="Y46" i="81"/>
  <c r="S46" i="81"/>
  <c r="X46" i="81"/>
  <c r="W41" i="81"/>
  <c r="Y41" i="81"/>
  <c r="S41" i="81"/>
  <c r="X41" i="81"/>
  <c r="T14" i="81"/>
  <c r="U14" i="81"/>
  <c r="U45" i="81"/>
  <c r="T45" i="81"/>
  <c r="T43" i="81"/>
  <c r="U43" i="81"/>
  <c r="T32" i="81"/>
  <c r="U32" i="81"/>
  <c r="U42" i="81"/>
  <c r="T42" i="81"/>
  <c r="O72" i="81"/>
  <c r="O70" i="81"/>
  <c r="O73" i="81"/>
  <c r="O71" i="81"/>
  <c r="T36" i="81"/>
  <c r="U36" i="81"/>
  <c r="U18" i="81"/>
  <c r="T18" i="81"/>
  <c r="U24" i="81"/>
  <c r="T24" i="81"/>
  <c r="H23" i="84"/>
  <c r="H21" i="84"/>
  <c r="H22" i="84"/>
  <c r="W65" i="81"/>
  <c r="S65" i="81"/>
  <c r="Y65" i="81"/>
  <c r="X65" i="81"/>
  <c r="W64" i="81"/>
  <c r="Y64" i="81"/>
  <c r="S64" i="81"/>
  <c r="W63" i="81"/>
  <c r="X63" i="81"/>
  <c r="S63" i="81"/>
  <c r="Y63" i="81"/>
  <c r="U63" i="81"/>
  <c r="T63" i="81"/>
  <c r="T61" i="81"/>
  <c r="U61" i="81"/>
  <c r="W60" i="81"/>
  <c r="Y60" i="81"/>
  <c r="S60" i="81"/>
  <c r="X60" i="81"/>
  <c r="U59" i="81"/>
  <c r="T59" i="81"/>
  <c r="W57" i="81"/>
  <c r="S57" i="81"/>
  <c r="Y57" i="81"/>
  <c r="X57" i="81"/>
  <c r="X56" i="81"/>
  <c r="U56" i="81"/>
  <c r="T56" i="81"/>
  <c r="W51" i="81"/>
  <c r="X51" i="81"/>
  <c r="Y51" i="81"/>
  <c r="S51" i="81"/>
  <c r="W50" i="81"/>
  <c r="Y50" i="81"/>
  <c r="X50" i="81"/>
  <c r="S50" i="81"/>
  <c r="Y42" i="81"/>
  <c r="W42" i="81"/>
  <c r="S42" i="81"/>
  <c r="X42" i="81"/>
  <c r="X15" i="81"/>
  <c r="Y15" i="81"/>
  <c r="W15" i="81"/>
  <c r="S15" i="81"/>
  <c r="W31" i="81"/>
  <c r="X31" i="81"/>
  <c r="Y31" i="81"/>
  <c r="S31" i="81"/>
  <c r="W37" i="81"/>
  <c r="Y37" i="81"/>
  <c r="X37" i="81"/>
  <c r="S37" i="81"/>
  <c r="W29" i="81"/>
  <c r="X29" i="81"/>
  <c r="Y29" i="81"/>
  <c r="S29" i="81"/>
  <c r="S24" i="81"/>
  <c r="Y24" i="81"/>
  <c r="X24" i="81"/>
  <c r="W24" i="81"/>
  <c r="W34" i="81"/>
  <c r="Y34" i="81"/>
  <c r="X34" i="81"/>
  <c r="S34" i="81"/>
  <c r="T48" i="81"/>
  <c r="U48" i="81"/>
  <c r="W45" i="81"/>
  <c r="S45" i="81"/>
  <c r="Y45" i="81"/>
  <c r="X45" i="81"/>
  <c r="W30" i="81"/>
  <c r="Y30" i="81"/>
  <c r="X30" i="81"/>
  <c r="S30" i="81"/>
  <c r="T17" i="81"/>
  <c r="U17" i="81"/>
  <c r="T29" i="81"/>
  <c r="U29" i="81"/>
  <c r="U33" i="81"/>
  <c r="T33" i="81"/>
  <c r="U30" i="81"/>
  <c r="T30" i="81"/>
  <c r="U21" i="81"/>
  <c r="T21" i="81"/>
  <c r="T28" i="81"/>
  <c r="U28" i="81"/>
  <c r="T46" i="81"/>
  <c r="U46" i="81"/>
  <c r="T37" i="81"/>
  <c r="U37" i="81"/>
  <c r="U19" i="81"/>
  <c r="T19" i="81"/>
  <c r="U35" i="81"/>
  <c r="T35" i="81"/>
  <c r="T44" i="81"/>
  <c r="U44" i="81"/>
  <c r="H23" i="83"/>
  <c r="H21" i="83"/>
  <c r="H22" i="83"/>
  <c r="P33" i="64"/>
  <c r="J32" i="64"/>
  <c r="D39" i="61" s="1"/>
  <c r="D46" i="61" s="1"/>
  <c r="I32" i="64"/>
  <c r="C39" i="61" s="1"/>
  <c r="C44" i="61" s="1"/>
  <c r="I33" i="64"/>
  <c r="H45" i="85"/>
  <c r="H46" i="85"/>
  <c r="H44" i="85"/>
  <c r="N73" i="64"/>
  <c r="P73" i="64"/>
  <c r="O73" i="64"/>
  <c r="R73" i="64"/>
  <c r="Q73" i="64"/>
  <c r="G81" i="78"/>
  <c r="G177" i="78" s="1"/>
  <c r="I34" i="83"/>
  <c r="I33" i="83"/>
  <c r="I32" i="83"/>
  <c r="C39" i="85" s="1"/>
  <c r="J33" i="83"/>
  <c r="J34" i="83"/>
  <c r="J32" i="83"/>
  <c r="D39" i="85" s="1"/>
  <c r="I32" i="84"/>
  <c r="C39" i="86" s="1"/>
  <c r="I34" i="84"/>
  <c r="I33" i="84"/>
  <c r="J32" i="84"/>
  <c r="D39" i="86" s="1"/>
  <c r="J34" i="84"/>
  <c r="J33" i="84"/>
  <c r="U173" i="78"/>
  <c r="F21" i="83"/>
  <c r="O26" i="83" s="1"/>
  <c r="O21" i="83"/>
  <c r="AQ172" i="78"/>
  <c r="AQ173" i="78" s="1"/>
  <c r="AU172" i="78"/>
  <c r="AU173" i="78" s="1"/>
  <c r="AS172" i="78"/>
  <c r="E21" i="83"/>
  <c r="N26" i="83" s="1"/>
  <c r="M21" i="83"/>
  <c r="Y172" i="78"/>
  <c r="Y173" i="78" s="1"/>
  <c r="D21" i="83"/>
  <c r="L26" i="83" s="1"/>
  <c r="K21" i="83"/>
  <c r="AB172" i="78"/>
  <c r="Z172" i="78"/>
  <c r="Z173" i="78" s="1"/>
  <c r="T21" i="28"/>
  <c r="T16" i="28"/>
  <c r="T12" i="28"/>
  <c r="X73" i="21"/>
  <c r="X72" i="21"/>
  <c r="R179" i="78"/>
  <c r="AL179" i="78"/>
  <c r="U179" i="78"/>
  <c r="AJ179" i="78"/>
  <c r="AB179" i="78"/>
  <c r="AI179" i="78"/>
  <c r="S179" i="78"/>
  <c r="AS179" i="78"/>
  <c r="W179" i="78"/>
  <c r="AN179" i="78"/>
  <c r="M179" i="78"/>
  <c r="AK179" i="78"/>
  <c r="H73" i="21"/>
  <c r="H71" i="21"/>
  <c r="H72" i="21"/>
  <c r="I13" i="21"/>
  <c r="G85" i="78"/>
  <c r="B181" i="78"/>
  <c r="U70" i="21"/>
  <c r="X71" i="21"/>
  <c r="B180" i="78"/>
  <c r="G84" i="78"/>
  <c r="Q93" i="78"/>
  <c r="L49" i="64" s="1"/>
  <c r="L72" i="64" s="1"/>
  <c r="Z93" i="78"/>
  <c r="R49" i="64" s="1"/>
  <c r="T93" i="78"/>
  <c r="O49" i="64" s="1"/>
  <c r="W93" i="78"/>
  <c r="P49" i="64" s="1"/>
  <c r="Y93" i="78"/>
  <c r="Q49" i="64" s="1"/>
  <c r="S93" i="78"/>
  <c r="N49" i="64" s="1"/>
  <c r="W72" i="21"/>
  <c r="W71" i="21"/>
  <c r="Y72" i="21"/>
  <c r="W73" i="21"/>
  <c r="W70" i="21"/>
  <c r="Y71" i="21"/>
  <c r="Y73" i="21"/>
  <c r="H1319" i="67"/>
  <c r="S73" i="21"/>
  <c r="S72" i="21"/>
  <c r="S71" i="21"/>
  <c r="AN177" i="78"/>
  <c r="S177" i="78"/>
  <c r="AK177" i="78"/>
  <c r="AI177" i="78"/>
  <c r="W177" i="78"/>
  <c r="R177" i="78"/>
  <c r="AJ177" i="78"/>
  <c r="M177" i="78"/>
  <c r="AL177" i="78"/>
  <c r="U177" i="78"/>
  <c r="AC84" i="78"/>
  <c r="AE84" i="78"/>
  <c r="B178" i="78"/>
  <c r="G82" i="78"/>
  <c r="AC85" i="78"/>
  <c r="AE85" i="78"/>
  <c r="H45" i="61"/>
  <c r="H44" i="61"/>
  <c r="H46" i="61"/>
  <c r="L11" i="28"/>
  <c r="I75" i="28"/>
  <c r="I73" i="28"/>
  <c r="G83" i="78"/>
  <c r="B179" i="78"/>
  <c r="AC82" i="78"/>
  <c r="AE82" i="78"/>
  <c r="H3571" i="67"/>
  <c r="H2069" i="67"/>
  <c r="AI86" i="78"/>
  <c r="AS86" i="78"/>
  <c r="B86" i="78"/>
  <c r="H86" i="78"/>
  <c r="H182" i="78" s="1"/>
  <c r="S86" i="78"/>
  <c r="R86" i="78"/>
  <c r="AB86" i="78"/>
  <c r="AN86" i="78"/>
  <c r="AL86" i="78"/>
  <c r="A182" i="78"/>
  <c r="M86" i="78"/>
  <c r="U86" i="78"/>
  <c r="AK86" i="78"/>
  <c r="AJ86" i="78"/>
  <c r="W86" i="78"/>
  <c r="H2820" i="67"/>
  <c r="U71" i="21"/>
  <c r="U73" i="21"/>
  <c r="U72" i="21"/>
  <c r="I13" i="81"/>
  <c r="H71" i="81"/>
  <c r="H72" i="81"/>
  <c r="H73" i="81"/>
  <c r="AI178" i="78"/>
  <c r="AS178" i="78"/>
  <c r="R178" i="78"/>
  <c r="M178" i="78"/>
  <c r="AL178" i="78"/>
  <c r="AB178" i="78"/>
  <c r="W178" i="78"/>
  <c r="U178" i="78"/>
  <c r="AK178" i="78"/>
  <c r="S178" i="78"/>
  <c r="AJ178" i="78"/>
  <c r="AN178" i="78"/>
  <c r="H567" i="67"/>
  <c r="H21" i="64"/>
  <c r="H23" i="64"/>
  <c r="H22" i="64"/>
  <c r="M181" i="78"/>
  <c r="AI181" i="78"/>
  <c r="S181" i="78"/>
  <c r="U181" i="78"/>
  <c r="AS181" i="78"/>
  <c r="AK181" i="78"/>
  <c r="AJ181" i="78"/>
  <c r="W181" i="78"/>
  <c r="AL181" i="78"/>
  <c r="AB181" i="78"/>
  <c r="AN181" i="78"/>
  <c r="R181" i="78"/>
  <c r="T72" i="21"/>
  <c r="T71" i="21"/>
  <c r="T73" i="21"/>
  <c r="AI180" i="78"/>
  <c r="AL180" i="78"/>
  <c r="AK180" i="78"/>
  <c r="AS180" i="78"/>
  <c r="AB180" i="78"/>
  <c r="S180" i="78"/>
  <c r="R180" i="78"/>
  <c r="M180" i="78"/>
  <c r="U180" i="78"/>
  <c r="AJ180" i="78"/>
  <c r="W180" i="78"/>
  <c r="AN180" i="78"/>
  <c r="L74" i="28"/>
  <c r="S74" i="28" s="1"/>
  <c r="O21" i="84" l="1"/>
  <c r="AL77" i="78"/>
  <c r="F21" i="84"/>
  <c r="O26" i="84" s="1"/>
  <c r="Y76" i="78"/>
  <c r="Y77" i="78" s="1"/>
  <c r="E21" i="64"/>
  <c r="N26" i="64" s="1"/>
  <c r="M21" i="64"/>
  <c r="F21" i="64"/>
  <c r="O26" i="64" s="1"/>
  <c r="U77" i="78"/>
  <c r="O21" i="64"/>
  <c r="D21" i="84"/>
  <c r="L26" i="84" s="1"/>
  <c r="AS76" i="78"/>
  <c r="AQ76" i="78"/>
  <c r="AQ77" i="78" s="1"/>
  <c r="K21" i="84"/>
  <c r="D21" i="64"/>
  <c r="L26" i="64" s="1"/>
  <c r="Z76" i="78"/>
  <c r="Z77" i="78" s="1"/>
  <c r="AB76" i="78"/>
  <c r="K21" i="64"/>
  <c r="E21" i="84"/>
  <c r="N26" i="84" s="1"/>
  <c r="M21" i="84"/>
  <c r="AP76" i="78"/>
  <c r="AP77" i="78" s="1"/>
  <c r="E3009" i="67"/>
  <c r="E3011" i="67"/>
  <c r="E3012" i="67"/>
  <c r="G2100" i="67"/>
  <c r="F2258" i="67"/>
  <c r="F2260" i="67"/>
  <c r="F2261" i="67"/>
  <c r="I3009" i="67"/>
  <c r="E2261" i="67"/>
  <c r="E2258" i="67"/>
  <c r="E2260" i="67"/>
  <c r="AO44" i="78"/>
  <c r="AJ44" i="78"/>
  <c r="E3763" i="67"/>
  <c r="E3762" i="67"/>
  <c r="E3760" i="67"/>
  <c r="G2851" i="67"/>
  <c r="F3009" i="67"/>
  <c r="G3010" i="67" s="1"/>
  <c r="F3012" i="67"/>
  <c r="F3011" i="67"/>
  <c r="E1507" i="67"/>
  <c r="E1510" i="67"/>
  <c r="E1509" i="67"/>
  <c r="I3760" i="67"/>
  <c r="I756" i="67"/>
  <c r="G1350" i="67"/>
  <c r="F1510" i="67"/>
  <c r="F1509" i="67"/>
  <c r="F1507" i="67"/>
  <c r="G3602" i="67"/>
  <c r="F3763" i="67"/>
  <c r="F3762" i="67"/>
  <c r="F3760" i="67"/>
  <c r="E758" i="67"/>
  <c r="E759" i="67"/>
  <c r="E756" i="67"/>
  <c r="I1507" i="67"/>
  <c r="G598" i="67"/>
  <c r="F756" i="67"/>
  <c r="F759" i="67"/>
  <c r="F758" i="67"/>
  <c r="I2258" i="67"/>
  <c r="AJ43" i="78"/>
  <c r="AO43" i="78"/>
  <c r="U85" i="78"/>
  <c r="S85" i="78"/>
  <c r="AK85" i="78"/>
  <c r="AK83" i="78"/>
  <c r="S83" i="78"/>
  <c r="AI85" i="78"/>
  <c r="AL85" i="78"/>
  <c r="S84" i="78"/>
  <c r="U82" i="78"/>
  <c r="AI82" i="78"/>
  <c r="U81" i="78"/>
  <c r="AK84" i="78"/>
  <c r="AK82" i="78"/>
  <c r="S82" i="78"/>
  <c r="AI81" i="78"/>
  <c r="AK81" i="78"/>
  <c r="AI84" i="78"/>
  <c r="R84" i="78"/>
  <c r="AL82" i="78"/>
  <c r="R81" i="78"/>
  <c r="U83" i="78"/>
  <c r="AL83" i="78"/>
  <c r="U84" i="78"/>
  <c r="R85" i="78"/>
  <c r="R82" i="78"/>
  <c r="AL84" i="78"/>
  <c r="AL81" i="78"/>
  <c r="AI83" i="78"/>
  <c r="S81" i="78"/>
  <c r="R83" i="78"/>
  <c r="Y23" i="84"/>
  <c r="Z23" i="84"/>
  <c r="Z22" i="83"/>
  <c r="Y22" i="83"/>
  <c r="Y22" i="84"/>
  <c r="Z22" i="84"/>
  <c r="I81" i="78"/>
  <c r="I177" i="78" s="1"/>
  <c r="D45" i="61"/>
  <c r="D44" i="61"/>
  <c r="U71" i="81"/>
  <c r="U72" i="81"/>
  <c r="U73" i="81"/>
  <c r="W70" i="81"/>
  <c r="Y73" i="81"/>
  <c r="W72" i="81"/>
  <c r="Y72" i="81"/>
  <c r="W71" i="81"/>
  <c r="Y71" i="81"/>
  <c r="W73" i="81"/>
  <c r="I71" i="82"/>
  <c r="I72" i="82"/>
  <c r="I73" i="82"/>
  <c r="X71" i="81"/>
  <c r="U70" i="81"/>
  <c r="T72" i="81"/>
  <c r="T73" i="81"/>
  <c r="T71" i="81"/>
  <c r="S73" i="81"/>
  <c r="S72" i="81"/>
  <c r="S71" i="81"/>
  <c r="X73" i="81"/>
  <c r="X72" i="81"/>
  <c r="Z23" i="64"/>
  <c r="Y23" i="64"/>
  <c r="C45" i="61"/>
  <c r="C46" i="61"/>
  <c r="Y22" i="64"/>
  <c r="Z22" i="64"/>
  <c r="C44" i="86"/>
  <c r="C46" i="86"/>
  <c r="C45" i="86"/>
  <c r="C46" i="85"/>
  <c r="C44" i="85"/>
  <c r="C45" i="85"/>
  <c r="D45" i="86"/>
  <c r="D46" i="86"/>
  <c r="D44" i="86"/>
  <c r="D45" i="85"/>
  <c r="D44" i="85"/>
  <c r="D46" i="85"/>
  <c r="AD172" i="78"/>
  <c r="C21" i="83"/>
  <c r="T26" i="83" s="1"/>
  <c r="W26" i="83" s="1"/>
  <c r="W27" i="83" s="1"/>
  <c r="T21" i="83"/>
  <c r="AB173" i="78"/>
  <c r="AC173" i="78" s="1"/>
  <c r="AE172" i="78"/>
  <c r="AE173" i="78"/>
  <c r="AC172" i="78"/>
  <c r="N21" i="83"/>
  <c r="N32" i="83"/>
  <c r="L21" i="83"/>
  <c r="L32" i="83"/>
  <c r="O33" i="83"/>
  <c r="O31" i="83"/>
  <c r="G39" i="85" s="1"/>
  <c r="G46" i="85" s="1"/>
  <c r="O34" i="83"/>
  <c r="O32" i="83"/>
  <c r="AV173" i="78"/>
  <c r="AV172" i="78"/>
  <c r="AS173" i="78"/>
  <c r="AT173" i="78" s="1"/>
  <c r="AT172" i="78"/>
  <c r="R72" i="64"/>
  <c r="O72" i="64"/>
  <c r="Q72" i="64"/>
  <c r="N72" i="64"/>
  <c r="P72" i="64"/>
  <c r="AQ179" i="78"/>
  <c r="AP179" i="78"/>
  <c r="Z181" i="78"/>
  <c r="Y181" i="78"/>
  <c r="AU177" i="78"/>
  <c r="AT177" i="78"/>
  <c r="AV177" i="78"/>
  <c r="R182" i="78"/>
  <c r="AK182" i="78"/>
  <c r="W182" i="78"/>
  <c r="AI182" i="78"/>
  <c r="AN182" i="78"/>
  <c r="AL182" i="78"/>
  <c r="AB182" i="78"/>
  <c r="U182" i="78"/>
  <c r="M182" i="78"/>
  <c r="AS182" i="78"/>
  <c r="AJ182" i="78"/>
  <c r="S182" i="78"/>
  <c r="Z86" i="78"/>
  <c r="Y86" i="78"/>
  <c r="AU86" i="78"/>
  <c r="AV86" i="78"/>
  <c r="AT86" i="78"/>
  <c r="L73" i="28"/>
  <c r="L75" i="28"/>
  <c r="T75" i="28" s="1"/>
  <c r="G178" i="78"/>
  <c r="I82" i="78"/>
  <c r="I178" i="78" s="1"/>
  <c r="AP177" i="78"/>
  <c r="AQ177" i="78"/>
  <c r="G180" i="78"/>
  <c r="I84" i="78"/>
  <c r="I180" i="78" s="1"/>
  <c r="AD179" i="78"/>
  <c r="AE179" i="78"/>
  <c r="AC179" i="78"/>
  <c r="Z179" i="78"/>
  <c r="Y179" i="78"/>
  <c r="AP180" i="78"/>
  <c r="AQ180" i="78"/>
  <c r="AE178" i="78"/>
  <c r="AC178" i="78"/>
  <c r="AD178" i="78"/>
  <c r="G179" i="78"/>
  <c r="I83" i="78"/>
  <c r="I179" i="78" s="1"/>
  <c r="Y180" i="78"/>
  <c r="Z180" i="78"/>
  <c r="AE181" i="78"/>
  <c r="AD181" i="78"/>
  <c r="AC181" i="78"/>
  <c r="AP181" i="78"/>
  <c r="AQ181" i="78"/>
  <c r="I73" i="81"/>
  <c r="I72" i="81"/>
  <c r="I71" i="81"/>
  <c r="AQ86" i="78"/>
  <c r="AP86" i="78"/>
  <c r="S11" i="28"/>
  <c r="S73" i="28" s="1"/>
  <c r="T74" i="28"/>
  <c r="Y177" i="78"/>
  <c r="Z177" i="78"/>
  <c r="I85" i="78"/>
  <c r="I181" i="78" s="1"/>
  <c r="G181" i="78"/>
  <c r="I73" i="21"/>
  <c r="I72" i="21"/>
  <c r="I71" i="21"/>
  <c r="AV179" i="78"/>
  <c r="AU179" i="78"/>
  <c r="AT179" i="78"/>
  <c r="AC180" i="78"/>
  <c r="AE180" i="78"/>
  <c r="AD180" i="78"/>
  <c r="AU178" i="78"/>
  <c r="AT178" i="78"/>
  <c r="AV178" i="78"/>
  <c r="AE86" i="78"/>
  <c r="AC86" i="78"/>
  <c r="AD86" i="78"/>
  <c r="G86" i="78"/>
  <c r="B182" i="78"/>
  <c r="AT180" i="78"/>
  <c r="AU180" i="78"/>
  <c r="AV180" i="78"/>
  <c r="AQ178" i="78"/>
  <c r="AP178" i="78"/>
  <c r="AV181" i="78"/>
  <c r="AT181" i="78"/>
  <c r="AU181" i="78"/>
  <c r="Z178" i="78"/>
  <c r="Y178" i="78"/>
  <c r="T11" i="28"/>
  <c r="T73" i="28" s="1"/>
  <c r="AC177" i="78"/>
  <c r="AD177" i="78"/>
  <c r="AE177" i="78"/>
  <c r="N21" i="84" l="1"/>
  <c r="N32" i="84"/>
  <c r="AV77" i="78"/>
  <c r="AT76" i="78"/>
  <c r="AS77" i="78"/>
  <c r="AT77" i="78" s="1"/>
  <c r="C21" i="84"/>
  <c r="T26" i="84" s="1"/>
  <c r="AV76" i="78"/>
  <c r="T21" i="84"/>
  <c r="AK77" i="78"/>
  <c r="L32" i="64"/>
  <c r="L21" i="64"/>
  <c r="AU76" i="78"/>
  <c r="N32" i="64"/>
  <c r="N21" i="64"/>
  <c r="AE77" i="78"/>
  <c r="C21" i="64"/>
  <c r="T26" i="64" s="1"/>
  <c r="AD76" i="78"/>
  <c r="AE76" i="78"/>
  <c r="AC76" i="78"/>
  <c r="T21" i="64"/>
  <c r="AB77" i="78"/>
  <c r="L21" i="84"/>
  <c r="L32" i="84"/>
  <c r="O32" i="64"/>
  <c r="O31" i="64"/>
  <c r="G39" i="61" s="1"/>
  <c r="O33" i="64"/>
  <c r="O34" i="64"/>
  <c r="O34" i="84"/>
  <c r="O31" i="84"/>
  <c r="G39" i="86" s="1"/>
  <c r="O32" i="84"/>
  <c r="O33" i="84"/>
  <c r="G1508" i="67"/>
  <c r="AQ83" i="78"/>
  <c r="AP83" i="78"/>
  <c r="K757" i="67"/>
  <c r="H757" i="67"/>
  <c r="L3761" i="67"/>
  <c r="J3761" i="67"/>
  <c r="J3760" i="67"/>
  <c r="K3761" i="67"/>
  <c r="H3761" i="67"/>
  <c r="L3010" i="67"/>
  <c r="J3009" i="67"/>
  <c r="J3010" i="67"/>
  <c r="H2100" i="67"/>
  <c r="G2260" i="67"/>
  <c r="G2261" i="67"/>
  <c r="AD85" i="78"/>
  <c r="Z85" i="78"/>
  <c r="Y85" i="78"/>
  <c r="AQ81" i="78"/>
  <c r="AP81" i="78"/>
  <c r="AS81" i="79"/>
  <c r="K13" i="82"/>
  <c r="L13" i="82" s="1"/>
  <c r="Q14" i="82"/>
  <c r="R14" i="82" s="1"/>
  <c r="Q15" i="82"/>
  <c r="R15" i="82" s="1"/>
  <c r="V13" i="82"/>
  <c r="K15" i="82"/>
  <c r="L15" i="82" s="1"/>
  <c r="V15" i="82"/>
  <c r="V14" i="82"/>
  <c r="Q13" i="82"/>
  <c r="R13" i="82" s="1"/>
  <c r="K14" i="82"/>
  <c r="L14" i="82" s="1"/>
  <c r="K16" i="82"/>
  <c r="L16" i="82" s="1"/>
  <c r="V16" i="82"/>
  <c r="Q16" i="82"/>
  <c r="R16" i="82" s="1"/>
  <c r="Q17" i="82"/>
  <c r="R17" i="82" s="1"/>
  <c r="K17" i="82"/>
  <c r="L17" i="82" s="1"/>
  <c r="V17" i="82"/>
  <c r="Q18" i="82"/>
  <c r="R18" i="82" s="1"/>
  <c r="V18" i="82"/>
  <c r="K18" i="82"/>
  <c r="L18" i="82" s="1"/>
  <c r="K19" i="82"/>
  <c r="L19" i="82" s="1"/>
  <c r="V19" i="82"/>
  <c r="Q19" i="82"/>
  <c r="R19" i="82" s="1"/>
  <c r="V20" i="82"/>
  <c r="Q20" i="82"/>
  <c r="R20" i="82" s="1"/>
  <c r="K20" i="82"/>
  <c r="L20" i="82" s="1"/>
  <c r="Q21" i="82"/>
  <c r="R21" i="82" s="1"/>
  <c r="K21" i="82"/>
  <c r="L21" i="82" s="1"/>
  <c r="V21" i="82"/>
  <c r="V22" i="82"/>
  <c r="K22" i="82"/>
  <c r="L22" i="82" s="1"/>
  <c r="Q22" i="82"/>
  <c r="R22" i="82" s="1"/>
  <c r="V23" i="82"/>
  <c r="K23" i="82"/>
  <c r="L23" i="82" s="1"/>
  <c r="Q23" i="82"/>
  <c r="R23" i="82" s="1"/>
  <c r="Q24" i="82"/>
  <c r="R24" i="82" s="1"/>
  <c r="V24" i="82"/>
  <c r="K24" i="82"/>
  <c r="L24" i="82" s="1"/>
  <c r="Q25" i="82"/>
  <c r="R25" i="82" s="1"/>
  <c r="K25" i="82"/>
  <c r="L25" i="82" s="1"/>
  <c r="V25" i="82"/>
  <c r="Q26" i="82"/>
  <c r="R26" i="82" s="1"/>
  <c r="K26" i="82"/>
  <c r="L26" i="82" s="1"/>
  <c r="V26" i="82"/>
  <c r="K27" i="82"/>
  <c r="L27" i="82" s="1"/>
  <c r="Q27" i="82"/>
  <c r="R27" i="82" s="1"/>
  <c r="V27" i="82"/>
  <c r="K28" i="82"/>
  <c r="L28" i="82" s="1"/>
  <c r="V28" i="82"/>
  <c r="Q28" i="82"/>
  <c r="R28" i="82" s="1"/>
  <c r="V29" i="82"/>
  <c r="Q29" i="82"/>
  <c r="R29" i="82" s="1"/>
  <c r="K29" i="82"/>
  <c r="L29" i="82" s="1"/>
  <c r="Q30" i="82"/>
  <c r="R30" i="82" s="1"/>
  <c r="V30" i="82"/>
  <c r="K30" i="82"/>
  <c r="L30" i="82" s="1"/>
  <c r="V31" i="82"/>
  <c r="Q31" i="82"/>
  <c r="R31" i="82" s="1"/>
  <c r="K31" i="82"/>
  <c r="L31" i="82" s="1"/>
  <c r="K32" i="82"/>
  <c r="L32" i="82" s="1"/>
  <c r="Q32" i="82"/>
  <c r="R32" i="82" s="1"/>
  <c r="V32" i="82"/>
  <c r="Q33" i="82"/>
  <c r="R33" i="82" s="1"/>
  <c r="V33" i="82"/>
  <c r="K33" i="82"/>
  <c r="L33" i="82" s="1"/>
  <c r="K34" i="82"/>
  <c r="L34" i="82" s="1"/>
  <c r="V34" i="82"/>
  <c r="Q34" i="82"/>
  <c r="R34" i="82" s="1"/>
  <c r="K35" i="82"/>
  <c r="L35" i="82" s="1"/>
  <c r="Q35" i="82"/>
  <c r="R35" i="82" s="1"/>
  <c r="V35" i="82"/>
  <c r="K36" i="82"/>
  <c r="L36" i="82" s="1"/>
  <c r="Q36" i="82"/>
  <c r="R36" i="82" s="1"/>
  <c r="V36" i="82"/>
  <c r="Q37" i="82"/>
  <c r="R37" i="82" s="1"/>
  <c r="K37" i="82"/>
  <c r="L37" i="82" s="1"/>
  <c r="V37" i="82"/>
  <c r="Q38" i="82"/>
  <c r="R38" i="82" s="1"/>
  <c r="K38" i="82"/>
  <c r="L38" i="82" s="1"/>
  <c r="V38" i="82"/>
  <c r="K39" i="82"/>
  <c r="L39" i="82" s="1"/>
  <c r="Q39" i="82"/>
  <c r="R39" i="82" s="1"/>
  <c r="V39" i="82"/>
  <c r="K40" i="82"/>
  <c r="L40" i="82" s="1"/>
  <c r="Q40" i="82"/>
  <c r="R40" i="82" s="1"/>
  <c r="V40" i="82"/>
  <c r="Q41" i="82"/>
  <c r="R41" i="82" s="1"/>
  <c r="V41" i="82"/>
  <c r="K41" i="82"/>
  <c r="L41" i="82" s="1"/>
  <c r="Q42" i="82"/>
  <c r="R42" i="82" s="1"/>
  <c r="V42" i="82"/>
  <c r="K42" i="82"/>
  <c r="L42" i="82" s="1"/>
  <c r="Q43" i="82"/>
  <c r="R43" i="82" s="1"/>
  <c r="V43" i="82"/>
  <c r="K43" i="82"/>
  <c r="L43" i="82" s="1"/>
  <c r="K44" i="82"/>
  <c r="L44" i="82" s="1"/>
  <c r="V44" i="82"/>
  <c r="Q44" i="82"/>
  <c r="R44" i="82" s="1"/>
  <c r="K45" i="82"/>
  <c r="L45" i="82" s="1"/>
  <c r="V45" i="82"/>
  <c r="Q45" i="82"/>
  <c r="R45" i="82" s="1"/>
  <c r="K46" i="82"/>
  <c r="L46" i="82" s="1"/>
  <c r="V46" i="82"/>
  <c r="Q46" i="82"/>
  <c r="R46" i="82" s="1"/>
  <c r="Q47" i="82"/>
  <c r="R47" i="82" s="1"/>
  <c r="K47" i="82"/>
  <c r="L47" i="82" s="1"/>
  <c r="V47" i="82"/>
  <c r="K48" i="82"/>
  <c r="L48" i="82" s="1"/>
  <c r="Q48" i="82"/>
  <c r="R48" i="82" s="1"/>
  <c r="V48" i="82"/>
  <c r="Q49" i="82"/>
  <c r="R49" i="82" s="1"/>
  <c r="K49" i="82"/>
  <c r="L49" i="82" s="1"/>
  <c r="V49" i="82"/>
  <c r="Q50" i="82"/>
  <c r="R50" i="82" s="1"/>
  <c r="K50" i="82"/>
  <c r="L50" i="82" s="1"/>
  <c r="V50" i="82"/>
  <c r="K51" i="82"/>
  <c r="L51" i="82" s="1"/>
  <c r="Q51" i="82"/>
  <c r="R51" i="82" s="1"/>
  <c r="V51" i="82"/>
  <c r="K52" i="82"/>
  <c r="L52" i="82" s="1"/>
  <c r="V52" i="82"/>
  <c r="Q52" i="82"/>
  <c r="R52" i="82" s="1"/>
  <c r="Q53" i="82"/>
  <c r="R53" i="82" s="1"/>
  <c r="K53" i="82"/>
  <c r="L53" i="82" s="1"/>
  <c r="V53" i="82"/>
  <c r="V54" i="82"/>
  <c r="K54" i="82"/>
  <c r="L54" i="82" s="1"/>
  <c r="Q54" i="82"/>
  <c r="R54" i="82" s="1"/>
  <c r="K55" i="82"/>
  <c r="L55" i="82" s="1"/>
  <c r="Q55" i="82"/>
  <c r="R55" i="82" s="1"/>
  <c r="V55" i="82"/>
  <c r="Q56" i="82"/>
  <c r="R56" i="82" s="1"/>
  <c r="K56" i="82"/>
  <c r="L56" i="82" s="1"/>
  <c r="V56" i="82"/>
  <c r="Q57" i="82"/>
  <c r="R57" i="82" s="1"/>
  <c r="K57" i="82"/>
  <c r="L57" i="82" s="1"/>
  <c r="V57" i="82"/>
  <c r="Q58" i="82"/>
  <c r="R58" i="82" s="1"/>
  <c r="K58" i="82"/>
  <c r="L58" i="82" s="1"/>
  <c r="V58" i="82"/>
  <c r="Q59" i="82"/>
  <c r="R59" i="82" s="1"/>
  <c r="V59" i="82"/>
  <c r="K59" i="82"/>
  <c r="L59" i="82" s="1"/>
  <c r="Q60" i="82"/>
  <c r="R60" i="82" s="1"/>
  <c r="K60" i="82"/>
  <c r="L60" i="82" s="1"/>
  <c r="V60" i="82"/>
  <c r="K61" i="82"/>
  <c r="L61" i="82" s="1"/>
  <c r="V61" i="82"/>
  <c r="Q61" i="82"/>
  <c r="R61" i="82" s="1"/>
  <c r="K62" i="82"/>
  <c r="L62" i="82" s="1"/>
  <c r="Q62" i="82"/>
  <c r="R62" i="82" s="1"/>
  <c r="V62" i="82"/>
  <c r="K63" i="82"/>
  <c r="L63" i="82" s="1"/>
  <c r="V63" i="82"/>
  <c r="Q63" i="82"/>
  <c r="R63" i="82" s="1"/>
  <c r="V64" i="82"/>
  <c r="K64" i="82"/>
  <c r="L64" i="82" s="1"/>
  <c r="Q64" i="82"/>
  <c r="R64" i="82" s="1"/>
  <c r="K65" i="82"/>
  <c r="L65" i="82" s="1"/>
  <c r="V65" i="82"/>
  <c r="Q65" i="82"/>
  <c r="R65" i="82" s="1"/>
  <c r="Q66" i="82"/>
  <c r="R66" i="82" s="1"/>
  <c r="V66" i="82"/>
  <c r="K66" i="82"/>
  <c r="L66" i="82" s="1"/>
  <c r="AS81" i="78"/>
  <c r="AS83" i="78"/>
  <c r="AS84" i="78"/>
  <c r="AJ85" i="78"/>
  <c r="AJ81" i="78"/>
  <c r="AJ84" i="78"/>
  <c r="AS85" i="78"/>
  <c r="AS82" i="78"/>
  <c r="AJ82" i="78"/>
  <c r="AJ83" i="78"/>
  <c r="G757" i="67"/>
  <c r="AN85" i="78"/>
  <c r="AN82" i="78"/>
  <c r="AN84" i="78"/>
  <c r="AN81" i="78"/>
  <c r="AN83" i="78"/>
  <c r="Y83" i="78"/>
  <c r="Z83" i="78"/>
  <c r="AD83" i="78"/>
  <c r="Z84" i="78"/>
  <c r="AD84" i="78"/>
  <c r="Y84" i="78"/>
  <c r="AP82" i="78"/>
  <c r="AQ82" i="78"/>
  <c r="AQ85" i="78"/>
  <c r="AP85" i="78"/>
  <c r="J2258" i="67"/>
  <c r="J2259" i="67"/>
  <c r="L2259" i="67"/>
  <c r="H598" i="67"/>
  <c r="G758" i="67"/>
  <c r="G759" i="67"/>
  <c r="H3602" i="67"/>
  <c r="G3763" i="67"/>
  <c r="G3762" i="67"/>
  <c r="H1350" i="67"/>
  <c r="G1510" i="67"/>
  <c r="G1509" i="67"/>
  <c r="H2259" i="67"/>
  <c r="K2259" i="67"/>
  <c r="AD81" i="78"/>
  <c r="Y81" i="78"/>
  <c r="Z81" i="78"/>
  <c r="Z82" i="78"/>
  <c r="Y82" i="78"/>
  <c r="AD82" i="78"/>
  <c r="AQ84" i="78"/>
  <c r="AP84" i="78"/>
  <c r="J1507" i="67"/>
  <c r="L1508" i="67"/>
  <c r="J1508" i="67"/>
  <c r="G3761" i="67"/>
  <c r="J756" i="67"/>
  <c r="J757" i="67"/>
  <c r="L757" i="67"/>
  <c r="K1508" i="67"/>
  <c r="H1508" i="67"/>
  <c r="H2851" i="67"/>
  <c r="G3012" i="67"/>
  <c r="G3011" i="67"/>
  <c r="G2259" i="67"/>
  <c r="K3010" i="67"/>
  <c r="H3010" i="67"/>
  <c r="G45" i="85"/>
  <c r="G43" i="85"/>
  <c r="G44" i="85"/>
  <c r="S173" i="78"/>
  <c r="AI173" i="78"/>
  <c r="AK173" i="78"/>
  <c r="R21" i="83"/>
  <c r="Q21" i="83"/>
  <c r="L34" i="83"/>
  <c r="L31" i="83"/>
  <c r="L33" i="83"/>
  <c r="U21" i="83"/>
  <c r="S21" i="83"/>
  <c r="X21" i="83"/>
  <c r="Z21" i="83"/>
  <c r="Y21" i="83"/>
  <c r="V21" i="83"/>
  <c r="T32" i="83"/>
  <c r="T33" i="83"/>
  <c r="T31" i="83"/>
  <c r="T34" i="83"/>
  <c r="N31" i="83"/>
  <c r="N33" i="83"/>
  <c r="N34" i="83"/>
  <c r="U26" i="83"/>
  <c r="Y26" i="83"/>
  <c r="X26" i="83"/>
  <c r="V26" i="83"/>
  <c r="T27" i="83"/>
  <c r="O27" i="83" s="1"/>
  <c r="AD173" i="78"/>
  <c r="R173" i="78" s="1"/>
  <c r="W21" i="83"/>
  <c r="S75" i="28"/>
  <c r="Z182" i="78"/>
  <c r="Y182" i="78"/>
  <c r="AP182" i="78"/>
  <c r="AQ182" i="78"/>
  <c r="AD182" i="78"/>
  <c r="AE182" i="78"/>
  <c r="AC182" i="78"/>
  <c r="I86" i="78"/>
  <c r="I182" i="78" s="1"/>
  <c r="G182" i="78"/>
  <c r="AU182" i="78"/>
  <c r="AV182" i="78"/>
  <c r="AT182" i="78"/>
  <c r="Q21" i="84" l="1"/>
  <c r="R21" i="84"/>
  <c r="L31" i="84"/>
  <c r="L33" i="84"/>
  <c r="L34" i="84"/>
  <c r="N33" i="64"/>
  <c r="N31" i="64"/>
  <c r="N34" i="64"/>
  <c r="Q21" i="64"/>
  <c r="L33" i="64"/>
  <c r="L34" i="64"/>
  <c r="L31" i="64"/>
  <c r="R21" i="64"/>
  <c r="G45" i="86"/>
  <c r="G44" i="86"/>
  <c r="G43" i="86"/>
  <c r="G46" i="86"/>
  <c r="G46" i="61"/>
  <c r="G43" i="61"/>
  <c r="G45" i="61"/>
  <c r="G44" i="61"/>
  <c r="AC77" i="78"/>
  <c r="S77" i="78"/>
  <c r="AD77" i="78"/>
  <c r="R77" i="78" s="1"/>
  <c r="W21" i="64"/>
  <c r="U26" i="84"/>
  <c r="Y26" i="84"/>
  <c r="T27" i="84"/>
  <c r="O27" i="84" s="1"/>
  <c r="V26" i="84"/>
  <c r="X26" i="84"/>
  <c r="V21" i="64"/>
  <c r="T32" i="64"/>
  <c r="Y21" i="64"/>
  <c r="U21" i="64"/>
  <c r="T31" i="64"/>
  <c r="S21" i="64"/>
  <c r="Z21" i="64"/>
  <c r="X21" i="64"/>
  <c r="T34" i="64"/>
  <c r="T33" i="64"/>
  <c r="W26" i="64"/>
  <c r="W27" i="64" s="1"/>
  <c r="X26" i="64"/>
  <c r="U26" i="64"/>
  <c r="V26" i="64"/>
  <c r="Y26" i="64"/>
  <c r="T27" i="64"/>
  <c r="W26" i="84"/>
  <c r="W27" i="84" s="1"/>
  <c r="W21" i="84"/>
  <c r="AU77" i="78"/>
  <c r="AI77" i="78" s="1"/>
  <c r="S21" i="84"/>
  <c r="X21" i="84"/>
  <c r="V21" i="84"/>
  <c r="U21" i="84"/>
  <c r="T32" i="84"/>
  <c r="T33" i="84"/>
  <c r="T34" i="84"/>
  <c r="T31" i="84"/>
  <c r="Z21" i="84"/>
  <c r="Y21" i="84"/>
  <c r="N34" i="84"/>
  <c r="N31" i="84"/>
  <c r="N33" i="84"/>
  <c r="H1510" i="67"/>
  <c r="H1509" i="67"/>
  <c r="AT82" i="78"/>
  <c r="AV82" i="78"/>
  <c r="AU82" i="78"/>
  <c r="X66" i="82"/>
  <c r="U66" i="82"/>
  <c r="T66" i="82"/>
  <c r="Y65" i="82"/>
  <c r="W65" i="82"/>
  <c r="S65" i="82"/>
  <c r="X65" i="82"/>
  <c r="W64" i="82"/>
  <c r="S64" i="82"/>
  <c r="Y64" i="82"/>
  <c r="X64" i="82"/>
  <c r="S62" i="82"/>
  <c r="W62" i="82"/>
  <c r="Y62" i="82"/>
  <c r="X62" i="82"/>
  <c r="W61" i="82"/>
  <c r="S61" i="82"/>
  <c r="Y61" i="82"/>
  <c r="X61" i="82"/>
  <c r="S58" i="82"/>
  <c r="X58" i="82"/>
  <c r="Y58" i="82"/>
  <c r="W58" i="82"/>
  <c r="T57" i="82"/>
  <c r="U57" i="82"/>
  <c r="X53" i="82"/>
  <c r="U53" i="82"/>
  <c r="T53" i="82"/>
  <c r="X52" i="82"/>
  <c r="U52" i="82"/>
  <c r="T52" i="82"/>
  <c r="S50" i="82"/>
  <c r="W50" i="82"/>
  <c r="Y50" i="82"/>
  <c r="X49" i="82"/>
  <c r="T49" i="82"/>
  <c r="U49" i="82"/>
  <c r="X48" i="82"/>
  <c r="T48" i="82"/>
  <c r="U48" i="82"/>
  <c r="S45" i="82"/>
  <c r="Y45" i="82"/>
  <c r="W45" i="82"/>
  <c r="X44" i="82"/>
  <c r="T44" i="82"/>
  <c r="U44" i="82"/>
  <c r="T42" i="82"/>
  <c r="U42" i="82"/>
  <c r="W41" i="82"/>
  <c r="S41" i="82"/>
  <c r="Y41" i="82"/>
  <c r="X40" i="82"/>
  <c r="T40" i="82"/>
  <c r="U40" i="82"/>
  <c r="W38" i="82"/>
  <c r="Y38" i="82"/>
  <c r="S38" i="82"/>
  <c r="X38" i="82"/>
  <c r="T37" i="82"/>
  <c r="U37" i="82"/>
  <c r="T36" i="82"/>
  <c r="U36" i="82"/>
  <c r="Y33" i="82"/>
  <c r="W33" i="82"/>
  <c r="S33" i="82"/>
  <c r="X33" i="82"/>
  <c r="T32" i="82"/>
  <c r="U32" i="82"/>
  <c r="U30" i="82"/>
  <c r="T30" i="82"/>
  <c r="X28" i="82"/>
  <c r="T28" i="82"/>
  <c r="U28" i="82"/>
  <c r="Y26" i="82"/>
  <c r="X26" i="82"/>
  <c r="S26" i="82"/>
  <c r="W26" i="82"/>
  <c r="U25" i="82"/>
  <c r="T25" i="82"/>
  <c r="T21" i="82"/>
  <c r="U21" i="82"/>
  <c r="W20" i="82"/>
  <c r="S20" i="82"/>
  <c r="Y20" i="82"/>
  <c r="X20" i="82"/>
  <c r="T18" i="82"/>
  <c r="U18" i="82"/>
  <c r="T17" i="82"/>
  <c r="U17" i="82"/>
  <c r="T16" i="82"/>
  <c r="U16" i="82"/>
  <c r="Y15" i="82"/>
  <c r="S15" i="82"/>
  <c r="W15" i="82"/>
  <c r="AU85" i="78"/>
  <c r="AT85" i="78"/>
  <c r="AV85" i="78"/>
  <c r="AU84" i="78"/>
  <c r="AV84" i="78"/>
  <c r="AT84" i="78"/>
  <c r="Y66" i="82"/>
  <c r="S66" i="82"/>
  <c r="W66" i="82"/>
  <c r="T65" i="82"/>
  <c r="U65" i="82"/>
  <c r="U61" i="82"/>
  <c r="T61" i="82"/>
  <c r="T59" i="82"/>
  <c r="U59" i="82"/>
  <c r="U58" i="82"/>
  <c r="T58" i="82"/>
  <c r="Y55" i="82"/>
  <c r="S55" i="82"/>
  <c r="W55" i="82"/>
  <c r="X55" i="82"/>
  <c r="X54" i="82"/>
  <c r="T54" i="82"/>
  <c r="U54" i="82"/>
  <c r="Y51" i="82"/>
  <c r="S51" i="82"/>
  <c r="W51" i="82"/>
  <c r="X51" i="82"/>
  <c r="X50" i="82"/>
  <c r="T50" i="82"/>
  <c r="U50" i="82"/>
  <c r="Y47" i="82"/>
  <c r="X47" i="82"/>
  <c r="S47" i="82"/>
  <c r="W47" i="82"/>
  <c r="S46" i="82"/>
  <c r="W46" i="82"/>
  <c r="Y46" i="82"/>
  <c r="X46" i="82"/>
  <c r="X45" i="82"/>
  <c r="U45" i="82"/>
  <c r="T45" i="82"/>
  <c r="T43" i="82"/>
  <c r="U43" i="82"/>
  <c r="W42" i="82"/>
  <c r="Y42" i="82"/>
  <c r="S42" i="82"/>
  <c r="X42" i="82"/>
  <c r="Y39" i="82"/>
  <c r="S39" i="82"/>
  <c r="W39" i="82"/>
  <c r="T38" i="82"/>
  <c r="U38" i="82"/>
  <c r="Y35" i="82"/>
  <c r="X35" i="82"/>
  <c r="S35" i="82"/>
  <c r="W35" i="82"/>
  <c r="Y34" i="82"/>
  <c r="S34" i="82"/>
  <c r="W34" i="82"/>
  <c r="X31" i="82"/>
  <c r="T31" i="82"/>
  <c r="U31" i="82"/>
  <c r="S30" i="82"/>
  <c r="W30" i="82"/>
  <c r="Y30" i="82"/>
  <c r="X30" i="82"/>
  <c r="S29" i="82"/>
  <c r="Y29" i="82"/>
  <c r="W29" i="82"/>
  <c r="W27" i="82"/>
  <c r="Y27" i="82"/>
  <c r="S27" i="82"/>
  <c r="U26" i="82"/>
  <c r="T26" i="82"/>
  <c r="U22" i="82"/>
  <c r="T22" i="82"/>
  <c r="W18" i="82"/>
  <c r="Y18" i="82"/>
  <c r="S18" i="82"/>
  <c r="X18" i="82"/>
  <c r="T14" i="82"/>
  <c r="U14" i="82"/>
  <c r="X15" i="82"/>
  <c r="T15" i="82"/>
  <c r="U15" i="82"/>
  <c r="U13" i="82"/>
  <c r="T13" i="82"/>
  <c r="L70" i="82"/>
  <c r="L72" i="82"/>
  <c r="L73" i="82"/>
  <c r="L71" i="82"/>
  <c r="H3012" i="67"/>
  <c r="H3011" i="67"/>
  <c r="H758" i="67"/>
  <c r="H759" i="67"/>
  <c r="AT83" i="78"/>
  <c r="AV83" i="78"/>
  <c r="R71" i="82"/>
  <c r="S63" i="82"/>
  <c r="W63" i="82"/>
  <c r="Y63" i="82"/>
  <c r="T62" i="82"/>
  <c r="U62" i="82"/>
  <c r="W60" i="82"/>
  <c r="S60" i="82"/>
  <c r="Y60" i="82"/>
  <c r="Y59" i="82"/>
  <c r="X59" i="82"/>
  <c r="S59" i="82"/>
  <c r="W59" i="82"/>
  <c r="W56" i="82"/>
  <c r="S56" i="82"/>
  <c r="Y56" i="82"/>
  <c r="X56" i="82"/>
  <c r="W54" i="82"/>
  <c r="Y54" i="82"/>
  <c r="S54" i="82"/>
  <c r="S48" i="82"/>
  <c r="Y48" i="82"/>
  <c r="W48" i="82"/>
  <c r="U47" i="82"/>
  <c r="T47" i="82"/>
  <c r="U46" i="82"/>
  <c r="T46" i="82"/>
  <c r="Y43" i="82"/>
  <c r="S43" i="82"/>
  <c r="W43" i="82"/>
  <c r="X43" i="82"/>
  <c r="W40" i="82"/>
  <c r="S40" i="82"/>
  <c r="Y40" i="82"/>
  <c r="Y36" i="82"/>
  <c r="W36" i="82"/>
  <c r="S36" i="82"/>
  <c r="X36" i="82"/>
  <c r="X34" i="82"/>
  <c r="T34" i="82"/>
  <c r="U34" i="82"/>
  <c r="X32" i="82"/>
  <c r="Y32" i="82"/>
  <c r="W32" i="82"/>
  <c r="S32" i="82"/>
  <c r="X24" i="82"/>
  <c r="T24" i="82"/>
  <c r="U24" i="82"/>
  <c r="X23" i="82"/>
  <c r="U23" i="82"/>
  <c r="T23" i="82"/>
  <c r="S22" i="82"/>
  <c r="W22" i="82"/>
  <c r="Y22" i="82"/>
  <c r="X22" i="82"/>
  <c r="U20" i="82"/>
  <c r="T20" i="82"/>
  <c r="Y19" i="82"/>
  <c r="X19" i="82"/>
  <c r="S19" i="82"/>
  <c r="W19" i="82"/>
  <c r="R72" i="82"/>
  <c r="R70" i="82"/>
  <c r="R73" i="82"/>
  <c r="S13" i="82"/>
  <c r="X13" i="82"/>
  <c r="Y13" i="82"/>
  <c r="W13" i="82"/>
  <c r="V72" i="82"/>
  <c r="V71" i="82"/>
  <c r="V70" i="82"/>
  <c r="V73" i="82"/>
  <c r="AV81" i="79"/>
  <c r="AT81" i="79"/>
  <c r="AU81" i="79"/>
  <c r="H2260" i="67"/>
  <c r="H2261" i="67"/>
  <c r="H3763" i="67"/>
  <c r="H3762" i="67"/>
  <c r="AV81" i="78"/>
  <c r="AT81" i="78"/>
  <c r="AU81" i="78"/>
  <c r="T64" i="82"/>
  <c r="U64" i="82"/>
  <c r="X63" i="82"/>
  <c r="T63" i="82"/>
  <c r="U63" i="82"/>
  <c r="X60" i="82"/>
  <c r="T60" i="82"/>
  <c r="U60" i="82"/>
  <c r="Y57" i="82"/>
  <c r="X57" i="82"/>
  <c r="W57" i="82"/>
  <c r="S57" i="82"/>
  <c r="U56" i="82"/>
  <c r="T56" i="82"/>
  <c r="T55" i="82"/>
  <c r="U55" i="82"/>
  <c r="W53" i="82"/>
  <c r="S53" i="82"/>
  <c r="Y53" i="82"/>
  <c r="S52" i="82"/>
  <c r="Y52" i="82"/>
  <c r="W52" i="82"/>
  <c r="U51" i="82"/>
  <c r="T51" i="82"/>
  <c r="Y49" i="82"/>
  <c r="W49" i="82"/>
  <c r="S49" i="82"/>
  <c r="Y44" i="82"/>
  <c r="W44" i="82"/>
  <c r="S44" i="82"/>
  <c r="X41" i="82"/>
  <c r="T41" i="82"/>
  <c r="U41" i="82"/>
  <c r="X39" i="82"/>
  <c r="T39" i="82"/>
  <c r="U39" i="82"/>
  <c r="W37" i="82"/>
  <c r="S37" i="82"/>
  <c r="X37" i="82"/>
  <c r="Y37" i="82"/>
  <c r="U35" i="82"/>
  <c r="T35" i="82"/>
  <c r="T33" i="82"/>
  <c r="U33" i="82"/>
  <c r="S31" i="82"/>
  <c r="W31" i="82"/>
  <c r="Y31" i="82"/>
  <c r="X29" i="82"/>
  <c r="T29" i="82"/>
  <c r="U29" i="82"/>
  <c r="Y28" i="82"/>
  <c r="W28" i="82"/>
  <c r="S28" i="82"/>
  <c r="X27" i="82"/>
  <c r="T27" i="82"/>
  <c r="U27" i="82"/>
  <c r="S25" i="82"/>
  <c r="Y25" i="82"/>
  <c r="X25" i="82"/>
  <c r="W25" i="82"/>
  <c r="Y24" i="82"/>
  <c r="W24" i="82"/>
  <c r="S24" i="82"/>
  <c r="W23" i="82"/>
  <c r="Y23" i="82"/>
  <c r="S23" i="82"/>
  <c r="Y21" i="82"/>
  <c r="X21" i="82"/>
  <c r="W21" i="82"/>
  <c r="S21" i="82"/>
  <c r="T19" i="82"/>
  <c r="U19" i="82"/>
  <c r="W17" i="82"/>
  <c r="S17" i="82"/>
  <c r="Y17" i="82"/>
  <c r="X17" i="82"/>
  <c r="W16" i="82"/>
  <c r="S16" i="82"/>
  <c r="Y16" i="82"/>
  <c r="X16" i="82"/>
  <c r="X14" i="82"/>
  <c r="W14" i="82"/>
  <c r="Y14" i="82"/>
  <c r="S14" i="82"/>
  <c r="AU83" i="78"/>
  <c r="F39" i="85"/>
  <c r="Q32" i="83"/>
  <c r="E39" i="85"/>
  <c r="E46" i="85" s="1"/>
  <c r="R32" i="83"/>
  <c r="W32" i="83"/>
  <c r="W34" i="83"/>
  <c r="W33" i="83"/>
  <c r="N27" i="83"/>
  <c r="V27" i="83"/>
  <c r="L27" i="83"/>
  <c r="U27" i="83"/>
  <c r="X27" i="83"/>
  <c r="K39" i="85"/>
  <c r="Z31" i="83"/>
  <c r="Z26" i="83"/>
  <c r="Z27" i="83"/>
  <c r="X32" i="83"/>
  <c r="U34" i="83"/>
  <c r="X33" i="83"/>
  <c r="X34" i="83"/>
  <c r="U31" i="83"/>
  <c r="U33" i="83"/>
  <c r="U32" i="83"/>
  <c r="Z33" i="83"/>
  <c r="Z32" i="83"/>
  <c r="Z34" i="83"/>
  <c r="Q34" i="83"/>
  <c r="Q33" i="83"/>
  <c r="R34" i="83"/>
  <c r="R33" i="83"/>
  <c r="N27" i="84" l="1"/>
  <c r="E39" i="61"/>
  <c r="W32" i="64"/>
  <c r="R32" i="64"/>
  <c r="W34" i="84"/>
  <c r="W33" i="84"/>
  <c r="F39" i="61"/>
  <c r="Q32" i="64"/>
  <c r="E39" i="86"/>
  <c r="R32" i="84"/>
  <c r="W32" i="84"/>
  <c r="F39" i="86"/>
  <c r="Q32" i="84"/>
  <c r="X32" i="84"/>
  <c r="U34" i="84"/>
  <c r="Z26" i="84"/>
  <c r="U33" i="84"/>
  <c r="K39" i="86"/>
  <c r="X33" i="84"/>
  <c r="Z31" i="84"/>
  <c r="U32" i="84"/>
  <c r="Z27" i="84"/>
  <c r="X34" i="84"/>
  <c r="U31" i="84"/>
  <c r="Z33" i="84"/>
  <c r="Z34" i="84"/>
  <c r="X32" i="64"/>
  <c r="Z26" i="64"/>
  <c r="U31" i="64"/>
  <c r="X33" i="64"/>
  <c r="U34" i="64"/>
  <c r="U33" i="64"/>
  <c r="Z33" i="64"/>
  <c r="K39" i="61"/>
  <c r="Z31" i="64"/>
  <c r="X34" i="64"/>
  <c r="Z27" i="64"/>
  <c r="U32" i="64"/>
  <c r="Z32" i="64"/>
  <c r="Z34" i="64"/>
  <c r="W34" i="64"/>
  <c r="W33" i="64"/>
  <c r="R33" i="84"/>
  <c r="R34" i="84"/>
  <c r="Z32" i="84"/>
  <c r="N27" i="64"/>
  <c r="L27" i="64"/>
  <c r="V27" i="64"/>
  <c r="U27" i="64"/>
  <c r="O27" i="64"/>
  <c r="X27" i="64"/>
  <c r="U27" i="84"/>
  <c r="V27" i="84"/>
  <c r="L27" i="84"/>
  <c r="X27" i="84"/>
  <c r="R33" i="64"/>
  <c r="R34" i="64"/>
  <c r="Q34" i="64"/>
  <c r="Q33" i="64"/>
  <c r="Q34" i="84"/>
  <c r="Q33" i="84"/>
  <c r="W70" i="82"/>
  <c r="Y72" i="82"/>
  <c r="W73" i="82"/>
  <c r="W71" i="82"/>
  <c r="Y73" i="82"/>
  <c r="Y71" i="82"/>
  <c r="W72" i="82"/>
  <c r="U70" i="82"/>
  <c r="X71" i="82"/>
  <c r="X72" i="82"/>
  <c r="X73" i="82"/>
  <c r="T73" i="82"/>
  <c r="T71" i="82"/>
  <c r="T72" i="82"/>
  <c r="S71" i="82"/>
  <c r="S72" i="82"/>
  <c r="S73" i="82"/>
  <c r="U73" i="82"/>
  <c r="U72" i="82"/>
  <c r="U71" i="82"/>
  <c r="I39" i="85"/>
  <c r="I46" i="85" s="1"/>
  <c r="E45" i="85"/>
  <c r="E43" i="85"/>
  <c r="E44" i="85"/>
  <c r="J39" i="85"/>
  <c r="J45" i="85" s="1"/>
  <c r="N39" i="85"/>
  <c r="N46" i="85" s="1"/>
  <c r="L39" i="85"/>
  <c r="P39" i="85"/>
  <c r="K46" i="85"/>
  <c r="M39" i="85"/>
  <c r="K45" i="85"/>
  <c r="O39" i="85"/>
  <c r="K44" i="85"/>
  <c r="R44" i="85"/>
  <c r="P43" i="85" s="1"/>
  <c r="Q39" i="85"/>
  <c r="K43" i="85"/>
  <c r="F45" i="85"/>
  <c r="F46" i="85"/>
  <c r="F43" i="85"/>
  <c r="F44" i="85"/>
  <c r="F44" i="86" l="1"/>
  <c r="F43" i="86"/>
  <c r="F45" i="86"/>
  <c r="I39" i="86"/>
  <c r="F46" i="86"/>
  <c r="E46" i="86"/>
  <c r="N39" i="86"/>
  <c r="J39" i="86"/>
  <c r="E45" i="86"/>
  <c r="E44" i="86"/>
  <c r="E43" i="86"/>
  <c r="F43" i="61"/>
  <c r="F45" i="61"/>
  <c r="F46" i="61"/>
  <c r="F44" i="61"/>
  <c r="K46" i="61"/>
  <c r="M39" i="61"/>
  <c r="K45" i="61"/>
  <c r="L39" i="61"/>
  <c r="Q39" i="61"/>
  <c r="P39" i="61"/>
  <c r="O39" i="61"/>
  <c r="R44" i="61"/>
  <c r="P43" i="61" s="1"/>
  <c r="K43" i="61"/>
  <c r="K44" i="61"/>
  <c r="L39" i="86"/>
  <c r="K46" i="86"/>
  <c r="M39" i="86"/>
  <c r="K45" i="86"/>
  <c r="K43" i="86"/>
  <c r="R44" i="86"/>
  <c r="P43" i="86" s="1"/>
  <c r="P39" i="86"/>
  <c r="K44" i="86"/>
  <c r="O39" i="86"/>
  <c r="Q39" i="86"/>
  <c r="I39" i="61"/>
  <c r="E43" i="61"/>
  <c r="N39" i="61"/>
  <c r="E46" i="61"/>
  <c r="E45" i="61"/>
  <c r="J39" i="61"/>
  <c r="E44" i="61"/>
  <c r="I44" i="85"/>
  <c r="I45" i="85"/>
  <c r="J44" i="85"/>
  <c r="N45" i="85"/>
  <c r="J46" i="85"/>
  <c r="O44" i="85"/>
  <c r="O46" i="85"/>
  <c r="O45" i="85"/>
  <c r="Q44" i="85"/>
  <c r="L45" i="85"/>
  <c r="L44" i="85"/>
  <c r="L46" i="85"/>
  <c r="L43" i="85"/>
  <c r="P44" i="85"/>
  <c r="Q45" i="85"/>
  <c r="Q46" i="85"/>
  <c r="N44" i="85"/>
  <c r="I46" i="61" l="1"/>
  <c r="I45" i="61"/>
  <c r="I44" i="61"/>
  <c r="L45" i="61"/>
  <c r="L44" i="61"/>
  <c r="O44" i="61"/>
  <c r="P44" i="61"/>
  <c r="L46" i="61"/>
  <c r="Q44" i="61"/>
  <c r="O46" i="61"/>
  <c r="O45" i="61"/>
  <c r="L43" i="61"/>
  <c r="Q46" i="61"/>
  <c r="Q45" i="61"/>
  <c r="J44" i="86"/>
  <c r="J45" i="86"/>
  <c r="J46" i="86"/>
  <c r="Q45" i="86"/>
  <c r="Q46" i="86"/>
  <c r="N44" i="86"/>
  <c r="N46" i="86"/>
  <c r="N45" i="86"/>
  <c r="I46" i="86"/>
  <c r="I45" i="86"/>
  <c r="I44" i="86"/>
  <c r="N45" i="61"/>
  <c r="N46" i="61"/>
  <c r="L43" i="86"/>
  <c r="L45" i="86"/>
  <c r="O44" i="86"/>
  <c r="Q44" i="86"/>
  <c r="P44" i="86"/>
  <c r="L46" i="86"/>
  <c r="L44" i="86"/>
  <c r="O45" i="86"/>
  <c r="O46" i="86"/>
  <c r="J44" i="61"/>
  <c r="J46" i="61"/>
  <c r="J45" i="61"/>
  <c r="N44" i="61"/>
  <c r="P46" i="85"/>
  <c r="P45" i="85"/>
  <c r="P45" i="86" l="1"/>
  <c r="P46" i="86"/>
  <c r="P45" i="61"/>
  <c r="P46" i="61"/>
</calcChain>
</file>

<file path=xl/sharedStrings.xml><?xml version="1.0" encoding="utf-8"?>
<sst xmlns="http://schemas.openxmlformats.org/spreadsheetml/2006/main" count="2767" uniqueCount="717">
  <si>
    <t>Anmerkungen</t>
  </si>
  <si>
    <t>Erstmalige Veröffentlichung im Internet und Weitergabe an Lauftreffler</t>
  </si>
  <si>
    <t>Distanz
für Strecke Nr. 0
[km]</t>
  </si>
  <si>
    <t>Höhen-Meter
für Strecke Nr.0
[m]</t>
  </si>
  <si>
    <t>Sämtliche Berechnungen erfolgen über Standard-Excel-Funktionen, es werden keine zusätzlichen Add-Ins benötigt, keine Makros verwendet, keine eMails gesendet und keine Informationen übers Internet verschickt.</t>
  </si>
  <si>
    <t>Verbesserungsvorschläge, Erweiterungsideen, Fehlerhinweise und sonstige Kritik sind willkommen - am besten per eMail und unter Angabe des Versionsdatums!</t>
  </si>
  <si>
    <t>Viel Spass und Erfolg bei der Nutzung des Sportkalenders - und natürlich beim Laufen! - wünscht Christian Geissler</t>
  </si>
  <si>
    <t>Laufzeit mit Vorgaben "Strecke" und "Zeit"</t>
  </si>
  <si>
    <t>Laufzeit mit Vorgaben "Strecke" und "Durchschnittstempo je Kilometer"</t>
  </si>
  <si>
    <t>Laufzeit mit Vorgaben "Strecke" und "Durchschnittstempo in km/h"</t>
  </si>
  <si>
    <t>Laufzeit mit Vorgaben "Zeit" und "Durchschnittstempo je Kilometer"</t>
  </si>
  <si>
    <t>Laufzeit mit Vorgaben "Zeit" und "Durchschnittstempo in km/h"</t>
  </si>
  <si>
    <t>Body-Mass-Index mit Vorgaben "Größe" und "Gewicht"</t>
  </si>
  <si>
    <t>Body-Mass-Index mit Vorgaben "Größe" und "BMI"</t>
  </si>
  <si>
    <t>Body-Mass-Index mit Vorgaben "Gewicht" und "BMI"</t>
  </si>
  <si>
    <t>Frankfurt, Neu-Isenburg, Dietzenbach, Messenhausen, Ober-Roden, Eppertshausen, Münster, Altheim, Groß-Umstadt, Heubach mit Umwegen wegen Verlaufen zwischen Neu-Isenburg und Dietzenbach</t>
  </si>
  <si>
    <t>Alle Läufe der Strecke 0</t>
  </si>
  <si>
    <t>Alle Läufe aller Strecken</t>
  </si>
  <si>
    <t>Alle Läufe der Strecken außer 0</t>
  </si>
  <si>
    <t>Hilfsspalte Gewicht [kg]</t>
  </si>
  <si>
    <t>Ge-wicht
[kg]</t>
  </si>
  <si>
    <t>Durch-schnitts-
Puls
[bpm]</t>
  </si>
  <si>
    <t>Durch-schnitts-Tempo
[km/h]</t>
  </si>
  <si>
    <t>Durch-schnitts-Tempo
[mm:ss/km]</t>
  </si>
  <si>
    <t>Ort</t>
  </si>
  <si>
    <t>Distanz
[km]</t>
  </si>
  <si>
    <t>Bruttozeit
[hh:mm:ss]</t>
  </si>
  <si>
    <t>Nettozeit
[hh:mm:ss]</t>
  </si>
  <si>
    <t>Brutto-
Netto-
Differenz
[mm:ss]</t>
  </si>
  <si>
    <t>Platz
Gesamt-
wertung</t>
  </si>
  <si>
    <t>Anzahl
Läufer</t>
  </si>
  <si>
    <t>Platz
Alters-
gruppe</t>
  </si>
  <si>
    <t>Alters-
gruppe</t>
  </si>
  <si>
    <t>1. Halb-
Marathon</t>
  </si>
  <si>
    <t>2. Halb-
Marathon</t>
  </si>
  <si>
    <t>Hamburg</t>
  </si>
  <si>
    <t>M40</t>
  </si>
  <si>
    <t>Frankfurt</t>
  </si>
  <si>
    <t>M45</t>
  </si>
  <si>
    <t>Hilfsspalte Nettozeit
[hh:mm:ss]</t>
  </si>
  <si>
    <t>Durch-schnitts-Tempo
[mm:ss
/km]</t>
  </si>
  <si>
    <t>Marathon-Wettkampf-Statistik</t>
  </si>
  <si>
    <t>Durch-schnitts-
Tempo je km
[mm:ss]</t>
  </si>
  <si>
    <t>schnel-lere
Läufer</t>
  </si>
  <si>
    <t>0 - 10 km</t>
  </si>
  <si>
    <t>10 - 20 km</t>
  </si>
  <si>
    <t>20 - 30 km</t>
  </si>
  <si>
    <t>30 - 40 km</t>
  </si>
  <si>
    <t>Hilfsspalte für KW wenn Laufdistanz gefüllt (oben) bzw Anzahl Läufe pro Woche (unten)</t>
  </si>
  <si>
    <t>Raibach Schuckstein</t>
  </si>
  <si>
    <t>Heubach, Tennisplatz, Schwimmbad, Höchster Straße, Mörsweg, Raibacher Tal bis Reiterhof nach Ortsausgang Raibach und zurück sowie noch mal bis zum Waldrand beim Schuckstein und zurück</t>
  </si>
  <si>
    <t>Binselberg</t>
  </si>
  <si>
    <t>Bussard-Route</t>
  </si>
  <si>
    <t>Raibacher Tal</t>
  </si>
  <si>
    <t>Sausteige</t>
  </si>
  <si>
    <t>Sausteige Doppelschleife</t>
  </si>
  <si>
    <t>Gruberhof</t>
  </si>
  <si>
    <t>Sausteige Schleife</t>
  </si>
  <si>
    <t>Blitzstrecke</t>
  </si>
  <si>
    <t>Pflanzgarten</t>
  </si>
  <si>
    <t>Raibacher Lädchen</t>
  </si>
  <si>
    <t>Hexenhäuschen</t>
  </si>
  <si>
    <t>Jägersbrunnen</t>
  </si>
  <si>
    <t>Hirsenberghütte</t>
  </si>
  <si>
    <t>Große Wiesentalrunde</t>
  </si>
  <si>
    <t>Hergershausen Eisenbach</t>
  </si>
  <si>
    <t>Mosbach</t>
  </si>
  <si>
    <t>Mosbach Plus</t>
  </si>
  <si>
    <t xml:space="preserve">Frankfurt Heubach </t>
  </si>
  <si>
    <t>Nr</t>
  </si>
  <si>
    <t>Auf die Stammdaten-Informationen zu den benutzten oder zu benutzenden Laufschuhen im Arbeitsblatt 'Schuh' wird an vielen Stellen Bezug genommen.</t>
  </si>
  <si>
    <t>Hilfsspalte Gewichtsmessung</t>
  </si>
  <si>
    <t>Hilfsspalte
für
Anzahl
Läufe</t>
  </si>
  <si>
    <t>HiAnzL</t>
  </si>
  <si>
    <t>AnzL</t>
  </si>
  <si>
    <t>&gt;0</t>
  </si>
  <si>
    <t>Mittwochs-Lauftreff</t>
  </si>
  <si>
    <t>Forecast-Hochrechnungen für das laufende Jahr ergänzt - zunächst unter Berücksichtigung sämtlicher vom Benutzer für das gesamte Jahr gemachten Eingaben</t>
  </si>
  <si>
    <t>Version für 2011 erstellt</t>
  </si>
  <si>
    <t>Wald- und Hügellauf</t>
  </si>
  <si>
    <t>Semmer Skate-Runde</t>
  </si>
  <si>
    <t>Umstädter Wald- und Hügellauf mit Start und Ziel im Ludwig-Wedel-Stadion</t>
  </si>
  <si>
    <t>Cumulus</t>
  </si>
  <si>
    <t>Anpassungen für 2008 mit vereinfachter Löschfunktion zur Erstellung des neuen Jahrgangs</t>
  </si>
  <si>
    <t>Heubach, Tennisplatz, Umstadt Böhm &amp; Staudt, Semmer Promilleweg, Semmer Eck, Richer Hauptstraße, Pferdewiesen, Umstadt Mörsweg &amp; Höchster Straße, Schwimmbad, Tennisplatz, Heubach</t>
  </si>
  <si>
    <t>Pflanzgarten Schleife</t>
  </si>
  <si>
    <t>Heubach Wiesental, Sausteige, Dorndieler Pflanzgarten, Rödelshäuschen, Sausteige, Pfaffenheckenhof, Waldparkplatz, Wiesental mit einer Schleife auf dem Hin- oder Rückweg über den Jägersbrunnen</t>
  </si>
  <si>
    <t>Pflanzgarten Doppel</t>
  </si>
  <si>
    <t>Heubach Wiesental, Sausteige, Dorndieler Pflanzgarten, Rödelshäuschen, Sausteige, Pfaffenheckenhof, Waldparkplatz, Wiesental mit Schleifen auf dem Hin- und Rückweg über den Jägersbrunnen</t>
  </si>
  <si>
    <t>&lt;unbekannter Benutzer&gt;</t>
  </si>
  <si>
    <t>&lt;nicht angegeben&gt;</t>
  </si>
  <si>
    <t>Die Informationen in den vier oben stehenden gelb unterlegten Feldern sollten vor der weiteren Benutzung des Excel-Sheets eingetragen werden - sie werden in diversen anderen Arbeitsblättern referenziert.</t>
  </si>
  <si>
    <t>So wird beispielsweise der hier eingetragene Benutzername in der Titelzeile auf jedem einzelnen Arbeitsblatt angezeigt.</t>
  </si>
  <si>
    <t>Um Fehler - zum Beispiel bei Berechnung des Body-Mass-Index - zu vermeiden, werden die gelb unterlegten Felder geprüft und wenn plausibel in die grün unterlegten Felder übernommen.</t>
  </si>
  <si>
    <t>Jahr
[JJJJ]</t>
  </si>
  <si>
    <t>Hamburger Stadtmarathon mit Start und Ziel in der Karolinenstraße beim Messegelände</t>
  </si>
  <si>
    <t>Hexenhäuschen Extra</t>
  </si>
  <si>
    <t>Laufstrecken</t>
  </si>
  <si>
    <t>Laufschuhe</t>
  </si>
  <si>
    <t>Historie</t>
  </si>
  <si>
    <t>Vom Sportkalender geprüfte und tatsächlich benutzte Werte:</t>
  </si>
  <si>
    <t>Vom Benutzer vorgegebene Werte:</t>
  </si>
  <si>
    <t>Kalenderjahr:</t>
  </si>
  <si>
    <t>Einführung</t>
  </si>
  <si>
    <t>Hilfsspalte für KW wenn Durchschnittspuls gefüllt (oben)</t>
  </si>
  <si>
    <t>Riwwelkuchenlauf der Bäckerei Georg Schellhaas von Groß-Bieberau über Nonnenrod, Wasserfall, Paraglider-Rampe und zurück</t>
  </si>
  <si>
    <t>Michelstadt-Umstadt</t>
  </si>
  <si>
    <t>Hilfsspalte
Datum
Rechnung</t>
  </si>
  <si>
    <t>Hergershausen-Eisenbach-Lauf des TV Hergershausen Ende Januar von Hergershausen über Langstadt, Schlierbach, Wenigumstadt und  Mömlingen nach Eisenbach</t>
  </si>
  <si>
    <t>Michelstadt-Lauf des Umstädter Lauftreffs von Michelstadt Bahnhof über Bad König und Rimhorn nach Groß-Umstadt im August</t>
  </si>
  <si>
    <t>Intersport Wolfstetter, Obernburg</t>
  </si>
  <si>
    <t>Berlin</t>
  </si>
  <si>
    <t>Übertrag
vom
Vorjahr
Vorgabe
[km]</t>
  </si>
  <si>
    <t>Bandito</t>
  </si>
  <si>
    <t>Semd-Raibach</t>
  </si>
  <si>
    <t>Semmer Skate-Runde mit Verlängerung ab Ecke Mörsweg Raibacher Tal bis zum Reiterhof nach dem Ortsausgang Raibach und zurück zur Ecke Mörsweg</t>
  </si>
  <si>
    <t>Christian Geißler</t>
  </si>
  <si>
    <t>Laufen
Strecke
[km]</t>
  </si>
  <si>
    <t>Laufen
Schnitt
[mm:ss/km]</t>
  </si>
  <si>
    <t>Laufen
Schnitt
[km/h]</t>
  </si>
  <si>
    <t>KW</t>
  </si>
  <si>
    <t>Wochensummen:</t>
  </si>
  <si>
    <t>Monatssummen:</t>
  </si>
  <si>
    <t>Jan</t>
  </si>
  <si>
    <t>Feb</t>
  </si>
  <si>
    <t>Mar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</si>
  <si>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</si>
  <si>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</si>
  <si>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</si>
  <si>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</si>
  <si>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</si>
  <si>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</si>
  <si>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</si>
  <si>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</si>
  <si>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</si>
  <si>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Laufen
Zeit
[TT hh:mm:ss]</t>
  </si>
  <si>
    <t>MIN</t>
  </si>
  <si>
    <t>MAX</t>
  </si>
  <si>
    <t>Heubach, B45, Schwimmbad, Groß-Umstadt, Raibach, Dorndiel, Mosbach, Radheim, Klein-Umstadt, Richer Pferdewiesen, Groß-Umstadt, Schwimmbad, B45, Heubach</t>
  </si>
  <si>
    <t>Lengfeld Taubensemd Bhf</t>
  </si>
  <si>
    <t>Heubach, Eidmannshof, Schöllkopfhof, Lengfeld Heierngasse, Raiffeisen-Warengenossenschaft, Naturschutzgebiet Taubensemd, L3065, Bahnhof Groß-Umstadt, Eidmannshof, Heubach</t>
  </si>
  <si>
    <t>Heubach, Eidmannshof, Schöllkopfhof, Lengfeld Heierngasse, Raiffeisen-Warengenossenschaft, L3065, Bahnhof Groß-Umstadt, Eidmannshof, Heubach</t>
  </si>
  <si>
    <t>Lengfeld Taubensemd</t>
  </si>
  <si>
    <t>Heubach, Eidmannshof, Schöllkopfhof, Lengfeld Heierngasse, Raiffeisen-Warengenossenschaft, Naturschutzgebiet Taubensemd, L3065, Schöllkopfhof, Eidmannshof, Heubach</t>
  </si>
  <si>
    <t>BGL Freitag</t>
  </si>
  <si>
    <t>BGL Samstag Vormittag</t>
  </si>
  <si>
    <t>BGL Sonntag Vormittag</t>
  </si>
  <si>
    <t>BGL Sonntag Nachmittag</t>
  </si>
  <si>
    <t>BGL Samstag Nachmittag</t>
  </si>
  <si>
    <t>SUM</t>
  </si>
  <si>
    <t>Asics</t>
  </si>
  <si>
    <t>Trabuco</t>
  </si>
  <si>
    <t>Firma</t>
  </si>
  <si>
    <t>Modell</t>
  </si>
  <si>
    <t>Kaufdatum</t>
  </si>
  <si>
    <t>Geschäft</t>
  </si>
  <si>
    <t>Kaufpreis</t>
  </si>
  <si>
    <t>Datum</t>
  </si>
  <si>
    <t>Tag</t>
  </si>
  <si>
    <t>Gewicht
[kg]</t>
  </si>
  <si>
    <t>AVG</t>
  </si>
  <si>
    <t>BMI</t>
  </si>
  <si>
    <t>Heubach Wiesental Sausteige rechts hin links zurück mit abschließender Schleife vom Pfaffenheckenhof zum Waldparkplatz</t>
  </si>
  <si>
    <t>Heubach Wiesental Sausteige rechts hin links zurück mit abschließender Schleife vom Pfaffenheckenhof zum Waldparkplatz mit einer Schleife - auf dem Hin- oder Rückweg - über den Jägersbrunnen</t>
  </si>
  <si>
    <t>Heubach Wiesental Sausteige rechts hin links zurück mit abschließender Schleife vom Pfaffenheckenhof zum Waldparkplatz mit zwei Schleifen - auf dem Hin- und Rückweg - über den Jägersbrunnen</t>
  </si>
  <si>
    <t>Monat</t>
  </si>
  <si>
    <t>Distanz</t>
  </si>
  <si>
    <t>Januar</t>
  </si>
  <si>
    <t>Februar</t>
  </si>
  <si>
    <t>März</t>
  </si>
  <si>
    <t>April</t>
  </si>
  <si>
    <t>Juni</t>
  </si>
  <si>
    <t>Juli</t>
  </si>
  <si>
    <t>August</t>
  </si>
  <si>
    <t>September</t>
  </si>
  <si>
    <t>Oktober</t>
  </si>
  <si>
    <t>November</t>
  </si>
  <si>
    <t>Dezember</t>
  </si>
  <si>
    <t>bisher</t>
  </si>
  <si>
    <t>Prognose</t>
  </si>
  <si>
    <t>Heubach Wiesental, Sausteige, Dorndieler Pflanzgarten, Rödelshäuschen, Sausteige, Pfaffenheckenhof, Waldparkplatz, Wiesental</t>
  </si>
  <si>
    <t>Wiesental, Tretbecken, Rondell, Hirsenberghütte, Alte Frankfurter Straße, Dorndieler Pflanzgarten, Rödelshäuschen, Hexenhäuschen, Sportplatz, Sausteige, Wiesental</t>
  </si>
  <si>
    <t>Heubach, Groß-Umstadt, Raibach, Binselberg, Klein-Umstadt, Groß-Umstadt, Heubach</t>
  </si>
  <si>
    <t>Wiesental, Tretbecken, Rondell, Hirsenberghütte, Alte Frankfurter Straße, Pflanzgarten, Rödelshäuschen, Hexenhäuschen, Sportplatz, Sausteige, Rödelshäuschen, Pflanzgarten, Sausteige, Wiesental</t>
  </si>
  <si>
    <t>Heubach, Groß-Umstadt, Raibach, Dorndiel, Mosbach, Radheim, Klein-Umstadt, Richer Pferdewiesen, Groß-Umstadt, Heubach</t>
  </si>
  <si>
    <t>Hamburg-Marathon</t>
  </si>
  <si>
    <t>Kayano</t>
  </si>
  <si>
    <t>Runner's Point, Darmstadt</t>
  </si>
  <si>
    <t>Sport Schäfer, Höchst i.Odw.</t>
  </si>
  <si>
    <t>Anzahl
Läufe</t>
  </si>
  <si>
    <t>Aktuelles Jahr</t>
  </si>
  <si>
    <t>Vorjahr</t>
  </si>
  <si>
    <t>Laufschuh</t>
  </si>
  <si>
    <t>&lt;&gt;</t>
  </si>
  <si>
    <t>Benutzername:</t>
  </si>
  <si>
    <t>Geburtsdatum:</t>
  </si>
  <si>
    <t>Körpergröße:</t>
  </si>
  <si>
    <t>Schuh [Nr]</t>
  </si>
  <si>
    <t>von</t>
  </si>
  <si>
    <t>bis</t>
  </si>
  <si>
    <t>Zeitraumbezogene Auswertungen</t>
  </si>
  <si>
    <t>Gesamtes Kalenderjahr</t>
  </si>
  <si>
    <t>Es darf nicht kommerziell vertrieben werden - alle Rechte liegen beim Autor Christian Geissler.</t>
  </si>
  <si>
    <t>Trotzdem sind alle nicht vom Benutzer zu ändernden Teile in allen Arbeitsblättern dieses Excel-Sheets passwort-geschützt.</t>
  </si>
  <si>
    <t>Variabel</t>
  </si>
  <si>
    <t>Individuell einzutragende unterschiedliche Streckenlängen bei unterschiedlichem Streckenverlauf</t>
  </si>
  <si>
    <t>Nimbus</t>
  </si>
  <si>
    <t>Sport-Grimm, Dieburg</t>
  </si>
  <si>
    <t>pauschal</t>
  </si>
  <si>
    <t>individuell</t>
  </si>
  <si>
    <t>siehe unten</t>
  </si>
  <si>
    <t>[mm:ss/km]</t>
  </si>
  <si>
    <t>[km/h]</t>
  </si>
  <si>
    <t>€</t>
  </si>
  <si>
    <t>Gelaufene
Strecke
[km]</t>
  </si>
  <si>
    <t>Gelaufene
Zeit
[TT hh:mm:ss]</t>
  </si>
  <si>
    <t>Gelaufenes
Durchschnitts-
Tempo</t>
  </si>
  <si>
    <t>Gesamt-Laufleistung je Schuh</t>
  </si>
  <si>
    <t>Vergleich</t>
  </si>
  <si>
    <t>Vorgegebene erwartete
Laufleistung
[km]</t>
  </si>
  <si>
    <t>Tatsächlicherbrachte
Lauf-leistung
[km]</t>
  </si>
  <si>
    <t>Hilfsspalte
Zeit
[TT hh:mm:ss]</t>
  </si>
  <si>
    <t>Hilfsspalte
Strecke
[km]</t>
  </si>
  <si>
    <t>Und die hier eingetragene Körpergröße wird jeweils zur Berechnung des Body-Mass-Index nach der Formel BMI = kg / m² benutzt.</t>
  </si>
  <si>
    <t>Sie sollten daher ebenfalls - wie Benutzername und Körpergröße in den gelb unterlegten Feldern in diesem Arbeitsblatt 'Start' - vom Benutzer vorab gefüllt werden.</t>
  </si>
  <si>
    <t>Die Arbeitsblätter 'Woche' und 'Monat' enthalten Statistiken auf Wochen-, Monats- und Jahres-Basis im Überblick, bezogen auf alle Wochen bzw Monate des Jahres.</t>
  </si>
  <si>
    <t>Rechner für Laufzeiten und Body-Mass-Index</t>
  </si>
  <si>
    <t>Größe
[m]</t>
  </si>
  <si>
    <t>Body-
Mass-
Index
[BMI]</t>
  </si>
  <si>
    <t>Das vorliegende Excel-Sheet ist entstanden für den eigenen Gebrauch im Rahmen des Marathon-Trainings.</t>
  </si>
  <si>
    <t>Es darf von anderen Nutzern individuell zu persönlichen Zwecken kopiert und weitergegeben werden.</t>
  </si>
  <si>
    <t>Heubach Tretbecken Jägersbrunnen Kellergrund Sausteige Pflanzgarten Rödelshäuschen Sausteige Pfaffenheckenhof Erlenhof Kellergrund Jägersbrunnen Tretbecken</t>
  </si>
  <si>
    <t>Strecken-Kilometer
[km]</t>
  </si>
  <si>
    <t>Treffpunkt
[Ortsbezeichung]</t>
  </si>
  <si>
    <t>Fans
[Namen]</t>
  </si>
  <si>
    <t>links</t>
  </si>
  <si>
    <t>Holländische Reihe</t>
  </si>
  <si>
    <t>Bernadottestraße</t>
  </si>
  <si>
    <t>Elbchaussee</t>
  </si>
  <si>
    <t>St. Pauli Fischmarkt</t>
  </si>
  <si>
    <t>Landungsbrücken</t>
  </si>
  <si>
    <t>Glockengießerwall</t>
  </si>
  <si>
    <t>Jungfernstieg</t>
  </si>
  <si>
    <t>rechts</t>
  </si>
  <si>
    <t>Laufzeit
bei schnellerem
Lauftempo
[hh:mm:ss]</t>
  </si>
  <si>
    <t>Uhrzeit
bei
schnellerem
Lauftempo
[hh:mm:ss]</t>
  </si>
  <si>
    <t>Uhr</t>
  </si>
  <si>
    <t>Schnelleres
Lauftempo
[mm:ss]</t>
  </si>
  <si>
    <t>Schnelleres
Lauftempo
[km/h]</t>
  </si>
  <si>
    <t>Langsameres
Lauftempo
[mm:ss]</t>
  </si>
  <si>
    <t>Langsameres
Lauftempo
[km/h]</t>
  </si>
  <si>
    <t>Treffpunkt
Straßenseite
in
Laufrichtung
[rechts/links]</t>
  </si>
  <si>
    <t>Vorgaben:</t>
  </si>
  <si>
    <t>HiAnzl</t>
  </si>
  <si>
    <t>Anzl</t>
  </si>
  <si>
    <t>Umstellung der Errechnung von Laufdistanzen und Höhenmetern, der Kalenderwochen ohne zusätzliches Add-In und der Zusatzläufe</t>
  </si>
  <si>
    <t>M50</t>
  </si>
  <si>
    <t>Intersport Wolfstetter, Mömlingen</t>
  </si>
  <si>
    <t>Nicht geschützt sind jeweils nur die Felder, in die Daten vom Benutzer einzugeben sind. Zur besseren Übersicht sind solche Eingabefelder immer gelb unterlegt - so wie hier:</t>
  </si>
  <si>
    <t>Auf der Grundlage des angegebenen Kalenderjahrs wird das Kalendarium für die Monate Januar bis Dezember in den entsprechenden Arbeitsblättern 'Jan' bis 'Dez' aufgebaut.</t>
  </si>
  <si>
    <t>In der einfachsten Variante reicht es aus, wenn dort jeweils nur die Laufstrecke und die dafür benötigte Zeit eingetragen werden.</t>
  </si>
  <si>
    <t>Die Arbeitsblätter 'Jan' bis 'Dez' sowie 'Monat' enthalten jeweils eine Forecast-Funktion, die Echtzeit-Statistiken und Prognosen für den jeweils aktuellen Monat bzw das aktuelle Jahr liefert.</t>
  </si>
  <si>
    <t>Die entsprechenden Hochrechnungen beziehen sich dabei stets auf das aktuelle aus dem System ermittelte Datum im Vergleich zum Kalenderjahr der Statistik, das im Arbeitsblatt 'Start' angegeben wurde.</t>
  </si>
  <si>
    <t>Die bis zum aktuellen Datum erbrachte Laufleistung wird für den jeweiligen Monat und das gesamte Kalenderjahr linear hochgerechnet.</t>
  </si>
  <si>
    <t>Mithilfe des Arbeitsblattes 'Treffpunkte' können Treffpunkte und Uhrzeiten mit Fans an einer Marathon-Laufstrecke - zum Beispiel Ende April in Hamburg - errechnet und vereinbart werden.</t>
  </si>
  <si>
    <t>Zu diesem Zweck können verschiedene Kombinationen von Laufstrecken, Zeiten und Durchschnittstempi bzw Körpgergröße, Gewicht und Body-Mass-Index (BMI) vorgegeben werden.</t>
  </si>
  <si>
    <t>Hilfsspalte
julianischer
Tag</t>
  </si>
  <si>
    <t>Entfernung</t>
  </si>
  <si>
    <t>Zeit</t>
  </si>
  <si>
    <t>Durchschnittstempo pro km</t>
  </si>
  <si>
    <t>pro Kilometer</t>
  </si>
  <si>
    <t>kumuliert</t>
  </si>
  <si>
    <t>kumuliert insgesamt</t>
  </si>
  <si>
    <t xml:space="preserve"> [hh:mm:ss]</t>
  </si>
  <si>
    <t>offizielle Zahlen:</t>
  </si>
  <si>
    <t>pro 10 km</t>
  </si>
  <si>
    <t>Platz</t>
  </si>
  <si>
    <t>nach</t>
  </si>
  <si>
    <t>Platz in M50</t>
  </si>
  <si>
    <t>LäufeBisHeute</t>
  </si>
  <si>
    <t>kmBisHeute</t>
  </si>
  <si>
    <t>ZeitBisHeute</t>
  </si>
  <si>
    <t>HöhenmeterBisHeute</t>
  </si>
  <si>
    <t>Jahressummen</t>
  </si>
  <si>
    <t>im aktuellen Jahr die durchschnittliche Anzahl Läufe pro Monat bis heute</t>
  </si>
  <si>
    <t>S1 Alte Wöhr links vor der S-Bahn-Brücke</t>
  </si>
  <si>
    <t>Reeperbahn bei S1 Königstraße</t>
  </si>
  <si>
    <t xml:space="preserve">bis zum heutigen Tag: </t>
  </si>
  <si>
    <t xml:space="preserve">bis zum Monatsende: </t>
  </si>
  <si>
    <t xml:space="preserve">Treffpunkte und Uhrzeiten an der Laufstrecke </t>
  </si>
  <si>
    <t>Tage</t>
  </si>
  <si>
    <t>Julian</t>
  </si>
  <si>
    <t>Hilfsspalte Anzahl Läufe [n]</t>
  </si>
  <si>
    <t>Kinsei</t>
  </si>
  <si>
    <t>Uhrzeit
beim Überqueren der Startlinie
[hh:mm]</t>
  </si>
  <si>
    <t>Laufzeit
bei
langsamerem
Lauftempo
[hh:mm:ss]</t>
  </si>
  <si>
    <t>Uhrzeit
bei
langsamerem
Lauftempo
[hh:mm:ss]</t>
  </si>
  <si>
    <t>Tatsächliche
Uhrzeit am
Treffpunkt
[hh:mm:ss]</t>
  </si>
  <si>
    <t>Strecke [Nr]</t>
  </si>
  <si>
    <t>Diese Statistiken sind zunächst jeweils auf den einzelnen Monat bezogen und können insofern auch für sich allein betrachtet werden.</t>
  </si>
  <si>
    <t>Im Arbeitsblatt 'Rechner' können diverse Informationen zu Laufzeiten und dem Body-Mass-Index errechnet werden.</t>
  </si>
  <si>
    <t>Weitere über die Monatsgrenzen in 'Jan' bis 'Dez' hinausgehende Auswertungen liefern die Arbeitsblätter 'Woche', 'Monat' und 'VonBis'.</t>
  </si>
  <si>
    <t>Das gleiche gilt für die Stammdaten-Informationen im Arbeitsblatt 'Strecke', auch sie werden in diversen anderen Arbeitsblättern benutzt und zu statischen Auswertungen herangezogen.</t>
  </si>
  <si>
    <t>Im Arbeitsblatt 'VonBis' können mehrere frei vom Benutzer definierte Zeiträume mit jeweils vorgegebenem Start- und Ende-Datum ausgewertet werden.</t>
  </si>
  <si>
    <t>Das Geburtsdatum wird in dieser Version des Excel-Sheets noch nicht ausgewertet, es hat hier nur dokumentarischen Charakter und wird nirgends referenziert.</t>
  </si>
  <si>
    <t>Wenn zusätzliche Statistiken zum Beispiel über 'Schuhe' und/oder 'Strecken' gewünscht werden, müssen die entsprechenden Stammdaten-Informationen dort vorab eingetragen werden.</t>
  </si>
  <si>
    <t>Die Arbeitsblätter von 'Jan' bis 'Dez' enthalten Informationen zu den jeweiligen Monaten des Jahres - aufgrund der vom Benutzer eingetragenen Daten werden diverse statistische Berechnungen durchgeführt.</t>
  </si>
  <si>
    <t>Kurzbezeichnung</t>
  </si>
  <si>
    <t>Wegbeschreibung</t>
  </si>
  <si>
    <t>Durch-
schnitts-
Puls
[bpm]</t>
  </si>
  <si>
    <t>Durch-schnitts-
Tempo
[mm:ss/km]</t>
  </si>
  <si>
    <t>Durch-schnitts-
Tempo
[km/h]</t>
  </si>
  <si>
    <t>Lauf-
Distanz
[km]</t>
  </si>
  <si>
    <t>Lauf-
Zeit
[TT hh:mm:ss]</t>
  </si>
  <si>
    <t>Kommentare und Bemerkungen zum Lauf</t>
  </si>
  <si>
    <t>Körper-
Gewicht
[kg]</t>
  </si>
  <si>
    <t>Strecke</t>
  </si>
  <si>
    <t>[km]</t>
  </si>
  <si>
    <t>Durchschnittliches
Lauf-Tempo</t>
  </si>
  <si>
    <t>[Nr]</t>
  </si>
  <si>
    <t>Länge</t>
  </si>
  <si>
    <t>Gelaufene
Distanz</t>
  </si>
  <si>
    <t>Schnellstes Lauf-Tempo</t>
  </si>
  <si>
    <t>Langsamstes Lauf-Tempo</t>
  </si>
  <si>
    <t>[Datum]</t>
  </si>
  <si>
    <t>Gelaufene
Zeit</t>
  </si>
  <si>
    <t>[TT hh:mm:ss]</t>
  </si>
  <si>
    <t>Anzahl Läufe</t>
  </si>
  <si>
    <t>Wiesental, Tretbecken, Rondell, Hirsenberghütte, Alte Frankfurter Straße, Dorndieler Pflanzgarten, Rödelshäuschen, Sausteige, Pfaffenheckenhof, Erlenhof, Wiesental</t>
  </si>
  <si>
    <t>[m]</t>
  </si>
  <si>
    <t>Höhen-meter</t>
  </si>
  <si>
    <t>Höhen-Meter
[m]</t>
  </si>
  <si>
    <t>Höhen-
Meter
[m]</t>
  </si>
  <si>
    <t>Hilfsfelder
für
Höhenmeter
[m]</t>
  </si>
  <si>
    <t>Hilfsspalte
Gelaufene
Strecke
[km]</t>
  </si>
  <si>
    <t>Hilfsspalte
Anzahl
Läufe</t>
  </si>
  <si>
    <t>Hilfsspalte
Gelaufene
Zeit
[TT hh:mm:ss]</t>
  </si>
  <si>
    <t>Hilfsspalte
Anzahl Läufe</t>
  </si>
  <si>
    <t>Hilfsspalte
Gelaufene
Distanz</t>
  </si>
  <si>
    <t>Hilfsspalte
Gelaufene
Zeit</t>
  </si>
  <si>
    <t>Hilfsspalte Tag</t>
  </si>
  <si>
    <t>Jan +</t>
  </si>
  <si>
    <t>Feb +</t>
  </si>
  <si>
    <t>Mar +</t>
  </si>
  <si>
    <t>Apr +</t>
  </si>
  <si>
    <t>Mai +</t>
  </si>
  <si>
    <t>Jun +</t>
  </si>
  <si>
    <t>Jul +</t>
  </si>
  <si>
    <t>Aug +</t>
  </si>
  <si>
    <t>Sep +</t>
  </si>
  <si>
    <t>Okt +</t>
  </si>
  <si>
    <t>Nov +</t>
  </si>
  <si>
    <t>Dez +</t>
  </si>
  <si>
    <t>Kommentare und Bemerkungen</t>
  </si>
  <si>
    <t>Trainings-Höhenpunkt</t>
  </si>
  <si>
    <t>Lauf-Zeit
[TT hh:mm:ss]</t>
  </si>
  <si>
    <t>Lauf-Distanz
[km]</t>
  </si>
  <si>
    <r>
      <t>ø</t>
    </r>
    <r>
      <rPr>
        <sz val="10"/>
        <rFont val="Arial"/>
        <family val="2"/>
      </rPr>
      <t xml:space="preserve">
Ge-wicht
[kg]</t>
    </r>
  </si>
  <si>
    <r>
      <t>ø</t>
    </r>
    <r>
      <rPr>
        <sz val="10"/>
        <rFont val="Arial"/>
        <family val="2"/>
      </rPr>
      <t xml:space="preserve">
BMI
[bmi]</t>
    </r>
  </si>
  <si>
    <t>Läufe
[n]</t>
  </si>
  <si>
    <t>Heubach, Haxenmühle, Tennisplatz, Groß-Umstadt, Raibach, Dorndiel, Mosbach, Radheim, Klein-Umstadt, Groß-Umstadt, Tennisplatz, Haxenmühle, Heubach</t>
  </si>
  <si>
    <t>Beginn der Arbeit am Excel-Sportkalender mit Beginn des Trainings für den ersten Marathon-Wettkampf im April 2001 in Hamburg</t>
  </si>
  <si>
    <t>Anpassung für 2003 mit kleineren Korrekturen ohne inhaltliche Erweiterungen</t>
  </si>
  <si>
    <t>Heubach, Eidmannshof, Schöllkopfhof, Lengfeld Heierngasse, Raiffeisen-Warengenossenschaft, L3065, Schöllkopfhof, Eidmannshof, Heubach</t>
  </si>
  <si>
    <t>Frankfurter Laufshop, Frankfurt</t>
  </si>
  <si>
    <t>Fuji ES</t>
  </si>
  <si>
    <t>DS Trainer</t>
  </si>
  <si>
    <t>Gesamt-Statistik über alle Jahre einschließlich dem aktuellen Jahr</t>
  </si>
  <si>
    <t>kumulierteTage</t>
  </si>
  <si>
    <t>Lunge</t>
  </si>
  <si>
    <t>C-Dur</t>
  </si>
  <si>
    <t>Lunge Manufaktur, Düssin</t>
  </si>
  <si>
    <t>Version für 2012 erstellt</t>
  </si>
  <si>
    <t>Semmer Skate-Schliem</t>
  </si>
  <si>
    <t>Semmer Skate-Runde mit Verlängerung über den Erlenweg und die Schliem in Heubach auf dem Hin- oder Rückweg</t>
  </si>
  <si>
    <t>HeuLauWi2</t>
  </si>
  <si>
    <t>HeuLauWi1</t>
  </si>
  <si>
    <t>Heubach-Lauftreff-Winterhalbjahr-Runde: von Heubach zur B45 und hinten um Schwimmbad und Tennisplatz zum Winter-Treffpunkt, mit dem Lauftreff Umstadt zwei Stachelberg-Runden und zurück</t>
  </si>
  <si>
    <t>Heubach-Lauftreff-Winterhalbjahr-Runde: von Heubach zur B45 und hinten um Schwimmbad und Tennisplatz zum Winter-Treffpunkt, mit dem Lauftreff Umstadt die Standard-Runde und zurück</t>
  </si>
  <si>
    <t>Frankfurt Zimmern</t>
  </si>
  <si>
    <t>Frankfurt-Zimmern-Lauf des Groß-Zimmerner Lauftreffs Ende Februar von Frankfurt nach Groß-Zimmern</t>
  </si>
  <si>
    <t>Merrell</t>
  </si>
  <si>
    <t>Globetrotter, Frankfurt</t>
  </si>
  <si>
    <t>Trail Glove</t>
  </si>
  <si>
    <t>15,350km mit 53 HM laut GPS: Brüder-Grimm-Lauf 1.Etappe "Rotkäppchen" von Hanau nach Nieder-Rodenbach</t>
  </si>
  <si>
    <t>13,650km mit 173 HM laut GPS: Brüder-Grimm-Lauf 2.Etappe "Dornröschen" von Nieder-Rodenbach nach Neuenhaßlau</t>
  </si>
  <si>
    <t>15,350km mit 130 HM laut GPS: Brüder-Grimm-Lauf 3.Etappe "Schneewittchen" von Neuenhaßlau nach Gelnhausen</t>
  </si>
  <si>
    <t>16,700km mit 338 HM laut GPS: Brüder-Grimm-Lauf 4.Etappe "Frau Holle" von Gelnhausen nach Wächtersbach</t>
  </si>
  <si>
    <t>17,380km mit 213 HM laut GPS: Brüder-Grimm-Lauf 5.Etappe "Hänsel und Gretel" von Bad Orb nach Steinau an der Straße</t>
  </si>
  <si>
    <t>Armin Leschke, Groß-Umstadt</t>
  </si>
  <si>
    <t>Version für 2013 erstellt</t>
  </si>
  <si>
    <t>Hamburg-Marathon 26.4.2009</t>
  </si>
  <si>
    <t>Startnummer 1574 - Christian Geissler</t>
  </si>
  <si>
    <t>Start: Karolinenstraße / Rentzelstraße</t>
  </si>
  <si>
    <t>Glacis-Chaussee Höhe Fliegende Bauten</t>
  </si>
  <si>
    <t>Reeperbahn Höhe Talstraße</t>
  </si>
  <si>
    <t>Königstraße Höhe Elmenhorststraße</t>
  </si>
  <si>
    <t>Holländische Reihe Höhe Rothestraße</t>
  </si>
  <si>
    <t>Ziel: Karolinenstraße</t>
  </si>
  <si>
    <t>Bernadottestraße Höhe Bei der Rolandsmühle</t>
  </si>
  <si>
    <t>Bernadottestraße Höhe Holmbrook</t>
  </si>
  <si>
    <t>Elbchaussee Höhe Schulberg</t>
  </si>
  <si>
    <t>Elbchaussee Höhe Fischers Allee</t>
  </si>
  <si>
    <t>Palmaille Höhe Max-Brauer-Allee</t>
  </si>
  <si>
    <t>Palmaille Höhe Schleestraße</t>
  </si>
  <si>
    <t>St. Pauli Hafenstraße Höhe Alter Elbtunnel</t>
  </si>
  <si>
    <t>Ballindamm Höhe Gertrudenstraße</t>
  </si>
  <si>
    <t>Neuer Jungfernstieg Ecke Lombardsbrücke</t>
  </si>
  <si>
    <t>Südring Höhe Borgweg</t>
  </si>
  <si>
    <t>Südring Höhe Eingang Stadtparkbad</t>
  </si>
  <si>
    <t>Fuhlsbüttler Straße Höhe Elligersweg</t>
  </si>
  <si>
    <t>Hebebrandstraße Höhe Hafen-City Universität</t>
  </si>
  <si>
    <t>Überseering Ecke Sydneystraße</t>
  </si>
  <si>
    <t>Hindenburgstraße Kreuzung Rathenaustraße</t>
  </si>
  <si>
    <t>Am Hasenberge Höhe Justus-Strandes-Weg</t>
  </si>
  <si>
    <t>Maienweg Höhe Nesselstraße</t>
  </si>
  <si>
    <t>S1 Ohlsdorf nach der ersten großen Linkskurve</t>
  </si>
  <si>
    <t>Maienweg Höhe Irma-Sperling-Weg</t>
  </si>
  <si>
    <t>Rosenbrook Höhe Nedderfeld</t>
  </si>
  <si>
    <t>Alsterkrugch. / Deelböge vor Getränkeausgabe</t>
  </si>
  <si>
    <t>Tarpenbekstraße Höhe Martinistraße</t>
  </si>
  <si>
    <t>Eppendorfer Baum Höhe Hegestraße</t>
  </si>
  <si>
    <t>Harvestehuder Weg Höhe Mittelweg</t>
  </si>
  <si>
    <t>nach U1 Klosterstern Harvestehuder Weg St.Nikolai</t>
  </si>
  <si>
    <t>Harvestehuder Weg Höhe Milchstraße</t>
  </si>
  <si>
    <t>Mittelweg Höhe Fontenay</t>
  </si>
  <si>
    <t>Einlage [Nr]</t>
  </si>
  <si>
    <t>Einlagen</t>
  </si>
  <si>
    <t>Gesamt-Laufleistung je Einlage</t>
  </si>
  <si>
    <t>Einlage</t>
  </si>
  <si>
    <t>Art</t>
  </si>
  <si>
    <t>Sporteinlage</t>
  </si>
  <si>
    <t>Zuzahlung</t>
  </si>
  <si>
    <t>Weichpolstereinlage</t>
  </si>
  <si>
    <t>http://connect.garmin.com/course/2611442</t>
  </si>
  <si>
    <t>http://connect.garmin.com/course/2611562</t>
  </si>
  <si>
    <t>http://connect.garmin.com/course/2611393</t>
  </si>
  <si>
    <t>http://connect.garmin.com/course/2611406</t>
  </si>
  <si>
    <t>http://connect.garmin.com/course/2611613</t>
  </si>
  <si>
    <t>http://connect.garmin.com/course/2611633</t>
  </si>
  <si>
    <t>http://connect.garmin.com/course/858187</t>
  </si>
  <si>
    <t>http://connect.garmin.com/course/2611586</t>
  </si>
  <si>
    <t>URL Klick</t>
  </si>
  <si>
    <t>URL Name</t>
  </si>
  <si>
    <t>http://connect.garmin.com/activity/296800900</t>
  </si>
  <si>
    <t>Gorch-Fock-Wall vor Caffamacherreihe</t>
  </si>
  <si>
    <t>nach Lombardsbrücke und Eisenbahnbrücke</t>
  </si>
  <si>
    <t>Gorch-Fock-Wall hinter U-Stephansplatz</t>
  </si>
  <si>
    <t>Martin, Peter, Inge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</si>
  <si>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</si>
  <si>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</si>
  <si>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</si>
  <si>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</si>
  <si>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</si>
  <si>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</si>
  <si>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</si>
  <si>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</si>
  <si>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</si>
  <si>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</si>
  <si>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</si>
  <si>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</si>
  <si>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http://www.brueder-grimm-lauf.de/1_etappe/karte.html</t>
  </si>
  <si>
    <t>http://www.brueder-grimm-lauf.de/2_etappe/karte.html</t>
  </si>
  <si>
    <t>http://www.brueder-grimm-lauf.de/3_etappe/karte.html</t>
  </si>
  <si>
    <t>http://www.brueder-grimm-lauf.de/4_etappe/karte.html</t>
  </si>
  <si>
    <t>http://www.brueder-grimm-lauf.de/5_etappe/karte.html</t>
  </si>
  <si>
    <t>http://connect.garmin.com/activity/328080029</t>
  </si>
  <si>
    <t>http://connect.garmin.com/activity/334477671</t>
  </si>
  <si>
    <t>Version für 2014 erstellt</t>
  </si>
  <si>
    <t>http://connect.garmin.com/activity/435905959</t>
  </si>
  <si>
    <t>Schliem Taubensemd Bhf</t>
  </si>
  <si>
    <t>Marathon-Messe, Hamburg</t>
  </si>
  <si>
    <t>Marathon-Messe, Darmstadt</t>
  </si>
  <si>
    <t>http://connect.garmin.com/activity/448147696</t>
  </si>
  <si>
    <t>beim Hamburg-Marathon am 4.5.2014 rotes Trikot Startnummer 7211</t>
  </si>
  <si>
    <t>Elbchaussee Höhe Schlagbaumtwiete</t>
  </si>
  <si>
    <t>Breite Straße Höhe Pepermölenbek</t>
  </si>
  <si>
    <t>Vorsetzen Niederbaumbr. / Baumwall Stubbenhuk</t>
  </si>
  <si>
    <t>Katharinenkirchhof Ecke Neue Gröninger Straße</t>
  </si>
  <si>
    <t>Wallringtunnel Weströhre Höhe Steinstraße</t>
  </si>
  <si>
    <t>An der Alster Höhe Gurlittstraße</t>
  </si>
  <si>
    <t>Schwanenwik Ecke Armgartstraße</t>
  </si>
  <si>
    <t>Sierichstraße Höhe Andreasstraße</t>
  </si>
  <si>
    <t>Maria-Louisen-Straße Höhe Gelehrtenschule</t>
  </si>
  <si>
    <t>Alte Wöhr Höhe Grögersweg</t>
  </si>
  <si>
    <t>Herbert-Weichmann-Straße nach Uhlenhorster Kanal</t>
  </si>
  <si>
    <t>Glockengießerwall vor Ecke Ballindamm Kunsthalle</t>
  </si>
  <si>
    <t>Rathenaustraße Höhe Haus Nr.196</t>
  </si>
  <si>
    <t>Alsterkrugchaussee Höhe Haus Nr.212-214</t>
  </si>
  <si>
    <t>Karolinenstraße Höhe U-Messehallen Eingang Süd</t>
  </si>
  <si>
    <t>Böttchers (Gel)</t>
  </si>
  <si>
    <t>Böttchers (Gel), Peter, Inge</t>
  </si>
  <si>
    <t>Martin (Gel), Peter, Inge</t>
  </si>
  <si>
    <t>Doro (Gel), Jakob, Sebastian, Nette, Inge</t>
  </si>
  <si>
    <t>Doro, Jakob, Sebastian</t>
  </si>
  <si>
    <t>Hänsels (Gel), Inge, Sieberts</t>
  </si>
  <si>
    <t>Hänsels (Gel), Böttchers, Inge, Gerhard</t>
  </si>
  <si>
    <t>Nette, Gerhard</t>
  </si>
  <si>
    <t>Karl-Wilhelm Götz, Brensbach</t>
  </si>
  <si>
    <t>Version für 2015 erstellt</t>
  </si>
  <si>
    <t>Version für 2016 erstellt</t>
  </si>
  <si>
    <t>Sporteinlage zunächst mit 0,5cm Erhöhung</t>
  </si>
  <si>
    <t>Sanitätshaus Klein, Dieburg</t>
  </si>
  <si>
    <t>Version für 2017 erstellt</t>
  </si>
  <si>
    <t>Version für 2018 erstellt</t>
  </si>
  <si>
    <t>Version für 2019 erstellt</t>
  </si>
  <si>
    <t>Version für 2020 erstellt</t>
  </si>
  <si>
    <t>Heubach, Eidmannshof, Schöllkopfhof, Lengfeld Ortseingang Hasselgasse rechts ab, Raiffeisen-Warengenossenschaft, L3065, Schöllkopfhof, Eidmannshof, Heubach</t>
  </si>
  <si>
    <t>Lengfeld Hasselgasse</t>
  </si>
  <si>
    <t>Lengfeld Heierngasse</t>
  </si>
  <si>
    <t>Lengfeld Umstadt Bahnhof</t>
  </si>
  <si>
    <t>https://connect.garmin.com/modern/activity/4640109133</t>
  </si>
  <si>
    <t>Wiesental, Tretbecken, Rondell, Hirsenberghütte, Alte Frankfurter Straße, Dorndieler Pflanzgarten, Rödelshäuschen, Hexenhäuschen, Fußballstadion, Kurhaus, Wilhelm-Leuschner-Straße</t>
  </si>
  <si>
    <t>Wiesental, Tretbecken, Rondell, Hirsenberghütte, Alte Frankfurter Straße, Dorndieler Pflanzgarten, Rödelshäuschen, Hexenhäuschen, Fußballstadtion, Paffenheckenhof, Erlenhof, Wiesental</t>
  </si>
  <si>
    <t>Heubach Gruberhof Schreinerei Ohl hin, dann Lauftreff Umstadt Mittwochs-Runde durch die Richer Pferdewiesen den Stachelberg hoch nach Klein-Umstadt, anschließend zurück nach Heubach</t>
  </si>
  <si>
    <r>
      <t xml:space="preserve">Aktuelles Jahr in der </t>
    </r>
    <r>
      <rPr>
        <i/>
        <sz val="10"/>
        <rFont val="Arial"/>
        <family val="2"/>
      </rPr>
      <t>Jahre</t>
    </r>
    <r>
      <rPr>
        <sz val="10"/>
        <rFont val="Arial"/>
        <family val="2"/>
      </rPr>
      <t xml:space="preserve">-Gesamt-Statistik aus der Berechnung herausgenommen, Forecast-Funktion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auf alle Spalten außer Durchschnittspuls erweitert</t>
    </r>
  </si>
  <si>
    <r>
      <t xml:space="preserve">drei Formeln zur Berechnung von Durchschnittswerten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korrigiert</t>
    </r>
  </si>
  <si>
    <r>
      <t xml:space="preserve">jeweils die MIN- und MAX-Formeln für das Durchschnittstempo im Format [mm:ss/km]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vertauscht</t>
    </r>
  </si>
  <si>
    <r>
      <t xml:space="preserve">Neues Arbeitsblatt </t>
    </r>
    <r>
      <rPr>
        <i/>
        <sz val="10"/>
        <rFont val="Arial"/>
        <family val="2"/>
      </rPr>
      <t>Einlagen</t>
    </r>
    <r>
      <rPr>
        <sz val="10"/>
        <rFont val="Arial"/>
        <family val="2"/>
      </rPr>
      <t xml:space="preserve">, neue URL-Spalte im Arbeitsblatt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 sowie neue URL- und Einlagen-Spalten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ergänzt</t>
    </r>
  </si>
  <si>
    <r>
      <t xml:space="preserve">Neues Arbeitsblatt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mit Rückbezügen darauf sowie zwei weitere Zeilen nach Zeile 50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ergänzt, außerdem diverse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>n angepaßt</t>
    </r>
  </si>
  <si>
    <r>
      <t xml:space="preserve">zwei Formeln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korrigiert und mehrere Formeln in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verbessert</t>
    </r>
  </si>
  <si>
    <r>
      <t xml:space="preserve">Formeln für die Anzeige der Kalenderwochen und Wochensummen in den Zellen A66 und A67 der Arbeitsblätter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korrigiert</t>
    </r>
  </si>
  <si>
    <r>
      <t xml:space="preserve">Formatierungen in mehreren Summen- und Prognosen-Feldern für Wanderungen in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(P19:Q22) korrigiert und </t>
    </r>
    <r>
      <rPr>
        <i/>
        <sz val="10"/>
        <rFont val="Arial"/>
        <family val="2"/>
      </rPr>
      <t>Historie</t>
    </r>
    <r>
      <rPr>
        <sz val="10"/>
        <rFont val="Arial"/>
        <family val="2"/>
      </rPr>
      <t xml:space="preserve"> auf Hochformat umgestellt</t>
    </r>
  </si>
  <si>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sowie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jeweils um eine weitere Disziplin bzw Zeile erweitert</t>
    </r>
  </si>
  <si>
    <r>
      <t xml:space="preserve">Summenfehler im in der letzten Version erweiterten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korrigiert</t>
    </r>
  </si>
  <si>
    <r>
      <rPr>
        <sz val="10"/>
        <rFont val="Arial"/>
        <family val="2"/>
      </rPr>
      <t xml:space="preserve">Arbeitsblatt </t>
    </r>
    <r>
      <rPr>
        <i/>
        <sz val="10"/>
        <rFont val="Arial"/>
        <family val="2"/>
      </rPr>
      <t>Gewicht</t>
    </r>
    <r>
      <rPr>
        <sz val="10"/>
        <rFont val="Arial"/>
        <family val="2"/>
      </rPr>
      <t xml:space="preserve"> mit einer graphischen Übersicht des durchschnittlichen Gewichts pro Kalenderwoche ergänzt</t>
    </r>
  </si>
  <si>
    <r>
      <t xml:space="preserve">diverse Fehler in Rechenformeln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korrigiert, Namen der Arbeitsblätter in </t>
    </r>
    <r>
      <rPr>
        <i/>
        <sz val="10"/>
        <rFont val="Arial"/>
        <family val="2"/>
      </rPr>
      <t>Historie</t>
    </r>
    <r>
      <rPr>
        <sz val="10"/>
        <rFont val="Arial"/>
        <family val="2"/>
      </rPr>
      <t xml:space="preserve"> umformatiert</t>
    </r>
  </si>
  <si>
    <r>
      <t xml:space="preserve">Anpassung der 2001er-Version für 2002 ohne inhaltliche Veränderungen in den Arbeitsblättern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sowie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Monat</t>
    </r>
  </si>
  <si>
    <r>
      <t xml:space="preserve">Anpassung für 2004 und Ergänzung der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>-Statistik</t>
    </r>
  </si>
  <si>
    <r>
      <t xml:space="preserve">Flexibilisierung der Formeln, Erweiterung um Höhenmeter und Durchschnittspuls sowie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Rechner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Hamburg</t>
    </r>
    <r>
      <rPr>
        <sz val="10"/>
        <rFont val="Arial"/>
        <family val="2"/>
      </rPr>
      <t xml:space="preserve"> ergänzt</t>
    </r>
  </si>
  <si>
    <r>
      <t xml:space="preserve">Korrektur der Statistiken für Höhenmeter und Durchschnittspuls im Arbeitsblatt </t>
    </r>
    <r>
      <rPr>
        <i/>
        <sz val="10"/>
        <rFont val="Arial"/>
        <family val="2"/>
      </rPr>
      <t>Woche</t>
    </r>
  </si>
  <si>
    <r>
      <t xml:space="preserve">Korrektur der Summenbildung in der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 xml:space="preserve">-Statistik und Ergänzung der </t>
    </r>
    <r>
      <rPr>
        <i/>
        <sz val="10"/>
        <rFont val="Arial"/>
        <family val="2"/>
      </rPr>
      <t>Historie</t>
    </r>
  </si>
  <si>
    <r>
      <t xml:space="preserve">Durchschnittspuls je Woche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, MIN- und AVG-Höhenmeter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>, automatisiertes Copyright u.a.m.</t>
    </r>
  </si>
  <si>
    <r>
      <t xml:space="preserve">Anzahl Schritte, Schritte pro Minute und Schrittlänge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ergänzt,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umgestellt und Formel für 1.Januarwoche korrigiert</t>
    </r>
  </si>
  <si>
    <r>
      <t xml:space="preserve">Gewicht, BMI und Schrittfunktionen in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sowie die Arbeitsblätter </t>
    </r>
    <r>
      <rPr>
        <i/>
        <sz val="10"/>
        <rFont val="Arial"/>
        <family val="2"/>
      </rPr>
      <t>Marathon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Best</t>
    </r>
    <r>
      <rPr>
        <sz val="10"/>
        <rFont val="Arial"/>
        <family val="2"/>
      </rPr>
      <t xml:space="preserve"> ergänzt</t>
    </r>
  </si>
  <si>
    <r>
      <t xml:space="preserve">Schrittfunktionen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entfernt, Plausi-Prüfungen für die Eingabefelder in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 ergänzt</t>
    </r>
  </si>
  <si>
    <r>
      <t xml:space="preserve">Anpassungen für 2007 mit Durchschnitts-, Min- und Max-Funktionen in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Wochen-Durchschnitten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</si>
  <si>
    <r>
      <t xml:space="preserve">Jahreszahlen auf 2007 und Datum für Hamburg-Marathon auf den 29.April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korrigiert</t>
    </r>
  </si>
  <si>
    <r>
      <t xml:space="preserve">Chase Corporate Challenge und Halb-Marathon in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 aufgenommen und überflüssige Spalten rechts außen gelöscht, sämtliche Kopfzeilen überarbeitet</t>
    </r>
  </si>
  <si>
    <r>
      <t xml:space="preserve">Puls-Auswertung pro Woche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verbessert, Benutzer-Eingabe des Statistik-Jahres in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 ermöglicht und überall außer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referenziert</t>
    </r>
  </si>
  <si>
    <r>
      <rPr>
        <i/>
        <sz val="10"/>
        <rFont val="Arial"/>
        <family val="2"/>
      </rPr>
      <t>Jahre</t>
    </r>
    <r>
      <rPr>
        <sz val="10"/>
        <rFont val="Arial"/>
        <family val="2"/>
      </rPr>
      <t xml:space="preserve"> ergänzt sowie diverse Prüfungen und Meldungen in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 verbessert und dort die Benutzer-Eingabe gesperrt, solange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nicht angepaßt ist</t>
    </r>
  </si>
  <si>
    <r>
      <t xml:space="preserve">Mindestanzahl Läufe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verbessert und Monate ohne Läufe via DBMIN-Funktion von der Statistik ausgeschlossen</t>
    </r>
  </si>
  <si>
    <r>
      <rPr>
        <i/>
        <sz val="10"/>
        <rFont val="Arial"/>
        <family val="2"/>
      </rPr>
      <t>Splitzeiten</t>
    </r>
    <r>
      <rPr>
        <sz val="10"/>
        <rFont val="Arial"/>
        <family val="2"/>
      </rPr>
      <t xml:space="preserve"> ergänzt, </t>
    </r>
    <r>
      <rPr>
        <i/>
        <sz val="10"/>
        <rFont val="Arial"/>
        <family val="2"/>
      </rPr>
      <t>Hamburg</t>
    </r>
    <r>
      <rPr>
        <sz val="10"/>
        <rFont val="Arial"/>
        <family val="2"/>
      </rPr>
      <t xml:space="preserve"> auf </t>
    </r>
    <r>
      <rPr>
        <i/>
        <sz val="10"/>
        <rFont val="Arial"/>
        <family val="2"/>
      </rPr>
      <t>Treffpunkte</t>
    </r>
    <r>
      <rPr>
        <sz val="10"/>
        <rFont val="Arial"/>
        <family val="2"/>
      </rPr>
      <t xml:space="preserve"> umbenannt und an die geänderte Streckenführung angepaßt</t>
    </r>
  </si>
  <si>
    <r>
      <t xml:space="preserve">Jahr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auf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-Jahr referenziert und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>-Jahr für Benutzer-Eingabe geöffnet</t>
    </r>
  </si>
  <si>
    <r>
      <t xml:space="preserve">Forecast-Hochrechnungen verbessert: Echtzeit-Statistiken mit Forecast-Funktion als Prognose für das laufende Jahr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ergänzt</t>
    </r>
  </si>
  <si>
    <r>
      <t xml:space="preserve">Formeln für die Echtzeitstatistik am 1.Tag einiger Monate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korrigiert</t>
    </r>
  </si>
  <si>
    <r>
      <t xml:space="preserve">Aktuelles Jahr in </t>
    </r>
    <r>
      <rPr>
        <i/>
        <sz val="10"/>
        <rFont val="Arial"/>
        <family val="2"/>
      </rPr>
      <t>Jahre</t>
    </r>
    <r>
      <rPr>
        <sz val="10"/>
        <rFont val="Arial"/>
        <family val="2"/>
      </rPr>
      <t xml:space="preserve"> als Echtzeitstatistik automatisiert, verschiedene Strecken ergänzt</t>
    </r>
  </si>
  <si>
    <t>Durchschnittsgewicht [kg] pro Kalenderwoche [KW]</t>
  </si>
  <si>
    <t>Hierro MTHIEBX5</t>
  </si>
  <si>
    <t>New Balance</t>
  </si>
  <si>
    <r>
      <t xml:space="preserve">Summenformeln der Gesamtlaufleistung wenn ohne Übertrag vom Vorjahr in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 xml:space="preserve"> korrigiert</t>
    </r>
  </si>
  <si>
    <t>Version für 2021 erstellt</t>
  </si>
  <si>
    <t>erstes Quartal</t>
  </si>
  <si>
    <t>letztes Quartal</t>
  </si>
  <si>
    <t>zweites und drittes Quartal</t>
  </si>
  <si>
    <t>Wander-
Distanz
[km]</t>
  </si>
  <si>
    <t>Wander-
Zeit
[TT hh:mm:ss]</t>
  </si>
  <si>
    <t>Wander-
Höhen-Meter
[m]</t>
  </si>
  <si>
    <t>Zusätzliche Aktivitäten an einem der Tage in diesem Monat, an dem in der Tabelle oben bereits eine Aktivität eingetragen ist:</t>
  </si>
  <si>
    <t>Wander-
Puls
[bpm]</t>
  </si>
  <si>
    <t>Wander-
Tempo
[mm:ss/km]</t>
  </si>
  <si>
    <t>Wander-
Tempo
[km/h]</t>
  </si>
  <si>
    <t>Kommentare und Bemerkungen zur Wanderung</t>
  </si>
  <si>
    <t>Hilfsspalte
für
Anzahl
Wanderungen</t>
  </si>
  <si>
    <t>Hilfsspalte für KW wenn Wanderdistanz gefüllt (oben) bzw Anzahl Wanderungen pro Woche (unten)</t>
  </si>
  <si>
    <t>Allgemeine Informationen</t>
  </si>
  <si>
    <t>Läufe</t>
  </si>
  <si>
    <t>Weitere
Anmerkungen</t>
  </si>
  <si>
    <t>Quellwasser</t>
  </si>
  <si>
    <t>Rasen</t>
  </si>
  <si>
    <t>Garten</t>
  </si>
  <si>
    <t>Holz</t>
  </si>
  <si>
    <t>Weitere Aktivitäten und Anmerkungen</t>
  </si>
  <si>
    <t>Weitere
Aktivitäten</t>
  </si>
  <si>
    <t>Schwimmen</t>
  </si>
  <si>
    <t>Radfahren</t>
  </si>
  <si>
    <t>Wanderungen und Spaziergänge</t>
  </si>
  <si>
    <t>Radtouren</t>
  </si>
  <si>
    <t>Anzahl Fahrten</t>
  </si>
  <si>
    <t>Gefahrene
Distanz</t>
  </si>
  <si>
    <t>Gefahrene
Zeit</t>
  </si>
  <si>
    <t>Durchschnittliches
Fahr-Tempo</t>
  </si>
  <si>
    <t>Weltladen</t>
  </si>
  <si>
    <t>Schnellstes Fahr-Tempo</t>
  </si>
  <si>
    <t>Individuell einzutragende unterschiedliche Radtourlängen bei unterschiedlichem Streckenverlauf</t>
  </si>
  <si>
    <t>Heubach auf Radweg bis zur B45, bei Ampel überqueren, rechts ab zur nächsten Ampel, wieder zurück auf Radweg, Höchster Straße, Georg-August-Zinn-Straße, Obere Marktstraße, Marktpassage bis Weltladen</t>
  </si>
  <si>
    <t>Alle Radfahrten der Strecke 0</t>
  </si>
  <si>
    <t>Alle Radfahrten der Strecken außer 0</t>
  </si>
  <si>
    <t>Alle Radfahrten aller Strecken</t>
  </si>
  <si>
    <t>Hilfsspalte für KW wenn Raddistanz gefüllt (oben) bzw Anzahl Fahrten pro Woche (unten)</t>
  </si>
  <si>
    <t>Fahrt-
Distanz
[km]</t>
  </si>
  <si>
    <t>Fahrt-
Zeit
[TT hh:mm:ss]</t>
  </si>
  <si>
    <t>Hilfsspalte
für
Anzahl
Fahrten</t>
  </si>
  <si>
    <t>Kommentare und Bemerkungen zur Radfahrt</t>
  </si>
  <si>
    <t>Schwimm-
Distanz
[km]</t>
  </si>
  <si>
    <t>Hilfsspalte für KW wenn Schwimmdistanz gefüllt (oben) bzw Anzahl Schwimmen pro Woche (unten)</t>
  </si>
  <si>
    <t>Schwimm-
Zeit
[TT hh:mm:ss]</t>
  </si>
  <si>
    <t>Schiwmm-
Puls
[bpm]</t>
  </si>
  <si>
    <t>Schwimm-
Tempo
[mm:ss/km]</t>
  </si>
  <si>
    <t>Schwimm-
Tempo
[km/h]</t>
  </si>
  <si>
    <t>Hilfsspalte
für
Anzahl
Schwimmen</t>
  </si>
  <si>
    <t>Kommentare und Bemerkungen zum Schwimmen</t>
  </si>
  <si>
    <r>
      <t xml:space="preserve">Bereiche für Wanderungen, Radtouren und Schwimmen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sowie </t>
    </r>
    <r>
      <rPr>
        <i/>
        <sz val="10"/>
        <rFont val="Arial"/>
        <family val="2"/>
      </rPr>
      <t>Radstrecke</t>
    </r>
    <r>
      <rPr>
        <sz val="10"/>
        <rFont val="Arial"/>
        <family val="2"/>
      </rPr>
      <t xml:space="preserve"> ergänzt,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Einlagen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angepasst</t>
    </r>
  </si>
  <si>
    <t>Hilfsspalte
Gefahrene
Distanz</t>
  </si>
  <si>
    <t>Hilfsspalte
Gefahrene
Zeit</t>
  </si>
  <si>
    <t>Hilfsspalte
Anzahl Fahrten</t>
  </si>
  <si>
    <t>Hilfsspalte Anzahl Läufe
oben</t>
  </si>
  <si>
    <t>Hilfsspalte Anzahl Läufe
unten</t>
  </si>
  <si>
    <t>Hilfsspalte Anzahl Läufe
Gesamt</t>
  </si>
  <si>
    <t>Hilfsspalte
Strecke
oben
[km]</t>
  </si>
  <si>
    <t>Hilfsspalte
Strecke
unten
[km]</t>
  </si>
  <si>
    <t>Hilfsspalte
Zeit oben
[TT hh:mm:ss]</t>
  </si>
  <si>
    <t>Hilfsspalte
Zeit unten
[TT hh:mm:ss]</t>
  </si>
  <si>
    <t>Hilfsspalte
Höhenmeter
oben
[m]</t>
  </si>
  <si>
    <t>Hilfsspalte
Höhenmeter
unten
[m]</t>
  </si>
  <si>
    <t>Hilfsspalte
Monat
[Nr]</t>
  </si>
  <si>
    <t>Hilfsspalte
Laufdistanz
kumuliert
[km]</t>
  </si>
  <si>
    <t>Hilfsspalte
Laufzeit
kumuliert
[TT hh:mm:ss]</t>
  </si>
  <si>
    <t>Hilfsspalte
Höhenmeter
kumuliert
[m]</t>
  </si>
  <si>
    <t>Hilfsspalte
Anzahl Tage pro Monat</t>
  </si>
  <si>
    <t>Hilfsspalte Anzahl Tage kumuliert</t>
  </si>
  <si>
    <t>Hilfsspalte Gewicht für Graphik [kg] - Spaltenbreite 0,08 (!) - nicht ausblenden (!)</t>
  </si>
  <si>
    <t>Semmer Radrunde</t>
  </si>
  <si>
    <t>Heubach, Tennisplatz, Umstadt Busbahnhof, Semmer Promilleweg, Semmer Lädchen, längste Bank der Welt, Altheimer Forst, Umstädter Nordspange, Mörsweg, Höchster Straße, Radweg nach Heubach</t>
  </si>
  <si>
    <t>https://connect.garmin.com/modern/activity/6275654730</t>
  </si>
  <si>
    <t>https://connect.garmin.com/modern/activity/6282030045</t>
  </si>
  <si>
    <t>Heubach. Blumenstraße, Schliem, Haxenmühle, Schöllkopfhof, Lengfeld, Naturschutzgebiet Taubensemd, Bahnhof Umstadt, Tennisplatz, Haxenmühle, Heubach</t>
  </si>
  <si>
    <t>Hilfsspalte Durch-schnitts-
Tempo
[km/h]</t>
  </si>
  <si>
    <t>Hilfsspalte Wander-
Tempo
[km/h]</t>
  </si>
  <si>
    <t>Summe</t>
  </si>
  <si>
    <t>Durchschnitt</t>
  </si>
  <si>
    <t>Schnellstes</t>
  </si>
  <si>
    <t>Weitestes</t>
  </si>
  <si>
    <r>
      <t xml:space="preserve">die jeweils schnellste und weiteste Aktivität pro Monat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und für das gesamte Jahr in </t>
    </r>
    <r>
      <rPr>
        <i/>
        <sz val="10"/>
        <rFont val="Arial"/>
        <family val="2"/>
      </rPr>
      <t>Monate</t>
    </r>
    <r>
      <rPr>
        <sz val="10"/>
        <rFont val="Arial"/>
        <family val="2"/>
      </rPr>
      <t xml:space="preserve"> ergänzt</t>
    </r>
  </si>
  <si>
    <t>Minimum</t>
  </si>
  <si>
    <t>Maximum</t>
  </si>
  <si>
    <t>https://connect.garmin.com/modern/activity/6659464412</t>
  </si>
  <si>
    <t>https://connect.garmin.com/modern/activity/7055415929</t>
  </si>
  <si>
    <t>Brooks</t>
  </si>
  <si>
    <t>Adrenaline GTS 21</t>
  </si>
  <si>
    <t>https://connect.garmin.com/modern/activity/7501473399</t>
  </si>
  <si>
    <t>Riwwelkuchenlauf</t>
  </si>
  <si>
    <t>Heubach, Tennisplatz, Umstadt Busbahnhof, Semmer Promilleweg, Semd, Habitzheim Lindenhof und zurück</t>
  </si>
  <si>
    <t>Lindenhof</t>
  </si>
  <si>
    <t>Version für 2022 erstellt</t>
  </si>
  <si>
    <t>Hilfsspalte Anzahl Radtouren
unten</t>
  </si>
  <si>
    <t>Hilfsspalte Anzahl Radtouren
oben</t>
  </si>
  <si>
    <t>Hilfsspalte Anzahl Radtouren
Gesamt</t>
  </si>
  <si>
    <t>Radtour-Distanz
[km]</t>
  </si>
  <si>
    <t>Radtour-Zeit
[TT hh:mm:ss]</t>
  </si>
  <si>
    <t>Hilfsspalte
Radstrecke
unten
[km]</t>
  </si>
  <si>
    <t>Hilfsspalte
Radstrecke
oben
[km]</t>
  </si>
  <si>
    <t>Hilfsspalte Anzahl Wanderungen
oben</t>
  </si>
  <si>
    <t>Hilfsspalte Anzahl Wanderungen
unten</t>
  </si>
  <si>
    <t>Hilfsspalte Anzahl Wanderungen
Gesamt</t>
  </si>
  <si>
    <t>Hilfsspalte
Wanderstrecken
oben
[km]</t>
  </si>
  <si>
    <t>Hilfsspalte
Wanderstrecken
unten
[km]</t>
  </si>
  <si>
    <t>Wanderungen-Distanz
[km]</t>
  </si>
  <si>
    <t>Wanderungen-Zeit
[TT hh:mm:ss]</t>
  </si>
  <si>
    <t>#</t>
  </si>
  <si>
    <t>Schnellste Radtour pro Monat</t>
  </si>
  <si>
    <t>Weiteste Radtour pro Monat</t>
  </si>
  <si>
    <t>Schnellste und weiteste Radtour im gesamten Jahr</t>
  </si>
  <si>
    <t>Schnellster Lauf pro Monat</t>
  </si>
  <si>
    <t>Weitester Lauf pro Monat</t>
  </si>
  <si>
    <t>Schnellster und weitester Lauf im gesamten Jahr</t>
  </si>
  <si>
    <t>Schnellster</t>
  </si>
  <si>
    <t>Weitester</t>
  </si>
  <si>
    <t>Schnellste</t>
  </si>
  <si>
    <t>Weiteste</t>
  </si>
  <si>
    <t>Wander-Statistik pro Monat</t>
  </si>
  <si>
    <t>Schnellste Wanderung pro Monat</t>
  </si>
  <si>
    <t>Weiteste Wanderung pro Monat</t>
  </si>
  <si>
    <t>Schnellste und Weiteste Wanderung im gesamten Jahr</t>
  </si>
  <si>
    <t>Radtour-Statistik pro Monat</t>
  </si>
  <si>
    <t>Lauf-Statistik pro Monat</t>
  </si>
  <si>
    <t>Hilfsspalte
Radtourdistanz
kumuliert
[km]</t>
  </si>
  <si>
    <t>Hilfsspalte
Radtourzeit
kumuliert
[TT hh:mm:ss]</t>
  </si>
  <si>
    <t>Hilfsspalte
Radstrecke
[km]</t>
  </si>
  <si>
    <t>Hilfsspalte Anzahl Radtouren [n]</t>
  </si>
  <si>
    <t>Hilfsspalte
Wanderdistanz
kumuliert
[km]</t>
  </si>
  <si>
    <t>Hilfsspalte
Wanderzeit
kumuliert
[TT hh:mm:ss]</t>
  </si>
  <si>
    <t>Wander-Distanz
[km]</t>
  </si>
  <si>
    <t>Wander-Zeit
[TT hh:mm:ss]</t>
  </si>
  <si>
    <t>Hilfsspalte Anzahl Wanderungen [n]</t>
  </si>
  <si>
    <t>Hilfsspalte
Anzahl
Radtouren
kumuliert</t>
  </si>
  <si>
    <t>Hilfsspalte
Anzahl
Läufe
kumuliert</t>
  </si>
  <si>
    <t>Hilfsspalte
Anzahl
Wanderungen
kumuliert</t>
  </si>
  <si>
    <r>
      <rPr>
        <i/>
        <sz val="10"/>
        <rFont val="Arial"/>
        <family val="2"/>
      </rPr>
      <t>WoRad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WoWan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MoRad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MoWan</t>
    </r>
    <r>
      <rPr>
        <sz val="10"/>
        <rFont val="Arial"/>
        <family val="2"/>
      </rPr>
      <t xml:space="preserve"> ergänzt sowie jeweils Distanz und Höhenmeter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aus Eingabedaten statt aus Defaults gelesen</t>
    </r>
  </si>
  <si>
    <t>Lauf-Statistik pro Woche</t>
  </si>
  <si>
    <t>Gesamt-Lauf-Statistik über alle Wochen</t>
  </si>
  <si>
    <t>Radtour-Statistik pro Woche</t>
  </si>
  <si>
    <t>Gesamt-Radtour-Statistik über alle Wochen</t>
  </si>
  <si>
    <t>Wander-Statistik pro Woche</t>
  </si>
  <si>
    <t>Gesamt-Wander-Statistik über alle Wochen</t>
  </si>
  <si>
    <r>
      <rPr>
        <i/>
        <sz val="10"/>
        <rFont val="Arial"/>
        <family val="2"/>
      </rPr>
      <t>JaRad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JaWan</t>
    </r>
    <r>
      <rPr>
        <sz val="10"/>
        <rFont val="Arial"/>
        <family val="2"/>
      </rPr>
      <t xml:space="preserve"> ergänzt</t>
    </r>
  </si>
  <si>
    <t>Radtour-Statistik pro Jahr</t>
  </si>
  <si>
    <t>Gesamt-Radtour-Statistik über alle vergangenen Jahre ohne das aktuelle Jahr</t>
  </si>
  <si>
    <t>Lauf-Statistik pro Jahr</t>
  </si>
  <si>
    <t>Gesamt-Lauf-Statistik über alle vergangenen Jahre ohne das aktuelle Jahr</t>
  </si>
  <si>
    <t>Wander-Statistik pro Jahr</t>
  </si>
  <si>
    <t>Gesamt-Wander-Statistik über alle vergangenen Jahre ohne das aktuelle Jahr</t>
  </si>
  <si>
    <t>Wande-rungen
[n]</t>
  </si>
  <si>
    <t>Rad-touren
[n]</t>
  </si>
  <si>
    <r>
      <t xml:space="preserve">Formeln für Distanz und Höhenmeter bei Läufen und Radtouren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verbessert</t>
    </r>
  </si>
  <si>
    <r>
      <t xml:space="preserve">Formeln für Distanz bei Wanderungen in </t>
    </r>
    <r>
      <rPr>
        <i/>
        <sz val="10"/>
        <rFont val="Arial"/>
        <family val="2"/>
      </rPr>
      <t>MoWan</t>
    </r>
    <r>
      <rPr>
        <sz val="10"/>
        <rFont val="Arial"/>
        <family val="2"/>
      </rPr>
      <t xml:space="preserve"> korrigiert</t>
    </r>
  </si>
  <si>
    <t>Version für 2023 erstellt</t>
  </si>
  <si>
    <t>Hierro MTHIERD7</t>
  </si>
  <si>
    <r>
      <t xml:space="preserve">jeweils vier Summenformeln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für die Summe der jeweils ersten Woche im jeweiligen Monat korrigiert, um in </t>
    </r>
    <r>
      <rPr>
        <i/>
        <sz val="10"/>
        <rFont val="Arial"/>
        <family val="2"/>
      </rPr>
      <t>Feb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jeweils den Vormonat zu addieren</t>
    </r>
  </si>
  <si>
    <t>Heubach, Groß-Umstadt bis Abzweig Gruberhof und zurück, also verkürzte Raibacher-Tal-Strecke - vorzugsweise im Dunkeln zu laufen</t>
  </si>
  <si>
    <t>Heubach, Tennisplatz, Schwimmbad, Höchster Straße, Mörsweg, Raibacher Tal bis zum Ortsausgangsschild Groß-Umstadt nach Familie Blitz und wieder zurück - vorzugsweise im Dunkeln zu laufen</t>
  </si>
  <si>
    <t>Heubach, Tennisplatz, Schwimmbad, Höchster Straße, Mörsweg, Raibacher Tal bis zur Bake kurz nach der ehemaligen Sparkasse und wieder zurück - vorzugsweise im Dunkeln zu laufen</t>
  </si>
  <si>
    <t>Heubach, Tennisplatz, Schwimmbad, Höchster Straße, Mörsweg, Raibacher Tal bis Bushaltestelle kurz vor Ortsausgang Raibach und zurück - auch im Dunkeln zu laufen</t>
  </si>
  <si>
    <t>Heubach, Tennisplatz, Schwimmbad, Höchster Straße, Mörsweg, Raibacher Tal bis Verkehrsschild "Kurve" nach Reiterhof nach Ortsausgang Raibach und zurück - auch im Dunkeln zu laufen</t>
  </si>
  <si>
    <t>Version für 2024 erstellt</t>
  </si>
  <si>
    <t>Nitra MTNTRGB5</t>
  </si>
  <si>
    <t>Version für 2025 erstellt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</si>
</sst>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\.000"/>
    <numFmt numFmtId="165" formatCode="hh\:mm\:ss"/>
    <numFmt numFmtId="166" formatCode="#,##0.000"/>
    <numFmt numFmtId="167" formatCode="dd\ \ hh\:mm\:ss"/>
    <numFmt numFmtId="168" formatCode="0.0"/>
    <numFmt numFmtId="169" formatCode="0.000"/>
    <numFmt numFmtId="170" formatCode="hh\:mm"/>
    <numFmt numFmtId="171" formatCode="0;\-0;;@"/>
    <numFmt numFmtId="172" formatCode="mm\ \ dd\ \ hh\:mm\:ss"/>
    <numFmt numFmtId="173" formatCode="#,##0.000_ ;[Red]\-#,##0.000\ "/>
    <numFmt numFmtId="174" formatCode="#,##0_ ;[Red]\-#,##0\ "/>
    <numFmt numFmtId="175" formatCode="0_ ;[Red]\-0\ "/>
  </numFmts>
  <fonts count="16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72"/>
      <name val="Arial"/>
      <family val="2"/>
    </font>
    <font>
      <sz val="2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843">
    <xf numFmtId="0" fontId="0" fillId="0" borderId="0" xfId="0"/>
    <xf numFmtId="45" fontId="0" fillId="0" borderId="1" xfId="0" applyNumberFormat="1" applyBorder="1"/>
    <xf numFmtId="0" fontId="0" fillId="0" borderId="2" xfId="0" applyBorder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/>
    </xf>
    <xf numFmtId="166" fontId="0" fillId="0" borderId="1" xfId="0" applyNumberFormat="1" applyBorder="1"/>
    <xf numFmtId="167" fontId="0" fillId="0" borderId="1" xfId="0" applyNumberFormat="1" applyBorder="1"/>
    <xf numFmtId="164" fontId="0" fillId="0" borderId="1" xfId="0" applyNumberFormat="1" applyBorder="1" applyAlignment="1">
      <alignment horizontal="left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 wrapText="1"/>
    </xf>
    <xf numFmtId="3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2" xfId="0" applyBorder="1" applyAlignment="1">
      <alignment horizontal="center" wrapText="1"/>
    </xf>
    <xf numFmtId="45" fontId="0" fillId="0" borderId="1" xfId="0" quotePrefix="1" applyNumberFormat="1" applyBorder="1"/>
    <xf numFmtId="166" fontId="0" fillId="0" borderId="1" xfId="0" applyNumberFormat="1" applyBorder="1" applyAlignment="1">
      <alignment horizontal="center"/>
    </xf>
    <xf numFmtId="166" fontId="0" fillId="0" borderId="1" xfId="0" quotePrefix="1" applyNumberFormat="1" applyBorder="1"/>
    <xf numFmtId="165" fontId="0" fillId="0" borderId="1" xfId="0" applyNumberFormat="1" applyBorder="1"/>
    <xf numFmtId="164" fontId="0" fillId="0" borderId="3" xfId="0" applyNumberFormat="1" applyBorder="1"/>
    <xf numFmtId="0" fontId="0" fillId="0" borderId="1" xfId="0" applyBorder="1" applyAlignment="1">
      <alignment horizontal="right" wrapText="1"/>
    </xf>
    <xf numFmtId="0" fontId="0" fillId="2" borderId="1" xfId="0" applyFill="1" applyBorder="1" applyProtection="1">
      <protection locked="0"/>
    </xf>
    <xf numFmtId="0" fontId="0" fillId="2" borderId="3" xfId="0" applyFill="1" applyBorder="1" applyProtection="1">
      <protection locked="0"/>
    </xf>
    <xf numFmtId="166" fontId="0" fillId="2" borderId="1" xfId="0" applyNumberFormat="1" applyFill="1" applyBorder="1" applyProtection="1"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wrapText="1"/>
    </xf>
    <xf numFmtId="14" fontId="0" fillId="0" borderId="1" xfId="0" applyNumberFormat="1" applyBorder="1" applyAlignment="1">
      <alignment horizont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6" fontId="0" fillId="2" borderId="1" xfId="0" applyNumberFormat="1" applyFill="1" applyBorder="1" applyAlignment="1" applyProtection="1">
      <alignment horizontal="right"/>
      <protection locked="0"/>
    </xf>
    <xf numFmtId="0" fontId="0" fillId="2" borderId="3" xfId="0" applyFill="1" applyBorder="1" applyAlignment="1" applyProtection="1">
      <alignment horizontal="left"/>
      <protection locked="0"/>
    </xf>
    <xf numFmtId="2" fontId="0" fillId="2" borderId="1" xfId="0" applyNumberFormat="1" applyFill="1" applyBorder="1" applyProtection="1">
      <protection locked="0"/>
    </xf>
    <xf numFmtId="14" fontId="0" fillId="2" borderId="1" xfId="0" applyNumberFormat="1" applyFill="1" applyBorder="1" applyAlignment="1" applyProtection="1">
      <alignment horizontal="center"/>
      <protection locked="0"/>
    </xf>
    <xf numFmtId="169" fontId="0" fillId="2" borderId="6" xfId="0" applyNumberFormat="1" applyFill="1" applyBorder="1" applyProtection="1">
      <protection locked="0"/>
    </xf>
    <xf numFmtId="0" fontId="0" fillId="0" borderId="6" xfId="0" applyBorder="1" applyAlignment="1">
      <alignment wrapText="1"/>
    </xf>
    <xf numFmtId="0" fontId="0" fillId="3" borderId="2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6" fontId="0" fillId="3" borderId="1" xfId="0" applyNumberFormat="1" applyFill="1" applyBorder="1"/>
    <xf numFmtId="167" fontId="0" fillId="3" borderId="1" xfId="0" applyNumberFormat="1" applyFill="1" applyBorder="1"/>
    <xf numFmtId="45" fontId="0" fillId="3" borderId="1" xfId="0" applyNumberFormat="1" applyFill="1" applyBorder="1"/>
    <xf numFmtId="164" fontId="0" fillId="3" borderId="1" xfId="0" applyNumberFormat="1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164" fontId="0" fillId="3" borderId="1" xfId="0" applyNumberFormat="1" applyFill="1" applyBorder="1" applyAlignment="1">
      <alignment horizontal="righ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45" fontId="0" fillId="3" borderId="1" xfId="0" applyNumberFormat="1" applyFill="1" applyBorder="1" applyAlignment="1">
      <alignment horizontal="center" vertical="center"/>
    </xf>
    <xf numFmtId="166" fontId="0" fillId="3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 applyProtection="1">
      <alignment horizontal="center" vertical="center"/>
      <protection locked="0"/>
    </xf>
    <xf numFmtId="165" fontId="0" fillId="2" borderId="1" xfId="0" applyNumberFormat="1" applyFill="1" applyBorder="1" applyAlignment="1" applyProtection="1">
      <alignment horizontal="center" vertical="center"/>
      <protection locked="0"/>
    </xf>
    <xf numFmtId="165" fontId="0" fillId="3" borderId="1" xfId="0" applyNumberFormat="1" applyFill="1" applyBorder="1" applyAlignment="1">
      <alignment horizontal="center" vertical="center"/>
    </xf>
    <xf numFmtId="45" fontId="0" fillId="2" borderId="1" xfId="0" applyNumberFormat="1" applyFill="1" applyBorder="1" applyAlignment="1" applyProtection="1">
      <alignment horizontal="center" vertical="center"/>
      <protection locked="0"/>
    </xf>
    <xf numFmtId="0" fontId="0" fillId="0" borderId="16" xfId="0" applyBorder="1" applyAlignment="1">
      <alignment horizontal="left" wrapText="1"/>
    </xf>
    <xf numFmtId="2" fontId="0" fillId="2" borderId="6" xfId="0" applyNumberFormat="1" applyFill="1" applyBorder="1" applyAlignment="1" applyProtection="1">
      <alignment horizontal="center" vertical="center" wrapText="1"/>
      <protection locked="0"/>
    </xf>
    <xf numFmtId="168" fontId="0" fillId="2" borderId="16" xfId="0" applyNumberFormat="1" applyFill="1" applyBorder="1" applyAlignment="1" applyProtection="1">
      <alignment horizontal="center" vertical="center" wrapText="1"/>
      <protection locked="0"/>
    </xf>
    <xf numFmtId="165" fontId="0" fillId="0" borderId="1" xfId="0" applyNumberFormat="1" applyBorder="1" applyAlignment="1">
      <alignment horizontal="center" vertical="center"/>
    </xf>
    <xf numFmtId="168" fontId="0" fillId="0" borderId="16" xfId="0" applyNumberFormat="1" applyBorder="1" applyAlignment="1">
      <alignment horizontal="left" vertical="center"/>
    </xf>
    <xf numFmtId="0" fontId="3" fillId="3" borderId="16" xfId="0" applyFont="1" applyFill="1" applyBorder="1" applyAlignment="1">
      <alignment horizontal="right" vertical="center"/>
    </xf>
    <xf numFmtId="166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171" fontId="0" fillId="3" borderId="1" xfId="0" applyNumberFormat="1" applyFill="1" applyBorder="1"/>
    <xf numFmtId="166" fontId="0" fillId="3" borderId="16" xfId="0" applyNumberFormat="1" applyFill="1" applyBorder="1"/>
    <xf numFmtId="0" fontId="0" fillId="3" borderId="16" xfId="0" applyFill="1" applyBorder="1"/>
    <xf numFmtId="0" fontId="0" fillId="0" borderId="3" xfId="0" applyBorder="1"/>
    <xf numFmtId="0" fontId="0" fillId="0" borderId="1" xfId="0" applyBorder="1" applyAlignment="1">
      <alignment horizontal="center"/>
    </xf>
    <xf numFmtId="21" fontId="0" fillId="0" borderId="1" xfId="0" applyNumberFormat="1" applyBorder="1" applyAlignment="1">
      <alignment horizontal="center"/>
    </xf>
    <xf numFmtId="0" fontId="0" fillId="0" borderId="1" xfId="0" applyBorder="1"/>
    <xf numFmtId="171" fontId="0" fillId="0" borderId="1" xfId="0" applyNumberFormat="1" applyBorder="1"/>
    <xf numFmtId="171" fontId="0" fillId="0" borderId="1" xfId="0" applyNumberFormat="1" applyBorder="1" applyAlignment="1">
      <alignment horizontal="center"/>
    </xf>
    <xf numFmtId="171" fontId="0" fillId="0" borderId="1" xfId="0" quotePrefix="1" applyNumberFormat="1" applyBorder="1"/>
    <xf numFmtId="166" fontId="0" fillId="0" borderId="16" xfId="0" applyNumberFormat="1" applyBorder="1"/>
    <xf numFmtId="0" fontId="0" fillId="0" borderId="17" xfId="0" applyBorder="1"/>
    <xf numFmtId="0" fontId="0" fillId="0" borderId="16" xfId="0" applyBorder="1" applyAlignment="1">
      <alignment wrapText="1"/>
    </xf>
    <xf numFmtId="0" fontId="0" fillId="0" borderId="2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7" fontId="0" fillId="0" borderId="1" xfId="0" quotePrefix="1" applyNumberFormat="1" applyBorder="1"/>
    <xf numFmtId="45" fontId="0" fillId="3" borderId="1" xfId="0" quotePrefix="1" applyNumberFormat="1" applyFill="1" applyBorder="1"/>
    <xf numFmtId="169" fontId="0" fillId="0" borderId="6" xfId="0" applyNumberFormat="1" applyBorder="1"/>
    <xf numFmtId="3" fontId="0" fillId="3" borderId="1" xfId="0" applyNumberFormat="1" applyFill="1" applyBorder="1"/>
    <xf numFmtId="0" fontId="0" fillId="0" borderId="18" xfId="0" applyBorder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3" fontId="0" fillId="2" borderId="1" xfId="0" applyNumberFormat="1" applyFill="1" applyBorder="1" applyAlignment="1" applyProtection="1">
      <alignment horizontal="center"/>
      <protection locked="0"/>
    </xf>
    <xf numFmtId="168" fontId="0" fillId="0" borderId="6" xfId="0" applyNumberFormat="1" applyBorder="1" applyAlignment="1">
      <alignment horizontal="center"/>
    </xf>
    <xf numFmtId="171" fontId="0" fillId="0" borderId="1" xfId="0" quotePrefix="1" applyNumberFormat="1" applyBorder="1" applyAlignment="1">
      <alignment horizontal="right"/>
    </xf>
    <xf numFmtId="21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45" fontId="0" fillId="3" borderId="1" xfId="0" applyNumberFormat="1" applyFill="1" applyBorder="1" applyAlignment="1">
      <alignment horizontal="center"/>
    </xf>
    <xf numFmtId="169" fontId="0" fillId="3" borderId="1" xfId="0" applyNumberFormat="1" applyFill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21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0" fillId="3" borderId="1" xfId="0" applyNumberFormat="1" applyFill="1" applyBorder="1" applyAlignment="1">
      <alignment horizontal="center"/>
    </xf>
    <xf numFmtId="14" fontId="7" fillId="0" borderId="0" xfId="0" applyNumberFormat="1" applyFont="1" applyAlignment="1">
      <alignment horizontal="center"/>
    </xf>
    <xf numFmtId="0" fontId="0" fillId="3" borderId="3" xfId="0" applyFill="1" applyBorder="1" applyAlignment="1">
      <alignment horizontal="center" wrapText="1"/>
    </xf>
    <xf numFmtId="21" fontId="0" fillId="3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66" fontId="0" fillId="3" borderId="1" xfId="0" applyNumberFormat="1" applyFill="1" applyBorder="1" applyAlignment="1">
      <alignment vertical="center"/>
    </xf>
    <xf numFmtId="167" fontId="0" fillId="3" borderId="1" xfId="0" applyNumberFormat="1" applyFill="1" applyBorder="1" applyAlignment="1">
      <alignment vertical="center"/>
    </xf>
    <xf numFmtId="45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right" vertical="center"/>
    </xf>
    <xf numFmtId="164" fontId="0" fillId="3" borderId="1" xfId="0" applyNumberFormat="1" applyFill="1" applyBorder="1" applyAlignment="1">
      <alignment horizontal="left" vertical="center"/>
    </xf>
    <xf numFmtId="164" fontId="0" fillId="3" borderId="1" xfId="0" applyNumberFormat="1" applyFill="1" applyBorder="1" applyAlignment="1">
      <alignment vertical="center"/>
    </xf>
    <xf numFmtId="164" fontId="0" fillId="3" borderId="1" xfId="0" applyNumberFormat="1" applyFill="1" applyBorder="1" applyAlignment="1">
      <alignment horizontal="right" vertical="center"/>
    </xf>
    <xf numFmtId="165" fontId="0" fillId="3" borderId="1" xfId="0" applyNumberFormat="1" applyFill="1" applyBorder="1" applyAlignment="1">
      <alignment vertical="center"/>
    </xf>
    <xf numFmtId="21" fontId="0" fillId="3" borderId="1" xfId="0" applyNumberFormat="1" applyFill="1" applyBorder="1" applyAlignment="1">
      <alignment horizontal="center"/>
    </xf>
    <xf numFmtId="0" fontId="0" fillId="3" borderId="4" xfId="0" applyFill="1" applyBorder="1" applyAlignment="1">
      <alignment horizontal="left"/>
    </xf>
    <xf numFmtId="14" fontId="0" fillId="3" borderId="5" xfId="0" applyNumberFormat="1" applyFill="1" applyBorder="1" applyAlignment="1">
      <alignment horizontal="left"/>
    </xf>
    <xf numFmtId="168" fontId="0" fillId="3" borderId="6" xfId="0" applyNumberFormat="1" applyFill="1" applyBorder="1" applyAlignment="1">
      <alignment horizontal="center"/>
    </xf>
    <xf numFmtId="168" fontId="0" fillId="3" borderId="6" xfId="0" quotePrefix="1" applyNumberFormat="1" applyFill="1" applyBorder="1" applyAlignment="1">
      <alignment horizontal="center"/>
    </xf>
    <xf numFmtId="166" fontId="0" fillId="3" borderId="1" xfId="0" applyNumberFormat="1" applyFill="1" applyBorder="1" applyAlignment="1">
      <alignment horizontal="right"/>
    </xf>
    <xf numFmtId="168" fontId="0" fillId="3" borderId="6" xfId="0" applyNumberFormat="1" applyFill="1" applyBorder="1"/>
    <xf numFmtId="0" fontId="0" fillId="0" borderId="3" xfId="0" applyBorder="1" applyAlignment="1">
      <alignment horizontal="center"/>
    </xf>
    <xf numFmtId="171" fontId="0" fillId="3" borderId="1" xfId="0" quotePrefix="1" applyNumberFormat="1" applyFill="1" applyBorder="1"/>
    <xf numFmtId="0" fontId="0" fillId="0" borderId="19" xfId="0" applyBorder="1"/>
    <xf numFmtId="2" fontId="0" fillId="2" borderId="5" xfId="0" applyNumberFormat="1" applyFill="1" applyBorder="1" applyAlignment="1" applyProtection="1">
      <alignment horizontal="left"/>
      <protection locked="0"/>
    </xf>
    <xf numFmtId="1" fontId="0" fillId="3" borderId="1" xfId="0" applyNumberForma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166" fontId="0" fillId="3" borderId="16" xfId="0" applyNumberFormat="1" applyFill="1" applyBorder="1" applyAlignment="1">
      <alignment horizontal="left" vertical="center"/>
    </xf>
    <xf numFmtId="170" fontId="0" fillId="2" borderId="1" xfId="0" applyNumberFormat="1" applyFill="1" applyBorder="1" applyAlignment="1" applyProtection="1">
      <alignment horizontal="center" vertical="center"/>
      <protection locked="0"/>
    </xf>
    <xf numFmtId="0" fontId="0" fillId="0" borderId="16" xfId="0" applyBorder="1" applyAlignment="1">
      <alignment horizontal="center" wrapText="1"/>
    </xf>
    <xf numFmtId="0" fontId="4" fillId="0" borderId="0" xfId="0" applyFont="1" applyAlignment="1">
      <alignment horizontal="left"/>
    </xf>
    <xf numFmtId="2" fontId="0" fillId="3" borderId="5" xfId="0" applyNumberFormat="1" applyFill="1" applyBorder="1" applyAlignment="1">
      <alignment horizontal="left"/>
    </xf>
    <xf numFmtId="1" fontId="0" fillId="3" borderId="20" xfId="0" applyNumberFormat="1" applyFill="1" applyBorder="1" applyAlignment="1">
      <alignment horizontal="left"/>
    </xf>
    <xf numFmtId="166" fontId="0" fillId="3" borderId="16" xfId="0" applyNumberFormat="1" applyFill="1" applyBorder="1" applyAlignment="1">
      <alignment horizontal="right"/>
    </xf>
    <xf numFmtId="0" fontId="0" fillId="2" borderId="6" xfId="0" applyFill="1" applyBorder="1" applyAlignment="1" applyProtection="1">
      <alignment horizontal="center"/>
      <protection locked="0"/>
    </xf>
    <xf numFmtId="168" fontId="0" fillId="2" borderId="6" xfId="0" applyNumberFormat="1" applyFill="1" applyBorder="1" applyAlignment="1" applyProtection="1">
      <alignment horizontal="center"/>
      <protection locked="0"/>
    </xf>
    <xf numFmtId="167" fontId="0" fillId="2" borderId="1" xfId="0" applyNumberFormat="1" applyFill="1" applyBorder="1" applyProtection="1">
      <protection locked="0"/>
    </xf>
    <xf numFmtId="3" fontId="0" fillId="2" borderId="1" xfId="0" applyNumberFormat="1" applyFill="1" applyBorder="1" applyProtection="1">
      <protection locked="0"/>
    </xf>
    <xf numFmtId="168" fontId="1" fillId="2" borderId="6" xfId="0" applyNumberFormat="1" applyFont="1" applyFill="1" applyBorder="1" applyAlignment="1" applyProtection="1">
      <alignment horizontal="center"/>
      <protection locked="0"/>
    </xf>
    <xf numFmtId="166" fontId="1" fillId="2" borderId="1" xfId="0" applyNumberFormat="1" applyFont="1" applyFill="1" applyBorder="1" applyProtection="1">
      <protection locked="0"/>
    </xf>
    <xf numFmtId="3" fontId="1" fillId="2" borderId="1" xfId="0" applyNumberFormat="1" applyFont="1" applyFill="1" applyBorder="1" applyProtection="1">
      <protection locked="0"/>
    </xf>
    <xf numFmtId="0" fontId="8" fillId="0" borderId="1" xfId="0" applyFont="1" applyBorder="1" applyAlignment="1">
      <alignment horizontal="center" wrapText="1"/>
    </xf>
    <xf numFmtId="3" fontId="0" fillId="2" borderId="1" xfId="0" applyNumberFormat="1" applyFill="1" applyBorder="1" applyAlignment="1" applyProtection="1">
      <alignment horizontal="right"/>
      <protection locked="0"/>
    </xf>
    <xf numFmtId="3" fontId="0" fillId="3" borderId="6" xfId="0" applyNumberFormat="1" applyFill="1" applyBorder="1" applyAlignment="1">
      <alignment horizontal="right"/>
    </xf>
    <xf numFmtId="172" fontId="0" fillId="3" borderId="1" xfId="0" applyNumberFormat="1" applyFill="1" applyBorder="1" applyAlignment="1">
      <alignment horizontal="right"/>
    </xf>
    <xf numFmtId="166" fontId="0" fillId="3" borderId="16" xfId="0" applyNumberFormat="1" applyFill="1" applyBorder="1" applyAlignment="1">
      <alignment horizontal="left"/>
    </xf>
    <xf numFmtId="1" fontId="0" fillId="3" borderId="16" xfId="0" applyNumberFormat="1" applyFill="1" applyBorder="1" applyAlignment="1">
      <alignment horizontal="center"/>
    </xf>
    <xf numFmtId="2" fontId="0" fillId="3" borderId="16" xfId="0" applyNumberFormat="1" applyFill="1" applyBorder="1" applyAlignment="1">
      <alignment horizontal="center"/>
    </xf>
    <xf numFmtId="166" fontId="0" fillId="3" borderId="16" xfId="0" applyNumberFormat="1" applyFill="1" applyBorder="1" applyAlignment="1">
      <alignment horizontal="center"/>
    </xf>
    <xf numFmtId="3" fontId="0" fillId="3" borderId="16" xfId="0" applyNumberFormat="1" applyFill="1" applyBorder="1" applyAlignment="1">
      <alignment horizontal="center"/>
    </xf>
    <xf numFmtId="0" fontId="0" fillId="3" borderId="21" xfId="0" applyFill="1" applyBorder="1"/>
    <xf numFmtId="0" fontId="0" fillId="3" borderId="22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 applyAlignment="1">
      <alignment horizontal="right"/>
    </xf>
    <xf numFmtId="21" fontId="0" fillId="2" borderId="1" xfId="0" applyNumberFormat="1" applyFill="1" applyBorder="1" applyProtection="1">
      <protection locked="0"/>
    </xf>
    <xf numFmtId="21" fontId="0" fillId="3" borderId="1" xfId="0" applyNumberFormat="1" applyFill="1" applyBorder="1"/>
    <xf numFmtId="3" fontId="0" fillId="3" borderId="1" xfId="0" applyNumberFormat="1" applyFill="1" applyBorder="1" applyAlignment="1">
      <alignment horizontal="right"/>
    </xf>
    <xf numFmtId="10" fontId="0" fillId="3" borderId="1" xfId="0" applyNumberFormat="1" applyFill="1" applyBorder="1"/>
    <xf numFmtId="0" fontId="0" fillId="3" borderId="7" xfId="0" applyFill="1" applyBorder="1"/>
    <xf numFmtId="0" fontId="0" fillId="2" borderId="1" xfId="0" applyFill="1" applyBorder="1" applyAlignment="1" applyProtection="1">
      <alignment horizontal="right"/>
      <protection locked="0"/>
    </xf>
    <xf numFmtId="0" fontId="0" fillId="3" borderId="8" xfId="0" applyFill="1" applyBorder="1"/>
    <xf numFmtId="0" fontId="0" fillId="3" borderId="23" xfId="0" applyFill="1" applyBorder="1"/>
    <xf numFmtId="0" fontId="0" fillId="3" borderId="24" xfId="0" applyFill="1" applyBorder="1"/>
    <xf numFmtId="0" fontId="2" fillId="0" borderId="25" xfId="0" applyFont="1" applyBorder="1" applyAlignment="1">
      <alignment horizontal="right" vertical="center" wrapText="1"/>
    </xf>
    <xf numFmtId="168" fontId="5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1" fontId="5" fillId="2" borderId="1" xfId="0" quotePrefix="1" applyNumberFormat="1" applyFont="1" applyFill="1" applyBorder="1" applyAlignment="1" applyProtection="1">
      <alignment horizontal="center" vertical="center"/>
      <protection locked="0"/>
    </xf>
    <xf numFmtId="168" fontId="5" fillId="3" borderId="1" xfId="0" quotePrefix="1" applyNumberFormat="1" applyFont="1" applyFill="1" applyBorder="1" applyAlignment="1">
      <alignment horizontal="center" vertical="center"/>
    </xf>
    <xf numFmtId="14" fontId="5" fillId="3" borderId="1" xfId="0" quotePrefix="1" applyNumberFormat="1" applyFont="1" applyFill="1" applyBorder="1" applyAlignment="1">
      <alignment horizontal="center" vertical="center"/>
    </xf>
    <xf numFmtId="1" fontId="5" fillId="3" borderId="1" xfId="0" quotePrefix="1" applyNumberFormat="1" applyFont="1" applyFill="1" applyBorder="1" applyAlignment="1">
      <alignment horizontal="center" vertical="center"/>
    </xf>
    <xf numFmtId="1" fontId="0" fillId="2" borderId="20" xfId="0" applyNumberFormat="1" applyFill="1" applyBorder="1" applyAlignment="1" applyProtection="1">
      <alignment horizontal="left"/>
      <protection locked="0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0" fillId="0" borderId="6" xfId="0" applyNumberFormat="1" applyBorder="1" applyAlignment="1">
      <alignment horizontal="center" vertical="center"/>
    </xf>
    <xf numFmtId="168" fontId="0" fillId="0" borderId="6" xfId="0" applyNumberFormat="1" applyBorder="1" applyAlignment="1">
      <alignment horizontal="center" vertical="center"/>
    </xf>
    <xf numFmtId="166" fontId="0" fillId="0" borderId="1" xfId="0" applyNumberFormat="1" applyBorder="1" applyAlignment="1">
      <alignment vertical="center"/>
    </xf>
    <xf numFmtId="167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5" fontId="0" fillId="0" borderId="1" xfId="0" applyNumberFormat="1" applyBorder="1" applyAlignment="1">
      <alignment vertical="center"/>
    </xf>
    <xf numFmtId="171" fontId="0" fillId="0" borderId="1" xfId="0" applyNumberFormat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3" fontId="0" fillId="3" borderId="1" xfId="0" applyNumberFormat="1" applyFill="1" applyBorder="1" applyAlignment="1">
      <alignment vertical="center"/>
    </xf>
    <xf numFmtId="171" fontId="0" fillId="3" borderId="1" xfId="0" applyNumberFormat="1" applyFill="1" applyBorder="1" applyAlignment="1">
      <alignment vertical="center"/>
    </xf>
    <xf numFmtId="166" fontId="0" fillId="3" borderId="1" xfId="0" applyNumberFormat="1" applyFill="1" applyBorder="1" applyAlignment="1">
      <alignment horizontal="right" vertical="center"/>
    </xf>
    <xf numFmtId="0" fontId="0" fillId="3" borderId="1" xfId="0" applyFill="1" applyBorder="1" applyAlignment="1">
      <alignment horizontal="left" vertical="center"/>
    </xf>
    <xf numFmtId="0" fontId="0" fillId="3" borderId="16" xfId="0" applyFill="1" applyBorder="1" applyAlignment="1">
      <alignment horizontal="left" vertical="center"/>
    </xf>
    <xf numFmtId="0" fontId="0" fillId="3" borderId="3" xfId="0" applyFill="1" applyBorder="1" applyAlignment="1">
      <alignment horizontal="center" vertical="center"/>
    </xf>
    <xf numFmtId="168" fontId="0" fillId="3" borderId="6" xfId="0" applyNumberFormat="1" applyFill="1" applyBorder="1" applyAlignment="1">
      <alignment horizontal="center" vertical="center"/>
    </xf>
    <xf numFmtId="166" fontId="0" fillId="3" borderId="6" xfId="0" applyNumberFormat="1" applyFill="1" applyBorder="1" applyAlignment="1">
      <alignment vertical="center"/>
    </xf>
    <xf numFmtId="168" fontId="0" fillId="3" borderId="6" xfId="0" applyNumberFormat="1" applyFill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167" fontId="0" fillId="0" borderId="1" xfId="0" applyNumberFormat="1" applyBorder="1" applyAlignment="1">
      <alignment horizontal="center" vertical="center"/>
    </xf>
    <xf numFmtId="171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vertical="center"/>
    </xf>
    <xf numFmtId="164" fontId="0" fillId="0" borderId="1" xfId="0" applyNumberFormat="1" applyBorder="1" applyAlignment="1">
      <alignment horizontal="left" vertical="center"/>
    </xf>
    <xf numFmtId="21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8" fontId="0" fillId="2" borderId="1" xfId="0" applyNumberFormat="1" applyFill="1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166" fontId="0" fillId="2" borderId="1" xfId="0" applyNumberFormat="1" applyFill="1" applyBorder="1" applyAlignment="1" applyProtection="1">
      <alignment vertical="center"/>
      <protection locked="0"/>
    </xf>
    <xf numFmtId="165" fontId="0" fillId="2" borderId="1" xfId="0" applyNumberFormat="1" applyFill="1" applyBorder="1" applyAlignment="1" applyProtection="1">
      <alignment vertical="center"/>
      <protection locked="0"/>
    </xf>
    <xf numFmtId="3" fontId="0" fillId="2" borderId="1" xfId="0" applyNumberFormat="1" applyFill="1" applyBorder="1" applyAlignment="1" applyProtection="1">
      <alignment horizontal="center" vertical="center"/>
      <protection locked="0"/>
    </xf>
    <xf numFmtId="171" fontId="0" fillId="2" borderId="1" xfId="0" applyNumberForma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3" xfId="0" applyFill="1" applyBorder="1" applyAlignment="1" applyProtection="1">
      <alignment vertical="center"/>
      <protection locked="0"/>
    </xf>
    <xf numFmtId="14" fontId="0" fillId="0" borderId="1" xfId="0" quotePrefix="1" applyNumberFormat="1" applyBorder="1" applyAlignment="1">
      <alignment horizontal="center" vertical="center"/>
    </xf>
    <xf numFmtId="171" fontId="0" fillId="0" borderId="1" xfId="0" quotePrefix="1" applyNumberFormat="1" applyBorder="1" applyAlignment="1">
      <alignment horizontal="center" vertical="center"/>
    </xf>
    <xf numFmtId="1" fontId="0" fillId="0" borderId="1" xfId="0" applyNumberFormat="1" applyBorder="1" applyAlignment="1">
      <alignment horizontal="right" vertical="center"/>
    </xf>
    <xf numFmtId="168" fontId="0" fillId="0" borderId="1" xfId="0" quotePrefix="1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right" vertical="center"/>
    </xf>
    <xf numFmtId="167" fontId="3" fillId="0" borderId="1" xfId="0" applyNumberFormat="1" applyFont="1" applyBorder="1" applyAlignment="1">
      <alignment vertical="center"/>
    </xf>
    <xf numFmtId="171" fontId="3" fillId="0" borderId="1" xfId="0" applyNumberFormat="1" applyFont="1" applyBorder="1" applyAlignment="1">
      <alignment horizontal="center" vertical="center"/>
    </xf>
    <xf numFmtId="14" fontId="0" fillId="0" borderId="2" xfId="0" applyNumberFormat="1" applyBorder="1" applyAlignment="1">
      <alignment vertical="center"/>
    </xf>
    <xf numFmtId="14" fontId="0" fillId="0" borderId="3" xfId="0" applyNumberFormat="1" applyBorder="1" applyAlignment="1">
      <alignment horizontal="center" vertical="center"/>
    </xf>
    <xf numFmtId="3" fontId="0" fillId="0" borderId="1" xfId="0" quotePrefix="1" applyNumberFormat="1" applyBorder="1" applyAlignment="1">
      <alignment vertical="center"/>
    </xf>
    <xf numFmtId="14" fontId="0" fillId="0" borderId="26" xfId="0" applyNumberFormat="1" applyBorder="1" applyAlignment="1">
      <alignment vertical="center"/>
    </xf>
    <xf numFmtId="0" fontId="0" fillId="0" borderId="27" xfId="0" applyBorder="1" applyAlignment="1">
      <alignment vertical="center"/>
    </xf>
    <xf numFmtId="167" fontId="0" fillId="0" borderId="27" xfId="0" applyNumberFormat="1" applyBorder="1" applyAlignment="1">
      <alignment vertical="center"/>
    </xf>
    <xf numFmtId="3" fontId="0" fillId="0" borderId="27" xfId="0" applyNumberFormat="1" applyBorder="1" applyAlignment="1">
      <alignment vertical="center"/>
    </xf>
    <xf numFmtId="0" fontId="0" fillId="0" borderId="27" xfId="0" applyBorder="1" applyAlignment="1">
      <alignment horizontal="center" vertical="center"/>
    </xf>
    <xf numFmtId="166" fontId="0" fillId="0" borderId="27" xfId="0" applyNumberFormat="1" applyBorder="1" applyAlignment="1">
      <alignment vertical="center"/>
    </xf>
    <xf numFmtId="0" fontId="0" fillId="0" borderId="29" xfId="0" applyBorder="1" applyAlignment="1">
      <alignment vertical="center"/>
    </xf>
    <xf numFmtId="171" fontId="0" fillId="0" borderId="1" xfId="0" applyNumberFormat="1" applyBorder="1" applyAlignment="1">
      <alignment vertical="center"/>
    </xf>
    <xf numFmtId="1" fontId="0" fillId="3" borderId="6" xfId="0" applyNumberFormat="1" applyFill="1" applyBorder="1" applyAlignment="1">
      <alignment horizontal="center"/>
    </xf>
    <xf numFmtId="3" fontId="0" fillId="4" borderId="16" xfId="0" applyNumberForma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166" fontId="0" fillId="0" borderId="45" xfId="0" applyNumberFormat="1" applyBorder="1" applyAlignment="1">
      <alignment vertical="center"/>
    </xf>
    <xf numFmtId="2" fontId="0" fillId="0" borderId="27" xfId="0" applyNumberFormat="1" applyBorder="1" applyAlignment="1">
      <alignment vertical="center"/>
    </xf>
    <xf numFmtId="2" fontId="3" fillId="0" borderId="16" xfId="0" quotePrefix="1" applyNumberFormat="1" applyFont="1" applyBorder="1" applyAlignment="1">
      <alignment horizontal="right" vertical="center"/>
    </xf>
    <xf numFmtId="0" fontId="3" fillId="3" borderId="3" xfId="0" quotePrefix="1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3" fillId="0" borderId="10" xfId="0" applyFont="1" applyBorder="1" applyAlignment="1">
      <alignment horizontal="center" vertical="center"/>
    </xf>
    <xf numFmtId="1" fontId="11" fillId="0" borderId="1" xfId="1" applyNumberFormat="1" applyBorder="1" applyAlignment="1" applyProtection="1">
      <alignment horizontal="center"/>
      <protection locked="0"/>
    </xf>
    <xf numFmtId="0" fontId="0" fillId="0" borderId="10" xfId="0" applyBorder="1" applyAlignment="1">
      <alignment horizontal="center" vertical="center"/>
    </xf>
    <xf numFmtId="0" fontId="0" fillId="0" borderId="59" xfId="0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174" fontId="0" fillId="5" borderId="21" xfId="0" quotePrefix="1" applyNumberFormat="1" applyFill="1" applyBorder="1" applyAlignment="1">
      <alignment horizontal="right" vertical="center"/>
    </xf>
    <xf numFmtId="174" fontId="0" fillId="5" borderId="2" xfId="0" quotePrefix="1" applyNumberFormat="1" applyFill="1" applyBorder="1" applyAlignment="1">
      <alignment horizontal="right" vertical="center"/>
    </xf>
    <xf numFmtId="174" fontId="0" fillId="5" borderId="2" xfId="0" applyNumberFormat="1" applyFill="1" applyBorder="1" applyAlignment="1">
      <alignment horizontal="right" vertical="center"/>
    </xf>
    <xf numFmtId="174" fontId="0" fillId="5" borderId="22" xfId="0" quotePrefix="1" applyNumberFormat="1" applyFill="1" applyBorder="1" applyAlignment="1">
      <alignment horizontal="right" vertical="center"/>
    </xf>
    <xf numFmtId="174" fontId="0" fillId="5" borderId="3" xfId="0" quotePrefix="1" applyNumberFormat="1" applyFill="1" applyBorder="1" applyAlignment="1">
      <alignment horizontal="right" vertical="center"/>
    </xf>
    <xf numFmtId="174" fontId="0" fillId="5" borderId="24" xfId="0" quotePrefix="1" applyNumberFormat="1" applyFill="1" applyBorder="1" applyAlignment="1">
      <alignment horizontal="right" vertical="center"/>
    </xf>
    <xf numFmtId="174" fontId="0" fillId="5" borderId="3" xfId="0" applyNumberFormat="1" applyFill="1" applyBorder="1" applyAlignment="1">
      <alignment horizontal="right" vertical="center"/>
    </xf>
    <xf numFmtId="174" fontId="0" fillId="5" borderId="21" xfId="0" applyNumberFormat="1" applyFill="1" applyBorder="1" applyAlignment="1">
      <alignment horizontal="right" vertical="center"/>
    </xf>
    <xf numFmtId="174" fontId="0" fillId="5" borderId="23" xfId="0" applyNumberFormat="1" applyFill="1" applyBorder="1" applyAlignment="1">
      <alignment horizontal="right" vertical="center"/>
    </xf>
    <xf numFmtId="174" fontId="0" fillId="5" borderId="22" xfId="0" applyNumberFormat="1" applyFill="1" applyBorder="1" applyAlignment="1">
      <alignment horizontal="right" vertical="center"/>
    </xf>
    <xf numFmtId="174" fontId="0" fillId="5" borderId="24" xfId="0" applyNumberFormat="1" applyFill="1" applyBorder="1" applyAlignment="1">
      <alignment horizontal="right" vertical="center"/>
    </xf>
    <xf numFmtId="0" fontId="0" fillId="2" borderId="5" xfId="0" applyFill="1" applyBorder="1" applyAlignment="1" applyProtection="1">
      <alignment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0" fontId="5" fillId="5" borderId="21" xfId="0" applyFont="1" applyFill="1" applyBorder="1" applyAlignment="1">
      <alignment horizontal="center" vertical="center"/>
    </xf>
    <xf numFmtId="0" fontId="0" fillId="0" borderId="45" xfId="0" applyBorder="1" applyAlignment="1">
      <alignment horizontal="right" vertical="center"/>
    </xf>
    <xf numFmtId="0" fontId="3" fillId="0" borderId="45" xfId="0" applyFont="1" applyBorder="1" applyAlignment="1">
      <alignment horizontal="right" vertical="center"/>
    </xf>
    <xf numFmtId="175" fontId="10" fillId="0" borderId="51" xfId="0" applyNumberFormat="1" applyFont="1" applyBorder="1" applyAlignment="1">
      <alignment horizontal="right" vertical="center"/>
    </xf>
    <xf numFmtId="175" fontId="0" fillId="0" borderId="0" xfId="0" applyNumberFormat="1" applyAlignment="1">
      <alignment horizontal="center" vertical="center"/>
    </xf>
    <xf numFmtId="175" fontId="0" fillId="0" borderId="51" xfId="0" applyNumberFormat="1" applyBorder="1" applyAlignment="1">
      <alignment vertical="center"/>
    </xf>
    <xf numFmtId="0" fontId="5" fillId="5" borderId="45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4" fontId="0" fillId="5" borderId="21" xfId="0" applyNumberFormat="1" applyFill="1" applyBorder="1" applyAlignment="1">
      <alignment horizontal="right" vertical="center"/>
    </xf>
    <xf numFmtId="4" fontId="0" fillId="5" borderId="22" xfId="0" applyNumberForma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4" fontId="0" fillId="5" borderId="2" xfId="0" applyNumberFormat="1" applyFill="1" applyBorder="1" applyAlignment="1">
      <alignment horizontal="right" vertical="center"/>
    </xf>
    <xf numFmtId="4" fontId="0" fillId="5" borderId="3" xfId="0" applyNumberFormat="1" applyFill="1" applyBorder="1" applyAlignment="1">
      <alignment horizontal="right" vertical="center"/>
    </xf>
    <xf numFmtId="4" fontId="0" fillId="5" borderId="23" xfId="0" applyNumberFormat="1" applyFill="1" applyBorder="1" applyAlignment="1">
      <alignment horizontal="right" vertical="center"/>
    </xf>
    <xf numFmtId="4" fontId="0" fillId="5" borderId="24" xfId="0" applyNumberFormat="1" applyFill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" fillId="0" borderId="0" xfId="0" applyFont="1"/>
    <xf numFmtId="166" fontId="1" fillId="2" borderId="1" xfId="0" applyNumberFormat="1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vertical="center" wrapText="1"/>
    </xf>
    <xf numFmtId="2" fontId="0" fillId="2" borderId="1" xfId="0" applyNumberFormat="1" applyFill="1" applyBorder="1" applyAlignment="1" applyProtection="1">
      <alignment horizontal="center" vertical="center" wrapText="1"/>
      <protection locked="0"/>
    </xf>
    <xf numFmtId="2" fontId="0" fillId="3" borderId="1" xfId="0" applyNumberFormat="1" applyFill="1" applyBorder="1" applyAlignment="1">
      <alignment horizontal="center" vertical="center" wrapText="1"/>
    </xf>
    <xf numFmtId="168" fontId="13" fillId="0" borderId="1" xfId="0" quotePrefix="1" applyNumberFormat="1" applyFont="1" applyBorder="1"/>
    <xf numFmtId="168" fontId="13" fillId="0" borderId="2" xfId="0" quotePrefix="1" applyNumberFormat="1" applyFont="1" applyBorder="1"/>
    <xf numFmtId="168" fontId="13" fillId="0" borderId="3" xfId="0" quotePrefix="1" applyNumberFormat="1" applyFont="1" applyBorder="1"/>
    <xf numFmtId="168" fontId="13" fillId="3" borderId="1" xfId="0" quotePrefix="1" applyNumberFormat="1" applyFont="1" applyFill="1" applyBorder="1" applyAlignment="1">
      <alignment vertical="center"/>
    </xf>
    <xf numFmtId="14" fontId="0" fillId="0" borderId="1" xfId="0" applyNumberFormat="1" applyBorder="1" applyAlignment="1">
      <alignment horizontal="left" vertical="center"/>
    </xf>
    <xf numFmtId="168" fontId="13" fillId="0" borderId="1" xfId="0" quotePrefix="1" applyNumberFormat="1" applyFont="1" applyBorder="1" applyAlignment="1">
      <alignment vertical="center"/>
    </xf>
    <xf numFmtId="166" fontId="13" fillId="0" borderId="1" xfId="0" quotePrefix="1" applyNumberFormat="1" applyFont="1" applyBorder="1" applyAlignment="1">
      <alignment vertical="center"/>
    </xf>
    <xf numFmtId="165" fontId="13" fillId="0" borderId="1" xfId="0" applyNumberFormat="1" applyFont="1" applyBorder="1" applyAlignment="1">
      <alignment vertical="center"/>
    </xf>
    <xf numFmtId="45" fontId="13" fillId="0" borderId="1" xfId="0" applyNumberFormat="1" applyFont="1" applyBorder="1" applyAlignment="1">
      <alignment vertical="center"/>
    </xf>
    <xf numFmtId="166" fontId="13" fillId="0" borderId="1" xfId="0" applyNumberFormat="1" applyFont="1" applyBorder="1" applyAlignment="1">
      <alignment vertical="center"/>
    </xf>
    <xf numFmtId="1" fontId="13" fillId="0" borderId="1" xfId="0" quotePrefix="1" applyNumberFormat="1" applyFont="1" applyBorder="1" applyAlignment="1">
      <alignment horizontal="right" vertical="center"/>
    </xf>
    <xf numFmtId="168" fontId="13" fillId="0" borderId="1" xfId="0" quotePrefix="1" applyNumberFormat="1" applyFont="1" applyBorder="1" applyAlignment="1">
      <alignment horizontal="left" vertical="center"/>
    </xf>
    <xf numFmtId="0" fontId="14" fillId="0" borderId="0" xfId="0" applyFont="1"/>
    <xf numFmtId="0" fontId="1" fillId="2" borderId="3" xfId="0" applyFont="1" applyFill="1" applyBorder="1" applyAlignment="1" applyProtection="1">
      <alignment vertical="center"/>
      <protection locked="0"/>
    </xf>
    <xf numFmtId="0" fontId="0" fillId="0" borderId="57" xfId="0" applyBorder="1"/>
    <xf numFmtId="0" fontId="0" fillId="0" borderId="69" xfId="0" applyBorder="1"/>
    <xf numFmtId="0" fontId="0" fillId="0" borderId="69" xfId="0" applyBorder="1" applyAlignment="1">
      <alignment wrapText="1"/>
    </xf>
    <xf numFmtId="21" fontId="0" fillId="0" borderId="64" xfId="0" applyNumberFormat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4" xfId="0" applyBorder="1" applyAlignment="1">
      <alignment horizontal="center" wrapText="1"/>
    </xf>
    <xf numFmtId="21" fontId="0" fillId="0" borderId="58" xfId="0" applyNumberFormat="1" applyBorder="1" applyAlignment="1">
      <alignment horizontal="center"/>
    </xf>
    <xf numFmtId="0" fontId="0" fillId="0" borderId="57" xfId="0" applyBorder="1" applyAlignment="1">
      <alignment textRotation="90"/>
    </xf>
    <xf numFmtId="0" fontId="0" fillId="0" borderId="64" xfId="0" applyBorder="1" applyAlignment="1">
      <alignment textRotation="90"/>
    </xf>
    <xf numFmtId="0" fontId="0" fillId="0" borderId="64" xfId="0" applyBorder="1" applyAlignment="1">
      <alignment wrapText="1"/>
    </xf>
    <xf numFmtId="0" fontId="1" fillId="0" borderId="64" xfId="0" applyFont="1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1" fontId="0" fillId="0" borderId="45" xfId="0" applyNumberForma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1" fontId="0" fillId="0" borderId="45" xfId="0" applyNumberFormat="1" applyBorder="1" applyAlignment="1">
      <alignment horizontal="center" vertical="center"/>
    </xf>
    <xf numFmtId="14" fontId="0" fillId="0" borderId="45" xfId="0" applyNumberFormat="1" applyBorder="1" applyAlignment="1">
      <alignment horizontal="center" vertical="center"/>
    </xf>
    <xf numFmtId="168" fontId="0" fillId="2" borderId="45" xfId="0" applyNumberFormat="1" applyFill="1" applyBorder="1" applyAlignment="1" applyProtection="1">
      <alignment horizontal="center" vertical="center"/>
      <protection locked="0"/>
    </xf>
    <xf numFmtId="168" fontId="0" fillId="0" borderId="22" xfId="0" applyNumberFormat="1" applyBorder="1" applyAlignment="1">
      <alignment horizontal="center" vertical="center"/>
    </xf>
    <xf numFmtId="1" fontId="0" fillId="2" borderId="21" xfId="0" applyNumberFormat="1" applyFill="1" applyBorder="1" applyAlignment="1" applyProtection="1">
      <alignment horizontal="center" vertical="center"/>
      <protection locked="0"/>
    </xf>
    <xf numFmtId="1" fontId="0" fillId="2" borderId="45" xfId="0" applyNumberFormat="1" applyFill="1" applyBorder="1" applyAlignment="1" applyProtection="1">
      <alignment horizontal="center" vertical="center"/>
      <protection locked="0"/>
    </xf>
    <xf numFmtId="0" fontId="0" fillId="2" borderId="45" xfId="0" applyFill="1" applyBorder="1" applyAlignment="1" applyProtection="1">
      <alignment vertical="center"/>
      <protection locked="0"/>
    </xf>
    <xf numFmtId="1" fontId="11" fillId="0" borderId="45" xfId="1" applyNumberFormat="1" applyBorder="1" applyAlignment="1" applyProtection="1">
      <alignment horizontal="left" vertical="center"/>
      <protection locked="0"/>
    </xf>
    <xf numFmtId="166" fontId="0" fillId="2" borderId="45" xfId="0" applyNumberFormat="1" applyFill="1" applyBorder="1" applyAlignment="1" applyProtection="1">
      <alignment vertical="center"/>
      <protection locked="0"/>
    </xf>
    <xf numFmtId="165" fontId="0" fillId="2" borderId="45" xfId="0" applyNumberFormat="1" applyFill="1" applyBorder="1" applyAlignment="1" applyProtection="1">
      <alignment vertical="center"/>
      <protection locked="0"/>
    </xf>
    <xf numFmtId="3" fontId="0" fillId="2" borderId="45" xfId="0" applyNumberFormat="1" applyFill="1" applyBorder="1" applyAlignment="1" applyProtection="1">
      <alignment horizontal="center" vertical="center"/>
      <protection locked="0"/>
    </xf>
    <xf numFmtId="171" fontId="3" fillId="0" borderId="45" xfId="0" applyNumberFormat="1" applyFont="1" applyBorder="1" applyAlignment="1">
      <alignment horizontal="center" vertical="center"/>
    </xf>
    <xf numFmtId="171" fontId="0" fillId="0" borderId="45" xfId="0" applyNumberFormat="1" applyBorder="1" applyAlignment="1">
      <alignment horizontal="center" vertical="center"/>
    </xf>
    <xf numFmtId="171" fontId="0" fillId="2" borderId="45" xfId="0" applyNumberFormat="1" applyFill="1" applyBorder="1" applyAlignment="1" applyProtection="1">
      <alignment horizontal="center" vertical="center"/>
      <protection locked="0"/>
    </xf>
    <xf numFmtId="45" fontId="0" fillId="0" borderId="45" xfId="0" applyNumberFormat="1" applyBorder="1" applyAlignment="1">
      <alignment vertical="center"/>
    </xf>
    <xf numFmtId="0" fontId="0" fillId="2" borderId="21" xfId="0" applyFill="1" applyBorder="1" applyAlignment="1" applyProtection="1">
      <alignment vertical="center"/>
      <protection locked="0"/>
    </xf>
    <xf numFmtId="0" fontId="1" fillId="2" borderId="22" xfId="0" applyFont="1" applyFill="1" applyBorder="1" applyAlignment="1" applyProtection="1">
      <alignment vertical="center"/>
      <protection locked="0"/>
    </xf>
    <xf numFmtId="168" fontId="0" fillId="0" borderId="3" xfId="0" applyNumberFormat="1" applyBorder="1" applyAlignment="1">
      <alignment horizontal="center" vertical="center"/>
    </xf>
    <xf numFmtId="1" fontId="0" fillId="2" borderId="2" xfId="0" applyNumberFormat="1" applyFill="1" applyBorder="1" applyAlignment="1" applyProtection="1">
      <alignment horizontal="center" vertical="center"/>
      <protection locked="0"/>
    </xf>
    <xf numFmtId="1" fontId="11" fillId="0" borderId="1" xfId="1" applyNumberFormat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0" borderId="36" xfId="0" applyBorder="1" applyAlignment="1">
      <alignment horizontal="center" vertical="center"/>
    </xf>
    <xf numFmtId="21" fontId="0" fillId="0" borderId="37" xfId="0" applyNumberFormat="1" applyBorder="1" applyAlignment="1">
      <alignment horizontal="center" vertical="center"/>
    </xf>
    <xf numFmtId="14" fontId="0" fillId="0" borderId="37" xfId="0" applyNumberFormat="1" applyBorder="1" applyAlignment="1">
      <alignment horizontal="center" vertical="center"/>
    </xf>
    <xf numFmtId="168" fontId="0" fillId="2" borderId="37" xfId="0" applyNumberFormat="1" applyFill="1" applyBorder="1" applyAlignment="1" applyProtection="1">
      <alignment horizontal="center" vertical="center"/>
      <protection locked="0"/>
    </xf>
    <xf numFmtId="168" fontId="0" fillId="0" borderId="24" xfId="0" applyNumberFormat="1" applyBorder="1" applyAlignment="1">
      <alignment horizontal="center" vertical="center"/>
    </xf>
    <xf numFmtId="1" fontId="0" fillId="2" borderId="23" xfId="0" applyNumberFormat="1" applyFill="1" applyBorder="1" applyAlignment="1" applyProtection="1">
      <alignment horizontal="center" vertical="center"/>
      <protection locked="0"/>
    </xf>
    <xf numFmtId="1" fontId="0" fillId="2" borderId="37" xfId="0" applyNumberFormat="1" applyFill="1" applyBorder="1" applyAlignment="1" applyProtection="1">
      <alignment horizontal="center" vertical="center"/>
      <protection locked="0"/>
    </xf>
    <xf numFmtId="0" fontId="0" fillId="2" borderId="37" xfId="0" applyFill="1" applyBorder="1" applyAlignment="1" applyProtection="1">
      <alignment vertical="center"/>
      <protection locked="0"/>
    </xf>
    <xf numFmtId="1" fontId="11" fillId="0" borderId="37" xfId="1" applyNumberFormat="1" applyBorder="1" applyAlignment="1" applyProtection="1">
      <alignment horizontal="left" vertical="center"/>
      <protection locked="0"/>
    </xf>
    <xf numFmtId="166" fontId="0" fillId="2" borderId="37" xfId="0" applyNumberFormat="1" applyFill="1" applyBorder="1" applyAlignment="1" applyProtection="1">
      <alignment vertical="center"/>
      <protection locked="0"/>
    </xf>
    <xf numFmtId="166" fontId="0" fillId="0" borderId="37" xfId="0" applyNumberFormat="1" applyBorder="1" applyAlignment="1">
      <alignment vertical="center"/>
    </xf>
    <xf numFmtId="165" fontId="0" fillId="2" borderId="37" xfId="0" applyNumberFormat="1" applyFill="1" applyBorder="1" applyAlignment="1" applyProtection="1">
      <alignment vertical="center"/>
      <protection locked="0"/>
    </xf>
    <xf numFmtId="3" fontId="0" fillId="2" borderId="37" xfId="0" applyNumberFormat="1" applyFill="1" applyBorder="1" applyAlignment="1" applyProtection="1">
      <alignment horizontal="center" vertical="center"/>
      <protection locked="0"/>
    </xf>
    <xf numFmtId="171" fontId="3" fillId="0" borderId="37" xfId="0" applyNumberFormat="1" applyFont="1" applyBorder="1" applyAlignment="1">
      <alignment horizontal="center" vertical="center"/>
    </xf>
    <xf numFmtId="171" fontId="0" fillId="0" borderId="37" xfId="0" applyNumberFormat="1" applyBorder="1" applyAlignment="1">
      <alignment horizontal="center" vertical="center"/>
    </xf>
    <xf numFmtId="171" fontId="0" fillId="2" borderId="37" xfId="0" applyNumberFormat="1" applyFill="1" applyBorder="1" applyAlignment="1" applyProtection="1">
      <alignment horizontal="center" vertical="center"/>
      <protection locked="0"/>
    </xf>
    <xf numFmtId="45" fontId="0" fillId="0" borderId="37" xfId="0" applyNumberFormat="1" applyBorder="1" applyAlignment="1">
      <alignment vertical="center"/>
    </xf>
    <xf numFmtId="0" fontId="0" fillId="2" borderId="23" xfId="0" applyFill="1" applyBorder="1" applyAlignment="1" applyProtection="1">
      <alignment vertical="center"/>
      <protection locked="0"/>
    </xf>
    <xf numFmtId="0" fontId="1" fillId="2" borderId="24" xfId="0" applyFont="1" applyFill="1" applyBorder="1" applyAlignment="1" applyProtection="1">
      <alignment vertical="center"/>
      <protection locked="0"/>
    </xf>
    <xf numFmtId="0" fontId="0" fillId="0" borderId="40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quotePrefix="1" applyFont="1" applyBorder="1" applyAlignment="1">
      <alignment horizontal="center" vertical="center" wrapText="1"/>
    </xf>
    <xf numFmtId="14" fontId="0" fillId="0" borderId="45" xfId="0" quotePrefix="1" applyNumberFormat="1" applyBorder="1" applyAlignment="1">
      <alignment horizontal="center" vertical="center"/>
    </xf>
    <xf numFmtId="0" fontId="3" fillId="2" borderId="45" xfId="0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>
      <alignment vertical="center"/>
      <protection locked="0"/>
    </xf>
    <xf numFmtId="14" fontId="0" fillId="0" borderId="37" xfId="0" quotePrefix="1" applyNumberFormat="1" applyBorder="1" applyAlignment="1">
      <alignment horizontal="center" vertical="center"/>
    </xf>
    <xf numFmtId="1" fontId="0" fillId="6" borderId="1" xfId="0" applyNumberFormat="1" applyFill="1" applyBorder="1" applyAlignment="1">
      <alignment vertical="center"/>
    </xf>
    <xf numFmtId="1" fontId="0" fillId="6" borderId="1" xfId="0" applyNumberFormat="1" applyFill="1" applyBorder="1" applyAlignment="1">
      <alignment horizontal="center" vertical="center"/>
    </xf>
    <xf numFmtId="171" fontId="0" fillId="6" borderId="1" xfId="0" quotePrefix="1" applyNumberFormat="1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left" vertical="center"/>
    </xf>
    <xf numFmtId="166" fontId="0" fillId="6" borderId="1" xfId="0" applyNumberForma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171" fontId="0" fillId="6" borderId="1" xfId="0" applyNumberFormat="1" applyFill="1" applyBorder="1" applyAlignment="1">
      <alignment horizontal="center" vertical="center"/>
    </xf>
    <xf numFmtId="45" fontId="0" fillId="6" borderId="1" xfId="0" applyNumberFormat="1" applyFill="1" applyBorder="1" applyAlignment="1">
      <alignment vertical="center"/>
    </xf>
    <xf numFmtId="0" fontId="0" fillId="6" borderId="1" xfId="0" applyFill="1" applyBorder="1" applyAlignment="1">
      <alignment horizontal="right" vertical="center"/>
    </xf>
    <xf numFmtId="167" fontId="0" fillId="6" borderId="1" xfId="0" applyNumberFormat="1" applyFill="1" applyBorder="1" applyAlignment="1">
      <alignment vertical="center"/>
    </xf>
    <xf numFmtId="167" fontId="0" fillId="6" borderId="1" xfId="0" applyNumberFormat="1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right" vertical="center"/>
    </xf>
    <xf numFmtId="1" fontId="3" fillId="0" borderId="21" xfId="0" applyNumberFormat="1" applyFont="1" applyBorder="1" applyAlignment="1">
      <alignment horizontal="center" vertical="center"/>
    </xf>
    <xf numFmtId="1" fontId="3" fillId="0" borderId="45" xfId="0" applyNumberFormat="1" applyFont="1" applyBorder="1" applyAlignment="1">
      <alignment horizontal="center" vertical="center"/>
    </xf>
    <xf numFmtId="166" fontId="3" fillId="0" borderId="45" xfId="0" applyNumberFormat="1" applyFont="1" applyBorder="1" applyAlignment="1">
      <alignment vertical="center"/>
    </xf>
    <xf numFmtId="167" fontId="3" fillId="0" borderId="45" xfId="0" applyNumberFormat="1" applyFont="1" applyBorder="1" applyAlignment="1">
      <alignment vertical="center"/>
    </xf>
    <xf numFmtId="167" fontId="3" fillId="0" borderId="45" xfId="0" applyNumberFormat="1" applyFont="1" applyBorder="1" applyAlignment="1">
      <alignment horizontal="center" vertical="center"/>
    </xf>
    <xf numFmtId="3" fontId="3" fillId="0" borderId="45" xfId="0" applyNumberFormat="1" applyFont="1" applyBorder="1" applyAlignment="1">
      <alignment horizontal="center" vertical="center"/>
    </xf>
    <xf numFmtId="45" fontId="3" fillId="0" borderId="45" xfId="0" applyNumberFormat="1" applyFont="1" applyBorder="1" applyAlignment="1">
      <alignment vertical="center"/>
    </xf>
    <xf numFmtId="164" fontId="3" fillId="0" borderId="45" xfId="0" applyNumberFormat="1" applyFont="1" applyBorder="1" applyAlignment="1">
      <alignment horizontal="left" vertical="center"/>
    </xf>
    <xf numFmtId="164" fontId="3" fillId="0" borderId="22" xfId="0" applyNumberFormat="1" applyFont="1" applyBorder="1" applyAlignment="1">
      <alignment vertical="center"/>
    </xf>
    <xf numFmtId="1" fontId="3" fillId="0" borderId="23" xfId="0" applyNumberFormat="1" applyFont="1" applyBorder="1" applyAlignment="1">
      <alignment horizontal="center" vertical="center"/>
    </xf>
    <xf numFmtId="1" fontId="3" fillId="0" borderId="37" xfId="0" applyNumberFormat="1" applyFont="1" applyBorder="1" applyAlignment="1">
      <alignment horizontal="center" vertical="center"/>
    </xf>
    <xf numFmtId="166" fontId="3" fillId="0" borderId="37" xfId="0" quotePrefix="1" applyNumberFormat="1" applyFont="1" applyBorder="1" applyAlignment="1">
      <alignment vertical="center"/>
    </xf>
    <xf numFmtId="167" fontId="3" fillId="0" borderId="37" xfId="0" applyNumberFormat="1" applyFont="1" applyBorder="1" applyAlignment="1">
      <alignment vertical="center"/>
    </xf>
    <xf numFmtId="167" fontId="3" fillId="0" borderId="37" xfId="0" applyNumberFormat="1" applyFont="1" applyBorder="1" applyAlignment="1">
      <alignment horizontal="center" vertical="center"/>
    </xf>
    <xf numFmtId="3" fontId="3" fillId="0" borderId="37" xfId="0" quotePrefix="1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right" vertical="center"/>
    </xf>
    <xf numFmtId="164" fontId="3" fillId="0" borderId="37" xfId="0" applyNumberFormat="1" applyFont="1" applyBorder="1" applyAlignment="1">
      <alignment horizontal="left" vertical="center"/>
    </xf>
    <xf numFmtId="166" fontId="3" fillId="0" borderId="37" xfId="0" applyNumberFormat="1" applyFont="1" applyBorder="1" applyAlignment="1">
      <alignment vertical="center"/>
    </xf>
    <xf numFmtId="164" fontId="3" fillId="0" borderId="24" xfId="0" applyNumberFormat="1" applyFont="1" applyBorder="1" applyAlignment="1">
      <alignment vertical="center"/>
    </xf>
    <xf numFmtId="3" fontId="3" fillId="0" borderId="37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68" fontId="3" fillId="0" borderId="45" xfId="0" applyNumberFormat="1" applyFont="1" applyBorder="1" applyAlignment="1">
      <alignment horizontal="center" vertical="center"/>
    </xf>
    <xf numFmtId="168" fontId="3" fillId="0" borderId="22" xfId="0" applyNumberFormat="1" applyFont="1" applyBorder="1" applyAlignment="1">
      <alignment horizontal="center" vertical="center"/>
    </xf>
    <xf numFmtId="168" fontId="3" fillId="0" borderId="37" xfId="0" applyNumberFormat="1" applyFont="1" applyBorder="1" applyAlignment="1">
      <alignment horizontal="center" vertical="center"/>
    </xf>
    <xf numFmtId="168" fontId="3" fillId="0" borderId="24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168" fontId="0" fillId="0" borderId="45" xfId="0" applyNumberFormat="1" applyBorder="1" applyAlignment="1">
      <alignment horizontal="center" vertical="center"/>
    </xf>
    <xf numFmtId="0" fontId="0" fillId="0" borderId="23" xfId="0" applyBorder="1" applyAlignment="1">
      <alignment vertical="center"/>
    </xf>
    <xf numFmtId="168" fontId="0" fillId="0" borderId="37" xfId="0" applyNumberForma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0" fillId="0" borderId="37" xfId="0" applyBorder="1" applyAlignment="1">
      <alignment horizontal="right" vertical="center"/>
    </xf>
    <xf numFmtId="1" fontId="0" fillId="0" borderId="21" xfId="0" applyNumberFormat="1" applyBorder="1" applyAlignment="1">
      <alignment horizontal="center" vertical="center"/>
    </xf>
    <xf numFmtId="167" fontId="0" fillId="0" borderId="45" xfId="0" applyNumberFormat="1" applyBorder="1" applyAlignment="1">
      <alignment vertical="center"/>
    </xf>
    <xf numFmtId="171" fontId="0" fillId="0" borderId="45" xfId="0" quotePrefix="1" applyNumberFormat="1" applyBorder="1" applyAlignment="1">
      <alignment horizontal="center" vertical="center"/>
    </xf>
    <xf numFmtId="1" fontId="0" fillId="6" borderId="45" xfId="0" applyNumberFormat="1" applyFill="1" applyBorder="1" applyAlignment="1">
      <alignment vertical="center"/>
    </xf>
    <xf numFmtId="1" fontId="0" fillId="0" borderId="45" xfId="0" applyNumberFormat="1" applyBorder="1" applyAlignment="1">
      <alignment horizontal="right" vertical="center"/>
    </xf>
    <xf numFmtId="164" fontId="0" fillId="0" borderId="45" xfId="0" applyNumberFormat="1" applyBorder="1" applyAlignment="1">
      <alignment horizontal="left" vertical="center"/>
    </xf>
    <xf numFmtId="164" fontId="0" fillId="0" borderId="22" xfId="0" applyNumberFormat="1" applyBorder="1" applyAlignment="1">
      <alignment vertical="center"/>
    </xf>
    <xf numFmtId="1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67" fontId="0" fillId="0" borderId="37" xfId="0" applyNumberFormat="1" applyBorder="1" applyAlignment="1">
      <alignment vertical="center"/>
    </xf>
    <xf numFmtId="171" fontId="0" fillId="0" borderId="37" xfId="0" quotePrefix="1" applyNumberFormat="1" applyBorder="1" applyAlignment="1">
      <alignment horizontal="center" vertical="center"/>
    </xf>
    <xf numFmtId="1" fontId="0" fillId="6" borderId="37" xfId="0" applyNumberFormat="1" applyFill="1" applyBorder="1" applyAlignment="1">
      <alignment vertical="center"/>
    </xf>
    <xf numFmtId="1" fontId="0" fillId="0" borderId="37" xfId="0" applyNumberFormat="1" applyBorder="1" applyAlignment="1">
      <alignment horizontal="right" vertical="center"/>
    </xf>
    <xf numFmtId="164" fontId="0" fillId="0" borderId="37" xfId="0" applyNumberFormat="1" applyBorder="1" applyAlignment="1">
      <alignment horizontal="left" vertical="center"/>
    </xf>
    <xf numFmtId="164" fontId="0" fillId="0" borderId="24" xfId="0" applyNumberFormat="1" applyBorder="1" applyAlignment="1">
      <alignment vertical="center"/>
    </xf>
    <xf numFmtId="1" fontId="0" fillId="6" borderId="21" xfId="0" applyNumberFormat="1" applyFill="1" applyBorder="1" applyAlignment="1">
      <alignment horizontal="center" vertical="center"/>
    </xf>
    <xf numFmtId="1" fontId="0" fillId="6" borderId="45" xfId="0" applyNumberFormat="1" applyFill="1" applyBorder="1" applyAlignment="1">
      <alignment horizontal="center" vertical="center"/>
    </xf>
    <xf numFmtId="171" fontId="0" fillId="6" borderId="45" xfId="0" quotePrefix="1" applyNumberFormat="1" applyFill="1" applyBorder="1" applyAlignment="1">
      <alignment horizontal="center" vertical="center"/>
    </xf>
    <xf numFmtId="164" fontId="0" fillId="6" borderId="45" xfId="0" applyNumberFormat="1" applyFill="1" applyBorder="1" applyAlignment="1">
      <alignment horizontal="left" vertical="center"/>
    </xf>
    <xf numFmtId="166" fontId="0" fillId="6" borderId="45" xfId="0" applyNumberFormat="1" applyFill="1" applyBorder="1" applyAlignment="1">
      <alignment vertical="center"/>
    </xf>
    <xf numFmtId="164" fontId="0" fillId="6" borderId="22" xfId="0" applyNumberFormat="1" applyFill="1" applyBorder="1" applyAlignment="1">
      <alignment vertical="center"/>
    </xf>
    <xf numFmtId="1" fontId="0" fillId="6" borderId="2" xfId="0" applyNumberFormat="1" applyFill="1" applyBorder="1" applyAlignment="1">
      <alignment horizontal="center" vertical="center"/>
    </xf>
    <xf numFmtId="164" fontId="0" fillId="6" borderId="3" xfId="0" applyNumberFormat="1" applyFill="1" applyBorder="1" applyAlignment="1">
      <alignment vertical="center"/>
    </xf>
    <xf numFmtId="1" fontId="0" fillId="6" borderId="23" xfId="0" applyNumberFormat="1" applyFill="1" applyBorder="1" applyAlignment="1">
      <alignment horizontal="center" vertical="center"/>
    </xf>
    <xf numFmtId="1" fontId="0" fillId="6" borderId="37" xfId="0" applyNumberFormat="1" applyFill="1" applyBorder="1" applyAlignment="1">
      <alignment horizontal="center" vertical="center"/>
    </xf>
    <xf numFmtId="171" fontId="0" fillId="6" borderId="37" xfId="0" quotePrefix="1" applyNumberFormat="1" applyFill="1" applyBorder="1" applyAlignment="1">
      <alignment horizontal="center" vertical="center"/>
    </xf>
    <xf numFmtId="164" fontId="0" fillId="6" borderId="37" xfId="0" applyNumberFormat="1" applyFill="1" applyBorder="1" applyAlignment="1">
      <alignment horizontal="left" vertical="center"/>
    </xf>
    <xf numFmtId="166" fontId="0" fillId="6" borderId="37" xfId="0" applyNumberFormat="1" applyFill="1" applyBorder="1" applyAlignment="1">
      <alignment vertical="center"/>
    </xf>
    <xf numFmtId="164" fontId="0" fillId="6" borderId="24" xfId="0" applyNumberFormat="1" applyFill="1" applyBorder="1" applyAlignment="1">
      <alignment vertical="center"/>
    </xf>
    <xf numFmtId="0" fontId="0" fillId="6" borderId="21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2" xfId="0" applyFill="1" applyBorder="1" applyAlignment="1">
      <alignment vertical="center"/>
    </xf>
    <xf numFmtId="0" fontId="0" fillId="6" borderId="23" xfId="0" applyFill="1" applyBorder="1" applyAlignment="1">
      <alignment vertical="center"/>
    </xf>
    <xf numFmtId="0" fontId="0" fillId="6" borderId="24" xfId="0" applyFill="1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168" fontId="0" fillId="0" borderId="3" xfId="0" quotePrefix="1" applyNumberForma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167" fontId="0" fillId="0" borderId="45" xfId="0" applyNumberFormat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171" fontId="0" fillId="6" borderId="45" xfId="0" applyNumberFormat="1" applyFill="1" applyBorder="1" applyAlignment="1">
      <alignment horizontal="center" vertical="center"/>
    </xf>
    <xf numFmtId="45" fontId="0" fillId="6" borderId="45" xfId="0" applyNumberFormat="1" applyFill="1" applyBorder="1" applyAlignment="1">
      <alignment vertical="center"/>
    </xf>
    <xf numFmtId="0" fontId="0" fillId="6" borderId="2" xfId="0" applyFill="1" applyBorder="1" applyAlignment="1">
      <alignment horizontal="right" vertical="center"/>
    </xf>
    <xf numFmtId="0" fontId="0" fillId="0" borderId="24" xfId="0" applyBorder="1" applyAlignment="1">
      <alignment vertical="center"/>
    </xf>
    <xf numFmtId="0" fontId="1" fillId="2" borderId="2" xfId="0" applyFont="1" applyFill="1" applyBorder="1" applyAlignment="1" applyProtection="1">
      <alignment vertical="center"/>
      <protection locked="0"/>
    </xf>
    <xf numFmtId="0" fontId="1" fillId="2" borderId="4" xfId="0" applyFont="1" applyFill="1" applyBorder="1" applyAlignment="1" applyProtection="1">
      <alignment vertical="center"/>
      <protection locked="0"/>
    </xf>
    <xf numFmtId="0" fontId="1" fillId="2" borderId="5" xfId="0" applyFont="1" applyFill="1" applyBorder="1" applyAlignment="1" applyProtection="1">
      <alignment vertical="center"/>
      <protection locked="0"/>
    </xf>
    <xf numFmtId="174" fontId="0" fillId="6" borderId="2" xfId="0" applyNumberFormat="1" applyFill="1" applyBorder="1" applyAlignment="1">
      <alignment horizontal="right" vertical="center"/>
    </xf>
    <xf numFmtId="173" fontId="0" fillId="6" borderId="2" xfId="0" applyNumberFormat="1" applyFill="1" applyBorder="1" applyAlignment="1">
      <alignment horizontal="right" vertical="center"/>
    </xf>
    <xf numFmtId="20" fontId="0" fillId="6" borderId="23" xfId="0" applyNumberFormat="1" applyFill="1" applyBorder="1" applyAlignment="1">
      <alignment horizontal="right" vertical="center"/>
    </xf>
    <xf numFmtId="174" fontId="0" fillId="6" borderId="21" xfId="0" applyNumberFormat="1" applyFill="1" applyBorder="1" applyAlignment="1">
      <alignment horizontal="right" vertical="center"/>
    </xf>
    <xf numFmtId="166" fontId="1" fillId="2" borderId="45" xfId="0" applyNumberFormat="1" applyFont="1" applyFill="1" applyBorder="1" applyAlignment="1" applyProtection="1">
      <alignment vertical="center"/>
      <protection locked="0"/>
    </xf>
    <xf numFmtId="0" fontId="0" fillId="0" borderId="37" xfId="0" applyBorder="1" applyAlignment="1">
      <alignment horizontal="center" vertical="center"/>
    </xf>
    <xf numFmtId="169" fontId="0" fillId="0" borderId="1" xfId="0" applyNumberFormat="1" applyBorder="1"/>
    <xf numFmtId="0" fontId="0" fillId="3" borderId="1" xfId="0" applyFill="1" applyBorder="1"/>
    <xf numFmtId="169" fontId="0" fillId="2" borderId="1" xfId="0" applyNumberFormat="1" applyFill="1" applyBorder="1" applyProtection="1">
      <protection locked="0"/>
    </xf>
    <xf numFmtId="168" fontId="0" fillId="6" borderId="45" xfId="0" applyNumberFormat="1" applyFill="1" applyBorder="1" applyAlignment="1">
      <alignment horizontal="center" vertical="center"/>
    </xf>
    <xf numFmtId="168" fontId="0" fillId="6" borderId="1" xfId="0" applyNumberFormat="1" applyFill="1" applyBorder="1" applyAlignment="1">
      <alignment horizontal="center" vertical="center"/>
    </xf>
    <xf numFmtId="168" fontId="0" fillId="6" borderId="37" xfId="0" applyNumberFormat="1" applyFill="1" applyBorder="1" applyAlignment="1">
      <alignment horizontal="center" vertical="center"/>
    </xf>
    <xf numFmtId="3" fontId="0" fillId="6" borderId="45" xfId="0" applyNumberFormat="1" applyFill="1" applyBorder="1" applyAlignment="1">
      <alignment horizontal="center" vertical="center"/>
    </xf>
    <xf numFmtId="3" fontId="0" fillId="6" borderId="1" xfId="0" applyNumberFormat="1" applyFill="1" applyBorder="1" applyAlignment="1">
      <alignment horizontal="center" vertical="center"/>
    </xf>
    <xf numFmtId="3" fontId="0" fillId="6" borderId="37" xfId="0" applyNumberFormat="1" applyFill="1" applyBorder="1" applyAlignment="1">
      <alignment horizontal="center" vertical="center"/>
    </xf>
    <xf numFmtId="1" fontId="0" fillId="6" borderId="55" xfId="0" applyNumberFormat="1" applyFill="1" applyBorder="1" applyAlignment="1">
      <alignment horizontal="center" vertical="center"/>
    </xf>
    <xf numFmtId="1" fontId="0" fillId="6" borderId="16" xfId="0" applyNumberFormat="1" applyFill="1" applyBorder="1" applyAlignment="1">
      <alignment horizontal="center" vertical="center"/>
    </xf>
    <xf numFmtId="1" fontId="0" fillId="6" borderId="56" xfId="0" applyNumberFormat="1" applyFill="1" applyBorder="1" applyAlignment="1">
      <alignment horizontal="center" vertical="center"/>
    </xf>
    <xf numFmtId="45" fontId="0" fillId="0" borderId="1" xfId="0" quotePrefix="1" applyNumberFormat="1" applyBorder="1" applyAlignment="1">
      <alignment vertical="center"/>
    </xf>
    <xf numFmtId="45" fontId="0" fillId="0" borderId="45" xfId="0" quotePrefix="1" applyNumberFormat="1" applyBorder="1" applyAlignment="1">
      <alignment vertical="center"/>
    </xf>
    <xf numFmtId="45" fontId="0" fillId="0" borderId="37" xfId="0" quotePrefix="1" applyNumberFormat="1" applyBorder="1" applyAlignment="1">
      <alignment vertical="center"/>
    </xf>
    <xf numFmtId="0" fontId="0" fillId="0" borderId="2" xfId="0" applyBorder="1" applyAlignment="1">
      <alignment vertical="center" wrapText="1"/>
    </xf>
    <xf numFmtId="168" fontId="0" fillId="0" borderId="6" xfId="0" applyNumberFormat="1" applyBorder="1" applyAlignment="1">
      <alignment horizontal="right" vertical="center"/>
    </xf>
    <xf numFmtId="1" fontId="0" fillId="0" borderId="6" xfId="0" applyNumberFormat="1" applyBorder="1" applyAlignment="1">
      <alignment horizontal="right" vertical="center"/>
    </xf>
    <xf numFmtId="174" fontId="0" fillId="6" borderId="23" xfId="0" applyNumberFormat="1" applyFill="1" applyBorder="1" applyAlignment="1">
      <alignment horizontal="right" vertical="center"/>
    </xf>
    <xf numFmtId="174" fontId="0" fillId="5" borderId="23" xfId="0" quotePrefix="1" applyNumberFormat="1" applyFill="1" applyBorder="1" applyAlignment="1">
      <alignment horizontal="right" vertical="center"/>
    </xf>
    <xf numFmtId="0" fontId="1" fillId="0" borderId="1" xfId="0" applyFont="1" applyBorder="1" applyAlignment="1">
      <alignment horizontal="center" wrapText="1"/>
    </xf>
    <xf numFmtId="0" fontId="1" fillId="0" borderId="6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2" borderId="4" xfId="0" applyFont="1" applyFill="1" applyBorder="1" applyAlignment="1" applyProtection="1">
      <alignment horizontal="left"/>
      <protection locked="0"/>
    </xf>
    <xf numFmtId="0" fontId="5" fillId="0" borderId="1" xfId="0" applyFont="1" applyBorder="1" applyAlignment="1">
      <alignment horizontal="center" vertical="center" wrapText="1"/>
    </xf>
    <xf numFmtId="2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3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45" xfId="0" applyBorder="1" applyAlignment="1">
      <alignment vertical="center"/>
    </xf>
    <xf numFmtId="166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 vertical="center"/>
    </xf>
    <xf numFmtId="0" fontId="1" fillId="0" borderId="37" xfId="0" applyFont="1" applyBorder="1" applyAlignment="1">
      <alignment horizontal="right" vertical="center"/>
    </xf>
    <xf numFmtId="0" fontId="1" fillId="0" borderId="45" xfId="0" applyFont="1" applyBorder="1" applyAlignment="1">
      <alignment horizontal="right" vertical="center"/>
    </xf>
    <xf numFmtId="0" fontId="1" fillId="3" borderId="2" xfId="0" applyFont="1" applyFill="1" applyBorder="1" applyAlignment="1">
      <alignment horizontal="center" vertical="center"/>
    </xf>
    <xf numFmtId="168" fontId="0" fillId="6" borderId="6" xfId="0" applyNumberFormat="1" applyFill="1" applyBorder="1" applyAlignment="1">
      <alignment horizontal="center" vertical="center"/>
    </xf>
    <xf numFmtId="21" fontId="0" fillId="3" borderId="1" xfId="0" applyNumberFormat="1" applyFill="1" applyBorder="1" applyAlignment="1">
      <alignment vertical="center"/>
    </xf>
    <xf numFmtId="21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171" fontId="0" fillId="0" borderId="16" xfId="0" applyNumberFormat="1" applyBorder="1" applyAlignment="1">
      <alignment horizontal="right" vertical="center"/>
    </xf>
    <xf numFmtId="166" fontId="0" fillId="0" borderId="17" xfId="0" applyNumberFormat="1" applyBorder="1" applyAlignment="1">
      <alignment horizontal="center" vertical="center"/>
    </xf>
    <xf numFmtId="166" fontId="0" fillId="0" borderId="17" xfId="0" applyNumberFormat="1" applyBorder="1" applyAlignment="1">
      <alignment vertical="center"/>
    </xf>
    <xf numFmtId="0" fontId="0" fillId="0" borderId="17" xfId="0" applyBorder="1" applyAlignment="1">
      <alignment horizontal="left" vertical="center"/>
    </xf>
    <xf numFmtId="2" fontId="3" fillId="0" borderId="17" xfId="0" quotePrefix="1" applyNumberFormat="1" applyFont="1" applyBorder="1" applyAlignment="1">
      <alignment horizontal="right" vertical="center"/>
    </xf>
    <xf numFmtId="168" fontId="0" fillId="0" borderId="16" xfId="0" applyNumberFormat="1" applyBorder="1" applyAlignment="1">
      <alignment horizontal="center" vertical="center"/>
    </xf>
    <xf numFmtId="171" fontId="0" fillId="6" borderId="16" xfId="0" applyNumberFormat="1" applyFill="1" applyBorder="1" applyAlignment="1">
      <alignment vertical="center"/>
    </xf>
    <xf numFmtId="166" fontId="0" fillId="6" borderId="17" xfId="0" applyNumberFormat="1" applyFill="1" applyBorder="1" applyAlignment="1">
      <alignment horizontal="right" vertical="center"/>
    </xf>
    <xf numFmtId="0" fontId="0" fillId="6" borderId="17" xfId="0" applyFill="1" applyBorder="1" applyAlignment="1">
      <alignment horizontal="left" vertical="center"/>
    </xf>
    <xf numFmtId="0" fontId="0" fillId="6" borderId="19" xfId="0" applyFill="1" applyBorder="1" applyAlignment="1">
      <alignment horizontal="center" vertical="center"/>
    </xf>
    <xf numFmtId="168" fontId="0" fillId="6" borderId="16" xfId="0" applyNumberFormat="1" applyFill="1" applyBorder="1" applyAlignment="1">
      <alignment horizontal="center" vertical="center"/>
    </xf>
    <xf numFmtId="3" fontId="0" fillId="0" borderId="1" xfId="0" applyNumberFormat="1" applyBorder="1" applyAlignment="1">
      <alignment horizontal="right"/>
    </xf>
    <xf numFmtId="0" fontId="1" fillId="2" borderId="21" xfId="0" applyFont="1" applyFill="1" applyBorder="1" applyAlignment="1" applyProtection="1">
      <alignment vertical="center"/>
      <protection locked="0"/>
    </xf>
    <xf numFmtId="0" fontId="1" fillId="6" borderId="6" xfId="0" applyFont="1" applyFill="1" applyBorder="1" applyAlignment="1">
      <alignment wrapText="1"/>
    </xf>
    <xf numFmtId="0" fontId="1" fillId="2" borderId="23" xfId="0" applyFont="1" applyFill="1" applyBorder="1" applyAlignment="1" applyProtection="1">
      <alignment vertical="center"/>
      <protection locked="0"/>
    </xf>
    <xf numFmtId="21" fontId="5" fillId="2" borderId="1" xfId="0" applyNumberFormat="1" applyFont="1" applyFill="1" applyBorder="1" applyAlignment="1" applyProtection="1">
      <alignment horizontal="center"/>
      <protection locked="0"/>
    </xf>
    <xf numFmtId="0" fontId="1" fillId="2" borderId="3" xfId="0" quotePrefix="1" applyFont="1" applyFill="1" applyBorder="1" applyAlignment="1" applyProtection="1">
      <alignment vertical="center"/>
      <protection locked="0"/>
    </xf>
    <xf numFmtId="0" fontId="0" fillId="0" borderId="42" xfId="0" applyBorder="1"/>
    <xf numFmtId="0" fontId="5" fillId="3" borderId="25" xfId="0" applyFont="1" applyFill="1" applyBorder="1" applyAlignment="1">
      <alignment horizontal="center" vertical="center"/>
    </xf>
    <xf numFmtId="0" fontId="0" fillId="0" borderId="17" xfId="0" applyBorder="1"/>
    <xf numFmtId="0" fontId="0" fillId="0" borderId="19" xfId="0" applyBorder="1"/>
    <xf numFmtId="0" fontId="0" fillId="3" borderId="25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0" xfId="0"/>
    <xf numFmtId="0" fontId="0" fillId="0" borderId="10" xfId="0" applyBorder="1"/>
    <xf numFmtId="0" fontId="0" fillId="0" borderId="41" xfId="0" applyBorder="1" applyAlignment="1">
      <alignment horizontal="center"/>
    </xf>
    <xf numFmtId="0" fontId="4" fillId="0" borderId="39" xfId="0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4" fillId="0" borderId="1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" fontId="4" fillId="0" borderId="40" xfId="0" applyNumberFormat="1" applyFont="1" applyBorder="1" applyAlignment="1">
      <alignment horizontal="center"/>
    </xf>
    <xf numFmtId="0" fontId="2" fillId="3" borderId="25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6" xfId="0" applyBorder="1"/>
    <xf numFmtId="0" fontId="0" fillId="0" borderId="47" xfId="0" applyBorder="1"/>
    <xf numFmtId="0" fontId="0" fillId="0" borderId="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8" xfId="0" applyBorder="1" applyAlignment="1">
      <alignment horizontal="center" vertical="center" textRotation="90" wrapText="1"/>
    </xf>
    <xf numFmtId="0" fontId="0" fillId="0" borderId="27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25" xfId="0" applyBorder="1"/>
    <xf numFmtId="0" fontId="2" fillId="3" borderId="25" xfId="0" quotePrefix="1" applyFont="1" applyFill="1" applyBorder="1" applyAlignment="1">
      <alignment horizontal="center" vertical="center"/>
    </xf>
    <xf numFmtId="0" fontId="0" fillId="0" borderId="23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7" xfId="0" applyBorder="1" applyAlignment="1">
      <alignment horizontal="center" textRotation="180" wrapText="1"/>
    </xf>
    <xf numFmtId="0" fontId="0" fillId="0" borderId="31" xfId="0" applyBorder="1" applyAlignment="1">
      <alignment horizontal="center" textRotation="180" wrapText="1"/>
    </xf>
    <xf numFmtId="0" fontId="0" fillId="0" borderId="26" xfId="0" applyBorder="1" applyAlignment="1">
      <alignment horizontal="center" textRotation="180" wrapText="1"/>
    </xf>
    <xf numFmtId="0" fontId="0" fillId="0" borderId="38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38" xfId="0" applyBorder="1" applyAlignment="1">
      <alignment textRotation="180" wrapText="1"/>
    </xf>
    <xf numFmtId="0" fontId="0" fillId="0" borderId="28" xfId="0" applyBorder="1" applyAlignment="1">
      <alignment textRotation="180" wrapText="1"/>
    </xf>
    <xf numFmtId="0" fontId="0" fillId="0" borderId="38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" fillId="0" borderId="21" xfId="0" applyFont="1" applyBorder="1" applyAlignment="1">
      <alignment horizontal="right" vertical="center"/>
    </xf>
    <xf numFmtId="0" fontId="2" fillId="0" borderId="44" xfId="0" applyFont="1" applyBorder="1" applyAlignment="1">
      <alignment horizontal="right" vertical="center"/>
    </xf>
    <xf numFmtId="0" fontId="0" fillId="0" borderId="45" xfId="0" applyBorder="1" applyAlignment="1">
      <alignment horizontal="right"/>
    </xf>
    <xf numFmtId="0" fontId="0" fillId="0" borderId="45" xfId="0" applyBorder="1"/>
    <xf numFmtId="0" fontId="0" fillId="0" borderId="22" xfId="0" applyBorder="1"/>
    <xf numFmtId="0" fontId="2" fillId="0" borderId="25" xfId="0" applyFont="1" applyBorder="1" applyAlignment="1">
      <alignment horizontal="right" vertical="center"/>
    </xf>
    <xf numFmtId="0" fontId="2" fillId="0" borderId="17" xfId="0" applyFont="1" applyBorder="1" applyAlignment="1">
      <alignment horizontal="right" vertical="center"/>
    </xf>
    <xf numFmtId="0" fontId="0" fillId="0" borderId="17" xfId="0" applyBorder="1" applyAlignment="1">
      <alignment horizontal="right"/>
    </xf>
    <xf numFmtId="0" fontId="3" fillId="0" borderId="2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2" fillId="3" borderId="17" xfId="0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/>
    </xf>
    <xf numFmtId="0" fontId="2" fillId="3" borderId="19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/>
    </xf>
    <xf numFmtId="0" fontId="0" fillId="0" borderId="26" xfId="0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0" fillId="0" borderId="8" xfId="0" applyBorder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164" fontId="0" fillId="2" borderId="37" xfId="0" applyNumberFormat="1" applyFill="1" applyBorder="1" applyAlignment="1" applyProtection="1">
      <alignment vertical="center" wrapText="1"/>
      <protection locked="0"/>
    </xf>
    <xf numFmtId="0" fontId="0" fillId="2" borderId="37" xfId="0" applyFill="1" applyBorder="1" applyAlignment="1" applyProtection="1">
      <alignment vertical="center" wrapText="1"/>
      <protection locked="0"/>
    </xf>
    <xf numFmtId="0" fontId="0" fillId="2" borderId="24" xfId="0" applyFill="1" applyBorder="1" applyAlignment="1" applyProtection="1">
      <alignment vertical="center" wrapText="1"/>
      <protection locked="0"/>
    </xf>
    <xf numFmtId="14" fontId="4" fillId="0" borderId="53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2" fillId="3" borderId="67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right" vertical="center"/>
    </xf>
    <xf numFmtId="0" fontId="3" fillId="0" borderId="45" xfId="0" applyFont="1" applyBorder="1" applyAlignment="1">
      <alignment vertical="center"/>
    </xf>
    <xf numFmtId="0" fontId="3" fillId="0" borderId="23" xfId="0" applyFont="1" applyBorder="1" applyAlignment="1">
      <alignment horizontal="right" vertical="center"/>
    </xf>
    <xf numFmtId="0" fontId="3" fillId="0" borderId="37" xfId="0" applyFont="1" applyBorder="1" applyAlignment="1">
      <alignment vertical="center"/>
    </xf>
    <xf numFmtId="0" fontId="2" fillId="3" borderId="17" xfId="0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164" fontId="0" fillId="2" borderId="1" xfId="0" applyNumberFormat="1" applyFill="1" applyBorder="1" applyAlignment="1" applyProtection="1">
      <alignment vertical="center" wrapText="1"/>
      <protection locked="0"/>
    </xf>
    <xf numFmtId="0" fontId="0" fillId="2" borderId="1" xfId="0" applyFill="1" applyBorder="1" applyAlignment="1" applyProtection="1">
      <alignment vertical="center" wrapText="1"/>
      <protection locked="0"/>
    </xf>
    <xf numFmtId="0" fontId="0" fillId="2" borderId="3" xfId="0" applyFill="1" applyBorder="1" applyAlignment="1" applyProtection="1">
      <alignment vertical="center" wrapText="1"/>
      <protection locked="0"/>
    </xf>
    <xf numFmtId="164" fontId="0" fillId="2" borderId="45" xfId="0" applyNumberFormat="1" applyFill="1" applyBorder="1" applyAlignment="1" applyProtection="1">
      <alignment vertical="center" wrapText="1"/>
      <protection locked="0"/>
    </xf>
    <xf numFmtId="0" fontId="0" fillId="2" borderId="45" xfId="0" applyFill="1" applyBorder="1" applyAlignment="1" applyProtection="1">
      <alignment vertical="center" wrapText="1"/>
      <protection locked="0"/>
    </xf>
    <xf numFmtId="0" fontId="0" fillId="2" borderId="22" xfId="0" applyFill="1" applyBorder="1" applyAlignment="1" applyProtection="1">
      <alignment vertical="center" wrapText="1"/>
      <protection locked="0"/>
    </xf>
    <xf numFmtId="1" fontId="4" fillId="0" borderId="53" xfId="0" applyNumberFormat="1" applyFont="1" applyBorder="1" applyAlignment="1">
      <alignment horizontal="center" vertical="center"/>
    </xf>
    <xf numFmtId="1" fontId="4" fillId="0" borderId="18" xfId="0" applyNumberFormat="1" applyFont="1" applyBorder="1" applyAlignment="1">
      <alignment horizontal="center" vertical="center"/>
    </xf>
    <xf numFmtId="1" fontId="4" fillId="0" borderId="30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164" fontId="0" fillId="2" borderId="16" xfId="0" applyNumberFormat="1" applyFill="1" applyBorder="1" applyAlignment="1" applyProtection="1">
      <alignment vertical="center" wrapText="1"/>
      <protection locked="0"/>
    </xf>
    <xf numFmtId="164" fontId="0" fillId="2" borderId="17" xfId="0" applyNumberFormat="1" applyFill="1" applyBorder="1" applyAlignment="1" applyProtection="1">
      <alignment vertical="center" wrapText="1"/>
      <protection locked="0"/>
    </xf>
    <xf numFmtId="164" fontId="0" fillId="2" borderId="19" xfId="0" applyNumberFormat="1" applyFill="1" applyBorder="1" applyAlignment="1" applyProtection="1">
      <alignment vertical="center" wrapText="1"/>
      <protection locked="0"/>
    </xf>
    <xf numFmtId="164" fontId="1" fillId="2" borderId="1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0" borderId="64" xfId="0" applyFont="1" applyBorder="1" applyAlignment="1">
      <alignment wrapText="1"/>
    </xf>
    <xf numFmtId="0" fontId="0" fillId="0" borderId="64" xfId="0" applyBorder="1" applyAlignment="1">
      <alignment wrapText="1"/>
    </xf>
    <xf numFmtId="0" fontId="0" fillId="0" borderId="58" xfId="0" applyBorder="1" applyAlignment="1">
      <alignment wrapText="1"/>
    </xf>
    <xf numFmtId="0" fontId="4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4" fontId="1" fillId="2" borderId="45" xfId="0" applyNumberFormat="1" applyFont="1" applyFill="1" applyBorder="1" applyAlignment="1" applyProtection="1">
      <alignment vertical="center" wrapText="1"/>
      <protection locked="0"/>
    </xf>
    <xf numFmtId="0" fontId="0" fillId="0" borderId="4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0" fillId="5" borderId="17" xfId="0" applyFill="1" applyBorder="1" applyAlignment="1">
      <alignment vertical="center"/>
    </xf>
    <xf numFmtId="0" fontId="0" fillId="5" borderId="19" xfId="0" applyFill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 wrapText="1"/>
    </xf>
    <xf numFmtId="14" fontId="15" fillId="0" borderId="53" xfId="0" applyNumberFormat="1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164" fontId="1" fillId="2" borderId="16" xfId="0" applyNumberFormat="1" applyFont="1" applyFill="1" applyBorder="1" applyAlignment="1" applyProtection="1">
      <alignment vertical="center" wrapText="1"/>
      <protection locked="0"/>
    </xf>
    <xf numFmtId="0" fontId="0" fillId="0" borderId="14" xfId="0" applyBorder="1"/>
    <xf numFmtId="0" fontId="0" fillId="0" borderId="41" xfId="0" applyBorder="1"/>
    <xf numFmtId="0" fontId="0" fillId="0" borderId="15" xfId="0" applyBorder="1"/>
    <xf numFmtId="175" fontId="10" fillId="0" borderId="11" xfId="0" applyNumberFormat="1" applyFont="1" applyBorder="1" applyAlignment="1">
      <alignment horizontal="center" vertical="center"/>
    </xf>
    <xf numFmtId="175" fontId="0" fillId="0" borderId="0" xfId="0" applyNumberFormat="1"/>
    <xf numFmtId="175" fontId="0" fillId="0" borderId="10" xfId="0" applyNumberFormat="1" applyBorder="1"/>
    <xf numFmtId="0" fontId="0" fillId="0" borderId="11" xfId="0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75" fontId="10" fillId="0" borderId="12" xfId="0" applyNumberFormat="1" applyFont="1" applyBorder="1" applyAlignment="1">
      <alignment horizontal="center" vertical="center"/>
    </xf>
    <xf numFmtId="175" fontId="0" fillId="0" borderId="54" xfId="0" applyNumberFormat="1" applyBorder="1"/>
    <xf numFmtId="175" fontId="0" fillId="0" borderId="13" xfId="0" applyNumberFormat="1" applyBorder="1"/>
    <xf numFmtId="0" fontId="5" fillId="5" borderId="21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0" fontId="5" fillId="5" borderId="60" xfId="0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5" fillId="5" borderId="65" xfId="0" applyFont="1" applyFill="1" applyBorder="1" applyAlignment="1">
      <alignment horizontal="center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5" borderId="66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30" xfId="0" applyFont="1" applyBorder="1" applyAlignment="1">
      <alignment vertical="center"/>
    </xf>
    <xf numFmtId="0" fontId="2" fillId="3" borderId="51" xfId="0" applyFont="1" applyFill="1" applyBorder="1" applyAlignment="1">
      <alignment horizontal="center" vertical="center"/>
    </xf>
    <xf numFmtId="0" fontId="0" fillId="0" borderId="52" xfId="0" applyBorder="1"/>
    <xf numFmtId="0" fontId="2" fillId="0" borderId="12" xfId="0" applyFont="1" applyBorder="1" applyAlignment="1">
      <alignment horizontal="right" vertical="center"/>
    </xf>
    <xf numFmtId="0" fontId="2" fillId="0" borderId="54" xfId="0" applyFont="1" applyBorder="1" applyAlignment="1">
      <alignment horizontal="right" vertical="center"/>
    </xf>
    <xf numFmtId="0" fontId="0" fillId="0" borderId="54" xfId="0" applyBorder="1" applyAlignment="1">
      <alignment horizontal="right"/>
    </xf>
    <xf numFmtId="0" fontId="0" fillId="0" borderId="54" xfId="0" applyBorder="1"/>
    <xf numFmtId="0" fontId="0" fillId="0" borderId="13" xfId="0" applyBorder="1"/>
    <xf numFmtId="0" fontId="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0" fontId="0" fillId="0" borderId="1" xfId="0" applyBorder="1"/>
    <xf numFmtId="0" fontId="0" fillId="0" borderId="3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6" xfId="0" applyBorder="1" applyAlignment="1">
      <alignment wrapText="1"/>
    </xf>
    <xf numFmtId="166" fontId="0" fillId="0" borderId="46" xfId="0" applyNumberFormat="1" applyBorder="1"/>
    <xf numFmtId="166" fontId="0" fillId="0" borderId="42" xfId="0" applyNumberFormat="1" applyBorder="1"/>
    <xf numFmtId="1" fontId="0" fillId="0" borderId="11" xfId="0" applyNumberFormat="1" applyBorder="1"/>
    <xf numFmtId="164" fontId="0" fillId="3" borderId="16" xfId="0" applyNumberFormat="1" applyFill="1" applyBorder="1" applyAlignment="1">
      <alignment horizontal="left" vertical="center"/>
    </xf>
    <xf numFmtId="164" fontId="0" fillId="3" borderId="6" xfId="0" applyNumberFormat="1" applyFill="1" applyBorder="1" applyAlignment="1">
      <alignment horizontal="left" vertical="center"/>
    </xf>
    <xf numFmtId="164" fontId="0" fillId="3" borderId="16" xfId="0" applyNumberFormat="1" applyFill="1" applyBorder="1" applyAlignment="1">
      <alignment horizontal="right" vertical="center"/>
    </xf>
    <xf numFmtId="0" fontId="0" fillId="0" borderId="6" xfId="0" applyBorder="1" applyAlignment="1">
      <alignment vertical="center"/>
    </xf>
    <xf numFmtId="164" fontId="0" fillId="6" borderId="17" xfId="0" applyNumberFormat="1" applyFill="1" applyBorder="1" applyAlignment="1">
      <alignment horizontal="right" vertical="center"/>
    </xf>
    <xf numFmtId="0" fontId="0" fillId="6" borderId="17" xfId="0" applyFill="1" applyBorder="1" applyAlignment="1">
      <alignment vertical="center"/>
    </xf>
    <xf numFmtId="166" fontId="0" fillId="0" borderId="11" xfId="0" applyNumberFormat="1" applyBorder="1"/>
    <xf numFmtId="166" fontId="0" fillId="0" borderId="0" xfId="0" applyNumberFormat="1"/>
    <xf numFmtId="0" fontId="1" fillId="0" borderId="11" xfId="0" applyFont="1" applyBorder="1" applyAlignment="1">
      <alignment horizontal="center" vertical="center"/>
    </xf>
    <xf numFmtId="0" fontId="0" fillId="0" borderId="16" xfId="0" applyBorder="1" applyAlignment="1">
      <alignment wrapText="1"/>
    </xf>
    <xf numFmtId="1" fontId="4" fillId="0" borderId="46" xfId="0" applyNumberFormat="1" applyFont="1" applyBorder="1" applyAlignment="1">
      <alignment horizontal="center" vertical="center"/>
    </xf>
    <xf numFmtId="1" fontId="4" fillId="0" borderId="42" xfId="0" applyNumberFormat="1" applyFont="1" applyBorder="1" applyAlignment="1">
      <alignment vertical="center"/>
    </xf>
    <xf numFmtId="1" fontId="4" fillId="0" borderId="47" xfId="0" applyNumberFormat="1" applyFont="1" applyBorder="1" applyAlignment="1">
      <alignment vertical="center"/>
    </xf>
    <xf numFmtId="0" fontId="2" fillId="3" borderId="50" xfId="0" quotePrefix="1" applyFont="1" applyFill="1" applyBorder="1" applyAlignment="1">
      <alignment horizontal="center" vertical="center"/>
    </xf>
    <xf numFmtId="0" fontId="0" fillId="0" borderId="56" xfId="0" applyBorder="1" applyAlignment="1">
      <alignment wrapText="1"/>
    </xf>
    <xf numFmtId="0" fontId="1" fillId="0" borderId="25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0" fillId="0" borderId="16" xfId="0" applyBorder="1" applyAlignment="1">
      <alignment horizontal="center"/>
    </xf>
    <xf numFmtId="164" fontId="0" fillId="3" borderId="16" xfId="0" applyNumberFormat="1" applyFill="1" applyBorder="1" applyAlignment="1">
      <alignment horizontal="left"/>
    </xf>
    <xf numFmtId="164" fontId="0" fillId="3" borderId="6" xfId="0" applyNumberFormat="1" applyFill="1" applyBorder="1" applyAlignment="1">
      <alignment horizontal="left"/>
    </xf>
    <xf numFmtId="164" fontId="0" fillId="3" borderId="16" xfId="0" applyNumberFormat="1" applyFill="1" applyBorder="1" applyAlignment="1">
      <alignment horizontal="right"/>
    </xf>
    <xf numFmtId="0" fontId="0" fillId="0" borderId="6" xfId="0" applyBorder="1"/>
    <xf numFmtId="0" fontId="0" fillId="0" borderId="55" xfId="0" applyBorder="1"/>
    <xf numFmtId="168" fontId="13" fillId="0" borderId="46" xfId="0" quotePrefix="1" applyNumberFormat="1" applyFont="1" applyBorder="1"/>
    <xf numFmtId="168" fontId="13" fillId="0" borderId="42" xfId="0" quotePrefix="1" applyNumberFormat="1" applyFont="1" applyBorder="1"/>
    <xf numFmtId="168" fontId="13" fillId="0" borderId="47" xfId="0" quotePrefix="1" applyNumberFormat="1" applyFont="1" applyBorder="1"/>
    <xf numFmtId="0" fontId="0" fillId="0" borderId="2" xfId="0" applyBorder="1"/>
    <xf numFmtId="168" fontId="13" fillId="0" borderId="25" xfId="0" quotePrefix="1" applyNumberFormat="1" applyFont="1" applyBorder="1"/>
    <xf numFmtId="168" fontId="13" fillId="0" borderId="17" xfId="0" quotePrefix="1" applyNumberFormat="1" applyFont="1" applyBorder="1"/>
    <xf numFmtId="168" fontId="13" fillId="0" borderId="19" xfId="0" quotePrefix="1" applyNumberFormat="1" applyFont="1" applyBorder="1"/>
    <xf numFmtId="168" fontId="5" fillId="3" borderId="25" xfId="0" applyNumberFormat="1" applyFont="1" applyFill="1" applyBorder="1" applyAlignment="1">
      <alignment horizontal="center" vertical="center"/>
    </xf>
    <xf numFmtId="168" fontId="5" fillId="3" borderId="17" xfId="0" quotePrefix="1" applyNumberFormat="1" applyFont="1" applyFill="1" applyBorder="1" applyAlignment="1">
      <alignment horizontal="center" vertical="center"/>
    </xf>
    <xf numFmtId="168" fontId="5" fillId="3" borderId="19" xfId="0" quotePrefix="1" applyNumberFormat="1" applyFont="1" applyFill="1" applyBorder="1" applyAlignment="1">
      <alignment horizontal="center" vertical="center"/>
    </xf>
    <xf numFmtId="168" fontId="5" fillId="2" borderId="25" xfId="0" applyNumberFormat="1" applyFont="1" applyFill="1" applyBorder="1" applyAlignment="1" applyProtection="1">
      <alignment horizontal="center" vertical="center"/>
      <protection locked="0"/>
    </xf>
    <xf numFmtId="168" fontId="5" fillId="2" borderId="17" xfId="0" quotePrefix="1" applyNumberFormat="1" applyFont="1" applyFill="1" applyBorder="1" applyAlignment="1" applyProtection="1">
      <alignment horizontal="center" vertical="center"/>
      <protection locked="0"/>
    </xf>
    <xf numFmtId="168" fontId="5" fillId="2" borderId="19" xfId="0" quotePrefix="1" applyNumberFormat="1" applyFont="1" applyFill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>
      <alignment horizontal="center" vertical="center" wrapText="1"/>
    </xf>
    <xf numFmtId="0" fontId="0" fillId="3" borderId="17" xfId="0" applyFill="1" applyBorder="1"/>
    <xf numFmtId="0" fontId="0" fillId="3" borderId="19" xfId="0" applyFill="1" applyBorder="1"/>
    <xf numFmtId="0" fontId="0" fillId="0" borderId="21" xfId="0" applyBorder="1"/>
    <xf numFmtId="0" fontId="0" fillId="0" borderId="16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3" borderId="17" xfId="0" applyFill="1" applyBorder="1" applyAlignment="1">
      <alignment vertical="center"/>
    </xf>
    <xf numFmtId="0" fontId="0" fillId="3" borderId="19" xfId="0" applyFill="1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2" fillId="0" borderId="25" xfId="0" applyFont="1" applyBorder="1" applyAlignment="1">
      <alignment horizontal="center" vertical="center" wrapText="1"/>
    </xf>
    <xf numFmtId="0" fontId="0" fillId="0" borderId="17" xfId="0" applyBorder="1" applyAlignment="1">
      <alignment vertical="center"/>
    </xf>
    <xf numFmtId="0" fontId="0" fillId="0" borderId="19" xfId="0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2" borderId="16" xfId="0" applyFill="1" applyBorder="1" applyAlignment="1" applyProtection="1">
      <alignment vertical="center"/>
      <protection locked="0"/>
    </xf>
    <xf numFmtId="0" fontId="0" fillId="2" borderId="6" xfId="0" applyFill="1" applyBorder="1" applyAlignment="1" applyProtection="1">
      <alignment vertical="center"/>
      <protection locked="0"/>
    </xf>
    <xf numFmtId="0" fontId="2" fillId="3" borderId="16" xfId="0" applyFont="1" applyFill="1" applyBorder="1" applyAlignment="1">
      <alignment horizontal="right" vertical="center" wrapText="1"/>
    </xf>
    <xf numFmtId="0" fontId="0" fillId="0" borderId="6" xfId="0" applyBorder="1" applyAlignment="1">
      <alignment horizontal="right"/>
    </xf>
    <xf numFmtId="0" fontId="2" fillId="2" borderId="16" xfId="0" applyFont="1" applyFill="1" applyBorder="1" applyAlignment="1" applyProtection="1">
      <alignment horizontal="left" vertical="center"/>
      <protection locked="0"/>
    </xf>
    <xf numFmtId="0" fontId="2" fillId="2" borderId="1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0" fillId="0" borderId="17" xfId="0" applyBorder="1" applyAlignment="1">
      <alignment wrapText="1"/>
    </xf>
    <xf numFmtId="0" fontId="0" fillId="3" borderId="55" xfId="0" applyFill="1" applyBorder="1"/>
    <xf numFmtId="0" fontId="0" fillId="3" borderId="39" xfId="0" applyFill="1" applyBorder="1"/>
    <xf numFmtId="166" fontId="0" fillId="3" borderId="1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6" xfId="0" applyFill="1" applyBorder="1"/>
    <xf numFmtId="0" fontId="5" fillId="2" borderId="16" xfId="0" applyFont="1" applyFill="1" applyBorder="1" applyAlignment="1" applyProtection="1">
      <alignment horizontal="center"/>
      <protection locked="0"/>
    </xf>
    <xf numFmtId="0" fontId="5" fillId="2" borderId="17" xfId="0" applyFont="1" applyFill="1" applyBorder="1" applyAlignment="1" applyProtection="1">
      <alignment horizontal="center"/>
      <protection locked="0"/>
    </xf>
    <xf numFmtId="0" fontId="0" fillId="2" borderId="16" xfId="0" applyFill="1" applyBorder="1" applyAlignment="1" applyProtection="1">
      <alignment horizontal="center"/>
      <protection locked="0"/>
    </xf>
    <xf numFmtId="0" fontId="0" fillId="2" borderId="17" xfId="0" applyFill="1" applyBorder="1" applyAlignment="1" applyProtection="1">
      <alignment horizontal="center"/>
      <protection locked="0"/>
    </xf>
    <xf numFmtId="0" fontId="0" fillId="3" borderId="56" xfId="0" applyFill="1" applyBorder="1"/>
    <xf numFmtId="0" fontId="0" fillId="3" borderId="42" xfId="0" applyFill="1" applyBorder="1"/>
    <xf numFmtId="0" fontId="0" fillId="3" borderId="16" xfId="0" applyFill="1" applyBorder="1" applyAlignment="1">
      <alignment horizontal="center"/>
    </xf>
    <xf numFmtId="0" fontId="0" fillId="0" borderId="23" xfId="0" applyBorder="1"/>
    <xf numFmtId="0" fontId="0" fillId="0" borderId="37" xfId="0" applyBorder="1"/>
    <xf numFmtId="0" fontId="0" fillId="0" borderId="24" xfId="0" applyBorder="1"/>
    <xf numFmtId="0" fontId="5" fillId="3" borderId="2" xfId="0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49"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theme="0"/>
      </font>
    </dxf>
    <dxf>
      <font>
        <color theme="0"/>
      </font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FFFFFF"/>
      <color rgb="FFCCFFFF"/>
      <color rgb="FFFFFF66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31138800760553E-2"/>
          <c:y val="2.8150991682661549E-2"/>
          <c:w val="0.94247157518671332"/>
          <c:h val="0.912480440904579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Woche!$A$13:$A$66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Woche!$B$13:$B$66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D5-44B1-A579-41546C94F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295279"/>
        <c:axId val="334550543"/>
      </c:scatterChart>
      <c:valAx>
        <c:axId val="326295279"/>
        <c:scaling>
          <c:orientation val="minMax"/>
          <c:max val="5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4550543"/>
        <c:crosses val="autoZero"/>
        <c:crossBetween val="midCat"/>
        <c:majorUnit val="1"/>
        <c:minorUnit val="1"/>
      </c:valAx>
      <c:valAx>
        <c:axId val="33455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62952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38099</xdr:rowOff>
    </xdr:from>
    <xdr:to>
      <xdr:col>25</xdr:col>
      <xdr:colOff>923926</xdr:colOff>
      <xdr:row>6</xdr:row>
      <xdr:rowOff>5038725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D74565E-07A7-4E27-A7E6-69A41F5266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D95"/>
  <sheetViews>
    <sheetView zoomScale="115" zoomScaleNormal="115" workbookViewId="0">
      <pane xSplit="1" ySplit="7" topLeftCell="B42" activePane="bottomRight" state="frozen"/>
      <selection activeCell="A9" sqref="A9:Y9"/>
      <selection pane="topRight" activeCell="A9" sqref="A9:Y9"/>
      <selection pane="bottomLeft" activeCell="A9" sqref="A9:Y9"/>
      <selection pane="bottomRight" activeCell="B69" sqref="B69"/>
    </sheetView>
  </sheetViews>
  <sheetFormatPr baseColWidth="10" defaultRowHeight="12.75" x14ac:dyDescent="0.2"/>
  <cols>
    <col min="1" max="1" width="2.7109375" customWidth="1"/>
    <col min="2" max="2" width="10.7109375" customWidth="1"/>
    <col min="3" max="3" width="136.7109375" customWidth="1"/>
    <col min="4" max="4" width="2.7109375" customWidth="1"/>
  </cols>
  <sheetData>
    <row r="1" spans="1:4" x14ac:dyDescent="0.2">
      <c r="A1" s="46"/>
      <c r="B1" s="545"/>
      <c r="C1" s="545"/>
      <c r="D1" s="47"/>
    </row>
    <row r="2" spans="1:4" ht="20.100000000000001" customHeight="1" x14ac:dyDescent="0.2">
      <c r="A2" s="541" t="str">
        <f>"Christians Sportkalender " &amp; Start!D26 &amp;" für "&amp;Start!D23</f>
        <v>Christians Sportkalender 2025 für Christian Geißler</v>
      </c>
      <c r="B2" s="542"/>
      <c r="C2" s="542"/>
      <c r="D2" s="543"/>
    </row>
    <row r="3" spans="1:4" x14ac:dyDescent="0.2">
      <c r="A3" s="45"/>
      <c r="B3" s="542"/>
      <c r="C3" s="542"/>
      <c r="D3" s="44"/>
    </row>
    <row r="4" spans="1:4" ht="20.100000000000001" customHeight="1" x14ac:dyDescent="0.2">
      <c r="A4" s="541" t="s">
        <v>99</v>
      </c>
      <c r="B4" s="542"/>
      <c r="C4" s="542"/>
      <c r="D4" s="543"/>
    </row>
    <row r="5" spans="1:4" x14ac:dyDescent="0.2">
      <c r="A5" s="45"/>
      <c r="B5" s="546"/>
      <c r="C5" s="546"/>
      <c r="D5" s="44"/>
    </row>
    <row r="6" spans="1:4" x14ac:dyDescent="0.2">
      <c r="A6" s="45"/>
      <c r="B6" s="90" t="s">
        <v>157</v>
      </c>
      <c r="C6" t="s">
        <v>0</v>
      </c>
      <c r="D6" s="44"/>
    </row>
    <row r="7" spans="1:4" x14ac:dyDescent="0.2">
      <c r="A7" s="45"/>
      <c r="B7" s="547"/>
      <c r="C7" s="547"/>
      <c r="D7" s="44"/>
    </row>
    <row r="8" spans="1:4" x14ac:dyDescent="0.2">
      <c r="A8" s="45"/>
      <c r="B8" s="91">
        <v>36892</v>
      </c>
      <c r="C8" t="s">
        <v>361</v>
      </c>
      <c r="D8" s="44"/>
    </row>
    <row r="9" spans="1:4" x14ac:dyDescent="0.2">
      <c r="A9" s="45"/>
      <c r="B9" s="91">
        <v>37257</v>
      </c>
      <c r="C9" s="288" t="s">
        <v>527</v>
      </c>
      <c r="D9" s="44"/>
    </row>
    <row r="10" spans="1:4" x14ac:dyDescent="0.2">
      <c r="A10" s="45"/>
      <c r="B10" s="91">
        <v>37622</v>
      </c>
      <c r="C10" t="s">
        <v>362</v>
      </c>
      <c r="D10" s="44"/>
    </row>
    <row r="11" spans="1:4" x14ac:dyDescent="0.2">
      <c r="A11" s="45"/>
      <c r="B11" s="91">
        <v>37987</v>
      </c>
      <c r="C11" s="288" t="s">
        <v>528</v>
      </c>
      <c r="D11" s="44"/>
    </row>
    <row r="12" spans="1:4" x14ac:dyDescent="0.2">
      <c r="A12" s="45"/>
      <c r="B12" s="91">
        <v>38353</v>
      </c>
      <c r="C12" s="288" t="s">
        <v>529</v>
      </c>
      <c r="D12" s="44"/>
    </row>
    <row r="13" spans="1:4" x14ac:dyDescent="0.2">
      <c r="A13" s="45"/>
      <c r="B13" s="91">
        <v>38748</v>
      </c>
      <c r="C13" t="s">
        <v>1</v>
      </c>
      <c r="D13" s="44"/>
    </row>
    <row r="14" spans="1:4" x14ac:dyDescent="0.2">
      <c r="A14" s="45"/>
      <c r="B14" s="91">
        <v>38760</v>
      </c>
      <c r="C14" s="288" t="s">
        <v>530</v>
      </c>
      <c r="D14" s="44"/>
    </row>
    <row r="15" spans="1:4" x14ac:dyDescent="0.2">
      <c r="A15" s="45"/>
      <c r="B15" s="91">
        <v>38767</v>
      </c>
      <c r="C15" s="288" t="s">
        <v>531</v>
      </c>
      <c r="D15" s="44"/>
    </row>
    <row r="16" spans="1:4" x14ac:dyDescent="0.2">
      <c r="A16" s="45"/>
      <c r="B16" s="91">
        <v>38774</v>
      </c>
      <c r="C16" t="s">
        <v>255</v>
      </c>
      <c r="D16" s="44"/>
    </row>
    <row r="17" spans="1:4" x14ac:dyDescent="0.2">
      <c r="A17" s="45"/>
      <c r="B17" s="91">
        <v>38788</v>
      </c>
      <c r="C17" s="288" t="s">
        <v>532</v>
      </c>
      <c r="D17" s="44"/>
    </row>
    <row r="18" spans="1:4" x14ac:dyDescent="0.2">
      <c r="A18" s="45"/>
      <c r="B18" s="91">
        <v>38809</v>
      </c>
      <c r="C18" s="288" t="s">
        <v>533</v>
      </c>
      <c r="D18" s="44"/>
    </row>
    <row r="19" spans="1:4" x14ac:dyDescent="0.2">
      <c r="A19" s="45"/>
      <c r="B19" s="91">
        <v>38823</v>
      </c>
      <c r="C19" s="288" t="s">
        <v>534</v>
      </c>
      <c r="D19" s="44"/>
    </row>
    <row r="20" spans="1:4" x14ac:dyDescent="0.2">
      <c r="A20" s="45"/>
      <c r="B20" s="91">
        <v>38991</v>
      </c>
      <c r="C20" s="288" t="s">
        <v>535</v>
      </c>
      <c r="D20" s="44"/>
    </row>
    <row r="21" spans="1:4" x14ac:dyDescent="0.2">
      <c r="A21" s="45"/>
      <c r="B21" s="91">
        <v>39082</v>
      </c>
      <c r="C21" s="288" t="s">
        <v>536</v>
      </c>
      <c r="D21" s="44"/>
    </row>
    <row r="22" spans="1:4" x14ac:dyDescent="0.2">
      <c r="A22" s="45"/>
      <c r="B22" s="91">
        <v>39098</v>
      </c>
      <c r="C22" s="288" t="s">
        <v>537</v>
      </c>
      <c r="D22" s="44"/>
    </row>
    <row r="23" spans="1:4" x14ac:dyDescent="0.2">
      <c r="A23" s="45"/>
      <c r="B23" s="91">
        <v>39448</v>
      </c>
      <c r="C23" t="s">
        <v>83</v>
      </c>
      <c r="D23" s="44"/>
    </row>
    <row r="24" spans="1:4" x14ac:dyDescent="0.2">
      <c r="A24" s="45"/>
      <c r="B24" s="91">
        <v>39472</v>
      </c>
      <c r="C24" s="288" t="s">
        <v>538</v>
      </c>
      <c r="D24" s="44"/>
    </row>
    <row r="25" spans="1:4" x14ac:dyDescent="0.2">
      <c r="A25" s="45"/>
      <c r="B25" s="91">
        <v>39614</v>
      </c>
      <c r="C25" s="288" t="s">
        <v>539</v>
      </c>
      <c r="D25" s="44"/>
    </row>
    <row r="26" spans="1:4" x14ac:dyDescent="0.2">
      <c r="A26" s="45"/>
      <c r="B26" s="91">
        <v>39813</v>
      </c>
      <c r="C26" s="288" t="s">
        <v>540</v>
      </c>
      <c r="D26" s="44"/>
    </row>
    <row r="27" spans="1:4" x14ac:dyDescent="0.2">
      <c r="A27" s="45"/>
      <c r="B27" s="91">
        <v>39820</v>
      </c>
      <c r="C27" s="288" t="s">
        <v>541</v>
      </c>
      <c r="D27" s="44"/>
    </row>
    <row r="28" spans="1:4" x14ac:dyDescent="0.2">
      <c r="A28" s="45"/>
      <c r="B28" s="91">
        <v>39936</v>
      </c>
      <c r="C28" s="288" t="s">
        <v>542</v>
      </c>
      <c r="D28" s="44"/>
    </row>
    <row r="29" spans="1:4" x14ac:dyDescent="0.2">
      <c r="A29" s="45"/>
      <c r="B29" s="91">
        <v>39963</v>
      </c>
      <c r="C29" s="288" t="s">
        <v>543</v>
      </c>
      <c r="D29" s="44"/>
    </row>
    <row r="30" spans="1:4" x14ac:dyDescent="0.2">
      <c r="A30" s="45"/>
      <c r="B30" s="91">
        <v>40082</v>
      </c>
      <c r="C30" t="s">
        <v>77</v>
      </c>
      <c r="D30" s="44"/>
    </row>
    <row r="31" spans="1:4" x14ac:dyDescent="0.2">
      <c r="A31" s="45"/>
      <c r="B31" s="91">
        <v>40177</v>
      </c>
      <c r="C31" s="288" t="s">
        <v>544</v>
      </c>
      <c r="D31" s="44"/>
    </row>
    <row r="32" spans="1:4" x14ac:dyDescent="0.2">
      <c r="A32" s="45"/>
      <c r="B32" s="91">
        <v>40210</v>
      </c>
      <c r="C32" s="288" t="s">
        <v>545</v>
      </c>
      <c r="D32" s="44"/>
    </row>
    <row r="33" spans="1:4" x14ac:dyDescent="0.2">
      <c r="A33" s="45"/>
      <c r="B33" s="91">
        <v>40521</v>
      </c>
      <c r="C33" s="288" t="s">
        <v>546</v>
      </c>
      <c r="D33" s="44"/>
    </row>
    <row r="34" spans="1:4" x14ac:dyDescent="0.2">
      <c r="A34" s="45"/>
      <c r="B34" s="91">
        <v>40543</v>
      </c>
      <c r="C34" t="s">
        <v>78</v>
      </c>
      <c r="D34" s="44"/>
    </row>
    <row r="35" spans="1:4" x14ac:dyDescent="0.2">
      <c r="A35" s="45"/>
      <c r="B35" s="91">
        <v>40650</v>
      </c>
      <c r="C35" s="288" t="s">
        <v>515</v>
      </c>
      <c r="D35" s="44"/>
    </row>
    <row r="36" spans="1:4" x14ac:dyDescent="0.2">
      <c r="A36" s="45"/>
      <c r="B36" s="91">
        <v>40908</v>
      </c>
      <c r="C36" t="s">
        <v>372</v>
      </c>
      <c r="D36" s="44"/>
    </row>
    <row r="37" spans="1:4" x14ac:dyDescent="0.2">
      <c r="A37" s="45"/>
      <c r="B37" s="91">
        <v>41206</v>
      </c>
      <c r="C37" s="288" t="s">
        <v>516</v>
      </c>
      <c r="D37" s="44"/>
    </row>
    <row r="38" spans="1:4" x14ac:dyDescent="0.2">
      <c r="A38" s="45"/>
      <c r="B38" s="91">
        <v>41216</v>
      </c>
      <c r="C38" s="288" t="s">
        <v>517</v>
      </c>
      <c r="D38" s="44"/>
    </row>
    <row r="39" spans="1:4" x14ac:dyDescent="0.2">
      <c r="A39" s="45"/>
      <c r="B39" s="91">
        <v>41273</v>
      </c>
      <c r="C39" t="s">
        <v>390</v>
      </c>
      <c r="D39" s="44"/>
    </row>
    <row r="40" spans="1:4" x14ac:dyDescent="0.2">
      <c r="A40" s="45"/>
      <c r="B40" s="91">
        <v>41274</v>
      </c>
      <c r="C40" s="288" t="s">
        <v>518</v>
      </c>
      <c r="D40" s="44"/>
    </row>
    <row r="41" spans="1:4" x14ac:dyDescent="0.2">
      <c r="A41" s="45"/>
      <c r="B41" s="91">
        <v>41329</v>
      </c>
      <c r="C41" s="288" t="s">
        <v>519</v>
      </c>
      <c r="D41" s="44"/>
    </row>
    <row r="42" spans="1:4" x14ac:dyDescent="0.2">
      <c r="A42" s="45"/>
      <c r="B42" s="91">
        <v>41400</v>
      </c>
      <c r="C42" s="288" t="s">
        <v>520</v>
      </c>
      <c r="D42" s="44"/>
    </row>
    <row r="43" spans="1:4" x14ac:dyDescent="0.2">
      <c r="A43" s="45"/>
      <c r="B43" s="91">
        <v>41640</v>
      </c>
      <c r="C43" s="288" t="s">
        <v>468</v>
      </c>
      <c r="D43" s="44"/>
    </row>
    <row r="44" spans="1:4" x14ac:dyDescent="0.2">
      <c r="A44" s="45"/>
      <c r="B44" s="91">
        <v>41690</v>
      </c>
      <c r="C44" s="288" t="s">
        <v>521</v>
      </c>
      <c r="D44" s="44"/>
    </row>
    <row r="45" spans="1:4" x14ac:dyDescent="0.2">
      <c r="A45" s="45"/>
      <c r="B45" s="91">
        <v>42003</v>
      </c>
      <c r="C45" s="288" t="s">
        <v>499</v>
      </c>
      <c r="D45" s="44"/>
    </row>
    <row r="46" spans="1:4" x14ac:dyDescent="0.2">
      <c r="A46" s="45"/>
      <c r="B46" s="91">
        <v>42120</v>
      </c>
      <c r="C46" s="288" t="s">
        <v>522</v>
      </c>
      <c r="D46" s="44"/>
    </row>
    <row r="47" spans="1:4" x14ac:dyDescent="0.2">
      <c r="A47" s="45"/>
      <c r="B47" s="91">
        <v>42369</v>
      </c>
      <c r="C47" s="288" t="s">
        <v>500</v>
      </c>
      <c r="D47" s="44"/>
    </row>
    <row r="48" spans="1:4" x14ac:dyDescent="0.2">
      <c r="A48" s="45"/>
      <c r="B48" s="91">
        <v>42735</v>
      </c>
      <c r="C48" s="288" t="s">
        <v>503</v>
      </c>
      <c r="D48" s="44"/>
    </row>
    <row r="49" spans="1:4" x14ac:dyDescent="0.2">
      <c r="A49" s="45"/>
      <c r="B49" s="91">
        <v>42771</v>
      </c>
      <c r="C49" s="288" t="s">
        <v>523</v>
      </c>
      <c r="D49" s="44"/>
    </row>
    <row r="50" spans="1:4" x14ac:dyDescent="0.2">
      <c r="A50" s="45"/>
      <c r="B50" s="91">
        <v>42805</v>
      </c>
      <c r="C50" s="288" t="s">
        <v>524</v>
      </c>
      <c r="D50" s="44"/>
    </row>
    <row r="51" spans="1:4" x14ac:dyDescent="0.2">
      <c r="A51" s="45"/>
      <c r="B51" s="91">
        <v>43102</v>
      </c>
      <c r="C51" s="288" t="s">
        <v>504</v>
      </c>
      <c r="D51" s="44"/>
    </row>
    <row r="52" spans="1:4" x14ac:dyDescent="0.2">
      <c r="A52" s="45"/>
      <c r="B52" s="91">
        <v>43470</v>
      </c>
      <c r="C52" s="288" t="s">
        <v>505</v>
      </c>
      <c r="D52" s="44"/>
    </row>
    <row r="53" spans="1:4" x14ac:dyDescent="0.2">
      <c r="A53" s="45"/>
      <c r="B53" s="91">
        <v>43831</v>
      </c>
      <c r="C53" s="288" t="s">
        <v>506</v>
      </c>
      <c r="D53" s="44"/>
    </row>
    <row r="54" spans="1:4" x14ac:dyDescent="0.2">
      <c r="A54" s="45"/>
      <c r="B54" s="91">
        <v>44058</v>
      </c>
      <c r="C54" s="312" t="s">
        <v>525</v>
      </c>
      <c r="D54" s="44"/>
    </row>
    <row r="55" spans="1:4" x14ac:dyDescent="0.2">
      <c r="A55" s="45"/>
      <c r="B55" s="91">
        <v>44111</v>
      </c>
      <c r="C55" s="288" t="s">
        <v>526</v>
      </c>
      <c r="D55" s="44"/>
    </row>
    <row r="56" spans="1:4" x14ac:dyDescent="0.2">
      <c r="A56" s="45"/>
      <c r="B56" s="91">
        <v>44187</v>
      </c>
      <c r="C56" s="288" t="s">
        <v>550</v>
      </c>
      <c r="D56" s="44"/>
    </row>
    <row r="57" spans="1:4" x14ac:dyDescent="0.2">
      <c r="A57" s="45"/>
      <c r="B57" s="91">
        <v>44197</v>
      </c>
      <c r="C57" s="288" t="s">
        <v>551</v>
      </c>
      <c r="D57" s="44"/>
    </row>
    <row r="58" spans="1:4" x14ac:dyDescent="0.2">
      <c r="A58" s="45"/>
      <c r="B58" s="91">
        <v>44242</v>
      </c>
      <c r="C58" s="288" t="s">
        <v>602</v>
      </c>
      <c r="D58" s="44"/>
    </row>
    <row r="59" spans="1:4" x14ac:dyDescent="0.2">
      <c r="A59" s="45"/>
      <c r="B59" s="91">
        <v>44302</v>
      </c>
      <c r="C59" s="288" t="s">
        <v>633</v>
      </c>
      <c r="D59" s="44"/>
    </row>
    <row r="60" spans="1:4" x14ac:dyDescent="0.2">
      <c r="A60" s="45"/>
      <c r="B60" s="91">
        <v>44561</v>
      </c>
      <c r="C60" s="288" t="s">
        <v>644</v>
      </c>
      <c r="D60" s="44"/>
    </row>
    <row r="61" spans="1:4" x14ac:dyDescent="0.2">
      <c r="A61" s="45"/>
      <c r="B61" s="91">
        <v>44601</v>
      </c>
      <c r="C61" s="288" t="s">
        <v>688</v>
      </c>
      <c r="D61" s="44"/>
    </row>
    <row r="62" spans="1:4" x14ac:dyDescent="0.2">
      <c r="A62" s="45"/>
      <c r="B62" s="91">
        <v>44602</v>
      </c>
      <c r="C62" s="288" t="s">
        <v>695</v>
      </c>
      <c r="D62" s="44"/>
    </row>
    <row r="63" spans="1:4" x14ac:dyDescent="0.2">
      <c r="A63" s="45"/>
      <c r="B63" s="91">
        <v>44603</v>
      </c>
      <c r="C63" s="288" t="s">
        <v>704</v>
      </c>
      <c r="D63" s="44"/>
    </row>
    <row r="64" spans="1:4" x14ac:dyDescent="0.2">
      <c r="A64" s="45"/>
      <c r="B64" s="91">
        <v>44654</v>
      </c>
      <c r="C64" s="288" t="s">
        <v>705</v>
      </c>
      <c r="D64" s="44"/>
    </row>
    <row r="65" spans="1:4" x14ac:dyDescent="0.2">
      <c r="A65" s="45"/>
      <c r="B65" s="91">
        <v>44929</v>
      </c>
      <c r="C65" s="288" t="s">
        <v>706</v>
      </c>
      <c r="D65" s="44"/>
    </row>
    <row r="66" spans="1:4" x14ac:dyDescent="0.2">
      <c r="A66" s="45"/>
      <c r="B66" s="91">
        <v>44996</v>
      </c>
      <c r="C66" s="288" t="s">
        <v>708</v>
      </c>
      <c r="D66" s="44"/>
    </row>
    <row r="67" spans="1:4" x14ac:dyDescent="0.2">
      <c r="A67" s="45"/>
      <c r="B67" s="91">
        <v>45291</v>
      </c>
      <c r="C67" s="288" t="s">
        <v>714</v>
      </c>
      <c r="D67" s="44"/>
    </row>
    <row r="68" spans="1:4" x14ac:dyDescent="0.2">
      <c r="A68" s="45"/>
      <c r="B68" s="91">
        <v>45658</v>
      </c>
      <c r="C68" s="288" t="s">
        <v>716</v>
      </c>
      <c r="D68" s="44"/>
    </row>
    <row r="69" spans="1:4" x14ac:dyDescent="0.2">
      <c r="A69" s="45"/>
      <c r="B69" s="91"/>
      <c r="C69" s="288"/>
      <c r="D69" s="44"/>
    </row>
    <row r="70" spans="1:4" x14ac:dyDescent="0.2">
      <c r="A70" s="45"/>
      <c r="B70" s="91"/>
      <c r="C70" s="288"/>
      <c r="D70" s="44"/>
    </row>
    <row r="71" spans="1:4" x14ac:dyDescent="0.2">
      <c r="A71" s="45"/>
      <c r="B71" s="91"/>
      <c r="C71" s="288"/>
      <c r="D71" s="44"/>
    </row>
    <row r="72" spans="1:4" x14ac:dyDescent="0.2">
      <c r="A72" s="45"/>
      <c r="B72" s="91"/>
      <c r="C72" s="288"/>
      <c r="D72" s="44"/>
    </row>
    <row r="73" spans="1:4" x14ac:dyDescent="0.2">
      <c r="A73" s="45"/>
      <c r="B73" s="91"/>
      <c r="C73" s="288"/>
      <c r="D73" s="44"/>
    </row>
    <row r="74" spans="1:4" x14ac:dyDescent="0.2">
      <c r="A74" s="45"/>
      <c r="B74" s="91"/>
      <c r="C74" s="288"/>
      <c r="D74" s="44"/>
    </row>
    <row r="75" spans="1:4" x14ac:dyDescent="0.2">
      <c r="A75" s="45"/>
      <c r="B75" s="91"/>
      <c r="C75" s="288"/>
      <c r="D75" s="44"/>
    </row>
    <row r="76" spans="1:4" x14ac:dyDescent="0.2">
      <c r="A76" s="45"/>
      <c r="B76" s="91"/>
      <c r="C76" s="288"/>
      <c r="D76" s="44"/>
    </row>
    <row r="77" spans="1:4" x14ac:dyDescent="0.2">
      <c r="A77" s="45"/>
      <c r="B77" s="91"/>
      <c r="C77" s="288"/>
      <c r="D77" s="44"/>
    </row>
    <row r="78" spans="1:4" x14ac:dyDescent="0.2">
      <c r="A78" s="45"/>
      <c r="B78" s="91"/>
      <c r="C78" s="288"/>
      <c r="D78" s="44"/>
    </row>
    <row r="79" spans="1:4" x14ac:dyDescent="0.2">
      <c r="A79" s="45"/>
      <c r="B79" s="91"/>
      <c r="C79" s="288"/>
      <c r="D79" s="44"/>
    </row>
    <row r="80" spans="1:4" x14ac:dyDescent="0.2">
      <c r="A80" s="45"/>
      <c r="B80" s="91"/>
      <c r="C80" s="288"/>
      <c r="D80" s="44"/>
    </row>
    <row r="81" spans="1:4" x14ac:dyDescent="0.2">
      <c r="A81" s="45"/>
      <c r="B81" s="91"/>
      <c r="C81" s="288"/>
      <c r="D81" s="44"/>
    </row>
    <row r="82" spans="1:4" x14ac:dyDescent="0.2">
      <c r="A82" s="45"/>
      <c r="B82" s="91"/>
      <c r="C82" s="288"/>
      <c r="D82" s="44"/>
    </row>
    <row r="83" spans="1:4" x14ac:dyDescent="0.2">
      <c r="A83" s="45"/>
      <c r="B83" s="91"/>
      <c r="C83" s="288"/>
      <c r="D83" s="44"/>
    </row>
    <row r="84" spans="1:4" x14ac:dyDescent="0.2">
      <c r="A84" s="45"/>
      <c r="B84" s="91"/>
      <c r="C84" s="288"/>
      <c r="D84" s="44"/>
    </row>
    <row r="85" spans="1:4" x14ac:dyDescent="0.2">
      <c r="A85" s="45"/>
      <c r="B85" s="91"/>
      <c r="C85" s="288"/>
      <c r="D85" s="44"/>
    </row>
    <row r="86" spans="1:4" x14ac:dyDescent="0.2">
      <c r="A86" s="45"/>
      <c r="B86" s="91"/>
      <c r="C86" s="288"/>
      <c r="D86" s="44"/>
    </row>
    <row r="87" spans="1:4" x14ac:dyDescent="0.2">
      <c r="A87" s="45"/>
      <c r="B87" s="91"/>
      <c r="C87" s="288"/>
      <c r="D87" s="44"/>
    </row>
    <row r="88" spans="1:4" x14ac:dyDescent="0.2">
      <c r="A88" s="45"/>
      <c r="B88" s="91"/>
      <c r="C88" s="288"/>
      <c r="D88" s="44"/>
    </row>
    <row r="89" spans="1:4" x14ac:dyDescent="0.2">
      <c r="A89" s="45"/>
      <c r="B89" s="91"/>
      <c r="C89" s="288"/>
      <c r="D89" s="44"/>
    </row>
    <row r="90" spans="1:4" x14ac:dyDescent="0.2">
      <c r="A90" s="45"/>
      <c r="B90" s="91"/>
      <c r="C90" s="288"/>
      <c r="D90" s="44"/>
    </row>
    <row r="91" spans="1:4" x14ac:dyDescent="0.2">
      <c r="A91" s="45"/>
      <c r="B91" s="91"/>
      <c r="C91" s="288"/>
      <c r="D91" s="44"/>
    </row>
    <row r="92" spans="1:4" x14ac:dyDescent="0.2">
      <c r="A92" s="45"/>
      <c r="B92" s="91"/>
      <c r="C92" s="288"/>
      <c r="D92" s="44"/>
    </row>
    <row r="93" spans="1:4" x14ac:dyDescent="0.2">
      <c r="A93" s="45"/>
      <c r="C93" s="89"/>
      <c r="D93" s="44"/>
    </row>
    <row r="94" spans="1:4" x14ac:dyDescent="0.2">
      <c r="A94" s="544" t="str">
        <f ca="1">Start!A59</f>
        <v>© 2001 - 2025 by Christian Geissler   -   www.geissler-heubach.de   -   christian@geissler-heubach.de</v>
      </c>
      <c r="B94" s="542"/>
      <c r="C94" s="542"/>
      <c r="D94" s="543"/>
    </row>
    <row r="95" spans="1:4" ht="13.5" thickBot="1" x14ac:dyDescent="0.25">
      <c r="A95" s="48"/>
      <c r="B95" s="540"/>
      <c r="C95" s="540"/>
      <c r="D95" s="49"/>
    </row>
  </sheetData>
  <sheetProtection algorithmName="SHA-512" hashValue="o7TBpwGhh1TzOOxdRO6mnvyHkpPvv8HBaJIkiNQ4gxthQl4MSO/dkvKNtmhRE7jp391qAujk4FeUC+Bu72/YRQ==" saltValue="kiyPHk6+GunyiB40r9q0Xg==" spinCount="100000" sheet="1" objects="1" scenarios="1" selectLockedCells="1"/>
  <mergeCells count="8">
    <mergeCell ref="B95:C95"/>
    <mergeCell ref="A4:D4"/>
    <mergeCell ref="A2:D2"/>
    <mergeCell ref="A94:D94"/>
    <mergeCell ref="B1:C1"/>
    <mergeCell ref="B3:C3"/>
    <mergeCell ref="B5:C5"/>
    <mergeCell ref="B7:C7"/>
  </mergeCells>
  <phoneticPr fontId="0" type="noConversion"/>
  <printOptions horizontalCentered="1"/>
  <pageMargins left="0.39370078740157483" right="0.39370078740157483" top="0.59055118110236227" bottom="0.59055118110236227" header="0" footer="0"/>
  <pageSetup paperSize="9" scale="63" fitToHeight="0" orientation="portrait" horizontalDpi="4294967293" verticalDpi="96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303C-F2B7-4F56-96A3-C8102B900638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April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4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14</v>
      </c>
      <c r="B9" s="329">
        <v>1</v>
      </c>
      <c r="C9" s="255">
        <f>IF(B9&lt;=A$40,Mar!A$40+B9,"")</f>
        <v>32</v>
      </c>
      <c r="D9" s="330" t="str">
        <f t="shared" ref="D9:D38" si="0">IF(ISBLANK(E9),"",TEXT(E9,"ttt"))</f>
        <v>Di</v>
      </c>
      <c r="E9" s="331">
        <f>IF(MONTH(DATE(Start!$D$26,$A$8,$B9))&gt;$A$8,"",DATE(Start!$D$26,$A$8,$B9))</f>
        <v>45748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14</v>
      </c>
      <c r="B10" s="176">
        <v>2</v>
      </c>
      <c r="C10" s="51">
        <f>IF(B10&lt;=A$40,Mar!A$40+B10,"")</f>
        <v>33</v>
      </c>
      <c r="D10" s="205" t="str">
        <f t="shared" si="0"/>
        <v>Mi</v>
      </c>
      <c r="E10" s="206">
        <f>IF(MONTH(DATE(Start!$D$26,$A$8,$B10))&gt;$A$8,"",DATE(Start!$D$26,$A$8,$B10))</f>
        <v>45749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14</v>
      </c>
      <c r="B11" s="176">
        <v>3</v>
      </c>
      <c r="C11" s="51">
        <f>IF(B11&lt;=A$40,Mar!A$40+B11,"")</f>
        <v>34</v>
      </c>
      <c r="D11" s="205" t="str">
        <f t="shared" si="0"/>
        <v>Do</v>
      </c>
      <c r="E11" s="206">
        <f>IF(MONTH(DATE(Start!$D$26,$A$8,$B11))&gt;$A$8,"",DATE(Start!$D$26,$A$8,$B11))</f>
        <v>45750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14</v>
      </c>
      <c r="B12" s="176">
        <v>4</v>
      </c>
      <c r="C12" s="51">
        <f>IF(B12&lt;=A$40,Mar!A$40+B12,"")</f>
        <v>35</v>
      </c>
      <c r="D12" s="205" t="str">
        <f t="shared" si="0"/>
        <v>Fr</v>
      </c>
      <c r="E12" s="206">
        <f>IF(MONTH(DATE(Start!$D$26,$A$8,$B12))&gt;$A$8,"",DATE(Start!$D$26,$A$8,$B12))</f>
        <v>45751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62"/>
      <c r="AT12" s="663"/>
      <c r="AU12" s="663"/>
      <c r="AV12" s="664"/>
      <c r="AW12" s="470"/>
      <c r="AX12" s="313"/>
    </row>
    <row r="13" spans="1:51" x14ac:dyDescent="0.2">
      <c r="A13" s="175">
        <f t="shared" si="9"/>
        <v>14</v>
      </c>
      <c r="B13" s="176">
        <v>5</v>
      </c>
      <c r="C13" s="51">
        <f>IF(B13&lt;=A$40,Mar!A$40+B13,"")</f>
        <v>36</v>
      </c>
      <c r="D13" s="205" t="str">
        <f t="shared" si="0"/>
        <v>Sa</v>
      </c>
      <c r="E13" s="206">
        <f>IF(MONTH(DATE(Start!$D$26,$A$8,$B13))&gt;$A$8,"",DATE(Start!$D$26,$A$8,$B13))</f>
        <v>45752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14</v>
      </c>
      <c r="B14" s="176">
        <v>6</v>
      </c>
      <c r="C14" s="51">
        <f>IF(B14&lt;=A$40,Mar!A$40+B14,"")</f>
        <v>37</v>
      </c>
      <c r="D14" s="205" t="str">
        <f t="shared" si="0"/>
        <v>So</v>
      </c>
      <c r="E14" s="206">
        <f>IF(MONTH(DATE(Start!$D$26,$A$8,$B14))&gt;$A$8,"",DATE(Start!$D$26,$A$8,$B14))</f>
        <v>45753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9"/>
        <v>15</v>
      </c>
      <c r="B15" s="176">
        <v>7</v>
      </c>
      <c r="C15" s="51">
        <f>IF(B15&lt;=A$40,Mar!A$40+B15,"")</f>
        <v>38</v>
      </c>
      <c r="D15" s="205" t="str">
        <f t="shared" si="0"/>
        <v>Mo</v>
      </c>
      <c r="E15" s="206">
        <f>IF(MONTH(DATE(Start!$D$26,$A$8,$B15))&gt;$A$8,"",DATE(Start!$D$26,$A$8,$B15))</f>
        <v>45754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15</v>
      </c>
      <c r="B16" s="176">
        <v>8</v>
      </c>
      <c r="C16" s="51">
        <f>IF(B16&lt;=A$40,Mar!A$40+B16,"")</f>
        <v>39</v>
      </c>
      <c r="D16" s="205" t="str">
        <f t="shared" si="0"/>
        <v>Di</v>
      </c>
      <c r="E16" s="206">
        <f>IF(MONTH(DATE(Start!$D$26,$A$8,$B16))&gt;$A$8,"",DATE(Start!$D$26,$A$8,$B16))</f>
        <v>45755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15</v>
      </c>
      <c r="B17" s="176">
        <v>9</v>
      </c>
      <c r="C17" s="51">
        <f>IF(B17&lt;=A$40,Mar!A$40+B17,"")</f>
        <v>40</v>
      </c>
      <c r="D17" s="205" t="str">
        <f t="shared" si="0"/>
        <v>Mi</v>
      </c>
      <c r="E17" s="206">
        <f>IF(MONTH(DATE(Start!$D$26,$A$8,$B17))&gt;$A$8,"",DATE(Start!$D$26,$A$8,$B17))</f>
        <v>45756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15</v>
      </c>
      <c r="B18" s="176">
        <v>10</v>
      </c>
      <c r="C18" s="51">
        <f>IF(B18&lt;=A$40,Mar!A$40+B18,"")</f>
        <v>41</v>
      </c>
      <c r="D18" s="205" t="str">
        <f t="shared" si="0"/>
        <v>Do</v>
      </c>
      <c r="E18" s="206">
        <f>IF(MONTH(DATE(Start!$D$26,$A$8,$B18))&gt;$A$8,"",DATE(Start!$D$26,$A$8,$B18))</f>
        <v>45757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15</v>
      </c>
      <c r="B19" s="176">
        <v>11</v>
      </c>
      <c r="C19" s="51">
        <f>IF(B19&lt;=A$40,Mar!A$40+B19,"")</f>
        <v>42</v>
      </c>
      <c r="D19" s="205" t="str">
        <f t="shared" si="0"/>
        <v>Fr</v>
      </c>
      <c r="E19" s="206">
        <f>IF(MONTH(DATE(Start!$D$26,$A$8,$B19))&gt;$A$8,"",DATE(Start!$D$26,$A$8,$B19))</f>
        <v>45758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9"/>
        <v>15</v>
      </c>
      <c r="B20" s="176">
        <v>12</v>
      </c>
      <c r="C20" s="51">
        <f>IF(B20&lt;=A$40,Mar!A$40+B20,"")</f>
        <v>43</v>
      </c>
      <c r="D20" s="205" t="str">
        <f t="shared" si="0"/>
        <v>Sa</v>
      </c>
      <c r="E20" s="206">
        <f>IF(MONTH(DATE(Start!$D$26,$A$8,$B20))&gt;$A$8,"",DATE(Start!$D$26,$A$8,$B20))</f>
        <v>45759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15</v>
      </c>
      <c r="B21" s="176">
        <v>13</v>
      </c>
      <c r="C21" s="51">
        <f>IF(B21&lt;=A$40,Mar!A$40+B21,"")</f>
        <v>44</v>
      </c>
      <c r="D21" s="205" t="str">
        <f t="shared" si="0"/>
        <v>So</v>
      </c>
      <c r="E21" s="206">
        <f>IF(MONTH(DATE(Start!$D$26,$A$8,$B21))&gt;$A$8,"",DATE(Start!$D$26,$A$8,$B21))</f>
        <v>45760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9"/>
        <v>16</v>
      </c>
      <c r="B22" s="176">
        <v>14</v>
      </c>
      <c r="C22" s="51">
        <f>IF(B22&lt;=A$40,Mar!A$40+B22,"")</f>
        <v>45</v>
      </c>
      <c r="D22" s="205" t="str">
        <f t="shared" si="0"/>
        <v>Mo</v>
      </c>
      <c r="E22" s="206">
        <f>IF(MONTH(DATE(Start!$D$26,$A$8,$B22))&gt;$A$8,"",DATE(Start!$D$26,$A$8,$B22))</f>
        <v>45761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16</v>
      </c>
      <c r="B23" s="176">
        <v>15</v>
      </c>
      <c r="C23" s="51">
        <f>IF(B23&lt;=A$40,Mar!A$40+B23,"")</f>
        <v>46</v>
      </c>
      <c r="D23" s="205" t="str">
        <f t="shared" si="0"/>
        <v>Di</v>
      </c>
      <c r="E23" s="206">
        <f>IF(MONTH(DATE(Start!$D$26,$A$8,$B23))&gt;$A$8,"",DATE(Start!$D$26,$A$8,$B23))</f>
        <v>45762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16</v>
      </c>
      <c r="B24" s="176">
        <v>16</v>
      </c>
      <c r="C24" s="51">
        <f>IF(B24&lt;=A$40,Mar!A$40+B24,"")</f>
        <v>47</v>
      </c>
      <c r="D24" s="205" t="str">
        <f t="shared" si="0"/>
        <v>Mi</v>
      </c>
      <c r="E24" s="206">
        <f>IF(MONTH(DATE(Start!$D$26,$A$8,$B24))&gt;$A$8,"",DATE(Start!$D$26,$A$8,$B24))</f>
        <v>45763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16</v>
      </c>
      <c r="B25" s="176">
        <v>17</v>
      </c>
      <c r="C25" s="51">
        <f>IF(B25&lt;=A$40,Mar!A$40+B25,"")</f>
        <v>48</v>
      </c>
      <c r="D25" s="205" t="str">
        <f t="shared" si="0"/>
        <v>Do</v>
      </c>
      <c r="E25" s="206">
        <f>IF(MONTH(DATE(Start!$D$26,$A$8,$B25))&gt;$A$8,"",DATE(Start!$D$26,$A$8,$B25))</f>
        <v>45764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16</v>
      </c>
      <c r="B26" s="176">
        <v>18</v>
      </c>
      <c r="C26" s="51">
        <f>IF(B26&lt;=A$40,Mar!A$40+B26,"")</f>
        <v>49</v>
      </c>
      <c r="D26" s="205" t="str">
        <f t="shared" si="0"/>
        <v>Fr</v>
      </c>
      <c r="E26" s="206">
        <f>IF(MONTH(DATE(Start!$D$26,$A$8,$B26))&gt;$A$8,"",DATE(Start!$D$26,$A$8,$B26))</f>
        <v>45765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16</v>
      </c>
      <c r="B27" s="176">
        <v>19</v>
      </c>
      <c r="C27" s="51">
        <f>IF(B27&lt;=A$40,Mar!A$40+B27,"")</f>
        <v>50</v>
      </c>
      <c r="D27" s="205" t="str">
        <f t="shared" si="0"/>
        <v>Sa</v>
      </c>
      <c r="E27" s="206">
        <f>IF(MONTH(DATE(Start!$D$26,$A$8,$B27))&gt;$A$8,"",DATE(Start!$D$26,$A$8,$B27))</f>
        <v>45766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16</v>
      </c>
      <c r="B28" s="176">
        <v>20</v>
      </c>
      <c r="C28" s="51">
        <f>IF(B28&lt;=A$40,Mar!A$40+B28,"")</f>
        <v>51</v>
      </c>
      <c r="D28" s="205" t="str">
        <f t="shared" si="0"/>
        <v>So</v>
      </c>
      <c r="E28" s="206">
        <f>IF(MONTH(DATE(Start!$D$26,$A$8,$B28))&gt;$A$8,"",DATE(Start!$D$26,$A$8,$B28))</f>
        <v>45767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17</v>
      </c>
      <c r="B29" s="176">
        <v>21</v>
      </c>
      <c r="C29" s="51">
        <f>IF(B29&lt;=A$40,Mar!A$40+B29,"")</f>
        <v>52</v>
      </c>
      <c r="D29" s="205" t="str">
        <f t="shared" si="0"/>
        <v>Mo</v>
      </c>
      <c r="E29" s="206">
        <f>IF(MONTH(DATE(Start!$D$26,$A$8,$B29))&gt;$A$8,"",DATE(Start!$D$26,$A$8,$B29))</f>
        <v>45768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17</v>
      </c>
      <c r="B30" s="176">
        <v>22</v>
      </c>
      <c r="C30" s="51">
        <f>IF(B30&lt;=A$40,Mar!A$40+B30,"")</f>
        <v>53</v>
      </c>
      <c r="D30" s="205" t="str">
        <f t="shared" si="0"/>
        <v>Di</v>
      </c>
      <c r="E30" s="206">
        <f>IF(MONTH(DATE(Start!$D$26,$A$8,$B30))&gt;$A$8,"",DATE(Start!$D$26,$A$8,$B30))</f>
        <v>45769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17</v>
      </c>
      <c r="B31" s="176">
        <v>23</v>
      </c>
      <c r="C31" s="51">
        <f>IF(B31&lt;=A$40,Mar!A$40+B31,"")</f>
        <v>54</v>
      </c>
      <c r="D31" s="205" t="str">
        <f t="shared" si="0"/>
        <v>Mi</v>
      </c>
      <c r="E31" s="206">
        <f>IF(MONTH(DATE(Start!$D$26,$A$8,$B31))&gt;$A$8,"",DATE(Start!$D$26,$A$8,$B31))</f>
        <v>45770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9"/>
        <v>17</v>
      </c>
      <c r="B32" s="176">
        <v>24</v>
      </c>
      <c r="C32" s="51">
        <f>IF(B32&lt;=A$40,Mar!A$40+B32,"")</f>
        <v>55</v>
      </c>
      <c r="D32" s="205" t="str">
        <f t="shared" si="0"/>
        <v>Do</v>
      </c>
      <c r="E32" s="206">
        <f>IF(MONTH(DATE(Start!$D$26,$A$8,$B32))&gt;$A$8,"",DATE(Start!$D$26,$A$8,$B32))</f>
        <v>45771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17</v>
      </c>
      <c r="B33" s="176">
        <v>25</v>
      </c>
      <c r="C33" s="51">
        <f>IF(B33&lt;=A$40,Mar!A$40+B33,"")</f>
        <v>56</v>
      </c>
      <c r="D33" s="205" t="str">
        <f t="shared" si="0"/>
        <v>Fr</v>
      </c>
      <c r="E33" s="206">
        <f>IF(MONTH(DATE(Start!$D$26,$A$8,$B33))&gt;$A$8,"",DATE(Start!$D$26,$A$8,$B33))</f>
        <v>45772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9"/>
        <v>17</v>
      </c>
      <c r="B34" s="176">
        <v>26</v>
      </c>
      <c r="C34" s="51">
        <f>IF(B34&lt;=A$40,Mar!A$40+B34,"")</f>
        <v>57</v>
      </c>
      <c r="D34" s="205" t="str">
        <f t="shared" si="0"/>
        <v>Sa</v>
      </c>
      <c r="E34" s="206">
        <f>IF(MONTH(DATE(Start!$D$26,$A$8,$B34))&gt;$A$8,"",DATE(Start!$D$26,$A$8,$B34))</f>
        <v>45773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17</v>
      </c>
      <c r="B35" s="176">
        <v>27</v>
      </c>
      <c r="C35" s="51">
        <f>IF(B35&lt;=A$40,Mar!A$40+B35,"")</f>
        <v>58</v>
      </c>
      <c r="D35" s="205" t="str">
        <f t="shared" si="0"/>
        <v>So</v>
      </c>
      <c r="E35" s="206">
        <f>IF(MONTH(DATE(Start!$D$26,$A$8,$B35))&gt;$A$8,"",DATE(Start!$D$26,$A$8,$B35))</f>
        <v>45774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18</v>
      </c>
      <c r="B36" s="176">
        <v>28</v>
      </c>
      <c r="C36" s="51">
        <f>IF(B36&lt;=A$40,Mar!A$40+B36,"")</f>
        <v>59</v>
      </c>
      <c r="D36" s="205" t="str">
        <f t="shared" si="0"/>
        <v>Mo</v>
      </c>
      <c r="E36" s="206">
        <f>IF(MONTH(DATE(Start!$D$26,$A$8,$B36))&gt;$A$8,"",DATE(Start!$D$26,$A$8,$B36))</f>
        <v>45775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9"/>
        <v>18</v>
      </c>
      <c r="B37" s="176">
        <v>29</v>
      </c>
      <c r="C37" s="51">
        <f>IF(B37&lt;=A$40,Mar!A$40+B37,"")</f>
        <v>60</v>
      </c>
      <c r="D37" s="205" t="str">
        <f t="shared" si="0"/>
        <v>Di</v>
      </c>
      <c r="E37" s="206">
        <f>IF(MONTH(DATE(Start!$D$26,$A$8,$B37))&gt;$A$8,"",DATE(Start!$D$26,$A$8,$B37))</f>
        <v>45776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9"/>
        <v>18</v>
      </c>
      <c r="B38" s="176">
        <v>30</v>
      </c>
      <c r="C38" s="51">
        <f>IF(B38&lt;=A$40,Mar!A$40+B38,"")</f>
        <v>61</v>
      </c>
      <c r="D38" s="205" t="str">
        <f t="shared" si="0"/>
        <v>Mi</v>
      </c>
      <c r="E38" s="206">
        <f>IF(MONTH(DATE(Start!$D$26,$A$8,$B38))&gt;$A$8,"",DATE(Start!$D$26,$A$8,$B38))</f>
        <v>45777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IF(B39&lt;=A$40,Mar!A$40+B39,"")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30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ht="12.75" customHeight="1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/>
      <c r="N43" s="336"/>
      <c r="O43" s="337" t="str">
        <f>IF(ISBLANK(N43),"",HYPERLINK(N43,"url"))</f>
        <v/>
      </c>
      <c r="P43" s="237" t="str">
        <f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 t="shared" ref="V43:V50" si="19">IF(ISNUMBER(U43),IF(U43&gt;0,U43,999),999)</f>
        <v>999</v>
      </c>
      <c r="W43" s="343"/>
      <c r="X43" s="327" t="str">
        <f t="shared" ref="X43:X50" si="20">IF(W43="","",IF(W43=0,"",A43))</f>
        <v/>
      </c>
      <c r="Y43" s="492" t="str">
        <f>IF(ISBLANK(R43),"",IF(ISBLANK(S43),"",IF(ISBLANK(Q43),IF(ISERROR(S43/R43),"",S43/R43),IF(ISERROR(S43/Q43),"",S43/Q43))))</f>
        <v/>
      </c>
      <c r="Z43" s="237" t="str">
        <f>IF(ISBLANK(R43),"",IF(ISBLANK(S43),"",IF(ISBLANK(Q43),IF(ISERROR(R43/S43/24),"",R43/S43/24),IF(ISERROR(Q43/S43/24),"",Q43/S43/24))))</f>
        <v/>
      </c>
      <c r="AA43" s="327">
        <f t="shared" ref="AA43:AA50" si="21">IF(R43="",0,IF(R43=0,0,1))</f>
        <v>0</v>
      </c>
      <c r="AB43" s="665"/>
      <c r="AC43" s="666"/>
      <c r="AD43" s="666"/>
      <c r="AE43" s="667"/>
      <c r="AF43" s="376"/>
      <c r="AG43" s="337" t="str">
        <f t="shared" ref="AG43:AG73" si="22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3">IF(AI43="","",IF(AI43=0,"",A43))</f>
        <v/>
      </c>
      <c r="AK43" s="339"/>
      <c r="AL43" s="340"/>
      <c r="AM43" s="342">
        <f t="shared" ref="AM43:AM73" si="24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5">IF(AX43="","",COUNTIF(AW$9:AW$39,AX43))</f>
        <v>0</v>
      </c>
      <c r="AX43" s="455" t="str">
        <f>IF(Extra!V9="","",Extra!V9)</f>
        <v>Quellwasser</v>
      </c>
    </row>
    <row r="44" spans="1:50" ht="12.75" customHeight="1" x14ac:dyDescent="0.2">
      <c r="A44" s="175" t="str">
        <f t="shared" ref="A44:A73" si="26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/>
      <c r="N44" s="213"/>
      <c r="O44" s="349" t="str">
        <f t="shared" ref="O44:O73" si="27">IF(ISBLANK(N44),"",HYPERLINK(N44,"url"))</f>
        <v/>
      </c>
      <c r="P44" s="183" t="str">
        <f t="shared" ref="P44:P73" si="28">Z44</f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si="19"/>
        <v>999</v>
      </c>
      <c r="W44" s="212"/>
      <c r="X44" s="177" t="str">
        <f t="shared" si="20"/>
        <v/>
      </c>
      <c r="Y44" s="491" t="str">
        <f t="shared" ref="Y44:Y73" si="29">IF(ISBLANK(R44),"",IF(ISBLANK(S44),"",IF(ISBLANK(Q44),IF(ISERROR(S44/R44),"",S44/R44),IF(ISERROR(S44/Q44),"",S44/Q44))))</f>
        <v/>
      </c>
      <c r="Z44" s="183" t="str">
        <f t="shared" ref="Z44:Z73" si="30">IF(ISBLANK(R44),"",IF(ISBLANK(S44),"",IF(ISBLANK(Q44),IF(ISERROR(R44/S44/24),"",R44/S44/24),IF(ISERROR(Q44/S44/24),"",Q44/S44/24))))</f>
        <v/>
      </c>
      <c r="AA44" s="177">
        <f t="shared" si="21"/>
        <v>0</v>
      </c>
      <c r="AB44" s="662"/>
      <c r="AC44" s="663"/>
      <c r="AD44" s="663"/>
      <c r="AE44" s="664"/>
      <c r="AF44" s="350"/>
      <c r="AG44" s="349" t="str">
        <f t="shared" si="22"/>
        <v/>
      </c>
      <c r="AH44" s="183" t="str">
        <f t="shared" ref="AH44:AH73" si="31">IF(ISBLANK(Z44),"",IF(ISBLANK(AB44),"",IF(ISERROR(Z44/AB44/24),"",Z44/AB44/24)))</f>
        <v/>
      </c>
      <c r="AI44" s="209"/>
      <c r="AJ44" s="177" t="str">
        <f t="shared" si="23"/>
        <v/>
      </c>
      <c r="AK44" s="210"/>
      <c r="AL44" s="211"/>
      <c r="AM44" s="202">
        <f t="shared" si="24"/>
        <v>999</v>
      </c>
      <c r="AN44" s="212"/>
      <c r="AO44" s="177" t="str">
        <f t="shared" ref="AO44:AO73" si="32">IF(AN44="","",IF(AN44=0,"",A44))</f>
        <v/>
      </c>
      <c r="AP44" s="186" t="str">
        <f t="shared" ref="AP44:AP73" si="33">IF(ISBLANK(AK44),"",IF(ISBLANK(AI44),"",IF(ISERROR(AK44/AI44),"",AK44/AI44)))</f>
        <v/>
      </c>
      <c r="AQ44" s="183" t="str">
        <f t="shared" ref="AQ44:AQ73" si="34">IF(ISBLANK(AI44),"",IF(ISBLANK(AK44),"",IF(ISERROR(AI44/AK44/24),"",AI44/AK44/24)))</f>
        <v/>
      </c>
      <c r="AR44" s="177">
        <f t="shared" ref="AR44:AR73" si="35">IF(AI44="",0,IF(AI44=0,0,1))</f>
        <v>0</v>
      </c>
      <c r="AS44" s="662"/>
      <c r="AT44" s="663"/>
      <c r="AU44" s="663"/>
      <c r="AV44" s="664"/>
      <c r="AW44" s="473">
        <f t="shared" si="25"/>
        <v>0</v>
      </c>
      <c r="AX44" s="383" t="str">
        <f>IF(Extra!V10="","",Extra!V10)</f>
        <v>Rasen</v>
      </c>
    </row>
    <row r="45" spans="1:50" ht="12.75" customHeight="1" x14ac:dyDescent="0.2">
      <c r="A45" s="175" t="str">
        <f t="shared" si="26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/>
      <c r="N45" s="213"/>
      <c r="O45" s="349" t="str">
        <f t="shared" si="27"/>
        <v/>
      </c>
      <c r="P45" s="183" t="str">
        <f t="shared" si="28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19"/>
        <v>999</v>
      </c>
      <c r="W45" s="212"/>
      <c r="X45" s="177" t="str">
        <f t="shared" si="20"/>
        <v/>
      </c>
      <c r="Y45" s="491" t="str">
        <f t="shared" si="29"/>
        <v/>
      </c>
      <c r="Z45" s="183" t="str">
        <f t="shared" si="30"/>
        <v/>
      </c>
      <c r="AA45" s="177">
        <f t="shared" si="21"/>
        <v>0</v>
      </c>
      <c r="AB45" s="662"/>
      <c r="AC45" s="663"/>
      <c r="AD45" s="663"/>
      <c r="AE45" s="664"/>
      <c r="AF45" s="350"/>
      <c r="AG45" s="349" t="str">
        <f t="shared" si="22"/>
        <v/>
      </c>
      <c r="AH45" s="183" t="str">
        <f t="shared" si="31"/>
        <v/>
      </c>
      <c r="AI45" s="209"/>
      <c r="AJ45" s="177" t="str">
        <f t="shared" si="23"/>
        <v/>
      </c>
      <c r="AK45" s="210"/>
      <c r="AL45" s="211"/>
      <c r="AM45" s="202">
        <f t="shared" si="24"/>
        <v>999</v>
      </c>
      <c r="AN45" s="212"/>
      <c r="AO45" s="177" t="str">
        <f t="shared" si="32"/>
        <v/>
      </c>
      <c r="AP45" s="186" t="str">
        <f t="shared" si="33"/>
        <v/>
      </c>
      <c r="AQ45" s="183" t="str">
        <f t="shared" si="34"/>
        <v/>
      </c>
      <c r="AR45" s="177">
        <f t="shared" si="35"/>
        <v>0</v>
      </c>
      <c r="AS45" s="662"/>
      <c r="AT45" s="663"/>
      <c r="AU45" s="663"/>
      <c r="AV45" s="664"/>
      <c r="AW45" s="473">
        <f t="shared" si="25"/>
        <v>0</v>
      </c>
      <c r="AX45" s="383" t="str">
        <f>IF(Extra!V11="","",Extra!V11)</f>
        <v>Garten</v>
      </c>
    </row>
    <row r="46" spans="1:50" ht="12.75" customHeight="1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/>
      <c r="N46" s="213"/>
      <c r="O46" s="349" t="str">
        <f t="shared" si="27"/>
        <v/>
      </c>
      <c r="P46" s="183" t="str">
        <f t="shared" si="28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 t="shared" si="19"/>
        <v>999</v>
      </c>
      <c r="W46" s="212"/>
      <c r="X46" s="177" t="str">
        <f t="shared" si="20"/>
        <v/>
      </c>
      <c r="Y46" s="491" t="str">
        <f t="shared" si="29"/>
        <v/>
      </c>
      <c r="Z46" s="183" t="str">
        <f t="shared" si="30"/>
        <v/>
      </c>
      <c r="AA46" s="177">
        <f t="shared" si="21"/>
        <v>0</v>
      </c>
      <c r="AB46" s="662"/>
      <c r="AC46" s="663"/>
      <c r="AD46" s="663"/>
      <c r="AE46" s="664"/>
      <c r="AF46" s="350"/>
      <c r="AG46" s="349" t="str">
        <f t="shared" si="22"/>
        <v/>
      </c>
      <c r="AH46" s="183" t="str">
        <f t="shared" si="31"/>
        <v/>
      </c>
      <c r="AI46" s="209"/>
      <c r="AJ46" s="177" t="str">
        <f t="shared" si="23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2"/>
        <v/>
      </c>
      <c r="AP46" s="186" t="str">
        <f t="shared" si="33"/>
        <v/>
      </c>
      <c r="AQ46" s="183" t="str">
        <f t="shared" si="34"/>
        <v/>
      </c>
      <c r="AR46" s="177">
        <f t="shared" si="35"/>
        <v>0</v>
      </c>
      <c r="AS46" s="662"/>
      <c r="AT46" s="663"/>
      <c r="AU46" s="663"/>
      <c r="AV46" s="664"/>
      <c r="AW46" s="473">
        <f t="shared" si="25"/>
        <v>0</v>
      </c>
      <c r="AX46" s="383" t="str">
        <f>IF(Extra!V12="","",Extra!V12)</f>
        <v>Holz</v>
      </c>
    </row>
    <row r="47" spans="1:50" ht="12.75" customHeight="1" x14ac:dyDescent="0.2">
      <c r="A47" s="175" t="str">
        <f t="shared" si="26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/>
      <c r="N47" s="213"/>
      <c r="O47" s="349" t="str">
        <f t="shared" si="27"/>
        <v/>
      </c>
      <c r="P47" s="183" t="str">
        <f t="shared" si="28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19"/>
        <v>999</v>
      </c>
      <c r="W47" s="212"/>
      <c r="X47" s="177" t="str">
        <f t="shared" si="20"/>
        <v/>
      </c>
      <c r="Y47" s="491" t="str">
        <f t="shared" si="29"/>
        <v/>
      </c>
      <c r="Z47" s="183" t="str">
        <f t="shared" si="30"/>
        <v/>
      </c>
      <c r="AA47" s="177">
        <f t="shared" si="21"/>
        <v>0</v>
      </c>
      <c r="AB47" s="662"/>
      <c r="AC47" s="663"/>
      <c r="AD47" s="663"/>
      <c r="AE47" s="664"/>
      <c r="AF47" s="350"/>
      <c r="AG47" s="349" t="str">
        <f t="shared" si="22"/>
        <v/>
      </c>
      <c r="AH47" s="183" t="str">
        <f t="shared" si="31"/>
        <v/>
      </c>
      <c r="AI47" s="209"/>
      <c r="AJ47" s="177" t="str">
        <f t="shared" si="23"/>
        <v/>
      </c>
      <c r="AK47" s="210"/>
      <c r="AL47" s="211"/>
      <c r="AM47" s="202">
        <f t="shared" si="24"/>
        <v>999</v>
      </c>
      <c r="AN47" s="212"/>
      <c r="AO47" s="177" t="str">
        <f t="shared" si="32"/>
        <v/>
      </c>
      <c r="AP47" s="186" t="str">
        <f t="shared" si="33"/>
        <v/>
      </c>
      <c r="AQ47" s="183" t="str">
        <f t="shared" si="34"/>
        <v/>
      </c>
      <c r="AR47" s="177">
        <f t="shared" si="35"/>
        <v>0</v>
      </c>
      <c r="AS47" s="662"/>
      <c r="AT47" s="663"/>
      <c r="AU47" s="663"/>
      <c r="AV47" s="664"/>
      <c r="AW47" s="473">
        <f t="shared" si="25"/>
        <v>0</v>
      </c>
      <c r="AX47" s="383" t="str">
        <f>IF(Extra!V13="","",Extra!V13)</f>
        <v>Weltladen</v>
      </c>
    </row>
    <row r="48" spans="1:50" ht="12.75" customHeight="1" x14ac:dyDescent="0.2">
      <c r="A48" s="175" t="str">
        <f t="shared" si="26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/>
      <c r="N48" s="213"/>
      <c r="O48" s="349" t="str">
        <f t="shared" si="27"/>
        <v/>
      </c>
      <c r="P48" s="183" t="str">
        <f t="shared" si="28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19"/>
        <v>999</v>
      </c>
      <c r="W48" s="212"/>
      <c r="X48" s="177" t="str">
        <f t="shared" si="20"/>
        <v/>
      </c>
      <c r="Y48" s="491" t="str">
        <f t="shared" si="29"/>
        <v/>
      </c>
      <c r="Z48" s="183" t="str">
        <f t="shared" si="30"/>
        <v/>
      </c>
      <c r="AA48" s="177">
        <f t="shared" si="21"/>
        <v>0</v>
      </c>
      <c r="AB48" s="662"/>
      <c r="AC48" s="663"/>
      <c r="AD48" s="663"/>
      <c r="AE48" s="664"/>
      <c r="AF48" s="350"/>
      <c r="AG48" s="349" t="str">
        <f t="shared" si="22"/>
        <v/>
      </c>
      <c r="AH48" s="183" t="str">
        <f t="shared" si="31"/>
        <v/>
      </c>
      <c r="AI48" s="209"/>
      <c r="AJ48" s="177" t="str">
        <f t="shared" si="23"/>
        <v/>
      </c>
      <c r="AK48" s="210"/>
      <c r="AL48" s="211"/>
      <c r="AM48" s="202">
        <f t="shared" si="24"/>
        <v>999</v>
      </c>
      <c r="AN48" s="212"/>
      <c r="AO48" s="177" t="str">
        <f t="shared" si="32"/>
        <v/>
      </c>
      <c r="AP48" s="186" t="str">
        <f t="shared" si="33"/>
        <v/>
      </c>
      <c r="AQ48" s="183" t="str">
        <f t="shared" si="34"/>
        <v/>
      </c>
      <c r="AR48" s="177">
        <f t="shared" si="35"/>
        <v>0</v>
      </c>
      <c r="AS48" s="662"/>
      <c r="AT48" s="663"/>
      <c r="AU48" s="663"/>
      <c r="AV48" s="664"/>
      <c r="AW48" s="473" t="str">
        <f t="shared" si="25"/>
        <v/>
      </c>
      <c r="AX48" s="383" t="str">
        <f>IF(Extra!V14="","",Extra!V14)</f>
        <v/>
      </c>
    </row>
    <row r="49" spans="1:50" ht="12.75" customHeight="1" x14ac:dyDescent="0.2">
      <c r="A49" s="175" t="str">
        <f t="shared" si="26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/>
      <c r="N49" s="213"/>
      <c r="O49" s="349" t="str">
        <f t="shared" si="27"/>
        <v/>
      </c>
      <c r="P49" s="183" t="str">
        <f t="shared" si="28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19"/>
        <v>999</v>
      </c>
      <c r="W49" s="212"/>
      <c r="X49" s="177" t="str">
        <f t="shared" si="20"/>
        <v/>
      </c>
      <c r="Y49" s="491" t="str">
        <f t="shared" si="29"/>
        <v/>
      </c>
      <c r="Z49" s="183" t="str">
        <f t="shared" si="30"/>
        <v/>
      </c>
      <c r="AA49" s="177">
        <f t="shared" si="21"/>
        <v>0</v>
      </c>
      <c r="AB49" s="662"/>
      <c r="AC49" s="663"/>
      <c r="AD49" s="663"/>
      <c r="AE49" s="664"/>
      <c r="AF49" s="350"/>
      <c r="AG49" s="349" t="str">
        <f t="shared" si="22"/>
        <v/>
      </c>
      <c r="AH49" s="183" t="str">
        <f t="shared" si="31"/>
        <v/>
      </c>
      <c r="AI49" s="209"/>
      <c r="AJ49" s="177" t="str">
        <f t="shared" si="23"/>
        <v/>
      </c>
      <c r="AK49" s="210"/>
      <c r="AL49" s="211"/>
      <c r="AM49" s="202">
        <f t="shared" si="24"/>
        <v>999</v>
      </c>
      <c r="AN49" s="212"/>
      <c r="AO49" s="177" t="str">
        <f t="shared" si="32"/>
        <v/>
      </c>
      <c r="AP49" s="186" t="str">
        <f t="shared" si="33"/>
        <v/>
      </c>
      <c r="AQ49" s="183" t="str">
        <f t="shared" si="34"/>
        <v/>
      </c>
      <c r="AR49" s="177">
        <f t="shared" si="35"/>
        <v>0</v>
      </c>
      <c r="AS49" s="662"/>
      <c r="AT49" s="663"/>
      <c r="AU49" s="663"/>
      <c r="AV49" s="664"/>
      <c r="AW49" s="473" t="str">
        <f t="shared" si="25"/>
        <v/>
      </c>
      <c r="AX49" s="383" t="str">
        <f>IF(Extra!V15="","",Extra!V15)</f>
        <v/>
      </c>
    </row>
    <row r="50" spans="1:50" ht="12.75" customHeight="1" x14ac:dyDescent="0.2">
      <c r="A50" s="175" t="str">
        <f t="shared" si="26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/>
      <c r="N50" s="213"/>
      <c r="O50" s="349" t="str">
        <f t="shared" si="27"/>
        <v/>
      </c>
      <c r="P50" s="183" t="str">
        <f t="shared" si="28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19"/>
        <v>999</v>
      </c>
      <c r="W50" s="212"/>
      <c r="X50" s="177" t="str">
        <f t="shared" si="20"/>
        <v/>
      </c>
      <c r="Y50" s="491" t="str">
        <f t="shared" si="29"/>
        <v/>
      </c>
      <c r="Z50" s="183" t="str">
        <f t="shared" si="30"/>
        <v/>
      </c>
      <c r="AA50" s="177">
        <f t="shared" si="21"/>
        <v>0</v>
      </c>
      <c r="AB50" s="662"/>
      <c r="AC50" s="663"/>
      <c r="AD50" s="663"/>
      <c r="AE50" s="664"/>
      <c r="AF50" s="350"/>
      <c r="AG50" s="349" t="str">
        <f t="shared" si="22"/>
        <v/>
      </c>
      <c r="AH50" s="183" t="str">
        <f t="shared" si="31"/>
        <v/>
      </c>
      <c r="AI50" s="209"/>
      <c r="AJ50" s="177" t="str">
        <f t="shared" si="23"/>
        <v/>
      </c>
      <c r="AK50" s="210"/>
      <c r="AL50" s="211"/>
      <c r="AM50" s="202">
        <f t="shared" si="24"/>
        <v>999</v>
      </c>
      <c r="AN50" s="212"/>
      <c r="AO50" s="177" t="str">
        <f t="shared" si="32"/>
        <v/>
      </c>
      <c r="AP50" s="186" t="str">
        <f t="shared" si="33"/>
        <v/>
      </c>
      <c r="AQ50" s="183" t="str">
        <f t="shared" si="34"/>
        <v/>
      </c>
      <c r="AR50" s="177">
        <f t="shared" si="35"/>
        <v>0</v>
      </c>
      <c r="AS50" s="662"/>
      <c r="AT50" s="663"/>
      <c r="AU50" s="663"/>
      <c r="AV50" s="664"/>
      <c r="AW50" s="473" t="str">
        <f t="shared" si="25"/>
        <v/>
      </c>
      <c r="AX50" s="383" t="str">
        <f>IF(Extra!V16="","",Extra!V16)</f>
        <v/>
      </c>
    </row>
    <row r="51" spans="1:50" x14ac:dyDescent="0.2">
      <c r="A51" s="175" t="str">
        <f t="shared" si="26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/>
      <c r="N51" s="213"/>
      <c r="O51" s="349" t="str">
        <f t="shared" si="27"/>
        <v/>
      </c>
      <c r="P51" s="183" t="str">
        <f t="shared" si="28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/>
      <c r="W51" s="212"/>
      <c r="X51" s="177"/>
      <c r="Y51" s="491" t="str">
        <f t="shared" si="29"/>
        <v/>
      </c>
      <c r="Z51" s="183" t="str">
        <f t="shared" si="30"/>
        <v/>
      </c>
      <c r="AA51" s="177"/>
      <c r="AB51" s="662"/>
      <c r="AC51" s="663"/>
      <c r="AD51" s="663"/>
      <c r="AE51" s="664"/>
      <c r="AF51" s="350"/>
      <c r="AG51" s="349" t="str">
        <f t="shared" si="22"/>
        <v/>
      </c>
      <c r="AH51" s="183" t="str">
        <f t="shared" si="31"/>
        <v/>
      </c>
      <c r="AI51" s="209"/>
      <c r="AJ51" s="177" t="str">
        <f t="shared" si="23"/>
        <v/>
      </c>
      <c r="AK51" s="210"/>
      <c r="AL51" s="211"/>
      <c r="AM51" s="202">
        <f t="shared" si="24"/>
        <v>999</v>
      </c>
      <c r="AN51" s="212"/>
      <c r="AO51" s="177" t="str">
        <f t="shared" si="32"/>
        <v/>
      </c>
      <c r="AP51" s="186" t="str">
        <f t="shared" si="33"/>
        <v/>
      </c>
      <c r="AQ51" s="183" t="str">
        <f t="shared" si="34"/>
        <v/>
      </c>
      <c r="AR51" s="177">
        <f t="shared" si="35"/>
        <v>0</v>
      </c>
      <c r="AS51" s="662"/>
      <c r="AT51" s="663"/>
      <c r="AU51" s="663"/>
      <c r="AV51" s="664"/>
      <c r="AW51" s="473" t="str">
        <f t="shared" si="25"/>
        <v/>
      </c>
      <c r="AX51" s="383" t="str">
        <f>IF(Extra!V17="","",Extra!V17)</f>
        <v/>
      </c>
    </row>
    <row r="52" spans="1:50" x14ac:dyDescent="0.2">
      <c r="A52" s="175" t="str">
        <f t="shared" si="26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/>
      <c r="N52" s="213"/>
      <c r="O52" s="349" t="str">
        <f t="shared" si="27"/>
        <v/>
      </c>
      <c r="P52" s="183" t="str">
        <f t="shared" si="28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/>
      <c r="W52" s="212"/>
      <c r="X52" s="177"/>
      <c r="Y52" s="491" t="str">
        <f t="shared" si="29"/>
        <v/>
      </c>
      <c r="Z52" s="183" t="str">
        <f t="shared" si="30"/>
        <v/>
      </c>
      <c r="AA52" s="177"/>
      <c r="AB52" s="662"/>
      <c r="AC52" s="663"/>
      <c r="AD52" s="663"/>
      <c r="AE52" s="664"/>
      <c r="AF52" s="350"/>
      <c r="AG52" s="349" t="str">
        <f t="shared" si="22"/>
        <v/>
      </c>
      <c r="AH52" s="183" t="str">
        <f t="shared" si="31"/>
        <v/>
      </c>
      <c r="AI52" s="209"/>
      <c r="AJ52" s="177" t="str">
        <f t="shared" si="23"/>
        <v/>
      </c>
      <c r="AK52" s="210"/>
      <c r="AL52" s="211"/>
      <c r="AM52" s="202">
        <f t="shared" si="24"/>
        <v>999</v>
      </c>
      <c r="AN52" s="212"/>
      <c r="AO52" s="177" t="str">
        <f t="shared" si="32"/>
        <v/>
      </c>
      <c r="AP52" s="186" t="str">
        <f t="shared" si="33"/>
        <v/>
      </c>
      <c r="AQ52" s="183" t="str">
        <f t="shared" si="34"/>
        <v/>
      </c>
      <c r="AR52" s="177">
        <f t="shared" si="35"/>
        <v>0</v>
      </c>
      <c r="AS52" s="662"/>
      <c r="AT52" s="663"/>
      <c r="AU52" s="663"/>
      <c r="AV52" s="664"/>
      <c r="AW52" s="473" t="str">
        <f t="shared" si="25"/>
        <v/>
      </c>
      <c r="AX52" s="383" t="str">
        <f>IF(Extra!V18="","",Extra!V18)</f>
        <v/>
      </c>
    </row>
    <row r="53" spans="1:50" x14ac:dyDescent="0.2">
      <c r="A53" s="175" t="str">
        <f t="shared" si="26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/>
      <c r="N53" s="213"/>
      <c r="O53" s="349" t="str">
        <f t="shared" si="27"/>
        <v/>
      </c>
      <c r="P53" s="183" t="str">
        <f t="shared" si="28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/>
      <c r="W53" s="212"/>
      <c r="X53" s="177"/>
      <c r="Y53" s="491" t="str">
        <f t="shared" si="29"/>
        <v/>
      </c>
      <c r="Z53" s="183" t="str">
        <f t="shared" si="30"/>
        <v/>
      </c>
      <c r="AA53" s="177"/>
      <c r="AB53" s="662"/>
      <c r="AC53" s="663"/>
      <c r="AD53" s="663"/>
      <c r="AE53" s="664"/>
      <c r="AF53" s="350"/>
      <c r="AG53" s="349" t="str">
        <f t="shared" si="22"/>
        <v/>
      </c>
      <c r="AH53" s="183" t="str">
        <f t="shared" si="31"/>
        <v/>
      </c>
      <c r="AI53" s="209"/>
      <c r="AJ53" s="177" t="str">
        <f t="shared" si="23"/>
        <v/>
      </c>
      <c r="AK53" s="210"/>
      <c r="AL53" s="211"/>
      <c r="AM53" s="202">
        <f t="shared" si="24"/>
        <v>999</v>
      </c>
      <c r="AN53" s="212"/>
      <c r="AO53" s="177" t="str">
        <f t="shared" si="32"/>
        <v/>
      </c>
      <c r="AP53" s="186" t="str">
        <f t="shared" si="33"/>
        <v/>
      </c>
      <c r="AQ53" s="183" t="str">
        <f t="shared" si="34"/>
        <v/>
      </c>
      <c r="AR53" s="177">
        <f t="shared" si="35"/>
        <v>0</v>
      </c>
      <c r="AS53" s="662"/>
      <c r="AT53" s="663"/>
      <c r="AU53" s="663"/>
      <c r="AV53" s="664"/>
      <c r="AW53" s="473" t="str">
        <f t="shared" si="25"/>
        <v/>
      </c>
      <c r="AX53" s="383" t="str">
        <f>IF(Extra!V19="","",Extra!V19)</f>
        <v/>
      </c>
    </row>
    <row r="54" spans="1:50" x14ac:dyDescent="0.2">
      <c r="A54" s="175" t="str">
        <f t="shared" si="26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/>
      <c r="N54" s="213"/>
      <c r="O54" s="349" t="str">
        <f t="shared" si="27"/>
        <v/>
      </c>
      <c r="P54" s="183" t="str">
        <f t="shared" si="28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/>
      <c r="W54" s="212"/>
      <c r="X54" s="177"/>
      <c r="Y54" s="491" t="str">
        <f t="shared" si="29"/>
        <v/>
      </c>
      <c r="Z54" s="183" t="str">
        <f t="shared" si="30"/>
        <v/>
      </c>
      <c r="AA54" s="177"/>
      <c r="AB54" s="662"/>
      <c r="AC54" s="663"/>
      <c r="AD54" s="663"/>
      <c r="AE54" s="664"/>
      <c r="AF54" s="350"/>
      <c r="AG54" s="349" t="str">
        <f t="shared" si="22"/>
        <v/>
      </c>
      <c r="AH54" s="183" t="str">
        <f t="shared" si="31"/>
        <v/>
      </c>
      <c r="AI54" s="209"/>
      <c r="AJ54" s="177" t="str">
        <f t="shared" si="23"/>
        <v/>
      </c>
      <c r="AK54" s="210"/>
      <c r="AL54" s="211"/>
      <c r="AM54" s="202">
        <f t="shared" si="24"/>
        <v>999</v>
      </c>
      <c r="AN54" s="212"/>
      <c r="AO54" s="177" t="str">
        <f t="shared" si="32"/>
        <v/>
      </c>
      <c r="AP54" s="186" t="str">
        <f t="shared" si="33"/>
        <v/>
      </c>
      <c r="AQ54" s="183" t="str">
        <f t="shared" si="34"/>
        <v/>
      </c>
      <c r="AR54" s="177">
        <f t="shared" si="35"/>
        <v>0</v>
      </c>
      <c r="AS54" s="662"/>
      <c r="AT54" s="663"/>
      <c r="AU54" s="663"/>
      <c r="AV54" s="664"/>
      <c r="AW54" s="473" t="str">
        <f t="shared" si="25"/>
        <v/>
      </c>
      <c r="AX54" s="383" t="str">
        <f>IF(Extra!V20="","",Extra!V20)</f>
        <v/>
      </c>
    </row>
    <row r="55" spans="1:50" x14ac:dyDescent="0.2">
      <c r="A55" s="175" t="str">
        <f t="shared" si="26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/>
      <c r="N55" s="213"/>
      <c r="O55" s="349" t="str">
        <f t="shared" si="27"/>
        <v/>
      </c>
      <c r="P55" s="183" t="str">
        <f t="shared" si="28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/>
      <c r="W55" s="212"/>
      <c r="X55" s="177"/>
      <c r="Y55" s="491" t="str">
        <f t="shared" si="29"/>
        <v/>
      </c>
      <c r="Z55" s="183" t="str">
        <f t="shared" si="30"/>
        <v/>
      </c>
      <c r="AA55" s="177"/>
      <c r="AB55" s="662"/>
      <c r="AC55" s="663"/>
      <c r="AD55" s="663"/>
      <c r="AE55" s="664"/>
      <c r="AF55" s="350"/>
      <c r="AG55" s="349" t="str">
        <f t="shared" si="22"/>
        <v/>
      </c>
      <c r="AH55" s="183" t="str">
        <f t="shared" si="31"/>
        <v/>
      </c>
      <c r="AI55" s="209"/>
      <c r="AJ55" s="177" t="str">
        <f t="shared" si="23"/>
        <v/>
      </c>
      <c r="AK55" s="210"/>
      <c r="AL55" s="211"/>
      <c r="AM55" s="202">
        <f t="shared" si="24"/>
        <v>999</v>
      </c>
      <c r="AN55" s="212"/>
      <c r="AO55" s="177" t="str">
        <f t="shared" si="32"/>
        <v/>
      </c>
      <c r="AP55" s="186" t="str">
        <f t="shared" si="33"/>
        <v/>
      </c>
      <c r="AQ55" s="183" t="str">
        <f t="shared" si="34"/>
        <v/>
      </c>
      <c r="AR55" s="177">
        <f t="shared" si="35"/>
        <v>0</v>
      </c>
      <c r="AS55" s="662"/>
      <c r="AT55" s="663"/>
      <c r="AU55" s="663"/>
      <c r="AV55" s="664"/>
      <c r="AW55" s="473" t="str">
        <f t="shared" si="25"/>
        <v/>
      </c>
      <c r="AX55" s="383" t="str">
        <f>IF(Extra!V21="","",Extra!V21)</f>
        <v/>
      </c>
    </row>
    <row r="56" spans="1:50" x14ac:dyDescent="0.2">
      <c r="A56" s="175" t="str">
        <f t="shared" si="26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/>
      <c r="N56" s="213"/>
      <c r="O56" s="349" t="str">
        <f t="shared" si="27"/>
        <v/>
      </c>
      <c r="P56" s="183" t="str">
        <f t="shared" si="28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/>
      <c r="W56" s="212"/>
      <c r="X56" s="177"/>
      <c r="Y56" s="491" t="str">
        <f t="shared" si="29"/>
        <v/>
      </c>
      <c r="Z56" s="183" t="str">
        <f t="shared" si="30"/>
        <v/>
      </c>
      <c r="AA56" s="177"/>
      <c r="AB56" s="662"/>
      <c r="AC56" s="663"/>
      <c r="AD56" s="663"/>
      <c r="AE56" s="664"/>
      <c r="AF56" s="350"/>
      <c r="AG56" s="349" t="str">
        <f t="shared" si="22"/>
        <v/>
      </c>
      <c r="AH56" s="183" t="str">
        <f t="shared" si="31"/>
        <v/>
      </c>
      <c r="AI56" s="209"/>
      <c r="AJ56" s="177" t="str">
        <f t="shared" si="23"/>
        <v/>
      </c>
      <c r="AK56" s="210"/>
      <c r="AL56" s="211"/>
      <c r="AM56" s="202">
        <f t="shared" si="24"/>
        <v>999</v>
      </c>
      <c r="AN56" s="212"/>
      <c r="AO56" s="177" t="str">
        <f t="shared" si="32"/>
        <v/>
      </c>
      <c r="AP56" s="186" t="str">
        <f t="shared" si="33"/>
        <v/>
      </c>
      <c r="AQ56" s="183" t="str">
        <f t="shared" si="34"/>
        <v/>
      </c>
      <c r="AR56" s="177">
        <f t="shared" si="35"/>
        <v>0</v>
      </c>
      <c r="AS56" s="662"/>
      <c r="AT56" s="663"/>
      <c r="AU56" s="663"/>
      <c r="AV56" s="664"/>
      <c r="AW56" s="473" t="str">
        <f t="shared" si="25"/>
        <v/>
      </c>
      <c r="AX56" s="383" t="str">
        <f>IF(Extra!V22="","",Extra!V22)</f>
        <v/>
      </c>
    </row>
    <row r="57" spans="1:50" x14ac:dyDescent="0.2">
      <c r="A57" s="175" t="str">
        <f t="shared" si="26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/>
      <c r="N57" s="213"/>
      <c r="O57" s="349" t="str">
        <f t="shared" si="27"/>
        <v/>
      </c>
      <c r="P57" s="183" t="str">
        <f t="shared" si="28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/>
      <c r="W57" s="212"/>
      <c r="X57" s="177"/>
      <c r="Y57" s="491" t="str">
        <f t="shared" si="29"/>
        <v/>
      </c>
      <c r="Z57" s="183" t="str">
        <f t="shared" si="30"/>
        <v/>
      </c>
      <c r="AA57" s="177"/>
      <c r="AB57" s="662"/>
      <c r="AC57" s="663"/>
      <c r="AD57" s="663"/>
      <c r="AE57" s="664"/>
      <c r="AF57" s="350"/>
      <c r="AG57" s="349" t="str">
        <f t="shared" si="22"/>
        <v/>
      </c>
      <c r="AH57" s="183" t="str">
        <f t="shared" si="31"/>
        <v/>
      </c>
      <c r="AI57" s="209"/>
      <c r="AJ57" s="177" t="str">
        <f t="shared" si="23"/>
        <v/>
      </c>
      <c r="AK57" s="210"/>
      <c r="AL57" s="211"/>
      <c r="AM57" s="202">
        <f t="shared" si="24"/>
        <v>999</v>
      </c>
      <c r="AN57" s="212"/>
      <c r="AO57" s="177" t="str">
        <f t="shared" si="32"/>
        <v/>
      </c>
      <c r="AP57" s="186" t="str">
        <f t="shared" si="33"/>
        <v/>
      </c>
      <c r="AQ57" s="183" t="str">
        <f t="shared" si="34"/>
        <v/>
      </c>
      <c r="AR57" s="177">
        <f t="shared" si="35"/>
        <v>0</v>
      </c>
      <c r="AS57" s="662"/>
      <c r="AT57" s="663"/>
      <c r="AU57" s="663"/>
      <c r="AV57" s="664"/>
      <c r="AW57" s="473" t="str">
        <f t="shared" si="25"/>
        <v/>
      </c>
      <c r="AX57" s="383" t="str">
        <f>IF(Extra!V23="","",Extra!V23)</f>
        <v/>
      </c>
    </row>
    <row r="58" spans="1:50" x14ac:dyDescent="0.2">
      <c r="A58" s="175" t="str">
        <f t="shared" si="26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/>
      <c r="N58" s="213"/>
      <c r="O58" s="349" t="str">
        <f t="shared" si="27"/>
        <v/>
      </c>
      <c r="P58" s="183" t="str">
        <f t="shared" si="28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/>
      <c r="W58" s="212"/>
      <c r="X58" s="177"/>
      <c r="Y58" s="491" t="str">
        <f t="shared" si="29"/>
        <v/>
      </c>
      <c r="Z58" s="183" t="str">
        <f t="shared" si="30"/>
        <v/>
      </c>
      <c r="AA58" s="177"/>
      <c r="AB58" s="662"/>
      <c r="AC58" s="663"/>
      <c r="AD58" s="663"/>
      <c r="AE58" s="664"/>
      <c r="AF58" s="350"/>
      <c r="AG58" s="349" t="str">
        <f t="shared" si="22"/>
        <v/>
      </c>
      <c r="AH58" s="183" t="str">
        <f t="shared" si="31"/>
        <v/>
      </c>
      <c r="AI58" s="209"/>
      <c r="AJ58" s="177" t="str">
        <f t="shared" si="23"/>
        <v/>
      </c>
      <c r="AK58" s="210"/>
      <c r="AL58" s="211"/>
      <c r="AM58" s="202">
        <f t="shared" si="24"/>
        <v>999</v>
      </c>
      <c r="AN58" s="212"/>
      <c r="AO58" s="177" t="str">
        <f t="shared" si="32"/>
        <v/>
      </c>
      <c r="AP58" s="186" t="str">
        <f t="shared" si="33"/>
        <v/>
      </c>
      <c r="AQ58" s="183" t="str">
        <f t="shared" si="34"/>
        <v/>
      </c>
      <c r="AR58" s="177">
        <f t="shared" si="35"/>
        <v>0</v>
      </c>
      <c r="AS58" s="662"/>
      <c r="AT58" s="663"/>
      <c r="AU58" s="663"/>
      <c r="AV58" s="664"/>
      <c r="AW58" s="473" t="str">
        <f t="shared" si="25"/>
        <v/>
      </c>
      <c r="AX58" s="383" t="str">
        <f>IF(Extra!V24="","",Extra!V24)</f>
        <v/>
      </c>
    </row>
    <row r="59" spans="1:50" x14ac:dyDescent="0.2">
      <c r="A59" s="175" t="str">
        <f t="shared" si="26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/>
      <c r="N59" s="213"/>
      <c r="O59" s="349" t="str">
        <f t="shared" si="27"/>
        <v/>
      </c>
      <c r="P59" s="183" t="str">
        <f t="shared" si="28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/>
      <c r="W59" s="212"/>
      <c r="X59" s="177"/>
      <c r="Y59" s="491" t="str">
        <f t="shared" si="29"/>
        <v/>
      </c>
      <c r="Z59" s="183" t="str">
        <f t="shared" si="30"/>
        <v/>
      </c>
      <c r="AA59" s="177"/>
      <c r="AB59" s="662"/>
      <c r="AC59" s="663"/>
      <c r="AD59" s="663"/>
      <c r="AE59" s="664"/>
      <c r="AF59" s="350"/>
      <c r="AG59" s="349" t="str">
        <f t="shared" si="22"/>
        <v/>
      </c>
      <c r="AH59" s="183" t="str">
        <f t="shared" si="31"/>
        <v/>
      </c>
      <c r="AI59" s="209"/>
      <c r="AJ59" s="177" t="str">
        <f t="shared" si="23"/>
        <v/>
      </c>
      <c r="AK59" s="210"/>
      <c r="AL59" s="211"/>
      <c r="AM59" s="202">
        <f t="shared" si="24"/>
        <v>999</v>
      </c>
      <c r="AN59" s="212"/>
      <c r="AO59" s="177" t="str">
        <f t="shared" si="32"/>
        <v/>
      </c>
      <c r="AP59" s="186" t="str">
        <f t="shared" si="33"/>
        <v/>
      </c>
      <c r="AQ59" s="183" t="str">
        <f t="shared" si="34"/>
        <v/>
      </c>
      <c r="AR59" s="177">
        <f t="shared" si="35"/>
        <v>0</v>
      </c>
      <c r="AS59" s="662"/>
      <c r="AT59" s="663"/>
      <c r="AU59" s="663"/>
      <c r="AV59" s="664"/>
      <c r="AW59" s="473" t="str">
        <f t="shared" si="25"/>
        <v/>
      </c>
      <c r="AX59" s="383" t="str">
        <f>IF(Extra!V25="","",Extra!V25)</f>
        <v/>
      </c>
    </row>
    <row r="60" spans="1:50" x14ac:dyDescent="0.2">
      <c r="A60" s="175" t="str">
        <f t="shared" si="26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/>
      <c r="N60" s="213"/>
      <c r="O60" s="349" t="str">
        <f t="shared" si="27"/>
        <v/>
      </c>
      <c r="P60" s="183" t="str">
        <f t="shared" si="28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/>
      <c r="W60" s="212"/>
      <c r="X60" s="177"/>
      <c r="Y60" s="491" t="str">
        <f t="shared" si="29"/>
        <v/>
      </c>
      <c r="Z60" s="183" t="str">
        <f t="shared" si="30"/>
        <v/>
      </c>
      <c r="AA60" s="177"/>
      <c r="AB60" s="662"/>
      <c r="AC60" s="663"/>
      <c r="AD60" s="663"/>
      <c r="AE60" s="664"/>
      <c r="AF60" s="350"/>
      <c r="AG60" s="349" t="str">
        <f t="shared" si="22"/>
        <v/>
      </c>
      <c r="AH60" s="183" t="str">
        <f t="shared" si="31"/>
        <v/>
      </c>
      <c r="AI60" s="209"/>
      <c r="AJ60" s="177" t="str">
        <f t="shared" si="23"/>
        <v/>
      </c>
      <c r="AK60" s="210"/>
      <c r="AL60" s="211"/>
      <c r="AM60" s="202">
        <f t="shared" si="24"/>
        <v>999</v>
      </c>
      <c r="AN60" s="212"/>
      <c r="AO60" s="177" t="str">
        <f t="shared" si="32"/>
        <v/>
      </c>
      <c r="AP60" s="186" t="str">
        <f t="shared" si="33"/>
        <v/>
      </c>
      <c r="AQ60" s="183" t="str">
        <f t="shared" si="34"/>
        <v/>
      </c>
      <c r="AR60" s="177">
        <f t="shared" si="35"/>
        <v>0</v>
      </c>
      <c r="AS60" s="662"/>
      <c r="AT60" s="663"/>
      <c r="AU60" s="663"/>
      <c r="AV60" s="664"/>
      <c r="AW60" s="473" t="str">
        <f t="shared" si="25"/>
        <v/>
      </c>
      <c r="AX60" s="383" t="str">
        <f>IF(Extra!V26="","",Extra!V26)</f>
        <v/>
      </c>
    </row>
    <row r="61" spans="1:50" x14ac:dyDescent="0.2">
      <c r="A61" s="175" t="str">
        <f t="shared" si="26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/>
      <c r="N61" s="213"/>
      <c r="O61" s="349" t="str">
        <f t="shared" si="27"/>
        <v/>
      </c>
      <c r="P61" s="183" t="str">
        <f t="shared" si="28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/>
      <c r="W61" s="212"/>
      <c r="X61" s="177"/>
      <c r="Y61" s="491" t="str">
        <f t="shared" si="29"/>
        <v/>
      </c>
      <c r="Z61" s="183" t="str">
        <f t="shared" si="30"/>
        <v/>
      </c>
      <c r="AA61" s="177"/>
      <c r="AB61" s="662"/>
      <c r="AC61" s="663"/>
      <c r="AD61" s="663"/>
      <c r="AE61" s="664"/>
      <c r="AF61" s="350"/>
      <c r="AG61" s="349" t="str">
        <f t="shared" si="22"/>
        <v/>
      </c>
      <c r="AH61" s="183" t="str">
        <f t="shared" si="31"/>
        <v/>
      </c>
      <c r="AI61" s="209"/>
      <c r="AJ61" s="177" t="str">
        <f t="shared" si="23"/>
        <v/>
      </c>
      <c r="AK61" s="210"/>
      <c r="AL61" s="211"/>
      <c r="AM61" s="202">
        <f t="shared" si="24"/>
        <v>999</v>
      </c>
      <c r="AN61" s="212"/>
      <c r="AO61" s="177" t="str">
        <f t="shared" si="32"/>
        <v/>
      </c>
      <c r="AP61" s="186" t="str">
        <f t="shared" si="33"/>
        <v/>
      </c>
      <c r="AQ61" s="183" t="str">
        <f t="shared" si="34"/>
        <v/>
      </c>
      <c r="AR61" s="177">
        <f t="shared" si="35"/>
        <v>0</v>
      </c>
      <c r="AS61" s="662"/>
      <c r="AT61" s="663"/>
      <c r="AU61" s="663"/>
      <c r="AV61" s="664"/>
      <c r="AW61" s="473" t="str">
        <f t="shared" si="25"/>
        <v/>
      </c>
      <c r="AX61" s="383" t="str">
        <f>IF(Extra!V27="","",Extra!V27)</f>
        <v/>
      </c>
    </row>
    <row r="62" spans="1:50" x14ac:dyDescent="0.2">
      <c r="A62" s="175" t="str">
        <f t="shared" si="26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/>
      <c r="N62" s="213"/>
      <c r="O62" s="349" t="str">
        <f t="shared" si="27"/>
        <v/>
      </c>
      <c r="P62" s="183" t="str">
        <f t="shared" si="28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/>
      <c r="W62" s="212"/>
      <c r="X62" s="177"/>
      <c r="Y62" s="491" t="str">
        <f t="shared" si="29"/>
        <v/>
      </c>
      <c r="Z62" s="183" t="str">
        <f t="shared" si="30"/>
        <v/>
      </c>
      <c r="AA62" s="177"/>
      <c r="AB62" s="662"/>
      <c r="AC62" s="663"/>
      <c r="AD62" s="663"/>
      <c r="AE62" s="664"/>
      <c r="AF62" s="350"/>
      <c r="AG62" s="349" t="str">
        <f t="shared" si="22"/>
        <v/>
      </c>
      <c r="AH62" s="183" t="str">
        <f t="shared" si="31"/>
        <v/>
      </c>
      <c r="AI62" s="209"/>
      <c r="AJ62" s="177" t="str">
        <f t="shared" si="23"/>
        <v/>
      </c>
      <c r="AK62" s="210"/>
      <c r="AL62" s="211"/>
      <c r="AM62" s="202">
        <f t="shared" si="24"/>
        <v>999</v>
      </c>
      <c r="AN62" s="212"/>
      <c r="AO62" s="177" t="str">
        <f t="shared" si="32"/>
        <v/>
      </c>
      <c r="AP62" s="186" t="str">
        <f t="shared" si="33"/>
        <v/>
      </c>
      <c r="AQ62" s="183" t="str">
        <f t="shared" si="34"/>
        <v/>
      </c>
      <c r="AR62" s="177">
        <f t="shared" si="35"/>
        <v>0</v>
      </c>
      <c r="AS62" s="662"/>
      <c r="AT62" s="663"/>
      <c r="AU62" s="663"/>
      <c r="AV62" s="664"/>
      <c r="AW62" s="473" t="str">
        <f t="shared" si="25"/>
        <v/>
      </c>
      <c r="AX62" s="383" t="str">
        <f>IF(Extra!V28="","",Extra!V28)</f>
        <v/>
      </c>
    </row>
    <row r="63" spans="1:50" x14ac:dyDescent="0.2">
      <c r="A63" s="175" t="str">
        <f t="shared" si="26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/>
      <c r="N63" s="213"/>
      <c r="O63" s="349" t="str">
        <f t="shared" si="27"/>
        <v/>
      </c>
      <c r="P63" s="183" t="str">
        <f t="shared" si="28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/>
      <c r="W63" s="212"/>
      <c r="X63" s="177"/>
      <c r="Y63" s="491" t="str">
        <f t="shared" si="29"/>
        <v/>
      </c>
      <c r="Z63" s="183" t="str">
        <f t="shared" si="30"/>
        <v/>
      </c>
      <c r="AA63" s="177"/>
      <c r="AB63" s="662"/>
      <c r="AC63" s="663"/>
      <c r="AD63" s="663"/>
      <c r="AE63" s="664"/>
      <c r="AF63" s="350"/>
      <c r="AG63" s="349" t="str">
        <f t="shared" si="22"/>
        <v/>
      </c>
      <c r="AH63" s="183" t="str">
        <f t="shared" si="31"/>
        <v/>
      </c>
      <c r="AI63" s="209"/>
      <c r="AJ63" s="177" t="str">
        <f t="shared" si="23"/>
        <v/>
      </c>
      <c r="AK63" s="210"/>
      <c r="AL63" s="211"/>
      <c r="AM63" s="202">
        <f t="shared" si="24"/>
        <v>999</v>
      </c>
      <c r="AN63" s="212"/>
      <c r="AO63" s="177" t="str">
        <f t="shared" si="32"/>
        <v/>
      </c>
      <c r="AP63" s="186" t="str">
        <f t="shared" si="33"/>
        <v/>
      </c>
      <c r="AQ63" s="183" t="str">
        <f t="shared" si="34"/>
        <v/>
      </c>
      <c r="AR63" s="177">
        <f t="shared" si="35"/>
        <v>0</v>
      </c>
      <c r="AS63" s="662"/>
      <c r="AT63" s="663"/>
      <c r="AU63" s="663"/>
      <c r="AV63" s="664"/>
      <c r="AW63" s="473" t="str">
        <f t="shared" si="25"/>
        <v/>
      </c>
      <c r="AX63" s="383" t="str">
        <f>IF(Extra!V29="","",Extra!V29)</f>
        <v/>
      </c>
    </row>
    <row r="64" spans="1:50" x14ac:dyDescent="0.2">
      <c r="A64" s="175" t="str">
        <f t="shared" si="26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/>
      <c r="N64" s="213"/>
      <c r="O64" s="349" t="str">
        <f t="shared" si="27"/>
        <v/>
      </c>
      <c r="P64" s="183" t="str">
        <f t="shared" si="28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/>
      <c r="W64" s="212"/>
      <c r="X64" s="177"/>
      <c r="Y64" s="491" t="str">
        <f t="shared" si="29"/>
        <v/>
      </c>
      <c r="Z64" s="183" t="str">
        <f t="shared" si="30"/>
        <v/>
      </c>
      <c r="AA64" s="177"/>
      <c r="AB64" s="662"/>
      <c r="AC64" s="663"/>
      <c r="AD64" s="663"/>
      <c r="AE64" s="664"/>
      <c r="AF64" s="350"/>
      <c r="AG64" s="349" t="str">
        <f t="shared" si="22"/>
        <v/>
      </c>
      <c r="AH64" s="183" t="str">
        <f t="shared" si="31"/>
        <v/>
      </c>
      <c r="AI64" s="209"/>
      <c r="AJ64" s="177" t="str">
        <f t="shared" si="23"/>
        <v/>
      </c>
      <c r="AK64" s="210"/>
      <c r="AL64" s="211"/>
      <c r="AM64" s="202">
        <f t="shared" si="24"/>
        <v>999</v>
      </c>
      <c r="AN64" s="212"/>
      <c r="AO64" s="177" t="str">
        <f t="shared" si="32"/>
        <v/>
      </c>
      <c r="AP64" s="186" t="str">
        <f t="shared" si="33"/>
        <v/>
      </c>
      <c r="AQ64" s="183" t="str">
        <f t="shared" si="34"/>
        <v/>
      </c>
      <c r="AR64" s="177">
        <f t="shared" si="35"/>
        <v>0</v>
      </c>
      <c r="AS64" s="662"/>
      <c r="AT64" s="663"/>
      <c r="AU64" s="663"/>
      <c r="AV64" s="664"/>
      <c r="AW64" s="473" t="str">
        <f t="shared" si="25"/>
        <v/>
      </c>
      <c r="AX64" s="383" t="str">
        <f>IF(Extra!V30="","",Extra!V30)</f>
        <v/>
      </c>
    </row>
    <row r="65" spans="1:50" x14ac:dyDescent="0.2">
      <c r="A65" s="175" t="str">
        <f t="shared" si="26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/>
      <c r="N65" s="213"/>
      <c r="O65" s="349" t="str">
        <f t="shared" si="27"/>
        <v/>
      </c>
      <c r="P65" s="183" t="str">
        <f t="shared" si="28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/>
      <c r="W65" s="212"/>
      <c r="X65" s="177"/>
      <c r="Y65" s="491" t="str">
        <f t="shared" si="29"/>
        <v/>
      </c>
      <c r="Z65" s="183" t="str">
        <f t="shared" si="30"/>
        <v/>
      </c>
      <c r="AA65" s="177"/>
      <c r="AB65" s="662"/>
      <c r="AC65" s="663"/>
      <c r="AD65" s="663"/>
      <c r="AE65" s="664"/>
      <c r="AF65" s="350"/>
      <c r="AG65" s="349" t="str">
        <f t="shared" si="22"/>
        <v/>
      </c>
      <c r="AH65" s="183" t="str">
        <f t="shared" si="31"/>
        <v/>
      </c>
      <c r="AI65" s="209"/>
      <c r="AJ65" s="177" t="str">
        <f t="shared" si="23"/>
        <v/>
      </c>
      <c r="AK65" s="210"/>
      <c r="AL65" s="211"/>
      <c r="AM65" s="202">
        <f t="shared" si="24"/>
        <v>999</v>
      </c>
      <c r="AN65" s="212"/>
      <c r="AO65" s="177" t="str">
        <f t="shared" si="32"/>
        <v/>
      </c>
      <c r="AP65" s="186" t="str">
        <f t="shared" si="33"/>
        <v/>
      </c>
      <c r="AQ65" s="183" t="str">
        <f t="shared" si="34"/>
        <v/>
      </c>
      <c r="AR65" s="177">
        <f t="shared" si="35"/>
        <v>0</v>
      </c>
      <c r="AS65" s="662"/>
      <c r="AT65" s="663"/>
      <c r="AU65" s="663"/>
      <c r="AV65" s="664"/>
      <c r="AW65" s="473" t="str">
        <f t="shared" si="25"/>
        <v/>
      </c>
      <c r="AX65" s="383" t="str">
        <f>IF(Extra!V31="","",Extra!V31)</f>
        <v/>
      </c>
    </row>
    <row r="66" spans="1:50" x14ac:dyDescent="0.2">
      <c r="A66" s="175" t="str">
        <f t="shared" si="26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/>
      <c r="N66" s="213"/>
      <c r="O66" s="349" t="str">
        <f t="shared" si="27"/>
        <v/>
      </c>
      <c r="P66" s="183" t="str">
        <f t="shared" si="28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/>
      <c r="W66" s="212"/>
      <c r="X66" s="177"/>
      <c r="Y66" s="491" t="str">
        <f t="shared" si="29"/>
        <v/>
      </c>
      <c r="Z66" s="183" t="str">
        <f t="shared" si="30"/>
        <v/>
      </c>
      <c r="AA66" s="177"/>
      <c r="AB66" s="662"/>
      <c r="AC66" s="663"/>
      <c r="AD66" s="663"/>
      <c r="AE66" s="664"/>
      <c r="AF66" s="350"/>
      <c r="AG66" s="349" t="str">
        <f t="shared" si="22"/>
        <v/>
      </c>
      <c r="AH66" s="183" t="str">
        <f t="shared" si="31"/>
        <v/>
      </c>
      <c r="AI66" s="209"/>
      <c r="AJ66" s="177" t="str">
        <f t="shared" si="23"/>
        <v/>
      </c>
      <c r="AK66" s="210"/>
      <c r="AL66" s="211"/>
      <c r="AM66" s="202">
        <f t="shared" si="24"/>
        <v>999</v>
      </c>
      <c r="AN66" s="212"/>
      <c r="AO66" s="177" t="str">
        <f t="shared" si="32"/>
        <v/>
      </c>
      <c r="AP66" s="186" t="str">
        <f t="shared" si="33"/>
        <v/>
      </c>
      <c r="AQ66" s="183" t="str">
        <f t="shared" si="34"/>
        <v/>
      </c>
      <c r="AR66" s="177">
        <f t="shared" si="35"/>
        <v>0</v>
      </c>
      <c r="AS66" s="662"/>
      <c r="AT66" s="663"/>
      <c r="AU66" s="663"/>
      <c r="AV66" s="664"/>
      <c r="AW66" s="473" t="str">
        <f t="shared" si="25"/>
        <v/>
      </c>
      <c r="AX66" s="383" t="str">
        <f>IF(Extra!V32="","",Extra!V32)</f>
        <v/>
      </c>
    </row>
    <row r="67" spans="1:50" x14ac:dyDescent="0.2">
      <c r="A67" s="175" t="str">
        <f t="shared" si="26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/>
      <c r="N67" s="213"/>
      <c r="O67" s="349" t="str">
        <f t="shared" si="27"/>
        <v/>
      </c>
      <c r="P67" s="183" t="str">
        <f t="shared" si="28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/>
      <c r="W67" s="212"/>
      <c r="X67" s="177"/>
      <c r="Y67" s="491" t="str">
        <f t="shared" si="29"/>
        <v/>
      </c>
      <c r="Z67" s="183" t="str">
        <f t="shared" si="30"/>
        <v/>
      </c>
      <c r="AA67" s="177"/>
      <c r="AB67" s="662"/>
      <c r="AC67" s="663"/>
      <c r="AD67" s="663"/>
      <c r="AE67" s="664"/>
      <c r="AF67" s="350"/>
      <c r="AG67" s="349" t="str">
        <f t="shared" si="22"/>
        <v/>
      </c>
      <c r="AH67" s="183" t="str">
        <f t="shared" si="31"/>
        <v/>
      </c>
      <c r="AI67" s="209"/>
      <c r="AJ67" s="177" t="str">
        <f t="shared" si="23"/>
        <v/>
      </c>
      <c r="AK67" s="210"/>
      <c r="AL67" s="211"/>
      <c r="AM67" s="202">
        <f t="shared" si="24"/>
        <v>999</v>
      </c>
      <c r="AN67" s="212"/>
      <c r="AO67" s="177" t="str">
        <f t="shared" si="32"/>
        <v/>
      </c>
      <c r="AP67" s="186" t="str">
        <f t="shared" si="33"/>
        <v/>
      </c>
      <c r="AQ67" s="183" t="str">
        <f t="shared" si="34"/>
        <v/>
      </c>
      <c r="AR67" s="177">
        <f t="shared" si="35"/>
        <v>0</v>
      </c>
      <c r="AS67" s="662"/>
      <c r="AT67" s="663"/>
      <c r="AU67" s="663"/>
      <c r="AV67" s="664"/>
      <c r="AW67" s="473" t="str">
        <f t="shared" si="25"/>
        <v/>
      </c>
      <c r="AX67" s="383" t="str">
        <f>IF(Extra!V33="","",Extra!V33)</f>
        <v/>
      </c>
    </row>
    <row r="68" spans="1:50" x14ac:dyDescent="0.2">
      <c r="A68" s="175" t="str">
        <f t="shared" si="26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/>
      <c r="N68" s="213"/>
      <c r="O68" s="349" t="str">
        <f t="shared" si="27"/>
        <v/>
      </c>
      <c r="P68" s="183" t="str">
        <f t="shared" si="28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/>
      <c r="W68" s="212"/>
      <c r="X68" s="177"/>
      <c r="Y68" s="491" t="str">
        <f t="shared" si="29"/>
        <v/>
      </c>
      <c r="Z68" s="183" t="str">
        <f t="shared" si="30"/>
        <v/>
      </c>
      <c r="AA68" s="177"/>
      <c r="AB68" s="662"/>
      <c r="AC68" s="663"/>
      <c r="AD68" s="663"/>
      <c r="AE68" s="664"/>
      <c r="AF68" s="350"/>
      <c r="AG68" s="349" t="str">
        <f t="shared" si="22"/>
        <v/>
      </c>
      <c r="AH68" s="183" t="str">
        <f t="shared" si="31"/>
        <v/>
      </c>
      <c r="AI68" s="209"/>
      <c r="AJ68" s="177" t="str">
        <f t="shared" si="23"/>
        <v/>
      </c>
      <c r="AK68" s="210"/>
      <c r="AL68" s="211"/>
      <c r="AM68" s="202">
        <f t="shared" si="24"/>
        <v>999</v>
      </c>
      <c r="AN68" s="212"/>
      <c r="AO68" s="177" t="str">
        <f t="shared" si="32"/>
        <v/>
      </c>
      <c r="AP68" s="186" t="str">
        <f t="shared" si="33"/>
        <v/>
      </c>
      <c r="AQ68" s="183" t="str">
        <f t="shared" si="34"/>
        <v/>
      </c>
      <c r="AR68" s="177">
        <f t="shared" si="35"/>
        <v>0</v>
      </c>
      <c r="AS68" s="662"/>
      <c r="AT68" s="663"/>
      <c r="AU68" s="663"/>
      <c r="AV68" s="664"/>
      <c r="AW68" s="473" t="str">
        <f t="shared" si="25"/>
        <v/>
      </c>
      <c r="AX68" s="383" t="str">
        <f>IF(Extra!V34="","",Extra!V34)</f>
        <v/>
      </c>
    </row>
    <row r="69" spans="1:50" x14ac:dyDescent="0.2">
      <c r="A69" s="175" t="str">
        <f t="shared" si="26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/>
      <c r="N69" s="213"/>
      <c r="O69" s="349" t="str">
        <f t="shared" si="27"/>
        <v/>
      </c>
      <c r="P69" s="183" t="str">
        <f t="shared" si="28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/>
      <c r="W69" s="212"/>
      <c r="X69" s="177"/>
      <c r="Y69" s="491" t="str">
        <f t="shared" si="29"/>
        <v/>
      </c>
      <c r="Z69" s="183" t="str">
        <f t="shared" si="30"/>
        <v/>
      </c>
      <c r="AA69" s="177"/>
      <c r="AB69" s="662"/>
      <c r="AC69" s="663"/>
      <c r="AD69" s="663"/>
      <c r="AE69" s="664"/>
      <c r="AF69" s="350"/>
      <c r="AG69" s="349" t="str">
        <f t="shared" si="22"/>
        <v/>
      </c>
      <c r="AH69" s="183" t="str">
        <f t="shared" si="31"/>
        <v/>
      </c>
      <c r="AI69" s="209"/>
      <c r="AJ69" s="177" t="str">
        <f t="shared" si="23"/>
        <v/>
      </c>
      <c r="AK69" s="210"/>
      <c r="AL69" s="211"/>
      <c r="AM69" s="202">
        <f t="shared" si="24"/>
        <v>999</v>
      </c>
      <c r="AN69" s="212"/>
      <c r="AO69" s="177" t="str">
        <f t="shared" si="32"/>
        <v/>
      </c>
      <c r="AP69" s="186" t="str">
        <f t="shared" si="33"/>
        <v/>
      </c>
      <c r="AQ69" s="183" t="str">
        <f t="shared" si="34"/>
        <v/>
      </c>
      <c r="AR69" s="177">
        <f t="shared" si="35"/>
        <v>0</v>
      </c>
      <c r="AS69" s="662"/>
      <c r="AT69" s="663"/>
      <c r="AU69" s="663"/>
      <c r="AV69" s="664"/>
      <c r="AW69" s="473" t="str">
        <f t="shared" si="25"/>
        <v/>
      </c>
      <c r="AX69" s="383" t="str">
        <f>IF(Extra!V35="","",Extra!V35)</f>
        <v/>
      </c>
    </row>
    <row r="70" spans="1:50" x14ac:dyDescent="0.2">
      <c r="A70" s="175" t="str">
        <f t="shared" si="26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/>
      <c r="N70" s="213"/>
      <c r="O70" s="349" t="str">
        <f t="shared" si="27"/>
        <v/>
      </c>
      <c r="P70" s="183" t="str">
        <f t="shared" si="28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/>
      <c r="W70" s="212"/>
      <c r="X70" s="177"/>
      <c r="Y70" s="491" t="str">
        <f t="shared" si="29"/>
        <v/>
      </c>
      <c r="Z70" s="183" t="str">
        <f t="shared" si="30"/>
        <v/>
      </c>
      <c r="AA70" s="177"/>
      <c r="AB70" s="662"/>
      <c r="AC70" s="663"/>
      <c r="AD70" s="663"/>
      <c r="AE70" s="664"/>
      <c r="AF70" s="350"/>
      <c r="AG70" s="349" t="str">
        <f t="shared" si="22"/>
        <v/>
      </c>
      <c r="AH70" s="183" t="str">
        <f t="shared" si="31"/>
        <v/>
      </c>
      <c r="AI70" s="209"/>
      <c r="AJ70" s="177" t="str">
        <f t="shared" si="23"/>
        <v/>
      </c>
      <c r="AK70" s="210"/>
      <c r="AL70" s="211"/>
      <c r="AM70" s="202">
        <f t="shared" si="24"/>
        <v>999</v>
      </c>
      <c r="AN70" s="212"/>
      <c r="AO70" s="177" t="str">
        <f t="shared" si="32"/>
        <v/>
      </c>
      <c r="AP70" s="186" t="str">
        <f t="shared" si="33"/>
        <v/>
      </c>
      <c r="AQ70" s="183" t="str">
        <f t="shared" si="34"/>
        <v/>
      </c>
      <c r="AR70" s="177">
        <f t="shared" si="35"/>
        <v>0</v>
      </c>
      <c r="AS70" s="662"/>
      <c r="AT70" s="663"/>
      <c r="AU70" s="663"/>
      <c r="AV70" s="664"/>
      <c r="AW70" s="473" t="str">
        <f t="shared" si="25"/>
        <v/>
      </c>
      <c r="AX70" s="383" t="str">
        <f>IF(Extra!V36="","",Extra!V36)</f>
        <v/>
      </c>
    </row>
    <row r="71" spans="1:50" x14ac:dyDescent="0.2">
      <c r="A71" s="175" t="str">
        <f t="shared" si="26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/>
      <c r="N71" s="213"/>
      <c r="O71" s="349" t="str">
        <f t="shared" si="27"/>
        <v/>
      </c>
      <c r="P71" s="183" t="str">
        <f t="shared" si="28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/>
      <c r="W71" s="212"/>
      <c r="X71" s="177"/>
      <c r="Y71" s="491" t="str">
        <f t="shared" si="29"/>
        <v/>
      </c>
      <c r="Z71" s="183" t="str">
        <f t="shared" si="30"/>
        <v/>
      </c>
      <c r="AA71" s="177"/>
      <c r="AB71" s="662"/>
      <c r="AC71" s="663"/>
      <c r="AD71" s="663"/>
      <c r="AE71" s="664"/>
      <c r="AF71" s="350"/>
      <c r="AG71" s="349" t="str">
        <f t="shared" si="22"/>
        <v/>
      </c>
      <c r="AH71" s="183" t="str">
        <f t="shared" si="31"/>
        <v/>
      </c>
      <c r="AI71" s="209"/>
      <c r="AJ71" s="177" t="str">
        <f t="shared" si="23"/>
        <v/>
      </c>
      <c r="AK71" s="210"/>
      <c r="AL71" s="211"/>
      <c r="AM71" s="202">
        <f t="shared" si="24"/>
        <v>999</v>
      </c>
      <c r="AN71" s="212"/>
      <c r="AO71" s="177" t="str">
        <f t="shared" si="32"/>
        <v/>
      </c>
      <c r="AP71" s="186" t="str">
        <f t="shared" si="33"/>
        <v/>
      </c>
      <c r="AQ71" s="183" t="str">
        <f t="shared" si="34"/>
        <v/>
      </c>
      <c r="AR71" s="177">
        <f t="shared" si="35"/>
        <v>0</v>
      </c>
      <c r="AS71" s="662"/>
      <c r="AT71" s="663"/>
      <c r="AU71" s="663"/>
      <c r="AV71" s="664"/>
      <c r="AW71" s="473" t="str">
        <f t="shared" si="25"/>
        <v/>
      </c>
      <c r="AX71" s="383" t="str">
        <f>IF(Extra!V37="","",Extra!V37)</f>
        <v/>
      </c>
    </row>
    <row r="72" spans="1:50" x14ac:dyDescent="0.2">
      <c r="A72" s="175" t="str">
        <f t="shared" si="26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/>
      <c r="N72" s="213"/>
      <c r="O72" s="349" t="str">
        <f t="shared" si="27"/>
        <v/>
      </c>
      <c r="P72" s="183" t="str">
        <f t="shared" si="28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/>
      <c r="W72" s="212"/>
      <c r="X72" s="177"/>
      <c r="Y72" s="491" t="str">
        <f t="shared" si="29"/>
        <v/>
      </c>
      <c r="Z72" s="183" t="str">
        <f t="shared" si="30"/>
        <v/>
      </c>
      <c r="AA72" s="177"/>
      <c r="AB72" s="662"/>
      <c r="AC72" s="663"/>
      <c r="AD72" s="663"/>
      <c r="AE72" s="664"/>
      <c r="AF72" s="350"/>
      <c r="AG72" s="349" t="str">
        <f t="shared" si="22"/>
        <v/>
      </c>
      <c r="AH72" s="183" t="str">
        <f t="shared" si="31"/>
        <v/>
      </c>
      <c r="AI72" s="209"/>
      <c r="AJ72" s="177" t="str">
        <f t="shared" si="23"/>
        <v/>
      </c>
      <c r="AK72" s="210"/>
      <c r="AL72" s="211"/>
      <c r="AM72" s="202">
        <f t="shared" si="24"/>
        <v>999</v>
      </c>
      <c r="AN72" s="212"/>
      <c r="AO72" s="177" t="str">
        <f t="shared" si="32"/>
        <v/>
      </c>
      <c r="AP72" s="186" t="str">
        <f t="shared" si="33"/>
        <v/>
      </c>
      <c r="AQ72" s="183" t="str">
        <f t="shared" si="34"/>
        <v/>
      </c>
      <c r="AR72" s="177">
        <f t="shared" si="35"/>
        <v>0</v>
      </c>
      <c r="AS72" s="662"/>
      <c r="AT72" s="663"/>
      <c r="AU72" s="663"/>
      <c r="AV72" s="664"/>
      <c r="AW72" s="473" t="str">
        <f t="shared" si="25"/>
        <v/>
      </c>
      <c r="AX72" s="383" t="str">
        <f>IF(Extra!V38="","",Extra!V38)</f>
        <v/>
      </c>
    </row>
    <row r="73" spans="1:50" ht="13.5" thickBot="1" x14ac:dyDescent="0.25">
      <c r="A73" s="257" t="str">
        <f t="shared" si="26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/>
      <c r="N73" s="358"/>
      <c r="O73" s="359" t="str">
        <f t="shared" si="27"/>
        <v/>
      </c>
      <c r="P73" s="361" t="str">
        <f t="shared" si="28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/>
      <c r="W73" s="366"/>
      <c r="X73" s="328"/>
      <c r="Y73" s="493" t="str">
        <f t="shared" si="29"/>
        <v/>
      </c>
      <c r="Z73" s="361" t="str">
        <f t="shared" si="30"/>
        <v/>
      </c>
      <c r="AA73" s="328"/>
      <c r="AB73" s="647"/>
      <c r="AC73" s="648"/>
      <c r="AD73" s="648"/>
      <c r="AE73" s="649"/>
      <c r="AF73" s="368"/>
      <c r="AG73" s="359" t="str">
        <f t="shared" si="22"/>
        <v/>
      </c>
      <c r="AH73" s="361" t="str">
        <f t="shared" si="31"/>
        <v/>
      </c>
      <c r="AI73" s="360"/>
      <c r="AJ73" s="328" t="str">
        <f t="shared" si="23"/>
        <v/>
      </c>
      <c r="AK73" s="362"/>
      <c r="AL73" s="363"/>
      <c r="AM73" s="365">
        <f t="shared" si="24"/>
        <v>999</v>
      </c>
      <c r="AN73" s="366"/>
      <c r="AO73" s="328" t="str">
        <f t="shared" si="32"/>
        <v/>
      </c>
      <c r="AP73" s="367" t="str">
        <f t="shared" si="33"/>
        <v/>
      </c>
      <c r="AQ73" s="361" t="str">
        <f t="shared" si="34"/>
        <v/>
      </c>
      <c r="AR73" s="328">
        <f t="shared" si="35"/>
        <v>0</v>
      </c>
      <c r="AS73" s="647"/>
      <c r="AT73" s="648"/>
      <c r="AU73" s="648"/>
      <c r="AV73" s="649"/>
      <c r="AW73" s="497" t="str">
        <f t="shared" si="25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14</v>
      </c>
      <c r="B81" s="255">
        <f t="shared" ref="B81:B86" si="36">SUMIF($A$9:$A$39,$A81,$G$9:$G$39)</f>
        <v>0</v>
      </c>
      <c r="C81" s="419"/>
      <c r="D81" s="513"/>
      <c r="E81" s="273"/>
      <c r="F81" s="273"/>
      <c r="G81" s="419" t="str">
        <f t="shared" ref="G81:G86" si="37">IF($B81=0,"",SUMIF($A$9:$A$39,$A81,$G$9:$G$39)/$H81)</f>
        <v/>
      </c>
      <c r="H81" s="327">
        <f t="shared" ref="H81:H86" si="38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39">IF(TEXT($A81,0)="","",SUMIF($A$9:$A$39,$A81,U$9:U$39)+SUMIF($A$43:$A$73,$A81,U$43:U$73))</f>
        <v>0</v>
      </c>
      <c r="V81" s="342"/>
      <c r="W81" s="426" t="str">
        <f t="shared" ref="W81:W86" si="40">IF(TEXT($A81,0)="","",IF(COUNTIF(X$9:X$73,$A81)=0,"",SUMIF(X$9:X$73,$A81,W$9:W$73)/COUNTIF(X$9:X$73,$A81)))</f>
        <v/>
      </c>
      <c r="X81" s="426"/>
      <c r="Y81" s="344" t="str">
        <f t="shared" ref="Y81:Y86" si="41">IF(ISNUMBER($R81),IF($R81=0,"",IF($S81=0,"",$S81/$R81)),"")</f>
        <v/>
      </c>
      <c r="Z81" s="237" t="str">
        <f t="shared" ref="Z81:Z86" si="42">IF(ISNUMBER($R81),IF($R81=0,"",IF($S81=0,"",$R81/$S81/24)),"")</f>
        <v/>
      </c>
      <c r="AA81" s="427"/>
      <c r="AB81" s="428">
        <f>IF(TEXT($A81,0)="","",COUNTIF(M$9:M$39,$A81)+COUNTIF(M$43:M$73,$A81)+COUNTIF(Mar!M$9:M$39,$A81)+COUNTIF(Mar!M$43:M$73,$A81))</f>
        <v>0</v>
      </c>
      <c r="AC81" s="429" t="str">
        <f t="shared" ref="AC81:AC86" si="43">IF(TEXT(AB81,0)="","",IF(AB81=0,"Läufe",IF(AB81=1,"Lauf mit","Läufe mit durchschnittlich")))</f>
        <v>Läufe</v>
      </c>
      <c r="AD81" s="237" t="str">
        <f t="shared" ref="AD81:AD86" si="44">IF(TEXT(AB81,0)="","",IF(R81=0,"",IF(AB81=0,"",R81/AB81)))</f>
        <v/>
      </c>
      <c r="AE81" s="430" t="str">
        <f t="shared" ref="AE81:AE86" si="45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6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7">IF(TEXT($A81,0)="","",SUMIF($A$9:$A$39,$A81,AL$9:AL$39)+SUMIF($A$43:$A$73,$A81,AL$43:AL$73))</f>
        <v>0</v>
      </c>
      <c r="AM81" s="341"/>
      <c r="AN81" s="426" t="str">
        <f t="shared" ref="AN81:AN86" si="48">IF(TEXT($A81,0)="","",IF(COUNTIF(AO$9:AO$73,$A81)=0,"",SUMIF(AO$9:AO$73,$A81,AN$9:AN$73)/COUNTIF(AO$9:AO$73,$A81)))</f>
        <v/>
      </c>
      <c r="AO81" s="442"/>
      <c r="AP81" s="344" t="str">
        <f t="shared" ref="AP81:AP86" si="49">IF(ISNUMBER($AI81),IF($AI81=0,"",IF($AK81=0,"",$AK81/$AI81)),"")</f>
        <v/>
      </c>
      <c r="AQ81" s="237" t="str">
        <f t="shared" ref="AQ81:AQ86" si="50">IF(ISNUMBER($AI81),IF($AI81=0,"",IF($AK81=0,"",$AI81/$AK81/24)),"")</f>
        <v/>
      </c>
      <c r="AR81" s="427"/>
      <c r="AS81" s="428">
        <f>IF(TEXT($A81,0)="","",COUNTIF(AJ$9:AJ$39,$A81)+COUNTIF(AJ$43:AJ$73,$A81)+COUNTIF(Mar!AJ$9:AJ$39,$A81)+COUNTIF(Mar!AJ$43:AJ$73,$A81))</f>
        <v>0</v>
      </c>
      <c r="AT81" s="443" t="str">
        <f t="shared" ref="AT81:AT86" si="51">IF(TEXT(AS81,0)="","",IF(AS81=0,"Wanderungen",IF(AS81=1,"Wanderung mit","Wanderungen mit durchschnittlich")))</f>
        <v>Wanderungen</v>
      </c>
      <c r="AU81" s="444" t="str">
        <f t="shared" ref="AU81:AU86" si="52">IF(TEXT(AS81,0)="","",IF(AI81=0,"",IF(AS81=0,"",AI81/AS81)))</f>
        <v/>
      </c>
      <c r="AV81" s="445" t="str">
        <f t="shared" ref="AV81:AV86" si="53">IF(TEXT(AS81,0)="","",IF(AS81=0,"","km"))</f>
        <v/>
      </c>
      <c r="AW81" s="454"/>
      <c r="AX81" s="455"/>
    </row>
    <row r="82" spans="1:50" x14ac:dyDescent="0.2">
      <c r="A82" s="511">
        <f>A16</f>
        <v>15</v>
      </c>
      <c r="B82" s="51">
        <f t="shared" si="36"/>
        <v>0</v>
      </c>
      <c r="C82" s="179"/>
      <c r="D82" s="180"/>
      <c r="E82" s="200"/>
      <c r="F82" s="200"/>
      <c r="G82" s="179" t="str">
        <f t="shared" si="37"/>
        <v/>
      </c>
      <c r="H82" s="177">
        <f t="shared" si="38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4">IF(TEXT($A82,0)="","",SUMIF($A$9:$A$39,$A82,R$9:R$39)+SUMIF($A$43:$A$73,$A82,R$43:R$73))</f>
        <v>0</v>
      </c>
      <c r="S82" s="184">
        <f t="shared" si="54"/>
        <v>0</v>
      </c>
      <c r="T82" s="202"/>
      <c r="U82" s="202">
        <f t="shared" si="39"/>
        <v>0</v>
      </c>
      <c r="V82" s="202"/>
      <c r="W82" s="216" t="str">
        <f t="shared" si="40"/>
        <v/>
      </c>
      <c r="X82" s="216"/>
      <c r="Y82" s="186" t="str">
        <f t="shared" si="41"/>
        <v/>
      </c>
      <c r="Z82" s="183" t="str">
        <f t="shared" si="42"/>
        <v/>
      </c>
      <c r="AA82" s="378"/>
      <c r="AB82" s="217">
        <f>IF(TEXT($A82,0)="","",COUNTIF(M$9:M$39,$A82)+COUNTIF(M$43:M$73,$A82))</f>
        <v>0</v>
      </c>
      <c r="AC82" s="204" t="str">
        <f t="shared" si="43"/>
        <v>Läufe</v>
      </c>
      <c r="AD82" s="183" t="str">
        <f t="shared" si="44"/>
        <v/>
      </c>
      <c r="AE82" s="432" t="str">
        <f t="shared" si="45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6"/>
        <v>0</v>
      </c>
      <c r="AK82" s="184">
        <f t="shared" si="47"/>
        <v>0</v>
      </c>
      <c r="AL82" s="202">
        <f t="shared" si="47"/>
        <v>0</v>
      </c>
      <c r="AM82" s="221"/>
      <c r="AN82" s="216" t="str">
        <f t="shared" si="48"/>
        <v/>
      </c>
      <c r="AO82" s="380"/>
      <c r="AP82" s="186" t="str">
        <f t="shared" si="49"/>
        <v/>
      </c>
      <c r="AQ82" s="183" t="str">
        <f t="shared" si="50"/>
        <v/>
      </c>
      <c r="AR82" s="378"/>
      <c r="AS82" s="217">
        <f>IF(TEXT($A82,0)="","",COUNTIF(AJ$9:AJ$39,$A82)+COUNTIF(AJ$43:AJ$73,$A82))</f>
        <v>0</v>
      </c>
      <c r="AT82" s="381" t="str">
        <f t="shared" si="51"/>
        <v>Wanderungen</v>
      </c>
      <c r="AU82" s="382" t="str">
        <f t="shared" si="52"/>
        <v/>
      </c>
      <c r="AV82" s="447" t="str">
        <f t="shared" si="53"/>
        <v/>
      </c>
      <c r="AW82" s="456"/>
      <c r="AX82" s="383"/>
    </row>
    <row r="83" spans="1:50" x14ac:dyDescent="0.2">
      <c r="A83" s="511">
        <f>A23</f>
        <v>16</v>
      </c>
      <c r="B83" s="51">
        <f t="shared" si="36"/>
        <v>0</v>
      </c>
      <c r="C83" s="179"/>
      <c r="D83" s="180"/>
      <c r="E83" s="200"/>
      <c r="F83" s="200"/>
      <c r="G83" s="179" t="str">
        <f t="shared" si="37"/>
        <v/>
      </c>
      <c r="H83" s="177">
        <f t="shared" si="38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4"/>
        <v>0</v>
      </c>
      <c r="S83" s="184">
        <f t="shared" si="54"/>
        <v>0</v>
      </c>
      <c r="T83" s="202"/>
      <c r="U83" s="202">
        <f t="shared" si="39"/>
        <v>0</v>
      </c>
      <c r="V83" s="202"/>
      <c r="W83" s="216" t="str">
        <f t="shared" si="40"/>
        <v/>
      </c>
      <c r="X83" s="216"/>
      <c r="Y83" s="186" t="str">
        <f t="shared" si="41"/>
        <v/>
      </c>
      <c r="Z83" s="183" t="str">
        <f t="shared" si="42"/>
        <v/>
      </c>
      <c r="AA83" s="378"/>
      <c r="AB83" s="217">
        <f>IF(TEXT($A83,0)="","",COUNTIF(M$9:M$39,$A83)+COUNTIF(M$43:M$73,$A83))</f>
        <v>0</v>
      </c>
      <c r="AC83" s="204" t="str">
        <f t="shared" si="43"/>
        <v>Läufe</v>
      </c>
      <c r="AD83" s="183" t="str">
        <f t="shared" si="44"/>
        <v/>
      </c>
      <c r="AE83" s="432" t="str">
        <f t="shared" si="45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6"/>
        <v>0</v>
      </c>
      <c r="AK83" s="184">
        <f t="shared" si="47"/>
        <v>0</v>
      </c>
      <c r="AL83" s="202">
        <f t="shared" si="47"/>
        <v>0</v>
      </c>
      <c r="AM83" s="221"/>
      <c r="AN83" s="216" t="str">
        <f t="shared" si="48"/>
        <v/>
      </c>
      <c r="AO83" s="380"/>
      <c r="AP83" s="186" t="str">
        <f t="shared" si="49"/>
        <v/>
      </c>
      <c r="AQ83" s="183" t="str">
        <f t="shared" si="50"/>
        <v/>
      </c>
      <c r="AR83" s="378"/>
      <c r="AS83" s="217">
        <f>IF(TEXT($A83,0)="","",COUNTIF(AJ$9:AJ$39,$A83)+COUNTIF(AJ$43:AJ$73,$A83))</f>
        <v>0</v>
      </c>
      <c r="AT83" s="381" t="str">
        <f t="shared" si="51"/>
        <v>Wanderungen</v>
      </c>
      <c r="AU83" s="382" t="str">
        <f t="shared" si="52"/>
        <v/>
      </c>
      <c r="AV83" s="447" t="str">
        <f t="shared" si="53"/>
        <v/>
      </c>
      <c r="AW83" s="456"/>
      <c r="AX83" s="383"/>
    </row>
    <row r="84" spans="1:50" x14ac:dyDescent="0.2">
      <c r="A84" s="511">
        <f>A30</f>
        <v>17</v>
      </c>
      <c r="B84" s="51">
        <f t="shared" si="36"/>
        <v>0</v>
      </c>
      <c r="C84" s="179"/>
      <c r="D84" s="180"/>
      <c r="E84" s="200"/>
      <c r="F84" s="200"/>
      <c r="G84" s="179" t="str">
        <f t="shared" si="37"/>
        <v/>
      </c>
      <c r="H84" s="177">
        <f t="shared" si="38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4"/>
        <v>0</v>
      </c>
      <c r="S84" s="184">
        <f t="shared" si="54"/>
        <v>0</v>
      </c>
      <c r="T84" s="202"/>
      <c r="U84" s="202">
        <f t="shared" si="39"/>
        <v>0</v>
      </c>
      <c r="V84" s="202"/>
      <c r="W84" s="216" t="str">
        <f t="shared" si="40"/>
        <v/>
      </c>
      <c r="X84" s="216"/>
      <c r="Y84" s="186" t="str">
        <f t="shared" si="41"/>
        <v/>
      </c>
      <c r="Z84" s="183" t="str">
        <f t="shared" si="42"/>
        <v/>
      </c>
      <c r="AA84" s="378"/>
      <c r="AB84" s="217">
        <f>IF(TEXT($A84,0)="","",COUNTIF(M$9:M$39,$A84)+COUNTIF(M$43:M$73,$A84))</f>
        <v>0</v>
      </c>
      <c r="AC84" s="204" t="str">
        <f t="shared" si="43"/>
        <v>Läufe</v>
      </c>
      <c r="AD84" s="183" t="str">
        <f t="shared" si="44"/>
        <v/>
      </c>
      <c r="AE84" s="432" t="str">
        <f t="shared" si="45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6"/>
        <v>0</v>
      </c>
      <c r="AK84" s="184">
        <f t="shared" si="47"/>
        <v>0</v>
      </c>
      <c r="AL84" s="202">
        <f t="shared" si="47"/>
        <v>0</v>
      </c>
      <c r="AM84" s="221"/>
      <c r="AN84" s="216" t="str">
        <f t="shared" si="48"/>
        <v/>
      </c>
      <c r="AO84" s="380"/>
      <c r="AP84" s="186" t="str">
        <f t="shared" si="49"/>
        <v/>
      </c>
      <c r="AQ84" s="183" t="str">
        <f t="shared" si="50"/>
        <v/>
      </c>
      <c r="AR84" s="378"/>
      <c r="AS84" s="217">
        <f>IF(TEXT($A84,0)="","",COUNTIF(AJ$9:AJ$39,$A84)+COUNTIF(AJ$43:AJ$73,$A84))</f>
        <v>0</v>
      </c>
      <c r="AT84" s="381" t="str">
        <f t="shared" si="51"/>
        <v>Wanderungen</v>
      </c>
      <c r="AU84" s="382" t="str">
        <f t="shared" si="52"/>
        <v/>
      </c>
      <c r="AV84" s="447" t="str">
        <f t="shared" si="53"/>
        <v/>
      </c>
      <c r="AW84" s="456"/>
      <c r="AX84" s="383"/>
    </row>
    <row r="85" spans="1:50" x14ac:dyDescent="0.2">
      <c r="A85" s="511">
        <f>IF(MONTH(E36)=2,IF(J42=365,IF(A36&gt;A30,A30+1,""),A37),A37)</f>
        <v>18</v>
      </c>
      <c r="B85" s="51">
        <f t="shared" si="36"/>
        <v>0</v>
      </c>
      <c r="C85" s="179"/>
      <c r="D85" s="180"/>
      <c r="E85" s="200"/>
      <c r="F85" s="200"/>
      <c r="G85" s="179" t="str">
        <f t="shared" si="37"/>
        <v/>
      </c>
      <c r="H85" s="177">
        <f t="shared" si="38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4"/>
        <v>0</v>
      </c>
      <c r="S85" s="184">
        <f t="shared" si="54"/>
        <v>0</v>
      </c>
      <c r="T85" s="202"/>
      <c r="U85" s="202">
        <f t="shared" si="39"/>
        <v>0</v>
      </c>
      <c r="V85" s="202"/>
      <c r="W85" s="216" t="str">
        <f t="shared" si="40"/>
        <v/>
      </c>
      <c r="X85" s="216"/>
      <c r="Y85" s="186" t="str">
        <f t="shared" si="41"/>
        <v/>
      </c>
      <c r="Z85" s="183" t="str">
        <f t="shared" si="42"/>
        <v/>
      </c>
      <c r="AA85" s="378"/>
      <c r="AB85" s="217">
        <f>IF(TEXT($A85,0)="","",COUNTIF(M$9:M$39,$A85)+COUNTIF(M$43:M$73,$A85))</f>
        <v>0</v>
      </c>
      <c r="AC85" s="204" t="str">
        <f t="shared" si="43"/>
        <v>Läufe</v>
      </c>
      <c r="AD85" s="183" t="str">
        <f t="shared" si="44"/>
        <v/>
      </c>
      <c r="AE85" s="432" t="str">
        <f t="shared" si="45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6"/>
        <v>0</v>
      </c>
      <c r="AK85" s="184">
        <f t="shared" si="47"/>
        <v>0</v>
      </c>
      <c r="AL85" s="202">
        <f t="shared" si="47"/>
        <v>0</v>
      </c>
      <c r="AM85" s="221"/>
      <c r="AN85" s="216" t="str">
        <f t="shared" si="48"/>
        <v/>
      </c>
      <c r="AO85" s="380"/>
      <c r="AP85" s="186" t="str">
        <f t="shared" si="49"/>
        <v/>
      </c>
      <c r="AQ85" s="183" t="str">
        <f t="shared" si="50"/>
        <v/>
      </c>
      <c r="AR85" s="378"/>
      <c r="AS85" s="217">
        <f>IF(TEXT($A85,0)="","",COUNTIF(AJ$9:AJ$39,$A85)+COUNTIF(AJ$43:AJ$73,$A85))</f>
        <v>0</v>
      </c>
      <c r="AT85" s="381" t="str">
        <f t="shared" si="51"/>
        <v>Wanderungen</v>
      </c>
      <c r="AU85" s="382" t="str">
        <f t="shared" si="52"/>
        <v/>
      </c>
      <c r="AV85" s="447" t="str">
        <f t="shared" si="53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6"/>
        <v>0</v>
      </c>
      <c r="C86" s="421"/>
      <c r="D86" s="422"/>
      <c r="E86" s="423"/>
      <c r="F86" s="423"/>
      <c r="G86" s="421" t="str">
        <f t="shared" si="37"/>
        <v/>
      </c>
      <c r="H86" s="328">
        <f t="shared" si="38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4"/>
        <v/>
      </c>
      <c r="S86" s="434" t="str">
        <f t="shared" si="54"/>
        <v/>
      </c>
      <c r="T86" s="365"/>
      <c r="U86" s="365" t="str">
        <f t="shared" si="39"/>
        <v/>
      </c>
      <c r="V86" s="365"/>
      <c r="W86" s="435" t="str">
        <f t="shared" si="40"/>
        <v/>
      </c>
      <c r="X86" s="435"/>
      <c r="Y86" s="367" t="str">
        <f t="shared" si="41"/>
        <v/>
      </c>
      <c r="Z86" s="361" t="str">
        <f t="shared" si="42"/>
        <v/>
      </c>
      <c r="AA86" s="436"/>
      <c r="AB86" s="437" t="str">
        <f>IF(TEXT($A86,0)="","",COUNTIF(M$9:M$39,$A86)+COUNTIF(M$43:M$73,$A86))</f>
        <v/>
      </c>
      <c r="AC86" s="438" t="str">
        <f t="shared" si="43"/>
        <v/>
      </c>
      <c r="AD86" s="361" t="str">
        <f t="shared" si="44"/>
        <v/>
      </c>
      <c r="AE86" s="439" t="str">
        <f t="shared" si="45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6"/>
        <v/>
      </c>
      <c r="AK86" s="434" t="str">
        <f t="shared" si="47"/>
        <v/>
      </c>
      <c r="AL86" s="365" t="str">
        <f t="shared" si="47"/>
        <v/>
      </c>
      <c r="AM86" s="364"/>
      <c r="AN86" s="435" t="str">
        <f t="shared" si="48"/>
        <v/>
      </c>
      <c r="AO86" s="450"/>
      <c r="AP86" s="367" t="str">
        <f t="shared" si="49"/>
        <v/>
      </c>
      <c r="AQ86" s="361" t="str">
        <f t="shared" si="50"/>
        <v/>
      </c>
      <c r="AR86" s="436"/>
      <c r="AS86" s="437" t="str">
        <f>IF(TEXT($A86,0)="","",COUNTIF(AJ$9:AJ$39,$A86)+COUNTIF(AJ$43:AJ$73,$A86))</f>
        <v/>
      </c>
      <c r="AT86" s="451" t="str">
        <f t="shared" si="51"/>
        <v/>
      </c>
      <c r="AU86" s="452" t="str">
        <f t="shared" si="52"/>
        <v/>
      </c>
      <c r="AV86" s="453" t="str">
        <f t="shared" si="53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April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5">A9</f>
        <v>14</v>
      </c>
      <c r="B105" s="255">
        <f t="shared" si="55"/>
        <v>1</v>
      </c>
      <c r="C105" s="255">
        <f t="shared" si="55"/>
        <v>32</v>
      </c>
      <c r="D105" s="330" t="str">
        <f t="shared" si="55"/>
        <v>Di</v>
      </c>
      <c r="E105" s="331">
        <f t="shared" si="55"/>
        <v>45748</v>
      </c>
      <c r="F105" s="327">
        <f t="shared" ca="1" si="55"/>
        <v>1</v>
      </c>
      <c r="G105" s="482" t="str">
        <f t="shared" ref="G105:G124" si="56">IF(ISBLANK(G9),"",G9)</f>
        <v/>
      </c>
      <c r="H105" s="327">
        <f t="shared" si="55"/>
        <v>0</v>
      </c>
      <c r="I105" s="333" t="str">
        <f t="shared" si="55"/>
        <v/>
      </c>
      <c r="J105" s="440"/>
      <c r="K105" s="441"/>
      <c r="L105" s="335"/>
      <c r="M105" s="327" t="str">
        <f t="shared" ref="M105:M135" si="57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8">IF(W105="","",IF(W105=0,"",A105))</f>
        <v/>
      </c>
      <c r="Y105" s="492" t="str">
        <f t="shared" ref="Y105:Y135" si="59">IF(ISBLANK(R105),"",IF(ISBLANK(S105),"",IF(ISBLANK(Q105),IF(ISERROR(S105/R105),"",S105/R105),IF(ISERROR(S105/Q105),"",S105/Q105))))</f>
        <v/>
      </c>
      <c r="Z105" s="237" t="str">
        <f t="shared" ref="Z105:Z135" si="60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/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5"/>
        <v>14</v>
      </c>
      <c r="B106" s="51">
        <f t="shared" si="55"/>
        <v>2</v>
      </c>
      <c r="C106" s="51">
        <f t="shared" si="55"/>
        <v>33</v>
      </c>
      <c r="D106" s="205" t="str">
        <f t="shared" si="55"/>
        <v>Mi</v>
      </c>
      <c r="E106" s="206">
        <f t="shared" si="55"/>
        <v>45749</v>
      </c>
      <c r="F106" s="177">
        <f t="shared" ca="1" si="55"/>
        <v>1</v>
      </c>
      <c r="G106" s="483" t="str">
        <f t="shared" si="56"/>
        <v/>
      </c>
      <c r="H106" s="177">
        <f t="shared" si="55"/>
        <v>0</v>
      </c>
      <c r="I106" s="347" t="str">
        <f t="shared" si="55"/>
        <v/>
      </c>
      <c r="J106" s="446"/>
      <c r="K106" s="379"/>
      <c r="L106" s="208"/>
      <c r="M106" s="177" t="str">
        <f t="shared" si="57"/>
        <v/>
      </c>
      <c r="N106" s="213"/>
      <c r="O106" s="349" t="str">
        <f t="shared" ref="O106:O135" si="61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2">IF(ISNUMBER(U106),IF(U106&gt;0,U106,999),999)</f>
        <v>999</v>
      </c>
      <c r="W106" s="212"/>
      <c r="X106" s="177" t="str">
        <f t="shared" si="58"/>
        <v/>
      </c>
      <c r="Y106" s="491" t="str">
        <f t="shared" si="59"/>
        <v/>
      </c>
      <c r="Z106" s="183" t="str">
        <f t="shared" si="60"/>
        <v/>
      </c>
      <c r="AA106" s="177">
        <f t="shared" ref="AA106:AA135" si="63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4">IF(ISBLANK(AF106),"",HYPERLINK(AF106,"url"))</f>
        <v/>
      </c>
      <c r="AH106" s="183" t="str">
        <f>AQ106</f>
        <v/>
      </c>
      <c r="AI106" s="209"/>
      <c r="AJ106" s="177" t="str">
        <f t="shared" ref="AJ106:AJ135" si="65">IF(AI106="","",IF(AI106=0,"",A106))</f>
        <v/>
      </c>
      <c r="AK106" s="210"/>
      <c r="AL106" s="486"/>
      <c r="AM106" s="202">
        <f t="shared" ref="AM106:AM135" si="66">IF(ISNUMBER(AL106),IF(AL106&gt;0,AL106,999),999)</f>
        <v>999</v>
      </c>
      <c r="AN106" s="212"/>
      <c r="AO106" s="177" t="str">
        <f t="shared" ref="AO106:AO135" si="67">IF(AN106="","",IF(AN106=0,"",A106))</f>
        <v/>
      </c>
      <c r="AP106" s="186" t="str">
        <f t="shared" ref="AP106:AP135" si="68">IF(ISBLANK(AK106),"",IF(ISBLANK(AI106),"",IF(ISERROR(AK106/AI106),"",AK106/AI106)))</f>
        <v/>
      </c>
      <c r="AQ106" s="183" t="str">
        <f t="shared" ref="AQ106:AQ135" si="69">IF(ISBLANK(AI106),"",IF(ISBLANK(AK106),"",IF(ISERROR(AI106/AK106/24),"",AI106/AK106/24)))</f>
        <v/>
      </c>
      <c r="AR106" s="177">
        <f t="shared" ref="AR106:AR135" si="70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5"/>
        <v>14</v>
      </c>
      <c r="B107" s="51">
        <f t="shared" si="55"/>
        <v>3</v>
      </c>
      <c r="C107" s="51">
        <f t="shared" si="55"/>
        <v>34</v>
      </c>
      <c r="D107" s="205" t="str">
        <f t="shared" si="55"/>
        <v>Do</v>
      </c>
      <c r="E107" s="206">
        <f t="shared" si="55"/>
        <v>45750</v>
      </c>
      <c r="F107" s="177">
        <f t="shared" ca="1" si="55"/>
        <v>1</v>
      </c>
      <c r="G107" s="483" t="str">
        <f t="shared" si="56"/>
        <v/>
      </c>
      <c r="H107" s="177">
        <f t="shared" si="55"/>
        <v>0</v>
      </c>
      <c r="I107" s="347" t="str">
        <f t="shared" si="55"/>
        <v/>
      </c>
      <c r="J107" s="446"/>
      <c r="K107" s="379"/>
      <c r="L107" s="208"/>
      <c r="M107" s="177" t="str">
        <f t="shared" si="57"/>
        <v/>
      </c>
      <c r="N107" s="213"/>
      <c r="O107" s="349" t="str">
        <f t="shared" si="61"/>
        <v/>
      </c>
      <c r="P107" s="183" t="str">
        <f t="shared" ref="P107:P134" si="71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2"/>
        <v>999</v>
      </c>
      <c r="W107" s="212"/>
      <c r="X107" s="177" t="str">
        <f t="shared" si="58"/>
        <v/>
      </c>
      <c r="Y107" s="491" t="str">
        <f t="shared" si="59"/>
        <v/>
      </c>
      <c r="Z107" s="183" t="str">
        <f t="shared" si="60"/>
        <v/>
      </c>
      <c r="AA107" s="177">
        <f t="shared" si="63"/>
        <v>0</v>
      </c>
      <c r="AB107" s="682"/>
      <c r="AC107" s="663"/>
      <c r="AD107" s="663"/>
      <c r="AE107" s="664"/>
      <c r="AF107" s="350"/>
      <c r="AG107" s="349" t="str">
        <f t="shared" si="64"/>
        <v/>
      </c>
      <c r="AH107" s="183" t="str">
        <f t="shared" ref="AH107:AH134" si="72">AQ107</f>
        <v/>
      </c>
      <c r="AI107" s="209"/>
      <c r="AJ107" s="177" t="str">
        <f t="shared" si="65"/>
        <v/>
      </c>
      <c r="AK107" s="210"/>
      <c r="AL107" s="486"/>
      <c r="AM107" s="202">
        <f t="shared" si="66"/>
        <v>999</v>
      </c>
      <c r="AN107" s="212"/>
      <c r="AO107" s="177" t="str">
        <f t="shared" si="67"/>
        <v/>
      </c>
      <c r="AP107" s="186" t="str">
        <f t="shared" si="68"/>
        <v/>
      </c>
      <c r="AQ107" s="183" t="str">
        <f t="shared" si="69"/>
        <v/>
      </c>
      <c r="AR107" s="177">
        <f t="shared" si="70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5"/>
        <v>14</v>
      </c>
      <c r="B108" s="51">
        <f t="shared" si="55"/>
        <v>4</v>
      </c>
      <c r="C108" s="51">
        <f t="shared" si="55"/>
        <v>35</v>
      </c>
      <c r="D108" s="205" t="str">
        <f t="shared" si="55"/>
        <v>Fr</v>
      </c>
      <c r="E108" s="206">
        <f t="shared" si="55"/>
        <v>45751</v>
      </c>
      <c r="F108" s="177">
        <f t="shared" ca="1" si="55"/>
        <v>1</v>
      </c>
      <c r="G108" s="483" t="str">
        <f t="shared" si="56"/>
        <v/>
      </c>
      <c r="H108" s="177">
        <f t="shared" si="55"/>
        <v>0</v>
      </c>
      <c r="I108" s="347" t="str">
        <f t="shared" si="55"/>
        <v/>
      </c>
      <c r="J108" s="446"/>
      <c r="K108" s="379"/>
      <c r="L108" s="208"/>
      <c r="M108" s="177" t="str">
        <f t="shared" si="57"/>
        <v/>
      </c>
      <c r="N108" s="213"/>
      <c r="O108" s="349" t="str">
        <f t="shared" si="61"/>
        <v/>
      </c>
      <c r="P108" s="183" t="str">
        <f t="shared" si="71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2"/>
        <v>999</v>
      </c>
      <c r="W108" s="212"/>
      <c r="X108" s="177" t="str">
        <f t="shared" si="58"/>
        <v/>
      </c>
      <c r="Y108" s="491" t="str">
        <f t="shared" si="59"/>
        <v/>
      </c>
      <c r="Z108" s="183" t="str">
        <f t="shared" si="60"/>
        <v/>
      </c>
      <c r="AA108" s="177">
        <f t="shared" si="63"/>
        <v>0</v>
      </c>
      <c r="AB108" s="662"/>
      <c r="AC108" s="663"/>
      <c r="AD108" s="663"/>
      <c r="AE108" s="664"/>
      <c r="AF108" s="350"/>
      <c r="AG108" s="349" t="str">
        <f t="shared" si="64"/>
        <v/>
      </c>
      <c r="AH108" s="183" t="str">
        <f t="shared" si="72"/>
        <v/>
      </c>
      <c r="AI108" s="209"/>
      <c r="AJ108" s="177" t="str">
        <f t="shared" si="65"/>
        <v/>
      </c>
      <c r="AK108" s="210"/>
      <c r="AL108" s="486"/>
      <c r="AM108" s="202">
        <f t="shared" si="66"/>
        <v>999</v>
      </c>
      <c r="AN108" s="212"/>
      <c r="AO108" s="177" t="str">
        <f t="shared" si="67"/>
        <v/>
      </c>
      <c r="AP108" s="186" t="str">
        <f t="shared" si="68"/>
        <v/>
      </c>
      <c r="AQ108" s="183" t="str">
        <f t="shared" si="69"/>
        <v/>
      </c>
      <c r="AR108" s="177">
        <f t="shared" si="70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5"/>
        <v>14</v>
      </c>
      <c r="B109" s="51">
        <f t="shared" si="55"/>
        <v>5</v>
      </c>
      <c r="C109" s="51">
        <f t="shared" si="55"/>
        <v>36</v>
      </c>
      <c r="D109" s="205" t="str">
        <f t="shared" si="55"/>
        <v>Sa</v>
      </c>
      <c r="E109" s="206">
        <f t="shared" si="55"/>
        <v>45752</v>
      </c>
      <c r="F109" s="177">
        <f t="shared" ca="1" si="55"/>
        <v>1</v>
      </c>
      <c r="G109" s="483" t="str">
        <f t="shared" si="56"/>
        <v/>
      </c>
      <c r="H109" s="177">
        <f t="shared" si="55"/>
        <v>0</v>
      </c>
      <c r="I109" s="347" t="str">
        <f t="shared" si="55"/>
        <v/>
      </c>
      <c r="J109" s="446"/>
      <c r="K109" s="379"/>
      <c r="L109" s="208"/>
      <c r="M109" s="177" t="str">
        <f t="shared" si="57"/>
        <v/>
      </c>
      <c r="N109" s="213"/>
      <c r="O109" s="349" t="str">
        <f t="shared" si="61"/>
        <v/>
      </c>
      <c r="P109" s="183" t="str">
        <f t="shared" si="71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2"/>
        <v>999</v>
      </c>
      <c r="W109" s="212"/>
      <c r="X109" s="177" t="str">
        <f t="shared" si="58"/>
        <v/>
      </c>
      <c r="Y109" s="491" t="str">
        <f t="shared" si="59"/>
        <v/>
      </c>
      <c r="Z109" s="183" t="str">
        <f t="shared" si="60"/>
        <v/>
      </c>
      <c r="AA109" s="177">
        <f t="shared" si="63"/>
        <v>0</v>
      </c>
      <c r="AB109" s="662"/>
      <c r="AC109" s="663"/>
      <c r="AD109" s="663"/>
      <c r="AE109" s="664"/>
      <c r="AF109" s="350"/>
      <c r="AG109" s="349" t="str">
        <f t="shared" si="64"/>
        <v/>
      </c>
      <c r="AH109" s="183" t="str">
        <f t="shared" si="72"/>
        <v/>
      </c>
      <c r="AI109" s="209"/>
      <c r="AJ109" s="177" t="str">
        <f t="shared" si="65"/>
        <v/>
      </c>
      <c r="AK109" s="210"/>
      <c r="AL109" s="486"/>
      <c r="AM109" s="202">
        <f t="shared" si="66"/>
        <v>999</v>
      </c>
      <c r="AN109" s="212"/>
      <c r="AO109" s="177" t="str">
        <f t="shared" si="67"/>
        <v/>
      </c>
      <c r="AP109" s="186" t="str">
        <f t="shared" si="68"/>
        <v/>
      </c>
      <c r="AQ109" s="183" t="str">
        <f t="shared" si="69"/>
        <v/>
      </c>
      <c r="AR109" s="177">
        <f t="shared" si="70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5"/>
        <v>14</v>
      </c>
      <c r="B110" s="51">
        <f t="shared" si="55"/>
        <v>6</v>
      </c>
      <c r="C110" s="51">
        <f t="shared" si="55"/>
        <v>37</v>
      </c>
      <c r="D110" s="205" t="str">
        <f t="shared" si="55"/>
        <v>So</v>
      </c>
      <c r="E110" s="206">
        <f t="shared" si="55"/>
        <v>45753</v>
      </c>
      <c r="F110" s="177">
        <f t="shared" ca="1" si="55"/>
        <v>1</v>
      </c>
      <c r="G110" s="483" t="str">
        <f t="shared" si="56"/>
        <v/>
      </c>
      <c r="H110" s="177">
        <f t="shared" si="55"/>
        <v>0</v>
      </c>
      <c r="I110" s="347" t="str">
        <f t="shared" si="55"/>
        <v/>
      </c>
      <c r="J110" s="446"/>
      <c r="K110" s="379"/>
      <c r="L110" s="208"/>
      <c r="M110" s="177" t="str">
        <f t="shared" si="57"/>
        <v/>
      </c>
      <c r="N110" s="213"/>
      <c r="O110" s="349" t="str">
        <f t="shared" si="61"/>
        <v/>
      </c>
      <c r="P110" s="183" t="str">
        <f t="shared" si="71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2"/>
        <v>999</v>
      </c>
      <c r="W110" s="212"/>
      <c r="X110" s="177" t="str">
        <f t="shared" si="58"/>
        <v/>
      </c>
      <c r="Y110" s="491" t="str">
        <f t="shared" si="59"/>
        <v/>
      </c>
      <c r="Z110" s="183" t="str">
        <f t="shared" si="60"/>
        <v/>
      </c>
      <c r="AA110" s="177">
        <f t="shared" si="63"/>
        <v>0</v>
      </c>
      <c r="AB110" s="663"/>
      <c r="AC110" s="663"/>
      <c r="AD110" s="663"/>
      <c r="AE110" s="664"/>
      <c r="AF110" s="350"/>
      <c r="AG110" s="349" t="str">
        <f t="shared" si="64"/>
        <v/>
      </c>
      <c r="AH110" s="183" t="str">
        <f t="shared" si="72"/>
        <v/>
      </c>
      <c r="AI110" s="209"/>
      <c r="AJ110" s="177" t="str">
        <f t="shared" si="65"/>
        <v/>
      </c>
      <c r="AK110" s="210"/>
      <c r="AL110" s="486"/>
      <c r="AM110" s="202">
        <f t="shared" si="66"/>
        <v>999</v>
      </c>
      <c r="AN110" s="212"/>
      <c r="AO110" s="177" t="str">
        <f t="shared" si="67"/>
        <v/>
      </c>
      <c r="AP110" s="186" t="str">
        <f t="shared" si="68"/>
        <v/>
      </c>
      <c r="AQ110" s="183" t="str">
        <f t="shared" si="69"/>
        <v/>
      </c>
      <c r="AR110" s="177">
        <f t="shared" si="70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5"/>
        <v>15</v>
      </c>
      <c r="B111" s="51">
        <f t="shared" si="55"/>
        <v>7</v>
      </c>
      <c r="C111" s="51">
        <f t="shared" si="55"/>
        <v>38</v>
      </c>
      <c r="D111" s="205" t="str">
        <f t="shared" si="55"/>
        <v>Mo</v>
      </c>
      <c r="E111" s="206">
        <f t="shared" si="55"/>
        <v>45754</v>
      </c>
      <c r="F111" s="177">
        <f t="shared" ca="1" si="55"/>
        <v>1</v>
      </c>
      <c r="G111" s="483" t="str">
        <f t="shared" si="56"/>
        <v/>
      </c>
      <c r="H111" s="177">
        <f t="shared" si="55"/>
        <v>0</v>
      </c>
      <c r="I111" s="347" t="str">
        <f t="shared" si="55"/>
        <v/>
      </c>
      <c r="J111" s="446"/>
      <c r="K111" s="379"/>
      <c r="L111" s="208"/>
      <c r="M111" s="177" t="str">
        <f t="shared" si="57"/>
        <v/>
      </c>
      <c r="N111" s="213"/>
      <c r="O111" s="349" t="str">
        <f t="shared" si="61"/>
        <v/>
      </c>
      <c r="P111" s="183" t="str">
        <f t="shared" si="71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2"/>
        <v>999</v>
      </c>
      <c r="W111" s="212"/>
      <c r="X111" s="177" t="str">
        <f t="shared" si="58"/>
        <v/>
      </c>
      <c r="Y111" s="491" t="str">
        <f t="shared" si="59"/>
        <v/>
      </c>
      <c r="Z111" s="183" t="str">
        <f t="shared" si="60"/>
        <v/>
      </c>
      <c r="AA111" s="177">
        <f t="shared" si="63"/>
        <v>0</v>
      </c>
      <c r="AB111" s="662"/>
      <c r="AC111" s="663"/>
      <c r="AD111" s="663"/>
      <c r="AE111" s="664"/>
      <c r="AF111" s="350"/>
      <c r="AG111" s="349" t="str">
        <f t="shared" si="64"/>
        <v/>
      </c>
      <c r="AH111" s="183" t="str">
        <f t="shared" si="72"/>
        <v/>
      </c>
      <c r="AI111" s="209"/>
      <c r="AJ111" s="177" t="str">
        <f t="shared" si="65"/>
        <v/>
      </c>
      <c r="AK111" s="210"/>
      <c r="AL111" s="486"/>
      <c r="AM111" s="202">
        <f t="shared" si="66"/>
        <v>999</v>
      </c>
      <c r="AN111" s="212"/>
      <c r="AO111" s="177" t="str">
        <f t="shared" si="67"/>
        <v/>
      </c>
      <c r="AP111" s="186" t="str">
        <f t="shared" si="68"/>
        <v/>
      </c>
      <c r="AQ111" s="183" t="str">
        <f t="shared" si="69"/>
        <v/>
      </c>
      <c r="AR111" s="177">
        <f t="shared" si="70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5"/>
        <v>15</v>
      </c>
      <c r="B112" s="51">
        <f t="shared" si="55"/>
        <v>8</v>
      </c>
      <c r="C112" s="51">
        <f t="shared" si="55"/>
        <v>39</v>
      </c>
      <c r="D112" s="205" t="str">
        <f t="shared" si="55"/>
        <v>Di</v>
      </c>
      <c r="E112" s="206">
        <f t="shared" si="55"/>
        <v>45755</v>
      </c>
      <c r="F112" s="177">
        <f t="shared" ca="1" si="55"/>
        <v>1</v>
      </c>
      <c r="G112" s="483" t="str">
        <f t="shared" si="56"/>
        <v/>
      </c>
      <c r="H112" s="177">
        <f t="shared" si="55"/>
        <v>0</v>
      </c>
      <c r="I112" s="347" t="str">
        <f t="shared" si="55"/>
        <v/>
      </c>
      <c r="J112" s="446"/>
      <c r="K112" s="379"/>
      <c r="L112" s="208"/>
      <c r="M112" s="177" t="str">
        <f t="shared" si="57"/>
        <v/>
      </c>
      <c r="N112" s="213"/>
      <c r="O112" s="349" t="str">
        <f t="shared" si="61"/>
        <v/>
      </c>
      <c r="P112" s="183" t="str">
        <f t="shared" si="71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2"/>
        <v>999</v>
      </c>
      <c r="W112" s="212"/>
      <c r="X112" s="177" t="str">
        <f t="shared" si="58"/>
        <v/>
      </c>
      <c r="Y112" s="491" t="str">
        <f t="shared" si="59"/>
        <v/>
      </c>
      <c r="Z112" s="183" t="str">
        <f t="shared" si="60"/>
        <v/>
      </c>
      <c r="AA112" s="177">
        <f t="shared" si="63"/>
        <v>0</v>
      </c>
      <c r="AB112" s="662"/>
      <c r="AC112" s="663"/>
      <c r="AD112" s="663"/>
      <c r="AE112" s="664"/>
      <c r="AF112" s="350"/>
      <c r="AG112" s="349" t="str">
        <f t="shared" si="64"/>
        <v/>
      </c>
      <c r="AH112" s="183" t="str">
        <f t="shared" si="72"/>
        <v/>
      </c>
      <c r="AI112" s="209"/>
      <c r="AJ112" s="177" t="str">
        <f t="shared" si="65"/>
        <v/>
      </c>
      <c r="AK112" s="210"/>
      <c r="AL112" s="486"/>
      <c r="AM112" s="202">
        <f t="shared" si="66"/>
        <v>999</v>
      </c>
      <c r="AN112" s="212"/>
      <c r="AO112" s="177" t="str">
        <f t="shared" si="67"/>
        <v/>
      </c>
      <c r="AP112" s="186" t="str">
        <f t="shared" si="68"/>
        <v/>
      </c>
      <c r="AQ112" s="183" t="str">
        <f t="shared" si="69"/>
        <v/>
      </c>
      <c r="AR112" s="177">
        <f t="shared" si="70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5"/>
        <v>15</v>
      </c>
      <c r="B113" s="51">
        <f t="shared" si="55"/>
        <v>9</v>
      </c>
      <c r="C113" s="51">
        <f t="shared" si="55"/>
        <v>40</v>
      </c>
      <c r="D113" s="205" t="str">
        <f t="shared" si="55"/>
        <v>Mi</v>
      </c>
      <c r="E113" s="206">
        <f t="shared" si="55"/>
        <v>45756</v>
      </c>
      <c r="F113" s="177">
        <f t="shared" ca="1" si="55"/>
        <v>1</v>
      </c>
      <c r="G113" s="483" t="str">
        <f t="shared" si="56"/>
        <v/>
      </c>
      <c r="H113" s="177">
        <f t="shared" si="55"/>
        <v>0</v>
      </c>
      <c r="I113" s="347" t="str">
        <f t="shared" si="55"/>
        <v/>
      </c>
      <c r="J113" s="446"/>
      <c r="K113" s="379"/>
      <c r="L113" s="208"/>
      <c r="M113" s="177" t="str">
        <f t="shared" si="57"/>
        <v/>
      </c>
      <c r="N113" s="213"/>
      <c r="O113" s="349" t="str">
        <f t="shared" si="61"/>
        <v/>
      </c>
      <c r="P113" s="183" t="str">
        <f t="shared" si="71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2"/>
        <v>999</v>
      </c>
      <c r="W113" s="212"/>
      <c r="X113" s="177" t="str">
        <f t="shared" si="58"/>
        <v/>
      </c>
      <c r="Y113" s="491" t="str">
        <f t="shared" si="59"/>
        <v/>
      </c>
      <c r="Z113" s="183" t="str">
        <f t="shared" si="60"/>
        <v/>
      </c>
      <c r="AA113" s="177">
        <f t="shared" si="63"/>
        <v>0</v>
      </c>
      <c r="AB113" s="662"/>
      <c r="AC113" s="663"/>
      <c r="AD113" s="663"/>
      <c r="AE113" s="664"/>
      <c r="AF113" s="350"/>
      <c r="AG113" s="349" t="str">
        <f t="shared" si="64"/>
        <v/>
      </c>
      <c r="AH113" s="183" t="str">
        <f t="shared" si="72"/>
        <v/>
      </c>
      <c r="AI113" s="209"/>
      <c r="AJ113" s="177" t="str">
        <f t="shared" si="65"/>
        <v/>
      </c>
      <c r="AK113" s="210"/>
      <c r="AL113" s="486"/>
      <c r="AM113" s="202">
        <f t="shared" si="66"/>
        <v>999</v>
      </c>
      <c r="AN113" s="212"/>
      <c r="AO113" s="177" t="str">
        <f t="shared" si="67"/>
        <v/>
      </c>
      <c r="AP113" s="186" t="str">
        <f t="shared" si="68"/>
        <v/>
      </c>
      <c r="AQ113" s="183" t="str">
        <f t="shared" si="69"/>
        <v/>
      </c>
      <c r="AR113" s="177">
        <f t="shared" si="70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5"/>
        <v>15</v>
      </c>
      <c r="B114" s="51">
        <f t="shared" si="55"/>
        <v>10</v>
      </c>
      <c r="C114" s="51">
        <f t="shared" si="55"/>
        <v>41</v>
      </c>
      <c r="D114" s="205" t="str">
        <f t="shared" si="55"/>
        <v>Do</v>
      </c>
      <c r="E114" s="206">
        <f t="shared" si="55"/>
        <v>45757</v>
      </c>
      <c r="F114" s="177">
        <f t="shared" ca="1" si="55"/>
        <v>1</v>
      </c>
      <c r="G114" s="483" t="str">
        <f t="shared" si="56"/>
        <v/>
      </c>
      <c r="H114" s="177">
        <f t="shared" si="55"/>
        <v>0</v>
      </c>
      <c r="I114" s="347" t="str">
        <f t="shared" si="55"/>
        <v/>
      </c>
      <c r="J114" s="446"/>
      <c r="K114" s="379"/>
      <c r="L114" s="208"/>
      <c r="M114" s="177" t="str">
        <f t="shared" si="57"/>
        <v/>
      </c>
      <c r="N114" s="213"/>
      <c r="O114" s="349" t="str">
        <f t="shared" si="61"/>
        <v/>
      </c>
      <c r="P114" s="183" t="str">
        <f t="shared" si="71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2"/>
        <v>999</v>
      </c>
      <c r="W114" s="212"/>
      <c r="X114" s="177" t="str">
        <f t="shared" si="58"/>
        <v/>
      </c>
      <c r="Y114" s="491" t="str">
        <f t="shared" si="59"/>
        <v/>
      </c>
      <c r="Z114" s="183" t="str">
        <f t="shared" si="60"/>
        <v/>
      </c>
      <c r="AA114" s="177">
        <f t="shared" si="63"/>
        <v>0</v>
      </c>
      <c r="AB114" s="662"/>
      <c r="AC114" s="663"/>
      <c r="AD114" s="663"/>
      <c r="AE114" s="664"/>
      <c r="AF114" s="350"/>
      <c r="AG114" s="349" t="str">
        <f t="shared" si="64"/>
        <v/>
      </c>
      <c r="AH114" s="183" t="str">
        <f t="shared" si="72"/>
        <v/>
      </c>
      <c r="AI114" s="209"/>
      <c r="AJ114" s="177" t="str">
        <f t="shared" si="65"/>
        <v/>
      </c>
      <c r="AK114" s="210"/>
      <c r="AL114" s="486"/>
      <c r="AM114" s="202">
        <f t="shared" si="66"/>
        <v>999</v>
      </c>
      <c r="AN114" s="212"/>
      <c r="AO114" s="177" t="str">
        <f t="shared" si="67"/>
        <v/>
      </c>
      <c r="AP114" s="186" t="str">
        <f t="shared" si="68"/>
        <v/>
      </c>
      <c r="AQ114" s="183" t="str">
        <f t="shared" si="69"/>
        <v/>
      </c>
      <c r="AR114" s="177">
        <f t="shared" si="70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5"/>
        <v>15</v>
      </c>
      <c r="B115" s="51">
        <f t="shared" si="55"/>
        <v>11</v>
      </c>
      <c r="C115" s="51">
        <f t="shared" si="55"/>
        <v>42</v>
      </c>
      <c r="D115" s="205" t="str">
        <f t="shared" si="55"/>
        <v>Fr</v>
      </c>
      <c r="E115" s="206">
        <f t="shared" si="55"/>
        <v>45758</v>
      </c>
      <c r="F115" s="177">
        <f t="shared" ca="1" si="55"/>
        <v>1</v>
      </c>
      <c r="G115" s="483" t="str">
        <f t="shared" si="56"/>
        <v/>
      </c>
      <c r="H115" s="177">
        <f t="shared" si="55"/>
        <v>0</v>
      </c>
      <c r="I115" s="347" t="str">
        <f t="shared" si="55"/>
        <v/>
      </c>
      <c r="J115" s="446"/>
      <c r="K115" s="379"/>
      <c r="L115" s="208"/>
      <c r="M115" s="177" t="str">
        <f t="shared" si="57"/>
        <v/>
      </c>
      <c r="N115" s="213"/>
      <c r="O115" s="349" t="str">
        <f t="shared" si="61"/>
        <v/>
      </c>
      <c r="P115" s="183" t="str">
        <f t="shared" si="71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2"/>
        <v>999</v>
      </c>
      <c r="W115" s="212"/>
      <c r="X115" s="177" t="str">
        <f t="shared" si="58"/>
        <v/>
      </c>
      <c r="Y115" s="491" t="str">
        <f t="shared" si="59"/>
        <v/>
      </c>
      <c r="Z115" s="183" t="str">
        <f t="shared" si="60"/>
        <v/>
      </c>
      <c r="AA115" s="177">
        <f t="shared" si="63"/>
        <v>0</v>
      </c>
      <c r="AB115" s="662"/>
      <c r="AC115" s="663"/>
      <c r="AD115" s="663"/>
      <c r="AE115" s="664"/>
      <c r="AF115" s="350"/>
      <c r="AG115" s="349" t="str">
        <f t="shared" si="64"/>
        <v/>
      </c>
      <c r="AH115" s="183" t="str">
        <f t="shared" si="72"/>
        <v/>
      </c>
      <c r="AI115" s="209"/>
      <c r="AJ115" s="177" t="str">
        <f t="shared" si="65"/>
        <v/>
      </c>
      <c r="AK115" s="210"/>
      <c r="AL115" s="486"/>
      <c r="AM115" s="202">
        <f t="shared" si="66"/>
        <v>999</v>
      </c>
      <c r="AN115" s="212"/>
      <c r="AO115" s="177" t="str">
        <f t="shared" si="67"/>
        <v/>
      </c>
      <c r="AP115" s="186" t="str">
        <f t="shared" si="68"/>
        <v/>
      </c>
      <c r="AQ115" s="183" t="str">
        <f t="shared" si="69"/>
        <v/>
      </c>
      <c r="AR115" s="177">
        <f t="shared" si="70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5"/>
        <v>15</v>
      </c>
      <c r="B116" s="51">
        <f t="shared" si="55"/>
        <v>12</v>
      </c>
      <c r="C116" s="51">
        <f t="shared" si="55"/>
        <v>43</v>
      </c>
      <c r="D116" s="205" t="str">
        <f t="shared" si="55"/>
        <v>Sa</v>
      </c>
      <c r="E116" s="206">
        <f t="shared" si="55"/>
        <v>45759</v>
      </c>
      <c r="F116" s="177">
        <f t="shared" ca="1" si="55"/>
        <v>1</v>
      </c>
      <c r="G116" s="483" t="str">
        <f t="shared" si="56"/>
        <v/>
      </c>
      <c r="H116" s="177">
        <f t="shared" si="55"/>
        <v>0</v>
      </c>
      <c r="I116" s="347" t="str">
        <f t="shared" si="55"/>
        <v/>
      </c>
      <c r="J116" s="446"/>
      <c r="K116" s="379"/>
      <c r="L116" s="208"/>
      <c r="M116" s="177" t="str">
        <f t="shared" si="57"/>
        <v/>
      </c>
      <c r="N116" s="213"/>
      <c r="O116" s="349" t="str">
        <f t="shared" si="61"/>
        <v/>
      </c>
      <c r="P116" s="183" t="str">
        <f t="shared" si="71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2"/>
        <v>999</v>
      </c>
      <c r="W116" s="212"/>
      <c r="X116" s="177" t="str">
        <f t="shared" si="58"/>
        <v/>
      </c>
      <c r="Y116" s="491" t="str">
        <f t="shared" si="59"/>
        <v/>
      </c>
      <c r="Z116" s="183" t="str">
        <f t="shared" si="60"/>
        <v/>
      </c>
      <c r="AA116" s="177">
        <f t="shared" si="63"/>
        <v>0</v>
      </c>
      <c r="AB116" s="662"/>
      <c r="AC116" s="663"/>
      <c r="AD116" s="663"/>
      <c r="AE116" s="664"/>
      <c r="AF116" s="350"/>
      <c r="AG116" s="349" t="str">
        <f t="shared" si="64"/>
        <v/>
      </c>
      <c r="AH116" s="183" t="str">
        <f t="shared" si="72"/>
        <v/>
      </c>
      <c r="AI116" s="209"/>
      <c r="AJ116" s="177" t="str">
        <f t="shared" si="65"/>
        <v/>
      </c>
      <c r="AK116" s="210"/>
      <c r="AL116" s="486"/>
      <c r="AM116" s="202">
        <f t="shared" si="66"/>
        <v>999</v>
      </c>
      <c r="AN116" s="212"/>
      <c r="AO116" s="177" t="str">
        <f t="shared" si="67"/>
        <v/>
      </c>
      <c r="AP116" s="186" t="str">
        <f t="shared" si="68"/>
        <v/>
      </c>
      <c r="AQ116" s="183" t="str">
        <f t="shared" si="69"/>
        <v/>
      </c>
      <c r="AR116" s="177">
        <f t="shared" si="70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5"/>
        <v>15</v>
      </c>
      <c r="B117" s="51">
        <f t="shared" si="55"/>
        <v>13</v>
      </c>
      <c r="C117" s="51">
        <f t="shared" si="55"/>
        <v>44</v>
      </c>
      <c r="D117" s="205" t="str">
        <f t="shared" si="55"/>
        <v>So</v>
      </c>
      <c r="E117" s="206">
        <f t="shared" si="55"/>
        <v>45760</v>
      </c>
      <c r="F117" s="177">
        <f t="shared" ca="1" si="55"/>
        <v>1</v>
      </c>
      <c r="G117" s="483" t="str">
        <f t="shared" si="56"/>
        <v/>
      </c>
      <c r="H117" s="177">
        <f t="shared" si="55"/>
        <v>0</v>
      </c>
      <c r="I117" s="347" t="str">
        <f t="shared" si="55"/>
        <v/>
      </c>
      <c r="J117" s="446"/>
      <c r="K117" s="379"/>
      <c r="L117" s="208"/>
      <c r="M117" s="177" t="str">
        <f t="shared" si="57"/>
        <v/>
      </c>
      <c r="N117" s="213"/>
      <c r="O117" s="349" t="str">
        <f t="shared" si="61"/>
        <v/>
      </c>
      <c r="P117" s="183" t="str">
        <f t="shared" si="71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2"/>
        <v>999</v>
      </c>
      <c r="W117" s="212"/>
      <c r="X117" s="177" t="str">
        <f t="shared" si="58"/>
        <v/>
      </c>
      <c r="Y117" s="491" t="str">
        <f t="shared" si="59"/>
        <v/>
      </c>
      <c r="Z117" s="183" t="str">
        <f t="shared" si="60"/>
        <v/>
      </c>
      <c r="AA117" s="177">
        <f t="shared" si="63"/>
        <v>0</v>
      </c>
      <c r="AB117" s="662"/>
      <c r="AC117" s="663"/>
      <c r="AD117" s="663"/>
      <c r="AE117" s="664"/>
      <c r="AF117" s="350"/>
      <c r="AG117" s="349" t="str">
        <f t="shared" si="64"/>
        <v/>
      </c>
      <c r="AH117" s="183" t="str">
        <f t="shared" si="72"/>
        <v/>
      </c>
      <c r="AI117" s="209"/>
      <c r="AJ117" s="177" t="str">
        <f t="shared" si="65"/>
        <v/>
      </c>
      <c r="AK117" s="210"/>
      <c r="AL117" s="486"/>
      <c r="AM117" s="202">
        <f t="shared" si="66"/>
        <v>999</v>
      </c>
      <c r="AN117" s="212"/>
      <c r="AO117" s="177" t="str">
        <f t="shared" si="67"/>
        <v/>
      </c>
      <c r="AP117" s="186" t="str">
        <f t="shared" si="68"/>
        <v/>
      </c>
      <c r="AQ117" s="183" t="str">
        <f t="shared" si="69"/>
        <v/>
      </c>
      <c r="AR117" s="177">
        <f t="shared" si="70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5"/>
        <v>16</v>
      </c>
      <c r="B118" s="51">
        <f t="shared" si="55"/>
        <v>14</v>
      </c>
      <c r="C118" s="51">
        <f t="shared" si="55"/>
        <v>45</v>
      </c>
      <c r="D118" s="205" t="str">
        <f t="shared" si="55"/>
        <v>Mo</v>
      </c>
      <c r="E118" s="206">
        <f t="shared" si="55"/>
        <v>45761</v>
      </c>
      <c r="F118" s="177">
        <f t="shared" ca="1" si="55"/>
        <v>1</v>
      </c>
      <c r="G118" s="483" t="str">
        <f t="shared" si="56"/>
        <v/>
      </c>
      <c r="H118" s="177">
        <f t="shared" si="55"/>
        <v>0</v>
      </c>
      <c r="I118" s="347" t="str">
        <f t="shared" si="55"/>
        <v/>
      </c>
      <c r="J118" s="446"/>
      <c r="K118" s="379"/>
      <c r="L118" s="208"/>
      <c r="M118" s="177" t="str">
        <f t="shared" si="57"/>
        <v/>
      </c>
      <c r="N118" s="213"/>
      <c r="O118" s="349" t="str">
        <f t="shared" si="61"/>
        <v/>
      </c>
      <c r="P118" s="183" t="str">
        <f t="shared" si="71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2"/>
        <v>999</v>
      </c>
      <c r="W118" s="212"/>
      <c r="X118" s="177" t="str">
        <f t="shared" si="58"/>
        <v/>
      </c>
      <c r="Y118" s="491" t="str">
        <f t="shared" si="59"/>
        <v/>
      </c>
      <c r="Z118" s="183" t="str">
        <f t="shared" si="60"/>
        <v/>
      </c>
      <c r="AA118" s="177">
        <f t="shared" si="63"/>
        <v>0</v>
      </c>
      <c r="AB118" s="662"/>
      <c r="AC118" s="663"/>
      <c r="AD118" s="663"/>
      <c r="AE118" s="664"/>
      <c r="AF118" s="350"/>
      <c r="AG118" s="349" t="str">
        <f t="shared" si="64"/>
        <v/>
      </c>
      <c r="AH118" s="183" t="str">
        <f t="shared" si="72"/>
        <v/>
      </c>
      <c r="AI118" s="209"/>
      <c r="AJ118" s="177" t="str">
        <f t="shared" si="65"/>
        <v/>
      </c>
      <c r="AK118" s="210"/>
      <c r="AL118" s="486"/>
      <c r="AM118" s="202">
        <f t="shared" si="66"/>
        <v>999</v>
      </c>
      <c r="AN118" s="212"/>
      <c r="AO118" s="177" t="str">
        <f t="shared" si="67"/>
        <v/>
      </c>
      <c r="AP118" s="186" t="str">
        <f t="shared" si="68"/>
        <v/>
      </c>
      <c r="AQ118" s="183" t="str">
        <f t="shared" si="69"/>
        <v/>
      </c>
      <c r="AR118" s="177">
        <f t="shared" si="70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5"/>
        <v>16</v>
      </c>
      <c r="B119" s="51">
        <f t="shared" si="55"/>
        <v>15</v>
      </c>
      <c r="C119" s="51">
        <f t="shared" si="55"/>
        <v>46</v>
      </c>
      <c r="D119" s="205" t="str">
        <f t="shared" si="55"/>
        <v>Di</v>
      </c>
      <c r="E119" s="206">
        <f t="shared" si="55"/>
        <v>45762</v>
      </c>
      <c r="F119" s="177">
        <f t="shared" ca="1" si="55"/>
        <v>1</v>
      </c>
      <c r="G119" s="483" t="str">
        <f t="shared" si="56"/>
        <v/>
      </c>
      <c r="H119" s="177">
        <f t="shared" si="55"/>
        <v>0</v>
      </c>
      <c r="I119" s="347" t="str">
        <f t="shared" si="55"/>
        <v/>
      </c>
      <c r="J119" s="446"/>
      <c r="K119" s="379"/>
      <c r="L119" s="208"/>
      <c r="M119" s="177" t="str">
        <f t="shared" si="57"/>
        <v/>
      </c>
      <c r="N119" s="213"/>
      <c r="O119" s="349" t="str">
        <f t="shared" si="61"/>
        <v/>
      </c>
      <c r="P119" s="183" t="str">
        <f t="shared" si="71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2"/>
        <v>999</v>
      </c>
      <c r="W119" s="212"/>
      <c r="X119" s="177" t="str">
        <f t="shared" si="58"/>
        <v/>
      </c>
      <c r="Y119" s="491" t="str">
        <f t="shared" si="59"/>
        <v/>
      </c>
      <c r="Z119" s="183" t="str">
        <f t="shared" si="60"/>
        <v/>
      </c>
      <c r="AA119" s="177">
        <f t="shared" si="63"/>
        <v>0</v>
      </c>
      <c r="AB119" s="662"/>
      <c r="AC119" s="663"/>
      <c r="AD119" s="663"/>
      <c r="AE119" s="664"/>
      <c r="AF119" s="350"/>
      <c r="AG119" s="349" t="str">
        <f t="shared" si="64"/>
        <v/>
      </c>
      <c r="AH119" s="183" t="str">
        <f t="shared" si="72"/>
        <v/>
      </c>
      <c r="AI119" s="209"/>
      <c r="AJ119" s="177" t="str">
        <f t="shared" si="65"/>
        <v/>
      </c>
      <c r="AK119" s="210"/>
      <c r="AL119" s="486"/>
      <c r="AM119" s="202">
        <f t="shared" si="66"/>
        <v>999</v>
      </c>
      <c r="AN119" s="212"/>
      <c r="AO119" s="177" t="str">
        <f t="shared" si="67"/>
        <v/>
      </c>
      <c r="AP119" s="186" t="str">
        <f t="shared" si="68"/>
        <v/>
      </c>
      <c r="AQ119" s="183" t="str">
        <f t="shared" si="69"/>
        <v/>
      </c>
      <c r="AR119" s="177">
        <f t="shared" si="70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5"/>
        <v>16</v>
      </c>
      <c r="B120" s="51">
        <f t="shared" si="55"/>
        <v>16</v>
      </c>
      <c r="C120" s="51">
        <f t="shared" si="55"/>
        <v>47</v>
      </c>
      <c r="D120" s="205" t="str">
        <f t="shared" si="55"/>
        <v>Mi</v>
      </c>
      <c r="E120" s="206">
        <f t="shared" si="55"/>
        <v>45763</v>
      </c>
      <c r="F120" s="177">
        <f t="shared" ca="1" si="55"/>
        <v>1</v>
      </c>
      <c r="G120" s="483" t="str">
        <f t="shared" si="56"/>
        <v/>
      </c>
      <c r="H120" s="177">
        <f t="shared" si="55"/>
        <v>0</v>
      </c>
      <c r="I120" s="347" t="str">
        <f t="shared" si="55"/>
        <v/>
      </c>
      <c r="J120" s="446"/>
      <c r="K120" s="379"/>
      <c r="L120" s="208"/>
      <c r="M120" s="177" t="str">
        <f t="shared" si="57"/>
        <v/>
      </c>
      <c r="N120" s="213"/>
      <c r="O120" s="349" t="str">
        <f t="shared" si="61"/>
        <v/>
      </c>
      <c r="P120" s="183" t="str">
        <f t="shared" si="71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2"/>
        <v>999</v>
      </c>
      <c r="W120" s="212"/>
      <c r="X120" s="177" t="str">
        <f t="shared" si="58"/>
        <v/>
      </c>
      <c r="Y120" s="491" t="str">
        <f t="shared" si="59"/>
        <v/>
      </c>
      <c r="Z120" s="183" t="str">
        <f t="shared" si="60"/>
        <v/>
      </c>
      <c r="AA120" s="177">
        <f t="shared" si="63"/>
        <v>0</v>
      </c>
      <c r="AB120" s="662"/>
      <c r="AC120" s="663"/>
      <c r="AD120" s="663"/>
      <c r="AE120" s="664"/>
      <c r="AF120" s="350"/>
      <c r="AG120" s="349" t="str">
        <f t="shared" si="64"/>
        <v/>
      </c>
      <c r="AH120" s="183" t="str">
        <f t="shared" si="72"/>
        <v/>
      </c>
      <c r="AI120" s="209"/>
      <c r="AJ120" s="177" t="str">
        <f t="shared" si="65"/>
        <v/>
      </c>
      <c r="AK120" s="210"/>
      <c r="AL120" s="486"/>
      <c r="AM120" s="202">
        <f t="shared" si="66"/>
        <v>999</v>
      </c>
      <c r="AN120" s="212"/>
      <c r="AO120" s="177" t="str">
        <f t="shared" si="67"/>
        <v/>
      </c>
      <c r="AP120" s="186" t="str">
        <f t="shared" si="68"/>
        <v/>
      </c>
      <c r="AQ120" s="183" t="str">
        <f t="shared" si="69"/>
        <v/>
      </c>
      <c r="AR120" s="177">
        <f t="shared" si="70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3">A25</f>
        <v>16</v>
      </c>
      <c r="B121" s="51">
        <f t="shared" si="73"/>
        <v>17</v>
      </c>
      <c r="C121" s="51">
        <f t="shared" si="73"/>
        <v>48</v>
      </c>
      <c r="D121" s="205" t="str">
        <f t="shared" si="73"/>
        <v>Do</v>
      </c>
      <c r="E121" s="206">
        <f t="shared" si="73"/>
        <v>45764</v>
      </c>
      <c r="F121" s="177">
        <f t="shared" ca="1" si="73"/>
        <v>1</v>
      </c>
      <c r="G121" s="483" t="str">
        <f t="shared" si="56"/>
        <v/>
      </c>
      <c r="H121" s="177">
        <f t="shared" si="73"/>
        <v>0</v>
      </c>
      <c r="I121" s="347" t="str">
        <f t="shared" si="73"/>
        <v/>
      </c>
      <c r="J121" s="446"/>
      <c r="K121" s="379"/>
      <c r="L121" s="208"/>
      <c r="M121" s="177" t="str">
        <f t="shared" si="57"/>
        <v/>
      </c>
      <c r="N121" s="213"/>
      <c r="O121" s="349" t="str">
        <f t="shared" si="61"/>
        <v/>
      </c>
      <c r="P121" s="183" t="str">
        <f t="shared" si="71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2"/>
        <v>999</v>
      </c>
      <c r="W121" s="212"/>
      <c r="X121" s="177" t="str">
        <f t="shared" si="58"/>
        <v/>
      </c>
      <c r="Y121" s="491" t="str">
        <f t="shared" si="59"/>
        <v/>
      </c>
      <c r="Z121" s="183" t="str">
        <f t="shared" si="60"/>
        <v/>
      </c>
      <c r="AA121" s="177">
        <f t="shared" si="63"/>
        <v>0</v>
      </c>
      <c r="AB121" s="662"/>
      <c r="AC121" s="663"/>
      <c r="AD121" s="663"/>
      <c r="AE121" s="664"/>
      <c r="AF121" s="350"/>
      <c r="AG121" s="349" t="str">
        <f t="shared" si="64"/>
        <v/>
      </c>
      <c r="AH121" s="183" t="str">
        <f t="shared" si="72"/>
        <v/>
      </c>
      <c r="AI121" s="209"/>
      <c r="AJ121" s="177" t="str">
        <f t="shared" si="65"/>
        <v/>
      </c>
      <c r="AK121" s="210"/>
      <c r="AL121" s="486"/>
      <c r="AM121" s="202">
        <f t="shared" si="66"/>
        <v>999</v>
      </c>
      <c r="AN121" s="212"/>
      <c r="AO121" s="177" t="str">
        <f t="shared" si="67"/>
        <v/>
      </c>
      <c r="AP121" s="186" t="str">
        <f t="shared" si="68"/>
        <v/>
      </c>
      <c r="AQ121" s="183" t="str">
        <f t="shared" si="69"/>
        <v/>
      </c>
      <c r="AR121" s="177">
        <f t="shared" si="70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3"/>
        <v>16</v>
      </c>
      <c r="B122" s="51">
        <f t="shared" si="73"/>
        <v>18</v>
      </c>
      <c r="C122" s="51">
        <f t="shared" si="73"/>
        <v>49</v>
      </c>
      <c r="D122" s="205" t="str">
        <f t="shared" si="73"/>
        <v>Fr</v>
      </c>
      <c r="E122" s="206">
        <f t="shared" si="73"/>
        <v>45765</v>
      </c>
      <c r="F122" s="177">
        <f t="shared" ca="1" si="73"/>
        <v>1</v>
      </c>
      <c r="G122" s="483" t="str">
        <f t="shared" si="56"/>
        <v/>
      </c>
      <c r="H122" s="177">
        <f t="shared" si="73"/>
        <v>0</v>
      </c>
      <c r="I122" s="347" t="str">
        <f t="shared" si="73"/>
        <v/>
      </c>
      <c r="J122" s="446"/>
      <c r="K122" s="379"/>
      <c r="L122" s="208"/>
      <c r="M122" s="177" t="str">
        <f t="shared" si="57"/>
        <v/>
      </c>
      <c r="N122" s="213"/>
      <c r="O122" s="349" t="str">
        <f t="shared" si="61"/>
        <v/>
      </c>
      <c r="P122" s="183" t="str">
        <f t="shared" si="71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2"/>
        <v>999</v>
      </c>
      <c r="W122" s="212"/>
      <c r="X122" s="177" t="str">
        <f t="shared" si="58"/>
        <v/>
      </c>
      <c r="Y122" s="491" t="str">
        <f t="shared" si="59"/>
        <v/>
      </c>
      <c r="Z122" s="183" t="str">
        <f t="shared" si="60"/>
        <v/>
      </c>
      <c r="AA122" s="177">
        <f t="shared" si="63"/>
        <v>0</v>
      </c>
      <c r="AB122" s="679"/>
      <c r="AC122" s="680"/>
      <c r="AD122" s="680"/>
      <c r="AE122" s="681"/>
      <c r="AF122" s="350"/>
      <c r="AG122" s="349" t="str">
        <f t="shared" si="64"/>
        <v/>
      </c>
      <c r="AH122" s="183" t="str">
        <f t="shared" si="72"/>
        <v/>
      </c>
      <c r="AI122" s="209"/>
      <c r="AJ122" s="177" t="str">
        <f t="shared" si="65"/>
        <v/>
      </c>
      <c r="AK122" s="210"/>
      <c r="AL122" s="486"/>
      <c r="AM122" s="202">
        <f t="shared" si="66"/>
        <v>999</v>
      </c>
      <c r="AN122" s="212"/>
      <c r="AO122" s="177" t="str">
        <f t="shared" si="67"/>
        <v/>
      </c>
      <c r="AP122" s="186" t="str">
        <f t="shared" si="68"/>
        <v/>
      </c>
      <c r="AQ122" s="183" t="str">
        <f t="shared" si="69"/>
        <v/>
      </c>
      <c r="AR122" s="177">
        <f t="shared" si="70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3"/>
        <v>16</v>
      </c>
      <c r="B123" s="51">
        <f t="shared" si="73"/>
        <v>19</v>
      </c>
      <c r="C123" s="51">
        <f t="shared" si="73"/>
        <v>50</v>
      </c>
      <c r="D123" s="205" t="str">
        <f t="shared" si="73"/>
        <v>Sa</v>
      </c>
      <c r="E123" s="206">
        <f t="shared" si="73"/>
        <v>45766</v>
      </c>
      <c r="F123" s="177">
        <f t="shared" ca="1" si="73"/>
        <v>1</v>
      </c>
      <c r="G123" s="483" t="str">
        <f t="shared" si="56"/>
        <v/>
      </c>
      <c r="H123" s="177">
        <f t="shared" si="73"/>
        <v>0</v>
      </c>
      <c r="I123" s="347" t="str">
        <f t="shared" si="73"/>
        <v/>
      </c>
      <c r="J123" s="446"/>
      <c r="K123" s="379"/>
      <c r="L123" s="208"/>
      <c r="M123" s="177" t="str">
        <f t="shared" si="57"/>
        <v/>
      </c>
      <c r="N123" s="213"/>
      <c r="O123" s="349" t="str">
        <f t="shared" si="61"/>
        <v/>
      </c>
      <c r="P123" s="183" t="str">
        <f t="shared" si="71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2"/>
        <v>999</v>
      </c>
      <c r="W123" s="212"/>
      <c r="X123" s="177" t="str">
        <f t="shared" si="58"/>
        <v/>
      </c>
      <c r="Y123" s="491" t="str">
        <f t="shared" si="59"/>
        <v/>
      </c>
      <c r="Z123" s="183" t="str">
        <f t="shared" si="60"/>
        <v/>
      </c>
      <c r="AA123" s="177">
        <f t="shared" si="63"/>
        <v>0</v>
      </c>
      <c r="AB123" s="662"/>
      <c r="AC123" s="663"/>
      <c r="AD123" s="663"/>
      <c r="AE123" s="664"/>
      <c r="AF123" s="350"/>
      <c r="AG123" s="349" t="str">
        <f t="shared" si="64"/>
        <v/>
      </c>
      <c r="AH123" s="183" t="str">
        <f t="shared" si="72"/>
        <v/>
      </c>
      <c r="AI123" s="209"/>
      <c r="AJ123" s="177" t="str">
        <f t="shared" si="65"/>
        <v/>
      </c>
      <c r="AK123" s="210"/>
      <c r="AL123" s="486"/>
      <c r="AM123" s="202">
        <f t="shared" si="66"/>
        <v>999</v>
      </c>
      <c r="AN123" s="212"/>
      <c r="AO123" s="177" t="str">
        <f t="shared" si="67"/>
        <v/>
      </c>
      <c r="AP123" s="186" t="str">
        <f t="shared" si="68"/>
        <v/>
      </c>
      <c r="AQ123" s="183" t="str">
        <f t="shared" si="69"/>
        <v/>
      </c>
      <c r="AR123" s="177">
        <f t="shared" si="70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3"/>
        <v>16</v>
      </c>
      <c r="B124" s="51">
        <f t="shared" si="73"/>
        <v>20</v>
      </c>
      <c r="C124" s="51">
        <f t="shared" si="73"/>
        <v>51</v>
      </c>
      <c r="D124" s="205" t="str">
        <f t="shared" si="73"/>
        <v>So</v>
      </c>
      <c r="E124" s="206">
        <f t="shared" si="73"/>
        <v>45767</v>
      </c>
      <c r="F124" s="177">
        <f t="shared" ca="1" si="73"/>
        <v>1</v>
      </c>
      <c r="G124" s="483" t="str">
        <f t="shared" si="56"/>
        <v/>
      </c>
      <c r="H124" s="177">
        <f t="shared" si="73"/>
        <v>0</v>
      </c>
      <c r="I124" s="347" t="str">
        <f t="shared" si="73"/>
        <v/>
      </c>
      <c r="J124" s="446"/>
      <c r="K124" s="379"/>
      <c r="L124" s="208"/>
      <c r="M124" s="177" t="str">
        <f t="shared" si="57"/>
        <v/>
      </c>
      <c r="N124" s="213"/>
      <c r="O124" s="349" t="str">
        <f t="shared" si="61"/>
        <v/>
      </c>
      <c r="P124" s="183" t="str">
        <f t="shared" si="71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2"/>
        <v>999</v>
      </c>
      <c r="W124" s="212"/>
      <c r="X124" s="177" t="str">
        <f t="shared" si="58"/>
        <v/>
      </c>
      <c r="Y124" s="491" t="str">
        <f t="shared" si="59"/>
        <v/>
      </c>
      <c r="Z124" s="183" t="str">
        <f t="shared" si="60"/>
        <v/>
      </c>
      <c r="AA124" s="177">
        <f t="shared" si="63"/>
        <v>0</v>
      </c>
      <c r="AB124" s="662"/>
      <c r="AC124" s="663"/>
      <c r="AD124" s="663"/>
      <c r="AE124" s="664"/>
      <c r="AF124" s="350"/>
      <c r="AG124" s="349" t="str">
        <f t="shared" si="64"/>
        <v/>
      </c>
      <c r="AH124" s="183" t="str">
        <f t="shared" si="72"/>
        <v/>
      </c>
      <c r="AI124" s="209"/>
      <c r="AJ124" s="177" t="str">
        <f t="shared" si="65"/>
        <v/>
      </c>
      <c r="AK124" s="210"/>
      <c r="AL124" s="486"/>
      <c r="AM124" s="202">
        <f t="shared" si="66"/>
        <v>999</v>
      </c>
      <c r="AN124" s="212"/>
      <c r="AO124" s="177" t="str">
        <f t="shared" si="67"/>
        <v/>
      </c>
      <c r="AP124" s="186" t="str">
        <f t="shared" si="68"/>
        <v/>
      </c>
      <c r="AQ124" s="183" t="str">
        <f t="shared" si="69"/>
        <v/>
      </c>
      <c r="AR124" s="177">
        <f t="shared" si="70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3"/>
        <v>17</v>
      </c>
      <c r="B125" s="51">
        <f t="shared" si="73"/>
        <v>21</v>
      </c>
      <c r="C125" s="51">
        <f t="shared" si="73"/>
        <v>52</v>
      </c>
      <c r="D125" s="205" t="str">
        <f t="shared" si="73"/>
        <v>Mo</v>
      </c>
      <c r="E125" s="206">
        <f t="shared" si="73"/>
        <v>45768</v>
      </c>
      <c r="F125" s="177">
        <f t="shared" ca="1" si="73"/>
        <v>1</v>
      </c>
      <c r="G125" s="483" t="str">
        <f>IF(ISBLANK(G29),"",G29)</f>
        <v/>
      </c>
      <c r="H125" s="177">
        <f t="shared" si="73"/>
        <v>0</v>
      </c>
      <c r="I125" s="347" t="str">
        <f t="shared" si="73"/>
        <v/>
      </c>
      <c r="J125" s="446"/>
      <c r="K125" s="379"/>
      <c r="L125" s="208"/>
      <c r="M125" s="177" t="str">
        <f t="shared" si="57"/>
        <v/>
      </c>
      <c r="N125" s="213"/>
      <c r="O125" s="349" t="str">
        <f t="shared" si="61"/>
        <v/>
      </c>
      <c r="P125" s="183" t="str">
        <f t="shared" si="71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2"/>
        <v>999</v>
      </c>
      <c r="W125" s="212"/>
      <c r="X125" s="177" t="str">
        <f t="shared" si="58"/>
        <v/>
      </c>
      <c r="Y125" s="491" t="str">
        <f t="shared" si="59"/>
        <v/>
      </c>
      <c r="Z125" s="183" t="str">
        <f t="shared" si="60"/>
        <v/>
      </c>
      <c r="AA125" s="177">
        <f t="shared" si="63"/>
        <v>0</v>
      </c>
      <c r="AB125" s="663"/>
      <c r="AC125" s="663"/>
      <c r="AD125" s="663"/>
      <c r="AE125" s="664"/>
      <c r="AF125" s="350"/>
      <c r="AG125" s="349" t="str">
        <f t="shared" si="64"/>
        <v/>
      </c>
      <c r="AH125" s="183" t="str">
        <f t="shared" si="72"/>
        <v/>
      </c>
      <c r="AI125" s="209"/>
      <c r="AJ125" s="177" t="str">
        <f t="shared" si="65"/>
        <v/>
      </c>
      <c r="AK125" s="210"/>
      <c r="AL125" s="486"/>
      <c r="AM125" s="202">
        <f t="shared" si="66"/>
        <v>999</v>
      </c>
      <c r="AN125" s="212"/>
      <c r="AO125" s="177" t="str">
        <f t="shared" si="67"/>
        <v/>
      </c>
      <c r="AP125" s="186" t="str">
        <f t="shared" si="68"/>
        <v/>
      </c>
      <c r="AQ125" s="183" t="str">
        <f t="shared" si="69"/>
        <v/>
      </c>
      <c r="AR125" s="177">
        <f t="shared" si="70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3"/>
        <v>17</v>
      </c>
      <c r="B126" s="51">
        <f t="shared" si="73"/>
        <v>22</v>
      </c>
      <c r="C126" s="51">
        <f t="shared" si="73"/>
        <v>53</v>
      </c>
      <c r="D126" s="205" t="str">
        <f t="shared" si="73"/>
        <v>Di</v>
      </c>
      <c r="E126" s="206">
        <f t="shared" si="73"/>
        <v>45769</v>
      </c>
      <c r="F126" s="177">
        <f t="shared" ca="1" si="73"/>
        <v>1</v>
      </c>
      <c r="G126" s="483" t="str">
        <f t="shared" ref="G126:G135" si="74">IF(ISBLANK(G30),"",G30)</f>
        <v/>
      </c>
      <c r="H126" s="177">
        <f t="shared" si="73"/>
        <v>0</v>
      </c>
      <c r="I126" s="347" t="str">
        <f t="shared" si="73"/>
        <v/>
      </c>
      <c r="J126" s="446"/>
      <c r="K126" s="379"/>
      <c r="L126" s="208"/>
      <c r="M126" s="177" t="str">
        <f t="shared" si="57"/>
        <v/>
      </c>
      <c r="N126" s="213"/>
      <c r="O126" s="349" t="str">
        <f t="shared" si="61"/>
        <v/>
      </c>
      <c r="P126" s="183" t="str">
        <f t="shared" si="71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2"/>
        <v>999</v>
      </c>
      <c r="W126" s="212"/>
      <c r="X126" s="177" t="str">
        <f t="shared" si="58"/>
        <v/>
      </c>
      <c r="Y126" s="491" t="str">
        <f t="shared" si="59"/>
        <v/>
      </c>
      <c r="Z126" s="183" t="str">
        <f t="shared" si="60"/>
        <v/>
      </c>
      <c r="AA126" s="177">
        <f t="shared" si="63"/>
        <v>0</v>
      </c>
      <c r="AB126" s="662"/>
      <c r="AC126" s="663"/>
      <c r="AD126" s="663"/>
      <c r="AE126" s="664"/>
      <c r="AF126" s="350"/>
      <c r="AG126" s="349" t="str">
        <f t="shared" si="64"/>
        <v/>
      </c>
      <c r="AH126" s="183" t="str">
        <f t="shared" si="72"/>
        <v/>
      </c>
      <c r="AI126" s="209"/>
      <c r="AJ126" s="177" t="str">
        <f t="shared" si="65"/>
        <v/>
      </c>
      <c r="AK126" s="210"/>
      <c r="AL126" s="486"/>
      <c r="AM126" s="202">
        <f t="shared" si="66"/>
        <v>999</v>
      </c>
      <c r="AN126" s="212"/>
      <c r="AO126" s="177" t="str">
        <f t="shared" si="67"/>
        <v/>
      </c>
      <c r="AP126" s="186" t="str">
        <f t="shared" si="68"/>
        <v/>
      </c>
      <c r="AQ126" s="183" t="str">
        <f t="shared" si="69"/>
        <v/>
      </c>
      <c r="AR126" s="177">
        <f t="shared" si="70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3"/>
        <v>17</v>
      </c>
      <c r="B127" s="51">
        <f t="shared" si="73"/>
        <v>23</v>
      </c>
      <c r="C127" s="51">
        <f t="shared" si="73"/>
        <v>54</v>
      </c>
      <c r="D127" s="205" t="str">
        <f t="shared" si="73"/>
        <v>Mi</v>
      </c>
      <c r="E127" s="206">
        <f t="shared" si="73"/>
        <v>45770</v>
      </c>
      <c r="F127" s="177">
        <f t="shared" ca="1" si="73"/>
        <v>1</v>
      </c>
      <c r="G127" s="483" t="str">
        <f t="shared" si="74"/>
        <v/>
      </c>
      <c r="H127" s="177">
        <f t="shared" si="73"/>
        <v>0</v>
      </c>
      <c r="I127" s="347" t="str">
        <f t="shared" si="73"/>
        <v/>
      </c>
      <c r="J127" s="446"/>
      <c r="K127" s="379"/>
      <c r="L127" s="208"/>
      <c r="M127" s="177" t="str">
        <f t="shared" si="57"/>
        <v/>
      </c>
      <c r="N127" s="213"/>
      <c r="O127" s="349" t="str">
        <f t="shared" si="61"/>
        <v/>
      </c>
      <c r="P127" s="183" t="str">
        <f t="shared" si="71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2"/>
        <v>999</v>
      </c>
      <c r="W127" s="212"/>
      <c r="X127" s="177" t="str">
        <f t="shared" si="58"/>
        <v/>
      </c>
      <c r="Y127" s="491" t="str">
        <f t="shared" si="59"/>
        <v/>
      </c>
      <c r="Z127" s="183" t="str">
        <f t="shared" si="60"/>
        <v/>
      </c>
      <c r="AA127" s="177">
        <f t="shared" si="63"/>
        <v>0</v>
      </c>
      <c r="AB127" s="662"/>
      <c r="AC127" s="663"/>
      <c r="AD127" s="663"/>
      <c r="AE127" s="664"/>
      <c r="AF127" s="350"/>
      <c r="AG127" s="349" t="str">
        <f t="shared" si="64"/>
        <v/>
      </c>
      <c r="AH127" s="183" t="str">
        <f t="shared" si="72"/>
        <v/>
      </c>
      <c r="AI127" s="209"/>
      <c r="AJ127" s="177" t="str">
        <f t="shared" si="65"/>
        <v/>
      </c>
      <c r="AK127" s="210"/>
      <c r="AL127" s="486"/>
      <c r="AM127" s="202">
        <f t="shared" si="66"/>
        <v>999</v>
      </c>
      <c r="AN127" s="212"/>
      <c r="AO127" s="177" t="str">
        <f t="shared" si="67"/>
        <v/>
      </c>
      <c r="AP127" s="186" t="str">
        <f t="shared" si="68"/>
        <v/>
      </c>
      <c r="AQ127" s="183" t="str">
        <f t="shared" si="69"/>
        <v/>
      </c>
      <c r="AR127" s="177">
        <f t="shared" si="70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3"/>
        <v>17</v>
      </c>
      <c r="B128" s="51">
        <f t="shared" si="73"/>
        <v>24</v>
      </c>
      <c r="C128" s="51">
        <f t="shared" si="73"/>
        <v>55</v>
      </c>
      <c r="D128" s="205" t="str">
        <f t="shared" si="73"/>
        <v>Do</v>
      </c>
      <c r="E128" s="206">
        <f t="shared" si="73"/>
        <v>45771</v>
      </c>
      <c r="F128" s="177">
        <f t="shared" ca="1" si="73"/>
        <v>1</v>
      </c>
      <c r="G128" s="483" t="str">
        <f t="shared" si="74"/>
        <v/>
      </c>
      <c r="H128" s="177">
        <f t="shared" si="73"/>
        <v>0</v>
      </c>
      <c r="I128" s="347" t="str">
        <f t="shared" si="73"/>
        <v/>
      </c>
      <c r="J128" s="446"/>
      <c r="K128" s="379"/>
      <c r="L128" s="208"/>
      <c r="M128" s="177" t="str">
        <f t="shared" si="57"/>
        <v/>
      </c>
      <c r="N128" s="213"/>
      <c r="O128" s="349" t="str">
        <f t="shared" si="61"/>
        <v/>
      </c>
      <c r="P128" s="183" t="str">
        <f t="shared" si="71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2"/>
        <v>999</v>
      </c>
      <c r="W128" s="212"/>
      <c r="X128" s="177" t="str">
        <f t="shared" si="58"/>
        <v/>
      </c>
      <c r="Y128" s="491" t="str">
        <f t="shared" si="59"/>
        <v/>
      </c>
      <c r="Z128" s="183" t="str">
        <f t="shared" si="60"/>
        <v/>
      </c>
      <c r="AA128" s="177">
        <f t="shared" si="63"/>
        <v>0</v>
      </c>
      <c r="AB128" s="662"/>
      <c r="AC128" s="663"/>
      <c r="AD128" s="663"/>
      <c r="AE128" s="664"/>
      <c r="AF128" s="350"/>
      <c r="AG128" s="349" t="str">
        <f t="shared" si="64"/>
        <v/>
      </c>
      <c r="AH128" s="183" t="str">
        <f t="shared" si="72"/>
        <v/>
      </c>
      <c r="AI128" s="209"/>
      <c r="AJ128" s="177" t="str">
        <f t="shared" si="65"/>
        <v/>
      </c>
      <c r="AK128" s="210"/>
      <c r="AL128" s="486"/>
      <c r="AM128" s="202">
        <f t="shared" si="66"/>
        <v>999</v>
      </c>
      <c r="AN128" s="212"/>
      <c r="AO128" s="177" t="str">
        <f t="shared" si="67"/>
        <v/>
      </c>
      <c r="AP128" s="186" t="str">
        <f t="shared" si="68"/>
        <v/>
      </c>
      <c r="AQ128" s="183" t="str">
        <f t="shared" si="69"/>
        <v/>
      </c>
      <c r="AR128" s="177">
        <f t="shared" si="70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3"/>
        <v>17</v>
      </c>
      <c r="B129" s="51">
        <f t="shared" si="73"/>
        <v>25</v>
      </c>
      <c r="C129" s="51">
        <f t="shared" si="73"/>
        <v>56</v>
      </c>
      <c r="D129" s="205" t="str">
        <f t="shared" si="73"/>
        <v>Fr</v>
      </c>
      <c r="E129" s="206">
        <f t="shared" si="73"/>
        <v>45772</v>
      </c>
      <c r="F129" s="177">
        <f t="shared" ca="1" si="73"/>
        <v>1</v>
      </c>
      <c r="G129" s="483" t="str">
        <f t="shared" si="74"/>
        <v/>
      </c>
      <c r="H129" s="177">
        <f t="shared" si="73"/>
        <v>0</v>
      </c>
      <c r="I129" s="347" t="str">
        <f t="shared" si="73"/>
        <v/>
      </c>
      <c r="J129" s="446"/>
      <c r="K129" s="379"/>
      <c r="L129" s="208"/>
      <c r="M129" s="177" t="str">
        <f t="shared" si="57"/>
        <v/>
      </c>
      <c r="N129" s="213"/>
      <c r="O129" s="349" t="str">
        <f t="shared" si="61"/>
        <v/>
      </c>
      <c r="P129" s="183" t="str">
        <f t="shared" si="71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2"/>
        <v>999</v>
      </c>
      <c r="W129" s="212"/>
      <c r="X129" s="177" t="str">
        <f t="shared" si="58"/>
        <v/>
      </c>
      <c r="Y129" s="491" t="str">
        <f t="shared" si="59"/>
        <v/>
      </c>
      <c r="Z129" s="183" t="str">
        <f t="shared" si="60"/>
        <v/>
      </c>
      <c r="AA129" s="177">
        <f t="shared" si="63"/>
        <v>0</v>
      </c>
      <c r="AB129" s="663"/>
      <c r="AC129" s="663"/>
      <c r="AD129" s="663"/>
      <c r="AE129" s="664"/>
      <c r="AF129" s="350"/>
      <c r="AG129" s="349" t="str">
        <f t="shared" si="64"/>
        <v/>
      </c>
      <c r="AH129" s="183" t="str">
        <f t="shared" si="72"/>
        <v/>
      </c>
      <c r="AI129" s="209"/>
      <c r="AJ129" s="177" t="str">
        <f t="shared" si="65"/>
        <v/>
      </c>
      <c r="AK129" s="210"/>
      <c r="AL129" s="486"/>
      <c r="AM129" s="202">
        <f t="shared" si="66"/>
        <v>999</v>
      </c>
      <c r="AN129" s="212"/>
      <c r="AO129" s="177" t="str">
        <f t="shared" si="67"/>
        <v/>
      </c>
      <c r="AP129" s="186" t="str">
        <f t="shared" si="68"/>
        <v/>
      </c>
      <c r="AQ129" s="183" t="str">
        <f t="shared" si="69"/>
        <v/>
      </c>
      <c r="AR129" s="177">
        <f t="shared" si="70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3"/>
        <v>17</v>
      </c>
      <c r="B130" s="51">
        <f t="shared" si="73"/>
        <v>26</v>
      </c>
      <c r="C130" s="51">
        <f t="shared" si="73"/>
        <v>57</v>
      </c>
      <c r="D130" s="205" t="str">
        <f t="shared" si="73"/>
        <v>Sa</v>
      </c>
      <c r="E130" s="206">
        <f t="shared" si="73"/>
        <v>45773</v>
      </c>
      <c r="F130" s="177">
        <f t="shared" ca="1" si="73"/>
        <v>1</v>
      </c>
      <c r="G130" s="483" t="str">
        <f t="shared" si="74"/>
        <v/>
      </c>
      <c r="H130" s="177">
        <f t="shared" si="73"/>
        <v>0</v>
      </c>
      <c r="I130" s="347" t="str">
        <f t="shared" si="73"/>
        <v/>
      </c>
      <c r="J130" s="446"/>
      <c r="K130" s="379"/>
      <c r="L130" s="208"/>
      <c r="M130" s="177" t="str">
        <f t="shared" si="57"/>
        <v/>
      </c>
      <c r="N130" s="213"/>
      <c r="O130" s="349" t="str">
        <f t="shared" si="61"/>
        <v/>
      </c>
      <c r="P130" s="183" t="str">
        <f t="shared" si="71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2"/>
        <v>999</v>
      </c>
      <c r="W130" s="212"/>
      <c r="X130" s="177" t="str">
        <f t="shared" si="58"/>
        <v/>
      </c>
      <c r="Y130" s="491" t="str">
        <f t="shared" si="59"/>
        <v/>
      </c>
      <c r="Z130" s="183" t="str">
        <f t="shared" si="60"/>
        <v/>
      </c>
      <c r="AA130" s="177">
        <f t="shared" si="63"/>
        <v>0</v>
      </c>
      <c r="AB130" s="662"/>
      <c r="AC130" s="663"/>
      <c r="AD130" s="663"/>
      <c r="AE130" s="664"/>
      <c r="AF130" s="350"/>
      <c r="AG130" s="349" t="str">
        <f t="shared" si="64"/>
        <v/>
      </c>
      <c r="AH130" s="183" t="str">
        <f t="shared" si="72"/>
        <v/>
      </c>
      <c r="AI130" s="209"/>
      <c r="AJ130" s="177" t="str">
        <f t="shared" si="65"/>
        <v/>
      </c>
      <c r="AK130" s="210"/>
      <c r="AL130" s="486"/>
      <c r="AM130" s="202">
        <f t="shared" si="66"/>
        <v>999</v>
      </c>
      <c r="AN130" s="212"/>
      <c r="AO130" s="177" t="str">
        <f t="shared" si="67"/>
        <v/>
      </c>
      <c r="AP130" s="186" t="str">
        <f t="shared" si="68"/>
        <v/>
      </c>
      <c r="AQ130" s="183" t="str">
        <f t="shared" si="69"/>
        <v/>
      </c>
      <c r="AR130" s="177">
        <f t="shared" si="70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3"/>
        <v>17</v>
      </c>
      <c r="B131" s="51">
        <f t="shared" si="73"/>
        <v>27</v>
      </c>
      <c r="C131" s="51">
        <f t="shared" si="73"/>
        <v>58</v>
      </c>
      <c r="D131" s="205" t="str">
        <f t="shared" si="73"/>
        <v>So</v>
      </c>
      <c r="E131" s="206">
        <f t="shared" si="73"/>
        <v>45774</v>
      </c>
      <c r="F131" s="177">
        <f t="shared" ca="1" si="73"/>
        <v>1</v>
      </c>
      <c r="G131" s="483" t="str">
        <f t="shared" si="74"/>
        <v/>
      </c>
      <c r="H131" s="177">
        <f t="shared" si="73"/>
        <v>0</v>
      </c>
      <c r="I131" s="347" t="str">
        <f t="shared" si="73"/>
        <v/>
      </c>
      <c r="J131" s="446"/>
      <c r="K131" s="379"/>
      <c r="L131" s="208"/>
      <c r="M131" s="177" t="str">
        <f t="shared" si="57"/>
        <v/>
      </c>
      <c r="N131" s="213"/>
      <c r="O131" s="349" t="str">
        <f t="shared" si="61"/>
        <v/>
      </c>
      <c r="P131" s="183" t="str">
        <f t="shared" si="71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2"/>
        <v>999</v>
      </c>
      <c r="W131" s="212"/>
      <c r="X131" s="177" t="str">
        <f t="shared" si="58"/>
        <v/>
      </c>
      <c r="Y131" s="491" t="str">
        <f t="shared" si="59"/>
        <v/>
      </c>
      <c r="Z131" s="183" t="str">
        <f t="shared" si="60"/>
        <v/>
      </c>
      <c r="AA131" s="177">
        <f t="shared" si="63"/>
        <v>0</v>
      </c>
      <c r="AB131" s="662"/>
      <c r="AC131" s="663"/>
      <c r="AD131" s="663"/>
      <c r="AE131" s="664"/>
      <c r="AF131" s="350"/>
      <c r="AG131" s="349" t="str">
        <f t="shared" si="64"/>
        <v/>
      </c>
      <c r="AH131" s="183" t="str">
        <f t="shared" si="72"/>
        <v/>
      </c>
      <c r="AI131" s="209"/>
      <c r="AJ131" s="177" t="str">
        <f t="shared" si="65"/>
        <v/>
      </c>
      <c r="AK131" s="210"/>
      <c r="AL131" s="486"/>
      <c r="AM131" s="202">
        <f t="shared" si="66"/>
        <v>999</v>
      </c>
      <c r="AN131" s="212"/>
      <c r="AO131" s="177" t="str">
        <f t="shared" si="67"/>
        <v/>
      </c>
      <c r="AP131" s="186" t="str">
        <f t="shared" si="68"/>
        <v/>
      </c>
      <c r="AQ131" s="183" t="str">
        <f t="shared" si="69"/>
        <v/>
      </c>
      <c r="AR131" s="177">
        <f t="shared" si="70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3"/>
        <v>18</v>
      </c>
      <c r="B132" s="51">
        <f t="shared" si="73"/>
        <v>28</v>
      </c>
      <c r="C132" s="51">
        <f t="shared" si="73"/>
        <v>59</v>
      </c>
      <c r="D132" s="205" t="str">
        <f t="shared" si="73"/>
        <v>Mo</v>
      </c>
      <c r="E132" s="206">
        <f t="shared" si="73"/>
        <v>45775</v>
      </c>
      <c r="F132" s="177">
        <f t="shared" ca="1" si="73"/>
        <v>1</v>
      </c>
      <c r="G132" s="483" t="str">
        <f t="shared" si="74"/>
        <v/>
      </c>
      <c r="H132" s="177">
        <f t="shared" si="73"/>
        <v>0</v>
      </c>
      <c r="I132" s="347" t="str">
        <f t="shared" si="73"/>
        <v/>
      </c>
      <c r="J132" s="446"/>
      <c r="K132" s="379"/>
      <c r="L132" s="208"/>
      <c r="M132" s="177" t="str">
        <f t="shared" si="57"/>
        <v/>
      </c>
      <c r="N132" s="213"/>
      <c r="O132" s="349" t="str">
        <f t="shared" si="61"/>
        <v/>
      </c>
      <c r="P132" s="183" t="str">
        <f t="shared" si="71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2"/>
        <v>999</v>
      </c>
      <c r="W132" s="212"/>
      <c r="X132" s="177" t="str">
        <f t="shared" si="58"/>
        <v/>
      </c>
      <c r="Y132" s="491" t="str">
        <f t="shared" si="59"/>
        <v/>
      </c>
      <c r="Z132" s="183" t="str">
        <f t="shared" si="60"/>
        <v/>
      </c>
      <c r="AA132" s="177">
        <f t="shared" si="63"/>
        <v>0</v>
      </c>
      <c r="AB132" s="663"/>
      <c r="AC132" s="663"/>
      <c r="AD132" s="663"/>
      <c r="AE132" s="664"/>
      <c r="AF132" s="350"/>
      <c r="AG132" s="349" t="str">
        <f t="shared" si="64"/>
        <v/>
      </c>
      <c r="AH132" s="183" t="str">
        <f t="shared" si="72"/>
        <v/>
      </c>
      <c r="AI132" s="209"/>
      <c r="AJ132" s="177" t="str">
        <f t="shared" si="65"/>
        <v/>
      </c>
      <c r="AK132" s="210"/>
      <c r="AL132" s="486"/>
      <c r="AM132" s="202">
        <f t="shared" si="66"/>
        <v>999</v>
      </c>
      <c r="AN132" s="212"/>
      <c r="AO132" s="177" t="str">
        <f t="shared" si="67"/>
        <v/>
      </c>
      <c r="AP132" s="186" t="str">
        <f t="shared" si="68"/>
        <v/>
      </c>
      <c r="AQ132" s="183" t="str">
        <f t="shared" si="69"/>
        <v/>
      </c>
      <c r="AR132" s="177">
        <f t="shared" si="70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3"/>
        <v>18</v>
      </c>
      <c r="B133" s="51">
        <f t="shared" si="73"/>
        <v>29</v>
      </c>
      <c r="C133" s="51">
        <f t="shared" si="73"/>
        <v>60</v>
      </c>
      <c r="D133" s="205" t="str">
        <f t="shared" si="73"/>
        <v>Di</v>
      </c>
      <c r="E133" s="206">
        <f t="shared" si="73"/>
        <v>45776</v>
      </c>
      <c r="F133" s="177">
        <f t="shared" ca="1" si="73"/>
        <v>1</v>
      </c>
      <c r="G133" s="483" t="str">
        <f t="shared" si="74"/>
        <v/>
      </c>
      <c r="H133" s="177">
        <f t="shared" si="73"/>
        <v>0</v>
      </c>
      <c r="I133" s="347" t="str">
        <f t="shared" si="73"/>
        <v/>
      </c>
      <c r="J133" s="446"/>
      <c r="K133" s="379"/>
      <c r="L133" s="208"/>
      <c r="M133" s="177" t="str">
        <f t="shared" si="57"/>
        <v/>
      </c>
      <c r="N133" s="213"/>
      <c r="O133" s="349" t="str">
        <f t="shared" si="61"/>
        <v/>
      </c>
      <c r="P133" s="183" t="str">
        <f t="shared" si="71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2"/>
        <v>999</v>
      </c>
      <c r="W133" s="212"/>
      <c r="X133" s="177" t="str">
        <f t="shared" si="58"/>
        <v/>
      </c>
      <c r="Y133" s="491" t="str">
        <f t="shared" si="59"/>
        <v/>
      </c>
      <c r="Z133" s="183" t="str">
        <f t="shared" si="60"/>
        <v/>
      </c>
      <c r="AA133" s="177">
        <f t="shared" si="63"/>
        <v>0</v>
      </c>
      <c r="AB133" s="662"/>
      <c r="AC133" s="663"/>
      <c r="AD133" s="663"/>
      <c r="AE133" s="664"/>
      <c r="AF133" s="350"/>
      <c r="AG133" s="349" t="str">
        <f t="shared" si="64"/>
        <v/>
      </c>
      <c r="AH133" s="183" t="str">
        <f t="shared" si="72"/>
        <v/>
      </c>
      <c r="AI133" s="209"/>
      <c r="AJ133" s="177" t="str">
        <f t="shared" si="65"/>
        <v/>
      </c>
      <c r="AK133" s="210"/>
      <c r="AL133" s="486"/>
      <c r="AM133" s="202">
        <f t="shared" si="66"/>
        <v>999</v>
      </c>
      <c r="AN133" s="212"/>
      <c r="AO133" s="177" t="str">
        <f t="shared" si="67"/>
        <v/>
      </c>
      <c r="AP133" s="186" t="str">
        <f t="shared" si="68"/>
        <v/>
      </c>
      <c r="AQ133" s="183" t="str">
        <f t="shared" si="69"/>
        <v/>
      </c>
      <c r="AR133" s="177">
        <f t="shared" si="70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3"/>
        <v>18</v>
      </c>
      <c r="B134" s="51">
        <f t="shared" si="73"/>
        <v>30</v>
      </c>
      <c r="C134" s="51">
        <f t="shared" si="73"/>
        <v>61</v>
      </c>
      <c r="D134" s="205" t="str">
        <f t="shared" si="73"/>
        <v>Mi</v>
      </c>
      <c r="E134" s="206">
        <f t="shared" si="73"/>
        <v>45777</v>
      </c>
      <c r="F134" s="177">
        <f t="shared" ca="1" si="73"/>
        <v>1</v>
      </c>
      <c r="G134" s="483" t="str">
        <f t="shared" si="74"/>
        <v/>
      </c>
      <c r="H134" s="177">
        <f t="shared" si="73"/>
        <v>0</v>
      </c>
      <c r="I134" s="347" t="str">
        <f t="shared" si="73"/>
        <v/>
      </c>
      <c r="J134" s="446"/>
      <c r="K134" s="379"/>
      <c r="L134" s="208"/>
      <c r="M134" s="177" t="str">
        <f t="shared" si="57"/>
        <v/>
      </c>
      <c r="N134" s="213"/>
      <c r="O134" s="349" t="str">
        <f t="shared" si="61"/>
        <v/>
      </c>
      <c r="P134" s="183" t="str">
        <f t="shared" si="71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2"/>
        <v>999</v>
      </c>
      <c r="W134" s="212"/>
      <c r="X134" s="177" t="str">
        <f t="shared" si="58"/>
        <v/>
      </c>
      <c r="Y134" s="491" t="str">
        <f t="shared" si="59"/>
        <v/>
      </c>
      <c r="Z134" s="183" t="str">
        <f t="shared" si="60"/>
        <v/>
      </c>
      <c r="AA134" s="177">
        <f t="shared" si="63"/>
        <v>0</v>
      </c>
      <c r="AB134" s="662"/>
      <c r="AC134" s="663"/>
      <c r="AD134" s="663"/>
      <c r="AE134" s="664"/>
      <c r="AF134" s="350"/>
      <c r="AG134" s="349" t="str">
        <f t="shared" si="64"/>
        <v/>
      </c>
      <c r="AH134" s="183" t="str">
        <f t="shared" si="72"/>
        <v/>
      </c>
      <c r="AI134" s="209"/>
      <c r="AJ134" s="177" t="str">
        <f t="shared" si="65"/>
        <v/>
      </c>
      <c r="AK134" s="210"/>
      <c r="AL134" s="486"/>
      <c r="AM134" s="202">
        <f t="shared" si="66"/>
        <v>999</v>
      </c>
      <c r="AN134" s="212"/>
      <c r="AO134" s="177" t="str">
        <f t="shared" si="67"/>
        <v/>
      </c>
      <c r="AP134" s="186" t="str">
        <f t="shared" si="68"/>
        <v/>
      </c>
      <c r="AQ134" s="183" t="str">
        <f t="shared" si="69"/>
        <v/>
      </c>
      <c r="AR134" s="177">
        <f t="shared" si="70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 t="str">
        <f t="shared" si="73"/>
        <v/>
      </c>
      <c r="B135" s="478">
        <f t="shared" si="73"/>
        <v>31</v>
      </c>
      <c r="C135" s="478" t="str">
        <f t="shared" si="73"/>
        <v/>
      </c>
      <c r="D135" s="352" t="str">
        <f t="shared" si="73"/>
        <v/>
      </c>
      <c r="E135" s="353" t="str">
        <f t="shared" si="73"/>
        <v/>
      </c>
      <c r="F135" s="328">
        <f t="shared" ca="1" si="73"/>
        <v>1</v>
      </c>
      <c r="G135" s="484" t="str">
        <f t="shared" si="74"/>
        <v/>
      </c>
      <c r="H135" s="328">
        <f t="shared" si="73"/>
        <v>0</v>
      </c>
      <c r="I135" s="355" t="str">
        <f t="shared" si="73"/>
        <v/>
      </c>
      <c r="J135" s="448"/>
      <c r="K135" s="449"/>
      <c r="L135" s="357"/>
      <c r="M135" s="328" t="str">
        <f t="shared" si="57"/>
        <v/>
      </c>
      <c r="N135" s="358"/>
      <c r="O135" s="359" t="str">
        <f t="shared" si="61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2"/>
        <v>999</v>
      </c>
      <c r="W135" s="366"/>
      <c r="X135" s="328" t="str">
        <f t="shared" si="58"/>
        <v/>
      </c>
      <c r="Y135" s="493" t="str">
        <f t="shared" si="59"/>
        <v/>
      </c>
      <c r="Z135" s="361" t="str">
        <f t="shared" si="60"/>
        <v/>
      </c>
      <c r="AA135" s="328">
        <f t="shared" si="63"/>
        <v>0</v>
      </c>
      <c r="AB135" s="647"/>
      <c r="AC135" s="648"/>
      <c r="AD135" s="648"/>
      <c r="AE135" s="649"/>
      <c r="AF135" s="368"/>
      <c r="AG135" s="359" t="str">
        <f t="shared" si="64"/>
        <v/>
      </c>
      <c r="AH135" s="361" t="str">
        <f>AQ135</f>
        <v/>
      </c>
      <c r="AI135" s="360"/>
      <c r="AJ135" s="328" t="str">
        <f t="shared" si="65"/>
        <v/>
      </c>
      <c r="AK135" s="362"/>
      <c r="AL135" s="487"/>
      <c r="AM135" s="365">
        <f t="shared" si="66"/>
        <v>999</v>
      </c>
      <c r="AN135" s="366"/>
      <c r="AO135" s="328" t="str">
        <f t="shared" si="67"/>
        <v/>
      </c>
      <c r="AP135" s="367" t="str">
        <f t="shared" si="68"/>
        <v/>
      </c>
      <c r="AQ135" s="361" t="str">
        <f t="shared" si="69"/>
        <v/>
      </c>
      <c r="AR135" s="328">
        <f t="shared" si="70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30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5">IF(R139="","",IF(R139=0,"",A139))</f>
        <v/>
      </c>
      <c r="N139" s="375"/>
      <c r="O139" s="337" t="str">
        <f t="shared" ref="O139:O169" si="76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7">IF(W139="","",IF(W139=0,"",A139))</f>
        <v/>
      </c>
      <c r="Y139" s="492" t="str">
        <f t="shared" ref="Y139:Y169" si="78">IF(ISBLANK(R139),"",IF(ISBLANK(S139),"",IF(ISBLANK(Q139),IF(ISERROR(S139/R139),"",S139/R139),IF(ISERROR(S139/Q139),"",S139/Q139))))</f>
        <v/>
      </c>
      <c r="Z139" s="237" t="str">
        <f t="shared" ref="Z139:Z169" si="79">IF(ISBLANK(R139),"",IF(ISBLANK(S139),"",IF(ISBLANK(Q139),IF(ISERROR(R139/S139/24),"",R139/S139/24),IF(ISERROR(Q139/S139/24),"",Q139/S139/24))))</f>
        <v/>
      </c>
      <c r="AA139" s="327">
        <f t="shared" ref="AA139:AA169" si="80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1">IF(ISBLANK(AF139),"",HYPERLINK(AF139,"url"))</f>
        <v/>
      </c>
      <c r="AH139" s="237" t="str">
        <f>AQ139</f>
        <v/>
      </c>
      <c r="AI139" s="338"/>
      <c r="AJ139" s="327" t="str">
        <f t="shared" ref="AJ139:AJ169" si="82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5"/>
        <v/>
      </c>
      <c r="N140" s="213"/>
      <c r="O140" s="349" t="str">
        <f t="shared" si="76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3">IF(ISNUMBER(U140),IF(U140&gt;0,U140,999),999)</f>
        <v>999</v>
      </c>
      <c r="W140" s="212"/>
      <c r="X140" s="177" t="str">
        <f t="shared" si="77"/>
        <v/>
      </c>
      <c r="Y140" s="491" t="str">
        <f t="shared" si="78"/>
        <v/>
      </c>
      <c r="Z140" s="183" t="str">
        <f t="shared" si="79"/>
        <v/>
      </c>
      <c r="AA140" s="177">
        <f t="shared" si="80"/>
        <v>0</v>
      </c>
      <c r="AB140" s="662"/>
      <c r="AC140" s="663"/>
      <c r="AD140" s="663"/>
      <c r="AE140" s="664"/>
      <c r="AF140" s="350"/>
      <c r="AG140" s="349" t="str">
        <f t="shared" si="81"/>
        <v/>
      </c>
      <c r="AH140" s="183" t="str">
        <f>AQ140</f>
        <v/>
      </c>
      <c r="AI140" s="209"/>
      <c r="AJ140" s="177" t="str">
        <f t="shared" si="82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4">IF(AN140="","",IF(AN140=0,"",A140))</f>
        <v/>
      </c>
      <c r="AP140" s="186" t="str">
        <f t="shared" ref="AP140:AP169" si="85">IF(ISBLANK(AK140),"",IF(ISBLANK(AI140),"",IF(ISERROR(AK140/AI140),"",AK140/AI140)))</f>
        <v/>
      </c>
      <c r="AQ140" s="183" t="str">
        <f t="shared" ref="AQ140:AQ169" si="86">IF(ISBLANK(AI140),"",IF(ISBLANK(AK140),"",IF(ISERROR(AI140/AK140/24),"",AI140/AK140/24)))</f>
        <v/>
      </c>
      <c r="AR140" s="177">
        <f t="shared" ref="AR140:AR169" si="87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5"/>
        <v/>
      </c>
      <c r="N141" s="213"/>
      <c r="O141" s="349" t="str">
        <f t="shared" si="76"/>
        <v/>
      </c>
      <c r="P141" s="183" t="str">
        <f t="shared" ref="P141:P168" si="88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3"/>
        <v>999</v>
      </c>
      <c r="W141" s="212"/>
      <c r="X141" s="177" t="str">
        <f t="shared" si="77"/>
        <v/>
      </c>
      <c r="Y141" s="491" t="str">
        <f t="shared" si="78"/>
        <v/>
      </c>
      <c r="Z141" s="183" t="str">
        <f t="shared" si="79"/>
        <v/>
      </c>
      <c r="AA141" s="177">
        <f t="shared" si="80"/>
        <v>0</v>
      </c>
      <c r="AB141" s="662"/>
      <c r="AC141" s="663"/>
      <c r="AD141" s="663"/>
      <c r="AE141" s="664"/>
      <c r="AF141" s="350"/>
      <c r="AG141" s="349" t="str">
        <f t="shared" si="81"/>
        <v/>
      </c>
      <c r="AH141" s="183" t="str">
        <f t="shared" ref="AH141:AH168" si="89">AQ141</f>
        <v/>
      </c>
      <c r="AI141" s="209"/>
      <c r="AJ141" s="177" t="str">
        <f t="shared" si="82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4"/>
        <v/>
      </c>
      <c r="AP141" s="186" t="str">
        <f t="shared" si="85"/>
        <v/>
      </c>
      <c r="AQ141" s="183" t="str">
        <f t="shared" si="86"/>
        <v/>
      </c>
      <c r="AR141" s="177">
        <f t="shared" si="87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5"/>
        <v/>
      </c>
      <c r="N142" s="213"/>
      <c r="O142" s="349" t="str">
        <f t="shared" si="76"/>
        <v/>
      </c>
      <c r="P142" s="183" t="str">
        <f t="shared" si="88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3"/>
        <v>999</v>
      </c>
      <c r="W142" s="212"/>
      <c r="X142" s="177" t="str">
        <f t="shared" si="77"/>
        <v/>
      </c>
      <c r="Y142" s="491" t="str">
        <f t="shared" si="78"/>
        <v/>
      </c>
      <c r="Z142" s="183" t="str">
        <f t="shared" si="79"/>
        <v/>
      </c>
      <c r="AA142" s="177">
        <f t="shared" si="80"/>
        <v>0</v>
      </c>
      <c r="AB142" s="662"/>
      <c r="AC142" s="663"/>
      <c r="AD142" s="663"/>
      <c r="AE142" s="664"/>
      <c r="AF142" s="350"/>
      <c r="AG142" s="349" t="str">
        <f t="shared" si="81"/>
        <v/>
      </c>
      <c r="AH142" s="183" t="str">
        <f t="shared" si="89"/>
        <v/>
      </c>
      <c r="AI142" s="209"/>
      <c r="AJ142" s="177" t="str">
        <f t="shared" si="82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4"/>
        <v/>
      </c>
      <c r="AP142" s="186" t="str">
        <f t="shared" si="85"/>
        <v/>
      </c>
      <c r="AQ142" s="183" t="str">
        <f t="shared" si="86"/>
        <v/>
      </c>
      <c r="AR142" s="177">
        <f t="shared" si="87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0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5"/>
        <v/>
      </c>
      <c r="N143" s="213"/>
      <c r="O143" s="349" t="str">
        <f t="shared" si="76"/>
        <v/>
      </c>
      <c r="P143" s="183" t="str">
        <f t="shared" si="88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3"/>
        <v>999</v>
      </c>
      <c r="W143" s="212"/>
      <c r="X143" s="177" t="str">
        <f t="shared" si="77"/>
        <v/>
      </c>
      <c r="Y143" s="491" t="str">
        <f t="shared" si="78"/>
        <v/>
      </c>
      <c r="Z143" s="183" t="str">
        <f t="shared" si="79"/>
        <v/>
      </c>
      <c r="AA143" s="177">
        <f t="shared" si="80"/>
        <v>0</v>
      </c>
      <c r="AB143" s="662"/>
      <c r="AC143" s="663"/>
      <c r="AD143" s="663"/>
      <c r="AE143" s="664"/>
      <c r="AF143" s="350"/>
      <c r="AG143" s="349" t="str">
        <f t="shared" si="81"/>
        <v/>
      </c>
      <c r="AH143" s="183" t="str">
        <f t="shared" si="89"/>
        <v/>
      </c>
      <c r="AI143" s="209"/>
      <c r="AJ143" s="177" t="str">
        <f t="shared" si="82"/>
        <v/>
      </c>
      <c r="AK143" s="210"/>
      <c r="AL143" s="486"/>
      <c r="AM143" s="202">
        <f t="shared" ref="AM143:AM169" si="91">IF(ISNUMBER(AL143),IF(AL143&gt;0,AL143,999),999)</f>
        <v>999</v>
      </c>
      <c r="AN143" s="212"/>
      <c r="AO143" s="177" t="str">
        <f t="shared" si="84"/>
        <v/>
      </c>
      <c r="AP143" s="186" t="str">
        <f t="shared" si="85"/>
        <v/>
      </c>
      <c r="AQ143" s="183" t="str">
        <f t="shared" si="86"/>
        <v/>
      </c>
      <c r="AR143" s="177">
        <f t="shared" si="87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0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5"/>
        <v/>
      </c>
      <c r="N144" s="213"/>
      <c r="O144" s="349" t="str">
        <f t="shared" si="76"/>
        <v/>
      </c>
      <c r="P144" s="183" t="str">
        <f t="shared" si="88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3"/>
        <v>999</v>
      </c>
      <c r="W144" s="212"/>
      <c r="X144" s="177" t="str">
        <f t="shared" si="77"/>
        <v/>
      </c>
      <c r="Y144" s="491" t="str">
        <f t="shared" si="78"/>
        <v/>
      </c>
      <c r="Z144" s="183" t="str">
        <f t="shared" si="79"/>
        <v/>
      </c>
      <c r="AA144" s="177">
        <f t="shared" si="80"/>
        <v>0</v>
      </c>
      <c r="AB144" s="662"/>
      <c r="AC144" s="663"/>
      <c r="AD144" s="663"/>
      <c r="AE144" s="664"/>
      <c r="AF144" s="350"/>
      <c r="AG144" s="349" t="str">
        <f t="shared" si="81"/>
        <v/>
      </c>
      <c r="AH144" s="183" t="str">
        <f t="shared" si="89"/>
        <v/>
      </c>
      <c r="AI144" s="209"/>
      <c r="AJ144" s="177" t="str">
        <f t="shared" si="82"/>
        <v/>
      </c>
      <c r="AK144" s="210"/>
      <c r="AL144" s="486"/>
      <c r="AM144" s="202">
        <f t="shared" si="91"/>
        <v>999</v>
      </c>
      <c r="AN144" s="212"/>
      <c r="AO144" s="177" t="str">
        <f t="shared" si="84"/>
        <v/>
      </c>
      <c r="AP144" s="186" t="str">
        <f t="shared" si="85"/>
        <v/>
      </c>
      <c r="AQ144" s="183" t="str">
        <f t="shared" si="86"/>
        <v/>
      </c>
      <c r="AR144" s="177">
        <f t="shared" si="87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0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5"/>
        <v/>
      </c>
      <c r="N145" s="213"/>
      <c r="O145" s="349" t="str">
        <f t="shared" si="76"/>
        <v/>
      </c>
      <c r="P145" s="183" t="str">
        <f t="shared" si="88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3"/>
        <v>999</v>
      </c>
      <c r="W145" s="212"/>
      <c r="X145" s="177" t="str">
        <f t="shared" si="77"/>
        <v/>
      </c>
      <c r="Y145" s="491" t="str">
        <f t="shared" si="78"/>
        <v/>
      </c>
      <c r="Z145" s="183" t="str">
        <f t="shared" si="79"/>
        <v/>
      </c>
      <c r="AA145" s="177">
        <f t="shared" si="80"/>
        <v>0</v>
      </c>
      <c r="AB145" s="662"/>
      <c r="AC145" s="663"/>
      <c r="AD145" s="663"/>
      <c r="AE145" s="664"/>
      <c r="AF145" s="350"/>
      <c r="AG145" s="349" t="str">
        <f t="shared" si="81"/>
        <v/>
      </c>
      <c r="AH145" s="183" t="str">
        <f t="shared" si="89"/>
        <v/>
      </c>
      <c r="AI145" s="209"/>
      <c r="AJ145" s="177" t="str">
        <f t="shared" si="82"/>
        <v/>
      </c>
      <c r="AK145" s="210"/>
      <c r="AL145" s="486"/>
      <c r="AM145" s="202">
        <f t="shared" si="91"/>
        <v>999</v>
      </c>
      <c r="AN145" s="212"/>
      <c r="AO145" s="177" t="str">
        <f t="shared" si="84"/>
        <v/>
      </c>
      <c r="AP145" s="186" t="str">
        <f t="shared" si="85"/>
        <v/>
      </c>
      <c r="AQ145" s="183" t="str">
        <f t="shared" si="86"/>
        <v/>
      </c>
      <c r="AR145" s="177">
        <f t="shared" si="87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0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5"/>
        <v/>
      </c>
      <c r="N146" s="213"/>
      <c r="O146" s="349" t="str">
        <f t="shared" si="76"/>
        <v/>
      </c>
      <c r="P146" s="183" t="str">
        <f t="shared" si="88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3"/>
        <v>999</v>
      </c>
      <c r="W146" s="212"/>
      <c r="X146" s="177" t="str">
        <f t="shared" si="77"/>
        <v/>
      </c>
      <c r="Y146" s="491" t="str">
        <f t="shared" si="78"/>
        <v/>
      </c>
      <c r="Z146" s="183" t="str">
        <f t="shared" si="79"/>
        <v/>
      </c>
      <c r="AA146" s="177">
        <f t="shared" si="80"/>
        <v>0</v>
      </c>
      <c r="AB146" s="662"/>
      <c r="AC146" s="663"/>
      <c r="AD146" s="663"/>
      <c r="AE146" s="664"/>
      <c r="AF146" s="350"/>
      <c r="AG146" s="349" t="str">
        <f t="shared" si="81"/>
        <v/>
      </c>
      <c r="AH146" s="183" t="str">
        <f t="shared" si="89"/>
        <v/>
      </c>
      <c r="AI146" s="209"/>
      <c r="AJ146" s="177" t="str">
        <f t="shared" si="82"/>
        <v/>
      </c>
      <c r="AK146" s="210"/>
      <c r="AL146" s="486"/>
      <c r="AM146" s="202">
        <f t="shared" si="91"/>
        <v>999</v>
      </c>
      <c r="AN146" s="212"/>
      <c r="AO146" s="177" t="str">
        <f t="shared" si="84"/>
        <v/>
      </c>
      <c r="AP146" s="186" t="str">
        <f t="shared" si="85"/>
        <v/>
      </c>
      <c r="AQ146" s="183" t="str">
        <f t="shared" si="86"/>
        <v/>
      </c>
      <c r="AR146" s="177">
        <f t="shared" si="87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0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5"/>
        <v/>
      </c>
      <c r="N147" s="213"/>
      <c r="O147" s="349" t="str">
        <f t="shared" si="76"/>
        <v/>
      </c>
      <c r="P147" s="183" t="str">
        <f t="shared" si="88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3"/>
        <v>999</v>
      </c>
      <c r="W147" s="212"/>
      <c r="X147" s="177" t="str">
        <f t="shared" si="77"/>
        <v/>
      </c>
      <c r="Y147" s="491" t="str">
        <f t="shared" si="78"/>
        <v/>
      </c>
      <c r="Z147" s="183" t="str">
        <f t="shared" si="79"/>
        <v/>
      </c>
      <c r="AA147" s="177">
        <f t="shared" si="80"/>
        <v>0</v>
      </c>
      <c r="AB147" s="662"/>
      <c r="AC147" s="663"/>
      <c r="AD147" s="663"/>
      <c r="AE147" s="664"/>
      <c r="AF147" s="350"/>
      <c r="AG147" s="349" t="str">
        <f t="shared" si="81"/>
        <v/>
      </c>
      <c r="AH147" s="183" t="str">
        <f t="shared" si="89"/>
        <v/>
      </c>
      <c r="AI147" s="209"/>
      <c r="AJ147" s="177" t="str">
        <f t="shared" si="82"/>
        <v/>
      </c>
      <c r="AK147" s="210"/>
      <c r="AL147" s="486"/>
      <c r="AM147" s="202">
        <f t="shared" si="91"/>
        <v>999</v>
      </c>
      <c r="AN147" s="212"/>
      <c r="AO147" s="177" t="str">
        <f t="shared" si="84"/>
        <v/>
      </c>
      <c r="AP147" s="186" t="str">
        <f t="shared" si="85"/>
        <v/>
      </c>
      <c r="AQ147" s="183" t="str">
        <f t="shared" si="86"/>
        <v/>
      </c>
      <c r="AR147" s="177">
        <f t="shared" si="87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0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5"/>
        <v/>
      </c>
      <c r="N148" s="213"/>
      <c r="O148" s="349" t="str">
        <f t="shared" si="76"/>
        <v/>
      </c>
      <c r="P148" s="183" t="str">
        <f t="shared" si="88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3"/>
        <v>999</v>
      </c>
      <c r="W148" s="212"/>
      <c r="X148" s="177" t="str">
        <f t="shared" si="77"/>
        <v/>
      </c>
      <c r="Y148" s="491" t="str">
        <f t="shared" si="78"/>
        <v/>
      </c>
      <c r="Z148" s="183" t="str">
        <f t="shared" si="79"/>
        <v/>
      </c>
      <c r="AA148" s="177">
        <f t="shared" si="80"/>
        <v>0</v>
      </c>
      <c r="AB148" s="662"/>
      <c r="AC148" s="663"/>
      <c r="AD148" s="663"/>
      <c r="AE148" s="664"/>
      <c r="AF148" s="350"/>
      <c r="AG148" s="349" t="str">
        <f t="shared" si="81"/>
        <v/>
      </c>
      <c r="AH148" s="183" t="str">
        <f t="shared" si="89"/>
        <v/>
      </c>
      <c r="AI148" s="209"/>
      <c r="AJ148" s="177" t="str">
        <f t="shared" si="82"/>
        <v/>
      </c>
      <c r="AK148" s="210"/>
      <c r="AL148" s="486"/>
      <c r="AM148" s="202">
        <f t="shared" si="91"/>
        <v>999</v>
      </c>
      <c r="AN148" s="212"/>
      <c r="AO148" s="177" t="str">
        <f t="shared" si="84"/>
        <v/>
      </c>
      <c r="AP148" s="186" t="str">
        <f t="shared" si="85"/>
        <v/>
      </c>
      <c r="AQ148" s="183" t="str">
        <f t="shared" si="86"/>
        <v/>
      </c>
      <c r="AR148" s="177">
        <f t="shared" si="87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0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5"/>
        <v/>
      </c>
      <c r="N149" s="213"/>
      <c r="O149" s="349" t="str">
        <f t="shared" si="76"/>
        <v/>
      </c>
      <c r="P149" s="183" t="str">
        <f t="shared" si="88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3"/>
        <v>999</v>
      </c>
      <c r="W149" s="212"/>
      <c r="X149" s="177" t="str">
        <f t="shared" si="77"/>
        <v/>
      </c>
      <c r="Y149" s="491" t="str">
        <f t="shared" si="78"/>
        <v/>
      </c>
      <c r="Z149" s="183" t="str">
        <f t="shared" si="79"/>
        <v/>
      </c>
      <c r="AA149" s="177">
        <f t="shared" si="80"/>
        <v>0</v>
      </c>
      <c r="AB149" s="662"/>
      <c r="AC149" s="663"/>
      <c r="AD149" s="663"/>
      <c r="AE149" s="664"/>
      <c r="AF149" s="350"/>
      <c r="AG149" s="349" t="str">
        <f t="shared" si="81"/>
        <v/>
      </c>
      <c r="AH149" s="183" t="str">
        <f t="shared" si="89"/>
        <v/>
      </c>
      <c r="AI149" s="209"/>
      <c r="AJ149" s="177" t="str">
        <f t="shared" si="82"/>
        <v/>
      </c>
      <c r="AK149" s="210"/>
      <c r="AL149" s="486"/>
      <c r="AM149" s="202">
        <f t="shared" si="91"/>
        <v>999</v>
      </c>
      <c r="AN149" s="212"/>
      <c r="AO149" s="177" t="str">
        <f t="shared" si="84"/>
        <v/>
      </c>
      <c r="AP149" s="186" t="str">
        <f t="shared" si="85"/>
        <v/>
      </c>
      <c r="AQ149" s="183" t="str">
        <f t="shared" si="86"/>
        <v/>
      </c>
      <c r="AR149" s="177">
        <f t="shared" si="87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0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5"/>
        <v/>
      </c>
      <c r="N150" s="213"/>
      <c r="O150" s="349" t="str">
        <f t="shared" si="76"/>
        <v/>
      </c>
      <c r="P150" s="183" t="str">
        <f t="shared" si="88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3"/>
        <v>999</v>
      </c>
      <c r="W150" s="212"/>
      <c r="X150" s="177" t="str">
        <f t="shared" si="77"/>
        <v/>
      </c>
      <c r="Y150" s="491" t="str">
        <f t="shared" si="78"/>
        <v/>
      </c>
      <c r="Z150" s="183" t="str">
        <f t="shared" si="79"/>
        <v/>
      </c>
      <c r="AA150" s="177">
        <f t="shared" si="80"/>
        <v>0</v>
      </c>
      <c r="AB150" s="662"/>
      <c r="AC150" s="663"/>
      <c r="AD150" s="663"/>
      <c r="AE150" s="664"/>
      <c r="AF150" s="350"/>
      <c r="AG150" s="349" t="str">
        <f t="shared" si="81"/>
        <v/>
      </c>
      <c r="AH150" s="183" t="str">
        <f t="shared" si="89"/>
        <v/>
      </c>
      <c r="AI150" s="209"/>
      <c r="AJ150" s="177" t="str">
        <f t="shared" si="82"/>
        <v/>
      </c>
      <c r="AK150" s="210"/>
      <c r="AL150" s="486"/>
      <c r="AM150" s="202">
        <f t="shared" si="91"/>
        <v>999</v>
      </c>
      <c r="AN150" s="212"/>
      <c r="AO150" s="177" t="str">
        <f t="shared" si="84"/>
        <v/>
      </c>
      <c r="AP150" s="186" t="str">
        <f t="shared" si="85"/>
        <v/>
      </c>
      <c r="AQ150" s="183" t="str">
        <f t="shared" si="86"/>
        <v/>
      </c>
      <c r="AR150" s="177">
        <f t="shared" si="87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0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5"/>
        <v/>
      </c>
      <c r="N151" s="213"/>
      <c r="O151" s="349" t="str">
        <f t="shared" si="76"/>
        <v/>
      </c>
      <c r="P151" s="183" t="str">
        <f t="shared" si="88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3"/>
        <v>999</v>
      </c>
      <c r="W151" s="212"/>
      <c r="X151" s="177" t="str">
        <f t="shared" si="77"/>
        <v/>
      </c>
      <c r="Y151" s="491" t="str">
        <f t="shared" si="78"/>
        <v/>
      </c>
      <c r="Z151" s="183" t="str">
        <f t="shared" si="79"/>
        <v/>
      </c>
      <c r="AA151" s="177">
        <f t="shared" si="80"/>
        <v>0</v>
      </c>
      <c r="AB151" s="662"/>
      <c r="AC151" s="663"/>
      <c r="AD151" s="663"/>
      <c r="AE151" s="664"/>
      <c r="AF151" s="350"/>
      <c r="AG151" s="349" t="str">
        <f t="shared" si="81"/>
        <v/>
      </c>
      <c r="AH151" s="183" t="str">
        <f t="shared" si="89"/>
        <v/>
      </c>
      <c r="AI151" s="209"/>
      <c r="AJ151" s="177" t="str">
        <f t="shared" si="82"/>
        <v/>
      </c>
      <c r="AK151" s="210"/>
      <c r="AL151" s="486"/>
      <c r="AM151" s="202">
        <f t="shared" si="91"/>
        <v>999</v>
      </c>
      <c r="AN151" s="212"/>
      <c r="AO151" s="177" t="str">
        <f t="shared" si="84"/>
        <v/>
      </c>
      <c r="AP151" s="186" t="str">
        <f t="shared" si="85"/>
        <v/>
      </c>
      <c r="AQ151" s="183" t="str">
        <f t="shared" si="86"/>
        <v/>
      </c>
      <c r="AR151" s="177">
        <f t="shared" si="87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0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5"/>
        <v/>
      </c>
      <c r="N152" s="213"/>
      <c r="O152" s="349" t="str">
        <f t="shared" si="76"/>
        <v/>
      </c>
      <c r="P152" s="183" t="str">
        <f t="shared" si="88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3"/>
        <v>999</v>
      </c>
      <c r="W152" s="212"/>
      <c r="X152" s="177" t="str">
        <f t="shared" si="77"/>
        <v/>
      </c>
      <c r="Y152" s="491" t="str">
        <f t="shared" si="78"/>
        <v/>
      </c>
      <c r="Z152" s="183" t="str">
        <f t="shared" si="79"/>
        <v/>
      </c>
      <c r="AA152" s="177">
        <f t="shared" si="80"/>
        <v>0</v>
      </c>
      <c r="AB152" s="662"/>
      <c r="AC152" s="663"/>
      <c r="AD152" s="663"/>
      <c r="AE152" s="664"/>
      <c r="AF152" s="350"/>
      <c r="AG152" s="349" t="str">
        <f t="shared" si="81"/>
        <v/>
      </c>
      <c r="AH152" s="183" t="str">
        <f t="shared" si="89"/>
        <v/>
      </c>
      <c r="AI152" s="209"/>
      <c r="AJ152" s="177" t="str">
        <f t="shared" si="82"/>
        <v/>
      </c>
      <c r="AK152" s="210"/>
      <c r="AL152" s="486"/>
      <c r="AM152" s="202">
        <f t="shared" si="91"/>
        <v>999</v>
      </c>
      <c r="AN152" s="212"/>
      <c r="AO152" s="177" t="str">
        <f t="shared" si="84"/>
        <v/>
      </c>
      <c r="AP152" s="186" t="str">
        <f t="shared" si="85"/>
        <v/>
      </c>
      <c r="AQ152" s="183" t="str">
        <f t="shared" si="86"/>
        <v/>
      </c>
      <c r="AR152" s="177">
        <f t="shared" si="87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0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5"/>
        <v/>
      </c>
      <c r="N153" s="213"/>
      <c r="O153" s="349" t="str">
        <f t="shared" si="76"/>
        <v/>
      </c>
      <c r="P153" s="183" t="str">
        <f t="shared" si="88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3"/>
        <v>999</v>
      </c>
      <c r="W153" s="212"/>
      <c r="X153" s="177" t="str">
        <f t="shared" si="77"/>
        <v/>
      </c>
      <c r="Y153" s="491" t="str">
        <f t="shared" si="78"/>
        <v/>
      </c>
      <c r="Z153" s="183" t="str">
        <f t="shared" si="79"/>
        <v/>
      </c>
      <c r="AA153" s="177">
        <f t="shared" si="80"/>
        <v>0</v>
      </c>
      <c r="AB153" s="662"/>
      <c r="AC153" s="663"/>
      <c r="AD153" s="663"/>
      <c r="AE153" s="664"/>
      <c r="AF153" s="350"/>
      <c r="AG153" s="349" t="str">
        <f t="shared" si="81"/>
        <v/>
      </c>
      <c r="AH153" s="183" t="str">
        <f t="shared" si="89"/>
        <v/>
      </c>
      <c r="AI153" s="209"/>
      <c r="AJ153" s="177" t="str">
        <f t="shared" si="82"/>
        <v/>
      </c>
      <c r="AK153" s="210"/>
      <c r="AL153" s="486"/>
      <c r="AM153" s="202">
        <f t="shared" si="91"/>
        <v>999</v>
      </c>
      <c r="AN153" s="212"/>
      <c r="AO153" s="177" t="str">
        <f t="shared" si="84"/>
        <v/>
      </c>
      <c r="AP153" s="186" t="str">
        <f t="shared" si="85"/>
        <v/>
      </c>
      <c r="AQ153" s="183" t="str">
        <f t="shared" si="86"/>
        <v/>
      </c>
      <c r="AR153" s="177">
        <f t="shared" si="87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0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5"/>
        <v/>
      </c>
      <c r="N154" s="213"/>
      <c r="O154" s="349" t="str">
        <f t="shared" si="76"/>
        <v/>
      </c>
      <c r="P154" s="183" t="str">
        <f t="shared" si="88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3"/>
        <v>999</v>
      </c>
      <c r="W154" s="212"/>
      <c r="X154" s="177" t="str">
        <f t="shared" si="77"/>
        <v/>
      </c>
      <c r="Y154" s="491" t="str">
        <f t="shared" si="78"/>
        <v/>
      </c>
      <c r="Z154" s="183" t="str">
        <f t="shared" si="79"/>
        <v/>
      </c>
      <c r="AA154" s="177">
        <f t="shared" si="80"/>
        <v>0</v>
      </c>
      <c r="AB154" s="662"/>
      <c r="AC154" s="663"/>
      <c r="AD154" s="663"/>
      <c r="AE154" s="664"/>
      <c r="AF154" s="350"/>
      <c r="AG154" s="349" t="str">
        <f t="shared" si="81"/>
        <v/>
      </c>
      <c r="AH154" s="183" t="str">
        <f t="shared" si="89"/>
        <v/>
      </c>
      <c r="AI154" s="209"/>
      <c r="AJ154" s="177" t="str">
        <f t="shared" si="82"/>
        <v/>
      </c>
      <c r="AK154" s="210"/>
      <c r="AL154" s="486"/>
      <c r="AM154" s="202">
        <f t="shared" si="91"/>
        <v>999</v>
      </c>
      <c r="AN154" s="212"/>
      <c r="AO154" s="177" t="str">
        <f t="shared" si="84"/>
        <v/>
      </c>
      <c r="AP154" s="186" t="str">
        <f t="shared" si="85"/>
        <v/>
      </c>
      <c r="AQ154" s="183" t="str">
        <f t="shared" si="86"/>
        <v/>
      </c>
      <c r="AR154" s="177">
        <f t="shared" si="87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0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5"/>
        <v/>
      </c>
      <c r="N155" s="213"/>
      <c r="O155" s="349" t="str">
        <f t="shared" si="76"/>
        <v/>
      </c>
      <c r="P155" s="183" t="str">
        <f t="shared" si="88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3"/>
        <v>999</v>
      </c>
      <c r="W155" s="212"/>
      <c r="X155" s="177" t="str">
        <f t="shared" si="77"/>
        <v/>
      </c>
      <c r="Y155" s="491" t="str">
        <f t="shared" si="78"/>
        <v/>
      </c>
      <c r="Z155" s="183" t="str">
        <f t="shared" si="79"/>
        <v/>
      </c>
      <c r="AA155" s="177">
        <f t="shared" si="80"/>
        <v>0</v>
      </c>
      <c r="AB155" s="662"/>
      <c r="AC155" s="663"/>
      <c r="AD155" s="663"/>
      <c r="AE155" s="664"/>
      <c r="AF155" s="350"/>
      <c r="AG155" s="349" t="str">
        <f t="shared" si="81"/>
        <v/>
      </c>
      <c r="AH155" s="183" t="str">
        <f t="shared" si="89"/>
        <v/>
      </c>
      <c r="AI155" s="209"/>
      <c r="AJ155" s="177" t="str">
        <f t="shared" si="82"/>
        <v/>
      </c>
      <c r="AK155" s="210"/>
      <c r="AL155" s="486"/>
      <c r="AM155" s="202">
        <f t="shared" si="91"/>
        <v>999</v>
      </c>
      <c r="AN155" s="212"/>
      <c r="AO155" s="177" t="str">
        <f t="shared" si="84"/>
        <v/>
      </c>
      <c r="AP155" s="186" t="str">
        <f t="shared" si="85"/>
        <v/>
      </c>
      <c r="AQ155" s="183" t="str">
        <f t="shared" si="86"/>
        <v/>
      </c>
      <c r="AR155" s="177">
        <f t="shared" si="87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0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5"/>
        <v/>
      </c>
      <c r="N156" s="213"/>
      <c r="O156" s="349" t="str">
        <f t="shared" si="76"/>
        <v/>
      </c>
      <c r="P156" s="183" t="str">
        <f t="shared" si="88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3"/>
        <v>999</v>
      </c>
      <c r="W156" s="212"/>
      <c r="X156" s="177" t="str">
        <f t="shared" si="77"/>
        <v/>
      </c>
      <c r="Y156" s="491" t="str">
        <f t="shared" si="78"/>
        <v/>
      </c>
      <c r="Z156" s="183" t="str">
        <f t="shared" si="79"/>
        <v/>
      </c>
      <c r="AA156" s="177">
        <f t="shared" si="80"/>
        <v>0</v>
      </c>
      <c r="AB156" s="662"/>
      <c r="AC156" s="663"/>
      <c r="AD156" s="663"/>
      <c r="AE156" s="664"/>
      <c r="AF156" s="350"/>
      <c r="AG156" s="349" t="str">
        <f t="shared" si="81"/>
        <v/>
      </c>
      <c r="AH156" s="183" t="str">
        <f t="shared" si="89"/>
        <v/>
      </c>
      <c r="AI156" s="209"/>
      <c r="AJ156" s="177" t="str">
        <f t="shared" si="82"/>
        <v/>
      </c>
      <c r="AK156" s="210"/>
      <c r="AL156" s="486"/>
      <c r="AM156" s="202">
        <f t="shared" si="91"/>
        <v>999</v>
      </c>
      <c r="AN156" s="212"/>
      <c r="AO156" s="177" t="str">
        <f t="shared" si="84"/>
        <v/>
      </c>
      <c r="AP156" s="186" t="str">
        <f t="shared" si="85"/>
        <v/>
      </c>
      <c r="AQ156" s="183" t="str">
        <f t="shared" si="86"/>
        <v/>
      </c>
      <c r="AR156" s="177">
        <f t="shared" si="87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0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5"/>
        <v/>
      </c>
      <c r="N157" s="213"/>
      <c r="O157" s="349" t="str">
        <f t="shared" si="76"/>
        <v/>
      </c>
      <c r="P157" s="183" t="str">
        <f t="shared" si="88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3"/>
        <v>999</v>
      </c>
      <c r="W157" s="212"/>
      <c r="X157" s="177" t="str">
        <f t="shared" si="77"/>
        <v/>
      </c>
      <c r="Y157" s="491" t="str">
        <f t="shared" si="78"/>
        <v/>
      </c>
      <c r="Z157" s="183" t="str">
        <f t="shared" si="79"/>
        <v/>
      </c>
      <c r="AA157" s="177">
        <f t="shared" si="80"/>
        <v>0</v>
      </c>
      <c r="AB157" s="662"/>
      <c r="AC157" s="663"/>
      <c r="AD157" s="663"/>
      <c r="AE157" s="664"/>
      <c r="AF157" s="350"/>
      <c r="AG157" s="349" t="str">
        <f t="shared" si="81"/>
        <v/>
      </c>
      <c r="AH157" s="183" t="str">
        <f t="shared" si="89"/>
        <v/>
      </c>
      <c r="AI157" s="209"/>
      <c r="AJ157" s="177" t="str">
        <f t="shared" si="82"/>
        <v/>
      </c>
      <c r="AK157" s="210"/>
      <c r="AL157" s="486"/>
      <c r="AM157" s="202">
        <f t="shared" si="91"/>
        <v>999</v>
      </c>
      <c r="AN157" s="212"/>
      <c r="AO157" s="177" t="str">
        <f t="shared" si="84"/>
        <v/>
      </c>
      <c r="AP157" s="186" t="str">
        <f t="shared" si="85"/>
        <v/>
      </c>
      <c r="AQ157" s="183" t="str">
        <f t="shared" si="86"/>
        <v/>
      </c>
      <c r="AR157" s="177">
        <f t="shared" si="87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0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5"/>
        <v/>
      </c>
      <c r="N158" s="213"/>
      <c r="O158" s="349" t="str">
        <f t="shared" si="76"/>
        <v/>
      </c>
      <c r="P158" s="183" t="str">
        <f t="shared" si="88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3"/>
        <v>999</v>
      </c>
      <c r="W158" s="212"/>
      <c r="X158" s="177" t="str">
        <f t="shared" si="77"/>
        <v/>
      </c>
      <c r="Y158" s="491" t="str">
        <f t="shared" si="78"/>
        <v/>
      </c>
      <c r="Z158" s="183" t="str">
        <f t="shared" si="79"/>
        <v/>
      </c>
      <c r="AA158" s="177">
        <f t="shared" si="80"/>
        <v>0</v>
      </c>
      <c r="AB158" s="662"/>
      <c r="AC158" s="663"/>
      <c r="AD158" s="663"/>
      <c r="AE158" s="664"/>
      <c r="AF158" s="350"/>
      <c r="AG158" s="349" t="str">
        <f t="shared" si="81"/>
        <v/>
      </c>
      <c r="AH158" s="183" t="str">
        <f t="shared" si="89"/>
        <v/>
      </c>
      <c r="AI158" s="209"/>
      <c r="AJ158" s="177" t="str">
        <f t="shared" si="82"/>
        <v/>
      </c>
      <c r="AK158" s="210"/>
      <c r="AL158" s="486"/>
      <c r="AM158" s="202">
        <f t="shared" si="91"/>
        <v>999</v>
      </c>
      <c r="AN158" s="212"/>
      <c r="AO158" s="177" t="str">
        <f t="shared" si="84"/>
        <v/>
      </c>
      <c r="AP158" s="186" t="str">
        <f t="shared" si="85"/>
        <v/>
      </c>
      <c r="AQ158" s="183" t="str">
        <f t="shared" si="86"/>
        <v/>
      </c>
      <c r="AR158" s="177">
        <f t="shared" si="87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0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5"/>
        <v/>
      </c>
      <c r="N159" s="213"/>
      <c r="O159" s="349" t="str">
        <f t="shared" si="76"/>
        <v/>
      </c>
      <c r="P159" s="183" t="str">
        <f t="shared" si="88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3"/>
        <v>999</v>
      </c>
      <c r="W159" s="212"/>
      <c r="X159" s="177" t="str">
        <f t="shared" si="77"/>
        <v/>
      </c>
      <c r="Y159" s="491" t="str">
        <f t="shared" si="78"/>
        <v/>
      </c>
      <c r="Z159" s="183" t="str">
        <f t="shared" si="79"/>
        <v/>
      </c>
      <c r="AA159" s="177">
        <f t="shared" si="80"/>
        <v>0</v>
      </c>
      <c r="AB159" s="662"/>
      <c r="AC159" s="663"/>
      <c r="AD159" s="663"/>
      <c r="AE159" s="664"/>
      <c r="AF159" s="350"/>
      <c r="AG159" s="349" t="str">
        <f t="shared" si="81"/>
        <v/>
      </c>
      <c r="AH159" s="183" t="str">
        <f t="shared" si="89"/>
        <v/>
      </c>
      <c r="AI159" s="209"/>
      <c r="AJ159" s="177" t="str">
        <f t="shared" si="82"/>
        <v/>
      </c>
      <c r="AK159" s="210"/>
      <c r="AL159" s="486"/>
      <c r="AM159" s="202">
        <f t="shared" si="91"/>
        <v>999</v>
      </c>
      <c r="AN159" s="212"/>
      <c r="AO159" s="177" t="str">
        <f t="shared" si="84"/>
        <v/>
      </c>
      <c r="AP159" s="186" t="str">
        <f t="shared" si="85"/>
        <v/>
      </c>
      <c r="AQ159" s="183" t="str">
        <f t="shared" si="86"/>
        <v/>
      </c>
      <c r="AR159" s="177">
        <f t="shared" si="87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0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5"/>
        <v/>
      </c>
      <c r="N160" s="213"/>
      <c r="O160" s="349" t="str">
        <f t="shared" si="76"/>
        <v/>
      </c>
      <c r="P160" s="183" t="str">
        <f t="shared" si="88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3"/>
        <v>999</v>
      </c>
      <c r="W160" s="212"/>
      <c r="X160" s="177" t="str">
        <f t="shared" si="77"/>
        <v/>
      </c>
      <c r="Y160" s="491" t="str">
        <f t="shared" si="78"/>
        <v/>
      </c>
      <c r="Z160" s="183" t="str">
        <f t="shared" si="79"/>
        <v/>
      </c>
      <c r="AA160" s="177">
        <f t="shared" si="80"/>
        <v>0</v>
      </c>
      <c r="AB160" s="662"/>
      <c r="AC160" s="663"/>
      <c r="AD160" s="663"/>
      <c r="AE160" s="664"/>
      <c r="AF160" s="350"/>
      <c r="AG160" s="349" t="str">
        <f t="shared" si="81"/>
        <v/>
      </c>
      <c r="AH160" s="183" t="str">
        <f t="shared" si="89"/>
        <v/>
      </c>
      <c r="AI160" s="209"/>
      <c r="AJ160" s="177" t="str">
        <f t="shared" si="82"/>
        <v/>
      </c>
      <c r="AK160" s="210"/>
      <c r="AL160" s="486"/>
      <c r="AM160" s="202">
        <f t="shared" si="91"/>
        <v>999</v>
      </c>
      <c r="AN160" s="212"/>
      <c r="AO160" s="177" t="str">
        <f t="shared" si="84"/>
        <v/>
      </c>
      <c r="AP160" s="186" t="str">
        <f t="shared" si="85"/>
        <v/>
      </c>
      <c r="AQ160" s="183" t="str">
        <f t="shared" si="86"/>
        <v/>
      </c>
      <c r="AR160" s="177">
        <f t="shared" si="87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0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5"/>
        <v/>
      </c>
      <c r="N161" s="213"/>
      <c r="O161" s="349" t="str">
        <f t="shared" si="76"/>
        <v/>
      </c>
      <c r="P161" s="183" t="str">
        <f t="shared" si="88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3"/>
        <v>999</v>
      </c>
      <c r="W161" s="212"/>
      <c r="X161" s="177" t="str">
        <f t="shared" si="77"/>
        <v/>
      </c>
      <c r="Y161" s="491" t="str">
        <f t="shared" si="78"/>
        <v/>
      </c>
      <c r="Z161" s="183" t="str">
        <f t="shared" si="79"/>
        <v/>
      </c>
      <c r="AA161" s="177">
        <f t="shared" si="80"/>
        <v>0</v>
      </c>
      <c r="AB161" s="662"/>
      <c r="AC161" s="663"/>
      <c r="AD161" s="663"/>
      <c r="AE161" s="664"/>
      <c r="AF161" s="350"/>
      <c r="AG161" s="349" t="str">
        <f t="shared" si="81"/>
        <v/>
      </c>
      <c r="AH161" s="183" t="str">
        <f t="shared" si="89"/>
        <v/>
      </c>
      <c r="AI161" s="209"/>
      <c r="AJ161" s="177" t="str">
        <f t="shared" si="82"/>
        <v/>
      </c>
      <c r="AK161" s="210"/>
      <c r="AL161" s="486"/>
      <c r="AM161" s="202">
        <f t="shared" si="91"/>
        <v>999</v>
      </c>
      <c r="AN161" s="212"/>
      <c r="AO161" s="177" t="str">
        <f t="shared" si="84"/>
        <v/>
      </c>
      <c r="AP161" s="186" t="str">
        <f t="shared" si="85"/>
        <v/>
      </c>
      <c r="AQ161" s="183" t="str">
        <f t="shared" si="86"/>
        <v/>
      </c>
      <c r="AR161" s="177">
        <f t="shared" si="87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0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5"/>
        <v/>
      </c>
      <c r="N162" s="213"/>
      <c r="O162" s="349" t="str">
        <f t="shared" si="76"/>
        <v/>
      </c>
      <c r="P162" s="183" t="str">
        <f t="shared" si="88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3"/>
        <v>999</v>
      </c>
      <c r="W162" s="212"/>
      <c r="X162" s="177" t="str">
        <f t="shared" si="77"/>
        <v/>
      </c>
      <c r="Y162" s="491" t="str">
        <f t="shared" si="78"/>
        <v/>
      </c>
      <c r="Z162" s="183" t="str">
        <f t="shared" si="79"/>
        <v/>
      </c>
      <c r="AA162" s="177">
        <f t="shared" si="80"/>
        <v>0</v>
      </c>
      <c r="AB162" s="662"/>
      <c r="AC162" s="663"/>
      <c r="AD162" s="663"/>
      <c r="AE162" s="664"/>
      <c r="AF162" s="350"/>
      <c r="AG162" s="349" t="str">
        <f t="shared" si="81"/>
        <v/>
      </c>
      <c r="AH162" s="183" t="str">
        <f t="shared" si="89"/>
        <v/>
      </c>
      <c r="AI162" s="209"/>
      <c r="AJ162" s="177" t="str">
        <f t="shared" si="82"/>
        <v/>
      </c>
      <c r="AK162" s="210"/>
      <c r="AL162" s="486"/>
      <c r="AM162" s="202">
        <f t="shared" si="91"/>
        <v>999</v>
      </c>
      <c r="AN162" s="212"/>
      <c r="AO162" s="177" t="str">
        <f t="shared" si="84"/>
        <v/>
      </c>
      <c r="AP162" s="186" t="str">
        <f t="shared" si="85"/>
        <v/>
      </c>
      <c r="AQ162" s="183" t="str">
        <f t="shared" si="86"/>
        <v/>
      </c>
      <c r="AR162" s="177">
        <f t="shared" si="87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0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5"/>
        <v/>
      </c>
      <c r="N163" s="213"/>
      <c r="O163" s="349" t="str">
        <f t="shared" si="76"/>
        <v/>
      </c>
      <c r="P163" s="183" t="str">
        <f t="shared" si="88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3"/>
        <v>999</v>
      </c>
      <c r="W163" s="212"/>
      <c r="X163" s="177" t="str">
        <f t="shared" si="77"/>
        <v/>
      </c>
      <c r="Y163" s="491" t="str">
        <f t="shared" si="78"/>
        <v/>
      </c>
      <c r="Z163" s="183" t="str">
        <f t="shared" si="79"/>
        <v/>
      </c>
      <c r="AA163" s="177">
        <f t="shared" si="80"/>
        <v>0</v>
      </c>
      <c r="AB163" s="662"/>
      <c r="AC163" s="663"/>
      <c r="AD163" s="663"/>
      <c r="AE163" s="664"/>
      <c r="AF163" s="350"/>
      <c r="AG163" s="349" t="str">
        <f t="shared" si="81"/>
        <v/>
      </c>
      <c r="AH163" s="183" t="str">
        <f t="shared" si="89"/>
        <v/>
      </c>
      <c r="AI163" s="209"/>
      <c r="AJ163" s="177" t="str">
        <f t="shared" si="82"/>
        <v/>
      </c>
      <c r="AK163" s="210"/>
      <c r="AL163" s="486"/>
      <c r="AM163" s="202">
        <f t="shared" si="91"/>
        <v>999</v>
      </c>
      <c r="AN163" s="212"/>
      <c r="AO163" s="177" t="str">
        <f t="shared" si="84"/>
        <v/>
      </c>
      <c r="AP163" s="186" t="str">
        <f t="shared" si="85"/>
        <v/>
      </c>
      <c r="AQ163" s="183" t="str">
        <f t="shared" si="86"/>
        <v/>
      </c>
      <c r="AR163" s="177">
        <f t="shared" si="87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0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5"/>
        <v/>
      </c>
      <c r="N164" s="213"/>
      <c r="O164" s="349" t="str">
        <f t="shared" si="76"/>
        <v/>
      </c>
      <c r="P164" s="183" t="str">
        <f t="shared" si="88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3"/>
        <v>999</v>
      </c>
      <c r="W164" s="212"/>
      <c r="X164" s="177" t="str">
        <f t="shared" si="77"/>
        <v/>
      </c>
      <c r="Y164" s="491" t="str">
        <f t="shared" si="78"/>
        <v/>
      </c>
      <c r="Z164" s="183" t="str">
        <f t="shared" si="79"/>
        <v/>
      </c>
      <c r="AA164" s="177">
        <f t="shared" si="80"/>
        <v>0</v>
      </c>
      <c r="AB164" s="662"/>
      <c r="AC164" s="663"/>
      <c r="AD164" s="663"/>
      <c r="AE164" s="664"/>
      <c r="AF164" s="350"/>
      <c r="AG164" s="349" t="str">
        <f t="shared" si="81"/>
        <v/>
      </c>
      <c r="AH164" s="183" t="str">
        <f t="shared" si="89"/>
        <v/>
      </c>
      <c r="AI164" s="209"/>
      <c r="AJ164" s="177" t="str">
        <f t="shared" si="82"/>
        <v/>
      </c>
      <c r="AK164" s="210"/>
      <c r="AL164" s="486"/>
      <c r="AM164" s="202">
        <f t="shared" si="91"/>
        <v>999</v>
      </c>
      <c r="AN164" s="212"/>
      <c r="AO164" s="177" t="str">
        <f t="shared" si="84"/>
        <v/>
      </c>
      <c r="AP164" s="186" t="str">
        <f t="shared" si="85"/>
        <v/>
      </c>
      <c r="AQ164" s="183" t="str">
        <f t="shared" si="86"/>
        <v/>
      </c>
      <c r="AR164" s="177">
        <f t="shared" si="87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0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5"/>
        <v/>
      </c>
      <c r="N165" s="213"/>
      <c r="O165" s="349" t="str">
        <f t="shared" si="76"/>
        <v/>
      </c>
      <c r="P165" s="183" t="str">
        <f t="shared" si="88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3"/>
        <v>999</v>
      </c>
      <c r="W165" s="212"/>
      <c r="X165" s="177" t="str">
        <f t="shared" si="77"/>
        <v/>
      </c>
      <c r="Y165" s="491" t="str">
        <f t="shared" si="78"/>
        <v/>
      </c>
      <c r="Z165" s="183" t="str">
        <f t="shared" si="79"/>
        <v/>
      </c>
      <c r="AA165" s="177">
        <f t="shared" si="80"/>
        <v>0</v>
      </c>
      <c r="AB165" s="662"/>
      <c r="AC165" s="663"/>
      <c r="AD165" s="663"/>
      <c r="AE165" s="664"/>
      <c r="AF165" s="350"/>
      <c r="AG165" s="349" t="str">
        <f t="shared" si="81"/>
        <v/>
      </c>
      <c r="AH165" s="183" t="str">
        <f t="shared" si="89"/>
        <v/>
      </c>
      <c r="AI165" s="209"/>
      <c r="AJ165" s="177" t="str">
        <f t="shared" si="82"/>
        <v/>
      </c>
      <c r="AK165" s="210"/>
      <c r="AL165" s="486"/>
      <c r="AM165" s="202">
        <f t="shared" si="91"/>
        <v>999</v>
      </c>
      <c r="AN165" s="212"/>
      <c r="AO165" s="177" t="str">
        <f t="shared" si="84"/>
        <v/>
      </c>
      <c r="AP165" s="186" t="str">
        <f t="shared" si="85"/>
        <v/>
      </c>
      <c r="AQ165" s="183" t="str">
        <f t="shared" si="86"/>
        <v/>
      </c>
      <c r="AR165" s="177">
        <f t="shared" si="87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0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5"/>
        <v/>
      </c>
      <c r="N166" s="213"/>
      <c r="O166" s="349" t="str">
        <f t="shared" si="76"/>
        <v/>
      </c>
      <c r="P166" s="183" t="str">
        <f t="shared" si="88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3"/>
        <v>999</v>
      </c>
      <c r="W166" s="212"/>
      <c r="X166" s="177" t="str">
        <f t="shared" si="77"/>
        <v/>
      </c>
      <c r="Y166" s="491" t="str">
        <f t="shared" si="78"/>
        <v/>
      </c>
      <c r="Z166" s="183" t="str">
        <f t="shared" si="79"/>
        <v/>
      </c>
      <c r="AA166" s="177">
        <f t="shared" si="80"/>
        <v>0</v>
      </c>
      <c r="AB166" s="662"/>
      <c r="AC166" s="663"/>
      <c r="AD166" s="663"/>
      <c r="AE166" s="664"/>
      <c r="AF166" s="350"/>
      <c r="AG166" s="349" t="str">
        <f t="shared" si="81"/>
        <v/>
      </c>
      <c r="AH166" s="183" t="str">
        <f t="shared" si="89"/>
        <v/>
      </c>
      <c r="AI166" s="209"/>
      <c r="AJ166" s="177" t="str">
        <f t="shared" si="82"/>
        <v/>
      </c>
      <c r="AK166" s="210"/>
      <c r="AL166" s="486"/>
      <c r="AM166" s="202">
        <f t="shared" si="91"/>
        <v>999</v>
      </c>
      <c r="AN166" s="212"/>
      <c r="AO166" s="177" t="str">
        <f t="shared" si="84"/>
        <v/>
      </c>
      <c r="AP166" s="186" t="str">
        <f t="shared" si="85"/>
        <v/>
      </c>
      <c r="AQ166" s="183" t="str">
        <f t="shared" si="86"/>
        <v/>
      </c>
      <c r="AR166" s="177">
        <f t="shared" si="87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0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5"/>
        <v/>
      </c>
      <c r="N167" s="213"/>
      <c r="O167" s="349" t="str">
        <f t="shared" si="76"/>
        <v/>
      </c>
      <c r="P167" s="183" t="str">
        <f t="shared" si="88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3"/>
        <v>999</v>
      </c>
      <c r="W167" s="212"/>
      <c r="X167" s="177" t="str">
        <f t="shared" si="77"/>
        <v/>
      </c>
      <c r="Y167" s="491" t="str">
        <f t="shared" si="78"/>
        <v/>
      </c>
      <c r="Z167" s="183" t="str">
        <f t="shared" si="79"/>
        <v/>
      </c>
      <c r="AA167" s="177">
        <f t="shared" si="80"/>
        <v>0</v>
      </c>
      <c r="AB167" s="662"/>
      <c r="AC167" s="663"/>
      <c r="AD167" s="663"/>
      <c r="AE167" s="664"/>
      <c r="AF167" s="350"/>
      <c r="AG167" s="349" t="str">
        <f t="shared" si="81"/>
        <v/>
      </c>
      <c r="AH167" s="183" t="str">
        <f t="shared" si="89"/>
        <v/>
      </c>
      <c r="AI167" s="209"/>
      <c r="AJ167" s="177" t="str">
        <f t="shared" si="82"/>
        <v/>
      </c>
      <c r="AK167" s="210"/>
      <c r="AL167" s="486"/>
      <c r="AM167" s="202">
        <f t="shared" si="91"/>
        <v>999</v>
      </c>
      <c r="AN167" s="212"/>
      <c r="AO167" s="177" t="str">
        <f t="shared" si="84"/>
        <v/>
      </c>
      <c r="AP167" s="186" t="str">
        <f t="shared" si="85"/>
        <v/>
      </c>
      <c r="AQ167" s="183" t="str">
        <f t="shared" si="86"/>
        <v/>
      </c>
      <c r="AR167" s="177">
        <f t="shared" si="87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0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5"/>
        <v/>
      </c>
      <c r="N168" s="213"/>
      <c r="O168" s="349" t="str">
        <f t="shared" si="76"/>
        <v/>
      </c>
      <c r="P168" s="183" t="str">
        <f t="shared" si="88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3"/>
        <v>999</v>
      </c>
      <c r="W168" s="212"/>
      <c r="X168" s="177" t="str">
        <f t="shared" si="77"/>
        <v/>
      </c>
      <c r="Y168" s="491" t="str">
        <f t="shared" si="78"/>
        <v/>
      </c>
      <c r="Z168" s="183" t="str">
        <f t="shared" si="79"/>
        <v/>
      </c>
      <c r="AA168" s="177">
        <f t="shared" si="80"/>
        <v>0</v>
      </c>
      <c r="AB168" s="662"/>
      <c r="AC168" s="663"/>
      <c r="AD168" s="663"/>
      <c r="AE168" s="664"/>
      <c r="AF168" s="350"/>
      <c r="AG168" s="349" t="str">
        <f t="shared" si="81"/>
        <v/>
      </c>
      <c r="AH168" s="183" t="str">
        <f t="shared" si="89"/>
        <v/>
      </c>
      <c r="AI168" s="209"/>
      <c r="AJ168" s="177" t="str">
        <f t="shared" si="82"/>
        <v/>
      </c>
      <c r="AK168" s="210"/>
      <c r="AL168" s="486"/>
      <c r="AM168" s="202">
        <f t="shared" si="91"/>
        <v>999</v>
      </c>
      <c r="AN168" s="212"/>
      <c r="AO168" s="177" t="str">
        <f t="shared" si="84"/>
        <v/>
      </c>
      <c r="AP168" s="186" t="str">
        <f t="shared" si="85"/>
        <v/>
      </c>
      <c r="AQ168" s="183" t="str">
        <f t="shared" si="86"/>
        <v/>
      </c>
      <c r="AR168" s="177">
        <f t="shared" si="87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0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5"/>
        <v/>
      </c>
      <c r="N169" s="358"/>
      <c r="O169" s="359" t="str">
        <f t="shared" si="76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3"/>
        <v>999</v>
      </c>
      <c r="W169" s="366"/>
      <c r="X169" s="328" t="str">
        <f t="shared" si="77"/>
        <v/>
      </c>
      <c r="Y169" s="493" t="str">
        <f t="shared" si="78"/>
        <v/>
      </c>
      <c r="Z169" s="361" t="str">
        <f t="shared" si="79"/>
        <v/>
      </c>
      <c r="AA169" s="328">
        <f t="shared" si="80"/>
        <v>0</v>
      </c>
      <c r="AB169" s="647"/>
      <c r="AC169" s="648"/>
      <c r="AD169" s="648"/>
      <c r="AE169" s="649"/>
      <c r="AF169" s="368"/>
      <c r="AG169" s="359" t="str">
        <f t="shared" si="81"/>
        <v/>
      </c>
      <c r="AH169" s="361" t="str">
        <f>AQ169</f>
        <v/>
      </c>
      <c r="AI169" s="360"/>
      <c r="AJ169" s="328" t="str">
        <f t="shared" si="82"/>
        <v/>
      </c>
      <c r="AK169" s="362"/>
      <c r="AL169" s="487"/>
      <c r="AM169" s="365">
        <f t="shared" si="91"/>
        <v>999</v>
      </c>
      <c r="AN169" s="366"/>
      <c r="AO169" s="328" t="str">
        <f t="shared" si="84"/>
        <v/>
      </c>
      <c r="AP169" s="367" t="str">
        <f t="shared" si="85"/>
        <v/>
      </c>
      <c r="AQ169" s="361" t="str">
        <f t="shared" si="86"/>
        <v/>
      </c>
      <c r="AR169" s="328">
        <f t="shared" si="87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2">A81</f>
        <v>14</v>
      </c>
      <c r="B177" s="419">
        <f t="shared" si="92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3">IF(TEXT($A177,0)="","",SUMIF($A$105:$A$135,$A177,U$105:U$135)+SUMIF($A$139:$A$169,$A177,U$139:U$169))</f>
        <v>0</v>
      </c>
      <c r="V177" s="342"/>
      <c r="W177" s="426" t="str">
        <f t="shared" ref="W177:W182" si="94">IF(TEXT($A177,0)="","",IF(COUNTIF(X$105:X$169,$A177)=0,"",SUMIF(X$105:X$169,$A177,W$105:W$169)/COUNTIF(X$105:X$169,$A177)))</f>
        <v/>
      </c>
      <c r="X177" s="426"/>
      <c r="Y177" s="344" t="str">
        <f t="shared" ref="Y177:Y182" si="95">IF(ISNUMBER($R177),IF($R177=0,"",IF($S177=0,"",$S177/$R177)),"")</f>
        <v/>
      </c>
      <c r="Z177" s="237" t="str">
        <f t="shared" ref="Z177:Z182" si="96">IF(ISNUMBER($R177),IF($R177=0,"",IF($S177=0,"",$R177/$S177/24)),"")</f>
        <v/>
      </c>
      <c r="AA177" s="427"/>
      <c r="AB177" s="428">
        <f>IF(TEXT($A177,0)="","",COUNTIF(M$105:M$135,$A177)+COUNTIF(M$139:M$169,$A177)+COUNTIF(Mar!M$105:M$135,$A177)+COUNTIF(Mar!M$139:M$169,$A177))</f>
        <v>0</v>
      </c>
      <c r="AC177" s="429" t="str">
        <f t="shared" ref="AC177:AC182" si="97">IF(TEXT(AB177,0)="","",IF(AB177=0,"Radtouren",IF(AB177=1,"Radtour mit","Radtouren mit durchschnittlich")))</f>
        <v>Radtouren</v>
      </c>
      <c r="AD177" s="237" t="str">
        <f t="shared" ref="AD177:AD182" si="98">IF(TEXT(AB177,0)="","",IF(R177=0,"",IF(AB177=0,"",R177/AB177)))</f>
        <v/>
      </c>
      <c r="AE177" s="430" t="str">
        <f t="shared" ref="AE177:AE182" si="99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0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1">IF(TEXT($A177,0)="","",IF(COUNTIF(AO$105:AO$169,$A177)=0,"",SUMIF(AO$105:AO$169,$A177,AN$105:AN$169)/COUNTIF(AO$105:AO$169,$A177)))</f>
        <v/>
      </c>
      <c r="AO177" s="442"/>
      <c r="AP177" s="344" t="str">
        <f t="shared" ref="AP177:AP182" si="102">IF(ISNUMBER($AI177),IF($AI177=0,"",IF($AK177=0,"",$AK177/$AI177)),"")</f>
        <v/>
      </c>
      <c r="AQ177" s="237" t="str">
        <f t="shared" ref="AQ177:AQ182" si="103">IF(ISNUMBER($AI177),IF($AI177=0,"",IF($AK177=0,"",$AI177/$AK177/24)),"")</f>
        <v/>
      </c>
      <c r="AR177" s="427"/>
      <c r="AS177" s="428">
        <f>IF(TEXT($A177,0)="","",COUNTIF(AJ$105:AJ$135,$A177)+COUNTIF(AJ$139:AJ$169,$A177)+COUNTIF(Mar!AJ$105:AJ$135,$A177)+COUNTIF(Mar!AJ$139:AJ$169,$A177))</f>
        <v>0</v>
      </c>
      <c r="AT177" s="443" t="str">
        <f t="shared" ref="AT177:AT182" si="104">IF(TEXT(AS177,0)="","",IF(AS177=0,"Schwimmen",IF(AS177=1,"Schwimmen mit","Schwimmen mit durchschnittlich")))</f>
        <v>Schwimmen</v>
      </c>
      <c r="AU177" s="444" t="str">
        <f t="shared" ref="AU177:AU182" si="105">IF(TEXT(AS177,0)="","",IF(AI177=0,"",IF(AS177=0,"",AI177/AS177)))</f>
        <v/>
      </c>
      <c r="AV177" s="445" t="str">
        <f t="shared" ref="AV177:AV182" si="106">IF(TEXT(AS177,0)="","",IF(AS177=0,"","km"))</f>
        <v/>
      </c>
      <c r="AW177" s="454"/>
      <c r="AX177" s="455"/>
    </row>
    <row r="178" spans="1:50" x14ac:dyDescent="0.2">
      <c r="A178" s="511">
        <f t="shared" si="92"/>
        <v>15</v>
      </c>
      <c r="B178" s="179">
        <f t="shared" si="92"/>
        <v>0</v>
      </c>
      <c r="C178" s="179"/>
      <c r="D178" s="180"/>
      <c r="E178" s="200"/>
      <c r="F178" s="200"/>
      <c r="G178" s="179" t="str">
        <f t="shared" ref="G178:I182" si="107">G82</f>
        <v/>
      </c>
      <c r="H178" s="177">
        <f t="shared" si="107"/>
        <v>0</v>
      </c>
      <c r="I178" s="347" t="str">
        <f t="shared" si="107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8">IF(TEXT($A178,0)="","",SUMIF($A$105:$A$135,$A178,R$105:R$135)+SUMIF($A$139:$A$169,$A178,R$139:R$169))</f>
        <v>0</v>
      </c>
      <c r="S178" s="184">
        <f t="shared" si="108"/>
        <v>0</v>
      </c>
      <c r="T178" s="202"/>
      <c r="U178" s="202">
        <f t="shared" si="93"/>
        <v>0</v>
      </c>
      <c r="V178" s="202"/>
      <c r="W178" s="216" t="str">
        <f t="shared" si="94"/>
        <v/>
      </c>
      <c r="X178" s="216"/>
      <c r="Y178" s="186" t="str">
        <f t="shared" si="95"/>
        <v/>
      </c>
      <c r="Z178" s="183" t="str">
        <f t="shared" si="96"/>
        <v/>
      </c>
      <c r="AA178" s="378"/>
      <c r="AB178" s="217">
        <f>IF(TEXT($A178,0)="","",COUNTIF(M$105:M$135,$A178)+COUNTIF(M$139:M$169,$A178))</f>
        <v>0</v>
      </c>
      <c r="AC178" s="204" t="str">
        <f t="shared" si="97"/>
        <v>Radtouren</v>
      </c>
      <c r="AD178" s="183" t="str">
        <f t="shared" si="98"/>
        <v/>
      </c>
      <c r="AE178" s="432" t="str">
        <f t="shared" si="99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0"/>
        <v>0</v>
      </c>
      <c r="AK178" s="184">
        <f t="shared" ref="AK178:AL182" si="109">IF(TEXT($A178,0)="","",SUMIF($A$105:$A$135,$A178,AK$105:AK$135)+SUMIF($A$139:$A$169,$A178,AK$139:AK$169))</f>
        <v>0</v>
      </c>
      <c r="AL178" s="202">
        <f t="shared" si="109"/>
        <v>0</v>
      </c>
      <c r="AM178" s="221"/>
      <c r="AN178" s="216" t="str">
        <f t="shared" si="101"/>
        <v/>
      </c>
      <c r="AO178" s="380"/>
      <c r="AP178" s="186" t="str">
        <f t="shared" si="102"/>
        <v/>
      </c>
      <c r="AQ178" s="183" t="str">
        <f t="shared" si="103"/>
        <v/>
      </c>
      <c r="AR178" s="378"/>
      <c r="AS178" s="217">
        <f>IF(TEXT($A178,0)="","",COUNTIF(AJ$105:AJ$135,$A178)+COUNTIF(AJ$139:AJ$169,$A178))</f>
        <v>0</v>
      </c>
      <c r="AT178" s="381" t="str">
        <f t="shared" si="104"/>
        <v>Schwimmen</v>
      </c>
      <c r="AU178" s="382" t="str">
        <f t="shared" si="105"/>
        <v/>
      </c>
      <c r="AV178" s="447" t="str">
        <f t="shared" si="106"/>
        <v/>
      </c>
      <c r="AW178" s="456"/>
      <c r="AX178" s="383"/>
    </row>
    <row r="179" spans="1:50" x14ac:dyDescent="0.2">
      <c r="A179" s="511">
        <f t="shared" si="92"/>
        <v>16</v>
      </c>
      <c r="B179" s="179">
        <f t="shared" si="92"/>
        <v>0</v>
      </c>
      <c r="C179" s="179"/>
      <c r="D179" s="180"/>
      <c r="E179" s="200"/>
      <c r="F179" s="200"/>
      <c r="G179" s="179" t="str">
        <f t="shared" si="107"/>
        <v/>
      </c>
      <c r="H179" s="177">
        <f t="shared" si="107"/>
        <v>0</v>
      </c>
      <c r="I179" s="347" t="str">
        <f t="shared" si="107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8"/>
        <v>0</v>
      </c>
      <c r="S179" s="184">
        <f t="shared" si="108"/>
        <v>0</v>
      </c>
      <c r="T179" s="202"/>
      <c r="U179" s="202">
        <f t="shared" si="93"/>
        <v>0</v>
      </c>
      <c r="V179" s="202"/>
      <c r="W179" s="216" t="str">
        <f t="shared" si="94"/>
        <v/>
      </c>
      <c r="X179" s="216"/>
      <c r="Y179" s="186" t="str">
        <f t="shared" si="95"/>
        <v/>
      </c>
      <c r="Z179" s="183" t="str">
        <f t="shared" si="96"/>
        <v/>
      </c>
      <c r="AA179" s="378"/>
      <c r="AB179" s="217">
        <f>IF(TEXT($A179,0)="","",COUNTIF(M$105:M$135,$A179)+COUNTIF(M$139:M$169,$A179))</f>
        <v>0</v>
      </c>
      <c r="AC179" s="204" t="str">
        <f t="shared" si="97"/>
        <v>Radtouren</v>
      </c>
      <c r="AD179" s="183" t="str">
        <f t="shared" si="98"/>
        <v/>
      </c>
      <c r="AE179" s="432" t="str">
        <f t="shared" si="99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0"/>
        <v>0</v>
      </c>
      <c r="AK179" s="184">
        <f t="shared" si="109"/>
        <v>0</v>
      </c>
      <c r="AL179" s="202">
        <f t="shared" si="109"/>
        <v>0</v>
      </c>
      <c r="AM179" s="221"/>
      <c r="AN179" s="216" t="str">
        <f t="shared" si="101"/>
        <v/>
      </c>
      <c r="AO179" s="380"/>
      <c r="AP179" s="186" t="str">
        <f t="shared" si="102"/>
        <v/>
      </c>
      <c r="AQ179" s="183" t="str">
        <f t="shared" si="103"/>
        <v/>
      </c>
      <c r="AR179" s="378"/>
      <c r="AS179" s="217">
        <f>IF(TEXT($A179,0)="","",COUNTIF(AJ$105:AJ$135,$A179)+COUNTIF(AJ$139:AJ$169,$A179))</f>
        <v>0</v>
      </c>
      <c r="AT179" s="381" t="str">
        <f t="shared" si="104"/>
        <v>Schwimmen</v>
      </c>
      <c r="AU179" s="382" t="str">
        <f t="shared" si="105"/>
        <v/>
      </c>
      <c r="AV179" s="447" t="str">
        <f t="shared" si="106"/>
        <v/>
      </c>
      <c r="AW179" s="456"/>
      <c r="AX179" s="383"/>
    </row>
    <row r="180" spans="1:50" x14ac:dyDescent="0.2">
      <c r="A180" s="511">
        <f>A84</f>
        <v>17</v>
      </c>
      <c r="B180" s="179">
        <f t="shared" si="92"/>
        <v>0</v>
      </c>
      <c r="C180" s="179"/>
      <c r="D180" s="180"/>
      <c r="E180" s="200"/>
      <c r="F180" s="200"/>
      <c r="G180" s="179" t="str">
        <f t="shared" si="107"/>
        <v/>
      </c>
      <c r="H180" s="177">
        <f t="shared" si="107"/>
        <v>0</v>
      </c>
      <c r="I180" s="347" t="str">
        <f t="shared" si="107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8"/>
        <v>0</v>
      </c>
      <c r="S180" s="184">
        <f t="shared" si="108"/>
        <v>0</v>
      </c>
      <c r="T180" s="202"/>
      <c r="U180" s="202">
        <f t="shared" si="93"/>
        <v>0</v>
      </c>
      <c r="V180" s="202"/>
      <c r="W180" s="216" t="str">
        <f t="shared" si="94"/>
        <v/>
      </c>
      <c r="X180" s="216"/>
      <c r="Y180" s="186" t="str">
        <f t="shared" si="95"/>
        <v/>
      </c>
      <c r="Z180" s="183" t="str">
        <f t="shared" si="96"/>
        <v/>
      </c>
      <c r="AA180" s="378"/>
      <c r="AB180" s="217">
        <f>IF(TEXT($A180,0)="","",COUNTIF(M$105:M$135,$A180)+COUNTIF(M$139:M$169,$A180))</f>
        <v>0</v>
      </c>
      <c r="AC180" s="204" t="str">
        <f t="shared" si="97"/>
        <v>Radtouren</v>
      </c>
      <c r="AD180" s="183" t="str">
        <f t="shared" si="98"/>
        <v/>
      </c>
      <c r="AE180" s="432" t="str">
        <f t="shared" si="99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0"/>
        <v>0</v>
      </c>
      <c r="AK180" s="184">
        <f t="shared" si="109"/>
        <v>0</v>
      </c>
      <c r="AL180" s="202">
        <f t="shared" si="109"/>
        <v>0</v>
      </c>
      <c r="AM180" s="221"/>
      <c r="AN180" s="216" t="str">
        <f t="shared" si="101"/>
        <v/>
      </c>
      <c r="AO180" s="380"/>
      <c r="AP180" s="186" t="str">
        <f t="shared" si="102"/>
        <v/>
      </c>
      <c r="AQ180" s="183" t="str">
        <f t="shared" si="103"/>
        <v/>
      </c>
      <c r="AR180" s="378"/>
      <c r="AS180" s="217">
        <f>IF(TEXT($A180,0)="","",COUNTIF(AJ$105:AJ$135,$A180)+COUNTIF(AJ$139:AJ$169,$A180))</f>
        <v>0</v>
      </c>
      <c r="AT180" s="381" t="str">
        <f t="shared" si="104"/>
        <v>Schwimmen</v>
      </c>
      <c r="AU180" s="382" t="str">
        <f t="shared" si="105"/>
        <v/>
      </c>
      <c r="AV180" s="447" t="str">
        <f t="shared" si="106"/>
        <v/>
      </c>
      <c r="AW180" s="456"/>
      <c r="AX180" s="383"/>
    </row>
    <row r="181" spans="1:50" x14ac:dyDescent="0.2">
      <c r="A181" s="511">
        <f>A85</f>
        <v>18</v>
      </c>
      <c r="B181" s="179">
        <f t="shared" si="92"/>
        <v>0</v>
      </c>
      <c r="C181" s="179"/>
      <c r="D181" s="180"/>
      <c r="E181" s="200"/>
      <c r="F181" s="200"/>
      <c r="G181" s="179" t="str">
        <f t="shared" si="107"/>
        <v/>
      </c>
      <c r="H181" s="177">
        <f t="shared" si="107"/>
        <v>0</v>
      </c>
      <c r="I181" s="347" t="str">
        <f t="shared" si="107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8"/>
        <v>0</v>
      </c>
      <c r="S181" s="184">
        <f t="shared" si="108"/>
        <v>0</v>
      </c>
      <c r="T181" s="202"/>
      <c r="U181" s="202">
        <f t="shared" si="93"/>
        <v>0</v>
      </c>
      <c r="V181" s="202"/>
      <c r="W181" s="216" t="str">
        <f t="shared" si="94"/>
        <v/>
      </c>
      <c r="X181" s="216"/>
      <c r="Y181" s="186" t="str">
        <f t="shared" si="95"/>
        <v/>
      </c>
      <c r="Z181" s="183" t="str">
        <f t="shared" si="96"/>
        <v/>
      </c>
      <c r="AA181" s="378"/>
      <c r="AB181" s="217">
        <f>IF(TEXT($A181,0)="","",COUNTIF(M$105:M$135,$A181)+COUNTIF(M$139:M$169,$A181))</f>
        <v>0</v>
      </c>
      <c r="AC181" s="204" t="str">
        <f t="shared" si="97"/>
        <v>Radtouren</v>
      </c>
      <c r="AD181" s="183" t="str">
        <f t="shared" si="98"/>
        <v/>
      </c>
      <c r="AE181" s="432" t="str">
        <f t="shared" si="99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0"/>
        <v>0</v>
      </c>
      <c r="AK181" s="184">
        <f t="shared" si="109"/>
        <v>0</v>
      </c>
      <c r="AL181" s="202">
        <f t="shared" si="109"/>
        <v>0</v>
      </c>
      <c r="AM181" s="221"/>
      <c r="AN181" s="216" t="str">
        <f t="shared" si="101"/>
        <v/>
      </c>
      <c r="AO181" s="380"/>
      <c r="AP181" s="186" t="str">
        <f t="shared" si="102"/>
        <v/>
      </c>
      <c r="AQ181" s="183" t="str">
        <f t="shared" si="103"/>
        <v/>
      </c>
      <c r="AR181" s="378"/>
      <c r="AS181" s="217">
        <f>IF(TEXT($A181,0)="","",COUNTIF(AJ$105:AJ$135,$A181)+COUNTIF(AJ$139:AJ$169,$A181))</f>
        <v>0</v>
      </c>
      <c r="AT181" s="381" t="str">
        <f t="shared" si="104"/>
        <v>Schwimmen</v>
      </c>
      <c r="AU181" s="382" t="str">
        <f t="shared" si="105"/>
        <v/>
      </c>
      <c r="AV181" s="447" t="str">
        <f t="shared" si="106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2"/>
        <v>0</v>
      </c>
      <c r="C182" s="421"/>
      <c r="D182" s="422"/>
      <c r="E182" s="423"/>
      <c r="F182" s="423"/>
      <c r="G182" s="421" t="str">
        <f t="shared" si="107"/>
        <v/>
      </c>
      <c r="H182" s="328">
        <f t="shared" si="107"/>
        <v>0</v>
      </c>
      <c r="I182" s="355" t="str">
        <f t="shared" si="107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8"/>
        <v/>
      </c>
      <c r="S182" s="434" t="str">
        <f t="shared" si="108"/>
        <v/>
      </c>
      <c r="T182" s="365"/>
      <c r="U182" s="365" t="str">
        <f t="shared" si="93"/>
        <v/>
      </c>
      <c r="V182" s="365"/>
      <c r="W182" s="435" t="str">
        <f t="shared" si="94"/>
        <v/>
      </c>
      <c r="X182" s="435"/>
      <c r="Y182" s="367" t="str">
        <f t="shared" si="95"/>
        <v/>
      </c>
      <c r="Z182" s="361" t="str">
        <f t="shared" si="96"/>
        <v/>
      </c>
      <c r="AA182" s="436"/>
      <c r="AB182" s="437" t="str">
        <f>IF(TEXT($A182,0)="","",COUNTIF(M$105:M$135,$A182)+COUNTIF(M$139:M$169,$A182))</f>
        <v/>
      </c>
      <c r="AC182" s="438" t="str">
        <f t="shared" si="97"/>
        <v/>
      </c>
      <c r="AD182" s="361" t="str">
        <f t="shared" si="98"/>
        <v/>
      </c>
      <c r="AE182" s="439" t="str">
        <f t="shared" si="99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0"/>
        <v/>
      </c>
      <c r="AK182" s="434" t="str">
        <f t="shared" si="109"/>
        <v/>
      </c>
      <c r="AL182" s="365" t="str">
        <f t="shared" si="109"/>
        <v/>
      </c>
      <c r="AM182" s="364"/>
      <c r="AN182" s="435" t="str">
        <f t="shared" si="101"/>
        <v/>
      </c>
      <c r="AO182" s="450"/>
      <c r="AP182" s="367" t="str">
        <f t="shared" si="102"/>
        <v/>
      </c>
      <c r="AQ182" s="361" t="str">
        <f t="shared" si="103"/>
        <v/>
      </c>
      <c r="AR182" s="436"/>
      <c r="AS182" s="437" t="str">
        <f>IF(TEXT($A182,0)="","",COUNTIF(AJ$105:AJ$135,$A182)+COUNTIF(AJ$139:AJ$169,$A182))</f>
        <v/>
      </c>
      <c r="AT182" s="451" t="str">
        <f t="shared" si="104"/>
        <v/>
      </c>
      <c r="AU182" s="452" t="str">
        <f t="shared" si="105"/>
        <v/>
      </c>
      <c r="AV182" s="453" t="str">
        <f t="shared" si="106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X1h2xDh3aaA2SDsay8fJujc5S/rwU0w61idLcGr/ZLUltLoe0X5pRLrhkLkSsFeqvlHT+k0IeJcCQ6W8vAfxFw==" saltValue="jfjcFlKfHLFsbOfxiQfrqQ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AG43:AG73 O105:O135 AG105:AG135 O139:O169 AG139:AG169 O43:O73" unlockedFormula="1"/>
    <ignoredError xmlns:x16r3="http://schemas.microsoft.com/office/spreadsheetml/2018/08/main" sqref="P15 P18 P20 P22" x16r3:misleadingFormat="1"/>
    <ignoredError sqref="G105:G135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EFFAD-F810-4731-8CFA-864890D50ADE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Mai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5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18</v>
      </c>
      <c r="B9" s="329">
        <v>1</v>
      </c>
      <c r="C9" s="255">
        <f>IF(B9&lt;=A$40,Apr!A$40+B9,"")</f>
        <v>31</v>
      </c>
      <c r="D9" s="330" t="str">
        <f t="shared" ref="D9:D38" si="0">IF(ISBLANK(E9),"",TEXT(E9,"ttt"))</f>
        <v>Do</v>
      </c>
      <c r="E9" s="331">
        <f>IF(MONTH(DATE(Start!$D$26,$A$8,$B9))&gt;$A$8,"",DATE(Start!$D$26,$A$8,$B9))</f>
        <v>45778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18</v>
      </c>
      <c r="B10" s="176">
        <v>2</v>
      </c>
      <c r="C10" s="51">
        <f>IF(B10&lt;=A$40,Apr!A$40+B10,"")</f>
        <v>32</v>
      </c>
      <c r="D10" s="205" t="str">
        <f t="shared" si="0"/>
        <v>Fr</v>
      </c>
      <c r="E10" s="206">
        <f>IF(MONTH(DATE(Start!$D$26,$A$8,$B10))&gt;$A$8,"",DATE(Start!$D$26,$A$8,$B10))</f>
        <v>45779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18</v>
      </c>
      <c r="B11" s="176">
        <v>3</v>
      </c>
      <c r="C11" s="51">
        <f>IF(B11&lt;=A$40,Apr!A$40+B11,"")</f>
        <v>33</v>
      </c>
      <c r="D11" s="205" t="str">
        <f t="shared" si="0"/>
        <v>Sa</v>
      </c>
      <c r="E11" s="206">
        <f>IF(MONTH(DATE(Start!$D$26,$A$8,$B11))&gt;$A$8,"",DATE(Start!$D$26,$A$8,$B11))</f>
        <v>45780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18</v>
      </c>
      <c r="B12" s="176">
        <v>4</v>
      </c>
      <c r="C12" s="51">
        <f>IF(B12&lt;=A$40,Apr!A$40+B12,"")</f>
        <v>34</v>
      </c>
      <c r="D12" s="205" t="str">
        <f t="shared" si="0"/>
        <v>So</v>
      </c>
      <c r="E12" s="206">
        <f>IF(MONTH(DATE(Start!$D$26,$A$8,$B12))&gt;$A$8,"",DATE(Start!$D$26,$A$8,$B12))</f>
        <v>45781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19</v>
      </c>
      <c r="B13" s="176">
        <v>5</v>
      </c>
      <c r="C13" s="51">
        <f>IF(B13&lt;=A$40,Apr!A$40+B13,"")</f>
        <v>35</v>
      </c>
      <c r="D13" s="205" t="str">
        <f t="shared" si="0"/>
        <v>Mo</v>
      </c>
      <c r="E13" s="206">
        <f>IF(MONTH(DATE(Start!$D$26,$A$8,$B13))&gt;$A$8,"",DATE(Start!$D$26,$A$8,$B13))</f>
        <v>45782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19</v>
      </c>
      <c r="B14" s="176">
        <v>6</v>
      </c>
      <c r="C14" s="51">
        <f>IF(B14&lt;=A$40,Apr!A$40+B14,"")</f>
        <v>36</v>
      </c>
      <c r="D14" s="205" t="str">
        <f t="shared" si="0"/>
        <v>Di</v>
      </c>
      <c r="E14" s="206">
        <f>IF(MONTH(DATE(Start!$D$26,$A$8,$B14))&gt;$A$8,"",DATE(Start!$D$26,$A$8,$B14))</f>
        <v>45783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9"/>
        <v>19</v>
      </c>
      <c r="B15" s="176">
        <v>7</v>
      </c>
      <c r="C15" s="51">
        <f>IF(B15&lt;=A$40,Apr!A$40+B15,"")</f>
        <v>37</v>
      </c>
      <c r="D15" s="205" t="str">
        <f t="shared" si="0"/>
        <v>Mi</v>
      </c>
      <c r="E15" s="206">
        <f>IF(MONTH(DATE(Start!$D$26,$A$8,$B15))&gt;$A$8,"",DATE(Start!$D$26,$A$8,$B15))</f>
        <v>45784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470"/>
      <c r="AX15" s="214"/>
    </row>
    <row r="16" spans="1:51" x14ac:dyDescent="0.2">
      <c r="A16" s="175">
        <f t="shared" si="9"/>
        <v>19</v>
      </c>
      <c r="B16" s="176">
        <v>8</v>
      </c>
      <c r="C16" s="51">
        <f>IF(B16&lt;=A$40,Apr!A$40+B16,"")</f>
        <v>38</v>
      </c>
      <c r="D16" s="205" t="str">
        <f t="shared" si="0"/>
        <v>Do</v>
      </c>
      <c r="E16" s="206">
        <f>IF(MONTH(DATE(Start!$D$26,$A$8,$B16))&gt;$A$8,"",DATE(Start!$D$26,$A$8,$B16))</f>
        <v>45785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19</v>
      </c>
      <c r="B17" s="176">
        <v>9</v>
      </c>
      <c r="C17" s="51">
        <f>IF(B17&lt;=A$40,Apr!A$40+B17,"")</f>
        <v>39</v>
      </c>
      <c r="D17" s="205" t="str">
        <f t="shared" si="0"/>
        <v>Fr</v>
      </c>
      <c r="E17" s="206">
        <f>IF(MONTH(DATE(Start!$D$26,$A$8,$B17))&gt;$A$8,"",DATE(Start!$D$26,$A$8,$B17))</f>
        <v>45786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19</v>
      </c>
      <c r="B18" s="176">
        <v>10</v>
      </c>
      <c r="C18" s="51">
        <f>IF(B18&lt;=A$40,Apr!A$40+B18,"")</f>
        <v>40</v>
      </c>
      <c r="D18" s="205" t="str">
        <f t="shared" si="0"/>
        <v>Sa</v>
      </c>
      <c r="E18" s="206">
        <f>IF(MONTH(DATE(Start!$D$26,$A$8,$B18))&gt;$A$8,"",DATE(Start!$D$26,$A$8,$B18))</f>
        <v>45787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19</v>
      </c>
      <c r="B19" s="176">
        <v>11</v>
      </c>
      <c r="C19" s="51">
        <f>IF(B19&lt;=A$40,Apr!A$40+B19,"")</f>
        <v>41</v>
      </c>
      <c r="D19" s="205" t="str">
        <f t="shared" si="0"/>
        <v>So</v>
      </c>
      <c r="E19" s="206">
        <f>IF(MONTH(DATE(Start!$D$26,$A$8,$B19))&gt;$A$8,"",DATE(Start!$D$26,$A$8,$B19))</f>
        <v>45788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9"/>
        <v>20</v>
      </c>
      <c r="B20" s="176">
        <v>12</v>
      </c>
      <c r="C20" s="51">
        <f>IF(B20&lt;=A$40,Apr!A$40+B20,"")</f>
        <v>42</v>
      </c>
      <c r="D20" s="205" t="str">
        <f t="shared" si="0"/>
        <v>Mo</v>
      </c>
      <c r="E20" s="206">
        <f>IF(MONTH(DATE(Start!$D$26,$A$8,$B20))&gt;$A$8,"",DATE(Start!$D$26,$A$8,$B20))</f>
        <v>45789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20</v>
      </c>
      <c r="B21" s="176">
        <v>13</v>
      </c>
      <c r="C21" s="51">
        <f>IF(B21&lt;=A$40,Apr!A$40+B21,"")</f>
        <v>43</v>
      </c>
      <c r="D21" s="205" t="str">
        <f t="shared" si="0"/>
        <v>Di</v>
      </c>
      <c r="E21" s="206">
        <f>IF(MONTH(DATE(Start!$D$26,$A$8,$B21))&gt;$A$8,"",DATE(Start!$D$26,$A$8,$B21))</f>
        <v>45790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ht="12.75" customHeight="1" x14ac:dyDescent="0.2">
      <c r="A22" s="175">
        <f t="shared" si="9"/>
        <v>20</v>
      </c>
      <c r="B22" s="176">
        <v>14</v>
      </c>
      <c r="C22" s="51">
        <f>IF(B22&lt;=A$40,Apr!A$40+B22,"")</f>
        <v>44</v>
      </c>
      <c r="D22" s="205" t="str">
        <f t="shared" si="0"/>
        <v>Mi</v>
      </c>
      <c r="E22" s="206">
        <f>IF(MONTH(DATE(Start!$D$26,$A$8,$B22))&gt;$A$8,"",DATE(Start!$D$26,$A$8,$B22))</f>
        <v>45791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20</v>
      </c>
      <c r="B23" s="176">
        <v>15</v>
      </c>
      <c r="C23" s="51">
        <f>IF(B23&lt;=A$40,Apr!A$40+B23,"")</f>
        <v>45</v>
      </c>
      <c r="D23" s="205" t="str">
        <f t="shared" si="0"/>
        <v>Do</v>
      </c>
      <c r="E23" s="206">
        <f>IF(MONTH(DATE(Start!$D$26,$A$8,$B23))&gt;$A$8,"",DATE(Start!$D$26,$A$8,$B23))</f>
        <v>45792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20</v>
      </c>
      <c r="B24" s="176">
        <v>16</v>
      </c>
      <c r="C24" s="51">
        <f>IF(B24&lt;=A$40,Apr!A$40+B24,"")</f>
        <v>46</v>
      </c>
      <c r="D24" s="205" t="str">
        <f t="shared" si="0"/>
        <v>Fr</v>
      </c>
      <c r="E24" s="206">
        <f>IF(MONTH(DATE(Start!$D$26,$A$8,$B24))&gt;$A$8,"",DATE(Start!$D$26,$A$8,$B24))</f>
        <v>45793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20</v>
      </c>
      <c r="B25" s="176">
        <v>17</v>
      </c>
      <c r="C25" s="51">
        <f>IF(B25&lt;=A$40,Apr!A$40+B25,"")</f>
        <v>47</v>
      </c>
      <c r="D25" s="205" t="str">
        <f t="shared" si="0"/>
        <v>Sa</v>
      </c>
      <c r="E25" s="206">
        <f>IF(MONTH(DATE(Start!$D$26,$A$8,$B25))&gt;$A$8,"",DATE(Start!$D$26,$A$8,$B25))</f>
        <v>45794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20</v>
      </c>
      <c r="B26" s="176">
        <v>18</v>
      </c>
      <c r="C26" s="51">
        <f>IF(B26&lt;=A$40,Apr!A$40+B26,"")</f>
        <v>48</v>
      </c>
      <c r="D26" s="205" t="str">
        <f t="shared" si="0"/>
        <v>So</v>
      </c>
      <c r="E26" s="206">
        <f>IF(MONTH(DATE(Start!$D$26,$A$8,$B26))&gt;$A$8,"",DATE(Start!$D$26,$A$8,$B26))</f>
        <v>45795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21</v>
      </c>
      <c r="B27" s="176">
        <v>19</v>
      </c>
      <c r="C27" s="51">
        <f>IF(B27&lt;=A$40,Apr!A$40+B27,"")</f>
        <v>49</v>
      </c>
      <c r="D27" s="205" t="str">
        <f t="shared" si="0"/>
        <v>Mo</v>
      </c>
      <c r="E27" s="206">
        <f>IF(MONTH(DATE(Start!$D$26,$A$8,$B27))&gt;$A$8,"",DATE(Start!$D$26,$A$8,$B27))</f>
        <v>45796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21</v>
      </c>
      <c r="B28" s="176">
        <v>20</v>
      </c>
      <c r="C28" s="51">
        <f>IF(B28&lt;=A$40,Apr!A$40+B28,"")</f>
        <v>50</v>
      </c>
      <c r="D28" s="205" t="str">
        <f t="shared" si="0"/>
        <v>Di</v>
      </c>
      <c r="E28" s="206">
        <f>IF(MONTH(DATE(Start!$D$26,$A$8,$B28))&gt;$A$8,"",DATE(Start!$D$26,$A$8,$B28))</f>
        <v>45797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21</v>
      </c>
      <c r="B29" s="176">
        <v>21</v>
      </c>
      <c r="C29" s="51">
        <f>IF(B29&lt;=A$40,Apr!A$40+B29,"")</f>
        <v>51</v>
      </c>
      <c r="D29" s="205" t="str">
        <f t="shared" si="0"/>
        <v>Mi</v>
      </c>
      <c r="E29" s="206">
        <f>IF(MONTH(DATE(Start!$D$26,$A$8,$B29))&gt;$A$8,"",DATE(Start!$D$26,$A$8,$B29))</f>
        <v>45798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21</v>
      </c>
      <c r="B30" s="176">
        <v>22</v>
      </c>
      <c r="C30" s="51">
        <f>IF(B30&lt;=A$40,Apr!A$40+B30,"")</f>
        <v>52</v>
      </c>
      <c r="D30" s="205" t="str">
        <f t="shared" si="0"/>
        <v>Do</v>
      </c>
      <c r="E30" s="206">
        <f>IF(MONTH(DATE(Start!$D$26,$A$8,$B30))&gt;$A$8,"",DATE(Start!$D$26,$A$8,$B30))</f>
        <v>45799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21</v>
      </c>
      <c r="B31" s="176">
        <v>23</v>
      </c>
      <c r="C31" s="51">
        <f>IF(B31&lt;=A$40,Apr!A$40+B31,"")</f>
        <v>53</v>
      </c>
      <c r="D31" s="205" t="str">
        <f t="shared" si="0"/>
        <v>Fr</v>
      </c>
      <c r="E31" s="206">
        <f>IF(MONTH(DATE(Start!$D$26,$A$8,$B31))&gt;$A$8,"",DATE(Start!$D$26,$A$8,$B31))</f>
        <v>45800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9"/>
        <v>21</v>
      </c>
      <c r="B32" s="176">
        <v>24</v>
      </c>
      <c r="C32" s="51">
        <f>IF(B32&lt;=A$40,Apr!A$40+B32,"")</f>
        <v>54</v>
      </c>
      <c r="D32" s="205" t="str">
        <f t="shared" si="0"/>
        <v>Sa</v>
      </c>
      <c r="E32" s="206">
        <f>IF(MONTH(DATE(Start!$D$26,$A$8,$B32))&gt;$A$8,"",DATE(Start!$D$26,$A$8,$B32))</f>
        <v>45801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21</v>
      </c>
      <c r="B33" s="176">
        <v>25</v>
      </c>
      <c r="C33" s="51">
        <f>IF(B33&lt;=A$40,Apr!A$40+B33,"")</f>
        <v>55</v>
      </c>
      <c r="D33" s="205" t="str">
        <f t="shared" si="0"/>
        <v>So</v>
      </c>
      <c r="E33" s="206">
        <f>IF(MONTH(DATE(Start!$D$26,$A$8,$B33))&gt;$A$8,"",DATE(Start!$D$26,$A$8,$B33))</f>
        <v>45802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9"/>
        <v>22</v>
      </c>
      <c r="B34" s="176">
        <v>26</v>
      </c>
      <c r="C34" s="51">
        <f>IF(B34&lt;=A$40,Apr!A$40+B34,"")</f>
        <v>56</v>
      </c>
      <c r="D34" s="205" t="str">
        <f t="shared" si="0"/>
        <v>Mo</v>
      </c>
      <c r="E34" s="206">
        <f>IF(MONTH(DATE(Start!$D$26,$A$8,$B34))&gt;$A$8,"",DATE(Start!$D$26,$A$8,$B34))</f>
        <v>45803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22</v>
      </c>
      <c r="B35" s="176">
        <v>27</v>
      </c>
      <c r="C35" s="51">
        <f>IF(B35&lt;=A$40,Apr!A$40+B35,"")</f>
        <v>57</v>
      </c>
      <c r="D35" s="205" t="str">
        <f t="shared" si="0"/>
        <v>Di</v>
      </c>
      <c r="E35" s="206">
        <f>IF(MONTH(DATE(Start!$D$26,$A$8,$B35))&gt;$A$8,"",DATE(Start!$D$26,$A$8,$B35))</f>
        <v>45804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22</v>
      </c>
      <c r="B36" s="176">
        <v>28</v>
      </c>
      <c r="C36" s="51">
        <f>IF(B36&lt;=A$40,Apr!A$40+B36,"")</f>
        <v>58</v>
      </c>
      <c r="D36" s="205" t="str">
        <f t="shared" si="0"/>
        <v>Mi</v>
      </c>
      <c r="E36" s="206">
        <f>IF(MONTH(DATE(Start!$D$26,$A$8,$B36))&gt;$A$8,"",DATE(Start!$D$26,$A$8,$B36))</f>
        <v>45805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9"/>
        <v>22</v>
      </c>
      <c r="B37" s="176">
        <v>29</v>
      </c>
      <c r="C37" s="51">
        <f>IF(B37&lt;=A$40,Apr!A$40+B37,"")</f>
        <v>59</v>
      </c>
      <c r="D37" s="205" t="str">
        <f t="shared" si="0"/>
        <v>Do</v>
      </c>
      <c r="E37" s="206">
        <f>IF(MONTH(DATE(Start!$D$26,$A$8,$B37))&gt;$A$8,"",DATE(Start!$D$26,$A$8,$B37))</f>
        <v>45806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9"/>
        <v>22</v>
      </c>
      <c r="B38" s="176">
        <v>30</v>
      </c>
      <c r="C38" s="51">
        <f>IF(B38&lt;=A$40,Apr!A$40+B38,"")</f>
        <v>60</v>
      </c>
      <c r="D38" s="205" t="str">
        <f t="shared" si="0"/>
        <v>Fr</v>
      </c>
      <c r="E38" s="206">
        <f>IF(MONTH(DATE(Start!$D$26,$A$8,$B38))&gt;$A$8,"",DATE(Start!$D$26,$A$8,$B38))</f>
        <v>45807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8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313"/>
    </row>
    <row r="39" spans="1:50" ht="13.5" thickBot="1" x14ac:dyDescent="0.25">
      <c r="A39" s="257">
        <f t="shared" si="9"/>
        <v>22</v>
      </c>
      <c r="B39" s="351">
        <v>31</v>
      </c>
      <c r="C39" s="478">
        <f>IF(B39&lt;=A$40,Apr!A$40+B39,"")</f>
        <v>61</v>
      </c>
      <c r="D39" s="352" t="str">
        <f>IF(ISBLANK(E39),"",TEXT(E39,"ttt"))</f>
        <v>Sa</v>
      </c>
      <c r="E39" s="353">
        <f>IF(MONTH(DATE(Start!$D$26,$A$8,$B39))&gt;$A$8,"",DATE(Start!$D$26,$A$8,$B39))</f>
        <v>45808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31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535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18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IF(TEXT($A81,0)="","",COUNTIF(M$9:M$39,$A81)+COUNTIF(M$43:M$73,$A81)+COUNTIF(Apr!M$9:M$39,$A81)+COUNTIF(Apr!M$43:M$73,$A81))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IF(TEXT($A81,0)="","",COUNTIF(AJ$9:AJ$39,$A81)+COUNTIF(AJ$43:AJ$73,$A81)+COUNTIF(Apr!AJ$9:AJ$39,$A81)+COUNTIF(Apr!AJ$43:AJ$73,$A81))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19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20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21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22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Mai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18</v>
      </c>
      <c r="B105" s="255">
        <f t="shared" si="56"/>
        <v>1</v>
      </c>
      <c r="C105" s="255">
        <f t="shared" si="56"/>
        <v>31</v>
      </c>
      <c r="D105" s="330" t="str">
        <f t="shared" si="56"/>
        <v>Do</v>
      </c>
      <c r="E105" s="331">
        <f t="shared" si="56"/>
        <v>45778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18</v>
      </c>
      <c r="B106" s="51">
        <f t="shared" si="56"/>
        <v>2</v>
      </c>
      <c r="C106" s="51">
        <f t="shared" si="56"/>
        <v>32</v>
      </c>
      <c r="D106" s="205" t="str">
        <f t="shared" si="56"/>
        <v>Fr</v>
      </c>
      <c r="E106" s="206">
        <f t="shared" si="56"/>
        <v>45779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18</v>
      </c>
      <c r="B107" s="51">
        <f t="shared" si="56"/>
        <v>3</v>
      </c>
      <c r="C107" s="51">
        <f t="shared" si="56"/>
        <v>33</v>
      </c>
      <c r="D107" s="205" t="str">
        <f t="shared" si="56"/>
        <v>Sa</v>
      </c>
      <c r="E107" s="206">
        <f t="shared" si="56"/>
        <v>45780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18</v>
      </c>
      <c r="B108" s="51">
        <f t="shared" si="56"/>
        <v>4</v>
      </c>
      <c r="C108" s="51">
        <f t="shared" si="56"/>
        <v>34</v>
      </c>
      <c r="D108" s="205" t="str">
        <f t="shared" si="56"/>
        <v>So</v>
      </c>
      <c r="E108" s="206">
        <f t="shared" si="56"/>
        <v>45781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19</v>
      </c>
      <c r="B109" s="51">
        <f t="shared" si="56"/>
        <v>5</v>
      </c>
      <c r="C109" s="51">
        <f t="shared" si="56"/>
        <v>35</v>
      </c>
      <c r="D109" s="205" t="str">
        <f t="shared" si="56"/>
        <v>Mo</v>
      </c>
      <c r="E109" s="206">
        <f t="shared" si="56"/>
        <v>45782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19</v>
      </c>
      <c r="B110" s="51">
        <f t="shared" si="56"/>
        <v>6</v>
      </c>
      <c r="C110" s="51">
        <f t="shared" si="56"/>
        <v>36</v>
      </c>
      <c r="D110" s="205" t="str">
        <f t="shared" si="56"/>
        <v>Di</v>
      </c>
      <c r="E110" s="206">
        <f t="shared" si="56"/>
        <v>45783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19</v>
      </c>
      <c r="B111" s="51">
        <f t="shared" si="56"/>
        <v>7</v>
      </c>
      <c r="C111" s="51">
        <f t="shared" si="56"/>
        <v>37</v>
      </c>
      <c r="D111" s="205" t="str">
        <f t="shared" si="56"/>
        <v>Mi</v>
      </c>
      <c r="E111" s="206">
        <f t="shared" si="56"/>
        <v>45784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19</v>
      </c>
      <c r="B112" s="51">
        <f t="shared" si="56"/>
        <v>8</v>
      </c>
      <c r="C112" s="51">
        <f t="shared" si="56"/>
        <v>38</v>
      </c>
      <c r="D112" s="205" t="str">
        <f t="shared" si="56"/>
        <v>Do</v>
      </c>
      <c r="E112" s="206">
        <f t="shared" si="56"/>
        <v>45785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19</v>
      </c>
      <c r="B113" s="51">
        <f t="shared" si="56"/>
        <v>9</v>
      </c>
      <c r="C113" s="51">
        <f t="shared" si="56"/>
        <v>39</v>
      </c>
      <c r="D113" s="205" t="str">
        <f t="shared" si="56"/>
        <v>Fr</v>
      </c>
      <c r="E113" s="206">
        <f t="shared" si="56"/>
        <v>45786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19</v>
      </c>
      <c r="B114" s="51">
        <f t="shared" si="56"/>
        <v>10</v>
      </c>
      <c r="C114" s="51">
        <f t="shared" si="56"/>
        <v>40</v>
      </c>
      <c r="D114" s="205" t="str">
        <f t="shared" si="56"/>
        <v>Sa</v>
      </c>
      <c r="E114" s="206">
        <f t="shared" si="56"/>
        <v>45787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19</v>
      </c>
      <c r="B115" s="51">
        <f t="shared" si="56"/>
        <v>11</v>
      </c>
      <c r="C115" s="51">
        <f t="shared" si="56"/>
        <v>41</v>
      </c>
      <c r="D115" s="205" t="str">
        <f t="shared" si="56"/>
        <v>So</v>
      </c>
      <c r="E115" s="206">
        <f t="shared" si="56"/>
        <v>45788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20</v>
      </c>
      <c r="B116" s="51">
        <f t="shared" si="56"/>
        <v>12</v>
      </c>
      <c r="C116" s="51">
        <f t="shared" si="56"/>
        <v>42</v>
      </c>
      <c r="D116" s="205" t="str">
        <f t="shared" si="56"/>
        <v>Mo</v>
      </c>
      <c r="E116" s="206">
        <f t="shared" si="56"/>
        <v>45789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20</v>
      </c>
      <c r="B117" s="51">
        <f t="shared" si="56"/>
        <v>13</v>
      </c>
      <c r="C117" s="51">
        <f t="shared" si="56"/>
        <v>43</v>
      </c>
      <c r="D117" s="205" t="str">
        <f t="shared" si="56"/>
        <v>Di</v>
      </c>
      <c r="E117" s="206">
        <f t="shared" si="56"/>
        <v>45790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20</v>
      </c>
      <c r="B118" s="51">
        <f t="shared" si="56"/>
        <v>14</v>
      </c>
      <c r="C118" s="51">
        <f t="shared" si="56"/>
        <v>44</v>
      </c>
      <c r="D118" s="205" t="str">
        <f t="shared" si="56"/>
        <v>Mi</v>
      </c>
      <c r="E118" s="206">
        <f t="shared" si="56"/>
        <v>45791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20</v>
      </c>
      <c r="B119" s="51">
        <f t="shared" si="56"/>
        <v>15</v>
      </c>
      <c r="C119" s="51">
        <f t="shared" si="56"/>
        <v>45</v>
      </c>
      <c r="D119" s="205" t="str">
        <f t="shared" si="56"/>
        <v>Do</v>
      </c>
      <c r="E119" s="206">
        <f t="shared" si="56"/>
        <v>45792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20</v>
      </c>
      <c r="B120" s="51">
        <f t="shared" si="56"/>
        <v>16</v>
      </c>
      <c r="C120" s="51">
        <f t="shared" si="56"/>
        <v>46</v>
      </c>
      <c r="D120" s="205" t="str">
        <f t="shared" si="56"/>
        <v>Fr</v>
      </c>
      <c r="E120" s="206">
        <f t="shared" si="56"/>
        <v>45793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20</v>
      </c>
      <c r="B121" s="51">
        <f t="shared" si="74"/>
        <v>17</v>
      </c>
      <c r="C121" s="51">
        <f t="shared" si="74"/>
        <v>47</v>
      </c>
      <c r="D121" s="205" t="str">
        <f t="shared" si="74"/>
        <v>Sa</v>
      </c>
      <c r="E121" s="206">
        <f t="shared" si="74"/>
        <v>45794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20</v>
      </c>
      <c r="B122" s="51">
        <f t="shared" si="74"/>
        <v>18</v>
      </c>
      <c r="C122" s="51">
        <f t="shared" si="74"/>
        <v>48</v>
      </c>
      <c r="D122" s="205" t="str">
        <f t="shared" si="74"/>
        <v>So</v>
      </c>
      <c r="E122" s="206">
        <f t="shared" si="74"/>
        <v>45795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21</v>
      </c>
      <c r="B123" s="51">
        <f t="shared" si="74"/>
        <v>19</v>
      </c>
      <c r="C123" s="51">
        <f t="shared" si="74"/>
        <v>49</v>
      </c>
      <c r="D123" s="205" t="str">
        <f t="shared" si="74"/>
        <v>Mo</v>
      </c>
      <c r="E123" s="206">
        <f t="shared" si="74"/>
        <v>45796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21</v>
      </c>
      <c r="B124" s="51">
        <f t="shared" si="74"/>
        <v>20</v>
      </c>
      <c r="C124" s="51">
        <f t="shared" si="74"/>
        <v>50</v>
      </c>
      <c r="D124" s="205" t="str">
        <f t="shared" si="74"/>
        <v>Di</v>
      </c>
      <c r="E124" s="206">
        <f t="shared" si="74"/>
        <v>45797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21</v>
      </c>
      <c r="B125" s="51">
        <f t="shared" si="74"/>
        <v>21</v>
      </c>
      <c r="C125" s="51">
        <f t="shared" si="74"/>
        <v>51</v>
      </c>
      <c r="D125" s="205" t="str">
        <f t="shared" si="74"/>
        <v>Mi</v>
      </c>
      <c r="E125" s="206">
        <f t="shared" si="74"/>
        <v>45798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21</v>
      </c>
      <c r="B126" s="51">
        <f t="shared" si="74"/>
        <v>22</v>
      </c>
      <c r="C126" s="51">
        <f t="shared" si="74"/>
        <v>52</v>
      </c>
      <c r="D126" s="205" t="str">
        <f t="shared" si="74"/>
        <v>Do</v>
      </c>
      <c r="E126" s="206">
        <f t="shared" si="74"/>
        <v>45799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21</v>
      </c>
      <c r="B127" s="51">
        <f t="shared" si="74"/>
        <v>23</v>
      </c>
      <c r="C127" s="51">
        <f t="shared" si="74"/>
        <v>53</v>
      </c>
      <c r="D127" s="205" t="str">
        <f t="shared" si="74"/>
        <v>Fr</v>
      </c>
      <c r="E127" s="206">
        <f t="shared" si="74"/>
        <v>45800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21</v>
      </c>
      <c r="B128" s="51">
        <f t="shared" si="74"/>
        <v>24</v>
      </c>
      <c r="C128" s="51">
        <f t="shared" si="74"/>
        <v>54</v>
      </c>
      <c r="D128" s="205" t="str">
        <f t="shared" si="74"/>
        <v>Sa</v>
      </c>
      <c r="E128" s="206">
        <f t="shared" si="74"/>
        <v>45801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21</v>
      </c>
      <c r="B129" s="51">
        <f t="shared" si="74"/>
        <v>25</v>
      </c>
      <c r="C129" s="51">
        <f t="shared" si="74"/>
        <v>55</v>
      </c>
      <c r="D129" s="205" t="str">
        <f t="shared" si="74"/>
        <v>So</v>
      </c>
      <c r="E129" s="206">
        <f t="shared" si="74"/>
        <v>45802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22</v>
      </c>
      <c r="B130" s="51">
        <f t="shared" si="74"/>
        <v>26</v>
      </c>
      <c r="C130" s="51">
        <f t="shared" si="74"/>
        <v>56</v>
      </c>
      <c r="D130" s="205" t="str">
        <f t="shared" si="74"/>
        <v>Mo</v>
      </c>
      <c r="E130" s="206">
        <f t="shared" si="74"/>
        <v>45803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22</v>
      </c>
      <c r="B131" s="51">
        <f t="shared" si="74"/>
        <v>27</v>
      </c>
      <c r="C131" s="51">
        <f t="shared" si="74"/>
        <v>57</v>
      </c>
      <c r="D131" s="205" t="str">
        <f t="shared" si="74"/>
        <v>Di</v>
      </c>
      <c r="E131" s="206">
        <f t="shared" si="74"/>
        <v>45804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22</v>
      </c>
      <c r="B132" s="51">
        <f t="shared" si="74"/>
        <v>28</v>
      </c>
      <c r="C132" s="51">
        <f t="shared" si="74"/>
        <v>58</v>
      </c>
      <c r="D132" s="205" t="str">
        <f t="shared" si="74"/>
        <v>Mi</v>
      </c>
      <c r="E132" s="206">
        <f t="shared" si="74"/>
        <v>45805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22</v>
      </c>
      <c r="B133" s="51">
        <f t="shared" si="74"/>
        <v>29</v>
      </c>
      <c r="C133" s="51">
        <f t="shared" si="74"/>
        <v>59</v>
      </c>
      <c r="D133" s="205" t="str">
        <f t="shared" si="74"/>
        <v>Do</v>
      </c>
      <c r="E133" s="206">
        <f t="shared" si="74"/>
        <v>45806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22</v>
      </c>
      <c r="B134" s="51">
        <f t="shared" si="74"/>
        <v>30</v>
      </c>
      <c r="C134" s="51">
        <f t="shared" si="74"/>
        <v>60</v>
      </c>
      <c r="D134" s="205" t="str">
        <f t="shared" si="74"/>
        <v>Fr</v>
      </c>
      <c r="E134" s="206">
        <f t="shared" si="74"/>
        <v>45807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>
        <f t="shared" si="74"/>
        <v>22</v>
      </c>
      <c r="B135" s="478">
        <f t="shared" si="74"/>
        <v>31</v>
      </c>
      <c r="C135" s="478">
        <f t="shared" si="74"/>
        <v>61</v>
      </c>
      <c r="D135" s="352" t="str">
        <f t="shared" si="74"/>
        <v>Sa</v>
      </c>
      <c r="E135" s="353">
        <f t="shared" si="74"/>
        <v>45808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18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IF(TEXT($A177,0)="","",COUNTIF(M$105:M$135,$A177)+COUNTIF(M$139:M$169,$A177)+COUNTIF(Apr!M$105:M$135,$A177)+COUNTIF(Apr!M$139:M$169,$A177))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IF(TEXT($A177,0)="","",COUNTIF(AJ$105:AJ$135,$A177)+COUNTIF(AJ$139:AJ$169,$A177)+COUNTIF(Apr!AJ$105:AJ$135,$A177)+COUNTIF(Apr!AJ$139:AJ$169,$A177))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19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20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21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22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ocnCLkwVtBfSbubkHAQifahtOkwCu6sXdiqcrhw6qn8tUOBmxKOBHe2jdVd0SDdo+tyJ4kmO2zh2bpZaNdhT5A==" saltValue="WXExS7EFoTcvGN44pZOKT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81637-EF3F-46A9-B0D0-504CA32FE63C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Juni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6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22</v>
      </c>
      <c r="B9" s="329">
        <v>1</v>
      </c>
      <c r="C9" s="255">
        <f>IF(B9&lt;=A$40,Mai!A$40+B9,"")</f>
        <v>32</v>
      </c>
      <c r="D9" s="330" t="str">
        <f t="shared" ref="D9:D38" si="0">IF(ISBLANK(E9),"",TEXT(E9,"ttt"))</f>
        <v>So</v>
      </c>
      <c r="E9" s="331">
        <f>IF(MONTH(DATE(Start!$D$26,$A$8,$B9))&gt;$A$8,"",DATE(Start!$D$26,$A$8,$B9))</f>
        <v>45809</v>
      </c>
      <c r="F9" s="327">
        <f ca="1">IF(F$77=1,IF(Start!B$3&lt;E9,0,1),1)</f>
        <v>1</v>
      </c>
      <c r="G9" s="332"/>
      <c r="H9" s="327">
        <f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1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2">IF(W9="","",IF(W9=0,"",A9))</f>
        <v/>
      </c>
      <c r="Y9" s="492" t="str">
        <f t="shared" ref="Y9:Y39" si="3">IF(ISBLANK(R9),"",IF(ISBLANK(S9),"",IF(ISBLANK(Q9),IF(ISERROR(S9/R9),"",S9/R9),IF(ISERROR(S9/Q9),"",S9/Q9))))</f>
        <v/>
      </c>
      <c r="Z9" s="237" t="str">
        <f t="shared" ref="Z9:Z39" si="4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5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6">IF(ISBLANK(AK9),"",IF(ISBLANK(AI9),"",IF(ISERROR(AK9/AI9),"",AK9/AI9)))</f>
        <v/>
      </c>
      <c r="AQ9" s="237" t="str">
        <f t="shared" ref="AQ9:AQ39" si="7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8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23</v>
      </c>
      <c r="B10" s="176">
        <v>2</v>
      </c>
      <c r="C10" s="51">
        <f>IF(B10&lt;=A$40,Mai!A$40+B10,"")</f>
        <v>33</v>
      </c>
      <c r="D10" s="205" t="str">
        <f t="shared" si="0"/>
        <v>Mo</v>
      </c>
      <c r="E10" s="206">
        <f>IF(MONTH(DATE(Start!$D$26,$A$8,$B10))&gt;$A$8,"",DATE(Start!$D$26,$A$8,$B10))</f>
        <v>45810</v>
      </c>
      <c r="F10" s="177">
        <f ca="1">IF(F$77=1,IF(Start!B$3&lt;E10,0,1),1)</f>
        <v>1</v>
      </c>
      <c r="G10" s="207"/>
      <c r="H10" s="177">
        <f t="shared" ref="H10:H39" si="9">IF(ISNUMBER(G10),1,0)</f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1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2"/>
        <v/>
      </c>
      <c r="Y10" s="491" t="str">
        <f t="shared" si="3"/>
        <v/>
      </c>
      <c r="Z10" s="183" t="str">
        <f t="shared" si="4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5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6"/>
        <v/>
      </c>
      <c r="AQ10" s="183" t="str">
        <f t="shared" si="7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8"/>
        <v>23</v>
      </c>
      <c r="B11" s="176">
        <v>3</v>
      </c>
      <c r="C11" s="51">
        <f>IF(B11&lt;=A$40,Mai!A$40+B11,"")</f>
        <v>34</v>
      </c>
      <c r="D11" s="205" t="str">
        <f t="shared" si="0"/>
        <v>Di</v>
      </c>
      <c r="E11" s="206">
        <f>IF(MONTH(DATE(Start!$D$26,$A$8,$B11))&gt;$A$8,"",DATE(Start!$D$26,$A$8,$B11))</f>
        <v>45811</v>
      </c>
      <c r="F11" s="177">
        <f ca="1">IF(F$77=1,IF(Start!B$3&lt;E11,0,1),1)</f>
        <v>1</v>
      </c>
      <c r="G11" s="207"/>
      <c r="H11" s="177">
        <f t="shared" si="9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1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2"/>
        <v/>
      </c>
      <c r="Y11" s="491" t="str">
        <f t="shared" si="3"/>
        <v/>
      </c>
      <c r="Z11" s="183" t="str">
        <f t="shared" si="4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5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6"/>
        <v/>
      </c>
      <c r="AQ11" s="183" t="str">
        <f t="shared" si="7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8"/>
        <v>23</v>
      </c>
      <c r="B12" s="176">
        <v>4</v>
      </c>
      <c r="C12" s="51">
        <f>IF(B12&lt;=A$40,Mai!A$40+B12,"")</f>
        <v>35</v>
      </c>
      <c r="D12" s="205" t="str">
        <f t="shared" si="0"/>
        <v>Mi</v>
      </c>
      <c r="E12" s="206">
        <f>IF(MONTH(DATE(Start!$D$26,$A$8,$B12))&gt;$A$8,"",DATE(Start!$D$26,$A$8,$B12))</f>
        <v>45812</v>
      </c>
      <c r="F12" s="177">
        <f ca="1">IF(F$77=1,IF(Start!B$3&lt;E12,0,1),1)</f>
        <v>1</v>
      </c>
      <c r="G12" s="207"/>
      <c r="H12" s="177">
        <f t="shared" si="9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1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2"/>
        <v/>
      </c>
      <c r="Y12" s="491" t="str">
        <f t="shared" si="3"/>
        <v/>
      </c>
      <c r="Z12" s="183" t="str">
        <f t="shared" si="4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5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6"/>
        <v/>
      </c>
      <c r="AQ12" s="183" t="str">
        <f t="shared" si="7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8"/>
        <v>23</v>
      </c>
      <c r="B13" s="176">
        <v>5</v>
      </c>
      <c r="C13" s="51">
        <f>IF(B13&lt;=A$40,Mai!A$40+B13,"")</f>
        <v>36</v>
      </c>
      <c r="D13" s="205" t="str">
        <f t="shared" si="0"/>
        <v>Do</v>
      </c>
      <c r="E13" s="206">
        <f>IF(MONTH(DATE(Start!$D$26,$A$8,$B13))&gt;$A$8,"",DATE(Start!$D$26,$A$8,$B13))</f>
        <v>45813</v>
      </c>
      <c r="F13" s="177">
        <f ca="1">IF(F$77=1,IF(Start!B$3&lt;E13,0,1),1)</f>
        <v>1</v>
      </c>
      <c r="G13" s="207"/>
      <c r="H13" s="177">
        <f t="shared" si="9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1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2"/>
        <v/>
      </c>
      <c r="Y13" s="491" t="str">
        <f t="shared" si="3"/>
        <v/>
      </c>
      <c r="Z13" s="183" t="str">
        <f t="shared" si="4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5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6"/>
        <v/>
      </c>
      <c r="AQ13" s="183" t="str">
        <f t="shared" si="7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8"/>
        <v>23</v>
      </c>
      <c r="B14" s="176">
        <v>6</v>
      </c>
      <c r="C14" s="51">
        <f>IF(B14&lt;=A$40,Mai!A$40+B14,"")</f>
        <v>37</v>
      </c>
      <c r="D14" s="205" t="str">
        <f t="shared" si="0"/>
        <v>Fr</v>
      </c>
      <c r="E14" s="206">
        <f>IF(MONTH(DATE(Start!$D$26,$A$8,$B14))&gt;$A$8,"",DATE(Start!$D$26,$A$8,$B14))</f>
        <v>45814</v>
      </c>
      <c r="F14" s="177">
        <f ca="1">IF(F$77=1,IF(Start!B$3&lt;E14,0,1),1)</f>
        <v>1</v>
      </c>
      <c r="G14" s="207"/>
      <c r="H14" s="177">
        <f t="shared" si="9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1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2"/>
        <v/>
      </c>
      <c r="Y14" s="491" t="str">
        <f t="shared" si="3"/>
        <v/>
      </c>
      <c r="Z14" s="183" t="str">
        <f t="shared" si="4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5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6"/>
        <v/>
      </c>
      <c r="AQ14" s="183" t="str">
        <f t="shared" si="7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8"/>
        <v>23</v>
      </c>
      <c r="B15" s="176">
        <v>7</v>
      </c>
      <c r="C15" s="51">
        <f>IF(B15&lt;=A$40,Mai!A$40+B15,"")</f>
        <v>38</v>
      </c>
      <c r="D15" s="205" t="str">
        <f t="shared" si="0"/>
        <v>Sa</v>
      </c>
      <c r="E15" s="206">
        <f>IF(MONTH(DATE(Start!$D$26,$A$8,$B15))&gt;$A$8,"",DATE(Start!$D$26,$A$8,$B15))</f>
        <v>45815</v>
      </c>
      <c r="F15" s="177">
        <f ca="1">IF(F$77=1,IF(Start!B$3&lt;E15,0,1),1)</f>
        <v>1</v>
      </c>
      <c r="G15" s="207"/>
      <c r="H15" s="177">
        <f t="shared" si="9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1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2"/>
        <v/>
      </c>
      <c r="Y15" s="491" t="str">
        <f t="shared" si="3"/>
        <v/>
      </c>
      <c r="Z15" s="183" t="str">
        <f t="shared" si="4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5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6"/>
        <v/>
      </c>
      <c r="AQ15" s="183" t="str">
        <f t="shared" si="7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8"/>
        <v>23</v>
      </c>
      <c r="B16" s="176">
        <v>8</v>
      </c>
      <c r="C16" s="51">
        <f>IF(B16&lt;=A$40,Mai!A$40+B16,"")</f>
        <v>39</v>
      </c>
      <c r="D16" s="205" t="str">
        <f t="shared" si="0"/>
        <v>So</v>
      </c>
      <c r="E16" s="206">
        <f>IF(MONTH(DATE(Start!$D$26,$A$8,$B16))&gt;$A$8,"",DATE(Start!$D$26,$A$8,$B16))</f>
        <v>45816</v>
      </c>
      <c r="F16" s="177">
        <f ca="1">IF(F$77=1,IF(Start!B$3&lt;E16,0,1),1)</f>
        <v>1</v>
      </c>
      <c r="G16" s="207"/>
      <c r="H16" s="177">
        <f t="shared" si="9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1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2"/>
        <v/>
      </c>
      <c r="Y16" s="491" t="str">
        <f t="shared" si="3"/>
        <v/>
      </c>
      <c r="Z16" s="183" t="str">
        <f t="shared" si="4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5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6"/>
        <v/>
      </c>
      <c r="AQ16" s="183" t="str">
        <f t="shared" si="7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8"/>
        <v>24</v>
      </c>
      <c r="B17" s="176">
        <v>9</v>
      </c>
      <c r="C17" s="51">
        <f>IF(B17&lt;=A$40,Mai!A$40+B17,"")</f>
        <v>40</v>
      </c>
      <c r="D17" s="205" t="str">
        <f t="shared" si="0"/>
        <v>Mo</v>
      </c>
      <c r="E17" s="206">
        <f>IF(MONTH(DATE(Start!$D$26,$A$8,$B17))&gt;$A$8,"",DATE(Start!$D$26,$A$8,$B17))</f>
        <v>45817</v>
      </c>
      <c r="F17" s="177">
        <f ca="1">IF(F$77=1,IF(Start!B$3&lt;E17,0,1),1)</f>
        <v>1</v>
      </c>
      <c r="G17" s="207"/>
      <c r="H17" s="177">
        <f t="shared" si="9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1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2"/>
        <v/>
      </c>
      <c r="Y17" s="491" t="str">
        <f t="shared" si="3"/>
        <v/>
      </c>
      <c r="Z17" s="183" t="str">
        <f t="shared" si="4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5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6"/>
        <v/>
      </c>
      <c r="AQ17" s="183" t="str">
        <f t="shared" si="7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8"/>
        <v>24</v>
      </c>
      <c r="B18" s="176">
        <v>10</v>
      </c>
      <c r="C18" s="51">
        <f>IF(B18&lt;=A$40,Mai!A$40+B18,"")</f>
        <v>41</v>
      </c>
      <c r="D18" s="205" t="str">
        <f t="shared" si="0"/>
        <v>Di</v>
      </c>
      <c r="E18" s="206">
        <f>IF(MONTH(DATE(Start!$D$26,$A$8,$B18))&gt;$A$8,"",DATE(Start!$D$26,$A$8,$B18))</f>
        <v>45818</v>
      </c>
      <c r="F18" s="177">
        <f ca="1">IF(F$77=1,IF(Start!B$3&lt;E18,0,1),1)</f>
        <v>1</v>
      </c>
      <c r="G18" s="207"/>
      <c r="H18" s="177">
        <f t="shared" si="9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1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2"/>
        <v/>
      </c>
      <c r="Y18" s="491" t="str">
        <f t="shared" si="3"/>
        <v/>
      </c>
      <c r="Z18" s="183" t="str">
        <f t="shared" si="4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5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6"/>
        <v/>
      </c>
      <c r="AQ18" s="183" t="str">
        <f t="shared" si="7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8"/>
        <v>24</v>
      </c>
      <c r="B19" s="176">
        <v>11</v>
      </c>
      <c r="C19" s="51">
        <f>IF(B19&lt;=A$40,Mai!A$40+B19,"")</f>
        <v>42</v>
      </c>
      <c r="D19" s="205" t="str">
        <f t="shared" si="0"/>
        <v>Mi</v>
      </c>
      <c r="E19" s="206">
        <f>IF(MONTH(DATE(Start!$D$26,$A$8,$B19))&gt;$A$8,"",DATE(Start!$D$26,$A$8,$B19))</f>
        <v>45819</v>
      </c>
      <c r="F19" s="177">
        <f ca="1">IF(F$77=1,IF(Start!B$3&lt;E19,0,1),1)</f>
        <v>1</v>
      </c>
      <c r="G19" s="207"/>
      <c r="H19" s="177">
        <f t="shared" si="9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1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2"/>
        <v/>
      </c>
      <c r="Y19" s="491" t="str">
        <f t="shared" si="3"/>
        <v/>
      </c>
      <c r="Z19" s="183" t="str">
        <f t="shared" si="4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5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6"/>
        <v/>
      </c>
      <c r="AQ19" s="183" t="str">
        <f t="shared" si="7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8"/>
        <v>24</v>
      </c>
      <c r="B20" s="176">
        <v>12</v>
      </c>
      <c r="C20" s="51">
        <f>IF(B20&lt;=A$40,Mai!A$40+B20,"")</f>
        <v>43</v>
      </c>
      <c r="D20" s="205" t="str">
        <f t="shared" si="0"/>
        <v>Do</v>
      </c>
      <c r="E20" s="206">
        <f>IF(MONTH(DATE(Start!$D$26,$A$8,$B20))&gt;$A$8,"",DATE(Start!$D$26,$A$8,$B20))</f>
        <v>45820</v>
      </c>
      <c r="F20" s="177">
        <f ca="1">IF(F$77=1,IF(Start!B$3&lt;E20,0,1),1)</f>
        <v>1</v>
      </c>
      <c r="G20" s="207"/>
      <c r="H20" s="177">
        <f t="shared" si="9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1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2"/>
        <v/>
      </c>
      <c r="Y20" s="491" t="str">
        <f t="shared" si="3"/>
        <v/>
      </c>
      <c r="Z20" s="183" t="str">
        <f t="shared" si="4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5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6"/>
        <v/>
      </c>
      <c r="AQ20" s="183" t="str">
        <f t="shared" si="7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8"/>
        <v>24</v>
      </c>
      <c r="B21" s="176">
        <v>13</v>
      </c>
      <c r="C21" s="51">
        <f>IF(B21&lt;=A$40,Mai!A$40+B21,"")</f>
        <v>44</v>
      </c>
      <c r="D21" s="205" t="str">
        <f t="shared" si="0"/>
        <v>Fr</v>
      </c>
      <c r="E21" s="206">
        <f>IF(MONTH(DATE(Start!$D$26,$A$8,$B21))&gt;$A$8,"",DATE(Start!$D$26,$A$8,$B21))</f>
        <v>45821</v>
      </c>
      <c r="F21" s="177">
        <f ca="1">IF(F$77=1,IF(Start!B$3&lt;E21,0,1),1)</f>
        <v>1</v>
      </c>
      <c r="G21" s="207"/>
      <c r="H21" s="177">
        <f t="shared" si="9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1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2"/>
        <v/>
      </c>
      <c r="Y21" s="491" t="str">
        <f t="shared" si="3"/>
        <v/>
      </c>
      <c r="Z21" s="183" t="str">
        <f t="shared" si="4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5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6"/>
        <v/>
      </c>
      <c r="AQ21" s="183" t="str">
        <f t="shared" si="7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8"/>
        <v>24</v>
      </c>
      <c r="B22" s="176">
        <v>14</v>
      </c>
      <c r="C22" s="51">
        <f>IF(B22&lt;=A$40,Mai!A$40+B22,"")</f>
        <v>45</v>
      </c>
      <c r="D22" s="205" t="str">
        <f t="shared" si="0"/>
        <v>Sa</v>
      </c>
      <c r="E22" s="206">
        <f>IF(MONTH(DATE(Start!$D$26,$A$8,$B22))&gt;$A$8,"",DATE(Start!$D$26,$A$8,$B22))</f>
        <v>45822</v>
      </c>
      <c r="F22" s="177">
        <f ca="1">IF(F$77=1,IF(Start!B$3&lt;E22,0,1),1)</f>
        <v>1</v>
      </c>
      <c r="G22" s="207"/>
      <c r="H22" s="177">
        <f t="shared" si="9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1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2"/>
        <v/>
      </c>
      <c r="Y22" s="491" t="str">
        <f t="shared" si="3"/>
        <v/>
      </c>
      <c r="Z22" s="183" t="str">
        <f t="shared" si="4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5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6"/>
        <v/>
      </c>
      <c r="AQ22" s="183" t="str">
        <f t="shared" si="7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8"/>
        <v>24</v>
      </c>
      <c r="B23" s="176">
        <v>15</v>
      </c>
      <c r="C23" s="51">
        <f>IF(B23&lt;=A$40,Mai!A$40+B23,"")</f>
        <v>46</v>
      </c>
      <c r="D23" s="205" t="str">
        <f t="shared" si="0"/>
        <v>So</v>
      </c>
      <c r="E23" s="206">
        <f>IF(MONTH(DATE(Start!$D$26,$A$8,$B23))&gt;$A$8,"",DATE(Start!$D$26,$A$8,$B23))</f>
        <v>45823</v>
      </c>
      <c r="F23" s="177">
        <f ca="1">IF(F$77=1,IF(Start!B$3&lt;E23,0,1),1)</f>
        <v>1</v>
      </c>
      <c r="G23" s="207"/>
      <c r="H23" s="177">
        <f t="shared" si="9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1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2"/>
        <v/>
      </c>
      <c r="Y23" s="491" t="str">
        <f t="shared" si="3"/>
        <v/>
      </c>
      <c r="Z23" s="183" t="str">
        <f t="shared" si="4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5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6"/>
        <v/>
      </c>
      <c r="AQ23" s="183" t="str">
        <f t="shared" si="7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8"/>
        <v>25</v>
      </c>
      <c r="B24" s="176">
        <v>16</v>
      </c>
      <c r="C24" s="51">
        <f>IF(B24&lt;=A$40,Mai!A$40+B24,"")</f>
        <v>47</v>
      </c>
      <c r="D24" s="205" t="str">
        <f t="shared" si="0"/>
        <v>Mo</v>
      </c>
      <c r="E24" s="206">
        <f>IF(MONTH(DATE(Start!$D$26,$A$8,$B24))&gt;$A$8,"",DATE(Start!$D$26,$A$8,$B24))</f>
        <v>45824</v>
      </c>
      <c r="F24" s="177">
        <f ca="1">IF(F$77=1,IF(Start!B$3&lt;E24,0,1),1)</f>
        <v>1</v>
      </c>
      <c r="G24" s="207"/>
      <c r="H24" s="177">
        <f t="shared" si="9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1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2"/>
        <v/>
      </c>
      <c r="Y24" s="491" t="str">
        <f t="shared" si="3"/>
        <v/>
      </c>
      <c r="Z24" s="183" t="str">
        <f t="shared" si="4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5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6"/>
        <v/>
      </c>
      <c r="AQ24" s="183" t="str">
        <f t="shared" si="7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8"/>
        <v>25</v>
      </c>
      <c r="B25" s="176">
        <v>17</v>
      </c>
      <c r="C25" s="51">
        <f>IF(B25&lt;=A$40,Mai!A$40+B25,"")</f>
        <v>48</v>
      </c>
      <c r="D25" s="205" t="str">
        <f t="shared" si="0"/>
        <v>Di</v>
      </c>
      <c r="E25" s="206">
        <f>IF(MONTH(DATE(Start!$D$26,$A$8,$B25))&gt;$A$8,"",DATE(Start!$D$26,$A$8,$B25))</f>
        <v>45825</v>
      </c>
      <c r="F25" s="177">
        <f ca="1">IF(F$77=1,IF(Start!B$3&lt;E25,0,1),1)</f>
        <v>1</v>
      </c>
      <c r="G25" s="207"/>
      <c r="H25" s="177">
        <f t="shared" si="9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1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2"/>
        <v/>
      </c>
      <c r="Y25" s="491" t="str">
        <f t="shared" si="3"/>
        <v/>
      </c>
      <c r="Z25" s="183" t="str">
        <f t="shared" si="4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5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6"/>
        <v/>
      </c>
      <c r="AQ25" s="183" t="str">
        <f t="shared" si="7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8"/>
        <v>25</v>
      </c>
      <c r="B26" s="176">
        <v>18</v>
      </c>
      <c r="C26" s="51">
        <f>IF(B26&lt;=A$40,Mai!A$40+B26,"")</f>
        <v>49</v>
      </c>
      <c r="D26" s="205" t="str">
        <f t="shared" si="0"/>
        <v>Mi</v>
      </c>
      <c r="E26" s="206">
        <f>IF(MONTH(DATE(Start!$D$26,$A$8,$B26))&gt;$A$8,"",DATE(Start!$D$26,$A$8,$B26))</f>
        <v>45826</v>
      </c>
      <c r="F26" s="177">
        <f ca="1">IF(F$77=1,IF(Start!B$3&lt;E26,0,1),1)</f>
        <v>1</v>
      </c>
      <c r="G26" s="207"/>
      <c r="H26" s="177">
        <f t="shared" si="9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1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2"/>
        <v/>
      </c>
      <c r="Y26" s="491" t="str">
        <f t="shared" si="3"/>
        <v/>
      </c>
      <c r="Z26" s="183" t="str">
        <f t="shared" si="4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5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6"/>
        <v/>
      </c>
      <c r="AQ26" s="183" t="str">
        <f t="shared" si="7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8"/>
        <v>25</v>
      </c>
      <c r="B27" s="176">
        <v>19</v>
      </c>
      <c r="C27" s="51">
        <f>IF(B27&lt;=A$40,Mai!A$40+B27,"")</f>
        <v>50</v>
      </c>
      <c r="D27" s="205" t="str">
        <f t="shared" si="0"/>
        <v>Do</v>
      </c>
      <c r="E27" s="206">
        <f>IF(MONTH(DATE(Start!$D$26,$A$8,$B27))&gt;$A$8,"",DATE(Start!$D$26,$A$8,$B27))</f>
        <v>45827</v>
      </c>
      <c r="F27" s="177">
        <f ca="1">IF(F$77=1,IF(Start!B$3&lt;E27,0,1),1)</f>
        <v>1</v>
      </c>
      <c r="G27" s="207"/>
      <c r="H27" s="177">
        <f t="shared" si="9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1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2"/>
        <v/>
      </c>
      <c r="Y27" s="491" t="str">
        <f t="shared" si="3"/>
        <v/>
      </c>
      <c r="Z27" s="183" t="str">
        <f t="shared" si="4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5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6"/>
        <v/>
      </c>
      <c r="AQ27" s="183" t="str">
        <f t="shared" si="7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8"/>
        <v>25</v>
      </c>
      <c r="B28" s="176">
        <v>20</v>
      </c>
      <c r="C28" s="51">
        <f>IF(B28&lt;=A$40,Mai!A$40+B28,"")</f>
        <v>51</v>
      </c>
      <c r="D28" s="205" t="str">
        <f t="shared" si="0"/>
        <v>Fr</v>
      </c>
      <c r="E28" s="206">
        <f>IF(MONTH(DATE(Start!$D$26,$A$8,$B28))&gt;$A$8,"",DATE(Start!$D$26,$A$8,$B28))</f>
        <v>45828</v>
      </c>
      <c r="F28" s="177">
        <f ca="1">IF(F$77=1,IF(Start!B$3&lt;E28,0,1),1)</f>
        <v>1</v>
      </c>
      <c r="G28" s="207"/>
      <c r="H28" s="177">
        <f>IF(ISNUMBER(G28),1,0)</f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1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2"/>
        <v/>
      </c>
      <c r="Y28" s="491" t="str">
        <f t="shared" si="3"/>
        <v/>
      </c>
      <c r="Z28" s="183" t="str">
        <f t="shared" si="4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5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6"/>
        <v/>
      </c>
      <c r="AQ28" s="183" t="str">
        <f t="shared" si="7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8"/>
        <v>25</v>
      </c>
      <c r="B29" s="176">
        <v>21</v>
      </c>
      <c r="C29" s="51">
        <f>IF(B29&lt;=A$40,Mai!A$40+B29,"")</f>
        <v>52</v>
      </c>
      <c r="D29" s="205" t="str">
        <f t="shared" si="0"/>
        <v>Sa</v>
      </c>
      <c r="E29" s="206">
        <f>IF(MONTH(DATE(Start!$D$26,$A$8,$B29))&gt;$A$8,"",DATE(Start!$D$26,$A$8,$B29))</f>
        <v>45829</v>
      </c>
      <c r="F29" s="177">
        <f ca="1">IF(F$77=1,IF(Start!B$3&lt;E29,0,1),1)</f>
        <v>1</v>
      </c>
      <c r="G29" s="207"/>
      <c r="H29" s="177">
        <f t="shared" si="9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1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2"/>
        <v/>
      </c>
      <c r="Y29" s="491" t="str">
        <f t="shared" si="3"/>
        <v/>
      </c>
      <c r="Z29" s="183" t="str">
        <f t="shared" si="4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5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6"/>
        <v/>
      </c>
      <c r="AQ29" s="183" t="str">
        <f t="shared" si="7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8"/>
        <v>25</v>
      </c>
      <c r="B30" s="176">
        <v>22</v>
      </c>
      <c r="C30" s="51">
        <f>IF(B30&lt;=A$40,Mai!A$40+B30,"")</f>
        <v>53</v>
      </c>
      <c r="D30" s="205" t="str">
        <f t="shared" si="0"/>
        <v>So</v>
      </c>
      <c r="E30" s="206">
        <f>IF(MONTH(DATE(Start!$D$26,$A$8,$B30))&gt;$A$8,"",DATE(Start!$D$26,$A$8,$B30))</f>
        <v>45830</v>
      </c>
      <c r="F30" s="177">
        <f ca="1">IF(F$77=1,IF(Start!B$3&lt;E30,0,1),1)</f>
        <v>1</v>
      </c>
      <c r="G30" s="207"/>
      <c r="H30" s="177">
        <f t="shared" si="9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1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2"/>
        <v/>
      </c>
      <c r="Y30" s="491" t="str">
        <f t="shared" si="3"/>
        <v/>
      </c>
      <c r="Z30" s="183" t="str">
        <f t="shared" si="4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5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6"/>
        <v/>
      </c>
      <c r="AQ30" s="183" t="str">
        <f t="shared" si="7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8"/>
        <v>26</v>
      </c>
      <c r="B31" s="176">
        <v>23</v>
      </c>
      <c r="C31" s="51">
        <f>IF(B31&lt;=A$40,Mai!A$40+B31,"")</f>
        <v>54</v>
      </c>
      <c r="D31" s="205" t="str">
        <f t="shared" si="0"/>
        <v>Mo</v>
      </c>
      <c r="E31" s="206">
        <f>IF(MONTH(DATE(Start!$D$26,$A$8,$B31))&gt;$A$8,"",DATE(Start!$D$26,$A$8,$B31))</f>
        <v>45831</v>
      </c>
      <c r="F31" s="177">
        <f ca="1">IF(F$77=1,IF(Start!B$3&lt;E31,0,1),1)</f>
        <v>1</v>
      </c>
      <c r="G31" s="207"/>
      <c r="H31" s="177">
        <f t="shared" si="9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1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2"/>
        <v/>
      </c>
      <c r="Y31" s="491" t="str">
        <f t="shared" si="3"/>
        <v/>
      </c>
      <c r="Z31" s="183" t="str">
        <f t="shared" si="4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5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6"/>
        <v/>
      </c>
      <c r="AQ31" s="183" t="str">
        <f t="shared" si="7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8"/>
        <v>26</v>
      </c>
      <c r="B32" s="176">
        <v>24</v>
      </c>
      <c r="C32" s="51">
        <f>IF(B32&lt;=A$40,Mai!A$40+B32,"")</f>
        <v>55</v>
      </c>
      <c r="D32" s="205" t="str">
        <f t="shared" si="0"/>
        <v>Di</v>
      </c>
      <c r="E32" s="206">
        <f>IF(MONTH(DATE(Start!$D$26,$A$8,$B32))&gt;$A$8,"",DATE(Start!$D$26,$A$8,$B32))</f>
        <v>45832</v>
      </c>
      <c r="F32" s="177">
        <f ca="1">IF(F$77=1,IF(Start!B$3&lt;E32,0,1),1)</f>
        <v>1</v>
      </c>
      <c r="G32" s="207"/>
      <c r="H32" s="177">
        <f t="shared" si="9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1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2"/>
        <v/>
      </c>
      <c r="Y32" s="491" t="str">
        <f t="shared" si="3"/>
        <v/>
      </c>
      <c r="Z32" s="183" t="str">
        <f t="shared" si="4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5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6"/>
        <v/>
      </c>
      <c r="AQ32" s="183" t="str">
        <f t="shared" si="7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8"/>
        <v>26</v>
      </c>
      <c r="B33" s="176">
        <v>25</v>
      </c>
      <c r="C33" s="51">
        <f>IF(B33&lt;=A$40,Mai!A$40+B33,"")</f>
        <v>56</v>
      </c>
      <c r="D33" s="205" t="str">
        <f t="shared" si="0"/>
        <v>Mi</v>
      </c>
      <c r="E33" s="206">
        <f>IF(MONTH(DATE(Start!$D$26,$A$8,$B33))&gt;$A$8,"",DATE(Start!$D$26,$A$8,$B33))</f>
        <v>45833</v>
      </c>
      <c r="F33" s="177">
        <f ca="1">IF(F$77=1,IF(Start!B$3&lt;E33,0,1),1)</f>
        <v>1</v>
      </c>
      <c r="G33" s="207"/>
      <c r="H33" s="177">
        <f t="shared" si="9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1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2"/>
        <v/>
      </c>
      <c r="Y33" s="491" t="str">
        <f t="shared" si="3"/>
        <v/>
      </c>
      <c r="Z33" s="183" t="str">
        <f t="shared" si="4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5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6"/>
        <v/>
      </c>
      <c r="AQ33" s="183" t="str">
        <f t="shared" si="7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8"/>
        <v>26</v>
      </c>
      <c r="B34" s="176">
        <v>26</v>
      </c>
      <c r="C34" s="51">
        <f>IF(B34&lt;=A$40,Mai!A$40+B34,"")</f>
        <v>57</v>
      </c>
      <c r="D34" s="205" t="str">
        <f t="shared" si="0"/>
        <v>Do</v>
      </c>
      <c r="E34" s="206">
        <f>IF(MONTH(DATE(Start!$D$26,$A$8,$B34))&gt;$A$8,"",DATE(Start!$D$26,$A$8,$B34))</f>
        <v>45834</v>
      </c>
      <c r="F34" s="177">
        <f ca="1">IF(F$77=1,IF(Start!B$3&lt;E34,0,1),1)</f>
        <v>1</v>
      </c>
      <c r="G34" s="207"/>
      <c r="H34" s="177">
        <f t="shared" si="9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1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2"/>
        <v/>
      </c>
      <c r="Y34" s="491" t="str">
        <f t="shared" si="3"/>
        <v/>
      </c>
      <c r="Z34" s="183" t="str">
        <f t="shared" si="4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5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6"/>
        <v/>
      </c>
      <c r="AQ34" s="183" t="str">
        <f t="shared" si="7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8"/>
        <v>26</v>
      </c>
      <c r="B35" s="176">
        <v>27</v>
      </c>
      <c r="C35" s="51">
        <f>IF(B35&lt;=A$40,Mai!A$40+B35,"")</f>
        <v>58</v>
      </c>
      <c r="D35" s="205" t="str">
        <f t="shared" si="0"/>
        <v>Fr</v>
      </c>
      <c r="E35" s="206">
        <f>IF(MONTH(DATE(Start!$D$26,$A$8,$B35))&gt;$A$8,"",DATE(Start!$D$26,$A$8,$B35))</f>
        <v>45835</v>
      </c>
      <c r="F35" s="177">
        <f ca="1">IF(F$77=1,IF(Start!B$3&lt;E35,0,1),1)</f>
        <v>1</v>
      </c>
      <c r="G35" s="207"/>
      <c r="H35" s="177">
        <f t="shared" si="9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1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2"/>
        <v/>
      </c>
      <c r="Y35" s="491" t="str">
        <f t="shared" si="3"/>
        <v/>
      </c>
      <c r="Z35" s="183" t="str">
        <f t="shared" si="4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5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6"/>
        <v/>
      </c>
      <c r="AQ35" s="183" t="str">
        <f t="shared" si="7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8"/>
        <v>26</v>
      </c>
      <c r="B36" s="176">
        <v>28</v>
      </c>
      <c r="C36" s="51">
        <f>IF(B36&lt;=A$40,Mai!A$40+B36,"")</f>
        <v>59</v>
      </c>
      <c r="D36" s="205" t="str">
        <f t="shared" si="0"/>
        <v>Sa</v>
      </c>
      <c r="E36" s="206">
        <f>IF(MONTH(DATE(Start!$D$26,$A$8,$B36))&gt;$A$8,"",DATE(Start!$D$26,$A$8,$B36))</f>
        <v>45836</v>
      </c>
      <c r="F36" s="177">
        <f ca="1">IF(F$77=1,IF(Start!B$3&lt;E36,0,1),1)</f>
        <v>1</v>
      </c>
      <c r="G36" s="207"/>
      <c r="H36" s="177">
        <f t="shared" si="9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1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2"/>
        <v/>
      </c>
      <c r="Y36" s="491" t="str">
        <f t="shared" si="3"/>
        <v/>
      </c>
      <c r="Z36" s="183" t="str">
        <f t="shared" si="4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5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6"/>
        <v/>
      </c>
      <c r="AQ36" s="183" t="str">
        <f t="shared" si="7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8"/>
        <v>26</v>
      </c>
      <c r="B37" s="176">
        <v>29</v>
      </c>
      <c r="C37" s="51">
        <f>IF(B37&lt;=A$40,Mai!A$40+B37,"")</f>
        <v>60</v>
      </c>
      <c r="D37" s="205" t="str">
        <f t="shared" si="0"/>
        <v>So</v>
      </c>
      <c r="E37" s="206">
        <f>IF(MONTH(DATE(Start!$D$26,$A$8,$B37))&gt;$A$8,"",DATE(Start!$D$26,$A$8,$B37))</f>
        <v>45837</v>
      </c>
      <c r="F37" s="177">
        <f ca="1">IF(F$77=1,IF(Start!B$3&lt;E37,0,1),1)</f>
        <v>1</v>
      </c>
      <c r="G37" s="207"/>
      <c r="H37" s="177">
        <f t="shared" si="9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1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2"/>
        <v/>
      </c>
      <c r="Y37" s="491" t="str">
        <f t="shared" si="3"/>
        <v/>
      </c>
      <c r="Z37" s="183" t="str">
        <f t="shared" si="4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5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6"/>
        <v/>
      </c>
      <c r="AQ37" s="183" t="str">
        <f t="shared" si="7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8"/>
        <v>27</v>
      </c>
      <c r="B38" s="176">
        <v>30</v>
      </c>
      <c r="C38" s="51">
        <f>IF(B38&lt;=A$40,Mai!A$40+B38,"")</f>
        <v>61</v>
      </c>
      <c r="D38" s="205" t="str">
        <f t="shared" si="0"/>
        <v>Mo</v>
      </c>
      <c r="E38" s="206">
        <f>IF(MONTH(DATE(Start!$D$26,$A$8,$B38))&gt;$A$8,"",DATE(Start!$D$26,$A$8,$B38))</f>
        <v>45838</v>
      </c>
      <c r="F38" s="177">
        <f ca="1">IF(F$77=1,IF(Start!B$3&lt;E38,0,1),1)</f>
        <v>1</v>
      </c>
      <c r="G38" s="207"/>
      <c r="H38" s="177">
        <f t="shared" si="9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1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2"/>
        <v/>
      </c>
      <c r="Y38" s="491" t="str">
        <f t="shared" si="3"/>
        <v/>
      </c>
      <c r="Z38" s="183" t="str">
        <f t="shared" si="4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5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6"/>
        <v/>
      </c>
      <c r="AQ38" s="183" t="str">
        <f t="shared" si="7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 t="str">
        <f t="shared" si="8"/>
        <v/>
      </c>
      <c r="B39" s="351">
        <v>31</v>
      </c>
      <c r="C39" s="478" t="str">
        <f>IF(B39&lt;=A$40,Mai!A$40+B39,"")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9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1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2"/>
        <v/>
      </c>
      <c r="Y39" s="493" t="str">
        <f t="shared" si="3"/>
        <v/>
      </c>
      <c r="Z39" s="361" t="str">
        <f t="shared" si="4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5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6"/>
        <v/>
      </c>
      <c r="AQ39" s="361" t="str">
        <f t="shared" si="7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30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45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22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IF(TEXT($A81,0)="","",COUNTIF(M$9:M$39,$A81)+COUNTIF(M$43:M$73,$A81)+COUNTIF(Mai!M$9:M$39,$A81)+COUNTIF(Mai!M$43:M$73,$A81))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IF(TEXT($A81,0)="","",COUNTIF(AJ$9:AJ$39,$A81)+COUNTIF(AJ$43:AJ$73,$A81)+COUNTIF(Mai!AJ$9:AJ$39,$A81)+COUNTIF(Mai!AJ$43:AJ$73,$A81))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23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24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25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26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>
        <f>IF(ISNUMBER(A85),IF(ISNUMBER(MAX(A38:A39)),IF(MAX(A38:A39)=A85,"",IF(MAX(A38:A39)=0,"",MAX(A38:A39))),""),"")</f>
        <v>27</v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>
        <f>IF(TEXT(A86,0)="","",COUNTIF(M$9:M$39,A86)+COUNTIF(M$43:M$73,A86))</f>
        <v>0</v>
      </c>
      <c r="N86" s="328"/>
      <c r="O86" s="328"/>
      <c r="P86" s="361"/>
      <c r="Q86" s="328"/>
      <c r="R86" s="361">
        <f t="shared" si="55"/>
        <v>0</v>
      </c>
      <c r="S86" s="434">
        <f t="shared" si="55"/>
        <v>0</v>
      </c>
      <c r="T86" s="365"/>
      <c r="U86" s="365">
        <f t="shared" si="40"/>
        <v>0</v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>
        <f>IF(TEXT($A86,0)="","",COUNTIF(M$9:M$39,$A86)+COUNTIF(M$43:M$73,$A86))</f>
        <v>0</v>
      </c>
      <c r="AC86" s="438" t="str">
        <f t="shared" si="44"/>
        <v>Läufe</v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>
        <f>IF(TEXT($A86,0)="","",SUMIF($A$9:$A$39,$A86,AI$9:AI$39)+SUMIF($A$43:$A$73,$A86,AI$43:AI$73))</f>
        <v>0</v>
      </c>
      <c r="AJ86" s="328">
        <f t="shared" si="47"/>
        <v>0</v>
      </c>
      <c r="AK86" s="434">
        <f t="shared" si="48"/>
        <v>0</v>
      </c>
      <c r="AL86" s="365">
        <f t="shared" si="48"/>
        <v>0</v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>
        <f>IF(TEXT($A86,0)="","",COUNTIF(AJ$9:AJ$39,$A86)+COUNTIF(AJ$43:AJ$73,$A86))</f>
        <v>0</v>
      </c>
      <c r="AT86" s="451" t="str">
        <f t="shared" si="52"/>
        <v>Wanderungen</v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>
        <f>IF(ISNUMBER(A85),IF(ISNUMBER(MAX(A38:A39)),IF(MAX(A38:A39)=A85,"",IF(MAX(A38:A39)=0,"",MAX(A38:A39))),""),"")</f>
        <v>27</v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Juni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22</v>
      </c>
      <c r="B105" s="255">
        <f t="shared" si="56"/>
        <v>1</v>
      </c>
      <c r="C105" s="255">
        <f t="shared" si="56"/>
        <v>32</v>
      </c>
      <c r="D105" s="330" t="str">
        <f t="shared" si="56"/>
        <v>So</v>
      </c>
      <c r="E105" s="331">
        <f t="shared" si="56"/>
        <v>45809</v>
      </c>
      <c r="F105" s="327">
        <f t="shared" ca="1" si="56"/>
        <v>1</v>
      </c>
      <c r="G105" s="482" t="str">
        <f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7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8">IF(W105="","",IF(W105=0,"",A105))</f>
        <v/>
      </c>
      <c r="Y105" s="492" t="str">
        <f t="shared" ref="Y105:Y135" si="59">IF(ISBLANK(R105),"",IF(ISBLANK(S105),"",IF(ISBLANK(Q105),IF(ISERROR(S105/R105),"",S105/R105),IF(ISERROR(S105/Q105),"",S105/Q105))))</f>
        <v/>
      </c>
      <c r="Z105" s="237" t="str">
        <f t="shared" ref="Z105:Z135" si="60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1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23</v>
      </c>
      <c r="B106" s="51">
        <f t="shared" si="56"/>
        <v>2</v>
      </c>
      <c r="C106" s="51">
        <f t="shared" si="56"/>
        <v>33</v>
      </c>
      <c r="D106" s="205" t="str">
        <f t="shared" si="56"/>
        <v>Mo</v>
      </c>
      <c r="E106" s="206">
        <f t="shared" si="56"/>
        <v>45810</v>
      </c>
      <c r="F106" s="177">
        <f t="shared" ca="1" si="56"/>
        <v>1</v>
      </c>
      <c r="G106" s="483" t="str">
        <f t="shared" ref="G106:G123" si="62">IF(ISBLANK(G10),"",G10)</f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7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8"/>
        <v/>
      </c>
      <c r="Y106" s="491" t="str">
        <f t="shared" si="59"/>
        <v/>
      </c>
      <c r="Z106" s="183" t="str">
        <f t="shared" si="60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1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23</v>
      </c>
      <c r="B107" s="51">
        <f t="shared" si="56"/>
        <v>3</v>
      </c>
      <c r="C107" s="51">
        <f t="shared" si="56"/>
        <v>34</v>
      </c>
      <c r="D107" s="205" t="str">
        <f t="shared" si="56"/>
        <v>Di</v>
      </c>
      <c r="E107" s="206">
        <f t="shared" si="56"/>
        <v>45811</v>
      </c>
      <c r="F107" s="177">
        <f t="shared" ca="1" si="56"/>
        <v>1</v>
      </c>
      <c r="G107" s="483" t="str">
        <f t="shared" si="62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7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8"/>
        <v/>
      </c>
      <c r="Y107" s="491" t="str">
        <f t="shared" si="59"/>
        <v/>
      </c>
      <c r="Z107" s="183" t="str">
        <f t="shared" si="60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1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23</v>
      </c>
      <c r="B108" s="51">
        <f t="shared" si="56"/>
        <v>4</v>
      </c>
      <c r="C108" s="51">
        <f t="shared" si="56"/>
        <v>35</v>
      </c>
      <c r="D108" s="205" t="str">
        <f t="shared" si="56"/>
        <v>Mi</v>
      </c>
      <c r="E108" s="206">
        <f t="shared" si="56"/>
        <v>45812</v>
      </c>
      <c r="F108" s="177">
        <f t="shared" ca="1" si="56"/>
        <v>1</v>
      </c>
      <c r="G108" s="483" t="str">
        <f t="shared" si="62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7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8"/>
        <v/>
      </c>
      <c r="Y108" s="491" t="str">
        <f t="shared" si="59"/>
        <v/>
      </c>
      <c r="Z108" s="183" t="str">
        <f t="shared" si="60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1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23</v>
      </c>
      <c r="B109" s="51">
        <f t="shared" si="56"/>
        <v>5</v>
      </c>
      <c r="C109" s="51">
        <f t="shared" si="56"/>
        <v>36</v>
      </c>
      <c r="D109" s="205" t="str">
        <f t="shared" si="56"/>
        <v>Do</v>
      </c>
      <c r="E109" s="206">
        <f t="shared" si="56"/>
        <v>45813</v>
      </c>
      <c r="F109" s="177">
        <f t="shared" ca="1" si="56"/>
        <v>1</v>
      </c>
      <c r="G109" s="483" t="str">
        <f t="shared" si="62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7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8"/>
        <v/>
      </c>
      <c r="Y109" s="491" t="str">
        <f t="shared" si="59"/>
        <v/>
      </c>
      <c r="Z109" s="183" t="str">
        <f t="shared" si="60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1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23</v>
      </c>
      <c r="B110" s="51">
        <f t="shared" si="56"/>
        <v>6</v>
      </c>
      <c r="C110" s="51">
        <f t="shared" si="56"/>
        <v>37</v>
      </c>
      <c r="D110" s="205" t="str">
        <f t="shared" si="56"/>
        <v>Fr</v>
      </c>
      <c r="E110" s="206">
        <f t="shared" si="56"/>
        <v>45814</v>
      </c>
      <c r="F110" s="177">
        <f t="shared" ca="1" si="56"/>
        <v>1</v>
      </c>
      <c r="G110" s="483" t="str">
        <f t="shared" si="62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7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8"/>
        <v/>
      </c>
      <c r="Y110" s="491" t="str">
        <f t="shared" si="59"/>
        <v/>
      </c>
      <c r="Z110" s="183" t="str">
        <f t="shared" si="60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1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23</v>
      </c>
      <c r="B111" s="51">
        <f t="shared" si="56"/>
        <v>7</v>
      </c>
      <c r="C111" s="51">
        <f t="shared" si="56"/>
        <v>38</v>
      </c>
      <c r="D111" s="205" t="str">
        <f t="shared" si="56"/>
        <v>Sa</v>
      </c>
      <c r="E111" s="206">
        <f t="shared" si="56"/>
        <v>45815</v>
      </c>
      <c r="F111" s="177">
        <f t="shared" ca="1" si="56"/>
        <v>1</v>
      </c>
      <c r="G111" s="483" t="str">
        <f t="shared" si="62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7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8"/>
        <v/>
      </c>
      <c r="Y111" s="491" t="str">
        <f t="shared" si="59"/>
        <v/>
      </c>
      <c r="Z111" s="183" t="str">
        <f t="shared" si="60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1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23</v>
      </c>
      <c r="B112" s="51">
        <f t="shared" si="56"/>
        <v>8</v>
      </c>
      <c r="C112" s="51">
        <f t="shared" si="56"/>
        <v>39</v>
      </c>
      <c r="D112" s="205" t="str">
        <f t="shared" si="56"/>
        <v>So</v>
      </c>
      <c r="E112" s="206">
        <f t="shared" si="56"/>
        <v>45816</v>
      </c>
      <c r="F112" s="177">
        <f t="shared" ca="1" si="56"/>
        <v>1</v>
      </c>
      <c r="G112" s="483" t="str">
        <f t="shared" si="62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7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8"/>
        <v/>
      </c>
      <c r="Y112" s="491" t="str">
        <f t="shared" si="59"/>
        <v/>
      </c>
      <c r="Z112" s="183" t="str">
        <f t="shared" si="60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1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24</v>
      </c>
      <c r="B113" s="51">
        <f t="shared" si="56"/>
        <v>9</v>
      </c>
      <c r="C113" s="51">
        <f t="shared" si="56"/>
        <v>40</v>
      </c>
      <c r="D113" s="205" t="str">
        <f t="shared" si="56"/>
        <v>Mo</v>
      </c>
      <c r="E113" s="206">
        <f t="shared" si="56"/>
        <v>45817</v>
      </c>
      <c r="F113" s="177">
        <f t="shared" ca="1" si="56"/>
        <v>1</v>
      </c>
      <c r="G113" s="483" t="str">
        <f t="shared" si="62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7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8"/>
        <v/>
      </c>
      <c r="Y113" s="491" t="str">
        <f t="shared" si="59"/>
        <v/>
      </c>
      <c r="Z113" s="183" t="str">
        <f t="shared" si="60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1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24</v>
      </c>
      <c r="B114" s="51">
        <f t="shared" si="56"/>
        <v>10</v>
      </c>
      <c r="C114" s="51">
        <f t="shared" si="56"/>
        <v>41</v>
      </c>
      <c r="D114" s="205" t="str">
        <f t="shared" si="56"/>
        <v>Di</v>
      </c>
      <c r="E114" s="206">
        <f t="shared" si="56"/>
        <v>45818</v>
      </c>
      <c r="F114" s="177">
        <f t="shared" ca="1" si="56"/>
        <v>1</v>
      </c>
      <c r="G114" s="483" t="str">
        <f t="shared" si="62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7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8"/>
        <v/>
      </c>
      <c r="Y114" s="491" t="str">
        <f t="shared" si="59"/>
        <v/>
      </c>
      <c r="Z114" s="183" t="str">
        <f t="shared" si="60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1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24</v>
      </c>
      <c r="B115" s="51">
        <f t="shared" si="56"/>
        <v>11</v>
      </c>
      <c r="C115" s="51">
        <f t="shared" si="56"/>
        <v>42</v>
      </c>
      <c r="D115" s="205" t="str">
        <f t="shared" si="56"/>
        <v>Mi</v>
      </c>
      <c r="E115" s="206">
        <f t="shared" si="56"/>
        <v>45819</v>
      </c>
      <c r="F115" s="177">
        <f t="shared" ca="1" si="56"/>
        <v>1</v>
      </c>
      <c r="G115" s="483" t="str">
        <f t="shared" si="62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7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8"/>
        <v/>
      </c>
      <c r="Y115" s="491" t="str">
        <f t="shared" si="59"/>
        <v/>
      </c>
      <c r="Z115" s="183" t="str">
        <f t="shared" si="60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1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24</v>
      </c>
      <c r="B116" s="51">
        <f t="shared" si="56"/>
        <v>12</v>
      </c>
      <c r="C116" s="51">
        <f t="shared" si="56"/>
        <v>43</v>
      </c>
      <c r="D116" s="205" t="str">
        <f t="shared" si="56"/>
        <v>Do</v>
      </c>
      <c r="E116" s="206">
        <f t="shared" si="56"/>
        <v>45820</v>
      </c>
      <c r="F116" s="177">
        <f t="shared" ca="1" si="56"/>
        <v>1</v>
      </c>
      <c r="G116" s="483" t="str">
        <f t="shared" si="62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7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8"/>
        <v/>
      </c>
      <c r="Y116" s="491" t="str">
        <f t="shared" si="59"/>
        <v/>
      </c>
      <c r="Z116" s="183" t="str">
        <f t="shared" si="60"/>
        <v/>
      </c>
      <c r="AA116" s="177">
        <f t="shared" si="65"/>
        <v>0</v>
      </c>
      <c r="AB116" s="68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1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24</v>
      </c>
      <c r="B117" s="51">
        <f t="shared" si="56"/>
        <v>13</v>
      </c>
      <c r="C117" s="51">
        <f t="shared" si="56"/>
        <v>44</v>
      </c>
      <c r="D117" s="205" t="str">
        <f t="shared" si="56"/>
        <v>Fr</v>
      </c>
      <c r="E117" s="206">
        <f t="shared" si="56"/>
        <v>45821</v>
      </c>
      <c r="F117" s="177">
        <f t="shared" ca="1" si="56"/>
        <v>1</v>
      </c>
      <c r="G117" s="483" t="str">
        <f t="shared" si="62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7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8"/>
        <v/>
      </c>
      <c r="Y117" s="491" t="str">
        <f t="shared" si="59"/>
        <v/>
      </c>
      <c r="Z117" s="183" t="str">
        <f t="shared" si="60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1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24</v>
      </c>
      <c r="B118" s="51">
        <f t="shared" si="56"/>
        <v>14</v>
      </c>
      <c r="C118" s="51">
        <f t="shared" si="56"/>
        <v>45</v>
      </c>
      <c r="D118" s="205" t="str">
        <f t="shared" si="56"/>
        <v>Sa</v>
      </c>
      <c r="E118" s="206">
        <f t="shared" si="56"/>
        <v>45822</v>
      </c>
      <c r="F118" s="177">
        <f t="shared" ca="1" si="56"/>
        <v>1</v>
      </c>
      <c r="G118" s="483" t="str">
        <f t="shared" si="62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7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8"/>
        <v/>
      </c>
      <c r="Y118" s="491" t="str">
        <f t="shared" si="59"/>
        <v/>
      </c>
      <c r="Z118" s="183" t="str">
        <f t="shared" si="60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1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24</v>
      </c>
      <c r="B119" s="51">
        <f t="shared" si="56"/>
        <v>15</v>
      </c>
      <c r="C119" s="51">
        <f t="shared" si="56"/>
        <v>46</v>
      </c>
      <c r="D119" s="205" t="str">
        <f t="shared" si="56"/>
        <v>So</v>
      </c>
      <c r="E119" s="206">
        <f t="shared" si="56"/>
        <v>45823</v>
      </c>
      <c r="F119" s="177">
        <f t="shared" ca="1" si="56"/>
        <v>1</v>
      </c>
      <c r="G119" s="483" t="str">
        <f t="shared" si="62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7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8"/>
        <v/>
      </c>
      <c r="Y119" s="491" t="str">
        <f t="shared" si="59"/>
        <v/>
      </c>
      <c r="Z119" s="183" t="str">
        <f t="shared" si="60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1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25</v>
      </c>
      <c r="B120" s="51">
        <f t="shared" si="56"/>
        <v>16</v>
      </c>
      <c r="C120" s="51">
        <f t="shared" si="56"/>
        <v>47</v>
      </c>
      <c r="D120" s="205" t="str">
        <f t="shared" si="56"/>
        <v>Mo</v>
      </c>
      <c r="E120" s="206">
        <f t="shared" si="56"/>
        <v>45824</v>
      </c>
      <c r="F120" s="177">
        <f t="shared" ca="1" si="56"/>
        <v>1</v>
      </c>
      <c r="G120" s="483" t="str">
        <f t="shared" si="62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7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8"/>
        <v/>
      </c>
      <c r="Y120" s="491" t="str">
        <f t="shared" si="59"/>
        <v/>
      </c>
      <c r="Z120" s="183" t="str">
        <f t="shared" si="60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1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25</v>
      </c>
      <c r="B121" s="51">
        <f t="shared" si="74"/>
        <v>17</v>
      </c>
      <c r="C121" s="51">
        <f t="shared" si="74"/>
        <v>48</v>
      </c>
      <c r="D121" s="205" t="str">
        <f t="shared" si="74"/>
        <v>Di</v>
      </c>
      <c r="E121" s="206">
        <f t="shared" si="74"/>
        <v>45825</v>
      </c>
      <c r="F121" s="177">
        <f t="shared" ca="1" si="74"/>
        <v>1</v>
      </c>
      <c r="G121" s="483" t="str">
        <f t="shared" si="62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7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8"/>
        <v/>
      </c>
      <c r="Y121" s="491" t="str">
        <f t="shared" si="59"/>
        <v/>
      </c>
      <c r="Z121" s="183" t="str">
        <f t="shared" si="60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1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25</v>
      </c>
      <c r="B122" s="51">
        <f t="shared" si="74"/>
        <v>18</v>
      </c>
      <c r="C122" s="51">
        <f t="shared" si="74"/>
        <v>49</v>
      </c>
      <c r="D122" s="205" t="str">
        <f t="shared" si="74"/>
        <v>Mi</v>
      </c>
      <c r="E122" s="206">
        <f t="shared" si="74"/>
        <v>45826</v>
      </c>
      <c r="F122" s="177">
        <f t="shared" ca="1" si="74"/>
        <v>1</v>
      </c>
      <c r="G122" s="483" t="str">
        <f t="shared" si="62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7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8"/>
        <v/>
      </c>
      <c r="Y122" s="491" t="str">
        <f t="shared" si="59"/>
        <v/>
      </c>
      <c r="Z122" s="183" t="str">
        <f t="shared" si="60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1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25</v>
      </c>
      <c r="B123" s="51">
        <f t="shared" si="74"/>
        <v>19</v>
      </c>
      <c r="C123" s="51">
        <f t="shared" si="74"/>
        <v>50</v>
      </c>
      <c r="D123" s="205" t="str">
        <f t="shared" si="74"/>
        <v>Do</v>
      </c>
      <c r="E123" s="206">
        <f t="shared" si="74"/>
        <v>45827</v>
      </c>
      <c r="F123" s="177">
        <f t="shared" ca="1" si="74"/>
        <v>1</v>
      </c>
      <c r="G123" s="483" t="str">
        <f t="shared" si="62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7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8"/>
        <v/>
      </c>
      <c r="Y123" s="491" t="str">
        <f t="shared" si="59"/>
        <v/>
      </c>
      <c r="Z123" s="183" t="str">
        <f t="shared" si="60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1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25</v>
      </c>
      <c r="B124" s="51">
        <f t="shared" si="74"/>
        <v>20</v>
      </c>
      <c r="C124" s="51">
        <f t="shared" si="74"/>
        <v>51</v>
      </c>
      <c r="D124" s="205" t="str">
        <f t="shared" si="74"/>
        <v>Fr</v>
      </c>
      <c r="E124" s="206">
        <f t="shared" si="74"/>
        <v>45828</v>
      </c>
      <c r="F124" s="177">
        <f t="shared" ca="1" si="74"/>
        <v>1</v>
      </c>
      <c r="G124" s="483" t="str">
        <f>IF(ISBLANK(G28),"",G28)</f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7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8"/>
        <v/>
      </c>
      <c r="Y124" s="491" t="str">
        <f t="shared" si="59"/>
        <v/>
      </c>
      <c r="Z124" s="183" t="str">
        <f t="shared" si="60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1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25</v>
      </c>
      <c r="B125" s="51">
        <f t="shared" si="74"/>
        <v>21</v>
      </c>
      <c r="C125" s="51">
        <f t="shared" si="74"/>
        <v>52</v>
      </c>
      <c r="D125" s="205" t="str">
        <f t="shared" si="74"/>
        <v>Sa</v>
      </c>
      <c r="E125" s="206">
        <f t="shared" si="74"/>
        <v>45829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7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8"/>
        <v/>
      </c>
      <c r="Y125" s="491" t="str">
        <f t="shared" si="59"/>
        <v/>
      </c>
      <c r="Z125" s="183" t="str">
        <f t="shared" si="60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1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25</v>
      </c>
      <c r="B126" s="51">
        <f t="shared" si="74"/>
        <v>22</v>
      </c>
      <c r="C126" s="51">
        <f t="shared" si="74"/>
        <v>53</v>
      </c>
      <c r="D126" s="205" t="str">
        <f t="shared" si="74"/>
        <v>So</v>
      </c>
      <c r="E126" s="206">
        <f t="shared" si="74"/>
        <v>45830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7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8"/>
        <v/>
      </c>
      <c r="Y126" s="491" t="str">
        <f t="shared" si="59"/>
        <v/>
      </c>
      <c r="Z126" s="183" t="str">
        <f t="shared" si="60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1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26</v>
      </c>
      <c r="B127" s="51">
        <f t="shared" si="74"/>
        <v>23</v>
      </c>
      <c r="C127" s="51">
        <f t="shared" si="74"/>
        <v>54</v>
      </c>
      <c r="D127" s="205" t="str">
        <f t="shared" si="74"/>
        <v>Mo</v>
      </c>
      <c r="E127" s="206">
        <f t="shared" si="74"/>
        <v>45831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7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8"/>
        <v/>
      </c>
      <c r="Y127" s="491" t="str">
        <f t="shared" si="59"/>
        <v/>
      </c>
      <c r="Z127" s="183" t="str">
        <f t="shared" si="60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1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26</v>
      </c>
      <c r="B128" s="51">
        <f t="shared" si="74"/>
        <v>24</v>
      </c>
      <c r="C128" s="51">
        <f t="shared" si="74"/>
        <v>55</v>
      </c>
      <c r="D128" s="205" t="str">
        <f t="shared" si="74"/>
        <v>Di</v>
      </c>
      <c r="E128" s="206">
        <f t="shared" si="74"/>
        <v>45832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7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8"/>
        <v/>
      </c>
      <c r="Y128" s="491" t="str">
        <f t="shared" si="59"/>
        <v/>
      </c>
      <c r="Z128" s="183" t="str">
        <f t="shared" si="60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1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26</v>
      </c>
      <c r="B129" s="51">
        <f t="shared" si="74"/>
        <v>25</v>
      </c>
      <c r="C129" s="51">
        <f t="shared" si="74"/>
        <v>56</v>
      </c>
      <c r="D129" s="205" t="str">
        <f t="shared" si="74"/>
        <v>Mi</v>
      </c>
      <c r="E129" s="206">
        <f t="shared" si="74"/>
        <v>45833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7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8"/>
        <v/>
      </c>
      <c r="Y129" s="491" t="str">
        <f t="shared" si="59"/>
        <v/>
      </c>
      <c r="Z129" s="183" t="str">
        <f t="shared" si="60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1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26</v>
      </c>
      <c r="B130" s="51">
        <f t="shared" si="74"/>
        <v>26</v>
      </c>
      <c r="C130" s="51">
        <f t="shared" si="74"/>
        <v>57</v>
      </c>
      <c r="D130" s="205" t="str">
        <f t="shared" si="74"/>
        <v>Do</v>
      </c>
      <c r="E130" s="206">
        <f t="shared" si="74"/>
        <v>45834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7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8"/>
        <v/>
      </c>
      <c r="Y130" s="491" t="str">
        <f t="shared" si="59"/>
        <v/>
      </c>
      <c r="Z130" s="183" t="str">
        <f t="shared" si="60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1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26</v>
      </c>
      <c r="B131" s="51">
        <f t="shared" si="74"/>
        <v>27</v>
      </c>
      <c r="C131" s="51">
        <f t="shared" si="74"/>
        <v>58</v>
      </c>
      <c r="D131" s="205" t="str">
        <f t="shared" si="74"/>
        <v>Fr</v>
      </c>
      <c r="E131" s="206">
        <f t="shared" si="74"/>
        <v>45835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7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8"/>
        <v/>
      </c>
      <c r="Y131" s="491" t="str">
        <f t="shared" si="59"/>
        <v/>
      </c>
      <c r="Z131" s="183" t="str">
        <f t="shared" si="60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1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26</v>
      </c>
      <c r="B132" s="51">
        <f t="shared" si="74"/>
        <v>28</v>
      </c>
      <c r="C132" s="51">
        <f t="shared" si="74"/>
        <v>59</v>
      </c>
      <c r="D132" s="205" t="str">
        <f t="shared" si="74"/>
        <v>Sa</v>
      </c>
      <c r="E132" s="206">
        <f t="shared" si="74"/>
        <v>45836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7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8"/>
        <v/>
      </c>
      <c r="Y132" s="491" t="str">
        <f t="shared" si="59"/>
        <v/>
      </c>
      <c r="Z132" s="183" t="str">
        <f t="shared" si="60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1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26</v>
      </c>
      <c r="B133" s="51">
        <f t="shared" si="74"/>
        <v>29</v>
      </c>
      <c r="C133" s="51">
        <f t="shared" si="74"/>
        <v>60</v>
      </c>
      <c r="D133" s="205" t="str">
        <f t="shared" si="74"/>
        <v>So</v>
      </c>
      <c r="E133" s="206">
        <f t="shared" si="74"/>
        <v>45837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7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8"/>
        <v/>
      </c>
      <c r="Y133" s="491" t="str">
        <f t="shared" si="59"/>
        <v/>
      </c>
      <c r="Z133" s="183" t="str">
        <f t="shared" si="60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1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27</v>
      </c>
      <c r="B134" s="51">
        <f t="shared" si="74"/>
        <v>30</v>
      </c>
      <c r="C134" s="51">
        <f t="shared" si="74"/>
        <v>61</v>
      </c>
      <c r="D134" s="205" t="str">
        <f t="shared" si="74"/>
        <v>Mo</v>
      </c>
      <c r="E134" s="206">
        <f t="shared" si="74"/>
        <v>45838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7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8"/>
        <v/>
      </c>
      <c r="Y134" s="491" t="str">
        <f t="shared" si="59"/>
        <v/>
      </c>
      <c r="Z134" s="183" t="str">
        <f t="shared" si="60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1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7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8"/>
        <v/>
      </c>
      <c r="Y135" s="493" t="str">
        <f t="shared" si="59"/>
        <v/>
      </c>
      <c r="Z135" s="361" t="str">
        <f t="shared" si="60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1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30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82"/>
      <c r="AC139" s="663"/>
      <c r="AD139" s="663"/>
      <c r="AE139" s="664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ht="12.75" customHeight="1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3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22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IF(TEXT($A177,0)="","",COUNTIF(M$105:M$135,$A177)+COUNTIF(M$139:M$169,$A177)+COUNTIF(Mai!M$105:M$135,$A177)+COUNTIF(Mai!M$139:M$169,$A177))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IF(TEXT($A177,0)="","",COUNTIF(AJ$105:AJ$135,$A177)+COUNTIF(AJ$139:AJ$169,$A177)+COUNTIF(Mai!AJ$105:AJ$135,$A177)+COUNTIF(Mai!AJ$139:AJ$169,$A177))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23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24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25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26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>
        <f>A86</f>
        <v>27</v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>
        <f>IF(TEXT(A182,0)="","",COUNTIF(M$9:M$39,A182)+COUNTIF(M$43:M$73,A182))</f>
        <v>0</v>
      </c>
      <c r="N182" s="328"/>
      <c r="O182" s="328"/>
      <c r="P182" s="361"/>
      <c r="Q182" s="328"/>
      <c r="R182" s="361">
        <f t="shared" si="109"/>
        <v>0</v>
      </c>
      <c r="S182" s="434">
        <f t="shared" si="109"/>
        <v>0</v>
      </c>
      <c r="T182" s="365"/>
      <c r="U182" s="365">
        <f t="shared" si="94"/>
        <v>0</v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>
        <f>IF(TEXT($A182,0)="","",COUNTIF(M$105:M$135,$A182)+COUNTIF(M$139:M$169,$A182))</f>
        <v>0</v>
      </c>
      <c r="AC182" s="438" t="str">
        <f t="shared" si="98"/>
        <v>Radtouren</v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>
        <f>IF(TEXT($A182,0)="","",SUMIF($A$105:$A$135,$A182,AI$105:AI$135)+SUMIF($A$139:$A$169,$A182,AI$139:AI$169))</f>
        <v>0</v>
      </c>
      <c r="AJ182" s="328">
        <f t="shared" si="101"/>
        <v>0</v>
      </c>
      <c r="AK182" s="434">
        <f t="shared" si="110"/>
        <v>0</v>
      </c>
      <c r="AL182" s="365">
        <f t="shared" si="110"/>
        <v>0</v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>
        <f>IF(TEXT($A182,0)="","",COUNTIF(AJ$105:AJ$135,$A182)+COUNTIF(AJ$139:AJ$169,$A182))</f>
        <v>0</v>
      </c>
      <c r="AT182" s="451" t="str">
        <f t="shared" si="105"/>
        <v>Schwimmen</v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MSxB5fQymX/0EbOgGoEGs6l/cxEYO4d+Au5FeJjkiHCd1ajQDChg9iXxGOxpsub78Kn+eucD/HPWT1sH/jjr3Q==" saltValue="61a9mKKIrfcipBrtywKnX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73D-0A8E-4487-B3CC-CC9E0F836869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Juli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7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27</v>
      </c>
      <c r="B9" s="329">
        <v>1</v>
      </c>
      <c r="C9" s="255">
        <f>IF(B9&lt;=A$40,Jun!A$40+B9,"")</f>
        <v>31</v>
      </c>
      <c r="D9" s="330" t="str">
        <f t="shared" ref="D9:D38" si="0">IF(ISBLANK(E9),"",TEXT(E9,"ttt"))</f>
        <v>Di</v>
      </c>
      <c r="E9" s="331">
        <f>IF(MONTH(DATE(Start!$D$26,$A$8,$B9))&gt;$A$8,"",DATE(Start!$D$26,$A$8,$B9))</f>
        <v>45839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27</v>
      </c>
      <c r="B10" s="176">
        <v>2</v>
      </c>
      <c r="C10" s="51">
        <f>IF(B10&lt;=A$40,Jun!A$40+B10,"")</f>
        <v>32</v>
      </c>
      <c r="D10" s="205" t="str">
        <f t="shared" si="0"/>
        <v>Mi</v>
      </c>
      <c r="E10" s="206">
        <f>IF(MONTH(DATE(Start!$D$26,$A$8,$B10))&gt;$A$8,"",DATE(Start!$D$26,$A$8,$B10))</f>
        <v>45840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27</v>
      </c>
      <c r="B11" s="176">
        <v>3</v>
      </c>
      <c r="C11" s="51">
        <f>IF(B11&lt;=A$40,Jun!A$40+B11,"")</f>
        <v>33</v>
      </c>
      <c r="D11" s="205" t="str">
        <f t="shared" si="0"/>
        <v>Do</v>
      </c>
      <c r="E11" s="206">
        <f>IF(MONTH(DATE(Start!$D$26,$A$8,$B11))&gt;$A$8,"",DATE(Start!$D$26,$A$8,$B11))</f>
        <v>45841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27</v>
      </c>
      <c r="B12" s="176">
        <v>4</v>
      </c>
      <c r="C12" s="51">
        <f>IF(B12&lt;=A$40,Jun!A$40+B12,"")</f>
        <v>34</v>
      </c>
      <c r="D12" s="205" t="str">
        <f t="shared" si="0"/>
        <v>Fr</v>
      </c>
      <c r="E12" s="206">
        <f>IF(MONTH(DATE(Start!$D$26,$A$8,$B12))&gt;$A$8,"",DATE(Start!$D$26,$A$8,$B12))</f>
        <v>45842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27</v>
      </c>
      <c r="B13" s="176">
        <v>5</v>
      </c>
      <c r="C13" s="51">
        <f>IF(B13&lt;=A$40,Jun!A$40+B13,"")</f>
        <v>35</v>
      </c>
      <c r="D13" s="205" t="str">
        <f t="shared" si="0"/>
        <v>Sa</v>
      </c>
      <c r="E13" s="206">
        <f>IF(MONTH(DATE(Start!$D$26,$A$8,$B13))&gt;$A$8,"",DATE(Start!$D$26,$A$8,$B13))</f>
        <v>45843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27</v>
      </c>
      <c r="B14" s="176">
        <v>6</v>
      </c>
      <c r="C14" s="51">
        <f>IF(B14&lt;=A$40,Jun!A$40+B14,"")</f>
        <v>36</v>
      </c>
      <c r="D14" s="205" t="str">
        <f t="shared" si="0"/>
        <v>So</v>
      </c>
      <c r="E14" s="206">
        <f>IF(MONTH(DATE(Start!$D$26,$A$8,$B14))&gt;$A$8,"",DATE(Start!$D$26,$A$8,$B14))</f>
        <v>45844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8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350"/>
      <c r="AX14" s="313"/>
    </row>
    <row r="15" spans="1:51" x14ac:dyDescent="0.2">
      <c r="A15" s="175">
        <f t="shared" si="9"/>
        <v>28</v>
      </c>
      <c r="B15" s="176">
        <v>7</v>
      </c>
      <c r="C15" s="51">
        <f>IF(B15&lt;=A$40,Jun!A$40+B15,"")</f>
        <v>37</v>
      </c>
      <c r="D15" s="205" t="str">
        <f t="shared" si="0"/>
        <v>Mo</v>
      </c>
      <c r="E15" s="206">
        <f>IF(MONTH(DATE(Start!$D$26,$A$8,$B15))&gt;$A$8,"",DATE(Start!$D$26,$A$8,$B15))</f>
        <v>45845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28</v>
      </c>
      <c r="B16" s="176">
        <v>8</v>
      </c>
      <c r="C16" s="51">
        <f>IF(B16&lt;=A$40,Jun!A$40+B16,"")</f>
        <v>38</v>
      </c>
      <c r="D16" s="205" t="str">
        <f t="shared" si="0"/>
        <v>Di</v>
      </c>
      <c r="E16" s="206">
        <f>IF(MONTH(DATE(Start!$D$26,$A$8,$B16))&gt;$A$8,"",DATE(Start!$D$26,$A$8,$B16))</f>
        <v>45846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28</v>
      </c>
      <c r="B17" s="176">
        <v>9</v>
      </c>
      <c r="C17" s="51">
        <f>IF(B17&lt;=A$40,Jun!A$40+B17,"")</f>
        <v>39</v>
      </c>
      <c r="D17" s="205" t="str">
        <f t="shared" si="0"/>
        <v>Mi</v>
      </c>
      <c r="E17" s="206">
        <f>IF(MONTH(DATE(Start!$D$26,$A$8,$B17))&gt;$A$8,"",DATE(Start!$D$26,$A$8,$B17))</f>
        <v>45847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82"/>
      <c r="AT17" s="663"/>
      <c r="AU17" s="663"/>
      <c r="AV17" s="664"/>
      <c r="AW17" s="350"/>
      <c r="AX17" s="214"/>
    </row>
    <row r="18" spans="1:50" x14ac:dyDescent="0.2">
      <c r="A18" s="175">
        <f t="shared" si="9"/>
        <v>28</v>
      </c>
      <c r="B18" s="176">
        <v>10</v>
      </c>
      <c r="C18" s="51">
        <f>IF(B18&lt;=A$40,Jun!A$40+B18,"")</f>
        <v>40</v>
      </c>
      <c r="D18" s="205" t="str">
        <f t="shared" si="0"/>
        <v>Do</v>
      </c>
      <c r="E18" s="206">
        <f>IF(MONTH(DATE(Start!$D$26,$A$8,$B18))&gt;$A$8,"",DATE(Start!$D$26,$A$8,$B18))</f>
        <v>45848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82"/>
      <c r="AT18" s="663"/>
      <c r="AU18" s="663"/>
      <c r="AV18" s="664"/>
      <c r="AW18" s="350"/>
      <c r="AX18" s="214"/>
    </row>
    <row r="19" spans="1:50" x14ac:dyDescent="0.2">
      <c r="A19" s="175">
        <f t="shared" si="9"/>
        <v>28</v>
      </c>
      <c r="B19" s="176">
        <v>11</v>
      </c>
      <c r="C19" s="51">
        <f>IF(B19&lt;=A$40,Jun!A$40+B19,"")</f>
        <v>41</v>
      </c>
      <c r="D19" s="205" t="str">
        <f t="shared" si="0"/>
        <v>Fr</v>
      </c>
      <c r="E19" s="206">
        <f>IF(MONTH(DATE(Start!$D$26,$A$8,$B19))&gt;$A$8,"",DATE(Start!$D$26,$A$8,$B19))</f>
        <v>45849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82"/>
      <c r="AT19" s="663"/>
      <c r="AU19" s="663"/>
      <c r="AV19" s="664"/>
      <c r="AW19" s="350"/>
      <c r="AX19" s="214"/>
    </row>
    <row r="20" spans="1:50" x14ac:dyDescent="0.2">
      <c r="A20" s="175">
        <f t="shared" si="9"/>
        <v>28</v>
      </c>
      <c r="B20" s="176">
        <v>12</v>
      </c>
      <c r="C20" s="51">
        <f>IF(B20&lt;=A$40,Jun!A$40+B20,"")</f>
        <v>42</v>
      </c>
      <c r="D20" s="205" t="str">
        <f t="shared" si="0"/>
        <v>Sa</v>
      </c>
      <c r="E20" s="206">
        <f>IF(MONTH(DATE(Start!$D$26,$A$8,$B20))&gt;$A$8,"",DATE(Start!$D$26,$A$8,$B20))</f>
        <v>45850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28</v>
      </c>
      <c r="B21" s="176">
        <v>13</v>
      </c>
      <c r="C21" s="51">
        <f>IF(B21&lt;=A$40,Jun!A$40+B21,"")</f>
        <v>43</v>
      </c>
      <c r="D21" s="205" t="str">
        <f t="shared" si="0"/>
        <v>So</v>
      </c>
      <c r="E21" s="206">
        <f>IF(MONTH(DATE(Start!$D$26,$A$8,$B21))&gt;$A$8,"",DATE(Start!$D$26,$A$8,$B21))</f>
        <v>45851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8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9"/>
        <v>29</v>
      </c>
      <c r="B22" s="176">
        <v>14</v>
      </c>
      <c r="C22" s="51">
        <f>IF(B22&lt;=A$40,Jun!A$40+B22,"")</f>
        <v>44</v>
      </c>
      <c r="D22" s="205" t="str">
        <f t="shared" si="0"/>
        <v>Mo</v>
      </c>
      <c r="E22" s="206">
        <f>IF(MONTH(DATE(Start!$D$26,$A$8,$B22))&gt;$A$8,"",DATE(Start!$D$26,$A$8,$B22))</f>
        <v>45852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29</v>
      </c>
      <c r="B23" s="176">
        <v>15</v>
      </c>
      <c r="C23" s="51">
        <f>IF(B23&lt;=A$40,Jun!A$40+B23,"")</f>
        <v>45</v>
      </c>
      <c r="D23" s="205" t="str">
        <f t="shared" si="0"/>
        <v>Di</v>
      </c>
      <c r="E23" s="206">
        <f>IF(MONTH(DATE(Start!$D$26,$A$8,$B23))&gt;$A$8,"",DATE(Start!$D$26,$A$8,$B23))</f>
        <v>45853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29</v>
      </c>
      <c r="B24" s="176">
        <v>16</v>
      </c>
      <c r="C24" s="51">
        <f>IF(B24&lt;=A$40,Jun!A$40+B24,"")</f>
        <v>46</v>
      </c>
      <c r="D24" s="205" t="str">
        <f t="shared" si="0"/>
        <v>Mi</v>
      </c>
      <c r="E24" s="206">
        <f>IF(MONTH(DATE(Start!$D$26,$A$8,$B24))&gt;$A$8,"",DATE(Start!$D$26,$A$8,$B24))</f>
        <v>45854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29</v>
      </c>
      <c r="B25" s="176">
        <v>17</v>
      </c>
      <c r="C25" s="51">
        <f>IF(B25&lt;=A$40,Jun!A$40+B25,"")</f>
        <v>47</v>
      </c>
      <c r="D25" s="205" t="str">
        <f t="shared" si="0"/>
        <v>Do</v>
      </c>
      <c r="E25" s="206">
        <f>IF(MONTH(DATE(Start!$D$26,$A$8,$B25))&gt;$A$8,"",DATE(Start!$D$26,$A$8,$B25))</f>
        <v>45855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29</v>
      </c>
      <c r="B26" s="176">
        <v>18</v>
      </c>
      <c r="C26" s="51">
        <f>IF(B26&lt;=A$40,Jun!A$40+B26,"")</f>
        <v>48</v>
      </c>
      <c r="D26" s="205" t="str">
        <f t="shared" si="0"/>
        <v>Fr</v>
      </c>
      <c r="E26" s="206">
        <f>IF(MONTH(DATE(Start!$D$26,$A$8,$B26))&gt;$A$8,"",DATE(Start!$D$26,$A$8,$B26))</f>
        <v>45856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29</v>
      </c>
      <c r="B27" s="176">
        <v>19</v>
      </c>
      <c r="C27" s="51">
        <f>IF(B27&lt;=A$40,Jun!A$40+B27,"")</f>
        <v>49</v>
      </c>
      <c r="D27" s="205" t="str">
        <f t="shared" si="0"/>
        <v>Sa</v>
      </c>
      <c r="E27" s="206">
        <f>IF(MONTH(DATE(Start!$D$26,$A$8,$B27))&gt;$A$8,"",DATE(Start!$D$26,$A$8,$B27))</f>
        <v>45857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29</v>
      </c>
      <c r="B28" s="176">
        <v>20</v>
      </c>
      <c r="C28" s="51">
        <f>IF(B28&lt;=A$40,Jun!A$40+B28,"")</f>
        <v>50</v>
      </c>
      <c r="D28" s="205" t="str">
        <f t="shared" si="0"/>
        <v>So</v>
      </c>
      <c r="E28" s="206">
        <f>IF(MONTH(DATE(Start!$D$26,$A$8,$B28))&gt;$A$8,"",DATE(Start!$D$26,$A$8,$B28))</f>
        <v>45858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30</v>
      </c>
      <c r="B29" s="176">
        <v>21</v>
      </c>
      <c r="C29" s="51">
        <f>IF(B29&lt;=A$40,Jun!A$40+B29,"")</f>
        <v>51</v>
      </c>
      <c r="D29" s="205" t="str">
        <f t="shared" si="0"/>
        <v>Mo</v>
      </c>
      <c r="E29" s="206">
        <f>IF(MONTH(DATE(Start!$D$26,$A$8,$B29))&gt;$A$8,"",DATE(Start!$D$26,$A$8,$B29))</f>
        <v>45859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30</v>
      </c>
      <c r="B30" s="176">
        <v>22</v>
      </c>
      <c r="C30" s="51">
        <f>IF(B30&lt;=A$40,Jun!A$40+B30,"")</f>
        <v>52</v>
      </c>
      <c r="D30" s="205" t="str">
        <f t="shared" si="0"/>
        <v>Di</v>
      </c>
      <c r="E30" s="206">
        <f>IF(MONTH(DATE(Start!$D$26,$A$8,$B30))&gt;$A$8,"",DATE(Start!$D$26,$A$8,$B30))</f>
        <v>45860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30</v>
      </c>
      <c r="B31" s="176">
        <v>23</v>
      </c>
      <c r="C31" s="51">
        <f>IF(B31&lt;=A$40,Jun!A$40+B31,"")</f>
        <v>53</v>
      </c>
      <c r="D31" s="205" t="str">
        <f t="shared" si="0"/>
        <v>Mi</v>
      </c>
      <c r="E31" s="206">
        <f>IF(MONTH(DATE(Start!$D$26,$A$8,$B31))&gt;$A$8,"",DATE(Start!$D$26,$A$8,$B31))</f>
        <v>45861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ht="12.75" customHeight="1" x14ac:dyDescent="0.2">
      <c r="A32" s="175">
        <f t="shared" si="9"/>
        <v>30</v>
      </c>
      <c r="B32" s="176">
        <v>24</v>
      </c>
      <c r="C32" s="51">
        <f>IF(B32&lt;=A$40,Jun!A$40+B32,"")</f>
        <v>54</v>
      </c>
      <c r="D32" s="205" t="str">
        <f t="shared" si="0"/>
        <v>Do</v>
      </c>
      <c r="E32" s="206">
        <f>IF(MONTH(DATE(Start!$D$26,$A$8,$B32))&gt;$A$8,"",DATE(Start!$D$26,$A$8,$B32))</f>
        <v>45862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30</v>
      </c>
      <c r="B33" s="176">
        <v>25</v>
      </c>
      <c r="C33" s="51">
        <f>IF(B33&lt;=A$40,Jun!A$40+B33,"")</f>
        <v>55</v>
      </c>
      <c r="D33" s="205" t="str">
        <f t="shared" si="0"/>
        <v>Fr</v>
      </c>
      <c r="E33" s="206">
        <f>IF(MONTH(DATE(Start!$D$26,$A$8,$B33))&gt;$A$8,"",DATE(Start!$D$26,$A$8,$B33))</f>
        <v>45863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9"/>
        <v>30</v>
      </c>
      <c r="B34" s="176">
        <v>26</v>
      </c>
      <c r="C34" s="51">
        <f>IF(B34&lt;=A$40,Jun!A$40+B34,"")</f>
        <v>56</v>
      </c>
      <c r="D34" s="205" t="str">
        <f t="shared" si="0"/>
        <v>Sa</v>
      </c>
      <c r="E34" s="206">
        <f>IF(MONTH(DATE(Start!$D$26,$A$8,$B34))&gt;$A$8,"",DATE(Start!$D$26,$A$8,$B34))</f>
        <v>45864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30</v>
      </c>
      <c r="B35" s="176">
        <v>27</v>
      </c>
      <c r="C35" s="51">
        <f>IF(B35&lt;=A$40,Jun!A$40+B35,"")</f>
        <v>57</v>
      </c>
      <c r="D35" s="205" t="str">
        <f t="shared" si="0"/>
        <v>So</v>
      </c>
      <c r="E35" s="206">
        <f>IF(MONTH(DATE(Start!$D$26,$A$8,$B35))&gt;$A$8,"",DATE(Start!$D$26,$A$8,$B35))</f>
        <v>45865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31</v>
      </c>
      <c r="B36" s="176">
        <v>28</v>
      </c>
      <c r="C36" s="51">
        <f>IF(B36&lt;=A$40,Jun!A$40+B36,"")</f>
        <v>58</v>
      </c>
      <c r="D36" s="205" t="str">
        <f t="shared" si="0"/>
        <v>Mo</v>
      </c>
      <c r="E36" s="206">
        <f>IF(MONTH(DATE(Start!$D$26,$A$8,$B36))&gt;$A$8,"",DATE(Start!$D$26,$A$8,$B36))</f>
        <v>45866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9"/>
        <v>31</v>
      </c>
      <c r="B37" s="176">
        <v>29</v>
      </c>
      <c r="C37" s="51">
        <f>IF(B37&lt;=A$40,Jun!A$40+B37,"")</f>
        <v>59</v>
      </c>
      <c r="D37" s="205" t="str">
        <f t="shared" si="0"/>
        <v>Di</v>
      </c>
      <c r="E37" s="206">
        <f>IF(MONTH(DATE(Start!$D$26,$A$8,$B37))&gt;$A$8,"",DATE(Start!$D$26,$A$8,$B37))</f>
        <v>45867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9"/>
        <v>31</v>
      </c>
      <c r="B38" s="176">
        <v>30</v>
      </c>
      <c r="C38" s="51">
        <f>IF(B38&lt;=A$40,Jun!A$40+B38,"")</f>
        <v>60</v>
      </c>
      <c r="D38" s="205" t="str">
        <f t="shared" si="0"/>
        <v>Mi</v>
      </c>
      <c r="E38" s="206">
        <f>IF(MONTH(DATE(Start!$D$26,$A$8,$B38))&gt;$A$8,"",DATE(Start!$D$26,$A$8,$B38))</f>
        <v>45868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>
        <f t="shared" si="9"/>
        <v>31</v>
      </c>
      <c r="B39" s="351">
        <v>31</v>
      </c>
      <c r="C39" s="478">
        <f>IF(B39&lt;=A$40,Jun!A$40+B39,"")</f>
        <v>61</v>
      </c>
      <c r="D39" s="352" t="str">
        <f>IF(ISBLANK(E39),"",TEXT(E39,"ttt"))</f>
        <v>Do</v>
      </c>
      <c r="E39" s="353">
        <f>IF(MONTH(DATE(Start!$D$26,$A$8,$B39))&gt;$A$8,"",DATE(Start!$D$26,$A$8,$B39))</f>
        <v>45869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31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27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IF(TEXT($A81,0)="","",COUNTIF(M$9:M$39,$A81)+COUNTIF(M$43:M$73,$A81)+COUNTIF(Jun!M$9:M$39,$A81)+COUNTIF(Jun!M$43:M$73,$A81))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IF(TEXT($A81,0)="","",COUNTIF(AJ$9:AJ$39,$A81)+COUNTIF(AJ$43:AJ$73,$A81)+COUNTIF(Jun!AJ$9:AJ$39,$A81)+COUNTIF(Jun!AJ$43:AJ$73,$A81))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28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29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30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31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Juli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27</v>
      </c>
      <c r="B105" s="255">
        <f t="shared" si="56"/>
        <v>1</v>
      </c>
      <c r="C105" s="255">
        <f t="shared" si="56"/>
        <v>31</v>
      </c>
      <c r="D105" s="330" t="str">
        <f t="shared" si="56"/>
        <v>Di</v>
      </c>
      <c r="E105" s="331">
        <f t="shared" si="56"/>
        <v>45839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27</v>
      </c>
      <c r="B106" s="51">
        <f t="shared" si="56"/>
        <v>2</v>
      </c>
      <c r="C106" s="51">
        <f t="shared" si="56"/>
        <v>32</v>
      </c>
      <c r="D106" s="205" t="str">
        <f t="shared" si="56"/>
        <v>Mi</v>
      </c>
      <c r="E106" s="206">
        <f t="shared" si="56"/>
        <v>45840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27</v>
      </c>
      <c r="B107" s="51">
        <f t="shared" si="56"/>
        <v>3</v>
      </c>
      <c r="C107" s="51">
        <f t="shared" si="56"/>
        <v>33</v>
      </c>
      <c r="D107" s="205" t="str">
        <f t="shared" si="56"/>
        <v>Do</v>
      </c>
      <c r="E107" s="206">
        <f t="shared" si="56"/>
        <v>45841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27</v>
      </c>
      <c r="B108" s="51">
        <f t="shared" si="56"/>
        <v>4</v>
      </c>
      <c r="C108" s="51">
        <f t="shared" si="56"/>
        <v>34</v>
      </c>
      <c r="D108" s="205" t="str">
        <f t="shared" si="56"/>
        <v>Fr</v>
      </c>
      <c r="E108" s="206">
        <f t="shared" si="56"/>
        <v>45842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27</v>
      </c>
      <c r="B109" s="51">
        <f t="shared" si="56"/>
        <v>5</v>
      </c>
      <c r="C109" s="51">
        <f t="shared" si="56"/>
        <v>35</v>
      </c>
      <c r="D109" s="205" t="str">
        <f t="shared" si="56"/>
        <v>Sa</v>
      </c>
      <c r="E109" s="206">
        <f t="shared" si="56"/>
        <v>45843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27</v>
      </c>
      <c r="B110" s="51">
        <f t="shared" si="56"/>
        <v>6</v>
      </c>
      <c r="C110" s="51">
        <f t="shared" si="56"/>
        <v>36</v>
      </c>
      <c r="D110" s="205" t="str">
        <f t="shared" si="56"/>
        <v>So</v>
      </c>
      <c r="E110" s="206">
        <f t="shared" si="56"/>
        <v>45844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28</v>
      </c>
      <c r="B111" s="51">
        <f t="shared" si="56"/>
        <v>7</v>
      </c>
      <c r="C111" s="51">
        <f t="shared" si="56"/>
        <v>37</v>
      </c>
      <c r="D111" s="205" t="str">
        <f t="shared" si="56"/>
        <v>Mo</v>
      </c>
      <c r="E111" s="206">
        <f t="shared" si="56"/>
        <v>45845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28</v>
      </c>
      <c r="B112" s="51">
        <f t="shared" si="56"/>
        <v>8</v>
      </c>
      <c r="C112" s="51">
        <f t="shared" si="56"/>
        <v>38</v>
      </c>
      <c r="D112" s="205" t="str">
        <f t="shared" si="56"/>
        <v>Di</v>
      </c>
      <c r="E112" s="206">
        <f t="shared" si="56"/>
        <v>45846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8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28</v>
      </c>
      <c r="B113" s="51">
        <f t="shared" si="56"/>
        <v>9</v>
      </c>
      <c r="C113" s="51">
        <f t="shared" si="56"/>
        <v>39</v>
      </c>
      <c r="D113" s="205" t="str">
        <f t="shared" si="56"/>
        <v>Mi</v>
      </c>
      <c r="E113" s="206">
        <f t="shared" si="56"/>
        <v>45847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28</v>
      </c>
      <c r="B114" s="51">
        <f t="shared" si="56"/>
        <v>10</v>
      </c>
      <c r="C114" s="51">
        <f t="shared" si="56"/>
        <v>40</v>
      </c>
      <c r="D114" s="205" t="str">
        <f t="shared" si="56"/>
        <v>Do</v>
      </c>
      <c r="E114" s="206">
        <f t="shared" si="56"/>
        <v>45848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28</v>
      </c>
      <c r="B115" s="51">
        <f t="shared" si="56"/>
        <v>11</v>
      </c>
      <c r="C115" s="51">
        <f t="shared" si="56"/>
        <v>41</v>
      </c>
      <c r="D115" s="205" t="str">
        <f t="shared" si="56"/>
        <v>Fr</v>
      </c>
      <c r="E115" s="206">
        <f t="shared" si="56"/>
        <v>45849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8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28</v>
      </c>
      <c r="B116" s="51">
        <f t="shared" si="56"/>
        <v>12</v>
      </c>
      <c r="C116" s="51">
        <f t="shared" si="56"/>
        <v>42</v>
      </c>
      <c r="D116" s="205" t="str">
        <f t="shared" si="56"/>
        <v>Sa</v>
      </c>
      <c r="E116" s="206">
        <f t="shared" si="56"/>
        <v>45850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8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28</v>
      </c>
      <c r="B117" s="51">
        <f t="shared" si="56"/>
        <v>13</v>
      </c>
      <c r="C117" s="51">
        <f t="shared" si="56"/>
        <v>43</v>
      </c>
      <c r="D117" s="205" t="str">
        <f t="shared" si="56"/>
        <v>So</v>
      </c>
      <c r="E117" s="206">
        <f t="shared" si="56"/>
        <v>45851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8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29</v>
      </c>
      <c r="B118" s="51">
        <f t="shared" si="56"/>
        <v>14</v>
      </c>
      <c r="C118" s="51">
        <f t="shared" si="56"/>
        <v>44</v>
      </c>
      <c r="D118" s="205" t="str">
        <f t="shared" si="56"/>
        <v>Mo</v>
      </c>
      <c r="E118" s="206">
        <f t="shared" si="56"/>
        <v>45852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29</v>
      </c>
      <c r="B119" s="51">
        <f t="shared" si="56"/>
        <v>15</v>
      </c>
      <c r="C119" s="51">
        <f t="shared" si="56"/>
        <v>45</v>
      </c>
      <c r="D119" s="205" t="str">
        <f t="shared" si="56"/>
        <v>Di</v>
      </c>
      <c r="E119" s="206">
        <f t="shared" si="56"/>
        <v>45853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29</v>
      </c>
      <c r="B120" s="51">
        <f t="shared" si="56"/>
        <v>16</v>
      </c>
      <c r="C120" s="51">
        <f t="shared" si="56"/>
        <v>46</v>
      </c>
      <c r="D120" s="205" t="str">
        <f t="shared" si="56"/>
        <v>Mi</v>
      </c>
      <c r="E120" s="206">
        <f t="shared" si="56"/>
        <v>45854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29</v>
      </c>
      <c r="B121" s="51">
        <f t="shared" si="74"/>
        <v>17</v>
      </c>
      <c r="C121" s="51">
        <f t="shared" si="74"/>
        <v>47</v>
      </c>
      <c r="D121" s="205" t="str">
        <f t="shared" si="74"/>
        <v>Do</v>
      </c>
      <c r="E121" s="206">
        <f t="shared" si="74"/>
        <v>45855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29</v>
      </c>
      <c r="B122" s="51">
        <f t="shared" si="74"/>
        <v>18</v>
      </c>
      <c r="C122" s="51">
        <f t="shared" si="74"/>
        <v>48</v>
      </c>
      <c r="D122" s="205" t="str">
        <f t="shared" si="74"/>
        <v>Fr</v>
      </c>
      <c r="E122" s="206">
        <f t="shared" si="74"/>
        <v>45856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29</v>
      </c>
      <c r="B123" s="51">
        <f t="shared" si="74"/>
        <v>19</v>
      </c>
      <c r="C123" s="51">
        <f t="shared" si="74"/>
        <v>49</v>
      </c>
      <c r="D123" s="205" t="str">
        <f t="shared" si="74"/>
        <v>Sa</v>
      </c>
      <c r="E123" s="206">
        <f t="shared" si="74"/>
        <v>45857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29</v>
      </c>
      <c r="B124" s="51">
        <f t="shared" si="74"/>
        <v>20</v>
      </c>
      <c r="C124" s="51">
        <f t="shared" si="74"/>
        <v>50</v>
      </c>
      <c r="D124" s="205" t="str">
        <f t="shared" si="74"/>
        <v>So</v>
      </c>
      <c r="E124" s="206">
        <f t="shared" si="74"/>
        <v>45858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30</v>
      </c>
      <c r="B125" s="51">
        <f t="shared" si="74"/>
        <v>21</v>
      </c>
      <c r="C125" s="51">
        <f t="shared" si="74"/>
        <v>51</v>
      </c>
      <c r="D125" s="205" t="str">
        <f t="shared" si="74"/>
        <v>Mo</v>
      </c>
      <c r="E125" s="206">
        <f t="shared" si="74"/>
        <v>45859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30</v>
      </c>
      <c r="B126" s="51">
        <f t="shared" si="74"/>
        <v>22</v>
      </c>
      <c r="C126" s="51">
        <f t="shared" si="74"/>
        <v>52</v>
      </c>
      <c r="D126" s="205" t="str">
        <f t="shared" si="74"/>
        <v>Di</v>
      </c>
      <c r="E126" s="206">
        <f t="shared" si="74"/>
        <v>45860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30</v>
      </c>
      <c r="B127" s="51">
        <f t="shared" si="74"/>
        <v>23</v>
      </c>
      <c r="C127" s="51">
        <f t="shared" si="74"/>
        <v>53</v>
      </c>
      <c r="D127" s="205" t="str">
        <f t="shared" si="74"/>
        <v>Mi</v>
      </c>
      <c r="E127" s="206">
        <f t="shared" si="74"/>
        <v>45861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30</v>
      </c>
      <c r="B128" s="51">
        <f t="shared" si="74"/>
        <v>24</v>
      </c>
      <c r="C128" s="51">
        <f t="shared" si="74"/>
        <v>54</v>
      </c>
      <c r="D128" s="205" t="str">
        <f t="shared" si="74"/>
        <v>Do</v>
      </c>
      <c r="E128" s="206">
        <f t="shared" si="74"/>
        <v>45862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30</v>
      </c>
      <c r="B129" s="51">
        <f t="shared" si="74"/>
        <v>25</v>
      </c>
      <c r="C129" s="51">
        <f t="shared" si="74"/>
        <v>55</v>
      </c>
      <c r="D129" s="205" t="str">
        <f t="shared" si="74"/>
        <v>Fr</v>
      </c>
      <c r="E129" s="206">
        <f t="shared" si="74"/>
        <v>45863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30</v>
      </c>
      <c r="B130" s="51">
        <f t="shared" si="74"/>
        <v>26</v>
      </c>
      <c r="C130" s="51">
        <f t="shared" si="74"/>
        <v>56</v>
      </c>
      <c r="D130" s="205" t="str">
        <f t="shared" si="74"/>
        <v>Sa</v>
      </c>
      <c r="E130" s="206">
        <f t="shared" si="74"/>
        <v>45864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30</v>
      </c>
      <c r="B131" s="51">
        <f t="shared" si="74"/>
        <v>27</v>
      </c>
      <c r="C131" s="51">
        <f t="shared" si="74"/>
        <v>57</v>
      </c>
      <c r="D131" s="205" t="str">
        <f t="shared" si="74"/>
        <v>So</v>
      </c>
      <c r="E131" s="206">
        <f t="shared" si="74"/>
        <v>45865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31</v>
      </c>
      <c r="B132" s="51">
        <f t="shared" si="74"/>
        <v>28</v>
      </c>
      <c r="C132" s="51">
        <f t="shared" si="74"/>
        <v>58</v>
      </c>
      <c r="D132" s="205" t="str">
        <f t="shared" si="74"/>
        <v>Mo</v>
      </c>
      <c r="E132" s="206">
        <f t="shared" si="74"/>
        <v>45866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31</v>
      </c>
      <c r="B133" s="51">
        <f t="shared" si="74"/>
        <v>29</v>
      </c>
      <c r="C133" s="51">
        <f t="shared" si="74"/>
        <v>59</v>
      </c>
      <c r="D133" s="205" t="str">
        <f t="shared" si="74"/>
        <v>Di</v>
      </c>
      <c r="E133" s="206">
        <f t="shared" si="74"/>
        <v>45867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31</v>
      </c>
      <c r="B134" s="51">
        <f t="shared" si="74"/>
        <v>30</v>
      </c>
      <c r="C134" s="51">
        <f t="shared" si="74"/>
        <v>60</v>
      </c>
      <c r="D134" s="205" t="str">
        <f t="shared" si="74"/>
        <v>Mi</v>
      </c>
      <c r="E134" s="206">
        <f t="shared" si="74"/>
        <v>45868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>
        <f t="shared" si="74"/>
        <v>31</v>
      </c>
      <c r="B135" s="478">
        <f t="shared" si="74"/>
        <v>31</v>
      </c>
      <c r="C135" s="478">
        <f t="shared" si="74"/>
        <v>61</v>
      </c>
      <c r="D135" s="352" t="str">
        <f t="shared" si="74"/>
        <v>Do</v>
      </c>
      <c r="E135" s="353">
        <f t="shared" si="74"/>
        <v>45869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27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IF(TEXT($A177,0)="","",COUNTIF(M$105:M$135,$A177)+COUNTIF(M$139:M$169,$A177)+COUNTIF(Jun!M$105:M$135,$A177)+COUNTIF(Jun!M$139:M$169,$A177))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IF(TEXT($A177,0)="","",COUNTIF(AJ$105:AJ$135,$A177)+COUNTIF(AJ$139:AJ$169,$A177)+COUNTIF(Jun!AJ$105:AJ$135,$A177)+COUNTIF(Jun!AJ$139:AJ$169,$A177))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28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29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30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31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Bs1RsF+T3WGnZ5hUwcGNeaMpOXL0m0cfPCvqx6EuoVcSSKUIJRpi+GQ1TZRAkCFpwOipBU2F1Zwd004P6Qvexw==" saltValue="keqoiWVruimD1QTBp+BpEA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0A1BD-A801-40E0-B5F4-9A192E4CCEA5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August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8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31</v>
      </c>
      <c r="B9" s="329">
        <v>1</v>
      </c>
      <c r="C9" s="255">
        <f>IF(B9&lt;=A$40,Jul!A$40+B9,"")</f>
        <v>32</v>
      </c>
      <c r="D9" s="330" t="str">
        <f t="shared" ref="D9:D38" si="0">IF(ISBLANK(E9),"",TEXT(E9,"ttt"))</f>
        <v>Fr</v>
      </c>
      <c r="E9" s="331">
        <f>IF(MONTH(DATE(Start!$D$26,$A$8,$B9))&gt;$A$8,"",DATE(Start!$D$26,$A$8,$B9))</f>
        <v>45870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31</v>
      </c>
      <c r="B10" s="176">
        <v>2</v>
      </c>
      <c r="C10" s="51">
        <f>IF(B10&lt;=A$40,Jul!A$40+B10,"")</f>
        <v>33</v>
      </c>
      <c r="D10" s="205" t="str">
        <f t="shared" si="0"/>
        <v>Sa</v>
      </c>
      <c r="E10" s="206">
        <f>IF(MONTH(DATE(Start!$D$26,$A$8,$B10))&gt;$A$8,"",DATE(Start!$D$26,$A$8,$B10))</f>
        <v>45871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31</v>
      </c>
      <c r="B11" s="176">
        <v>3</v>
      </c>
      <c r="C11" s="51">
        <f>IF(B11&lt;=A$40,Jul!A$40+B11,"")</f>
        <v>34</v>
      </c>
      <c r="D11" s="205" t="str">
        <f t="shared" si="0"/>
        <v>So</v>
      </c>
      <c r="E11" s="206">
        <f>IF(MONTH(DATE(Start!$D$26,$A$8,$B11))&gt;$A$8,"",DATE(Start!$D$26,$A$8,$B11))</f>
        <v>45872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32</v>
      </c>
      <c r="B12" s="176">
        <v>4</v>
      </c>
      <c r="C12" s="51">
        <f>IF(B12&lt;=A$40,Jul!A$40+B12,"")</f>
        <v>35</v>
      </c>
      <c r="D12" s="205" t="str">
        <f t="shared" si="0"/>
        <v>Mo</v>
      </c>
      <c r="E12" s="206">
        <f>IF(MONTH(DATE(Start!$D$26,$A$8,$B12))&gt;$A$8,"",DATE(Start!$D$26,$A$8,$B12))</f>
        <v>45873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32</v>
      </c>
      <c r="B13" s="176">
        <v>5</v>
      </c>
      <c r="C13" s="51">
        <f>IF(B13&lt;=A$40,Jul!A$40+B13,"")</f>
        <v>36</v>
      </c>
      <c r="D13" s="205" t="str">
        <f t="shared" si="0"/>
        <v>Di</v>
      </c>
      <c r="E13" s="206">
        <f>IF(MONTH(DATE(Start!$D$26,$A$8,$B13))&gt;$A$8,"",DATE(Start!$D$26,$A$8,$B13))</f>
        <v>45874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32</v>
      </c>
      <c r="B14" s="176">
        <v>6</v>
      </c>
      <c r="C14" s="51">
        <f>IF(B14&lt;=A$40,Jul!A$40+B14,"")</f>
        <v>37</v>
      </c>
      <c r="D14" s="205" t="str">
        <f t="shared" si="0"/>
        <v>Mi</v>
      </c>
      <c r="E14" s="206">
        <f>IF(MONTH(DATE(Start!$D$26,$A$8,$B14))&gt;$A$8,"",DATE(Start!$D$26,$A$8,$B14))</f>
        <v>45875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9"/>
        <v>32</v>
      </c>
      <c r="B15" s="176">
        <v>7</v>
      </c>
      <c r="C15" s="51">
        <f>IF(B15&lt;=A$40,Jul!A$40+B15,"")</f>
        <v>38</v>
      </c>
      <c r="D15" s="205" t="str">
        <f t="shared" si="0"/>
        <v>Do</v>
      </c>
      <c r="E15" s="206">
        <f>IF(MONTH(DATE(Start!$D$26,$A$8,$B15))&gt;$A$8,"",DATE(Start!$D$26,$A$8,$B15))</f>
        <v>45876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32</v>
      </c>
      <c r="B16" s="176">
        <v>8</v>
      </c>
      <c r="C16" s="51">
        <f>IF(B16&lt;=A$40,Jul!A$40+B16,"")</f>
        <v>39</v>
      </c>
      <c r="D16" s="205" t="str">
        <f t="shared" si="0"/>
        <v>Fr</v>
      </c>
      <c r="E16" s="206">
        <f>IF(MONTH(DATE(Start!$D$26,$A$8,$B16))&gt;$A$8,"",DATE(Start!$D$26,$A$8,$B16))</f>
        <v>45877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32</v>
      </c>
      <c r="B17" s="176">
        <v>9</v>
      </c>
      <c r="C17" s="51">
        <f>IF(B17&lt;=A$40,Jul!A$40+B17,"")</f>
        <v>40</v>
      </c>
      <c r="D17" s="205" t="str">
        <f t="shared" si="0"/>
        <v>Sa</v>
      </c>
      <c r="E17" s="206">
        <f>IF(MONTH(DATE(Start!$D$26,$A$8,$B17))&gt;$A$8,"",DATE(Start!$D$26,$A$8,$B17))</f>
        <v>45878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32</v>
      </c>
      <c r="B18" s="176">
        <v>10</v>
      </c>
      <c r="C18" s="51">
        <f>IF(B18&lt;=A$40,Jul!A$40+B18,"")</f>
        <v>41</v>
      </c>
      <c r="D18" s="205" t="str">
        <f t="shared" si="0"/>
        <v>So</v>
      </c>
      <c r="E18" s="206">
        <f>IF(MONTH(DATE(Start!$D$26,$A$8,$B18))&gt;$A$8,"",DATE(Start!$D$26,$A$8,$B18))</f>
        <v>45879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33</v>
      </c>
      <c r="B19" s="176">
        <v>11</v>
      </c>
      <c r="C19" s="51">
        <f>IF(B19&lt;=A$40,Jul!A$40+B19,"")</f>
        <v>42</v>
      </c>
      <c r="D19" s="205" t="str">
        <f t="shared" si="0"/>
        <v>Mo</v>
      </c>
      <c r="E19" s="206">
        <f>IF(MONTH(DATE(Start!$D$26,$A$8,$B19))&gt;$A$8,"",DATE(Start!$D$26,$A$8,$B19))</f>
        <v>45880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9"/>
        <v>33</v>
      </c>
      <c r="B20" s="176">
        <v>12</v>
      </c>
      <c r="C20" s="51">
        <f>IF(B20&lt;=A$40,Jul!A$40+B20,"")</f>
        <v>43</v>
      </c>
      <c r="D20" s="205" t="str">
        <f t="shared" si="0"/>
        <v>Di</v>
      </c>
      <c r="E20" s="206">
        <f>IF(MONTH(DATE(Start!$D$26,$A$8,$B20))&gt;$A$8,"",DATE(Start!$D$26,$A$8,$B20))</f>
        <v>45881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33</v>
      </c>
      <c r="B21" s="176">
        <v>13</v>
      </c>
      <c r="C21" s="51">
        <f>IF(B21&lt;=A$40,Jul!A$40+B21,"")</f>
        <v>44</v>
      </c>
      <c r="D21" s="205" t="str">
        <f t="shared" si="0"/>
        <v>Mi</v>
      </c>
      <c r="E21" s="206">
        <f>IF(MONTH(DATE(Start!$D$26,$A$8,$B21))&gt;$A$8,"",DATE(Start!$D$26,$A$8,$B21))</f>
        <v>45882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9"/>
        <v>33</v>
      </c>
      <c r="B22" s="176">
        <v>14</v>
      </c>
      <c r="C22" s="51">
        <f>IF(B22&lt;=A$40,Jul!A$40+B22,"")</f>
        <v>45</v>
      </c>
      <c r="D22" s="205" t="str">
        <f t="shared" si="0"/>
        <v>Do</v>
      </c>
      <c r="E22" s="206">
        <f>IF(MONTH(DATE(Start!$D$26,$A$8,$B22))&gt;$A$8,"",DATE(Start!$D$26,$A$8,$B22))</f>
        <v>45883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33</v>
      </c>
      <c r="B23" s="176">
        <v>15</v>
      </c>
      <c r="C23" s="51">
        <f>IF(B23&lt;=A$40,Jul!A$40+B23,"")</f>
        <v>46</v>
      </c>
      <c r="D23" s="205" t="str">
        <f t="shared" si="0"/>
        <v>Fr</v>
      </c>
      <c r="E23" s="206">
        <f>IF(MONTH(DATE(Start!$D$26,$A$8,$B23))&gt;$A$8,"",DATE(Start!$D$26,$A$8,$B23))</f>
        <v>45884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33</v>
      </c>
      <c r="B24" s="176">
        <v>16</v>
      </c>
      <c r="C24" s="51">
        <f>IF(B24&lt;=A$40,Jul!A$40+B24,"")</f>
        <v>47</v>
      </c>
      <c r="D24" s="205" t="str">
        <f t="shared" si="0"/>
        <v>Sa</v>
      </c>
      <c r="E24" s="206">
        <f>IF(MONTH(DATE(Start!$D$26,$A$8,$B24))&gt;$A$8,"",DATE(Start!$D$26,$A$8,$B24))</f>
        <v>45885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33</v>
      </c>
      <c r="B25" s="176">
        <v>17</v>
      </c>
      <c r="C25" s="51">
        <f>IF(B25&lt;=A$40,Jul!A$40+B25,"")</f>
        <v>48</v>
      </c>
      <c r="D25" s="205" t="str">
        <f t="shared" si="0"/>
        <v>So</v>
      </c>
      <c r="E25" s="206">
        <f>IF(MONTH(DATE(Start!$D$26,$A$8,$B25))&gt;$A$8,"",DATE(Start!$D$26,$A$8,$B25))</f>
        <v>45886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34</v>
      </c>
      <c r="B26" s="176">
        <v>18</v>
      </c>
      <c r="C26" s="51">
        <f>IF(B26&lt;=A$40,Jul!A$40+B26,"")</f>
        <v>49</v>
      </c>
      <c r="D26" s="205" t="str">
        <f t="shared" si="0"/>
        <v>Mo</v>
      </c>
      <c r="E26" s="206">
        <f>IF(MONTH(DATE(Start!$D$26,$A$8,$B26))&gt;$A$8,"",DATE(Start!$D$26,$A$8,$B26))</f>
        <v>45887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34</v>
      </c>
      <c r="B27" s="176">
        <v>19</v>
      </c>
      <c r="C27" s="51">
        <f>IF(B27&lt;=A$40,Jul!A$40+B27,"")</f>
        <v>50</v>
      </c>
      <c r="D27" s="205" t="str">
        <f t="shared" si="0"/>
        <v>Di</v>
      </c>
      <c r="E27" s="206">
        <f>IF(MONTH(DATE(Start!$D$26,$A$8,$B27))&gt;$A$8,"",DATE(Start!$D$26,$A$8,$B27))</f>
        <v>45888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34</v>
      </c>
      <c r="B28" s="176">
        <v>20</v>
      </c>
      <c r="C28" s="51">
        <f>IF(B28&lt;=A$40,Jul!A$40+B28,"")</f>
        <v>51</v>
      </c>
      <c r="D28" s="205" t="str">
        <f t="shared" si="0"/>
        <v>Mi</v>
      </c>
      <c r="E28" s="206">
        <f>IF(MONTH(DATE(Start!$D$26,$A$8,$B28))&gt;$A$8,"",DATE(Start!$D$26,$A$8,$B28))</f>
        <v>45889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34</v>
      </c>
      <c r="B29" s="176">
        <v>21</v>
      </c>
      <c r="C29" s="51">
        <f>IF(B29&lt;=A$40,Jul!A$40+B29,"")</f>
        <v>52</v>
      </c>
      <c r="D29" s="205" t="str">
        <f t="shared" si="0"/>
        <v>Do</v>
      </c>
      <c r="E29" s="206">
        <f>IF(MONTH(DATE(Start!$D$26,$A$8,$B29))&gt;$A$8,"",DATE(Start!$D$26,$A$8,$B29))</f>
        <v>45890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34</v>
      </c>
      <c r="B30" s="176">
        <v>22</v>
      </c>
      <c r="C30" s="51">
        <f>IF(B30&lt;=A$40,Jul!A$40+B30,"")</f>
        <v>53</v>
      </c>
      <c r="D30" s="205" t="str">
        <f t="shared" si="0"/>
        <v>Fr</v>
      </c>
      <c r="E30" s="206">
        <f>IF(MONTH(DATE(Start!$D$26,$A$8,$B30))&gt;$A$8,"",DATE(Start!$D$26,$A$8,$B30))</f>
        <v>45891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34</v>
      </c>
      <c r="B31" s="176">
        <v>23</v>
      </c>
      <c r="C31" s="51">
        <f>IF(B31&lt;=A$40,Jul!A$40+B31,"")</f>
        <v>54</v>
      </c>
      <c r="D31" s="205" t="str">
        <f t="shared" si="0"/>
        <v>Sa</v>
      </c>
      <c r="E31" s="206">
        <f>IF(MONTH(DATE(Start!$D$26,$A$8,$B31))&gt;$A$8,"",DATE(Start!$D$26,$A$8,$B31))</f>
        <v>45892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9"/>
        <v>34</v>
      </c>
      <c r="B32" s="176">
        <v>24</v>
      </c>
      <c r="C32" s="51">
        <f>IF(B32&lt;=A$40,Jul!A$40+B32,"")</f>
        <v>55</v>
      </c>
      <c r="D32" s="205" t="str">
        <f t="shared" si="0"/>
        <v>So</v>
      </c>
      <c r="E32" s="206">
        <f>IF(MONTH(DATE(Start!$D$26,$A$8,$B32))&gt;$A$8,"",DATE(Start!$D$26,$A$8,$B32))</f>
        <v>45893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35</v>
      </c>
      <c r="B33" s="176">
        <v>25</v>
      </c>
      <c r="C33" s="51">
        <f>IF(B33&lt;=A$40,Jul!A$40+B33,"")</f>
        <v>56</v>
      </c>
      <c r="D33" s="205" t="str">
        <f t="shared" si="0"/>
        <v>Mo</v>
      </c>
      <c r="E33" s="206">
        <f>IF(MONTH(DATE(Start!$D$26,$A$8,$B33))&gt;$A$8,"",DATE(Start!$D$26,$A$8,$B33))</f>
        <v>45894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9"/>
        <v>35</v>
      </c>
      <c r="B34" s="176">
        <v>26</v>
      </c>
      <c r="C34" s="51">
        <f>IF(B34&lt;=A$40,Jul!A$40+B34,"")</f>
        <v>57</v>
      </c>
      <c r="D34" s="205" t="str">
        <f t="shared" si="0"/>
        <v>Di</v>
      </c>
      <c r="E34" s="206">
        <f>IF(MONTH(DATE(Start!$D$26,$A$8,$B34))&gt;$A$8,"",DATE(Start!$D$26,$A$8,$B34))</f>
        <v>45895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35</v>
      </c>
      <c r="B35" s="176">
        <v>27</v>
      </c>
      <c r="C35" s="51">
        <f>IF(B35&lt;=A$40,Jul!A$40+B35,"")</f>
        <v>58</v>
      </c>
      <c r="D35" s="205" t="str">
        <f t="shared" si="0"/>
        <v>Mi</v>
      </c>
      <c r="E35" s="206">
        <f>IF(MONTH(DATE(Start!$D$26,$A$8,$B35))&gt;$A$8,"",DATE(Start!$D$26,$A$8,$B35))</f>
        <v>45896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35</v>
      </c>
      <c r="B36" s="176">
        <v>28</v>
      </c>
      <c r="C36" s="51">
        <f>IF(B36&lt;=A$40,Jul!A$40+B36,"")</f>
        <v>59</v>
      </c>
      <c r="D36" s="205" t="str">
        <f t="shared" si="0"/>
        <v>Do</v>
      </c>
      <c r="E36" s="206">
        <f>IF(MONTH(DATE(Start!$D$26,$A$8,$B36))&gt;$A$8,"",DATE(Start!$D$26,$A$8,$B36))</f>
        <v>45897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9"/>
        <v>35</v>
      </c>
      <c r="B37" s="176">
        <v>29</v>
      </c>
      <c r="C37" s="51">
        <f>IF(B37&lt;=A$40,Jul!A$40+B37,"")</f>
        <v>60</v>
      </c>
      <c r="D37" s="205" t="str">
        <f t="shared" si="0"/>
        <v>Fr</v>
      </c>
      <c r="E37" s="206">
        <f>IF(MONTH(DATE(Start!$D$26,$A$8,$B37))&gt;$A$8,"",DATE(Start!$D$26,$A$8,$B37))</f>
        <v>45898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9"/>
        <v>35</v>
      </c>
      <c r="B38" s="176">
        <v>30</v>
      </c>
      <c r="C38" s="51">
        <f>IF(B38&lt;=A$40,Jul!A$40+B38,"")</f>
        <v>61</v>
      </c>
      <c r="D38" s="205" t="str">
        <f t="shared" si="0"/>
        <v>Sa</v>
      </c>
      <c r="E38" s="206">
        <f>IF(MONTH(DATE(Start!$D$26,$A$8,$B38))&gt;$A$8,"",DATE(Start!$D$26,$A$8,$B38))</f>
        <v>45899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>
        <f t="shared" si="9"/>
        <v>35</v>
      </c>
      <c r="B39" s="351">
        <v>31</v>
      </c>
      <c r="C39" s="478">
        <f>IF(B39&lt;=A$40,Jul!A$40+B39,"")</f>
        <v>62</v>
      </c>
      <c r="D39" s="352" t="str">
        <f>IF(ISBLANK(E39),"",TEXT(E39,"ttt"))</f>
        <v>So</v>
      </c>
      <c r="E39" s="353">
        <f>IF(MONTH(DATE(Start!$D$26,$A$8,$B39))&gt;$A$8,"",DATE(Start!$D$26,$A$8,$B39))</f>
        <v>45900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31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31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IF(TEXT($A81,0)="","",COUNTIF(M$9:M$39,$A81)+COUNTIF(M$43:M$73,$A81)+COUNTIF(Jul!M$9:M$39,$A81)+COUNTIF(Jul!M$43:M$73,$A81))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IF(TEXT($A81,0)="","",COUNTIF(AJ$9:AJ$39,$A81)+COUNTIF(AJ$43:AJ$73,$A81)+COUNTIF(Jul!AJ$9:AJ$39,$A81)+COUNTIF(Jul!AJ$43:AJ$73,$A81))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32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33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34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35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August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31</v>
      </c>
      <c r="B105" s="255">
        <f t="shared" si="56"/>
        <v>1</v>
      </c>
      <c r="C105" s="255">
        <f t="shared" si="56"/>
        <v>32</v>
      </c>
      <c r="D105" s="330" t="str">
        <f t="shared" si="56"/>
        <v>Fr</v>
      </c>
      <c r="E105" s="331">
        <f t="shared" si="56"/>
        <v>45870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31</v>
      </c>
      <c r="B106" s="51">
        <f t="shared" si="56"/>
        <v>2</v>
      </c>
      <c r="C106" s="51">
        <f t="shared" si="56"/>
        <v>33</v>
      </c>
      <c r="D106" s="205" t="str">
        <f t="shared" si="56"/>
        <v>Sa</v>
      </c>
      <c r="E106" s="206">
        <f t="shared" si="56"/>
        <v>45871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31</v>
      </c>
      <c r="B107" s="51">
        <f t="shared" si="56"/>
        <v>3</v>
      </c>
      <c r="C107" s="51">
        <f t="shared" si="56"/>
        <v>34</v>
      </c>
      <c r="D107" s="205" t="str">
        <f t="shared" si="56"/>
        <v>So</v>
      </c>
      <c r="E107" s="206">
        <f t="shared" si="56"/>
        <v>45872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32</v>
      </c>
      <c r="B108" s="51">
        <f t="shared" si="56"/>
        <v>4</v>
      </c>
      <c r="C108" s="51">
        <f t="shared" si="56"/>
        <v>35</v>
      </c>
      <c r="D108" s="205" t="str">
        <f t="shared" si="56"/>
        <v>Mo</v>
      </c>
      <c r="E108" s="206">
        <f t="shared" si="56"/>
        <v>45873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32</v>
      </c>
      <c r="B109" s="51">
        <f t="shared" si="56"/>
        <v>5</v>
      </c>
      <c r="C109" s="51">
        <f t="shared" si="56"/>
        <v>36</v>
      </c>
      <c r="D109" s="205" t="str">
        <f t="shared" si="56"/>
        <v>Di</v>
      </c>
      <c r="E109" s="206">
        <f t="shared" si="56"/>
        <v>45874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32</v>
      </c>
      <c r="B110" s="51">
        <f t="shared" si="56"/>
        <v>6</v>
      </c>
      <c r="C110" s="51">
        <f t="shared" si="56"/>
        <v>37</v>
      </c>
      <c r="D110" s="205" t="str">
        <f t="shared" si="56"/>
        <v>Mi</v>
      </c>
      <c r="E110" s="206">
        <f t="shared" si="56"/>
        <v>45875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32</v>
      </c>
      <c r="B111" s="51">
        <f t="shared" si="56"/>
        <v>7</v>
      </c>
      <c r="C111" s="51">
        <f t="shared" si="56"/>
        <v>38</v>
      </c>
      <c r="D111" s="205" t="str">
        <f t="shared" si="56"/>
        <v>Do</v>
      </c>
      <c r="E111" s="206">
        <f t="shared" si="56"/>
        <v>45876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32</v>
      </c>
      <c r="B112" s="51">
        <f t="shared" si="56"/>
        <v>8</v>
      </c>
      <c r="C112" s="51">
        <f t="shared" si="56"/>
        <v>39</v>
      </c>
      <c r="D112" s="205" t="str">
        <f t="shared" si="56"/>
        <v>Fr</v>
      </c>
      <c r="E112" s="206">
        <f t="shared" si="56"/>
        <v>45877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32</v>
      </c>
      <c r="B113" s="51">
        <f t="shared" si="56"/>
        <v>9</v>
      </c>
      <c r="C113" s="51">
        <f t="shared" si="56"/>
        <v>40</v>
      </c>
      <c r="D113" s="205" t="str">
        <f t="shared" si="56"/>
        <v>Sa</v>
      </c>
      <c r="E113" s="206">
        <f t="shared" si="56"/>
        <v>45878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32</v>
      </c>
      <c r="B114" s="51">
        <f t="shared" si="56"/>
        <v>10</v>
      </c>
      <c r="C114" s="51">
        <f t="shared" si="56"/>
        <v>41</v>
      </c>
      <c r="D114" s="205" t="str">
        <f t="shared" si="56"/>
        <v>So</v>
      </c>
      <c r="E114" s="206">
        <f t="shared" si="56"/>
        <v>45879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33</v>
      </c>
      <c r="B115" s="51">
        <f t="shared" si="56"/>
        <v>11</v>
      </c>
      <c r="C115" s="51">
        <f t="shared" si="56"/>
        <v>42</v>
      </c>
      <c r="D115" s="205" t="str">
        <f t="shared" si="56"/>
        <v>Mo</v>
      </c>
      <c r="E115" s="206">
        <f t="shared" si="56"/>
        <v>45880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33</v>
      </c>
      <c r="B116" s="51">
        <f t="shared" si="56"/>
        <v>12</v>
      </c>
      <c r="C116" s="51">
        <f t="shared" si="56"/>
        <v>43</v>
      </c>
      <c r="D116" s="205" t="str">
        <f t="shared" si="56"/>
        <v>Di</v>
      </c>
      <c r="E116" s="206">
        <f t="shared" si="56"/>
        <v>45881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33</v>
      </c>
      <c r="B117" s="51">
        <f t="shared" si="56"/>
        <v>13</v>
      </c>
      <c r="C117" s="51">
        <f t="shared" si="56"/>
        <v>44</v>
      </c>
      <c r="D117" s="205" t="str">
        <f t="shared" si="56"/>
        <v>Mi</v>
      </c>
      <c r="E117" s="206">
        <f t="shared" si="56"/>
        <v>45882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33</v>
      </c>
      <c r="B118" s="51">
        <f t="shared" si="56"/>
        <v>14</v>
      </c>
      <c r="C118" s="51">
        <f t="shared" si="56"/>
        <v>45</v>
      </c>
      <c r="D118" s="205" t="str">
        <f t="shared" si="56"/>
        <v>Do</v>
      </c>
      <c r="E118" s="206">
        <f t="shared" si="56"/>
        <v>45883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33</v>
      </c>
      <c r="B119" s="51">
        <f t="shared" si="56"/>
        <v>15</v>
      </c>
      <c r="C119" s="51">
        <f t="shared" si="56"/>
        <v>46</v>
      </c>
      <c r="D119" s="205" t="str">
        <f t="shared" si="56"/>
        <v>Fr</v>
      </c>
      <c r="E119" s="206">
        <f t="shared" si="56"/>
        <v>45884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33</v>
      </c>
      <c r="B120" s="51">
        <f t="shared" si="56"/>
        <v>16</v>
      </c>
      <c r="C120" s="51">
        <f t="shared" si="56"/>
        <v>47</v>
      </c>
      <c r="D120" s="205" t="str">
        <f t="shared" si="56"/>
        <v>Sa</v>
      </c>
      <c r="E120" s="206">
        <f t="shared" si="56"/>
        <v>45885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33</v>
      </c>
      <c r="B121" s="51">
        <f t="shared" si="74"/>
        <v>17</v>
      </c>
      <c r="C121" s="51">
        <f t="shared" si="74"/>
        <v>48</v>
      </c>
      <c r="D121" s="205" t="str">
        <f t="shared" si="74"/>
        <v>So</v>
      </c>
      <c r="E121" s="206">
        <f t="shared" si="74"/>
        <v>45886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34</v>
      </c>
      <c r="B122" s="51">
        <f t="shared" si="74"/>
        <v>18</v>
      </c>
      <c r="C122" s="51">
        <f t="shared" si="74"/>
        <v>49</v>
      </c>
      <c r="D122" s="205" t="str">
        <f t="shared" si="74"/>
        <v>Mo</v>
      </c>
      <c r="E122" s="206">
        <f t="shared" si="74"/>
        <v>45887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34</v>
      </c>
      <c r="B123" s="51">
        <f t="shared" si="74"/>
        <v>19</v>
      </c>
      <c r="C123" s="51">
        <f t="shared" si="74"/>
        <v>50</v>
      </c>
      <c r="D123" s="205" t="str">
        <f t="shared" si="74"/>
        <v>Di</v>
      </c>
      <c r="E123" s="206">
        <f t="shared" si="74"/>
        <v>45888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34</v>
      </c>
      <c r="B124" s="51">
        <f t="shared" si="74"/>
        <v>20</v>
      </c>
      <c r="C124" s="51">
        <f t="shared" si="74"/>
        <v>51</v>
      </c>
      <c r="D124" s="205" t="str">
        <f t="shared" si="74"/>
        <v>Mi</v>
      </c>
      <c r="E124" s="206">
        <f t="shared" si="74"/>
        <v>45889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34</v>
      </c>
      <c r="B125" s="51">
        <f t="shared" si="74"/>
        <v>21</v>
      </c>
      <c r="C125" s="51">
        <f t="shared" si="74"/>
        <v>52</v>
      </c>
      <c r="D125" s="205" t="str">
        <f t="shared" si="74"/>
        <v>Do</v>
      </c>
      <c r="E125" s="206">
        <f t="shared" si="74"/>
        <v>45890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34</v>
      </c>
      <c r="B126" s="51">
        <f t="shared" si="74"/>
        <v>22</v>
      </c>
      <c r="C126" s="51">
        <f t="shared" si="74"/>
        <v>53</v>
      </c>
      <c r="D126" s="205" t="str">
        <f t="shared" si="74"/>
        <v>Fr</v>
      </c>
      <c r="E126" s="206">
        <f t="shared" si="74"/>
        <v>45891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34</v>
      </c>
      <c r="B127" s="51">
        <f t="shared" si="74"/>
        <v>23</v>
      </c>
      <c r="C127" s="51">
        <f t="shared" si="74"/>
        <v>54</v>
      </c>
      <c r="D127" s="205" t="str">
        <f t="shared" si="74"/>
        <v>Sa</v>
      </c>
      <c r="E127" s="206">
        <f t="shared" si="74"/>
        <v>45892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34</v>
      </c>
      <c r="B128" s="51">
        <f t="shared" si="74"/>
        <v>24</v>
      </c>
      <c r="C128" s="51">
        <f t="shared" si="74"/>
        <v>55</v>
      </c>
      <c r="D128" s="205" t="str">
        <f t="shared" si="74"/>
        <v>So</v>
      </c>
      <c r="E128" s="206">
        <f t="shared" si="74"/>
        <v>45893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35</v>
      </c>
      <c r="B129" s="51">
        <f t="shared" si="74"/>
        <v>25</v>
      </c>
      <c r="C129" s="51">
        <f t="shared" si="74"/>
        <v>56</v>
      </c>
      <c r="D129" s="205" t="str">
        <f t="shared" si="74"/>
        <v>Mo</v>
      </c>
      <c r="E129" s="206">
        <f t="shared" si="74"/>
        <v>45894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35</v>
      </c>
      <c r="B130" s="51">
        <f t="shared" si="74"/>
        <v>26</v>
      </c>
      <c r="C130" s="51">
        <f t="shared" si="74"/>
        <v>57</v>
      </c>
      <c r="D130" s="205" t="str">
        <f t="shared" si="74"/>
        <v>Di</v>
      </c>
      <c r="E130" s="206">
        <f t="shared" si="74"/>
        <v>45895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35</v>
      </c>
      <c r="B131" s="51">
        <f t="shared" si="74"/>
        <v>27</v>
      </c>
      <c r="C131" s="51">
        <f t="shared" si="74"/>
        <v>58</v>
      </c>
      <c r="D131" s="205" t="str">
        <f t="shared" si="74"/>
        <v>Mi</v>
      </c>
      <c r="E131" s="206">
        <f t="shared" si="74"/>
        <v>45896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35</v>
      </c>
      <c r="B132" s="51">
        <f t="shared" si="74"/>
        <v>28</v>
      </c>
      <c r="C132" s="51">
        <f t="shared" si="74"/>
        <v>59</v>
      </c>
      <c r="D132" s="205" t="str">
        <f t="shared" si="74"/>
        <v>Do</v>
      </c>
      <c r="E132" s="206">
        <f t="shared" si="74"/>
        <v>45897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35</v>
      </c>
      <c r="B133" s="51">
        <f t="shared" si="74"/>
        <v>29</v>
      </c>
      <c r="C133" s="51">
        <f t="shared" si="74"/>
        <v>60</v>
      </c>
      <c r="D133" s="205" t="str">
        <f t="shared" si="74"/>
        <v>Fr</v>
      </c>
      <c r="E133" s="206">
        <f t="shared" si="74"/>
        <v>45898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35</v>
      </c>
      <c r="B134" s="51">
        <f t="shared" si="74"/>
        <v>30</v>
      </c>
      <c r="C134" s="51">
        <f t="shared" si="74"/>
        <v>61</v>
      </c>
      <c r="D134" s="205" t="str">
        <f t="shared" si="74"/>
        <v>Sa</v>
      </c>
      <c r="E134" s="206">
        <f t="shared" si="74"/>
        <v>45899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>
        <f t="shared" si="74"/>
        <v>35</v>
      </c>
      <c r="B135" s="478">
        <f t="shared" si="74"/>
        <v>31</v>
      </c>
      <c r="C135" s="478">
        <f t="shared" si="74"/>
        <v>62</v>
      </c>
      <c r="D135" s="352" t="str">
        <f t="shared" si="74"/>
        <v>So</v>
      </c>
      <c r="E135" s="353">
        <f t="shared" si="74"/>
        <v>45900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31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IF(TEXT($A177,0)="","",COUNTIF(M$105:M$135,$A177)+COUNTIF(M$139:M$169,$A177)+COUNTIF(Jul!M$105:M$135,$A177)+COUNTIF(Jul!M$139:M$169,$A177))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IF(TEXT($A177,0)="","",COUNTIF(AJ$105:AJ$135,$A177)+COUNTIF(AJ$139:AJ$169,$A177)+COUNTIF(Jul!AJ$105:AJ$135,$A177)+COUNTIF(Jul!AJ$139:AJ$169,$A177))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32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33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34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35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bUU0DXIwvT5H7+NdYHYi6WBDsH5ti3T36nHFcr0cGqqJ8ntJ1/IA90LyOP+tvn2T7zCIlDQ02RWT+NCGTq3TUQ==" saltValue="pjYwgK9mBE4jN3b4y3/rtA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FB73-8161-448E-B039-2E4DC7B92E42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September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9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36</v>
      </c>
      <c r="B9" s="329">
        <v>1</v>
      </c>
      <c r="C9" s="255">
        <f>IF(B9&lt;=A$40,Aug!A$40+B9,"")</f>
        <v>32</v>
      </c>
      <c r="D9" s="330" t="str">
        <f t="shared" ref="D9:D38" si="0">IF(ISBLANK(E9),"",TEXT(E9,"ttt"))</f>
        <v>Mo</v>
      </c>
      <c r="E9" s="331">
        <f>IF(MONTH(DATE(Start!$D$26,$A$8,$B9))&gt;$A$8,"",DATE(Start!$D$26,$A$8,$B9))</f>
        <v>45901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36</v>
      </c>
      <c r="B10" s="176">
        <v>2</v>
      </c>
      <c r="C10" s="51">
        <f>IF(B10&lt;=A$40,Aug!A$40+B10,"")</f>
        <v>33</v>
      </c>
      <c r="D10" s="205" t="str">
        <f t="shared" si="0"/>
        <v>Di</v>
      </c>
      <c r="E10" s="206">
        <f>IF(MONTH(DATE(Start!$D$26,$A$8,$B10))&gt;$A$8,"",DATE(Start!$D$26,$A$8,$B10))</f>
        <v>45902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36</v>
      </c>
      <c r="B11" s="176">
        <v>3</v>
      </c>
      <c r="C11" s="51">
        <f>IF(B11&lt;=A$40,Aug!A$40+B11,"")</f>
        <v>34</v>
      </c>
      <c r="D11" s="205" t="str">
        <f t="shared" si="0"/>
        <v>Mi</v>
      </c>
      <c r="E11" s="206">
        <f>IF(MONTH(DATE(Start!$D$26,$A$8,$B11))&gt;$A$8,"",DATE(Start!$D$26,$A$8,$B11))</f>
        <v>45903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36</v>
      </c>
      <c r="B12" s="176">
        <v>4</v>
      </c>
      <c r="C12" s="51">
        <f>IF(B12&lt;=A$40,Aug!A$40+B12,"")</f>
        <v>35</v>
      </c>
      <c r="D12" s="205" t="str">
        <f t="shared" si="0"/>
        <v>Do</v>
      </c>
      <c r="E12" s="206">
        <f>IF(MONTH(DATE(Start!$D$26,$A$8,$B12))&gt;$A$8,"",DATE(Start!$D$26,$A$8,$B12))</f>
        <v>45904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36</v>
      </c>
      <c r="B13" s="176">
        <v>5</v>
      </c>
      <c r="C13" s="51">
        <f>IF(B13&lt;=A$40,Aug!A$40+B13,"")</f>
        <v>36</v>
      </c>
      <c r="D13" s="205" t="str">
        <f t="shared" si="0"/>
        <v>Fr</v>
      </c>
      <c r="E13" s="206">
        <f>IF(MONTH(DATE(Start!$D$26,$A$8,$B13))&gt;$A$8,"",DATE(Start!$D$26,$A$8,$B13))</f>
        <v>45905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36</v>
      </c>
      <c r="B14" s="176">
        <v>6</v>
      </c>
      <c r="C14" s="51">
        <f>IF(B14&lt;=A$40,Aug!A$40+B14,"")</f>
        <v>37</v>
      </c>
      <c r="D14" s="205" t="str">
        <f t="shared" si="0"/>
        <v>Sa</v>
      </c>
      <c r="E14" s="206">
        <f>IF(MONTH(DATE(Start!$D$26,$A$8,$B14))&gt;$A$8,"",DATE(Start!$D$26,$A$8,$B14))</f>
        <v>45906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9"/>
        <v>36</v>
      </c>
      <c r="B15" s="176">
        <v>7</v>
      </c>
      <c r="C15" s="51">
        <f>IF(B15&lt;=A$40,Aug!A$40+B15,"")</f>
        <v>38</v>
      </c>
      <c r="D15" s="205" t="str">
        <f t="shared" si="0"/>
        <v>So</v>
      </c>
      <c r="E15" s="206">
        <f>IF(MONTH(DATE(Start!$D$26,$A$8,$B15))&gt;$A$8,"",DATE(Start!$D$26,$A$8,$B15))</f>
        <v>45907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37</v>
      </c>
      <c r="B16" s="176">
        <v>8</v>
      </c>
      <c r="C16" s="51">
        <f>IF(B16&lt;=A$40,Aug!A$40+B16,"")</f>
        <v>39</v>
      </c>
      <c r="D16" s="205" t="str">
        <f t="shared" si="0"/>
        <v>Mo</v>
      </c>
      <c r="E16" s="206">
        <f>IF(MONTH(DATE(Start!$D$26,$A$8,$B16))&gt;$A$8,"",DATE(Start!$D$26,$A$8,$B16))</f>
        <v>45908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37</v>
      </c>
      <c r="B17" s="176">
        <v>9</v>
      </c>
      <c r="C17" s="51">
        <f>IF(B17&lt;=A$40,Aug!A$40+B17,"")</f>
        <v>40</v>
      </c>
      <c r="D17" s="205" t="str">
        <f t="shared" si="0"/>
        <v>Di</v>
      </c>
      <c r="E17" s="206">
        <f>IF(MONTH(DATE(Start!$D$26,$A$8,$B17))&gt;$A$8,"",DATE(Start!$D$26,$A$8,$B17))</f>
        <v>45909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37</v>
      </c>
      <c r="B18" s="176">
        <v>10</v>
      </c>
      <c r="C18" s="51">
        <f>IF(B18&lt;=A$40,Aug!A$40+B18,"")</f>
        <v>41</v>
      </c>
      <c r="D18" s="205" t="str">
        <f t="shared" si="0"/>
        <v>Mi</v>
      </c>
      <c r="E18" s="206">
        <f>IF(MONTH(DATE(Start!$D$26,$A$8,$B18))&gt;$A$8,"",DATE(Start!$D$26,$A$8,$B18))</f>
        <v>45910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37</v>
      </c>
      <c r="B19" s="176">
        <v>11</v>
      </c>
      <c r="C19" s="51">
        <f>IF(B19&lt;=A$40,Aug!A$40+B19,"")</f>
        <v>42</v>
      </c>
      <c r="D19" s="205" t="str">
        <f t="shared" si="0"/>
        <v>Do</v>
      </c>
      <c r="E19" s="206">
        <f>IF(MONTH(DATE(Start!$D$26,$A$8,$B19))&gt;$A$8,"",DATE(Start!$D$26,$A$8,$B19))</f>
        <v>45911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9"/>
        <v>37</v>
      </c>
      <c r="B20" s="176">
        <v>12</v>
      </c>
      <c r="C20" s="51">
        <f>IF(B20&lt;=A$40,Aug!A$40+B20,"")</f>
        <v>43</v>
      </c>
      <c r="D20" s="205" t="str">
        <f t="shared" si="0"/>
        <v>Fr</v>
      </c>
      <c r="E20" s="206">
        <f>IF(MONTH(DATE(Start!$D$26,$A$8,$B20))&gt;$A$8,"",DATE(Start!$D$26,$A$8,$B20))</f>
        <v>45912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82"/>
      <c r="AT20" s="663"/>
      <c r="AU20" s="663"/>
      <c r="AV20" s="664"/>
      <c r="AW20" s="350"/>
      <c r="AX20" s="214"/>
    </row>
    <row r="21" spans="1:50" x14ac:dyDescent="0.2">
      <c r="A21" s="175">
        <f t="shared" si="9"/>
        <v>37</v>
      </c>
      <c r="B21" s="176">
        <v>13</v>
      </c>
      <c r="C21" s="51">
        <f>IF(B21&lt;=A$40,Aug!A$40+B21,"")</f>
        <v>44</v>
      </c>
      <c r="D21" s="205" t="str">
        <f t="shared" si="0"/>
        <v>Sa</v>
      </c>
      <c r="E21" s="206">
        <f>IF(MONTH(DATE(Start!$D$26,$A$8,$B21))&gt;$A$8,"",DATE(Start!$D$26,$A$8,$B21))</f>
        <v>45913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9"/>
        <v>37</v>
      </c>
      <c r="B22" s="176">
        <v>14</v>
      </c>
      <c r="C22" s="51">
        <f>IF(B22&lt;=A$40,Aug!A$40+B22,"")</f>
        <v>45</v>
      </c>
      <c r="D22" s="205" t="str">
        <f t="shared" si="0"/>
        <v>So</v>
      </c>
      <c r="E22" s="206">
        <f>IF(MONTH(DATE(Start!$D$26,$A$8,$B22))&gt;$A$8,"",DATE(Start!$D$26,$A$8,$B22))</f>
        <v>45914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8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313"/>
    </row>
    <row r="23" spans="1:50" x14ac:dyDescent="0.2">
      <c r="A23" s="175">
        <f t="shared" si="9"/>
        <v>38</v>
      </c>
      <c r="B23" s="176">
        <v>15</v>
      </c>
      <c r="C23" s="51">
        <f>IF(B23&lt;=A$40,Aug!A$40+B23,"")</f>
        <v>46</v>
      </c>
      <c r="D23" s="205" t="str">
        <f t="shared" si="0"/>
        <v>Mo</v>
      </c>
      <c r="E23" s="206">
        <f>IF(MONTH(DATE(Start!$D$26,$A$8,$B23))&gt;$A$8,"",DATE(Start!$D$26,$A$8,$B23))</f>
        <v>45915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38</v>
      </c>
      <c r="B24" s="176">
        <v>16</v>
      </c>
      <c r="C24" s="51">
        <f>IF(B24&lt;=A$40,Aug!A$40+B24,"")</f>
        <v>47</v>
      </c>
      <c r="D24" s="205" t="str">
        <f t="shared" si="0"/>
        <v>Di</v>
      </c>
      <c r="E24" s="206">
        <f>IF(MONTH(DATE(Start!$D$26,$A$8,$B24))&gt;$A$8,"",DATE(Start!$D$26,$A$8,$B24))</f>
        <v>45916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38</v>
      </c>
      <c r="B25" s="176">
        <v>17</v>
      </c>
      <c r="C25" s="51">
        <f>IF(B25&lt;=A$40,Aug!A$40+B25,"")</f>
        <v>48</v>
      </c>
      <c r="D25" s="205" t="str">
        <f t="shared" si="0"/>
        <v>Mi</v>
      </c>
      <c r="E25" s="206">
        <f>IF(MONTH(DATE(Start!$D$26,$A$8,$B25))&gt;$A$8,"",DATE(Start!$D$26,$A$8,$B25))</f>
        <v>45917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38</v>
      </c>
      <c r="B26" s="176">
        <v>18</v>
      </c>
      <c r="C26" s="51">
        <f>IF(B26&lt;=A$40,Aug!A$40+B26,"")</f>
        <v>49</v>
      </c>
      <c r="D26" s="205" t="str">
        <f t="shared" si="0"/>
        <v>Do</v>
      </c>
      <c r="E26" s="206">
        <f>IF(MONTH(DATE(Start!$D$26,$A$8,$B26))&gt;$A$8,"",DATE(Start!$D$26,$A$8,$B26))</f>
        <v>45918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313"/>
    </row>
    <row r="27" spans="1:50" x14ac:dyDescent="0.2">
      <c r="A27" s="175">
        <f t="shared" si="9"/>
        <v>38</v>
      </c>
      <c r="B27" s="176">
        <v>19</v>
      </c>
      <c r="C27" s="51">
        <f>IF(B27&lt;=A$40,Aug!A$40+B27,"")</f>
        <v>50</v>
      </c>
      <c r="D27" s="205" t="str">
        <f t="shared" si="0"/>
        <v>Fr</v>
      </c>
      <c r="E27" s="206">
        <f>IF(MONTH(DATE(Start!$D$26,$A$8,$B27))&gt;$A$8,"",DATE(Start!$D$26,$A$8,$B27))</f>
        <v>45919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38</v>
      </c>
      <c r="B28" s="176">
        <v>20</v>
      </c>
      <c r="C28" s="51">
        <f>IF(B28&lt;=A$40,Aug!A$40+B28,"")</f>
        <v>51</v>
      </c>
      <c r="D28" s="205" t="str">
        <f t="shared" si="0"/>
        <v>Sa</v>
      </c>
      <c r="E28" s="206">
        <f>IF(MONTH(DATE(Start!$D$26,$A$8,$B28))&gt;$A$8,"",DATE(Start!$D$26,$A$8,$B28))</f>
        <v>45920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313"/>
    </row>
    <row r="29" spans="1:50" x14ac:dyDescent="0.2">
      <c r="A29" s="175">
        <f t="shared" si="9"/>
        <v>38</v>
      </c>
      <c r="B29" s="176">
        <v>21</v>
      </c>
      <c r="C29" s="51">
        <f>IF(B29&lt;=A$40,Aug!A$40+B29,"")</f>
        <v>52</v>
      </c>
      <c r="D29" s="205" t="str">
        <f t="shared" si="0"/>
        <v>So</v>
      </c>
      <c r="E29" s="206">
        <f>IF(MONTH(DATE(Start!$D$26,$A$8,$B29))&gt;$A$8,"",DATE(Start!$D$26,$A$8,$B29))</f>
        <v>45921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39</v>
      </c>
      <c r="B30" s="176">
        <v>22</v>
      </c>
      <c r="C30" s="51">
        <f>IF(B30&lt;=A$40,Aug!A$40+B30,"")</f>
        <v>53</v>
      </c>
      <c r="D30" s="205" t="str">
        <f t="shared" si="0"/>
        <v>Mo</v>
      </c>
      <c r="E30" s="206">
        <f>IF(MONTH(DATE(Start!$D$26,$A$8,$B30))&gt;$A$8,"",DATE(Start!$D$26,$A$8,$B30))</f>
        <v>45922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39</v>
      </c>
      <c r="B31" s="176">
        <v>23</v>
      </c>
      <c r="C31" s="51">
        <f>IF(B31&lt;=A$40,Aug!A$40+B31,"")</f>
        <v>54</v>
      </c>
      <c r="D31" s="205" t="str">
        <f t="shared" si="0"/>
        <v>Di</v>
      </c>
      <c r="E31" s="206">
        <f>IF(MONTH(DATE(Start!$D$26,$A$8,$B31))&gt;$A$8,"",DATE(Start!$D$26,$A$8,$B31))</f>
        <v>45923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313"/>
    </row>
    <row r="32" spans="1:50" x14ac:dyDescent="0.2">
      <c r="A32" s="175">
        <f t="shared" si="9"/>
        <v>39</v>
      </c>
      <c r="B32" s="176">
        <v>24</v>
      </c>
      <c r="C32" s="51">
        <f>IF(B32&lt;=A$40,Aug!A$40+B32,"")</f>
        <v>55</v>
      </c>
      <c r="D32" s="205" t="str">
        <f t="shared" si="0"/>
        <v>Mi</v>
      </c>
      <c r="E32" s="206">
        <f>IF(MONTH(DATE(Start!$D$26,$A$8,$B32))&gt;$A$8,"",DATE(Start!$D$26,$A$8,$B32))</f>
        <v>45924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313"/>
    </row>
    <row r="33" spans="1:50" x14ac:dyDescent="0.2">
      <c r="A33" s="175">
        <f t="shared" si="9"/>
        <v>39</v>
      </c>
      <c r="B33" s="176">
        <v>25</v>
      </c>
      <c r="C33" s="51">
        <f>IF(B33&lt;=A$40,Aug!A$40+B33,"")</f>
        <v>56</v>
      </c>
      <c r="D33" s="205" t="str">
        <f t="shared" si="0"/>
        <v>Do</v>
      </c>
      <c r="E33" s="206">
        <f>IF(MONTH(DATE(Start!$D$26,$A$8,$B33))&gt;$A$8,"",DATE(Start!$D$26,$A$8,$B33))</f>
        <v>45925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313"/>
    </row>
    <row r="34" spans="1:50" x14ac:dyDescent="0.2">
      <c r="A34" s="175">
        <f t="shared" si="9"/>
        <v>39</v>
      </c>
      <c r="B34" s="176">
        <v>26</v>
      </c>
      <c r="C34" s="51">
        <f>IF(B34&lt;=A$40,Aug!A$40+B34,"")</f>
        <v>57</v>
      </c>
      <c r="D34" s="205" t="str">
        <f t="shared" si="0"/>
        <v>Fr</v>
      </c>
      <c r="E34" s="206">
        <f>IF(MONTH(DATE(Start!$D$26,$A$8,$B34))&gt;$A$8,"",DATE(Start!$D$26,$A$8,$B34))</f>
        <v>45926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39</v>
      </c>
      <c r="B35" s="176">
        <v>27</v>
      </c>
      <c r="C35" s="51">
        <f>IF(B35&lt;=A$40,Aug!A$40+B35,"")</f>
        <v>58</v>
      </c>
      <c r="D35" s="205" t="str">
        <f t="shared" si="0"/>
        <v>Sa</v>
      </c>
      <c r="E35" s="206">
        <f>IF(MONTH(DATE(Start!$D$26,$A$8,$B35))&gt;$A$8,"",DATE(Start!$D$26,$A$8,$B35))</f>
        <v>45927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39</v>
      </c>
      <c r="B36" s="176">
        <v>28</v>
      </c>
      <c r="C36" s="51">
        <f>IF(B36&lt;=A$40,Aug!A$40+B36,"")</f>
        <v>59</v>
      </c>
      <c r="D36" s="205" t="str">
        <f t="shared" si="0"/>
        <v>So</v>
      </c>
      <c r="E36" s="206">
        <f>IF(MONTH(DATE(Start!$D$26,$A$8,$B36))&gt;$A$8,"",DATE(Start!$D$26,$A$8,$B36))</f>
        <v>45928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2"/>
      <c r="AT36" s="663"/>
      <c r="AU36" s="663"/>
      <c r="AV36" s="664"/>
      <c r="AW36" s="350"/>
      <c r="AX36" s="214"/>
    </row>
    <row r="37" spans="1:50" x14ac:dyDescent="0.2">
      <c r="A37" s="175">
        <f t="shared" si="9"/>
        <v>40</v>
      </c>
      <c r="B37" s="176">
        <v>29</v>
      </c>
      <c r="C37" s="51">
        <f>IF(B37&lt;=A$40,Aug!A$40+B37,"")</f>
        <v>60</v>
      </c>
      <c r="D37" s="205" t="str">
        <f t="shared" si="0"/>
        <v>Mo</v>
      </c>
      <c r="E37" s="206">
        <f>IF(MONTH(DATE(Start!$D$26,$A$8,$B37))&gt;$A$8,"",DATE(Start!$D$26,$A$8,$B37))</f>
        <v>45929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9"/>
        <v>40</v>
      </c>
      <c r="B38" s="176">
        <v>30</v>
      </c>
      <c r="C38" s="51">
        <f>IF(B38&lt;=A$40,Aug!A$40+B38,"")</f>
        <v>61</v>
      </c>
      <c r="D38" s="205" t="str">
        <f t="shared" si="0"/>
        <v>Di</v>
      </c>
      <c r="E38" s="206">
        <f>IF(MONTH(DATE(Start!$D$26,$A$8,$B38))&gt;$A$8,"",DATE(Start!$D$26,$A$8,$B38))</f>
        <v>45930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IF(B39&lt;=A$40,Aug!A$40+B39,"")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30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535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36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IF(TEXT($A81,0)="","",COUNTIF(M$9:M$39,$A81)+COUNTIF(M$43:M$73,$A81)+COUNTIF(Aug!M$9:M$39,$A81)+COUNTIF(Aug!M$43:M$73,$A81))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IF(TEXT($A81,0)="","",COUNTIF(AJ$9:AJ$39,$A81)+COUNTIF(AJ$43:AJ$73,$A81)+COUNTIF(Aug!AJ$9:AJ$39,$A81)+COUNTIF(Aug!AJ$43:AJ$73,$A81))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37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38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39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40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September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36</v>
      </c>
      <c r="B105" s="255">
        <f t="shared" si="56"/>
        <v>1</v>
      </c>
      <c r="C105" s="255">
        <f t="shared" si="56"/>
        <v>32</v>
      </c>
      <c r="D105" s="330" t="str">
        <f t="shared" si="56"/>
        <v>Mo</v>
      </c>
      <c r="E105" s="331">
        <f t="shared" si="56"/>
        <v>45901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36</v>
      </c>
      <c r="B106" s="51">
        <f t="shared" si="56"/>
        <v>2</v>
      </c>
      <c r="C106" s="51">
        <f t="shared" si="56"/>
        <v>33</v>
      </c>
      <c r="D106" s="205" t="str">
        <f t="shared" si="56"/>
        <v>Di</v>
      </c>
      <c r="E106" s="206">
        <f t="shared" si="56"/>
        <v>45902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36</v>
      </c>
      <c r="B107" s="51">
        <f t="shared" si="56"/>
        <v>3</v>
      </c>
      <c r="C107" s="51">
        <f t="shared" si="56"/>
        <v>34</v>
      </c>
      <c r="D107" s="205" t="str">
        <f t="shared" si="56"/>
        <v>Mi</v>
      </c>
      <c r="E107" s="206">
        <f t="shared" si="56"/>
        <v>45903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36</v>
      </c>
      <c r="B108" s="51">
        <f t="shared" si="56"/>
        <v>4</v>
      </c>
      <c r="C108" s="51">
        <f t="shared" si="56"/>
        <v>35</v>
      </c>
      <c r="D108" s="205" t="str">
        <f t="shared" si="56"/>
        <v>Do</v>
      </c>
      <c r="E108" s="206">
        <f t="shared" si="56"/>
        <v>45904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36</v>
      </c>
      <c r="B109" s="51">
        <f t="shared" si="56"/>
        <v>5</v>
      </c>
      <c r="C109" s="51">
        <f t="shared" si="56"/>
        <v>36</v>
      </c>
      <c r="D109" s="205" t="str">
        <f t="shared" si="56"/>
        <v>Fr</v>
      </c>
      <c r="E109" s="206">
        <f t="shared" si="56"/>
        <v>45905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8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36</v>
      </c>
      <c r="B110" s="51">
        <f t="shared" si="56"/>
        <v>6</v>
      </c>
      <c r="C110" s="51">
        <f t="shared" si="56"/>
        <v>37</v>
      </c>
      <c r="D110" s="205" t="str">
        <f t="shared" si="56"/>
        <v>Sa</v>
      </c>
      <c r="E110" s="206">
        <f t="shared" si="56"/>
        <v>45906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36</v>
      </c>
      <c r="B111" s="51">
        <f t="shared" si="56"/>
        <v>7</v>
      </c>
      <c r="C111" s="51">
        <f t="shared" si="56"/>
        <v>38</v>
      </c>
      <c r="D111" s="205" t="str">
        <f t="shared" si="56"/>
        <v>So</v>
      </c>
      <c r="E111" s="206">
        <f t="shared" si="56"/>
        <v>45907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37</v>
      </c>
      <c r="B112" s="51">
        <f t="shared" si="56"/>
        <v>8</v>
      </c>
      <c r="C112" s="51">
        <f t="shared" si="56"/>
        <v>39</v>
      </c>
      <c r="D112" s="205" t="str">
        <f t="shared" si="56"/>
        <v>Mo</v>
      </c>
      <c r="E112" s="206">
        <f t="shared" si="56"/>
        <v>45908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37</v>
      </c>
      <c r="B113" s="51">
        <f t="shared" si="56"/>
        <v>9</v>
      </c>
      <c r="C113" s="51">
        <f t="shared" si="56"/>
        <v>40</v>
      </c>
      <c r="D113" s="205" t="str">
        <f t="shared" si="56"/>
        <v>Di</v>
      </c>
      <c r="E113" s="206">
        <f t="shared" si="56"/>
        <v>45909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37</v>
      </c>
      <c r="B114" s="51">
        <f t="shared" si="56"/>
        <v>10</v>
      </c>
      <c r="C114" s="51">
        <f t="shared" si="56"/>
        <v>41</v>
      </c>
      <c r="D114" s="205" t="str">
        <f t="shared" si="56"/>
        <v>Mi</v>
      </c>
      <c r="E114" s="206">
        <f t="shared" si="56"/>
        <v>45910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37</v>
      </c>
      <c r="B115" s="51">
        <f t="shared" si="56"/>
        <v>11</v>
      </c>
      <c r="C115" s="51">
        <f t="shared" si="56"/>
        <v>42</v>
      </c>
      <c r="D115" s="205" t="str">
        <f t="shared" si="56"/>
        <v>Do</v>
      </c>
      <c r="E115" s="206">
        <f t="shared" si="56"/>
        <v>45911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37</v>
      </c>
      <c r="B116" s="51">
        <f t="shared" si="56"/>
        <v>12</v>
      </c>
      <c r="C116" s="51">
        <f t="shared" si="56"/>
        <v>43</v>
      </c>
      <c r="D116" s="205" t="str">
        <f t="shared" si="56"/>
        <v>Fr</v>
      </c>
      <c r="E116" s="206">
        <f t="shared" si="56"/>
        <v>45912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37</v>
      </c>
      <c r="B117" s="51">
        <f t="shared" si="56"/>
        <v>13</v>
      </c>
      <c r="C117" s="51">
        <f t="shared" si="56"/>
        <v>44</v>
      </c>
      <c r="D117" s="205" t="str">
        <f t="shared" si="56"/>
        <v>Sa</v>
      </c>
      <c r="E117" s="206">
        <f t="shared" si="56"/>
        <v>45913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37</v>
      </c>
      <c r="B118" s="51">
        <f t="shared" si="56"/>
        <v>14</v>
      </c>
      <c r="C118" s="51">
        <f t="shared" si="56"/>
        <v>45</v>
      </c>
      <c r="D118" s="205" t="str">
        <f t="shared" si="56"/>
        <v>So</v>
      </c>
      <c r="E118" s="206">
        <f t="shared" si="56"/>
        <v>45914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38</v>
      </c>
      <c r="B119" s="51">
        <f t="shared" si="56"/>
        <v>15</v>
      </c>
      <c r="C119" s="51">
        <f t="shared" si="56"/>
        <v>46</v>
      </c>
      <c r="D119" s="205" t="str">
        <f t="shared" si="56"/>
        <v>Mo</v>
      </c>
      <c r="E119" s="206">
        <f t="shared" si="56"/>
        <v>45915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38</v>
      </c>
      <c r="B120" s="51">
        <f t="shared" si="56"/>
        <v>16</v>
      </c>
      <c r="C120" s="51">
        <f t="shared" si="56"/>
        <v>47</v>
      </c>
      <c r="D120" s="205" t="str">
        <f t="shared" si="56"/>
        <v>Di</v>
      </c>
      <c r="E120" s="206">
        <f t="shared" si="56"/>
        <v>45916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38</v>
      </c>
      <c r="B121" s="51">
        <f t="shared" si="74"/>
        <v>17</v>
      </c>
      <c r="C121" s="51">
        <f t="shared" si="74"/>
        <v>48</v>
      </c>
      <c r="D121" s="205" t="str">
        <f t="shared" si="74"/>
        <v>Mi</v>
      </c>
      <c r="E121" s="206">
        <f t="shared" si="74"/>
        <v>45917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38</v>
      </c>
      <c r="B122" s="51">
        <f t="shared" si="74"/>
        <v>18</v>
      </c>
      <c r="C122" s="51">
        <f t="shared" si="74"/>
        <v>49</v>
      </c>
      <c r="D122" s="205" t="str">
        <f t="shared" si="74"/>
        <v>Do</v>
      </c>
      <c r="E122" s="206">
        <f t="shared" si="74"/>
        <v>45918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38</v>
      </c>
      <c r="B123" s="51">
        <f t="shared" si="74"/>
        <v>19</v>
      </c>
      <c r="C123" s="51">
        <f t="shared" si="74"/>
        <v>50</v>
      </c>
      <c r="D123" s="205" t="str">
        <f t="shared" si="74"/>
        <v>Fr</v>
      </c>
      <c r="E123" s="206">
        <f t="shared" si="74"/>
        <v>45919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38</v>
      </c>
      <c r="B124" s="51">
        <f t="shared" si="74"/>
        <v>20</v>
      </c>
      <c r="C124" s="51">
        <f t="shared" si="74"/>
        <v>51</v>
      </c>
      <c r="D124" s="205" t="str">
        <f t="shared" si="74"/>
        <v>Sa</v>
      </c>
      <c r="E124" s="206">
        <f t="shared" si="74"/>
        <v>45920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38</v>
      </c>
      <c r="B125" s="51">
        <f t="shared" si="74"/>
        <v>21</v>
      </c>
      <c r="C125" s="51">
        <f t="shared" si="74"/>
        <v>52</v>
      </c>
      <c r="D125" s="205" t="str">
        <f t="shared" si="74"/>
        <v>So</v>
      </c>
      <c r="E125" s="206">
        <f t="shared" si="74"/>
        <v>45921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39</v>
      </c>
      <c r="B126" s="51">
        <f t="shared" si="74"/>
        <v>22</v>
      </c>
      <c r="C126" s="51">
        <f t="shared" si="74"/>
        <v>53</v>
      </c>
      <c r="D126" s="205" t="str">
        <f t="shared" si="74"/>
        <v>Mo</v>
      </c>
      <c r="E126" s="206">
        <f t="shared" si="74"/>
        <v>45922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8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39</v>
      </c>
      <c r="B127" s="51">
        <f t="shared" si="74"/>
        <v>23</v>
      </c>
      <c r="C127" s="51">
        <f t="shared" si="74"/>
        <v>54</v>
      </c>
      <c r="D127" s="205" t="str">
        <f t="shared" si="74"/>
        <v>Di</v>
      </c>
      <c r="E127" s="206">
        <f t="shared" si="74"/>
        <v>45923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39</v>
      </c>
      <c r="B128" s="51">
        <f t="shared" si="74"/>
        <v>24</v>
      </c>
      <c r="C128" s="51">
        <f t="shared" si="74"/>
        <v>55</v>
      </c>
      <c r="D128" s="205" t="str">
        <f t="shared" si="74"/>
        <v>Mi</v>
      </c>
      <c r="E128" s="206">
        <f t="shared" si="74"/>
        <v>45924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39</v>
      </c>
      <c r="B129" s="51">
        <f t="shared" si="74"/>
        <v>25</v>
      </c>
      <c r="C129" s="51">
        <f t="shared" si="74"/>
        <v>56</v>
      </c>
      <c r="D129" s="205" t="str">
        <f t="shared" si="74"/>
        <v>Do</v>
      </c>
      <c r="E129" s="206">
        <f t="shared" si="74"/>
        <v>45925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39</v>
      </c>
      <c r="B130" s="51">
        <f t="shared" si="74"/>
        <v>26</v>
      </c>
      <c r="C130" s="51">
        <f t="shared" si="74"/>
        <v>57</v>
      </c>
      <c r="D130" s="205" t="str">
        <f t="shared" si="74"/>
        <v>Fr</v>
      </c>
      <c r="E130" s="206">
        <f t="shared" si="74"/>
        <v>45926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39</v>
      </c>
      <c r="B131" s="51">
        <f t="shared" si="74"/>
        <v>27</v>
      </c>
      <c r="C131" s="51">
        <f t="shared" si="74"/>
        <v>58</v>
      </c>
      <c r="D131" s="205" t="str">
        <f t="shared" si="74"/>
        <v>Sa</v>
      </c>
      <c r="E131" s="206">
        <f t="shared" si="74"/>
        <v>45927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39</v>
      </c>
      <c r="B132" s="51">
        <f t="shared" si="74"/>
        <v>28</v>
      </c>
      <c r="C132" s="51">
        <f t="shared" si="74"/>
        <v>59</v>
      </c>
      <c r="D132" s="205" t="str">
        <f t="shared" si="74"/>
        <v>So</v>
      </c>
      <c r="E132" s="206">
        <f t="shared" si="74"/>
        <v>45928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40</v>
      </c>
      <c r="B133" s="51">
        <f t="shared" si="74"/>
        <v>29</v>
      </c>
      <c r="C133" s="51">
        <f t="shared" si="74"/>
        <v>60</v>
      </c>
      <c r="D133" s="205" t="str">
        <f t="shared" si="74"/>
        <v>Mo</v>
      </c>
      <c r="E133" s="206">
        <f t="shared" si="74"/>
        <v>45929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40</v>
      </c>
      <c r="B134" s="51">
        <f t="shared" si="74"/>
        <v>30</v>
      </c>
      <c r="C134" s="51">
        <f t="shared" si="74"/>
        <v>61</v>
      </c>
      <c r="D134" s="205" t="str">
        <f t="shared" si="74"/>
        <v>Di</v>
      </c>
      <c r="E134" s="206">
        <f t="shared" si="74"/>
        <v>45930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30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36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IF(TEXT($A177,0)="","",COUNTIF(M$105:M$135,$A177)+COUNTIF(M$139:M$169,$A177)+COUNTIF(Aug!M$105:M$135,$A177)+COUNTIF(Aug!M$139:M$169,$A177))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IF(TEXT($A177,0)="","",COUNTIF(AJ$105:AJ$135,$A177)+COUNTIF(AJ$139:AJ$169,$A177)+COUNTIF(Mar!AJ$105:AJ$135,$A177)+COUNTIF(Mar!AJ$139:AJ$169,$A177))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37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38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39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40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k5FqM1FxE5kOpT8glf6qAgdQe59SQv3Bt3Ue9TeDZ4L7PdToIqYTM54ppPka5z7mjzwR2WSPMWD0R9je6AtHMQ==" saltValue="rixbE/tEOPa3I9LjanZrNA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10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D211-478D-4BFD-8C72-9FE34A6D0C1E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Oktober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10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40</v>
      </c>
      <c r="B9" s="329">
        <v>1</v>
      </c>
      <c r="C9" s="255">
        <f>IF(B9&lt;=A$40,Sep!A$40+B9,"")</f>
        <v>31</v>
      </c>
      <c r="D9" s="330" t="str">
        <f t="shared" ref="D9:D38" si="0">IF(ISBLANK(E9),"",TEXT(E9,"ttt"))</f>
        <v>Mi</v>
      </c>
      <c r="E9" s="331">
        <f>IF(MONTH(DATE(Start!$D$26,$A$8,$B9))&gt;$A$8,"",DATE(Start!$D$26,$A$8,$B9))</f>
        <v>45931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40</v>
      </c>
      <c r="B10" s="176">
        <v>2</v>
      </c>
      <c r="C10" s="51">
        <f>IF(B10&lt;=A$40,Sep!A$40+B10,"")</f>
        <v>32</v>
      </c>
      <c r="D10" s="205" t="str">
        <f t="shared" si="0"/>
        <v>Do</v>
      </c>
      <c r="E10" s="206">
        <f>IF(MONTH(DATE(Start!$D$26,$A$8,$B10))&gt;$A$8,"",DATE(Start!$D$26,$A$8,$B10))</f>
        <v>45932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40</v>
      </c>
      <c r="B11" s="176">
        <v>3</v>
      </c>
      <c r="C11" s="51">
        <f>IF(B11&lt;=A$40,Sep!A$40+B11,"")</f>
        <v>33</v>
      </c>
      <c r="D11" s="205" t="str">
        <f t="shared" si="0"/>
        <v>Fr</v>
      </c>
      <c r="E11" s="206">
        <f>IF(MONTH(DATE(Start!$D$26,$A$8,$B11))&gt;$A$8,"",DATE(Start!$D$26,$A$8,$B11))</f>
        <v>45933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40</v>
      </c>
      <c r="B12" s="176">
        <v>4</v>
      </c>
      <c r="C12" s="51">
        <f>IF(B12&lt;=A$40,Sep!A$40+B12,"")</f>
        <v>34</v>
      </c>
      <c r="D12" s="205" t="str">
        <f t="shared" si="0"/>
        <v>Sa</v>
      </c>
      <c r="E12" s="206">
        <f>IF(MONTH(DATE(Start!$D$26,$A$8,$B12))&gt;$A$8,"",DATE(Start!$D$26,$A$8,$B12))</f>
        <v>45934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40</v>
      </c>
      <c r="B13" s="176">
        <v>5</v>
      </c>
      <c r="C13" s="51">
        <f>IF(B13&lt;=A$40,Sep!A$40+B13,"")</f>
        <v>35</v>
      </c>
      <c r="D13" s="205" t="str">
        <f t="shared" si="0"/>
        <v>So</v>
      </c>
      <c r="E13" s="206">
        <f>IF(MONTH(DATE(Start!$D$26,$A$8,$B13))&gt;$A$8,"",DATE(Start!$D$26,$A$8,$B13))</f>
        <v>45935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41</v>
      </c>
      <c r="B14" s="176">
        <v>6</v>
      </c>
      <c r="C14" s="51">
        <f>IF(B14&lt;=A$40,Sep!A$40+B14,"")</f>
        <v>36</v>
      </c>
      <c r="D14" s="205" t="str">
        <f t="shared" si="0"/>
        <v>Mo</v>
      </c>
      <c r="E14" s="206">
        <f>IF(MONTH(DATE(Start!$D$26,$A$8,$B14))&gt;$A$8,"",DATE(Start!$D$26,$A$8,$B14))</f>
        <v>45936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470"/>
      <c r="AX14" s="214"/>
    </row>
    <row r="15" spans="1:51" x14ac:dyDescent="0.2">
      <c r="A15" s="175">
        <f t="shared" si="9"/>
        <v>41</v>
      </c>
      <c r="B15" s="176">
        <v>7</v>
      </c>
      <c r="C15" s="51">
        <f>IF(B15&lt;=A$40,Sep!A$40+B15,"")</f>
        <v>37</v>
      </c>
      <c r="D15" s="205" t="str">
        <f t="shared" si="0"/>
        <v>Di</v>
      </c>
      <c r="E15" s="206">
        <f>IF(MONTH(DATE(Start!$D$26,$A$8,$B15))&gt;$A$8,"",DATE(Start!$D$26,$A$8,$B15))</f>
        <v>45937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41</v>
      </c>
      <c r="B16" s="176">
        <v>8</v>
      </c>
      <c r="C16" s="51">
        <f>IF(B16&lt;=A$40,Sep!A$40+B16,"")</f>
        <v>38</v>
      </c>
      <c r="D16" s="205" t="str">
        <f t="shared" si="0"/>
        <v>Mi</v>
      </c>
      <c r="E16" s="206">
        <f>IF(MONTH(DATE(Start!$D$26,$A$8,$B16))&gt;$A$8,"",DATE(Start!$D$26,$A$8,$B16))</f>
        <v>45938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41</v>
      </c>
      <c r="B17" s="176">
        <v>9</v>
      </c>
      <c r="C17" s="51">
        <f>IF(B17&lt;=A$40,Sep!A$40+B17,"")</f>
        <v>39</v>
      </c>
      <c r="D17" s="205" t="str">
        <f t="shared" si="0"/>
        <v>Do</v>
      </c>
      <c r="E17" s="206">
        <f>IF(MONTH(DATE(Start!$D$26,$A$8,$B17))&gt;$A$8,"",DATE(Start!$D$26,$A$8,$B17))</f>
        <v>45939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41</v>
      </c>
      <c r="B18" s="176">
        <v>10</v>
      </c>
      <c r="C18" s="51">
        <f>IF(B18&lt;=A$40,Sep!A$40+B18,"")</f>
        <v>40</v>
      </c>
      <c r="D18" s="205" t="str">
        <f t="shared" si="0"/>
        <v>Fr</v>
      </c>
      <c r="E18" s="206">
        <f>IF(MONTH(DATE(Start!$D$26,$A$8,$B18))&gt;$A$8,"",DATE(Start!$D$26,$A$8,$B18))</f>
        <v>45940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41</v>
      </c>
      <c r="B19" s="176">
        <v>11</v>
      </c>
      <c r="C19" s="51">
        <f>IF(B19&lt;=A$40,Sep!A$40+B19,"")</f>
        <v>41</v>
      </c>
      <c r="D19" s="205" t="str">
        <f t="shared" si="0"/>
        <v>Sa</v>
      </c>
      <c r="E19" s="206">
        <f>IF(MONTH(DATE(Start!$D$26,$A$8,$B19))&gt;$A$8,"",DATE(Start!$D$26,$A$8,$B19))</f>
        <v>45941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9"/>
        <v>41</v>
      </c>
      <c r="B20" s="176">
        <v>12</v>
      </c>
      <c r="C20" s="51">
        <f>IF(B20&lt;=A$40,Sep!A$40+B20,"")</f>
        <v>42</v>
      </c>
      <c r="D20" s="205" t="str">
        <f t="shared" si="0"/>
        <v>So</v>
      </c>
      <c r="E20" s="206">
        <f>IF(MONTH(DATE(Start!$D$26,$A$8,$B20))&gt;$A$8,"",DATE(Start!$D$26,$A$8,$B20))</f>
        <v>45942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42</v>
      </c>
      <c r="B21" s="176">
        <v>13</v>
      </c>
      <c r="C21" s="51">
        <f>IF(B21&lt;=A$40,Sep!A$40+B21,"")</f>
        <v>43</v>
      </c>
      <c r="D21" s="205" t="str">
        <f t="shared" si="0"/>
        <v>Mo</v>
      </c>
      <c r="E21" s="206">
        <f>IF(MONTH(DATE(Start!$D$26,$A$8,$B21))&gt;$A$8,"",DATE(Start!$D$26,$A$8,$B21))</f>
        <v>45943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9"/>
        <v>42</v>
      </c>
      <c r="B22" s="176">
        <v>14</v>
      </c>
      <c r="C22" s="51">
        <f>IF(B22&lt;=A$40,Sep!A$40+B22,"")</f>
        <v>44</v>
      </c>
      <c r="D22" s="205" t="str">
        <f t="shared" si="0"/>
        <v>Di</v>
      </c>
      <c r="E22" s="206">
        <f>IF(MONTH(DATE(Start!$D$26,$A$8,$B22))&gt;$A$8,"",DATE(Start!$D$26,$A$8,$B22))</f>
        <v>45944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42</v>
      </c>
      <c r="B23" s="176">
        <v>15</v>
      </c>
      <c r="C23" s="51">
        <f>IF(B23&lt;=A$40,Sep!A$40+B23,"")</f>
        <v>45</v>
      </c>
      <c r="D23" s="205" t="str">
        <f t="shared" si="0"/>
        <v>Mi</v>
      </c>
      <c r="E23" s="206">
        <f>IF(MONTH(DATE(Start!$D$26,$A$8,$B23))&gt;$A$8,"",DATE(Start!$D$26,$A$8,$B23))</f>
        <v>45945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42</v>
      </c>
      <c r="B24" s="176">
        <v>16</v>
      </c>
      <c r="C24" s="51">
        <f>IF(B24&lt;=A$40,Sep!A$40+B24,"")</f>
        <v>46</v>
      </c>
      <c r="D24" s="205" t="str">
        <f t="shared" si="0"/>
        <v>Do</v>
      </c>
      <c r="E24" s="206">
        <f>IF(MONTH(DATE(Start!$D$26,$A$8,$B24))&gt;$A$8,"",DATE(Start!$D$26,$A$8,$B24))</f>
        <v>45946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42</v>
      </c>
      <c r="B25" s="176">
        <v>17</v>
      </c>
      <c r="C25" s="51">
        <f>IF(B25&lt;=A$40,Sep!A$40+B25,"")</f>
        <v>47</v>
      </c>
      <c r="D25" s="205" t="str">
        <f t="shared" si="0"/>
        <v>Fr</v>
      </c>
      <c r="E25" s="206">
        <f>IF(MONTH(DATE(Start!$D$26,$A$8,$B25))&gt;$A$8,"",DATE(Start!$D$26,$A$8,$B25))</f>
        <v>45947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42</v>
      </c>
      <c r="B26" s="176">
        <v>18</v>
      </c>
      <c r="C26" s="51">
        <f>IF(B26&lt;=A$40,Sep!A$40+B26,"")</f>
        <v>48</v>
      </c>
      <c r="D26" s="205" t="str">
        <f t="shared" si="0"/>
        <v>Sa</v>
      </c>
      <c r="E26" s="206">
        <f>IF(MONTH(DATE(Start!$D$26,$A$8,$B26))&gt;$A$8,"",DATE(Start!$D$26,$A$8,$B26))</f>
        <v>45948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42</v>
      </c>
      <c r="B27" s="176">
        <v>19</v>
      </c>
      <c r="C27" s="51">
        <f>IF(B27&lt;=A$40,Sep!A$40+B27,"")</f>
        <v>49</v>
      </c>
      <c r="D27" s="205" t="str">
        <f t="shared" si="0"/>
        <v>So</v>
      </c>
      <c r="E27" s="206">
        <f>IF(MONTH(DATE(Start!$D$26,$A$8,$B27))&gt;$A$8,"",DATE(Start!$D$26,$A$8,$B27))</f>
        <v>45949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43</v>
      </c>
      <c r="B28" s="176">
        <v>20</v>
      </c>
      <c r="C28" s="51">
        <f>IF(B28&lt;=A$40,Sep!A$40+B28,"")</f>
        <v>50</v>
      </c>
      <c r="D28" s="205" t="str">
        <f t="shared" si="0"/>
        <v>Mo</v>
      </c>
      <c r="E28" s="206">
        <f>IF(MONTH(DATE(Start!$D$26,$A$8,$B28))&gt;$A$8,"",DATE(Start!$D$26,$A$8,$B28))</f>
        <v>45950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43</v>
      </c>
      <c r="B29" s="176">
        <v>21</v>
      </c>
      <c r="C29" s="51">
        <f>IF(B29&lt;=A$40,Sep!A$40+B29,"")</f>
        <v>51</v>
      </c>
      <c r="D29" s="205" t="str">
        <f t="shared" si="0"/>
        <v>Di</v>
      </c>
      <c r="E29" s="206">
        <f>IF(MONTH(DATE(Start!$D$26,$A$8,$B29))&gt;$A$8,"",DATE(Start!$D$26,$A$8,$B29))</f>
        <v>45951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43</v>
      </c>
      <c r="B30" s="176">
        <v>22</v>
      </c>
      <c r="C30" s="51">
        <f>IF(B30&lt;=A$40,Sep!A$40+B30,"")</f>
        <v>52</v>
      </c>
      <c r="D30" s="205" t="str">
        <f t="shared" si="0"/>
        <v>Mi</v>
      </c>
      <c r="E30" s="206">
        <f>IF(MONTH(DATE(Start!$D$26,$A$8,$B30))&gt;$A$8,"",DATE(Start!$D$26,$A$8,$B30))</f>
        <v>45952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43</v>
      </c>
      <c r="B31" s="176">
        <v>23</v>
      </c>
      <c r="C31" s="51">
        <f>IF(B31&lt;=A$40,Sep!A$40+B31,"")</f>
        <v>53</v>
      </c>
      <c r="D31" s="205" t="str">
        <f t="shared" si="0"/>
        <v>Do</v>
      </c>
      <c r="E31" s="206">
        <f>IF(MONTH(DATE(Start!$D$26,$A$8,$B31))&gt;$A$8,"",DATE(Start!$D$26,$A$8,$B31))</f>
        <v>45953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9"/>
        <v>43</v>
      </c>
      <c r="B32" s="176">
        <v>24</v>
      </c>
      <c r="C32" s="51">
        <f>IF(B32&lt;=A$40,Sep!A$40+B32,"")</f>
        <v>54</v>
      </c>
      <c r="D32" s="205" t="str">
        <f t="shared" si="0"/>
        <v>Fr</v>
      </c>
      <c r="E32" s="206">
        <f>IF(MONTH(DATE(Start!$D$26,$A$8,$B32))&gt;$A$8,"",DATE(Start!$D$26,$A$8,$B32))</f>
        <v>45954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43</v>
      </c>
      <c r="B33" s="176">
        <v>25</v>
      </c>
      <c r="C33" s="51">
        <f>IF(B33&lt;=A$40,Sep!A$40+B33,"")</f>
        <v>55</v>
      </c>
      <c r="D33" s="205" t="str">
        <f t="shared" si="0"/>
        <v>Sa</v>
      </c>
      <c r="E33" s="206">
        <f>IF(MONTH(DATE(Start!$D$26,$A$8,$B33))&gt;$A$8,"",DATE(Start!$D$26,$A$8,$B33))</f>
        <v>45955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313"/>
    </row>
    <row r="34" spans="1:50" x14ac:dyDescent="0.2">
      <c r="A34" s="175">
        <f t="shared" si="9"/>
        <v>43</v>
      </c>
      <c r="B34" s="176">
        <v>26</v>
      </c>
      <c r="C34" s="51">
        <f>IF(B34&lt;=A$40,Sep!A$40+B34,"")</f>
        <v>56</v>
      </c>
      <c r="D34" s="205" t="str">
        <f t="shared" si="0"/>
        <v>So</v>
      </c>
      <c r="E34" s="206">
        <f>IF(MONTH(DATE(Start!$D$26,$A$8,$B34))&gt;$A$8,"",DATE(Start!$D$26,$A$8,$B34))</f>
        <v>45956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313"/>
    </row>
    <row r="35" spans="1:50" x14ac:dyDescent="0.2">
      <c r="A35" s="175">
        <f t="shared" si="9"/>
        <v>44</v>
      </c>
      <c r="B35" s="176">
        <v>27</v>
      </c>
      <c r="C35" s="51">
        <f>IF(B35&lt;=A$40,Sep!A$40+B35,"")</f>
        <v>57</v>
      </c>
      <c r="D35" s="205" t="str">
        <f t="shared" si="0"/>
        <v>Mo</v>
      </c>
      <c r="E35" s="206">
        <f>IF(MONTH(DATE(Start!$D$26,$A$8,$B35))&gt;$A$8,"",DATE(Start!$D$26,$A$8,$B35))</f>
        <v>45957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539"/>
    </row>
    <row r="36" spans="1:50" x14ac:dyDescent="0.2">
      <c r="A36" s="175">
        <f t="shared" si="9"/>
        <v>44</v>
      </c>
      <c r="B36" s="176">
        <v>28</v>
      </c>
      <c r="C36" s="51">
        <f>IF(B36&lt;=A$40,Sep!A$40+B36,"")</f>
        <v>58</v>
      </c>
      <c r="D36" s="205" t="str">
        <f t="shared" si="0"/>
        <v>Di</v>
      </c>
      <c r="E36" s="206">
        <f>IF(MONTH(DATE(Start!$D$26,$A$8,$B36))&gt;$A$8,"",DATE(Start!$D$26,$A$8,$B36))</f>
        <v>45958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313"/>
    </row>
    <row r="37" spans="1:50" x14ac:dyDescent="0.2">
      <c r="A37" s="175">
        <f t="shared" si="9"/>
        <v>44</v>
      </c>
      <c r="B37" s="176">
        <v>29</v>
      </c>
      <c r="C37" s="51">
        <f>IF(B37&lt;=A$40,Sep!A$40+B37,"")</f>
        <v>59</v>
      </c>
      <c r="D37" s="205" t="str">
        <f t="shared" si="0"/>
        <v>Mi</v>
      </c>
      <c r="E37" s="206">
        <f>IF(MONTH(DATE(Start!$D$26,$A$8,$B37))&gt;$A$8,"",DATE(Start!$D$26,$A$8,$B37))</f>
        <v>45959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8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313"/>
    </row>
    <row r="38" spans="1:50" x14ac:dyDescent="0.2">
      <c r="A38" s="175">
        <f t="shared" si="9"/>
        <v>44</v>
      </c>
      <c r="B38" s="176">
        <v>30</v>
      </c>
      <c r="C38" s="51">
        <f>IF(B38&lt;=A$40,Sep!A$40+B38,"")</f>
        <v>60</v>
      </c>
      <c r="D38" s="205" t="str">
        <f t="shared" si="0"/>
        <v>Do</v>
      </c>
      <c r="E38" s="206">
        <f>IF(MONTH(DATE(Start!$D$26,$A$8,$B38))&gt;$A$8,"",DATE(Start!$D$26,$A$8,$B38))</f>
        <v>45960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313"/>
    </row>
    <row r="39" spans="1:50" ht="13.5" thickBot="1" x14ac:dyDescent="0.25">
      <c r="A39" s="257">
        <f t="shared" si="9"/>
        <v>44</v>
      </c>
      <c r="B39" s="351">
        <v>31</v>
      </c>
      <c r="C39" s="478">
        <f>IF(B39&lt;=A$40,Sep!A$40+B39,"")</f>
        <v>61</v>
      </c>
      <c r="D39" s="352" t="str">
        <f>IF(ISBLANK(E39),"",TEXT(E39,"ttt"))</f>
        <v>Fr</v>
      </c>
      <c r="E39" s="353">
        <f>IF(MONTH(DATE(Start!$D$26,$A$8,$B39))&gt;$A$8,"",DATE(Start!$D$26,$A$8,$B39))</f>
        <v>45961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31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40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IF(TEXT($A81,0)="","",COUNTIF(M$9:M$39,$A81)+COUNTIF(M$43:M$73,$A81)+COUNTIF(Sep!M$9:M$39,$A81)+COUNTIF(Sep!M$43:M$73,$A81))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IF(TEXT($A81,0)="","",COUNTIF(AJ$9:AJ$39,$A81)+COUNTIF(AJ$43:AJ$73,$A81)+COUNTIF(Sep!AJ$9:AJ$39,$A81)+COUNTIF(Sep!AJ$43:AJ$73,$A81))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41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42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43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44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Oktober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40</v>
      </c>
      <c r="B105" s="255">
        <f t="shared" si="56"/>
        <v>1</v>
      </c>
      <c r="C105" s="255">
        <f t="shared" si="56"/>
        <v>31</v>
      </c>
      <c r="D105" s="330" t="str">
        <f t="shared" si="56"/>
        <v>Mi</v>
      </c>
      <c r="E105" s="331">
        <f t="shared" si="56"/>
        <v>45931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40</v>
      </c>
      <c r="B106" s="51">
        <f t="shared" si="56"/>
        <v>2</v>
      </c>
      <c r="C106" s="51">
        <f t="shared" si="56"/>
        <v>32</v>
      </c>
      <c r="D106" s="205" t="str">
        <f t="shared" si="56"/>
        <v>Do</v>
      </c>
      <c r="E106" s="206">
        <f t="shared" si="56"/>
        <v>45932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40</v>
      </c>
      <c r="B107" s="51">
        <f t="shared" si="56"/>
        <v>3</v>
      </c>
      <c r="C107" s="51">
        <f t="shared" si="56"/>
        <v>33</v>
      </c>
      <c r="D107" s="205" t="str">
        <f t="shared" si="56"/>
        <v>Fr</v>
      </c>
      <c r="E107" s="206">
        <f t="shared" si="56"/>
        <v>45933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40</v>
      </c>
      <c r="B108" s="51">
        <f t="shared" si="56"/>
        <v>4</v>
      </c>
      <c r="C108" s="51">
        <f t="shared" si="56"/>
        <v>34</v>
      </c>
      <c r="D108" s="205" t="str">
        <f t="shared" si="56"/>
        <v>Sa</v>
      </c>
      <c r="E108" s="206">
        <f t="shared" si="56"/>
        <v>45934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40</v>
      </c>
      <c r="B109" s="51">
        <f t="shared" si="56"/>
        <v>5</v>
      </c>
      <c r="C109" s="51">
        <f t="shared" si="56"/>
        <v>35</v>
      </c>
      <c r="D109" s="205" t="str">
        <f t="shared" si="56"/>
        <v>So</v>
      </c>
      <c r="E109" s="206">
        <f t="shared" si="56"/>
        <v>45935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41</v>
      </c>
      <c r="B110" s="51">
        <f t="shared" si="56"/>
        <v>6</v>
      </c>
      <c r="C110" s="51">
        <f t="shared" si="56"/>
        <v>36</v>
      </c>
      <c r="D110" s="205" t="str">
        <f t="shared" si="56"/>
        <v>Mo</v>
      </c>
      <c r="E110" s="206">
        <f t="shared" si="56"/>
        <v>45936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41</v>
      </c>
      <c r="B111" s="51">
        <f t="shared" si="56"/>
        <v>7</v>
      </c>
      <c r="C111" s="51">
        <f t="shared" si="56"/>
        <v>37</v>
      </c>
      <c r="D111" s="205" t="str">
        <f t="shared" si="56"/>
        <v>Di</v>
      </c>
      <c r="E111" s="206">
        <f t="shared" si="56"/>
        <v>45937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41</v>
      </c>
      <c r="B112" s="51">
        <f t="shared" si="56"/>
        <v>8</v>
      </c>
      <c r="C112" s="51">
        <f t="shared" si="56"/>
        <v>38</v>
      </c>
      <c r="D112" s="205" t="str">
        <f t="shared" si="56"/>
        <v>Mi</v>
      </c>
      <c r="E112" s="206">
        <f t="shared" si="56"/>
        <v>45938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41</v>
      </c>
      <c r="B113" s="51">
        <f t="shared" si="56"/>
        <v>9</v>
      </c>
      <c r="C113" s="51">
        <f t="shared" si="56"/>
        <v>39</v>
      </c>
      <c r="D113" s="205" t="str">
        <f t="shared" si="56"/>
        <v>Do</v>
      </c>
      <c r="E113" s="206">
        <f t="shared" si="56"/>
        <v>45939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41</v>
      </c>
      <c r="B114" s="51">
        <f t="shared" si="56"/>
        <v>10</v>
      </c>
      <c r="C114" s="51">
        <f t="shared" si="56"/>
        <v>40</v>
      </c>
      <c r="D114" s="205" t="str">
        <f t="shared" si="56"/>
        <v>Fr</v>
      </c>
      <c r="E114" s="206">
        <f t="shared" si="56"/>
        <v>45940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41</v>
      </c>
      <c r="B115" s="51">
        <f t="shared" si="56"/>
        <v>11</v>
      </c>
      <c r="C115" s="51">
        <f t="shared" si="56"/>
        <v>41</v>
      </c>
      <c r="D115" s="205" t="str">
        <f t="shared" si="56"/>
        <v>Sa</v>
      </c>
      <c r="E115" s="206">
        <f t="shared" si="56"/>
        <v>45941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41</v>
      </c>
      <c r="B116" s="51">
        <f t="shared" si="56"/>
        <v>12</v>
      </c>
      <c r="C116" s="51">
        <f t="shared" si="56"/>
        <v>42</v>
      </c>
      <c r="D116" s="205" t="str">
        <f t="shared" si="56"/>
        <v>So</v>
      </c>
      <c r="E116" s="206">
        <f t="shared" si="56"/>
        <v>45942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42</v>
      </c>
      <c r="B117" s="51">
        <f t="shared" si="56"/>
        <v>13</v>
      </c>
      <c r="C117" s="51">
        <f t="shared" si="56"/>
        <v>43</v>
      </c>
      <c r="D117" s="205" t="str">
        <f t="shared" si="56"/>
        <v>Mo</v>
      </c>
      <c r="E117" s="206">
        <f t="shared" si="56"/>
        <v>45943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42</v>
      </c>
      <c r="B118" s="51">
        <f t="shared" si="56"/>
        <v>14</v>
      </c>
      <c r="C118" s="51">
        <f t="shared" si="56"/>
        <v>44</v>
      </c>
      <c r="D118" s="205" t="str">
        <f t="shared" si="56"/>
        <v>Di</v>
      </c>
      <c r="E118" s="206">
        <f t="shared" si="56"/>
        <v>45944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42</v>
      </c>
      <c r="B119" s="51">
        <f t="shared" si="56"/>
        <v>15</v>
      </c>
      <c r="C119" s="51">
        <f t="shared" si="56"/>
        <v>45</v>
      </c>
      <c r="D119" s="205" t="str">
        <f t="shared" si="56"/>
        <v>Mi</v>
      </c>
      <c r="E119" s="206">
        <f t="shared" si="56"/>
        <v>45945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42</v>
      </c>
      <c r="B120" s="51">
        <f t="shared" si="56"/>
        <v>16</v>
      </c>
      <c r="C120" s="51">
        <f t="shared" si="56"/>
        <v>46</v>
      </c>
      <c r="D120" s="205" t="str">
        <f t="shared" si="56"/>
        <v>Do</v>
      </c>
      <c r="E120" s="206">
        <f t="shared" si="56"/>
        <v>45946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42</v>
      </c>
      <c r="B121" s="51">
        <f t="shared" si="74"/>
        <v>17</v>
      </c>
      <c r="C121" s="51">
        <f t="shared" si="74"/>
        <v>47</v>
      </c>
      <c r="D121" s="205" t="str">
        <f t="shared" si="74"/>
        <v>Fr</v>
      </c>
      <c r="E121" s="206">
        <f t="shared" si="74"/>
        <v>45947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42</v>
      </c>
      <c r="B122" s="51">
        <f t="shared" si="74"/>
        <v>18</v>
      </c>
      <c r="C122" s="51">
        <f t="shared" si="74"/>
        <v>48</v>
      </c>
      <c r="D122" s="205" t="str">
        <f t="shared" si="74"/>
        <v>Sa</v>
      </c>
      <c r="E122" s="206">
        <f t="shared" si="74"/>
        <v>45948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42</v>
      </c>
      <c r="B123" s="51">
        <f t="shared" si="74"/>
        <v>19</v>
      </c>
      <c r="C123" s="51">
        <f t="shared" si="74"/>
        <v>49</v>
      </c>
      <c r="D123" s="205" t="str">
        <f t="shared" si="74"/>
        <v>So</v>
      </c>
      <c r="E123" s="206">
        <f t="shared" si="74"/>
        <v>45949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43</v>
      </c>
      <c r="B124" s="51">
        <f t="shared" si="74"/>
        <v>20</v>
      </c>
      <c r="C124" s="51">
        <f t="shared" si="74"/>
        <v>50</v>
      </c>
      <c r="D124" s="205" t="str">
        <f t="shared" si="74"/>
        <v>Mo</v>
      </c>
      <c r="E124" s="206">
        <f t="shared" si="74"/>
        <v>45950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43</v>
      </c>
      <c r="B125" s="51">
        <f t="shared" si="74"/>
        <v>21</v>
      </c>
      <c r="C125" s="51">
        <f t="shared" si="74"/>
        <v>51</v>
      </c>
      <c r="D125" s="205" t="str">
        <f t="shared" si="74"/>
        <v>Di</v>
      </c>
      <c r="E125" s="206">
        <f t="shared" si="74"/>
        <v>45951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43</v>
      </c>
      <c r="B126" s="51">
        <f t="shared" si="74"/>
        <v>22</v>
      </c>
      <c r="C126" s="51">
        <f t="shared" si="74"/>
        <v>52</v>
      </c>
      <c r="D126" s="205" t="str">
        <f t="shared" si="74"/>
        <v>Mi</v>
      </c>
      <c r="E126" s="206">
        <f t="shared" si="74"/>
        <v>45952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43</v>
      </c>
      <c r="B127" s="51">
        <f t="shared" si="74"/>
        <v>23</v>
      </c>
      <c r="C127" s="51">
        <f t="shared" si="74"/>
        <v>53</v>
      </c>
      <c r="D127" s="205" t="str">
        <f t="shared" si="74"/>
        <v>Do</v>
      </c>
      <c r="E127" s="206">
        <f t="shared" si="74"/>
        <v>45953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43</v>
      </c>
      <c r="B128" s="51">
        <f t="shared" si="74"/>
        <v>24</v>
      </c>
      <c r="C128" s="51">
        <f t="shared" si="74"/>
        <v>54</v>
      </c>
      <c r="D128" s="205" t="str">
        <f t="shared" si="74"/>
        <v>Fr</v>
      </c>
      <c r="E128" s="206">
        <f t="shared" si="74"/>
        <v>45954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43</v>
      </c>
      <c r="B129" s="51">
        <f t="shared" si="74"/>
        <v>25</v>
      </c>
      <c r="C129" s="51">
        <f t="shared" si="74"/>
        <v>55</v>
      </c>
      <c r="D129" s="205" t="str">
        <f t="shared" si="74"/>
        <v>Sa</v>
      </c>
      <c r="E129" s="206">
        <f t="shared" si="74"/>
        <v>45955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43</v>
      </c>
      <c r="B130" s="51">
        <f t="shared" si="74"/>
        <v>26</v>
      </c>
      <c r="C130" s="51">
        <f t="shared" si="74"/>
        <v>56</v>
      </c>
      <c r="D130" s="205" t="str">
        <f t="shared" si="74"/>
        <v>So</v>
      </c>
      <c r="E130" s="206">
        <f t="shared" si="74"/>
        <v>45956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44</v>
      </c>
      <c r="B131" s="51">
        <f t="shared" si="74"/>
        <v>27</v>
      </c>
      <c r="C131" s="51">
        <f t="shared" si="74"/>
        <v>57</v>
      </c>
      <c r="D131" s="205" t="str">
        <f t="shared" si="74"/>
        <v>Mo</v>
      </c>
      <c r="E131" s="206">
        <f t="shared" si="74"/>
        <v>45957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44</v>
      </c>
      <c r="B132" s="51">
        <f t="shared" si="74"/>
        <v>28</v>
      </c>
      <c r="C132" s="51">
        <f t="shared" si="74"/>
        <v>58</v>
      </c>
      <c r="D132" s="205" t="str">
        <f t="shared" si="74"/>
        <v>Di</v>
      </c>
      <c r="E132" s="206">
        <f t="shared" si="74"/>
        <v>45958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44</v>
      </c>
      <c r="B133" s="51">
        <f t="shared" si="74"/>
        <v>29</v>
      </c>
      <c r="C133" s="51">
        <f t="shared" si="74"/>
        <v>59</v>
      </c>
      <c r="D133" s="205" t="str">
        <f t="shared" si="74"/>
        <v>Mi</v>
      </c>
      <c r="E133" s="206">
        <f t="shared" si="74"/>
        <v>45959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44</v>
      </c>
      <c r="B134" s="51">
        <f t="shared" si="74"/>
        <v>30</v>
      </c>
      <c r="C134" s="51">
        <f t="shared" si="74"/>
        <v>60</v>
      </c>
      <c r="D134" s="205" t="str">
        <f t="shared" si="74"/>
        <v>Do</v>
      </c>
      <c r="E134" s="206">
        <f t="shared" si="74"/>
        <v>45960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>
        <f t="shared" si="74"/>
        <v>44</v>
      </c>
      <c r="B135" s="478">
        <f t="shared" si="74"/>
        <v>31</v>
      </c>
      <c r="C135" s="478">
        <f t="shared" si="74"/>
        <v>61</v>
      </c>
      <c r="D135" s="352" t="str">
        <f t="shared" si="74"/>
        <v>Fr</v>
      </c>
      <c r="E135" s="353">
        <f t="shared" si="74"/>
        <v>45961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40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IF(TEXT($A177,0)="","",COUNTIF(M$105:M$135,$A177)+COUNTIF(M$139:M$169,$A177)+COUNTIF(Sep!M$105:M$135,$A177)+COUNTIF(Sep!M$139:M$169,$A177))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IF(TEXT($A177,0)="","",COUNTIF(AJ$105:AJ$135,$A177)+COUNTIF(AJ$139:AJ$169,$A177)+COUNTIF(Sep!AJ$105:AJ$135,$A177)+COUNTIF(Sep!AJ$139:AJ$169,$A177))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41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42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43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44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1YuGLjUTmugQ31sY5sWzaUtKmgB2J1X5cp4uOi5nSmiHmXgZSJq5jITnuZ+vthjEogvt1/A+I2OSVoStzFbxRg==" saltValue="wPF2jEVigl45pvxrebMDE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22 O43:O73 AG43:AG73 O105:O135 AG105:AG135 O139:O169 AG139:AG169 AG24:AG39" unlockedFormula="1"/>
    <ignoredError sqref="G105:G135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DC961-8A77-4795-BCD1-9DA37D8D655F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November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11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44</v>
      </c>
      <c r="B9" s="329">
        <v>1</v>
      </c>
      <c r="C9" s="255">
        <f>IF(B9&lt;=A$40,Okt!A$40+B9,"")</f>
        <v>32</v>
      </c>
      <c r="D9" s="330" t="str">
        <f t="shared" ref="D9:D38" si="0">IF(ISBLANK(E9),"",TEXT(E9,"ttt"))</f>
        <v>Sa</v>
      </c>
      <c r="E9" s="331">
        <f>IF(MONTH(DATE(Start!$D$26,$A$8,$B9))&gt;$A$8,"",DATE(Start!$D$26,$A$8,$B9))</f>
        <v>45962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44</v>
      </c>
      <c r="B10" s="176">
        <v>2</v>
      </c>
      <c r="C10" s="51">
        <f>IF(B10&lt;=A$40,Okt!A$40+B10,"")</f>
        <v>33</v>
      </c>
      <c r="D10" s="205" t="str">
        <f t="shared" si="0"/>
        <v>So</v>
      </c>
      <c r="E10" s="206">
        <f>IF(MONTH(DATE(Start!$D$26,$A$8,$B10))&gt;$A$8,"",DATE(Start!$D$26,$A$8,$B10))</f>
        <v>45963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45</v>
      </c>
      <c r="B11" s="176">
        <v>3</v>
      </c>
      <c r="C11" s="51">
        <f>IF(B11&lt;=A$40,Okt!A$40+B11,"")</f>
        <v>34</v>
      </c>
      <c r="D11" s="205" t="str">
        <f t="shared" si="0"/>
        <v>Mo</v>
      </c>
      <c r="E11" s="206">
        <f>IF(MONTH(DATE(Start!$D$26,$A$8,$B11))&gt;$A$8,"",DATE(Start!$D$26,$A$8,$B11))</f>
        <v>45964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45</v>
      </c>
      <c r="B12" s="176">
        <v>4</v>
      </c>
      <c r="C12" s="51">
        <f>IF(B12&lt;=A$40,Okt!A$40+B12,"")</f>
        <v>35</v>
      </c>
      <c r="D12" s="205" t="str">
        <f t="shared" si="0"/>
        <v>Di</v>
      </c>
      <c r="E12" s="206">
        <f>IF(MONTH(DATE(Start!$D$26,$A$8,$B12))&gt;$A$8,"",DATE(Start!$D$26,$A$8,$B12))</f>
        <v>45965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45</v>
      </c>
      <c r="B13" s="176">
        <v>5</v>
      </c>
      <c r="C13" s="51">
        <f>IF(B13&lt;=A$40,Okt!A$40+B13,"")</f>
        <v>36</v>
      </c>
      <c r="D13" s="205" t="str">
        <f t="shared" si="0"/>
        <v>Mi</v>
      </c>
      <c r="E13" s="206">
        <f>IF(MONTH(DATE(Start!$D$26,$A$8,$B13))&gt;$A$8,"",DATE(Start!$D$26,$A$8,$B13))</f>
        <v>45966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313"/>
    </row>
    <row r="14" spans="1:51" x14ac:dyDescent="0.2">
      <c r="A14" s="175">
        <f t="shared" si="9"/>
        <v>45</v>
      </c>
      <c r="B14" s="176">
        <v>6</v>
      </c>
      <c r="C14" s="51">
        <f>IF(B14&lt;=A$40,Okt!A$40+B14,"")</f>
        <v>37</v>
      </c>
      <c r="D14" s="205" t="str">
        <f t="shared" si="0"/>
        <v>Do</v>
      </c>
      <c r="E14" s="206">
        <f>IF(MONTH(DATE(Start!$D$26,$A$8,$B14))&gt;$A$8,"",DATE(Start!$D$26,$A$8,$B14))</f>
        <v>45967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470"/>
      <c r="AX14" s="313"/>
    </row>
    <row r="15" spans="1:51" x14ac:dyDescent="0.2">
      <c r="A15" s="175">
        <f t="shared" si="9"/>
        <v>45</v>
      </c>
      <c r="B15" s="176">
        <v>7</v>
      </c>
      <c r="C15" s="51">
        <f>IF(B15&lt;=A$40,Okt!A$40+B15,"")</f>
        <v>38</v>
      </c>
      <c r="D15" s="205" t="str">
        <f t="shared" si="0"/>
        <v>Fr</v>
      </c>
      <c r="E15" s="206">
        <f>IF(MONTH(DATE(Start!$D$26,$A$8,$B15))&gt;$A$8,"",DATE(Start!$D$26,$A$8,$B15))</f>
        <v>45968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470"/>
      <c r="AX15" s="214"/>
    </row>
    <row r="16" spans="1:51" x14ac:dyDescent="0.2">
      <c r="A16" s="175">
        <f t="shared" si="9"/>
        <v>45</v>
      </c>
      <c r="B16" s="176">
        <v>8</v>
      </c>
      <c r="C16" s="51">
        <f>IF(B16&lt;=A$40,Okt!A$40+B16,"")</f>
        <v>39</v>
      </c>
      <c r="D16" s="205" t="str">
        <f t="shared" si="0"/>
        <v>Sa</v>
      </c>
      <c r="E16" s="206">
        <f>IF(MONTH(DATE(Start!$D$26,$A$8,$B16))&gt;$A$8,"",DATE(Start!$D$26,$A$8,$B16))</f>
        <v>45969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313"/>
    </row>
    <row r="17" spans="1:50" x14ac:dyDescent="0.2">
      <c r="A17" s="175">
        <f t="shared" si="9"/>
        <v>45</v>
      </c>
      <c r="B17" s="176">
        <v>9</v>
      </c>
      <c r="C17" s="51">
        <f>IF(B17&lt;=A$40,Okt!A$40+B17,"")</f>
        <v>40</v>
      </c>
      <c r="D17" s="205" t="str">
        <f t="shared" si="0"/>
        <v>So</v>
      </c>
      <c r="E17" s="206">
        <f>IF(MONTH(DATE(Start!$D$26,$A$8,$B17))&gt;$A$8,"",DATE(Start!$D$26,$A$8,$B17))</f>
        <v>45970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46</v>
      </c>
      <c r="B18" s="176">
        <v>10</v>
      </c>
      <c r="C18" s="51">
        <f>IF(B18&lt;=A$40,Okt!A$40+B18,"")</f>
        <v>41</v>
      </c>
      <c r="D18" s="205" t="str">
        <f t="shared" si="0"/>
        <v>Mo</v>
      </c>
      <c r="E18" s="206">
        <f>IF(MONTH(DATE(Start!$D$26,$A$8,$B18))&gt;$A$8,"",DATE(Start!$D$26,$A$8,$B18))</f>
        <v>45971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46</v>
      </c>
      <c r="B19" s="176">
        <v>11</v>
      </c>
      <c r="C19" s="51">
        <f>IF(B19&lt;=A$40,Okt!A$40+B19,"")</f>
        <v>42</v>
      </c>
      <c r="D19" s="205" t="str">
        <f t="shared" si="0"/>
        <v>Di</v>
      </c>
      <c r="E19" s="206">
        <f>IF(MONTH(DATE(Start!$D$26,$A$8,$B19))&gt;$A$8,"",DATE(Start!$D$26,$A$8,$B19))</f>
        <v>45972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313"/>
    </row>
    <row r="20" spans="1:50" x14ac:dyDescent="0.2">
      <c r="A20" s="175">
        <f t="shared" si="9"/>
        <v>46</v>
      </c>
      <c r="B20" s="176">
        <v>12</v>
      </c>
      <c r="C20" s="51">
        <f>IF(B20&lt;=A$40,Okt!A$40+B20,"")</f>
        <v>43</v>
      </c>
      <c r="D20" s="205" t="str">
        <f t="shared" si="0"/>
        <v>Mi</v>
      </c>
      <c r="E20" s="206">
        <f>IF(MONTH(DATE(Start!$D$26,$A$8,$B20))&gt;$A$8,"",DATE(Start!$D$26,$A$8,$B20))</f>
        <v>45973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313"/>
    </row>
    <row r="21" spans="1:50" x14ac:dyDescent="0.2">
      <c r="A21" s="175">
        <f t="shared" si="9"/>
        <v>46</v>
      </c>
      <c r="B21" s="176">
        <v>13</v>
      </c>
      <c r="C21" s="51">
        <f>IF(B21&lt;=A$40,Okt!A$40+B21,"")</f>
        <v>44</v>
      </c>
      <c r="D21" s="205" t="str">
        <f t="shared" si="0"/>
        <v>Do</v>
      </c>
      <c r="E21" s="206">
        <f>IF(MONTH(DATE(Start!$D$26,$A$8,$B21))&gt;$A$8,"",DATE(Start!$D$26,$A$8,$B21))</f>
        <v>45974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470"/>
      <c r="AX21" s="313"/>
    </row>
    <row r="22" spans="1:50" x14ac:dyDescent="0.2">
      <c r="A22" s="175">
        <f t="shared" si="9"/>
        <v>46</v>
      </c>
      <c r="B22" s="176">
        <v>14</v>
      </c>
      <c r="C22" s="51">
        <f>IF(B22&lt;=A$40,Okt!A$40+B22,"")</f>
        <v>45</v>
      </c>
      <c r="D22" s="205" t="str">
        <f t="shared" si="0"/>
        <v>Fr</v>
      </c>
      <c r="E22" s="206">
        <f>IF(MONTH(DATE(Start!$D$26,$A$8,$B22))&gt;$A$8,"",DATE(Start!$D$26,$A$8,$B22))</f>
        <v>45975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46</v>
      </c>
      <c r="B23" s="176">
        <v>15</v>
      </c>
      <c r="C23" s="51">
        <f>IF(B23&lt;=A$40,Okt!A$40+B23,"")</f>
        <v>46</v>
      </c>
      <c r="D23" s="205" t="str">
        <f t="shared" si="0"/>
        <v>Sa</v>
      </c>
      <c r="E23" s="206">
        <f>IF(MONTH(DATE(Start!$D$26,$A$8,$B23))&gt;$A$8,"",DATE(Start!$D$26,$A$8,$B23))</f>
        <v>45976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46</v>
      </c>
      <c r="B24" s="176">
        <v>16</v>
      </c>
      <c r="C24" s="51">
        <f>IF(B24&lt;=A$40,Okt!A$40+B24,"")</f>
        <v>47</v>
      </c>
      <c r="D24" s="205" t="str">
        <f t="shared" si="0"/>
        <v>So</v>
      </c>
      <c r="E24" s="206">
        <f>IF(MONTH(DATE(Start!$D$26,$A$8,$B24))&gt;$A$8,"",DATE(Start!$D$26,$A$8,$B24))</f>
        <v>45977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47</v>
      </c>
      <c r="B25" s="176">
        <v>17</v>
      </c>
      <c r="C25" s="51">
        <f>IF(B25&lt;=A$40,Okt!A$40+B25,"")</f>
        <v>48</v>
      </c>
      <c r="D25" s="205" t="str">
        <f t="shared" si="0"/>
        <v>Mo</v>
      </c>
      <c r="E25" s="206">
        <f>IF(MONTH(DATE(Start!$D$26,$A$8,$B25))&gt;$A$8,"",DATE(Start!$D$26,$A$8,$B25))</f>
        <v>45978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47</v>
      </c>
      <c r="B26" s="176">
        <v>18</v>
      </c>
      <c r="C26" s="51">
        <f>IF(B26&lt;=A$40,Okt!A$40+B26,"")</f>
        <v>49</v>
      </c>
      <c r="D26" s="205" t="str">
        <f t="shared" si="0"/>
        <v>Di</v>
      </c>
      <c r="E26" s="206">
        <f>IF(MONTH(DATE(Start!$D$26,$A$8,$B26))&gt;$A$8,"",DATE(Start!$D$26,$A$8,$B26))</f>
        <v>45979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47</v>
      </c>
      <c r="B27" s="176">
        <v>19</v>
      </c>
      <c r="C27" s="51">
        <f>IF(B27&lt;=A$40,Okt!A$40+B27,"")</f>
        <v>50</v>
      </c>
      <c r="D27" s="205" t="str">
        <f t="shared" si="0"/>
        <v>Mi</v>
      </c>
      <c r="E27" s="206">
        <f>IF(MONTH(DATE(Start!$D$26,$A$8,$B27))&gt;$A$8,"",DATE(Start!$D$26,$A$8,$B27))</f>
        <v>45980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47</v>
      </c>
      <c r="B28" s="176">
        <v>20</v>
      </c>
      <c r="C28" s="51">
        <f>IF(B28&lt;=A$40,Okt!A$40+B28,"")</f>
        <v>51</v>
      </c>
      <c r="D28" s="205" t="str">
        <f t="shared" si="0"/>
        <v>Do</v>
      </c>
      <c r="E28" s="206">
        <f>IF(MONTH(DATE(Start!$D$26,$A$8,$B28))&gt;$A$8,"",DATE(Start!$D$26,$A$8,$B28))</f>
        <v>45981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8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47</v>
      </c>
      <c r="B29" s="176">
        <v>21</v>
      </c>
      <c r="C29" s="51">
        <f>IF(B29&lt;=A$40,Okt!A$40+B29,"")</f>
        <v>52</v>
      </c>
      <c r="D29" s="205" t="str">
        <f t="shared" si="0"/>
        <v>Fr</v>
      </c>
      <c r="E29" s="206">
        <f>IF(MONTH(DATE(Start!$D$26,$A$8,$B29))&gt;$A$8,"",DATE(Start!$D$26,$A$8,$B29))</f>
        <v>45982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8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47</v>
      </c>
      <c r="B30" s="176">
        <v>22</v>
      </c>
      <c r="C30" s="51">
        <f>IF(B30&lt;=A$40,Okt!A$40+B30,"")</f>
        <v>53</v>
      </c>
      <c r="D30" s="205" t="str">
        <f t="shared" si="0"/>
        <v>Sa</v>
      </c>
      <c r="E30" s="206">
        <f>IF(MONTH(DATE(Start!$D$26,$A$8,$B30))&gt;$A$8,"",DATE(Start!$D$26,$A$8,$B30))</f>
        <v>45983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313"/>
    </row>
    <row r="31" spans="1:50" x14ac:dyDescent="0.2">
      <c r="A31" s="175">
        <f t="shared" si="9"/>
        <v>47</v>
      </c>
      <c r="B31" s="176">
        <v>23</v>
      </c>
      <c r="C31" s="51">
        <f>IF(B31&lt;=A$40,Okt!A$40+B31,"")</f>
        <v>54</v>
      </c>
      <c r="D31" s="205" t="str">
        <f t="shared" si="0"/>
        <v>So</v>
      </c>
      <c r="E31" s="206">
        <f>IF(MONTH(DATE(Start!$D$26,$A$8,$B31))&gt;$A$8,"",DATE(Start!$D$26,$A$8,$B31))</f>
        <v>45984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313"/>
    </row>
    <row r="32" spans="1:50" x14ac:dyDescent="0.2">
      <c r="A32" s="175">
        <f t="shared" si="9"/>
        <v>48</v>
      </c>
      <c r="B32" s="176">
        <v>24</v>
      </c>
      <c r="C32" s="51">
        <f>IF(B32&lt;=A$40,Okt!A$40+B32,"")</f>
        <v>55</v>
      </c>
      <c r="D32" s="205" t="str">
        <f t="shared" si="0"/>
        <v>Mo</v>
      </c>
      <c r="E32" s="206">
        <f>IF(MONTH(DATE(Start!$D$26,$A$8,$B32))&gt;$A$8,"",DATE(Start!$D$26,$A$8,$B32))</f>
        <v>45985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313"/>
    </row>
    <row r="33" spans="1:50" x14ac:dyDescent="0.2">
      <c r="A33" s="175">
        <f t="shared" si="9"/>
        <v>48</v>
      </c>
      <c r="B33" s="176">
        <v>25</v>
      </c>
      <c r="C33" s="51">
        <f>IF(B33&lt;=A$40,Okt!A$40+B33,"")</f>
        <v>56</v>
      </c>
      <c r="D33" s="205" t="str">
        <f t="shared" si="0"/>
        <v>Di</v>
      </c>
      <c r="E33" s="206">
        <f>IF(MONTH(DATE(Start!$D$26,$A$8,$B33))&gt;$A$8,"",DATE(Start!$D$26,$A$8,$B33))</f>
        <v>45986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313"/>
    </row>
    <row r="34" spans="1:50" x14ac:dyDescent="0.2">
      <c r="A34" s="175">
        <f t="shared" si="9"/>
        <v>48</v>
      </c>
      <c r="B34" s="176">
        <v>26</v>
      </c>
      <c r="C34" s="51">
        <f>IF(B34&lt;=A$40,Okt!A$40+B34,"")</f>
        <v>57</v>
      </c>
      <c r="D34" s="205" t="str">
        <f t="shared" si="0"/>
        <v>Mi</v>
      </c>
      <c r="E34" s="206">
        <f>IF(MONTH(DATE(Start!$D$26,$A$8,$B34))&gt;$A$8,"",DATE(Start!$D$26,$A$8,$B34))</f>
        <v>45987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470"/>
      <c r="AX34" s="313"/>
    </row>
    <row r="35" spans="1:50" x14ac:dyDescent="0.2">
      <c r="A35" s="175">
        <f t="shared" si="9"/>
        <v>48</v>
      </c>
      <c r="B35" s="176">
        <v>27</v>
      </c>
      <c r="C35" s="51">
        <f>IF(B35&lt;=A$40,Okt!A$40+B35,"")</f>
        <v>58</v>
      </c>
      <c r="D35" s="205" t="str">
        <f t="shared" si="0"/>
        <v>Do</v>
      </c>
      <c r="E35" s="206">
        <f>IF(MONTH(DATE(Start!$D$26,$A$8,$B35))&gt;$A$8,"",DATE(Start!$D$26,$A$8,$B35))</f>
        <v>45988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313"/>
    </row>
    <row r="36" spans="1:50" x14ac:dyDescent="0.2">
      <c r="A36" s="175">
        <f t="shared" si="9"/>
        <v>48</v>
      </c>
      <c r="B36" s="176">
        <v>28</v>
      </c>
      <c r="C36" s="51">
        <f>IF(B36&lt;=A$40,Okt!A$40+B36,"")</f>
        <v>59</v>
      </c>
      <c r="D36" s="205" t="str">
        <f t="shared" si="0"/>
        <v>Fr</v>
      </c>
      <c r="E36" s="206">
        <f>IF(MONTH(DATE(Start!$D$26,$A$8,$B36))&gt;$A$8,"",DATE(Start!$D$26,$A$8,$B36))</f>
        <v>45989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313"/>
    </row>
    <row r="37" spans="1:50" x14ac:dyDescent="0.2">
      <c r="A37" s="175">
        <f t="shared" si="9"/>
        <v>48</v>
      </c>
      <c r="B37" s="176">
        <v>29</v>
      </c>
      <c r="C37" s="51">
        <f>IF(B37&lt;=A$40,Okt!A$40+B37,"")</f>
        <v>60</v>
      </c>
      <c r="D37" s="205" t="str">
        <f t="shared" si="0"/>
        <v>Sa</v>
      </c>
      <c r="E37" s="206">
        <f>IF(MONTH(DATE(Start!$D$26,$A$8,$B37))&gt;$A$8,"",DATE(Start!$D$26,$A$8,$B37))</f>
        <v>45990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8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313"/>
    </row>
    <row r="38" spans="1:50" x14ac:dyDescent="0.2">
      <c r="A38" s="175">
        <f t="shared" si="9"/>
        <v>48</v>
      </c>
      <c r="B38" s="176">
        <v>30</v>
      </c>
      <c r="C38" s="51">
        <f>IF(B38&lt;=A$40,Okt!A$40+B38,"")</f>
        <v>61</v>
      </c>
      <c r="D38" s="205" t="str">
        <f t="shared" si="0"/>
        <v>So</v>
      </c>
      <c r="E38" s="206">
        <f>IF(MONTH(DATE(Start!$D$26,$A$8,$B38))&gt;$A$8,"",DATE(Start!$D$26,$A$8,$B38))</f>
        <v>45991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47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IF(B39&lt;=A$40,Okt!A$40+B39,"")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537"/>
      <c r="AX39" s="369"/>
    </row>
    <row r="40" spans="1:50" x14ac:dyDescent="0.2">
      <c r="A40" s="668">
        <f>IF(MONTH($E$9)=2,IF($J$42=365,28,29),IF(MONTH($E$9)=4,30,IF(MONTH($E$9)=6,30,IF(MONTH($E$9)=9,30,IF(MONTH($E$9)=11,30,31)))))</f>
        <v>30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44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IF(TEXT($A81,0)="","",COUNTIF(M$9:M$39,$A81)+COUNTIF(M$43:M$73,$A81)+COUNTIF(Okt!M$9:M$39,$A81)+COUNTIF(Okt!M$43:M$73,$A81))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IF(TEXT($A81,0)="","",COUNTIF(AJ$9:AJ$39,$A81)+COUNTIF(AJ$43:AJ$73,$A81)+COUNTIF(Okt!AJ$9:AJ$39,$A81)+COUNTIF(Okt!AJ$43:AJ$73,$A81))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45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46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47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48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November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44</v>
      </c>
      <c r="B105" s="255">
        <f t="shared" si="56"/>
        <v>1</v>
      </c>
      <c r="C105" s="255">
        <f t="shared" si="56"/>
        <v>32</v>
      </c>
      <c r="D105" s="330" t="str">
        <f t="shared" si="56"/>
        <v>Sa</v>
      </c>
      <c r="E105" s="331">
        <f t="shared" si="56"/>
        <v>45962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44</v>
      </c>
      <c r="B106" s="51">
        <f t="shared" si="56"/>
        <v>2</v>
      </c>
      <c r="C106" s="51">
        <f t="shared" si="56"/>
        <v>33</v>
      </c>
      <c r="D106" s="205" t="str">
        <f t="shared" si="56"/>
        <v>So</v>
      </c>
      <c r="E106" s="206">
        <f t="shared" si="56"/>
        <v>45963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45</v>
      </c>
      <c r="B107" s="51">
        <f t="shared" si="56"/>
        <v>3</v>
      </c>
      <c r="C107" s="51">
        <f t="shared" si="56"/>
        <v>34</v>
      </c>
      <c r="D107" s="205" t="str">
        <f t="shared" si="56"/>
        <v>Mo</v>
      </c>
      <c r="E107" s="206">
        <f t="shared" si="56"/>
        <v>45964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45</v>
      </c>
      <c r="B108" s="51">
        <f t="shared" si="56"/>
        <v>4</v>
      </c>
      <c r="C108" s="51">
        <f t="shared" si="56"/>
        <v>35</v>
      </c>
      <c r="D108" s="205" t="str">
        <f t="shared" si="56"/>
        <v>Di</v>
      </c>
      <c r="E108" s="206">
        <f t="shared" si="56"/>
        <v>45965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45</v>
      </c>
      <c r="B109" s="51">
        <f t="shared" si="56"/>
        <v>5</v>
      </c>
      <c r="C109" s="51">
        <f t="shared" si="56"/>
        <v>36</v>
      </c>
      <c r="D109" s="205" t="str">
        <f t="shared" si="56"/>
        <v>Mi</v>
      </c>
      <c r="E109" s="206">
        <f t="shared" si="56"/>
        <v>45966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45</v>
      </c>
      <c r="B110" s="51">
        <f t="shared" si="56"/>
        <v>6</v>
      </c>
      <c r="C110" s="51">
        <f t="shared" si="56"/>
        <v>37</v>
      </c>
      <c r="D110" s="205" t="str">
        <f t="shared" si="56"/>
        <v>Do</v>
      </c>
      <c r="E110" s="206">
        <f t="shared" si="56"/>
        <v>45967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45</v>
      </c>
      <c r="B111" s="51">
        <f t="shared" si="56"/>
        <v>7</v>
      </c>
      <c r="C111" s="51">
        <f t="shared" si="56"/>
        <v>38</v>
      </c>
      <c r="D111" s="205" t="str">
        <f t="shared" si="56"/>
        <v>Fr</v>
      </c>
      <c r="E111" s="206">
        <f t="shared" si="56"/>
        <v>45968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45</v>
      </c>
      <c r="B112" s="51">
        <f t="shared" si="56"/>
        <v>8</v>
      </c>
      <c r="C112" s="51">
        <f t="shared" si="56"/>
        <v>39</v>
      </c>
      <c r="D112" s="205" t="str">
        <f t="shared" si="56"/>
        <v>Sa</v>
      </c>
      <c r="E112" s="206">
        <f t="shared" si="56"/>
        <v>45969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45</v>
      </c>
      <c r="B113" s="51">
        <f t="shared" si="56"/>
        <v>9</v>
      </c>
      <c r="C113" s="51">
        <f t="shared" si="56"/>
        <v>40</v>
      </c>
      <c r="D113" s="205" t="str">
        <f t="shared" si="56"/>
        <v>So</v>
      </c>
      <c r="E113" s="206">
        <f t="shared" si="56"/>
        <v>45970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46</v>
      </c>
      <c r="B114" s="51">
        <f t="shared" si="56"/>
        <v>10</v>
      </c>
      <c r="C114" s="51">
        <f t="shared" si="56"/>
        <v>41</v>
      </c>
      <c r="D114" s="205" t="str">
        <f t="shared" si="56"/>
        <v>Mo</v>
      </c>
      <c r="E114" s="206">
        <f t="shared" si="56"/>
        <v>45971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46</v>
      </c>
      <c r="B115" s="51">
        <f t="shared" si="56"/>
        <v>11</v>
      </c>
      <c r="C115" s="51">
        <f t="shared" si="56"/>
        <v>42</v>
      </c>
      <c r="D115" s="205" t="str">
        <f t="shared" si="56"/>
        <v>Di</v>
      </c>
      <c r="E115" s="206">
        <f t="shared" si="56"/>
        <v>45972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46</v>
      </c>
      <c r="B116" s="51">
        <f t="shared" si="56"/>
        <v>12</v>
      </c>
      <c r="C116" s="51">
        <f t="shared" si="56"/>
        <v>43</v>
      </c>
      <c r="D116" s="205" t="str">
        <f t="shared" si="56"/>
        <v>Mi</v>
      </c>
      <c r="E116" s="206">
        <f t="shared" si="56"/>
        <v>45973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46</v>
      </c>
      <c r="B117" s="51">
        <f t="shared" si="56"/>
        <v>13</v>
      </c>
      <c r="C117" s="51">
        <f t="shared" si="56"/>
        <v>44</v>
      </c>
      <c r="D117" s="205" t="str">
        <f t="shared" si="56"/>
        <v>Do</v>
      </c>
      <c r="E117" s="206">
        <f t="shared" si="56"/>
        <v>45974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46</v>
      </c>
      <c r="B118" s="51">
        <f t="shared" si="56"/>
        <v>14</v>
      </c>
      <c r="C118" s="51">
        <f t="shared" si="56"/>
        <v>45</v>
      </c>
      <c r="D118" s="205" t="str">
        <f t="shared" si="56"/>
        <v>Fr</v>
      </c>
      <c r="E118" s="206">
        <f t="shared" si="56"/>
        <v>45975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46</v>
      </c>
      <c r="B119" s="51">
        <f t="shared" si="56"/>
        <v>15</v>
      </c>
      <c r="C119" s="51">
        <f t="shared" si="56"/>
        <v>46</v>
      </c>
      <c r="D119" s="205" t="str">
        <f t="shared" si="56"/>
        <v>Sa</v>
      </c>
      <c r="E119" s="206">
        <f t="shared" si="56"/>
        <v>45976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46</v>
      </c>
      <c r="B120" s="51">
        <f t="shared" si="56"/>
        <v>16</v>
      </c>
      <c r="C120" s="51">
        <f t="shared" si="56"/>
        <v>47</v>
      </c>
      <c r="D120" s="205" t="str">
        <f t="shared" si="56"/>
        <v>So</v>
      </c>
      <c r="E120" s="206">
        <f t="shared" si="56"/>
        <v>45977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47</v>
      </c>
      <c r="B121" s="51">
        <f t="shared" si="74"/>
        <v>17</v>
      </c>
      <c r="C121" s="51">
        <f t="shared" si="74"/>
        <v>48</v>
      </c>
      <c r="D121" s="205" t="str">
        <f t="shared" si="74"/>
        <v>Mo</v>
      </c>
      <c r="E121" s="206">
        <f t="shared" si="74"/>
        <v>45978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47</v>
      </c>
      <c r="B122" s="51">
        <f t="shared" si="74"/>
        <v>18</v>
      </c>
      <c r="C122" s="51">
        <f t="shared" si="74"/>
        <v>49</v>
      </c>
      <c r="D122" s="205" t="str">
        <f t="shared" si="74"/>
        <v>Di</v>
      </c>
      <c r="E122" s="206">
        <f t="shared" si="74"/>
        <v>45979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47</v>
      </c>
      <c r="B123" s="51">
        <f t="shared" si="74"/>
        <v>19</v>
      </c>
      <c r="C123" s="51">
        <f t="shared" si="74"/>
        <v>50</v>
      </c>
      <c r="D123" s="205" t="str">
        <f t="shared" si="74"/>
        <v>Mi</v>
      </c>
      <c r="E123" s="206">
        <f t="shared" si="74"/>
        <v>45980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47</v>
      </c>
      <c r="B124" s="51">
        <f t="shared" si="74"/>
        <v>20</v>
      </c>
      <c r="C124" s="51">
        <f t="shared" si="74"/>
        <v>51</v>
      </c>
      <c r="D124" s="205" t="str">
        <f t="shared" si="74"/>
        <v>Do</v>
      </c>
      <c r="E124" s="206">
        <f t="shared" si="74"/>
        <v>45981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47</v>
      </c>
      <c r="B125" s="51">
        <f t="shared" si="74"/>
        <v>21</v>
      </c>
      <c r="C125" s="51">
        <f t="shared" si="74"/>
        <v>52</v>
      </c>
      <c r="D125" s="205" t="str">
        <f t="shared" si="74"/>
        <v>Fr</v>
      </c>
      <c r="E125" s="206">
        <f t="shared" si="74"/>
        <v>45982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47</v>
      </c>
      <c r="B126" s="51">
        <f t="shared" si="74"/>
        <v>22</v>
      </c>
      <c r="C126" s="51">
        <f t="shared" si="74"/>
        <v>53</v>
      </c>
      <c r="D126" s="205" t="str">
        <f t="shared" si="74"/>
        <v>Sa</v>
      </c>
      <c r="E126" s="206">
        <f t="shared" si="74"/>
        <v>45983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47</v>
      </c>
      <c r="B127" s="51">
        <f t="shared" si="74"/>
        <v>23</v>
      </c>
      <c r="C127" s="51">
        <f t="shared" si="74"/>
        <v>54</v>
      </c>
      <c r="D127" s="205" t="str">
        <f t="shared" si="74"/>
        <v>So</v>
      </c>
      <c r="E127" s="206">
        <f t="shared" si="74"/>
        <v>45984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48</v>
      </c>
      <c r="B128" s="51">
        <f t="shared" si="74"/>
        <v>24</v>
      </c>
      <c r="C128" s="51">
        <f t="shared" si="74"/>
        <v>55</v>
      </c>
      <c r="D128" s="205" t="str">
        <f t="shared" si="74"/>
        <v>Mo</v>
      </c>
      <c r="E128" s="206">
        <f t="shared" si="74"/>
        <v>45985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48</v>
      </c>
      <c r="B129" s="51">
        <f t="shared" si="74"/>
        <v>25</v>
      </c>
      <c r="C129" s="51">
        <f t="shared" si="74"/>
        <v>56</v>
      </c>
      <c r="D129" s="205" t="str">
        <f t="shared" si="74"/>
        <v>Di</v>
      </c>
      <c r="E129" s="206">
        <f t="shared" si="74"/>
        <v>45986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48</v>
      </c>
      <c r="B130" s="51">
        <f t="shared" si="74"/>
        <v>26</v>
      </c>
      <c r="C130" s="51">
        <f t="shared" si="74"/>
        <v>57</v>
      </c>
      <c r="D130" s="205" t="str">
        <f t="shared" si="74"/>
        <v>Mi</v>
      </c>
      <c r="E130" s="206">
        <f t="shared" si="74"/>
        <v>45987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48</v>
      </c>
      <c r="B131" s="51">
        <f t="shared" si="74"/>
        <v>27</v>
      </c>
      <c r="C131" s="51">
        <f t="shared" si="74"/>
        <v>58</v>
      </c>
      <c r="D131" s="205" t="str">
        <f t="shared" si="74"/>
        <v>Do</v>
      </c>
      <c r="E131" s="206">
        <f t="shared" si="74"/>
        <v>45988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48</v>
      </c>
      <c r="B132" s="51">
        <f t="shared" si="74"/>
        <v>28</v>
      </c>
      <c r="C132" s="51">
        <f t="shared" si="74"/>
        <v>59</v>
      </c>
      <c r="D132" s="205" t="str">
        <f t="shared" si="74"/>
        <v>Fr</v>
      </c>
      <c r="E132" s="206">
        <f t="shared" si="74"/>
        <v>45989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48</v>
      </c>
      <c r="B133" s="51">
        <f t="shared" si="74"/>
        <v>29</v>
      </c>
      <c r="C133" s="51">
        <f t="shared" si="74"/>
        <v>60</v>
      </c>
      <c r="D133" s="205" t="str">
        <f t="shared" si="74"/>
        <v>Sa</v>
      </c>
      <c r="E133" s="206">
        <f t="shared" si="74"/>
        <v>45990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48</v>
      </c>
      <c r="B134" s="51">
        <f t="shared" si="74"/>
        <v>30</v>
      </c>
      <c r="C134" s="51">
        <f t="shared" si="74"/>
        <v>61</v>
      </c>
      <c r="D134" s="205" t="str">
        <f t="shared" si="74"/>
        <v>So</v>
      </c>
      <c r="E134" s="206">
        <f t="shared" si="74"/>
        <v>45991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30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44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IF(TEXT($A177,0)="","",COUNTIF(M$105:M$135,$A177)+COUNTIF(M$139:M$169,$A177)+COUNTIF(Okt!M$105:M$135,$A177)+COUNTIF(Okt!M$139:M$169,$A177))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IF(TEXT($A177,0)="","",COUNTIF(AJ$105:AJ$135,$A177)+COUNTIF(AJ$139:AJ$169,$A177)+COUNTIF(Okt!AJ$105:AJ$135,$A177)+COUNTIF(Okt!AJ$139:AJ$169,$A177))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45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46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47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48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tnGMrfUrQQvo2dzvM0oCOLwlolEDDS4S5VKH5hNO0xcN8Vv2aVfkwsLHzJqPk/L6RXkrhmgpaJv6LdX0ht/4kg==" saltValue="2fQ39lc7GQ9W6nHeZ7fhYw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22 O43:O73 AG43:AG73 O105:O135 AG105:AG135 O139:O169 AG139:AG169 AG24:AG39" unlockedFormula="1"/>
    <ignoredError sqref="G105:G135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D5BF-EC2B-42CE-865F-CDBCD7CD670D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Dezember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12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49</v>
      </c>
      <c r="B9" s="329">
        <v>1</v>
      </c>
      <c r="C9" s="255">
        <f>IF(B9&lt;=A$40,Nov!A$40+B9,"")</f>
        <v>31</v>
      </c>
      <c r="D9" s="330" t="str">
        <f t="shared" ref="D9:D38" si="0">IF(ISBLANK(E9),"",TEXT(E9,"ttt"))</f>
        <v>Mo</v>
      </c>
      <c r="E9" s="331">
        <f>IF(MONTH(DATE(Start!$D$26,$A$8,$B9))&gt;$A$8,"",DATE(Start!$D$26,$A$8,$B9))</f>
        <v>45992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49</v>
      </c>
      <c r="B10" s="176">
        <v>2</v>
      </c>
      <c r="C10" s="51">
        <f>IF(B10&lt;=A$40,Nov!A$40+B10,"")</f>
        <v>32</v>
      </c>
      <c r="D10" s="205" t="str">
        <f t="shared" si="0"/>
        <v>Di</v>
      </c>
      <c r="E10" s="206">
        <f>IF(MONTH(DATE(Start!$D$26,$A$8,$B10))&gt;$A$8,"",DATE(Start!$D$26,$A$8,$B10))</f>
        <v>45993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49</v>
      </c>
      <c r="B11" s="176">
        <v>3</v>
      </c>
      <c r="C11" s="51">
        <f>IF(B11&lt;=A$40,Nov!A$40+B11,"")</f>
        <v>33</v>
      </c>
      <c r="D11" s="205" t="str">
        <f t="shared" si="0"/>
        <v>Mi</v>
      </c>
      <c r="E11" s="206">
        <f>IF(MONTH(DATE(Start!$D$26,$A$8,$B11))&gt;$A$8,"",DATE(Start!$D$26,$A$8,$B11))</f>
        <v>45994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49</v>
      </c>
      <c r="B12" s="176">
        <v>4</v>
      </c>
      <c r="C12" s="51">
        <f>IF(B12&lt;=A$40,Nov!A$40+B12,"")</f>
        <v>34</v>
      </c>
      <c r="D12" s="205" t="str">
        <f t="shared" si="0"/>
        <v>Do</v>
      </c>
      <c r="E12" s="206">
        <f>IF(MONTH(DATE(Start!$D$26,$A$8,$B12))&gt;$A$8,"",DATE(Start!$D$26,$A$8,$B12))</f>
        <v>45995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49</v>
      </c>
      <c r="B13" s="176">
        <v>5</v>
      </c>
      <c r="C13" s="51">
        <f>IF(B13&lt;=A$40,Nov!A$40+B13,"")</f>
        <v>35</v>
      </c>
      <c r="D13" s="205" t="str">
        <f t="shared" si="0"/>
        <v>Fr</v>
      </c>
      <c r="E13" s="206">
        <f>IF(MONTH(DATE(Start!$D$26,$A$8,$B13))&gt;$A$8,"",DATE(Start!$D$26,$A$8,$B13))</f>
        <v>45996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49</v>
      </c>
      <c r="B14" s="176">
        <v>6</v>
      </c>
      <c r="C14" s="51">
        <f>IF(B14&lt;=A$40,Nov!A$40+B14,"")</f>
        <v>36</v>
      </c>
      <c r="D14" s="205" t="str">
        <f t="shared" si="0"/>
        <v>Sa</v>
      </c>
      <c r="E14" s="206">
        <f>IF(MONTH(DATE(Start!$D$26,$A$8,$B14))&gt;$A$8,"",DATE(Start!$D$26,$A$8,$B14))</f>
        <v>45997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9"/>
        <v>49</v>
      </c>
      <c r="B15" s="176">
        <v>7</v>
      </c>
      <c r="C15" s="51">
        <f>IF(B15&lt;=A$40,Nov!A$40+B15,"")</f>
        <v>37</v>
      </c>
      <c r="D15" s="205" t="str">
        <f t="shared" si="0"/>
        <v>So</v>
      </c>
      <c r="E15" s="206">
        <f>IF(MONTH(DATE(Start!$D$26,$A$8,$B15))&gt;$A$8,"",DATE(Start!$D$26,$A$8,$B15))</f>
        <v>45998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50</v>
      </c>
      <c r="B16" s="176">
        <v>8</v>
      </c>
      <c r="C16" s="51">
        <f>IF(B16&lt;=A$40,Nov!A$40+B16,"")</f>
        <v>38</v>
      </c>
      <c r="D16" s="205" t="str">
        <f t="shared" si="0"/>
        <v>Mo</v>
      </c>
      <c r="E16" s="206">
        <f>IF(MONTH(DATE(Start!$D$26,$A$8,$B16))&gt;$A$8,"",DATE(Start!$D$26,$A$8,$B16))</f>
        <v>45999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50</v>
      </c>
      <c r="B17" s="176">
        <v>9</v>
      </c>
      <c r="C17" s="51">
        <f>IF(B17&lt;=A$40,Nov!A$40+B17,"")</f>
        <v>39</v>
      </c>
      <c r="D17" s="205" t="str">
        <f t="shared" si="0"/>
        <v>Di</v>
      </c>
      <c r="E17" s="206">
        <f>IF(MONTH(DATE(Start!$D$26,$A$8,$B17))&gt;$A$8,"",DATE(Start!$D$26,$A$8,$B17))</f>
        <v>46000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470"/>
      <c r="AX17" s="214"/>
    </row>
    <row r="18" spans="1:50" x14ac:dyDescent="0.2">
      <c r="A18" s="175">
        <f t="shared" si="9"/>
        <v>50</v>
      </c>
      <c r="B18" s="176">
        <v>10</v>
      </c>
      <c r="C18" s="51">
        <f>IF(B18&lt;=A$40,Nov!A$40+B18,"")</f>
        <v>40</v>
      </c>
      <c r="D18" s="205" t="str">
        <f t="shared" si="0"/>
        <v>Mi</v>
      </c>
      <c r="E18" s="206">
        <f>IF(MONTH(DATE(Start!$D$26,$A$8,$B18))&gt;$A$8,"",DATE(Start!$D$26,$A$8,$B18))</f>
        <v>46001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470"/>
      <c r="AX18" s="214"/>
    </row>
    <row r="19" spans="1:50" x14ac:dyDescent="0.2">
      <c r="A19" s="175">
        <f t="shared" si="9"/>
        <v>50</v>
      </c>
      <c r="B19" s="176">
        <v>11</v>
      </c>
      <c r="C19" s="51">
        <f>IF(B19&lt;=A$40,Nov!A$40+B19,"")</f>
        <v>41</v>
      </c>
      <c r="D19" s="205" t="str">
        <f t="shared" si="0"/>
        <v>Do</v>
      </c>
      <c r="E19" s="206">
        <f>IF(MONTH(DATE(Start!$D$26,$A$8,$B19))&gt;$A$8,"",DATE(Start!$D$26,$A$8,$B19))</f>
        <v>46002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9"/>
        <v>50</v>
      </c>
      <c r="B20" s="176">
        <v>12</v>
      </c>
      <c r="C20" s="51">
        <f>IF(B20&lt;=A$40,Nov!A$40+B20,"")</f>
        <v>42</v>
      </c>
      <c r="D20" s="205" t="str">
        <f t="shared" si="0"/>
        <v>Fr</v>
      </c>
      <c r="E20" s="206">
        <f>IF(MONTH(DATE(Start!$D$26,$A$8,$B20))&gt;$A$8,"",DATE(Start!$D$26,$A$8,$B20))</f>
        <v>46003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8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50</v>
      </c>
      <c r="B21" s="176">
        <v>13</v>
      </c>
      <c r="C21" s="51">
        <f>IF(B21&lt;=A$40,Nov!A$40+B21,"")</f>
        <v>43</v>
      </c>
      <c r="D21" s="205" t="str">
        <f t="shared" si="0"/>
        <v>Sa</v>
      </c>
      <c r="E21" s="206">
        <f>IF(MONTH(DATE(Start!$D$26,$A$8,$B21))&gt;$A$8,"",DATE(Start!$D$26,$A$8,$B21))</f>
        <v>46004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470"/>
      <c r="AX21" s="214"/>
    </row>
    <row r="22" spans="1:50" x14ac:dyDescent="0.2">
      <c r="A22" s="175">
        <f t="shared" si="9"/>
        <v>50</v>
      </c>
      <c r="B22" s="176">
        <v>14</v>
      </c>
      <c r="C22" s="51">
        <f>IF(B22&lt;=A$40,Nov!A$40+B22,"")</f>
        <v>44</v>
      </c>
      <c r="D22" s="205" t="str">
        <f t="shared" si="0"/>
        <v>So</v>
      </c>
      <c r="E22" s="206">
        <f>IF(MONTH(DATE(Start!$D$26,$A$8,$B22))&gt;$A$8,"",DATE(Start!$D$26,$A$8,$B22))</f>
        <v>46005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51</v>
      </c>
      <c r="B23" s="176">
        <v>15</v>
      </c>
      <c r="C23" s="51">
        <f>IF(B23&lt;=A$40,Nov!A$40+B23,"")</f>
        <v>45</v>
      </c>
      <c r="D23" s="205" t="str">
        <f t="shared" si="0"/>
        <v>Mo</v>
      </c>
      <c r="E23" s="206">
        <f>IF(MONTH(DATE(Start!$D$26,$A$8,$B23))&gt;$A$8,"",DATE(Start!$D$26,$A$8,$B23))</f>
        <v>46006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51</v>
      </c>
      <c r="B24" s="176">
        <v>16</v>
      </c>
      <c r="C24" s="51">
        <f>IF(B24&lt;=A$40,Nov!A$40+B24,"")</f>
        <v>46</v>
      </c>
      <c r="D24" s="205" t="str">
        <f t="shared" si="0"/>
        <v>Di</v>
      </c>
      <c r="E24" s="206">
        <f>IF(MONTH(DATE(Start!$D$26,$A$8,$B24))&gt;$A$8,"",DATE(Start!$D$26,$A$8,$B24))</f>
        <v>46007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51</v>
      </c>
      <c r="B25" s="176">
        <v>17</v>
      </c>
      <c r="C25" s="51">
        <f>IF(B25&lt;=A$40,Nov!A$40+B25,"")</f>
        <v>47</v>
      </c>
      <c r="D25" s="205" t="str">
        <f t="shared" si="0"/>
        <v>Mi</v>
      </c>
      <c r="E25" s="206">
        <f>IF(MONTH(DATE(Start!$D$26,$A$8,$B25))&gt;$A$8,"",DATE(Start!$D$26,$A$8,$B25))</f>
        <v>46008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470"/>
      <c r="AX25" s="313"/>
    </row>
    <row r="26" spans="1:50" ht="12.75" customHeight="1" x14ac:dyDescent="0.2">
      <c r="A26" s="175">
        <f t="shared" si="9"/>
        <v>51</v>
      </c>
      <c r="B26" s="176">
        <v>18</v>
      </c>
      <c r="C26" s="51">
        <f>IF(B26&lt;=A$40,Nov!A$40+B26,"")</f>
        <v>48</v>
      </c>
      <c r="D26" s="205" t="str">
        <f t="shared" si="0"/>
        <v>Do</v>
      </c>
      <c r="E26" s="206">
        <f>IF(MONTH(DATE(Start!$D$26,$A$8,$B26))&gt;$A$8,"",DATE(Start!$D$26,$A$8,$B26))</f>
        <v>46009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51</v>
      </c>
      <c r="B27" s="176">
        <v>19</v>
      </c>
      <c r="C27" s="51">
        <f>IF(B27&lt;=A$40,Nov!A$40+B27,"")</f>
        <v>49</v>
      </c>
      <c r="D27" s="205" t="str">
        <f t="shared" si="0"/>
        <v>Fr</v>
      </c>
      <c r="E27" s="206">
        <f>IF(MONTH(DATE(Start!$D$26,$A$8,$B27))&gt;$A$8,"",DATE(Start!$D$26,$A$8,$B27))</f>
        <v>46010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51</v>
      </c>
      <c r="B28" s="176">
        <v>20</v>
      </c>
      <c r="C28" s="51">
        <f>IF(B28&lt;=A$40,Nov!A$40+B28,"")</f>
        <v>50</v>
      </c>
      <c r="D28" s="205" t="str">
        <f t="shared" si="0"/>
        <v>Sa</v>
      </c>
      <c r="E28" s="206">
        <f>IF(MONTH(DATE(Start!$D$26,$A$8,$B28))&gt;$A$8,"",DATE(Start!$D$26,$A$8,$B28))</f>
        <v>46011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51</v>
      </c>
      <c r="B29" s="176">
        <v>21</v>
      </c>
      <c r="C29" s="51">
        <f>IF(B29&lt;=A$40,Nov!A$40+B29,"")</f>
        <v>51</v>
      </c>
      <c r="D29" s="205" t="str">
        <f t="shared" si="0"/>
        <v>So</v>
      </c>
      <c r="E29" s="206">
        <f>IF(MONTH(DATE(Start!$D$26,$A$8,$B29))&gt;$A$8,"",DATE(Start!$D$26,$A$8,$B29))</f>
        <v>46012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52</v>
      </c>
      <c r="B30" s="176">
        <v>22</v>
      </c>
      <c r="C30" s="51">
        <f>IF(B30&lt;=A$40,Nov!A$40+B30,"")</f>
        <v>52</v>
      </c>
      <c r="D30" s="205" t="str">
        <f t="shared" si="0"/>
        <v>Mo</v>
      </c>
      <c r="E30" s="206">
        <f>IF(MONTH(DATE(Start!$D$26,$A$8,$B30))&gt;$A$8,"",DATE(Start!$D$26,$A$8,$B30))</f>
        <v>46013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52</v>
      </c>
      <c r="B31" s="176">
        <v>23</v>
      </c>
      <c r="C31" s="51">
        <f>IF(B31&lt;=A$40,Nov!A$40+B31,"")</f>
        <v>53</v>
      </c>
      <c r="D31" s="205" t="str">
        <f t="shared" si="0"/>
        <v>Di</v>
      </c>
      <c r="E31" s="206">
        <f>IF(MONTH(DATE(Start!$D$26,$A$8,$B31))&gt;$A$8,"",DATE(Start!$D$26,$A$8,$B31))</f>
        <v>46014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9"/>
        <v>52</v>
      </c>
      <c r="B32" s="176">
        <v>24</v>
      </c>
      <c r="C32" s="51">
        <f>IF(B32&lt;=A$40,Nov!A$40+B32,"")</f>
        <v>54</v>
      </c>
      <c r="D32" s="205" t="str">
        <f t="shared" si="0"/>
        <v>Mi</v>
      </c>
      <c r="E32" s="206">
        <f>IF(MONTH(DATE(Start!$D$26,$A$8,$B32))&gt;$A$8,"",DATE(Start!$D$26,$A$8,$B32))</f>
        <v>46015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52</v>
      </c>
      <c r="B33" s="176">
        <v>25</v>
      </c>
      <c r="C33" s="51">
        <f>IF(B33&lt;=A$40,Nov!A$40+B33,"")</f>
        <v>55</v>
      </c>
      <c r="D33" s="205" t="str">
        <f t="shared" si="0"/>
        <v>Do</v>
      </c>
      <c r="E33" s="206">
        <f>IF(MONTH(DATE(Start!$D$26,$A$8,$B33))&gt;$A$8,"",DATE(Start!$D$26,$A$8,$B33))</f>
        <v>46016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9"/>
        <v>52</v>
      </c>
      <c r="B34" s="176">
        <v>26</v>
      </c>
      <c r="C34" s="51">
        <f>IF(B34&lt;=A$40,Nov!A$40+B34,"")</f>
        <v>56</v>
      </c>
      <c r="D34" s="205" t="str">
        <f t="shared" si="0"/>
        <v>Fr</v>
      </c>
      <c r="E34" s="206">
        <f>IF(MONTH(DATE(Start!$D$26,$A$8,$B34))&gt;$A$8,"",DATE(Start!$D$26,$A$8,$B34))</f>
        <v>46017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52</v>
      </c>
      <c r="B35" s="176">
        <v>27</v>
      </c>
      <c r="C35" s="51">
        <f>IF(B35&lt;=A$40,Nov!A$40+B35,"")</f>
        <v>57</v>
      </c>
      <c r="D35" s="205" t="str">
        <f t="shared" si="0"/>
        <v>Sa</v>
      </c>
      <c r="E35" s="206">
        <f>IF(MONTH(DATE(Start!$D$26,$A$8,$B35))&gt;$A$8,"",DATE(Start!$D$26,$A$8,$B35))</f>
        <v>46018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52</v>
      </c>
      <c r="B36" s="176">
        <v>28</v>
      </c>
      <c r="C36" s="51">
        <f>IF(B36&lt;=A$40,Nov!A$40+B36,"")</f>
        <v>58</v>
      </c>
      <c r="D36" s="205" t="str">
        <f t="shared" si="0"/>
        <v>So</v>
      </c>
      <c r="E36" s="206">
        <f>IF(MONTH(DATE(Start!$D$26,$A$8,$B36))&gt;$A$8,"",DATE(Start!$D$26,$A$8,$B36))</f>
        <v>46019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9"/>
        <v>53</v>
      </c>
      <c r="B37" s="176">
        <v>29</v>
      </c>
      <c r="C37" s="51">
        <f>IF(B37&lt;=A$40,Nov!A$40+B37,"")</f>
        <v>59</v>
      </c>
      <c r="D37" s="205" t="str">
        <f t="shared" si="0"/>
        <v>Mo</v>
      </c>
      <c r="E37" s="206">
        <f>IF(MONTH(DATE(Start!$D$26,$A$8,$B37))&gt;$A$8,"",DATE(Start!$D$26,$A$8,$B37))</f>
        <v>46020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9"/>
        <v>53</v>
      </c>
      <c r="B38" s="176">
        <v>30</v>
      </c>
      <c r="C38" s="51">
        <f>IF(B38&lt;=A$40,Nov!A$40+B38,"")</f>
        <v>60</v>
      </c>
      <c r="D38" s="205" t="str">
        <f t="shared" si="0"/>
        <v>Di</v>
      </c>
      <c r="E38" s="206">
        <f>IF(MONTH(DATE(Start!$D$26,$A$8,$B38))&gt;$A$8,"",DATE(Start!$D$26,$A$8,$B38))</f>
        <v>46021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>
        <f t="shared" si="9"/>
        <v>53</v>
      </c>
      <c r="B39" s="351">
        <v>31</v>
      </c>
      <c r="C39" s="478">
        <f>IF(B39&lt;=A$40,Nov!A$40+B39,"")</f>
        <v>61</v>
      </c>
      <c r="D39" s="352" t="str">
        <f>IF(ISBLANK(E39),"",TEXT(E39,"ttt"))</f>
        <v>Mi</v>
      </c>
      <c r="E39" s="353">
        <f>IF(MONTH(DATE(Start!$D$26,$A$8,$B39))&gt;$A$8,"",DATE(Start!$D$26,$A$8,$B39))</f>
        <v>46022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31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49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IF(TEXT($A81,0)="","",COUNTIF(M$9:M$39,$A81)+COUNTIF(M$43:M$73,$A81)+COUNTIF(Nov!M$9:M$39,$A81)+COUNTIF(Nov!M$43:M$73,$A81))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IF(TEXT($A81,0)="","",COUNTIF(AJ$9:AJ$39,$A81)+COUNTIF(AJ$43:AJ$73,$A81)+COUNTIF(Nov!AJ$9:AJ$39,$A81)+COUNTIF(Nov!AJ$43:AJ$73,$A81))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50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51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52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53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Dezember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49</v>
      </c>
      <c r="B105" s="255">
        <f t="shared" si="56"/>
        <v>1</v>
      </c>
      <c r="C105" s="255">
        <f t="shared" si="56"/>
        <v>31</v>
      </c>
      <c r="D105" s="330" t="str">
        <f t="shared" si="56"/>
        <v>Mo</v>
      </c>
      <c r="E105" s="331">
        <f t="shared" si="56"/>
        <v>45992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49</v>
      </c>
      <c r="B106" s="51">
        <f t="shared" si="56"/>
        <v>2</v>
      </c>
      <c r="C106" s="51">
        <f t="shared" si="56"/>
        <v>32</v>
      </c>
      <c r="D106" s="205" t="str">
        <f t="shared" si="56"/>
        <v>Di</v>
      </c>
      <c r="E106" s="206">
        <f t="shared" si="56"/>
        <v>45993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49</v>
      </c>
      <c r="B107" s="51">
        <f t="shared" si="56"/>
        <v>3</v>
      </c>
      <c r="C107" s="51">
        <f t="shared" si="56"/>
        <v>33</v>
      </c>
      <c r="D107" s="205" t="str">
        <f t="shared" si="56"/>
        <v>Mi</v>
      </c>
      <c r="E107" s="206">
        <f t="shared" si="56"/>
        <v>45994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49</v>
      </c>
      <c r="B108" s="51">
        <f t="shared" si="56"/>
        <v>4</v>
      </c>
      <c r="C108" s="51">
        <f t="shared" si="56"/>
        <v>34</v>
      </c>
      <c r="D108" s="205" t="str">
        <f t="shared" si="56"/>
        <v>Do</v>
      </c>
      <c r="E108" s="206">
        <f t="shared" si="56"/>
        <v>45995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49</v>
      </c>
      <c r="B109" s="51">
        <f t="shared" si="56"/>
        <v>5</v>
      </c>
      <c r="C109" s="51">
        <f t="shared" si="56"/>
        <v>35</v>
      </c>
      <c r="D109" s="205" t="str">
        <f t="shared" si="56"/>
        <v>Fr</v>
      </c>
      <c r="E109" s="206">
        <f t="shared" si="56"/>
        <v>45996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49</v>
      </c>
      <c r="B110" s="51">
        <f t="shared" si="56"/>
        <v>6</v>
      </c>
      <c r="C110" s="51">
        <f t="shared" si="56"/>
        <v>36</v>
      </c>
      <c r="D110" s="205" t="str">
        <f t="shared" si="56"/>
        <v>Sa</v>
      </c>
      <c r="E110" s="206">
        <f t="shared" si="56"/>
        <v>45997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49</v>
      </c>
      <c r="B111" s="51">
        <f t="shared" si="56"/>
        <v>7</v>
      </c>
      <c r="C111" s="51">
        <f t="shared" si="56"/>
        <v>37</v>
      </c>
      <c r="D111" s="205" t="str">
        <f t="shared" si="56"/>
        <v>So</v>
      </c>
      <c r="E111" s="206">
        <f t="shared" si="56"/>
        <v>45998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50</v>
      </c>
      <c r="B112" s="51">
        <f t="shared" si="56"/>
        <v>8</v>
      </c>
      <c r="C112" s="51">
        <f t="shared" si="56"/>
        <v>38</v>
      </c>
      <c r="D112" s="205" t="str">
        <f t="shared" si="56"/>
        <v>Mo</v>
      </c>
      <c r="E112" s="206">
        <f t="shared" si="56"/>
        <v>45999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50</v>
      </c>
      <c r="B113" s="51">
        <f t="shared" si="56"/>
        <v>9</v>
      </c>
      <c r="C113" s="51">
        <f t="shared" si="56"/>
        <v>39</v>
      </c>
      <c r="D113" s="205" t="str">
        <f t="shared" si="56"/>
        <v>Di</v>
      </c>
      <c r="E113" s="206">
        <f t="shared" si="56"/>
        <v>46000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50</v>
      </c>
      <c r="B114" s="51">
        <f t="shared" si="56"/>
        <v>10</v>
      </c>
      <c r="C114" s="51">
        <f t="shared" si="56"/>
        <v>40</v>
      </c>
      <c r="D114" s="205" t="str">
        <f t="shared" si="56"/>
        <v>Mi</v>
      </c>
      <c r="E114" s="206">
        <f t="shared" si="56"/>
        <v>46001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50</v>
      </c>
      <c r="B115" s="51">
        <f t="shared" si="56"/>
        <v>11</v>
      </c>
      <c r="C115" s="51">
        <f t="shared" si="56"/>
        <v>41</v>
      </c>
      <c r="D115" s="205" t="str">
        <f t="shared" si="56"/>
        <v>Do</v>
      </c>
      <c r="E115" s="206">
        <f t="shared" si="56"/>
        <v>46002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50</v>
      </c>
      <c r="B116" s="51">
        <f t="shared" si="56"/>
        <v>12</v>
      </c>
      <c r="C116" s="51">
        <f t="shared" si="56"/>
        <v>42</v>
      </c>
      <c r="D116" s="205" t="str">
        <f t="shared" si="56"/>
        <v>Fr</v>
      </c>
      <c r="E116" s="206">
        <f t="shared" si="56"/>
        <v>46003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50</v>
      </c>
      <c r="B117" s="51">
        <f t="shared" si="56"/>
        <v>13</v>
      </c>
      <c r="C117" s="51">
        <f t="shared" si="56"/>
        <v>43</v>
      </c>
      <c r="D117" s="205" t="str">
        <f t="shared" si="56"/>
        <v>Sa</v>
      </c>
      <c r="E117" s="206">
        <f t="shared" si="56"/>
        <v>46004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50</v>
      </c>
      <c r="B118" s="51">
        <f t="shared" si="56"/>
        <v>14</v>
      </c>
      <c r="C118" s="51">
        <f t="shared" si="56"/>
        <v>44</v>
      </c>
      <c r="D118" s="205" t="str">
        <f t="shared" si="56"/>
        <v>So</v>
      </c>
      <c r="E118" s="206">
        <f t="shared" si="56"/>
        <v>46005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51</v>
      </c>
      <c r="B119" s="51">
        <f t="shared" si="56"/>
        <v>15</v>
      </c>
      <c r="C119" s="51">
        <f t="shared" si="56"/>
        <v>45</v>
      </c>
      <c r="D119" s="205" t="str">
        <f t="shared" si="56"/>
        <v>Mo</v>
      </c>
      <c r="E119" s="206">
        <f t="shared" si="56"/>
        <v>46006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51</v>
      </c>
      <c r="B120" s="51">
        <f t="shared" si="56"/>
        <v>16</v>
      </c>
      <c r="C120" s="51">
        <f t="shared" si="56"/>
        <v>46</v>
      </c>
      <c r="D120" s="205" t="str">
        <f t="shared" si="56"/>
        <v>Di</v>
      </c>
      <c r="E120" s="206">
        <f t="shared" si="56"/>
        <v>46007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51</v>
      </c>
      <c r="B121" s="51">
        <f t="shared" si="74"/>
        <v>17</v>
      </c>
      <c r="C121" s="51">
        <f t="shared" si="74"/>
        <v>47</v>
      </c>
      <c r="D121" s="205" t="str">
        <f t="shared" si="74"/>
        <v>Mi</v>
      </c>
      <c r="E121" s="206">
        <f t="shared" si="74"/>
        <v>46008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51</v>
      </c>
      <c r="B122" s="51">
        <f t="shared" si="74"/>
        <v>18</v>
      </c>
      <c r="C122" s="51">
        <f t="shared" si="74"/>
        <v>48</v>
      </c>
      <c r="D122" s="205" t="str">
        <f t="shared" si="74"/>
        <v>Do</v>
      </c>
      <c r="E122" s="206">
        <f t="shared" si="74"/>
        <v>46009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51</v>
      </c>
      <c r="B123" s="51">
        <f t="shared" si="74"/>
        <v>19</v>
      </c>
      <c r="C123" s="51">
        <f t="shared" si="74"/>
        <v>49</v>
      </c>
      <c r="D123" s="205" t="str">
        <f t="shared" si="74"/>
        <v>Fr</v>
      </c>
      <c r="E123" s="206">
        <f t="shared" si="74"/>
        <v>46010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51</v>
      </c>
      <c r="B124" s="51">
        <f t="shared" si="74"/>
        <v>20</v>
      </c>
      <c r="C124" s="51">
        <f t="shared" si="74"/>
        <v>50</v>
      </c>
      <c r="D124" s="205" t="str">
        <f t="shared" si="74"/>
        <v>Sa</v>
      </c>
      <c r="E124" s="206">
        <f t="shared" si="74"/>
        <v>46011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51</v>
      </c>
      <c r="B125" s="51">
        <f t="shared" si="74"/>
        <v>21</v>
      </c>
      <c r="C125" s="51">
        <f t="shared" si="74"/>
        <v>51</v>
      </c>
      <c r="D125" s="205" t="str">
        <f t="shared" si="74"/>
        <v>So</v>
      </c>
      <c r="E125" s="206">
        <f t="shared" si="74"/>
        <v>46012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52</v>
      </c>
      <c r="B126" s="51">
        <f t="shared" si="74"/>
        <v>22</v>
      </c>
      <c r="C126" s="51">
        <f t="shared" si="74"/>
        <v>52</v>
      </c>
      <c r="D126" s="205" t="str">
        <f t="shared" si="74"/>
        <v>Mo</v>
      </c>
      <c r="E126" s="206">
        <f t="shared" si="74"/>
        <v>46013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52</v>
      </c>
      <c r="B127" s="51">
        <f t="shared" si="74"/>
        <v>23</v>
      </c>
      <c r="C127" s="51">
        <f t="shared" si="74"/>
        <v>53</v>
      </c>
      <c r="D127" s="205" t="str">
        <f t="shared" si="74"/>
        <v>Di</v>
      </c>
      <c r="E127" s="206">
        <f t="shared" si="74"/>
        <v>46014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52</v>
      </c>
      <c r="B128" s="51">
        <f t="shared" si="74"/>
        <v>24</v>
      </c>
      <c r="C128" s="51">
        <f t="shared" si="74"/>
        <v>54</v>
      </c>
      <c r="D128" s="205" t="str">
        <f t="shared" si="74"/>
        <v>Mi</v>
      </c>
      <c r="E128" s="206">
        <f t="shared" si="74"/>
        <v>46015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52</v>
      </c>
      <c r="B129" s="51">
        <f t="shared" si="74"/>
        <v>25</v>
      </c>
      <c r="C129" s="51">
        <f t="shared" si="74"/>
        <v>55</v>
      </c>
      <c r="D129" s="205" t="str">
        <f t="shared" si="74"/>
        <v>Do</v>
      </c>
      <c r="E129" s="206">
        <f t="shared" si="74"/>
        <v>46016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52</v>
      </c>
      <c r="B130" s="51">
        <f t="shared" si="74"/>
        <v>26</v>
      </c>
      <c r="C130" s="51">
        <f t="shared" si="74"/>
        <v>56</v>
      </c>
      <c r="D130" s="205" t="str">
        <f t="shared" si="74"/>
        <v>Fr</v>
      </c>
      <c r="E130" s="206">
        <f t="shared" si="74"/>
        <v>46017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52</v>
      </c>
      <c r="B131" s="51">
        <f t="shared" si="74"/>
        <v>27</v>
      </c>
      <c r="C131" s="51">
        <f t="shared" si="74"/>
        <v>57</v>
      </c>
      <c r="D131" s="205" t="str">
        <f t="shared" si="74"/>
        <v>Sa</v>
      </c>
      <c r="E131" s="206">
        <f t="shared" si="74"/>
        <v>46018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52</v>
      </c>
      <c r="B132" s="51">
        <f t="shared" si="74"/>
        <v>28</v>
      </c>
      <c r="C132" s="51">
        <f t="shared" si="74"/>
        <v>58</v>
      </c>
      <c r="D132" s="205" t="str">
        <f t="shared" si="74"/>
        <v>So</v>
      </c>
      <c r="E132" s="206">
        <f t="shared" si="74"/>
        <v>46019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53</v>
      </c>
      <c r="B133" s="51">
        <f t="shared" si="74"/>
        <v>29</v>
      </c>
      <c r="C133" s="51">
        <f t="shared" si="74"/>
        <v>59</v>
      </c>
      <c r="D133" s="205" t="str">
        <f t="shared" si="74"/>
        <v>Mo</v>
      </c>
      <c r="E133" s="206">
        <f t="shared" si="74"/>
        <v>46020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53</v>
      </c>
      <c r="B134" s="51">
        <f t="shared" si="74"/>
        <v>30</v>
      </c>
      <c r="C134" s="51">
        <f t="shared" si="74"/>
        <v>60</v>
      </c>
      <c r="D134" s="205" t="str">
        <f t="shared" si="74"/>
        <v>Di</v>
      </c>
      <c r="E134" s="206">
        <f t="shared" si="74"/>
        <v>46021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>
        <f t="shared" si="74"/>
        <v>53</v>
      </c>
      <c r="B135" s="478">
        <f t="shared" si="74"/>
        <v>31</v>
      </c>
      <c r="C135" s="478">
        <f t="shared" si="74"/>
        <v>61</v>
      </c>
      <c r="D135" s="352" t="str">
        <f t="shared" si="74"/>
        <v>Mi</v>
      </c>
      <c r="E135" s="353">
        <f t="shared" si="74"/>
        <v>46022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49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IF(TEXT($A177,0)="","",COUNTIF(M$105:M$135,$A177)+COUNTIF(M$139:M$169,$A177)+COUNTIF(Nov!M$105:M$135,$A177)+COUNTIF(Nov!M$139:M$169,$A177))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IF(TEXT($A177,0)="","",COUNTIF(AJ$105:AJ$135,$A177)+COUNTIF(AJ$139:AJ$169,$A177)+COUNTIF(Nov!AJ$105:AJ$135,$A177)+COUNTIF(Nov!AJ$139:AJ$169,$A177))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50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51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52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53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9uvxSV5E6C+kIwlUFfR+2fJUTgATrZdwMDMHlo0e/mR8E/6+zmpidnAVdwrttj6263t9g2CbGRO07FoI83gCbw==" saltValue="Z06zOdXliGqKbcZCiM10P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9">
    <pageSetUpPr fitToPage="1"/>
  </sheetPr>
  <dimension ref="A1:AC40"/>
  <sheetViews>
    <sheetView zoomScaleNormal="100" workbookViewId="0">
      <selection activeCell="AX36" sqref="AX36"/>
    </sheetView>
  </sheetViews>
  <sheetFormatPr baseColWidth="10" defaultRowHeight="12.75" x14ac:dyDescent="0.2"/>
  <cols>
    <col min="1" max="1" width="1.7109375" customWidth="1"/>
    <col min="2" max="2" width="10.7109375" hidden="1" customWidth="1"/>
    <col min="3" max="14" width="8.7109375" customWidth="1"/>
    <col min="15" max="15" width="1.7109375" customWidth="1"/>
    <col min="16" max="17" width="11.7109375" customWidth="1"/>
    <col min="18" max="18" width="1.7109375" customWidth="1"/>
    <col min="19" max="20" width="11.7109375" customWidth="1"/>
    <col min="21" max="21" width="1.7109375" customWidth="1"/>
    <col min="22" max="22" width="40.7109375" customWidth="1"/>
    <col min="23" max="23" width="1.7109375" customWidth="1"/>
    <col min="24" max="25" width="11.7109375" customWidth="1"/>
    <col min="26" max="26" width="1.7109375" customWidth="1"/>
    <col min="27" max="28" width="11.7109375" customWidth="1"/>
    <col min="29" max="29" width="1.7109375" customWidth="1"/>
  </cols>
  <sheetData>
    <row r="1" spans="1:29" ht="13.5" thickBot="1" x14ac:dyDescent="0.25">
      <c r="A1" s="720">
        <f ca="1">IF(YEAR(Start!B3)=Start!D26,1,0)</f>
        <v>1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2"/>
    </row>
    <row r="2" spans="1:29" ht="32.1" customHeight="1" thickBot="1" x14ac:dyDescent="0.25">
      <c r="A2" s="45"/>
      <c r="B2" s="252"/>
      <c r="C2" s="727" t="str">
        <f ca="1">"Christians Sportkalender Extra "&amp; Start!D26 &amp;" für "&amp;Start!D23 &amp; "   -   Auswertung am " &amp; TEXT(IF(YEAR(Start!B3)=Start!D26,Start!B11,TODAY()),"TT.MM.JJJJ") &amp; IF(YEAR(Start!B3)=Start!D26," im " &amp; TEXT(IF(YEAR(Start!B3)=Start!D26,MONTH(Start!B11),12),"#0") &amp; ". Monat" &amp; " in der " &amp; TEXT(IF(YEAR(Start!B3)=Start!D26,WEEKNUM(Start!B11,2),52),"#0") &amp; ". Kalenderwoche","")</f>
        <v>Christians Sportkalender Extra 2025 für Christian Geißler   -   Auswertung am 01.01.2025 im 1. Monat in der 1. Kalenderwoche</v>
      </c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9"/>
      <c r="AC2" s="246"/>
    </row>
    <row r="3" spans="1:29" ht="12.75" customHeight="1" x14ac:dyDescent="0.2">
      <c r="A3" s="714">
        <f ca="1">IF(YEAR(Start!B3)=Start!D26,MONTH(Start!B11),12)</f>
        <v>1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  <c r="X3" s="715"/>
      <c r="Y3" s="715"/>
      <c r="Z3" s="715"/>
      <c r="AA3" s="715"/>
      <c r="AB3" s="715"/>
      <c r="AC3" s="716"/>
    </row>
    <row r="4" spans="1:29" ht="12.75" customHeight="1" x14ac:dyDescent="0.2">
      <c r="A4" s="717" t="str">
        <f ca="1">Start!A59</f>
        <v>© 2001 - 2025 by Christian Geissler   -   www.geissler-heubach.de   -   christian@geissler-heubach.de</v>
      </c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8"/>
    </row>
    <row r="5" spans="1:29" ht="20.100000000000001" customHeight="1" thickBot="1" x14ac:dyDescent="0.25">
      <c r="A5" s="714">
        <f ca="1">IF(YEAR(Start!B3)=Start!D26,WEEKNUM(Start!B11,2),52)</f>
        <v>1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  <c r="U5" s="715"/>
      <c r="V5" s="715"/>
      <c r="W5" s="715"/>
      <c r="X5" s="715"/>
      <c r="Y5" s="715"/>
      <c r="Z5" s="715"/>
      <c r="AA5" s="715"/>
      <c r="AB5" s="715"/>
      <c r="AC5" s="716"/>
    </row>
    <row r="6" spans="1:29" ht="32.1" customHeight="1" x14ac:dyDescent="0.2">
      <c r="A6" s="45"/>
      <c r="B6" s="248"/>
      <c r="C6" s="272" t="s">
        <v>123</v>
      </c>
      <c r="D6" s="278" t="s">
        <v>124</v>
      </c>
      <c r="E6" s="278" t="s">
        <v>125</v>
      </c>
      <c r="F6" s="278" t="s">
        <v>126</v>
      </c>
      <c r="G6" s="278" t="s">
        <v>127</v>
      </c>
      <c r="H6" s="278" t="s">
        <v>128</v>
      </c>
      <c r="I6" s="278" t="s">
        <v>129</v>
      </c>
      <c r="J6" s="278" t="s">
        <v>130</v>
      </c>
      <c r="K6" s="278" t="s">
        <v>131</v>
      </c>
      <c r="L6" s="278" t="s">
        <v>132</v>
      </c>
      <c r="M6" s="278" t="s">
        <v>133</v>
      </c>
      <c r="N6" s="279" t="s">
        <v>134</v>
      </c>
      <c r="O6" s="248"/>
      <c r="P6" s="723" t="str">
        <f ca="1">IF(AND($A$1=1,$A3&gt;1),"Summe
bis Vormonat","")</f>
        <v/>
      </c>
      <c r="Q6" s="718" t="str">
        <f ca="1">IF(AND($A$1=1,$A3&gt;1),"Prognose
bis Jahres-Ende
aus Vormonat","")</f>
        <v/>
      </c>
      <c r="R6" s="248"/>
      <c r="S6" s="723" t="str">
        <f ca="1">IF(AND($A$1=1,$A3&gt;1),"Summe
mit aktuellem Monat","Summe")</f>
        <v>Summe</v>
      </c>
      <c r="T6" s="718" t="str">
        <f ca="1">IF(AND($A$1=1,$A3&gt;1),"Prognose
bis
Jahres-Ende
mit aktuellem Monat","")</f>
        <v/>
      </c>
      <c r="U6" s="248"/>
      <c r="V6" s="725" t="s">
        <v>430</v>
      </c>
      <c r="W6" s="248"/>
      <c r="X6" s="730" t="str">
        <f ca="1">IF(AND($A$1=1,$A3&gt;1),"Ø / Monat
bis Vormonat","")</f>
        <v/>
      </c>
      <c r="Y6" s="732" t="str">
        <f ca="1">IF(AND($A$1=1,$A3&gt;0),"Ø / Monat
mit aktuellem Monat","Ø pro Monat")</f>
        <v>Ø / Monat
mit aktuellem Monat</v>
      </c>
      <c r="Z6" s="282"/>
      <c r="AA6" s="730" t="str">
        <f ca="1">IF(AND($A$1=1,$A3&gt;1),"Ø / Woche
bis Vormonat","")</f>
        <v/>
      </c>
      <c r="AB6" s="732" t="str">
        <f ca="1">IF(AND($A$1=1,$A3&gt;0),"Ø / Woche
mit aktuellem Monat","Ø pro
Woche")</f>
        <v>Ø / Woche
mit aktuellem Monat</v>
      </c>
      <c r="AC6" s="243"/>
    </row>
    <row r="7" spans="1:29" ht="78" customHeight="1" thickBot="1" x14ac:dyDescent="0.25">
      <c r="A7" s="45"/>
      <c r="B7" s="253">
        <v>0</v>
      </c>
      <c r="C7" s="249">
        <v>1</v>
      </c>
      <c r="D7" s="250">
        <v>2</v>
      </c>
      <c r="E7" s="250">
        <v>3</v>
      </c>
      <c r="F7" s="250">
        <v>4</v>
      </c>
      <c r="G7" s="250">
        <v>5</v>
      </c>
      <c r="H7" s="250">
        <v>6</v>
      </c>
      <c r="I7" s="250">
        <v>7</v>
      </c>
      <c r="J7" s="250">
        <v>8</v>
      </c>
      <c r="K7" s="250">
        <v>9</v>
      </c>
      <c r="L7" s="250">
        <v>10</v>
      </c>
      <c r="M7" s="250">
        <v>11</v>
      </c>
      <c r="N7" s="251">
        <v>12</v>
      </c>
      <c r="O7" s="253"/>
      <c r="P7" s="724"/>
      <c r="Q7" s="719"/>
      <c r="R7" s="253"/>
      <c r="S7" s="724"/>
      <c r="T7" s="719"/>
      <c r="U7" s="253"/>
      <c r="V7" s="726"/>
      <c r="W7" s="253"/>
      <c r="X7" s="731"/>
      <c r="Y7" s="733"/>
      <c r="Z7" s="282"/>
      <c r="AA7" s="734"/>
      <c r="AB7" s="733"/>
      <c r="AC7" s="245"/>
    </row>
    <row r="8" spans="1:29" ht="20.100000000000001" customHeight="1" thickBot="1" x14ac:dyDescent="0.25">
      <c r="A8" s="45"/>
      <c r="B8" s="253" t="str">
        <f>IF(ISNUMBER(#REF!),IF(MONTH(#REF!)=1,IF(TRUNC((#REF!-WEEKDAY(#REF!,2)-DATE(YEAR(#REF!+4-WEEKDAY(#REF!,2)),1,-10))/7)&gt;51,0,TRUNC((#REF!-WEEKDAY(#REF!,2)-DATE(YEAR(#REF!+4-WEEKDAY(#REF!,2)),1,-10))/7)),IF(MONTH(#REF!)=12,IF(TRUNC((#REF!-WEEKDAY(#REF!,2)-DATE(YEAR(#REF!+4-WEEKDAY(#REF!,2)),1,-10))/7)=1,53,TRUNC((#REF!-WEEKDAY(#REF!,2)-DATE(YEAR(#REF!+4-WEEKDAY(#REF!,2)),1,-10))/7)),TRUNC((#REF!-WEEKDAY(#REF!,2)-DATE(YEAR(#REF!+4-WEEKDAY(#REF!,2)),1,-10))/7))),"")</f>
        <v/>
      </c>
      <c r="C8" s="287" t="s">
        <v>449</v>
      </c>
      <c r="D8" s="287" t="s">
        <v>450</v>
      </c>
      <c r="E8" s="287" t="s">
        <v>451</v>
      </c>
      <c r="F8" s="287" t="s">
        <v>452</v>
      </c>
      <c r="G8" s="287" t="s">
        <v>453</v>
      </c>
      <c r="H8" s="287" t="s">
        <v>454</v>
      </c>
      <c r="I8" s="287" t="s">
        <v>455</v>
      </c>
      <c r="J8" s="287" t="s">
        <v>456</v>
      </c>
      <c r="K8" s="287" t="s">
        <v>457</v>
      </c>
      <c r="L8" s="287" t="s">
        <v>458</v>
      </c>
      <c r="M8" s="287" t="s">
        <v>459</v>
      </c>
      <c r="N8" s="287" t="s">
        <v>460</v>
      </c>
      <c r="O8" s="253"/>
      <c r="P8" s="275">
        <f ca="1">IF($A$3&gt;1,$A$3-1,0)</f>
        <v>0</v>
      </c>
      <c r="Q8" s="275"/>
      <c r="R8" s="276"/>
      <c r="S8" s="275">
        <f ca="1">IF($A$3&gt;0,$A$3,0)</f>
        <v>1</v>
      </c>
      <c r="T8" s="277"/>
      <c r="U8" s="276"/>
      <c r="V8" s="277"/>
      <c r="W8" s="276"/>
      <c r="X8" s="275">
        <f ca="1">IF($A$3&gt;1,$A$3-1,0)</f>
        <v>0</v>
      </c>
      <c r="Y8" s="275">
        <f ca="1">IF($A$3&gt;0,$A$3,0)</f>
        <v>1</v>
      </c>
      <c r="Z8" s="276"/>
      <c r="AA8" s="275" t="b">
        <f ca="1">IF($A$3&gt;1,IF($A$3=2,MAX(Jan!A81:A85),IF($A$3=3,MAX(Feb!A81:A85),IF($A$3=4,MAX(Mar!A81:A85),IF($A$3=5,MAX(Apr!A81:A85),IF($A$3=6,MAX(Mai!A81:A85),IF($A$3=7,MAX(Jun!A81:A85),IF($A$3=8,MAX(Jul!A81:A85),IF($A$3=9,MAX(Aug!A81:A85),IF($A$3=10,MAX(Sep!A81:A85),IF($A$3=11,MAX(Okt!A81:A85),IF($A$3=12,MAX(Nov!A81:A85)))))))))))))</f>
        <v>0</v>
      </c>
      <c r="AB8" s="275">
        <f ca="1">IF($A$3&gt;0,IF($A$3=1,MAX(Jan!A81:A85),IF($A$3=2,MAX(Feb!A81:A85),IF($A$3=3,MAX(Mar!A81:A85),IF($A$3=4,MAX(Apr!A81:A85),IF($A$3=5,MAX(Mai!A81:A85),IF($A$3=6,MAX(Jun!A81:A85),IF($A$3=7,MAX(Jul!A81:A85),IF($A$3=8,MAX(Aug!A81:A85),IF($A$3=9,MAX(Sep!A81:A85),IF($A$3=10,MAX(Okt!A81:A85),IF($A$3=11,MAX(Nov!A81:A85),IF($A$3=12,MAX(Dez!A81:A85))))))))))))))</f>
        <v>5</v>
      </c>
      <c r="AC8" s="241"/>
    </row>
    <row r="9" spans="1:29" ht="20.100000000000001" customHeight="1" x14ac:dyDescent="0.2">
      <c r="A9" s="45"/>
      <c r="B9" s="253">
        <v>0</v>
      </c>
      <c r="C9" s="254">
        <f>IF(Jan!AW43="",0,Jan!AW43)</f>
        <v>0</v>
      </c>
      <c r="D9" s="255">
        <f>IF(Feb!AW43="",0,Feb!AW43)</f>
        <v>0</v>
      </c>
      <c r="E9" s="255">
        <f>IF(Mar!AW43="",0,Mar!AW43)</f>
        <v>0</v>
      </c>
      <c r="F9" s="255">
        <f>IF(Apr!AW43="",0,Apr!AW43)</f>
        <v>0</v>
      </c>
      <c r="G9" s="255">
        <f>IF(Mai!AW43="",0,Mai!AW43)</f>
        <v>0</v>
      </c>
      <c r="H9" s="255">
        <f>IF(Jun!AW43="",0,Jun!AW43)</f>
        <v>0</v>
      </c>
      <c r="I9" s="255">
        <f>IF(Jul!AW43="",0,Jul!AW43)</f>
        <v>0</v>
      </c>
      <c r="J9" s="255">
        <f>IF(Aug!AW43="",0,Aug!AW43)</f>
        <v>0</v>
      </c>
      <c r="K9" s="255">
        <f>IF(Sep!AW43="",0,Sep!AW43)</f>
        <v>0</v>
      </c>
      <c r="L9" s="255">
        <f>IF(Okt!AW43="",0,Okt!AW43)</f>
        <v>0</v>
      </c>
      <c r="M9" s="255">
        <f>IF(Nov!AW43="",0,Nov!AW43)</f>
        <v>0</v>
      </c>
      <c r="N9" s="256">
        <f>IF(Dez!AW43="",0,Dez!AW43)</f>
        <v>0</v>
      </c>
      <c r="O9" s="248"/>
      <c r="P9" s="259" t="str">
        <f ca="1">IF(AND($A$1=1,$A$3&gt;1),SUMIF($C$7:$N$7,"&lt;="&amp;$P$8,C9:N9),"")</f>
        <v/>
      </c>
      <c r="Q9" s="262" t="str">
        <f ca="1">IF(AND($A$1=1,$A$3&gt;1),P9*(12/$P$8),"")</f>
        <v/>
      </c>
      <c r="R9" s="248"/>
      <c r="S9" s="266">
        <f ca="1">IF($A$3&gt;0,SUMIF($C$7:$N$7,"&lt;="&amp;$S$8,C9:N9))</f>
        <v>0</v>
      </c>
      <c r="T9" s="268" t="str">
        <f ca="1">IF(AND($A$1=1,$A$3&gt;1),S9*(12/$S$8),"")</f>
        <v/>
      </c>
      <c r="U9" s="248"/>
      <c r="V9" s="471" t="s">
        <v>568</v>
      </c>
      <c r="W9" s="248"/>
      <c r="X9" s="280" t="str">
        <f ca="1">IF(AND($A$1=1,$A$3&gt;1),P9/X$8,"")</f>
        <v/>
      </c>
      <c r="Y9" s="281">
        <f ca="1">IF(ISERROR(S9/Y$8),"",(S9/Y$8))</f>
        <v>0</v>
      </c>
      <c r="Z9" s="282"/>
      <c r="AA9" s="280" t="str">
        <f ca="1">IF(AND($A$1=1,$A$3&gt;1),P9/AA$8,"")</f>
        <v/>
      </c>
      <c r="AB9" s="281">
        <f ca="1">IF(ISERROR(S9/$A$5),"",S9/$A$5)</f>
        <v>0</v>
      </c>
      <c r="AC9" s="241"/>
    </row>
    <row r="10" spans="1:29" ht="20.100000000000001" customHeight="1" x14ac:dyDescent="0.2">
      <c r="A10" s="45"/>
      <c r="B10" s="253">
        <v>0</v>
      </c>
      <c r="C10" s="175">
        <f>IF(Jan!AW44="",0,Jan!AW44)</f>
        <v>0</v>
      </c>
      <c r="D10" s="51">
        <f>IF(Feb!AW44="",0,Feb!AW44)</f>
        <v>0</v>
      </c>
      <c r="E10" s="51">
        <f>IF(Mar!AW44="",0,Mar!AW44)</f>
        <v>0</v>
      </c>
      <c r="F10" s="51">
        <f>IF(Apr!AW44="",0,Apr!AW44)</f>
        <v>0</v>
      </c>
      <c r="G10" s="51">
        <f>IF(Mai!AW44="",0,Mai!AW44)</f>
        <v>0</v>
      </c>
      <c r="H10" s="51">
        <f>IF(Jun!AW44="",0,Jun!AW44)</f>
        <v>0</v>
      </c>
      <c r="I10" s="51">
        <f>IF(Jul!AW44="",0,Jul!AW44)</f>
        <v>0</v>
      </c>
      <c r="J10" s="51">
        <f>IF(Aug!AW44="",0,Aug!AW44)</f>
        <v>0</v>
      </c>
      <c r="K10" s="51">
        <f>IF(Sep!AW44="",0,Sep!AW44)</f>
        <v>0</v>
      </c>
      <c r="L10" s="51">
        <f>IF(Okt!AW44="",0,Okt!AW44)</f>
        <v>0</v>
      </c>
      <c r="M10" s="51">
        <f>IF(Nov!AW44="",0,Nov!AW44)</f>
        <v>0</v>
      </c>
      <c r="N10" s="247">
        <f>IF(Dez!AW44="",0,Dez!AW44)</f>
        <v>0</v>
      </c>
      <c r="O10" s="248"/>
      <c r="P10" s="260" t="str">
        <f ca="1">IF(AND($A$1=1,$A$3&gt;1),SUMIF($C$7:$N$7,"&lt;="&amp;$P$8,C10:N10),"")</f>
        <v/>
      </c>
      <c r="Q10" s="263" t="str">
        <f ca="1">IF(AND($A$1=1,$A$3&gt;1),P10*(12/$P$8),"")</f>
        <v/>
      </c>
      <c r="R10" s="248"/>
      <c r="S10" s="261">
        <f t="shared" ref="S10:S39" ca="1" si="0">IF($A$3&gt;0,SUMIF($C$7:$N$7,"&lt;="&amp;$S$8,C10:N10))</f>
        <v>0</v>
      </c>
      <c r="T10" s="265" t="str">
        <f t="shared" ref="T10:T39" ca="1" si="1">IF(AND($A$1=1,$A$3&gt;1),S10*(12/$S$8),"")</f>
        <v/>
      </c>
      <c r="U10" s="248"/>
      <c r="V10" s="472" t="s">
        <v>569</v>
      </c>
      <c r="W10" s="248"/>
      <c r="X10" s="283" t="str">
        <f t="shared" ref="X10:X39" ca="1" si="2">IF(AND($A$1=1,$A$3&gt;1),P10/X$8,"")</f>
        <v/>
      </c>
      <c r="Y10" s="284">
        <f t="shared" ref="Y10:Y39" ca="1" si="3">IF(ISERROR(S10/Y$8),"",(S10/Y$8))</f>
        <v>0</v>
      </c>
      <c r="Z10" s="282"/>
      <c r="AA10" s="283" t="str">
        <f t="shared" ref="AA10:AA39" ca="1" si="4">IF(AND($A$1=1,$A$3&gt;1),P10/AA$8,"")</f>
        <v/>
      </c>
      <c r="AB10" s="284">
        <f t="shared" ref="AB10:AB39" ca="1" si="5">IF(ISERROR(S10/$A$5),"",S10/$A$5)</f>
        <v>0</v>
      </c>
      <c r="AC10" s="241"/>
    </row>
    <row r="11" spans="1:29" ht="20.100000000000001" customHeight="1" x14ac:dyDescent="0.2">
      <c r="A11" s="45"/>
      <c r="B11" s="253">
        <v>0</v>
      </c>
      <c r="C11" s="175">
        <f>IF(Jan!AW45="",0,Jan!AW45)</f>
        <v>0</v>
      </c>
      <c r="D11" s="51">
        <f>IF(Feb!AW45="",0,Feb!AW45)</f>
        <v>0</v>
      </c>
      <c r="E11" s="51">
        <f>IF(Mar!AW45="",0,Mar!AW45)</f>
        <v>0</v>
      </c>
      <c r="F11" s="51">
        <f>IF(Apr!AW45="",0,Apr!AW45)</f>
        <v>0</v>
      </c>
      <c r="G11" s="51">
        <f>IF(Mai!AW45="",0,Mai!AW45)</f>
        <v>0</v>
      </c>
      <c r="H11" s="51">
        <f>IF(Jun!AW45="",0,Jun!AW45)</f>
        <v>0</v>
      </c>
      <c r="I11" s="51">
        <f>IF(Jul!AW45="",0,Jul!AW45)</f>
        <v>0</v>
      </c>
      <c r="J11" s="51">
        <f>IF(Aug!AW45="",0,Aug!AW45)</f>
        <v>0</v>
      </c>
      <c r="K11" s="51">
        <f>IF(Sep!AW45="",0,Sep!AW45)</f>
        <v>0</v>
      </c>
      <c r="L11" s="51">
        <f>IF(Okt!AW45="",0,Okt!AW45)</f>
        <v>0</v>
      </c>
      <c r="M11" s="51">
        <f>IF(Nov!AW45="",0,Nov!AW45)</f>
        <v>0</v>
      </c>
      <c r="N11" s="247">
        <f>IF(Dez!AW45="",0,Dez!AW45)</f>
        <v>0</v>
      </c>
      <c r="O11" s="248"/>
      <c r="P11" s="260" t="str">
        <f t="shared" ref="P11:P39" ca="1" si="6">IF(AND($A$1=1,$A$3&gt;1),SUMIF($C$7:$N$7,"&lt;="&amp;$P$8,C11:N11),"")</f>
        <v/>
      </c>
      <c r="Q11" s="263" t="str">
        <f t="shared" ref="Q11:Q39" ca="1" si="7">IF(AND($A$1=1,$A$3&gt;1),P11*(12/$P$8),"")</f>
        <v/>
      </c>
      <c r="R11" s="248"/>
      <c r="S11" s="261">
        <f t="shared" ca="1" si="0"/>
        <v>0</v>
      </c>
      <c r="T11" s="265" t="str">
        <f t="shared" ca="1" si="1"/>
        <v/>
      </c>
      <c r="U11" s="248"/>
      <c r="V11" s="472" t="s">
        <v>570</v>
      </c>
      <c r="W11" s="248"/>
      <c r="X11" s="283" t="str">
        <f t="shared" ca="1" si="2"/>
        <v/>
      </c>
      <c r="Y11" s="284">
        <f t="shared" ca="1" si="3"/>
        <v>0</v>
      </c>
      <c r="Z11" s="282"/>
      <c r="AA11" s="283" t="str">
        <f t="shared" ca="1" si="4"/>
        <v/>
      </c>
      <c r="AB11" s="284">
        <f t="shared" ca="1" si="5"/>
        <v>0</v>
      </c>
      <c r="AC11" s="241"/>
    </row>
    <row r="12" spans="1:29" ht="20.100000000000001" customHeight="1" x14ac:dyDescent="0.2">
      <c r="A12" s="45"/>
      <c r="B12" s="253">
        <v>0</v>
      </c>
      <c r="C12" s="175">
        <f>IF(Jan!AW46="",0,Jan!AW46)</f>
        <v>0</v>
      </c>
      <c r="D12" s="51">
        <f>IF(Feb!AW46="",0,Feb!AW46)</f>
        <v>0</v>
      </c>
      <c r="E12" s="51">
        <f>IF(Mar!AW46="",0,Mar!AW46)</f>
        <v>0</v>
      </c>
      <c r="F12" s="51">
        <f>IF(Apr!AW46="",0,Apr!AW46)</f>
        <v>0</v>
      </c>
      <c r="G12" s="51">
        <f>IF(Mai!AW46="",0,Mai!AW46)</f>
        <v>0</v>
      </c>
      <c r="H12" s="51">
        <f>IF(Jun!AW46="",0,Jun!AW46)</f>
        <v>0</v>
      </c>
      <c r="I12" s="51">
        <f>IF(Jul!AW46="",0,Jul!AW46)</f>
        <v>0</v>
      </c>
      <c r="J12" s="51">
        <f>IF(Aug!AW46="",0,Aug!AW46)</f>
        <v>0</v>
      </c>
      <c r="K12" s="51">
        <f>IF(Sep!AW46="",0,Sep!AW46)</f>
        <v>0</v>
      </c>
      <c r="L12" s="51">
        <f>IF(Okt!AW46="",0,Okt!AW46)</f>
        <v>0</v>
      </c>
      <c r="M12" s="51">
        <f>IF(Nov!AW46="",0,Nov!AW46)</f>
        <v>0</v>
      </c>
      <c r="N12" s="247">
        <f>IF(Dez!AW46="",0,Dez!AW46)</f>
        <v>0</v>
      </c>
      <c r="O12" s="248"/>
      <c r="P12" s="260" t="str">
        <f t="shared" ca="1" si="6"/>
        <v/>
      </c>
      <c r="Q12" s="263" t="str">
        <f t="shared" ca="1" si="7"/>
        <v/>
      </c>
      <c r="R12" s="248"/>
      <c r="S12" s="261">
        <f t="shared" ca="1" si="0"/>
        <v>0</v>
      </c>
      <c r="T12" s="265" t="str">
        <f t="shared" ca="1" si="1"/>
        <v/>
      </c>
      <c r="U12" s="248"/>
      <c r="V12" s="472" t="s">
        <v>571</v>
      </c>
      <c r="W12" s="248"/>
      <c r="X12" s="283" t="str">
        <f t="shared" ca="1" si="2"/>
        <v/>
      </c>
      <c r="Y12" s="284">
        <f t="shared" ca="1" si="3"/>
        <v>0</v>
      </c>
      <c r="Z12" s="282"/>
      <c r="AA12" s="283" t="str">
        <f t="shared" ca="1" si="4"/>
        <v/>
      </c>
      <c r="AB12" s="284">
        <f t="shared" ca="1" si="5"/>
        <v>0</v>
      </c>
      <c r="AC12" s="241"/>
    </row>
    <row r="13" spans="1:29" ht="20.100000000000001" customHeight="1" x14ac:dyDescent="0.2">
      <c r="A13" s="45"/>
      <c r="B13" s="253">
        <v>0</v>
      </c>
      <c r="C13" s="175">
        <f>IF(Jan!AW47="",0,Jan!AW47)</f>
        <v>0</v>
      </c>
      <c r="D13" s="51">
        <f>IF(Feb!AW47="",0,Feb!AW47)</f>
        <v>0</v>
      </c>
      <c r="E13" s="51">
        <f>IF(Mar!AW47="",0,Mar!AW47)</f>
        <v>0</v>
      </c>
      <c r="F13" s="51">
        <f>IF(Apr!AW47="",0,Apr!AW47)</f>
        <v>0</v>
      </c>
      <c r="G13" s="51">
        <f>IF(Mai!AW47="",0,Mai!AW47)</f>
        <v>0</v>
      </c>
      <c r="H13" s="51">
        <f>IF(Jun!AW47="",0,Jun!AW47)</f>
        <v>0</v>
      </c>
      <c r="I13" s="51">
        <f>IF(Jul!AW47="",0,Jul!AW47)</f>
        <v>0</v>
      </c>
      <c r="J13" s="51">
        <f>IF(Aug!AW47="",0,Aug!AW47)</f>
        <v>0</v>
      </c>
      <c r="K13" s="51">
        <f>IF(Sep!AW47="",0,Sep!AW47)</f>
        <v>0</v>
      </c>
      <c r="L13" s="51">
        <f>IF(Okt!AW47="",0,Okt!AW47)</f>
        <v>0</v>
      </c>
      <c r="M13" s="51">
        <f>IF(Nov!AW47="",0,Nov!AW47)</f>
        <v>0</v>
      </c>
      <c r="N13" s="247">
        <f>IF(Dez!AW47="",0,Dez!AW47)</f>
        <v>0</v>
      </c>
      <c r="O13" s="248"/>
      <c r="P13" s="260" t="str">
        <f t="shared" ca="1" si="6"/>
        <v/>
      </c>
      <c r="Q13" s="263" t="str">
        <f t="shared" ca="1" si="7"/>
        <v/>
      </c>
      <c r="R13" s="248"/>
      <c r="S13" s="261">
        <f t="shared" ca="1" si="0"/>
        <v>0</v>
      </c>
      <c r="T13" s="265" t="str">
        <f t="shared" ca="1" si="1"/>
        <v/>
      </c>
      <c r="U13" s="248"/>
      <c r="V13" s="472" t="s">
        <v>582</v>
      </c>
      <c r="W13" s="248"/>
      <c r="X13" s="283" t="str">
        <f t="shared" ca="1" si="2"/>
        <v/>
      </c>
      <c r="Y13" s="284">
        <f t="shared" ca="1" si="3"/>
        <v>0</v>
      </c>
      <c r="Z13" s="282"/>
      <c r="AA13" s="283" t="str">
        <f t="shared" ca="1" si="4"/>
        <v/>
      </c>
      <c r="AB13" s="284">
        <f t="shared" ca="1" si="5"/>
        <v>0</v>
      </c>
      <c r="AC13" s="241"/>
    </row>
    <row r="14" spans="1:29" ht="20.100000000000001" customHeight="1" x14ac:dyDescent="0.2">
      <c r="A14" s="45"/>
      <c r="B14" s="253">
        <v>0</v>
      </c>
      <c r="C14" s="175">
        <f>IF(Jan!AW48="",0,Jan!AW48)</f>
        <v>0</v>
      </c>
      <c r="D14" s="51">
        <f>IF(Feb!AW48="",0,Feb!AW48)</f>
        <v>0</v>
      </c>
      <c r="E14" s="51">
        <f>IF(Mar!AW48="",0,Mar!AW48)</f>
        <v>0</v>
      </c>
      <c r="F14" s="51">
        <f>IF(Apr!AW48="",0,Apr!AW48)</f>
        <v>0</v>
      </c>
      <c r="G14" s="51">
        <f>IF(Mai!AW48="",0,Mai!AW48)</f>
        <v>0</v>
      </c>
      <c r="H14" s="51">
        <f>IF(Jun!AW48="",0,Jun!AW48)</f>
        <v>0</v>
      </c>
      <c r="I14" s="51">
        <f>IF(Jul!AW48="",0,Jul!AW48)</f>
        <v>0</v>
      </c>
      <c r="J14" s="51">
        <f>IF(Aug!AW48="",0,Aug!AW48)</f>
        <v>0</v>
      </c>
      <c r="K14" s="51">
        <f>IF(Sep!AW48="",0,Sep!AW48)</f>
        <v>0</v>
      </c>
      <c r="L14" s="51">
        <f>IF(Okt!AW48="",0,Okt!AW48)</f>
        <v>0</v>
      </c>
      <c r="M14" s="51">
        <f>IF(Nov!AW48="",0,Nov!AW48)</f>
        <v>0</v>
      </c>
      <c r="N14" s="247">
        <f>IF(Dez!AW48="",0,Dez!AW48)</f>
        <v>0</v>
      </c>
      <c r="O14" s="248"/>
      <c r="P14" s="260" t="str">
        <f t="shared" ca="1" si="6"/>
        <v/>
      </c>
      <c r="Q14" s="263" t="str">
        <f t="shared" ca="1" si="7"/>
        <v/>
      </c>
      <c r="R14" s="248"/>
      <c r="S14" s="261">
        <f t="shared" ca="1" si="0"/>
        <v>0</v>
      </c>
      <c r="T14" s="265" t="str">
        <f t="shared" ca="1" si="1"/>
        <v/>
      </c>
      <c r="U14" s="248"/>
      <c r="V14" s="270"/>
      <c r="W14" s="248"/>
      <c r="X14" s="283" t="str">
        <f t="shared" ca="1" si="2"/>
        <v/>
      </c>
      <c r="Y14" s="284">
        <f t="shared" ca="1" si="3"/>
        <v>0</v>
      </c>
      <c r="Z14" s="282"/>
      <c r="AA14" s="283" t="str">
        <f t="shared" ca="1" si="4"/>
        <v/>
      </c>
      <c r="AB14" s="284">
        <f t="shared" ca="1" si="5"/>
        <v>0</v>
      </c>
      <c r="AC14" s="241"/>
    </row>
    <row r="15" spans="1:29" ht="20.100000000000001" customHeight="1" x14ac:dyDescent="0.2">
      <c r="A15" s="45"/>
      <c r="B15" s="253">
        <v>0</v>
      </c>
      <c r="C15" s="175">
        <f>IF(Jan!AW49="",0,Jan!AW49)</f>
        <v>0</v>
      </c>
      <c r="D15" s="51">
        <f>IF(Feb!AW49="",0,Feb!AW49)</f>
        <v>0</v>
      </c>
      <c r="E15" s="51">
        <f>IF(Mar!AW49="",0,Mar!AW49)</f>
        <v>0</v>
      </c>
      <c r="F15" s="51">
        <f>IF(Apr!AW49="",0,Apr!AW49)</f>
        <v>0</v>
      </c>
      <c r="G15" s="51">
        <f>IF(Mai!AW49="",0,Mai!AW49)</f>
        <v>0</v>
      </c>
      <c r="H15" s="51">
        <f>IF(Jun!AW49="",0,Jun!AW49)</f>
        <v>0</v>
      </c>
      <c r="I15" s="51">
        <f>IF(Jul!AW49="",0,Jul!AW49)</f>
        <v>0</v>
      </c>
      <c r="J15" s="51">
        <f>IF(Aug!AW49="",0,Aug!AW49)</f>
        <v>0</v>
      </c>
      <c r="K15" s="51">
        <f>IF(Sep!AW49="",0,Sep!AW49)</f>
        <v>0</v>
      </c>
      <c r="L15" s="51">
        <f>IF(Okt!AW49="",0,Okt!AW49)</f>
        <v>0</v>
      </c>
      <c r="M15" s="51">
        <f>IF(Nov!AW49="",0,Nov!AW49)</f>
        <v>0</v>
      </c>
      <c r="N15" s="247">
        <f>IF(Dez!AW49="",0,Dez!AW49)</f>
        <v>0</v>
      </c>
      <c r="O15" s="248"/>
      <c r="P15" s="260" t="str">
        <f t="shared" ca="1" si="6"/>
        <v/>
      </c>
      <c r="Q15" s="263" t="str">
        <f t="shared" ca="1" si="7"/>
        <v/>
      </c>
      <c r="R15" s="248"/>
      <c r="S15" s="261">
        <f t="shared" ca="1" si="0"/>
        <v>0</v>
      </c>
      <c r="T15" s="265" t="str">
        <f t="shared" ca="1" si="1"/>
        <v/>
      </c>
      <c r="U15" s="248"/>
      <c r="V15" s="270"/>
      <c r="W15" s="248"/>
      <c r="X15" s="283" t="str">
        <f t="shared" ca="1" si="2"/>
        <v/>
      </c>
      <c r="Y15" s="284">
        <f t="shared" ca="1" si="3"/>
        <v>0</v>
      </c>
      <c r="Z15" s="282"/>
      <c r="AA15" s="283" t="str">
        <f t="shared" ca="1" si="4"/>
        <v/>
      </c>
      <c r="AB15" s="284">
        <f t="shared" ca="1" si="5"/>
        <v>0</v>
      </c>
      <c r="AC15" s="241"/>
    </row>
    <row r="16" spans="1:29" ht="20.100000000000001" customHeight="1" x14ac:dyDescent="0.2">
      <c r="A16" s="45"/>
      <c r="B16" s="253">
        <v>0</v>
      </c>
      <c r="C16" s="175">
        <f>IF(Jan!AW50="",0,Jan!AW50)</f>
        <v>0</v>
      </c>
      <c r="D16" s="51">
        <f>IF(Feb!AW50="",0,Feb!AW50)</f>
        <v>0</v>
      </c>
      <c r="E16" s="51">
        <f>IF(Mar!AW50="",0,Mar!AW50)</f>
        <v>0</v>
      </c>
      <c r="F16" s="51">
        <f>IF(Apr!AW50="",0,Apr!AW50)</f>
        <v>0</v>
      </c>
      <c r="G16" s="51">
        <f>IF(Mai!AW50="",0,Mai!AW50)</f>
        <v>0</v>
      </c>
      <c r="H16" s="51">
        <f>IF(Jun!AW50="",0,Jun!AW50)</f>
        <v>0</v>
      </c>
      <c r="I16" s="51">
        <f>IF(Jul!AW50="",0,Jul!AW50)</f>
        <v>0</v>
      </c>
      <c r="J16" s="51">
        <f>IF(Aug!AW50="",0,Aug!AW50)</f>
        <v>0</v>
      </c>
      <c r="K16" s="51">
        <f>IF(Sep!AW50="",0,Sep!AW50)</f>
        <v>0</v>
      </c>
      <c r="L16" s="51">
        <f>IF(Okt!AW50="",0,Okt!AW50)</f>
        <v>0</v>
      </c>
      <c r="M16" s="51">
        <f>IF(Nov!AW50="",0,Nov!AW50)</f>
        <v>0</v>
      </c>
      <c r="N16" s="247">
        <f>IF(Dez!AW50="",0,Dez!AW50)</f>
        <v>0</v>
      </c>
      <c r="O16" s="248"/>
      <c r="P16" s="260" t="str">
        <f t="shared" ca="1" si="6"/>
        <v/>
      </c>
      <c r="Q16" s="263" t="str">
        <f t="shared" ca="1" si="7"/>
        <v/>
      </c>
      <c r="R16" s="248"/>
      <c r="S16" s="261">
        <f t="shared" ca="1" si="0"/>
        <v>0</v>
      </c>
      <c r="T16" s="265" t="str">
        <f t="shared" ca="1" si="1"/>
        <v/>
      </c>
      <c r="U16" s="248"/>
      <c r="V16" s="270"/>
      <c r="W16" s="248"/>
      <c r="X16" s="283" t="str">
        <f t="shared" ca="1" si="2"/>
        <v/>
      </c>
      <c r="Y16" s="284">
        <f t="shared" ca="1" si="3"/>
        <v>0</v>
      </c>
      <c r="Z16" s="282"/>
      <c r="AA16" s="283" t="str">
        <f t="shared" ca="1" si="4"/>
        <v/>
      </c>
      <c r="AB16" s="284">
        <f t="shared" ca="1" si="5"/>
        <v>0</v>
      </c>
      <c r="AC16" s="241"/>
    </row>
    <row r="17" spans="1:29" ht="20.100000000000001" customHeight="1" x14ac:dyDescent="0.2">
      <c r="A17" s="45"/>
      <c r="B17" s="253">
        <v>0</v>
      </c>
      <c r="C17" s="175">
        <f>IF(Jan!AW51="",0,Jan!AW51)</f>
        <v>0</v>
      </c>
      <c r="D17" s="51">
        <f>IF(Feb!AW51="",0,Feb!AW51)</f>
        <v>0</v>
      </c>
      <c r="E17" s="51">
        <f>IF(Mar!AW51="",0,Mar!AW51)</f>
        <v>0</v>
      </c>
      <c r="F17" s="51">
        <f>IF(Apr!AW51="",0,Apr!AW51)</f>
        <v>0</v>
      </c>
      <c r="G17" s="51">
        <f>IF(Mai!AW51="",0,Mai!AW51)</f>
        <v>0</v>
      </c>
      <c r="H17" s="51">
        <f>IF(Jun!AW51="",0,Jun!AW51)</f>
        <v>0</v>
      </c>
      <c r="I17" s="51">
        <f>IF(Jul!AW51="",0,Jul!AW51)</f>
        <v>0</v>
      </c>
      <c r="J17" s="51">
        <f>IF(Aug!AW51="",0,Aug!AW51)</f>
        <v>0</v>
      </c>
      <c r="K17" s="51">
        <f>IF(Sep!AW51="",0,Sep!AW51)</f>
        <v>0</v>
      </c>
      <c r="L17" s="51">
        <f>IF(Okt!AW51="",0,Okt!AW51)</f>
        <v>0</v>
      </c>
      <c r="M17" s="51">
        <f>IF(Nov!AW51="",0,Nov!AW51)</f>
        <v>0</v>
      </c>
      <c r="N17" s="247">
        <f>IF(Dez!AW51="",0,Dez!AW51)</f>
        <v>0</v>
      </c>
      <c r="O17" s="248"/>
      <c r="P17" s="260" t="str">
        <f t="shared" ca="1" si="6"/>
        <v/>
      </c>
      <c r="Q17" s="263" t="str">
        <f t="shared" ca="1" si="7"/>
        <v/>
      </c>
      <c r="R17" s="248"/>
      <c r="S17" s="261">
        <f t="shared" ca="1" si="0"/>
        <v>0</v>
      </c>
      <c r="T17" s="265" t="str">
        <f t="shared" ca="1" si="1"/>
        <v/>
      </c>
      <c r="U17" s="248"/>
      <c r="V17" s="270"/>
      <c r="W17" s="248"/>
      <c r="X17" s="283" t="str">
        <f t="shared" ca="1" si="2"/>
        <v/>
      </c>
      <c r="Y17" s="284">
        <f t="shared" ca="1" si="3"/>
        <v>0</v>
      </c>
      <c r="Z17" s="282"/>
      <c r="AA17" s="283" t="str">
        <f t="shared" ca="1" si="4"/>
        <v/>
      </c>
      <c r="AB17" s="284">
        <f t="shared" ca="1" si="5"/>
        <v>0</v>
      </c>
      <c r="AC17" s="241"/>
    </row>
    <row r="18" spans="1:29" ht="20.100000000000001" customHeight="1" x14ac:dyDescent="0.2">
      <c r="A18" s="45"/>
      <c r="B18" s="253">
        <v>0</v>
      </c>
      <c r="C18" s="175">
        <f>IF(Jan!AW52="",0,Jan!AW52)</f>
        <v>0</v>
      </c>
      <c r="D18" s="51">
        <f>IF(Feb!AW52="",0,Feb!AW52)</f>
        <v>0</v>
      </c>
      <c r="E18" s="51">
        <f>IF(Mar!AW52="",0,Mar!AW52)</f>
        <v>0</v>
      </c>
      <c r="F18" s="51">
        <f>IF(Apr!AW52="",0,Apr!AW52)</f>
        <v>0</v>
      </c>
      <c r="G18" s="51">
        <f>IF(Mai!AW52="",0,Mai!AW52)</f>
        <v>0</v>
      </c>
      <c r="H18" s="51">
        <f>IF(Jun!AW52="",0,Jun!AW52)</f>
        <v>0</v>
      </c>
      <c r="I18" s="51">
        <f>IF(Jul!AW52="",0,Jul!AW52)</f>
        <v>0</v>
      </c>
      <c r="J18" s="51">
        <f>IF(Aug!AW52="",0,Aug!AW52)</f>
        <v>0</v>
      </c>
      <c r="K18" s="51">
        <f>IF(Sep!AW52="",0,Sep!AW52)</f>
        <v>0</v>
      </c>
      <c r="L18" s="51">
        <f>IF(Okt!AW52="",0,Okt!AW52)</f>
        <v>0</v>
      </c>
      <c r="M18" s="51">
        <f>IF(Nov!AW52="",0,Nov!AW52)</f>
        <v>0</v>
      </c>
      <c r="N18" s="247">
        <f>IF(Dez!AW52="",0,Dez!AW52)</f>
        <v>0</v>
      </c>
      <c r="O18" s="248"/>
      <c r="P18" s="260" t="str">
        <f t="shared" ca="1" si="6"/>
        <v/>
      </c>
      <c r="Q18" s="263" t="str">
        <f t="shared" ca="1" si="7"/>
        <v/>
      </c>
      <c r="R18" s="248"/>
      <c r="S18" s="261">
        <f t="shared" ca="1" si="0"/>
        <v>0</v>
      </c>
      <c r="T18" s="265" t="str">
        <f t="shared" ca="1" si="1"/>
        <v/>
      </c>
      <c r="U18" s="248"/>
      <c r="V18" s="270"/>
      <c r="W18" s="248"/>
      <c r="X18" s="283" t="str">
        <f t="shared" ca="1" si="2"/>
        <v/>
      </c>
      <c r="Y18" s="284">
        <f t="shared" ca="1" si="3"/>
        <v>0</v>
      </c>
      <c r="Z18" s="282"/>
      <c r="AA18" s="283" t="str">
        <f t="shared" ca="1" si="4"/>
        <v/>
      </c>
      <c r="AB18" s="284">
        <f t="shared" ca="1" si="5"/>
        <v>0</v>
      </c>
      <c r="AC18" s="241"/>
    </row>
    <row r="19" spans="1:29" ht="20.100000000000001" customHeight="1" x14ac:dyDescent="0.2">
      <c r="A19" s="45"/>
      <c r="B19" s="253">
        <v>0</v>
      </c>
      <c r="C19" s="175">
        <f>IF(Jan!AW53="",0,Jan!AW53)</f>
        <v>0</v>
      </c>
      <c r="D19" s="51">
        <f>IF(Feb!AW53="",0,Feb!AW53)</f>
        <v>0</v>
      </c>
      <c r="E19" s="51">
        <f>IF(Mar!AW53="",0,Mar!AW53)</f>
        <v>0</v>
      </c>
      <c r="F19" s="51">
        <f>IF(Apr!AW53="",0,Apr!AW53)</f>
        <v>0</v>
      </c>
      <c r="G19" s="51">
        <f>IF(Mai!AW53="",0,Mai!AW53)</f>
        <v>0</v>
      </c>
      <c r="H19" s="51">
        <f>IF(Jun!AW53="",0,Jun!AW53)</f>
        <v>0</v>
      </c>
      <c r="I19" s="51">
        <f>IF(Jul!AW53="",0,Jul!AW53)</f>
        <v>0</v>
      </c>
      <c r="J19" s="51">
        <f>IF(Aug!AW53="",0,Aug!AW53)</f>
        <v>0</v>
      </c>
      <c r="K19" s="51">
        <f>IF(Sep!AW53="",0,Sep!AW53)</f>
        <v>0</v>
      </c>
      <c r="L19" s="51">
        <f>IF(Okt!AW53="",0,Okt!AW53)</f>
        <v>0</v>
      </c>
      <c r="M19" s="51">
        <f>IF(Nov!AW53="",0,Nov!AW53)</f>
        <v>0</v>
      </c>
      <c r="N19" s="247">
        <f>IF(Dez!AW53="",0,Dez!AW53)</f>
        <v>0</v>
      </c>
      <c r="O19" s="248"/>
      <c r="P19" s="260" t="str">
        <f t="shared" ca="1" si="6"/>
        <v/>
      </c>
      <c r="Q19" s="263" t="str">
        <f t="shared" ca="1" si="7"/>
        <v/>
      </c>
      <c r="R19" s="248"/>
      <c r="S19" s="261">
        <f t="shared" ca="1" si="0"/>
        <v>0</v>
      </c>
      <c r="T19" s="265" t="str">
        <f t="shared" ca="1" si="1"/>
        <v/>
      </c>
      <c r="U19" s="248"/>
      <c r="V19" s="270"/>
      <c r="W19" s="248"/>
      <c r="X19" s="283" t="str">
        <f t="shared" ca="1" si="2"/>
        <v/>
      </c>
      <c r="Y19" s="284">
        <f t="shared" ca="1" si="3"/>
        <v>0</v>
      </c>
      <c r="Z19" s="282"/>
      <c r="AA19" s="283" t="str">
        <f t="shared" ca="1" si="4"/>
        <v/>
      </c>
      <c r="AB19" s="284">
        <f t="shared" ca="1" si="5"/>
        <v>0</v>
      </c>
      <c r="AC19" s="241"/>
    </row>
    <row r="20" spans="1:29" ht="20.100000000000001" customHeight="1" x14ac:dyDescent="0.2">
      <c r="A20" s="45"/>
      <c r="B20" s="253">
        <v>0</v>
      </c>
      <c r="C20" s="175">
        <f>IF(Jan!AW54="",0,Jan!AW54)</f>
        <v>0</v>
      </c>
      <c r="D20" s="51">
        <f>IF(Feb!AW54="",0,Feb!AW54)</f>
        <v>0</v>
      </c>
      <c r="E20" s="51">
        <f>IF(Mar!AW54="",0,Mar!AW54)</f>
        <v>0</v>
      </c>
      <c r="F20" s="51">
        <f>IF(Apr!AW54="",0,Apr!AW54)</f>
        <v>0</v>
      </c>
      <c r="G20" s="51">
        <f>IF(Mai!AW54="",0,Mai!AW54)</f>
        <v>0</v>
      </c>
      <c r="H20" s="51">
        <f>IF(Jun!AW54="",0,Jun!AW54)</f>
        <v>0</v>
      </c>
      <c r="I20" s="51">
        <f>IF(Jul!AW54="",0,Jul!AW54)</f>
        <v>0</v>
      </c>
      <c r="J20" s="51">
        <f>IF(Aug!AW54="",0,Aug!AW54)</f>
        <v>0</v>
      </c>
      <c r="K20" s="51">
        <f>IF(Sep!AW54="",0,Sep!AW54)</f>
        <v>0</v>
      </c>
      <c r="L20" s="51">
        <f>IF(Okt!AW54="",0,Okt!AW54)</f>
        <v>0</v>
      </c>
      <c r="M20" s="51">
        <f>IF(Nov!AW54="",0,Nov!AW54)</f>
        <v>0</v>
      </c>
      <c r="N20" s="247">
        <f>IF(Dez!AW54="",0,Dez!AW54)</f>
        <v>0</v>
      </c>
      <c r="O20" s="248"/>
      <c r="P20" s="260" t="str">
        <f t="shared" ca="1" si="6"/>
        <v/>
      </c>
      <c r="Q20" s="263" t="str">
        <f t="shared" ca="1" si="7"/>
        <v/>
      </c>
      <c r="R20" s="248"/>
      <c r="S20" s="261">
        <f t="shared" ca="1" si="0"/>
        <v>0</v>
      </c>
      <c r="T20" s="265" t="str">
        <f t="shared" ca="1" si="1"/>
        <v/>
      </c>
      <c r="U20" s="248"/>
      <c r="V20" s="270"/>
      <c r="W20" s="248"/>
      <c r="X20" s="283" t="str">
        <f t="shared" ca="1" si="2"/>
        <v/>
      </c>
      <c r="Y20" s="284">
        <f t="shared" ca="1" si="3"/>
        <v>0</v>
      </c>
      <c r="Z20" s="282"/>
      <c r="AA20" s="283" t="str">
        <f t="shared" ca="1" si="4"/>
        <v/>
      </c>
      <c r="AB20" s="284">
        <f t="shared" ca="1" si="5"/>
        <v>0</v>
      </c>
      <c r="AC20" s="241"/>
    </row>
    <row r="21" spans="1:29" ht="20.100000000000001" customHeight="1" x14ac:dyDescent="0.2">
      <c r="A21" s="45"/>
      <c r="B21" s="253">
        <v>0</v>
      </c>
      <c r="C21" s="175">
        <f>IF(Jan!AW55="",0,Jan!AW55)</f>
        <v>0</v>
      </c>
      <c r="D21" s="51">
        <f>IF(Feb!AW55="",0,Feb!AW55)</f>
        <v>0</v>
      </c>
      <c r="E21" s="51">
        <f>IF(Mar!AW55="",0,Mar!AW55)</f>
        <v>0</v>
      </c>
      <c r="F21" s="51">
        <f>IF(Apr!AW55="",0,Apr!AW55)</f>
        <v>0</v>
      </c>
      <c r="G21" s="51">
        <f>IF(Mai!AW55="",0,Mai!AW55)</f>
        <v>0</v>
      </c>
      <c r="H21" s="51">
        <f>IF(Jun!AW55="",0,Jun!AW55)</f>
        <v>0</v>
      </c>
      <c r="I21" s="51">
        <f>IF(Jul!AW55="",0,Jul!AW55)</f>
        <v>0</v>
      </c>
      <c r="J21" s="51">
        <f>IF(Aug!AW55="",0,Aug!AW55)</f>
        <v>0</v>
      </c>
      <c r="K21" s="51">
        <f>IF(Sep!AW55="",0,Sep!AW55)</f>
        <v>0</v>
      </c>
      <c r="L21" s="51">
        <f>IF(Okt!AW55="",0,Okt!AW55)</f>
        <v>0</v>
      </c>
      <c r="M21" s="51">
        <f>IF(Nov!AW55="",0,Nov!AW55)</f>
        <v>0</v>
      </c>
      <c r="N21" s="247">
        <f>IF(Dez!AW55="",0,Dez!AW55)</f>
        <v>0</v>
      </c>
      <c r="O21" s="248"/>
      <c r="P21" s="260" t="str">
        <f t="shared" ca="1" si="6"/>
        <v/>
      </c>
      <c r="Q21" s="263" t="str">
        <f t="shared" ca="1" si="7"/>
        <v/>
      </c>
      <c r="R21" s="248"/>
      <c r="S21" s="261">
        <f t="shared" ca="1" si="0"/>
        <v>0</v>
      </c>
      <c r="T21" s="265" t="str">
        <f t="shared" ca="1" si="1"/>
        <v/>
      </c>
      <c r="U21" s="248"/>
      <c r="V21" s="270"/>
      <c r="W21" s="248"/>
      <c r="X21" s="283" t="str">
        <f t="shared" ca="1" si="2"/>
        <v/>
      </c>
      <c r="Y21" s="284">
        <f t="shared" ca="1" si="3"/>
        <v>0</v>
      </c>
      <c r="Z21" s="282"/>
      <c r="AA21" s="283" t="str">
        <f t="shared" ca="1" si="4"/>
        <v/>
      </c>
      <c r="AB21" s="284">
        <f t="shared" ca="1" si="5"/>
        <v>0</v>
      </c>
      <c r="AC21" s="241"/>
    </row>
    <row r="22" spans="1:29" ht="20.100000000000001" customHeight="1" x14ac:dyDescent="0.2">
      <c r="A22" s="45"/>
      <c r="B22" s="253">
        <v>0</v>
      </c>
      <c r="C22" s="175">
        <f>IF(Jan!AW56="",0,Jan!AW56)</f>
        <v>0</v>
      </c>
      <c r="D22" s="51">
        <f>IF(Feb!AW56="",0,Feb!AW56)</f>
        <v>0</v>
      </c>
      <c r="E22" s="51">
        <f>IF(Mar!AW56="",0,Mar!AW56)</f>
        <v>0</v>
      </c>
      <c r="F22" s="51">
        <f>IF(Apr!AW56="",0,Apr!AW56)</f>
        <v>0</v>
      </c>
      <c r="G22" s="51">
        <f>IF(Mai!AW56="",0,Mai!AW56)</f>
        <v>0</v>
      </c>
      <c r="H22" s="51">
        <f>IF(Jun!AW56="",0,Jun!AW56)</f>
        <v>0</v>
      </c>
      <c r="I22" s="51">
        <f>IF(Jul!AW56="",0,Jul!AW56)</f>
        <v>0</v>
      </c>
      <c r="J22" s="51">
        <f>IF(Aug!AW56="",0,Aug!AW56)</f>
        <v>0</v>
      </c>
      <c r="K22" s="51">
        <f>IF(Sep!AW56="",0,Sep!AW56)</f>
        <v>0</v>
      </c>
      <c r="L22" s="51">
        <f>IF(Okt!AW56="",0,Okt!AW56)</f>
        <v>0</v>
      </c>
      <c r="M22" s="51">
        <f>IF(Nov!AW56="",0,Nov!AW56)</f>
        <v>0</v>
      </c>
      <c r="N22" s="247">
        <f>IF(Dez!AW56="",0,Dez!AW56)</f>
        <v>0</v>
      </c>
      <c r="O22" s="248"/>
      <c r="P22" s="260" t="str">
        <f t="shared" ca="1" si="6"/>
        <v/>
      </c>
      <c r="Q22" s="263" t="str">
        <f t="shared" ca="1" si="7"/>
        <v/>
      </c>
      <c r="R22" s="248"/>
      <c r="S22" s="261">
        <f t="shared" ca="1" si="0"/>
        <v>0</v>
      </c>
      <c r="T22" s="265" t="str">
        <f t="shared" ca="1" si="1"/>
        <v/>
      </c>
      <c r="U22" s="248"/>
      <c r="V22" s="270"/>
      <c r="W22" s="248"/>
      <c r="X22" s="283" t="str">
        <f t="shared" ca="1" si="2"/>
        <v/>
      </c>
      <c r="Y22" s="284">
        <f t="shared" ca="1" si="3"/>
        <v>0</v>
      </c>
      <c r="Z22" s="282"/>
      <c r="AA22" s="283" t="str">
        <f t="shared" ca="1" si="4"/>
        <v/>
      </c>
      <c r="AB22" s="284">
        <f t="shared" ca="1" si="5"/>
        <v>0</v>
      </c>
      <c r="AC22" s="241"/>
    </row>
    <row r="23" spans="1:29" ht="20.100000000000001" customHeight="1" x14ac:dyDescent="0.2">
      <c r="A23" s="45"/>
      <c r="B23" s="253">
        <v>0</v>
      </c>
      <c r="C23" s="175">
        <f>IF(Jan!AW57="",0,Jan!AW57)</f>
        <v>0</v>
      </c>
      <c r="D23" s="51">
        <f>IF(Feb!AW57="",0,Feb!AW57)</f>
        <v>0</v>
      </c>
      <c r="E23" s="51">
        <f>IF(Mar!AW57="",0,Mar!AW57)</f>
        <v>0</v>
      </c>
      <c r="F23" s="51">
        <f>IF(Apr!AW57="",0,Apr!AW57)</f>
        <v>0</v>
      </c>
      <c r="G23" s="51">
        <f>IF(Mai!AW57="",0,Mai!AW57)</f>
        <v>0</v>
      </c>
      <c r="H23" s="51">
        <f>IF(Jun!AW57="",0,Jun!AW57)</f>
        <v>0</v>
      </c>
      <c r="I23" s="51">
        <f>IF(Jul!AW57="",0,Jul!AW57)</f>
        <v>0</v>
      </c>
      <c r="J23" s="51">
        <f>IF(Aug!AW57="",0,Aug!AW57)</f>
        <v>0</v>
      </c>
      <c r="K23" s="51">
        <f>IF(Sep!AW57="",0,Sep!AW57)</f>
        <v>0</v>
      </c>
      <c r="L23" s="51">
        <f>IF(Okt!AW57="",0,Okt!AW57)</f>
        <v>0</v>
      </c>
      <c r="M23" s="51">
        <f>IF(Nov!AW57="",0,Nov!AW57)</f>
        <v>0</v>
      </c>
      <c r="N23" s="247">
        <f>IF(Dez!AW57="",0,Dez!AW57)</f>
        <v>0</v>
      </c>
      <c r="O23" s="248"/>
      <c r="P23" s="260" t="str">
        <f t="shared" ca="1" si="6"/>
        <v/>
      </c>
      <c r="Q23" s="263" t="str">
        <f t="shared" ca="1" si="7"/>
        <v/>
      </c>
      <c r="R23" s="248"/>
      <c r="S23" s="261">
        <f t="shared" ca="1" si="0"/>
        <v>0</v>
      </c>
      <c r="T23" s="265" t="str">
        <f t="shared" ca="1" si="1"/>
        <v/>
      </c>
      <c r="U23" s="248"/>
      <c r="V23" s="270"/>
      <c r="W23" s="248"/>
      <c r="X23" s="283" t="str">
        <f t="shared" ca="1" si="2"/>
        <v/>
      </c>
      <c r="Y23" s="284">
        <f t="shared" ca="1" si="3"/>
        <v>0</v>
      </c>
      <c r="Z23" s="282"/>
      <c r="AA23" s="283" t="str">
        <f t="shared" ca="1" si="4"/>
        <v/>
      </c>
      <c r="AB23" s="284">
        <f t="shared" ca="1" si="5"/>
        <v>0</v>
      </c>
      <c r="AC23" s="241"/>
    </row>
    <row r="24" spans="1:29" ht="20.100000000000001" customHeight="1" x14ac:dyDescent="0.2">
      <c r="A24" s="45"/>
      <c r="B24" s="253">
        <v>0</v>
      </c>
      <c r="C24" s="175">
        <f>IF(Jan!AW58="",0,Jan!AW58)</f>
        <v>0</v>
      </c>
      <c r="D24" s="51">
        <f>IF(Feb!AW58="",0,Feb!AW58)</f>
        <v>0</v>
      </c>
      <c r="E24" s="51">
        <f>IF(Mar!AW58="",0,Mar!AW58)</f>
        <v>0</v>
      </c>
      <c r="F24" s="51">
        <f>IF(Apr!AW58="",0,Apr!AW58)</f>
        <v>0</v>
      </c>
      <c r="G24" s="51">
        <f>IF(Mai!AW58="",0,Mai!AW58)</f>
        <v>0</v>
      </c>
      <c r="H24" s="51">
        <f>IF(Jun!AW58="",0,Jun!AW58)</f>
        <v>0</v>
      </c>
      <c r="I24" s="51">
        <f>IF(Jul!AW58="",0,Jul!AW58)</f>
        <v>0</v>
      </c>
      <c r="J24" s="51">
        <f>IF(Aug!AW58="",0,Aug!AW58)</f>
        <v>0</v>
      </c>
      <c r="K24" s="51">
        <f>IF(Sep!AW58="",0,Sep!AW58)</f>
        <v>0</v>
      </c>
      <c r="L24" s="51">
        <f>IF(Okt!AW58="",0,Okt!AW58)</f>
        <v>0</v>
      </c>
      <c r="M24" s="51">
        <f>IF(Nov!AW58="",0,Nov!AW58)</f>
        <v>0</v>
      </c>
      <c r="N24" s="247">
        <f>IF(Dez!AW58="",0,Dez!AW58)</f>
        <v>0</v>
      </c>
      <c r="O24" s="248"/>
      <c r="P24" s="260" t="str">
        <f t="shared" ca="1" si="6"/>
        <v/>
      </c>
      <c r="Q24" s="263" t="str">
        <f t="shared" ca="1" si="7"/>
        <v/>
      </c>
      <c r="R24" s="248"/>
      <c r="S24" s="261">
        <f t="shared" ca="1" si="0"/>
        <v>0</v>
      </c>
      <c r="T24" s="265" t="str">
        <f t="shared" ca="1" si="1"/>
        <v/>
      </c>
      <c r="U24" s="248"/>
      <c r="V24" s="270"/>
      <c r="W24" s="248"/>
      <c r="X24" s="283" t="str">
        <f t="shared" ca="1" si="2"/>
        <v/>
      </c>
      <c r="Y24" s="284">
        <f t="shared" ca="1" si="3"/>
        <v>0</v>
      </c>
      <c r="Z24" s="282"/>
      <c r="AA24" s="283" t="str">
        <f t="shared" ca="1" si="4"/>
        <v/>
      </c>
      <c r="AB24" s="284">
        <f t="shared" ca="1" si="5"/>
        <v>0</v>
      </c>
      <c r="AC24" s="241"/>
    </row>
    <row r="25" spans="1:29" ht="20.100000000000001" customHeight="1" x14ac:dyDescent="0.2">
      <c r="A25" s="45"/>
      <c r="B25" s="253">
        <v>0</v>
      </c>
      <c r="C25" s="175">
        <f>IF(Jan!AW59="",0,Jan!AW59)</f>
        <v>0</v>
      </c>
      <c r="D25" s="51">
        <f>IF(Feb!AW59="",0,Feb!AW59)</f>
        <v>0</v>
      </c>
      <c r="E25" s="51">
        <f>IF(Mar!AW59="",0,Mar!AW59)</f>
        <v>0</v>
      </c>
      <c r="F25" s="51">
        <f>IF(Apr!AW59="",0,Apr!AW59)</f>
        <v>0</v>
      </c>
      <c r="G25" s="51">
        <f>IF(Mai!AW59="",0,Mai!AW59)</f>
        <v>0</v>
      </c>
      <c r="H25" s="51">
        <f>IF(Jun!AW59="",0,Jun!AW59)</f>
        <v>0</v>
      </c>
      <c r="I25" s="51">
        <f>IF(Jul!AW59="",0,Jul!AW59)</f>
        <v>0</v>
      </c>
      <c r="J25" s="51">
        <f>IF(Aug!AW59="",0,Aug!AW59)</f>
        <v>0</v>
      </c>
      <c r="K25" s="51">
        <f>IF(Sep!AW59="",0,Sep!AW59)</f>
        <v>0</v>
      </c>
      <c r="L25" s="51">
        <f>IF(Okt!AW59="",0,Okt!AW59)</f>
        <v>0</v>
      </c>
      <c r="M25" s="51">
        <f>IF(Nov!AW59="",0,Nov!AW59)</f>
        <v>0</v>
      </c>
      <c r="N25" s="247">
        <f>IF(Dez!AW59="",0,Dez!AW59)</f>
        <v>0</v>
      </c>
      <c r="O25" s="248"/>
      <c r="P25" s="260" t="str">
        <f t="shared" ca="1" si="6"/>
        <v/>
      </c>
      <c r="Q25" s="263" t="str">
        <f t="shared" ca="1" si="7"/>
        <v/>
      </c>
      <c r="R25" s="248"/>
      <c r="S25" s="261">
        <f t="shared" ca="1" si="0"/>
        <v>0</v>
      </c>
      <c r="T25" s="265" t="str">
        <f t="shared" ca="1" si="1"/>
        <v/>
      </c>
      <c r="U25" s="248"/>
      <c r="V25" s="270"/>
      <c r="W25" s="248"/>
      <c r="X25" s="283" t="str">
        <f t="shared" ca="1" si="2"/>
        <v/>
      </c>
      <c r="Y25" s="284">
        <f t="shared" ca="1" si="3"/>
        <v>0</v>
      </c>
      <c r="Z25" s="282"/>
      <c r="AA25" s="283" t="str">
        <f t="shared" ca="1" si="4"/>
        <v/>
      </c>
      <c r="AB25" s="284">
        <f t="shared" ca="1" si="5"/>
        <v>0</v>
      </c>
      <c r="AC25" s="241"/>
    </row>
    <row r="26" spans="1:29" ht="20.100000000000001" customHeight="1" x14ac:dyDescent="0.2">
      <c r="A26" s="45"/>
      <c r="B26" s="253">
        <v>0</v>
      </c>
      <c r="C26" s="175">
        <f>IF(Jan!AW60="",0,Jan!AW60)</f>
        <v>0</v>
      </c>
      <c r="D26" s="51">
        <f>IF(Feb!AW60="",0,Feb!AW60)</f>
        <v>0</v>
      </c>
      <c r="E26" s="51">
        <f>IF(Mar!AW60="",0,Mar!AW60)</f>
        <v>0</v>
      </c>
      <c r="F26" s="51">
        <f>IF(Apr!AW60="",0,Apr!AW60)</f>
        <v>0</v>
      </c>
      <c r="G26" s="51">
        <f>IF(Mai!AW60="",0,Mai!AW60)</f>
        <v>0</v>
      </c>
      <c r="H26" s="51">
        <f>IF(Jun!AW60="",0,Jun!AW60)</f>
        <v>0</v>
      </c>
      <c r="I26" s="51">
        <f>IF(Jul!AW60="",0,Jul!AW60)</f>
        <v>0</v>
      </c>
      <c r="J26" s="51">
        <f>IF(Aug!AW60="",0,Aug!AW60)</f>
        <v>0</v>
      </c>
      <c r="K26" s="51">
        <f>IF(Sep!AW60="",0,Sep!AW60)</f>
        <v>0</v>
      </c>
      <c r="L26" s="51">
        <f>IF(Okt!AW60="",0,Okt!AW60)</f>
        <v>0</v>
      </c>
      <c r="M26" s="51">
        <f>IF(Nov!AW60="",0,Nov!AW60)</f>
        <v>0</v>
      </c>
      <c r="N26" s="247">
        <f>IF(Dez!AW60="",0,Dez!AW60)</f>
        <v>0</v>
      </c>
      <c r="O26" s="248"/>
      <c r="P26" s="260" t="str">
        <f t="shared" ca="1" si="6"/>
        <v/>
      </c>
      <c r="Q26" s="263" t="str">
        <f t="shared" ca="1" si="7"/>
        <v/>
      </c>
      <c r="R26" s="248"/>
      <c r="S26" s="261">
        <f t="shared" ca="1" si="0"/>
        <v>0</v>
      </c>
      <c r="T26" s="265" t="str">
        <f t="shared" ca="1" si="1"/>
        <v/>
      </c>
      <c r="U26" s="248"/>
      <c r="V26" s="270"/>
      <c r="W26" s="248"/>
      <c r="X26" s="283" t="str">
        <f t="shared" ca="1" si="2"/>
        <v/>
      </c>
      <c r="Y26" s="284">
        <f t="shared" ca="1" si="3"/>
        <v>0</v>
      </c>
      <c r="Z26" s="282"/>
      <c r="AA26" s="283" t="str">
        <f t="shared" ca="1" si="4"/>
        <v/>
      </c>
      <c r="AB26" s="284">
        <f t="shared" ca="1" si="5"/>
        <v>0</v>
      </c>
      <c r="AC26" s="241"/>
    </row>
    <row r="27" spans="1:29" ht="20.100000000000001" customHeight="1" x14ac:dyDescent="0.2">
      <c r="A27" s="45"/>
      <c r="B27" s="253">
        <v>0</v>
      </c>
      <c r="C27" s="175">
        <f>IF(Jan!AW61="",0,Jan!AW61)</f>
        <v>0</v>
      </c>
      <c r="D27" s="51">
        <f>IF(Feb!AW61="",0,Feb!AW61)</f>
        <v>0</v>
      </c>
      <c r="E27" s="51">
        <f>IF(Mar!AW61="",0,Mar!AW61)</f>
        <v>0</v>
      </c>
      <c r="F27" s="51">
        <f>IF(Apr!AW61="",0,Apr!AW61)</f>
        <v>0</v>
      </c>
      <c r="G27" s="51">
        <f>IF(Mai!AW61="",0,Mai!AW61)</f>
        <v>0</v>
      </c>
      <c r="H27" s="51">
        <f>IF(Jun!AW61="",0,Jun!AW61)</f>
        <v>0</v>
      </c>
      <c r="I27" s="51">
        <f>IF(Jul!AW61="",0,Jul!AW61)</f>
        <v>0</v>
      </c>
      <c r="J27" s="51">
        <f>IF(Aug!AW61="",0,Aug!AW61)</f>
        <v>0</v>
      </c>
      <c r="K27" s="51">
        <f>IF(Sep!AW61="",0,Sep!AW61)</f>
        <v>0</v>
      </c>
      <c r="L27" s="51">
        <f>IF(Okt!AW61="",0,Okt!AW61)</f>
        <v>0</v>
      </c>
      <c r="M27" s="51">
        <f>IF(Nov!AW61="",0,Nov!AW61)</f>
        <v>0</v>
      </c>
      <c r="N27" s="247">
        <f>IF(Dez!AW61="",0,Dez!AW61)</f>
        <v>0</v>
      </c>
      <c r="O27" s="248"/>
      <c r="P27" s="260" t="str">
        <f t="shared" ca="1" si="6"/>
        <v/>
      </c>
      <c r="Q27" s="263" t="str">
        <f t="shared" ca="1" si="7"/>
        <v/>
      </c>
      <c r="R27" s="248"/>
      <c r="S27" s="261">
        <f t="shared" ca="1" si="0"/>
        <v>0</v>
      </c>
      <c r="T27" s="265" t="str">
        <f t="shared" ca="1" si="1"/>
        <v/>
      </c>
      <c r="U27" s="248"/>
      <c r="V27" s="270"/>
      <c r="W27" s="248"/>
      <c r="X27" s="283" t="str">
        <f t="shared" ca="1" si="2"/>
        <v/>
      </c>
      <c r="Y27" s="284">
        <f t="shared" ca="1" si="3"/>
        <v>0</v>
      </c>
      <c r="Z27" s="282"/>
      <c r="AA27" s="283" t="str">
        <f t="shared" ca="1" si="4"/>
        <v/>
      </c>
      <c r="AB27" s="284">
        <f t="shared" ca="1" si="5"/>
        <v>0</v>
      </c>
      <c r="AC27" s="241"/>
    </row>
    <row r="28" spans="1:29" ht="20.100000000000001" customHeight="1" x14ac:dyDescent="0.2">
      <c r="A28" s="45"/>
      <c r="B28" s="253">
        <v>0</v>
      </c>
      <c r="C28" s="175">
        <f>IF(Jan!AW62="",0,Jan!AW62)</f>
        <v>0</v>
      </c>
      <c r="D28" s="51">
        <f>IF(Feb!AW62="",0,Feb!AW62)</f>
        <v>0</v>
      </c>
      <c r="E28" s="51">
        <f>IF(Mar!AW62="",0,Mar!AW62)</f>
        <v>0</v>
      </c>
      <c r="F28" s="51">
        <f>IF(Apr!AW62="",0,Apr!AW62)</f>
        <v>0</v>
      </c>
      <c r="G28" s="51">
        <f>IF(Mai!AW62="",0,Mai!AW62)</f>
        <v>0</v>
      </c>
      <c r="H28" s="51">
        <f>IF(Jun!AW62="",0,Jun!AW62)</f>
        <v>0</v>
      </c>
      <c r="I28" s="51">
        <f>IF(Jul!AW62="",0,Jul!AW62)</f>
        <v>0</v>
      </c>
      <c r="J28" s="51">
        <f>IF(Aug!AW62="",0,Aug!AW62)</f>
        <v>0</v>
      </c>
      <c r="K28" s="51">
        <f>IF(Sep!AW62="",0,Sep!AW62)</f>
        <v>0</v>
      </c>
      <c r="L28" s="51">
        <f>IF(Okt!AW62="",0,Okt!AW62)</f>
        <v>0</v>
      </c>
      <c r="M28" s="51">
        <f>IF(Nov!AW62="",0,Nov!AW62)</f>
        <v>0</v>
      </c>
      <c r="N28" s="247">
        <f>IF(Dez!AW62="",0,Dez!AW62)</f>
        <v>0</v>
      </c>
      <c r="O28" s="248"/>
      <c r="P28" s="260" t="str">
        <f t="shared" ca="1" si="6"/>
        <v/>
      </c>
      <c r="Q28" s="263" t="str">
        <f t="shared" ca="1" si="7"/>
        <v/>
      </c>
      <c r="R28" s="248"/>
      <c r="S28" s="261">
        <f t="shared" ca="1" si="0"/>
        <v>0</v>
      </c>
      <c r="T28" s="265" t="str">
        <f t="shared" ca="1" si="1"/>
        <v/>
      </c>
      <c r="U28" s="248"/>
      <c r="V28" s="270"/>
      <c r="W28" s="248"/>
      <c r="X28" s="283" t="str">
        <f t="shared" ca="1" si="2"/>
        <v/>
      </c>
      <c r="Y28" s="284">
        <f t="shared" ca="1" si="3"/>
        <v>0</v>
      </c>
      <c r="Z28" s="282"/>
      <c r="AA28" s="283" t="str">
        <f t="shared" ca="1" si="4"/>
        <v/>
      </c>
      <c r="AB28" s="284">
        <f t="shared" ca="1" si="5"/>
        <v>0</v>
      </c>
      <c r="AC28" s="241"/>
    </row>
    <row r="29" spans="1:29" ht="20.100000000000001" customHeight="1" x14ac:dyDescent="0.2">
      <c r="A29" s="45"/>
      <c r="B29" s="253">
        <v>0</v>
      </c>
      <c r="C29" s="175">
        <f>IF(Jan!AW63="",0,Jan!AW63)</f>
        <v>0</v>
      </c>
      <c r="D29" s="51">
        <f>IF(Feb!AW63="",0,Feb!AW63)</f>
        <v>0</v>
      </c>
      <c r="E29" s="51">
        <f>IF(Mar!AW63="",0,Mar!AW63)</f>
        <v>0</v>
      </c>
      <c r="F29" s="51">
        <f>IF(Apr!AW63="",0,Apr!AW63)</f>
        <v>0</v>
      </c>
      <c r="G29" s="51">
        <f>IF(Mai!AW63="",0,Mai!AW63)</f>
        <v>0</v>
      </c>
      <c r="H29" s="51">
        <f>IF(Jun!AW63="",0,Jun!AW63)</f>
        <v>0</v>
      </c>
      <c r="I29" s="51">
        <f>IF(Jul!AW63="",0,Jul!AW63)</f>
        <v>0</v>
      </c>
      <c r="J29" s="51">
        <f>IF(Aug!AW63="",0,Aug!AW63)</f>
        <v>0</v>
      </c>
      <c r="K29" s="51">
        <f>IF(Sep!AW63="",0,Sep!AW63)</f>
        <v>0</v>
      </c>
      <c r="L29" s="51">
        <f>IF(Okt!AW63="",0,Okt!AW63)</f>
        <v>0</v>
      </c>
      <c r="M29" s="51">
        <f>IF(Nov!AW63="",0,Nov!AW63)</f>
        <v>0</v>
      </c>
      <c r="N29" s="247">
        <f>IF(Dez!AW63="",0,Dez!AW63)</f>
        <v>0</v>
      </c>
      <c r="O29" s="248"/>
      <c r="P29" s="260" t="str">
        <f t="shared" ca="1" si="6"/>
        <v/>
      </c>
      <c r="Q29" s="263" t="str">
        <f t="shared" ca="1" si="7"/>
        <v/>
      </c>
      <c r="R29" s="248"/>
      <c r="S29" s="261">
        <f t="shared" ca="1" si="0"/>
        <v>0</v>
      </c>
      <c r="T29" s="265" t="str">
        <f t="shared" ca="1" si="1"/>
        <v/>
      </c>
      <c r="U29" s="248"/>
      <c r="V29" s="270"/>
      <c r="W29" s="248"/>
      <c r="X29" s="283" t="str">
        <f t="shared" ca="1" si="2"/>
        <v/>
      </c>
      <c r="Y29" s="284">
        <f t="shared" ca="1" si="3"/>
        <v>0</v>
      </c>
      <c r="Z29" s="282"/>
      <c r="AA29" s="283" t="str">
        <f t="shared" ca="1" si="4"/>
        <v/>
      </c>
      <c r="AB29" s="284">
        <f t="shared" ca="1" si="5"/>
        <v>0</v>
      </c>
      <c r="AC29" s="241"/>
    </row>
    <row r="30" spans="1:29" ht="20.100000000000001" customHeight="1" x14ac:dyDescent="0.2">
      <c r="A30" s="45"/>
      <c r="B30" s="253">
        <v>0</v>
      </c>
      <c r="C30" s="175">
        <f>IF(Jan!AW64="",0,Jan!AW64)</f>
        <v>0</v>
      </c>
      <c r="D30" s="51">
        <f>IF(Feb!AW64="",0,Feb!AW64)</f>
        <v>0</v>
      </c>
      <c r="E30" s="51">
        <f>IF(Mar!AW64="",0,Mar!AW64)</f>
        <v>0</v>
      </c>
      <c r="F30" s="51">
        <f>IF(Apr!AW64="",0,Apr!AW64)</f>
        <v>0</v>
      </c>
      <c r="G30" s="51">
        <f>IF(Mai!AW64="",0,Mai!AW64)</f>
        <v>0</v>
      </c>
      <c r="H30" s="51">
        <f>IF(Jun!AW64="",0,Jun!AW64)</f>
        <v>0</v>
      </c>
      <c r="I30" s="51">
        <f>IF(Jul!AW64="",0,Jul!AW64)</f>
        <v>0</v>
      </c>
      <c r="J30" s="51">
        <f>IF(Aug!AW64="",0,Aug!AW64)</f>
        <v>0</v>
      </c>
      <c r="K30" s="51">
        <f>IF(Sep!AW64="",0,Sep!AW64)</f>
        <v>0</v>
      </c>
      <c r="L30" s="51">
        <f>IF(Okt!AW64="",0,Okt!AW64)</f>
        <v>0</v>
      </c>
      <c r="M30" s="51">
        <f>IF(Nov!AW64="",0,Nov!AW64)</f>
        <v>0</v>
      </c>
      <c r="N30" s="247">
        <f>IF(Dez!AW64="",0,Dez!AW64)</f>
        <v>0</v>
      </c>
      <c r="O30" s="248"/>
      <c r="P30" s="260" t="str">
        <f t="shared" ca="1" si="6"/>
        <v/>
      </c>
      <c r="Q30" s="263" t="str">
        <f t="shared" ca="1" si="7"/>
        <v/>
      </c>
      <c r="R30" s="248"/>
      <c r="S30" s="261">
        <f t="shared" ca="1" si="0"/>
        <v>0</v>
      </c>
      <c r="T30" s="265" t="str">
        <f t="shared" ca="1" si="1"/>
        <v/>
      </c>
      <c r="U30" s="248"/>
      <c r="V30" s="270"/>
      <c r="W30" s="248"/>
      <c r="X30" s="283" t="str">
        <f t="shared" ca="1" si="2"/>
        <v/>
      </c>
      <c r="Y30" s="284">
        <f t="shared" ca="1" si="3"/>
        <v>0</v>
      </c>
      <c r="Z30" s="282"/>
      <c r="AA30" s="283" t="str">
        <f t="shared" ca="1" si="4"/>
        <v/>
      </c>
      <c r="AB30" s="284">
        <f t="shared" ca="1" si="5"/>
        <v>0</v>
      </c>
      <c r="AC30" s="241"/>
    </row>
    <row r="31" spans="1:29" ht="20.100000000000001" customHeight="1" x14ac:dyDescent="0.2">
      <c r="A31" s="45"/>
      <c r="B31" s="253">
        <v>0</v>
      </c>
      <c r="C31" s="175">
        <f>IF(Jan!AW65="",0,Jan!AW65)</f>
        <v>0</v>
      </c>
      <c r="D31" s="51">
        <f>IF(Feb!AW65="",0,Feb!AW65)</f>
        <v>0</v>
      </c>
      <c r="E31" s="51">
        <f>IF(Mar!AW65="",0,Mar!AW65)</f>
        <v>0</v>
      </c>
      <c r="F31" s="51">
        <f>IF(Apr!AW65="",0,Apr!AW65)</f>
        <v>0</v>
      </c>
      <c r="G31" s="51">
        <f>IF(Mai!AW65="",0,Mai!AW65)</f>
        <v>0</v>
      </c>
      <c r="H31" s="51">
        <f>IF(Jun!AW65="",0,Jun!AW65)</f>
        <v>0</v>
      </c>
      <c r="I31" s="51">
        <f>IF(Jul!AW65="",0,Jul!AW65)</f>
        <v>0</v>
      </c>
      <c r="J31" s="51">
        <f>IF(Aug!AW65="",0,Aug!AW65)</f>
        <v>0</v>
      </c>
      <c r="K31" s="51">
        <f>IF(Sep!AW65="",0,Sep!AW65)</f>
        <v>0</v>
      </c>
      <c r="L31" s="51">
        <f>IF(Okt!AW65="",0,Okt!AW65)</f>
        <v>0</v>
      </c>
      <c r="M31" s="51">
        <f>IF(Nov!AW65="",0,Nov!AW65)</f>
        <v>0</v>
      </c>
      <c r="N31" s="247">
        <f>IF(Dez!AW65="",0,Dez!AW65)</f>
        <v>0</v>
      </c>
      <c r="O31" s="248"/>
      <c r="P31" s="260" t="str">
        <f t="shared" ca="1" si="6"/>
        <v/>
      </c>
      <c r="Q31" s="263" t="str">
        <f t="shared" ca="1" si="7"/>
        <v/>
      </c>
      <c r="R31" s="248"/>
      <c r="S31" s="261">
        <f t="shared" ca="1" si="0"/>
        <v>0</v>
      </c>
      <c r="T31" s="265" t="str">
        <f t="shared" ca="1" si="1"/>
        <v/>
      </c>
      <c r="U31" s="248"/>
      <c r="V31" s="270"/>
      <c r="W31" s="248"/>
      <c r="X31" s="283" t="str">
        <f t="shared" ca="1" si="2"/>
        <v/>
      </c>
      <c r="Y31" s="284">
        <f t="shared" ca="1" si="3"/>
        <v>0</v>
      </c>
      <c r="Z31" s="282"/>
      <c r="AA31" s="283" t="str">
        <f t="shared" ca="1" si="4"/>
        <v/>
      </c>
      <c r="AB31" s="284">
        <f t="shared" ca="1" si="5"/>
        <v>0</v>
      </c>
      <c r="AC31" s="241"/>
    </row>
    <row r="32" spans="1:29" ht="20.100000000000001" customHeight="1" x14ac:dyDescent="0.2">
      <c r="A32" s="45"/>
      <c r="B32" s="253">
        <v>0</v>
      </c>
      <c r="C32" s="175">
        <f>IF(Jan!AW66="",0,Jan!AW66)</f>
        <v>0</v>
      </c>
      <c r="D32" s="51">
        <f>IF(Feb!AW66="",0,Feb!AW66)</f>
        <v>0</v>
      </c>
      <c r="E32" s="51">
        <f>IF(Mar!AW66="",0,Mar!AW66)</f>
        <v>0</v>
      </c>
      <c r="F32" s="51">
        <f>IF(Apr!AW66="",0,Apr!AW66)</f>
        <v>0</v>
      </c>
      <c r="G32" s="51">
        <f>IF(Mai!AW66="",0,Mai!AW66)</f>
        <v>0</v>
      </c>
      <c r="H32" s="51">
        <f>IF(Jun!AW66="",0,Jun!AW66)</f>
        <v>0</v>
      </c>
      <c r="I32" s="51">
        <f>IF(Jul!AW66="",0,Jul!AW66)</f>
        <v>0</v>
      </c>
      <c r="J32" s="51">
        <f>IF(Aug!AW66="",0,Aug!AW66)</f>
        <v>0</v>
      </c>
      <c r="K32" s="51">
        <f>IF(Sep!AW66="",0,Sep!AW66)</f>
        <v>0</v>
      </c>
      <c r="L32" s="51">
        <f>IF(Okt!AW66="",0,Okt!AW66)</f>
        <v>0</v>
      </c>
      <c r="M32" s="51">
        <f>IF(Nov!AW66="",0,Nov!AW66)</f>
        <v>0</v>
      </c>
      <c r="N32" s="247">
        <f>IF(Dez!AW66="",0,Dez!AW66)</f>
        <v>0</v>
      </c>
      <c r="O32" s="248"/>
      <c r="P32" s="260" t="str">
        <f t="shared" ca="1" si="6"/>
        <v/>
      </c>
      <c r="Q32" s="263" t="str">
        <f t="shared" ca="1" si="7"/>
        <v/>
      </c>
      <c r="R32" s="248"/>
      <c r="S32" s="261">
        <f t="shared" ca="1" si="0"/>
        <v>0</v>
      </c>
      <c r="T32" s="265" t="str">
        <f t="shared" ca="1" si="1"/>
        <v/>
      </c>
      <c r="U32" s="248"/>
      <c r="V32" s="270"/>
      <c r="W32" s="248"/>
      <c r="X32" s="283" t="str">
        <f t="shared" ca="1" si="2"/>
        <v/>
      </c>
      <c r="Y32" s="284">
        <f t="shared" ca="1" si="3"/>
        <v>0</v>
      </c>
      <c r="Z32" s="282"/>
      <c r="AA32" s="283" t="str">
        <f t="shared" ca="1" si="4"/>
        <v/>
      </c>
      <c r="AB32" s="284">
        <f t="shared" ca="1" si="5"/>
        <v>0</v>
      </c>
      <c r="AC32" s="241"/>
    </row>
    <row r="33" spans="1:29" ht="20.100000000000001" customHeight="1" x14ac:dyDescent="0.2">
      <c r="A33" s="45"/>
      <c r="B33" s="253">
        <v>0</v>
      </c>
      <c r="C33" s="175">
        <f>IF(Jan!AW67="",0,Jan!AW67)</f>
        <v>0</v>
      </c>
      <c r="D33" s="51">
        <f>IF(Feb!AW67="",0,Feb!AW67)</f>
        <v>0</v>
      </c>
      <c r="E33" s="51">
        <f>IF(Mar!AW67="",0,Mar!AW67)</f>
        <v>0</v>
      </c>
      <c r="F33" s="51">
        <f>IF(Apr!AW67="",0,Apr!AW67)</f>
        <v>0</v>
      </c>
      <c r="G33" s="51">
        <f>IF(Mai!AW67="",0,Mai!AW67)</f>
        <v>0</v>
      </c>
      <c r="H33" s="51">
        <f>IF(Jun!AW67="",0,Jun!AW67)</f>
        <v>0</v>
      </c>
      <c r="I33" s="51">
        <f>IF(Jul!AW67="",0,Jul!AW67)</f>
        <v>0</v>
      </c>
      <c r="J33" s="51">
        <f>IF(Aug!AW67="",0,Aug!AW67)</f>
        <v>0</v>
      </c>
      <c r="K33" s="51">
        <f>IF(Sep!AW67="",0,Sep!AW67)</f>
        <v>0</v>
      </c>
      <c r="L33" s="51">
        <f>IF(Okt!AW67="",0,Okt!AW67)</f>
        <v>0</v>
      </c>
      <c r="M33" s="51">
        <f>IF(Nov!AW67="",0,Nov!AW67)</f>
        <v>0</v>
      </c>
      <c r="N33" s="247">
        <f>IF(Dez!AW67="",0,Dez!AW67)</f>
        <v>0</v>
      </c>
      <c r="O33" s="248"/>
      <c r="P33" s="260" t="str">
        <f t="shared" ca="1" si="6"/>
        <v/>
      </c>
      <c r="Q33" s="263" t="str">
        <f t="shared" ca="1" si="7"/>
        <v/>
      </c>
      <c r="R33" s="248"/>
      <c r="S33" s="261">
        <f t="shared" ca="1" si="0"/>
        <v>0</v>
      </c>
      <c r="T33" s="265" t="str">
        <f t="shared" ca="1" si="1"/>
        <v/>
      </c>
      <c r="U33" s="248"/>
      <c r="V33" s="270"/>
      <c r="W33" s="248"/>
      <c r="X33" s="283" t="str">
        <f t="shared" ca="1" si="2"/>
        <v/>
      </c>
      <c r="Y33" s="284">
        <f t="shared" ca="1" si="3"/>
        <v>0</v>
      </c>
      <c r="Z33" s="282"/>
      <c r="AA33" s="283" t="str">
        <f t="shared" ca="1" si="4"/>
        <v/>
      </c>
      <c r="AB33" s="284">
        <f t="shared" ca="1" si="5"/>
        <v>0</v>
      </c>
      <c r="AC33" s="241"/>
    </row>
    <row r="34" spans="1:29" ht="20.100000000000001" customHeight="1" x14ac:dyDescent="0.2">
      <c r="A34" s="45"/>
      <c r="B34" s="253">
        <v>0</v>
      </c>
      <c r="C34" s="175">
        <f>IF(Jan!AW68="",0,Jan!AW68)</f>
        <v>0</v>
      </c>
      <c r="D34" s="51">
        <f>IF(Feb!AW68="",0,Feb!AW68)</f>
        <v>0</v>
      </c>
      <c r="E34" s="51">
        <f>IF(Mar!AW68="",0,Mar!AW68)</f>
        <v>0</v>
      </c>
      <c r="F34" s="51">
        <f>IF(Apr!AW68="",0,Apr!AW68)</f>
        <v>0</v>
      </c>
      <c r="G34" s="51">
        <f>IF(Mai!AW68="",0,Mai!AW68)</f>
        <v>0</v>
      </c>
      <c r="H34" s="51">
        <f>IF(Jun!AW68="",0,Jun!AW68)</f>
        <v>0</v>
      </c>
      <c r="I34" s="51">
        <f>IF(Jul!AW68="",0,Jul!AW68)</f>
        <v>0</v>
      </c>
      <c r="J34" s="51">
        <f>IF(Aug!AW68="",0,Aug!AW68)</f>
        <v>0</v>
      </c>
      <c r="K34" s="51">
        <f>IF(Sep!AW68="",0,Sep!AW68)</f>
        <v>0</v>
      </c>
      <c r="L34" s="51">
        <f>IF(Okt!AW68="",0,Okt!AW68)</f>
        <v>0</v>
      </c>
      <c r="M34" s="51">
        <f>IF(Nov!AW68="",0,Nov!AW68)</f>
        <v>0</v>
      </c>
      <c r="N34" s="247">
        <f>IF(Dez!AW68="",0,Dez!AW68)</f>
        <v>0</v>
      </c>
      <c r="O34" s="248"/>
      <c r="P34" s="260" t="str">
        <f t="shared" ca="1" si="6"/>
        <v/>
      </c>
      <c r="Q34" s="263" t="str">
        <f t="shared" ca="1" si="7"/>
        <v/>
      </c>
      <c r="R34" s="248"/>
      <c r="S34" s="261">
        <f t="shared" ca="1" si="0"/>
        <v>0</v>
      </c>
      <c r="T34" s="265" t="str">
        <f t="shared" ca="1" si="1"/>
        <v/>
      </c>
      <c r="U34" s="248"/>
      <c r="V34" s="270"/>
      <c r="W34" s="248"/>
      <c r="X34" s="283" t="str">
        <f t="shared" ca="1" si="2"/>
        <v/>
      </c>
      <c r="Y34" s="284">
        <f t="shared" ca="1" si="3"/>
        <v>0</v>
      </c>
      <c r="Z34" s="282"/>
      <c r="AA34" s="283" t="str">
        <f t="shared" ca="1" si="4"/>
        <v/>
      </c>
      <c r="AB34" s="284">
        <f t="shared" ca="1" si="5"/>
        <v>0</v>
      </c>
      <c r="AC34" s="241"/>
    </row>
    <row r="35" spans="1:29" ht="20.100000000000001" customHeight="1" x14ac:dyDescent="0.2">
      <c r="A35" s="45"/>
      <c r="B35" s="253">
        <v>0</v>
      </c>
      <c r="C35" s="175">
        <f>IF(Jan!AW69="",0,Jan!AW69)</f>
        <v>0</v>
      </c>
      <c r="D35" s="51">
        <f>IF(Feb!AW69="",0,Feb!AW69)</f>
        <v>0</v>
      </c>
      <c r="E35" s="51">
        <f>IF(Mar!AW69="",0,Mar!AW69)</f>
        <v>0</v>
      </c>
      <c r="F35" s="51">
        <f>IF(Apr!AW69="",0,Apr!AW69)</f>
        <v>0</v>
      </c>
      <c r="G35" s="51">
        <f>IF(Mai!AW69="",0,Mai!AW69)</f>
        <v>0</v>
      </c>
      <c r="H35" s="51">
        <f>IF(Jun!AW69="",0,Jun!AW69)</f>
        <v>0</v>
      </c>
      <c r="I35" s="51">
        <f>IF(Jul!AW69="",0,Jul!AW69)</f>
        <v>0</v>
      </c>
      <c r="J35" s="51">
        <f>IF(Aug!AW69="",0,Aug!AW69)</f>
        <v>0</v>
      </c>
      <c r="K35" s="51">
        <f>IF(Sep!AW69="",0,Sep!AW69)</f>
        <v>0</v>
      </c>
      <c r="L35" s="51">
        <f>IF(Okt!AW69="",0,Okt!AW69)</f>
        <v>0</v>
      </c>
      <c r="M35" s="51">
        <f>IF(Nov!AW69="",0,Nov!AW69)</f>
        <v>0</v>
      </c>
      <c r="N35" s="247">
        <f>IF(Dez!AW69="",0,Dez!AW69)</f>
        <v>0</v>
      </c>
      <c r="O35" s="248"/>
      <c r="P35" s="260" t="str">
        <f t="shared" ca="1" si="6"/>
        <v/>
      </c>
      <c r="Q35" s="263" t="str">
        <f t="shared" ca="1" si="7"/>
        <v/>
      </c>
      <c r="R35" s="248"/>
      <c r="S35" s="261">
        <f t="shared" ca="1" si="0"/>
        <v>0</v>
      </c>
      <c r="T35" s="265" t="str">
        <f t="shared" ca="1" si="1"/>
        <v/>
      </c>
      <c r="U35" s="248"/>
      <c r="V35" s="270"/>
      <c r="W35" s="248"/>
      <c r="X35" s="283" t="str">
        <f t="shared" ca="1" si="2"/>
        <v/>
      </c>
      <c r="Y35" s="284">
        <f t="shared" ca="1" si="3"/>
        <v>0</v>
      </c>
      <c r="Z35" s="282"/>
      <c r="AA35" s="283" t="str">
        <f t="shared" ca="1" si="4"/>
        <v/>
      </c>
      <c r="AB35" s="284">
        <f t="shared" ca="1" si="5"/>
        <v>0</v>
      </c>
      <c r="AC35" s="241"/>
    </row>
    <row r="36" spans="1:29" ht="20.100000000000001" customHeight="1" x14ac:dyDescent="0.2">
      <c r="A36" s="45"/>
      <c r="B36" s="253">
        <v>0</v>
      </c>
      <c r="C36" s="175">
        <f>IF(Jan!AW70="",0,Jan!AW70)</f>
        <v>0</v>
      </c>
      <c r="D36" s="51">
        <f>IF(Feb!AW70="",0,Feb!AW70)</f>
        <v>0</v>
      </c>
      <c r="E36" s="51">
        <f>IF(Mar!AW70="",0,Mar!AW70)</f>
        <v>0</v>
      </c>
      <c r="F36" s="51">
        <f>IF(Apr!AW70="",0,Apr!AW70)</f>
        <v>0</v>
      </c>
      <c r="G36" s="51">
        <f>IF(Mai!AW70="",0,Mai!AW70)</f>
        <v>0</v>
      </c>
      <c r="H36" s="51">
        <f>IF(Jun!AW70="",0,Jun!AW70)</f>
        <v>0</v>
      </c>
      <c r="I36" s="51">
        <f>IF(Jul!AW70="",0,Jul!AW70)</f>
        <v>0</v>
      </c>
      <c r="J36" s="51">
        <f>IF(Aug!AW70="",0,Aug!AW70)</f>
        <v>0</v>
      </c>
      <c r="K36" s="51">
        <f>IF(Sep!AW70="",0,Sep!AW70)</f>
        <v>0</v>
      </c>
      <c r="L36" s="51">
        <f>IF(Okt!AW70="",0,Okt!AW70)</f>
        <v>0</v>
      </c>
      <c r="M36" s="51">
        <f>IF(Nov!AW70="",0,Nov!AW70)</f>
        <v>0</v>
      </c>
      <c r="N36" s="247">
        <f>IF(Dez!AW70="",0,Dez!AW70)</f>
        <v>0</v>
      </c>
      <c r="O36" s="248"/>
      <c r="P36" s="260" t="str">
        <f t="shared" ca="1" si="6"/>
        <v/>
      </c>
      <c r="Q36" s="263" t="str">
        <f t="shared" ca="1" si="7"/>
        <v/>
      </c>
      <c r="R36" s="248"/>
      <c r="S36" s="261">
        <f t="shared" ca="1" si="0"/>
        <v>0</v>
      </c>
      <c r="T36" s="265" t="str">
        <f t="shared" ca="1" si="1"/>
        <v/>
      </c>
      <c r="U36" s="248"/>
      <c r="V36" s="270"/>
      <c r="W36" s="248"/>
      <c r="X36" s="283" t="str">
        <f t="shared" ca="1" si="2"/>
        <v/>
      </c>
      <c r="Y36" s="284">
        <f t="shared" ca="1" si="3"/>
        <v>0</v>
      </c>
      <c r="Z36" s="282"/>
      <c r="AA36" s="283" t="str">
        <f t="shared" ca="1" si="4"/>
        <v/>
      </c>
      <c r="AB36" s="284">
        <f t="shared" ca="1" si="5"/>
        <v>0</v>
      </c>
      <c r="AC36" s="241"/>
    </row>
    <row r="37" spans="1:29" ht="20.100000000000001" customHeight="1" x14ac:dyDescent="0.2">
      <c r="A37" s="45"/>
      <c r="B37" s="253">
        <v>0</v>
      </c>
      <c r="C37" s="175">
        <f>IF(Jan!AW71="",0,Jan!AW71)</f>
        <v>0</v>
      </c>
      <c r="D37" s="51">
        <f>IF(Feb!AW71="",0,Feb!AW71)</f>
        <v>0</v>
      </c>
      <c r="E37" s="51">
        <f>IF(Mar!AW71="",0,Mar!AW71)</f>
        <v>0</v>
      </c>
      <c r="F37" s="51">
        <f>IF(Apr!AW71="",0,Apr!AW71)</f>
        <v>0</v>
      </c>
      <c r="G37" s="51">
        <f>IF(Mai!AW71="",0,Mai!AW71)</f>
        <v>0</v>
      </c>
      <c r="H37" s="51">
        <f>IF(Jun!AW71="",0,Jun!AW71)</f>
        <v>0</v>
      </c>
      <c r="I37" s="51">
        <f>IF(Jul!AW71="",0,Jul!AW71)</f>
        <v>0</v>
      </c>
      <c r="J37" s="51">
        <f>IF(Aug!AW71="",0,Aug!AW71)</f>
        <v>0</v>
      </c>
      <c r="K37" s="51">
        <f>IF(Sep!AW71="",0,Sep!AW71)</f>
        <v>0</v>
      </c>
      <c r="L37" s="51">
        <f>IF(Okt!AW71="",0,Okt!AW71)</f>
        <v>0</v>
      </c>
      <c r="M37" s="51">
        <f>IF(Nov!AW71="",0,Nov!AW71)</f>
        <v>0</v>
      </c>
      <c r="N37" s="247">
        <f>IF(Dez!AW71="",0,Dez!AW71)</f>
        <v>0</v>
      </c>
      <c r="O37" s="248"/>
      <c r="P37" s="260" t="str">
        <f t="shared" ca="1" si="6"/>
        <v/>
      </c>
      <c r="Q37" s="263" t="str">
        <f t="shared" ca="1" si="7"/>
        <v/>
      </c>
      <c r="R37" s="248"/>
      <c r="S37" s="261">
        <f t="shared" ca="1" si="0"/>
        <v>0</v>
      </c>
      <c r="T37" s="265" t="str">
        <f t="shared" ca="1" si="1"/>
        <v/>
      </c>
      <c r="U37" s="248"/>
      <c r="V37" s="270"/>
      <c r="W37" s="248"/>
      <c r="X37" s="283" t="str">
        <f t="shared" ca="1" si="2"/>
        <v/>
      </c>
      <c r="Y37" s="284">
        <f t="shared" ca="1" si="3"/>
        <v>0</v>
      </c>
      <c r="Z37" s="282"/>
      <c r="AA37" s="283" t="str">
        <f t="shared" ca="1" si="4"/>
        <v/>
      </c>
      <c r="AB37" s="284">
        <f t="shared" ca="1" si="5"/>
        <v>0</v>
      </c>
      <c r="AC37" s="241"/>
    </row>
    <row r="38" spans="1:29" ht="20.100000000000001" customHeight="1" x14ac:dyDescent="0.2">
      <c r="A38" s="45"/>
      <c r="B38" s="253">
        <v>0</v>
      </c>
      <c r="C38" s="175">
        <f>IF(Jan!AW72="",0,Jan!AW72)</f>
        <v>0</v>
      </c>
      <c r="D38" s="51">
        <f>IF(Feb!AW72="",0,Feb!AW72)</f>
        <v>0</v>
      </c>
      <c r="E38" s="51">
        <f>IF(Mar!AW72="",0,Mar!AW72)</f>
        <v>0</v>
      </c>
      <c r="F38" s="51">
        <f>IF(Apr!AW72="",0,Apr!AW72)</f>
        <v>0</v>
      </c>
      <c r="G38" s="51">
        <f>IF(Mai!AW72="",0,Mai!AW72)</f>
        <v>0</v>
      </c>
      <c r="H38" s="51">
        <f>IF(Jun!AW72="",0,Jun!AW72)</f>
        <v>0</v>
      </c>
      <c r="I38" s="51">
        <f>IF(Jul!AW72="",0,Jul!AW72)</f>
        <v>0</v>
      </c>
      <c r="J38" s="51">
        <f>IF(Aug!AW72="",0,Aug!AW72)</f>
        <v>0</v>
      </c>
      <c r="K38" s="51">
        <f>IF(Sep!AW72="",0,Sep!AW72)</f>
        <v>0</v>
      </c>
      <c r="L38" s="51">
        <f>IF(Okt!AW72="",0,Okt!AW72)</f>
        <v>0</v>
      </c>
      <c r="M38" s="51">
        <f>IF(Nov!AW72="",0,Nov!AW72)</f>
        <v>0</v>
      </c>
      <c r="N38" s="247">
        <f>IF(Dez!AW72="",0,Dez!AW72)</f>
        <v>0</v>
      </c>
      <c r="O38" s="248"/>
      <c r="P38" s="260" t="str">
        <f t="shared" ca="1" si="6"/>
        <v/>
      </c>
      <c r="Q38" s="263" t="str">
        <f t="shared" ca="1" si="7"/>
        <v/>
      </c>
      <c r="R38" s="248"/>
      <c r="S38" s="261">
        <f t="shared" ca="1" si="0"/>
        <v>0</v>
      </c>
      <c r="T38" s="265" t="str">
        <f t="shared" ca="1" si="1"/>
        <v/>
      </c>
      <c r="U38" s="248"/>
      <c r="V38" s="270"/>
      <c r="W38" s="248"/>
      <c r="X38" s="283" t="str">
        <f t="shared" ca="1" si="2"/>
        <v/>
      </c>
      <c r="Y38" s="284">
        <f t="shared" ca="1" si="3"/>
        <v>0</v>
      </c>
      <c r="Z38" s="282"/>
      <c r="AA38" s="283" t="str">
        <f t="shared" ca="1" si="4"/>
        <v/>
      </c>
      <c r="AB38" s="284">
        <f t="shared" ca="1" si="5"/>
        <v>0</v>
      </c>
      <c r="AC38" s="241"/>
    </row>
    <row r="39" spans="1:29" ht="20.100000000000001" customHeight="1" thickBot="1" x14ac:dyDescent="0.25">
      <c r="A39" s="45"/>
      <c r="B39" s="253">
        <v>0</v>
      </c>
      <c r="C39" s="257">
        <f>IF(Jan!AW73="",0,Jan!AW73)</f>
        <v>0</v>
      </c>
      <c r="D39" s="478">
        <f>IF(Feb!AW73="",0,Feb!AW73)</f>
        <v>0</v>
      </c>
      <c r="E39" s="478">
        <f>IF(Mar!AW73="",0,Mar!AW73)</f>
        <v>0</v>
      </c>
      <c r="F39" s="478">
        <f>IF(Apr!AW73="",0,Apr!AW73)</f>
        <v>0</v>
      </c>
      <c r="G39" s="478">
        <f>IF(Mai!AW73="",0,Mai!AW73)</f>
        <v>0</v>
      </c>
      <c r="H39" s="478">
        <f>IF(Jun!AW73="",0,Jun!AW73)</f>
        <v>0</v>
      </c>
      <c r="I39" s="478">
        <f>IF(Jul!AW73="",0,Jul!AW73)</f>
        <v>0</v>
      </c>
      <c r="J39" s="478">
        <f>IF(Aug!AW73="",0,Aug!AW73)</f>
        <v>0</v>
      </c>
      <c r="K39" s="478">
        <f>IF(Sep!AW73="",0,Sep!AW73)</f>
        <v>0</v>
      </c>
      <c r="L39" s="478">
        <f>IF(Okt!AW73="",0,Okt!AW73)</f>
        <v>0</v>
      </c>
      <c r="M39" s="478">
        <f>IF(Nov!AW73="",0,Nov!AW73)</f>
        <v>0</v>
      </c>
      <c r="N39" s="258">
        <f>IF(Dez!AW73="",0,Dez!AW73)</f>
        <v>0</v>
      </c>
      <c r="O39" s="248"/>
      <c r="P39" s="498" t="str">
        <f t="shared" ca="1" si="6"/>
        <v/>
      </c>
      <c r="Q39" s="264" t="str">
        <f t="shared" ca="1" si="7"/>
        <v/>
      </c>
      <c r="R39" s="248"/>
      <c r="S39" s="267">
        <f t="shared" ca="1" si="0"/>
        <v>0</v>
      </c>
      <c r="T39" s="269" t="str">
        <f t="shared" ca="1" si="1"/>
        <v/>
      </c>
      <c r="U39" s="248"/>
      <c r="V39" s="271"/>
      <c r="W39" s="248"/>
      <c r="X39" s="285" t="str">
        <f t="shared" ca="1" si="2"/>
        <v/>
      </c>
      <c r="Y39" s="286">
        <f t="shared" ca="1" si="3"/>
        <v>0</v>
      </c>
      <c r="Z39" s="282"/>
      <c r="AA39" s="285" t="str">
        <f t="shared" ca="1" si="4"/>
        <v/>
      </c>
      <c r="AB39" s="286">
        <f t="shared" ca="1" si="5"/>
        <v>0</v>
      </c>
      <c r="AC39" s="241"/>
    </row>
    <row r="40" spans="1:29" ht="13.5" thickBot="1" x14ac:dyDescent="0.25">
      <c r="A40" s="711"/>
      <c r="B40" s="712"/>
      <c r="C40" s="712"/>
      <c r="D40" s="712"/>
      <c r="E40" s="712"/>
      <c r="F40" s="712"/>
      <c r="G40" s="712"/>
      <c r="H40" s="712"/>
      <c r="I40" s="712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712"/>
      <c r="V40" s="712"/>
      <c r="W40" s="712"/>
      <c r="X40" s="712"/>
      <c r="Y40" s="712"/>
      <c r="Z40" s="712"/>
      <c r="AA40" s="712"/>
      <c r="AB40" s="712"/>
      <c r="AC40" s="713"/>
    </row>
  </sheetData>
  <sheetProtection algorithmName="SHA-512" hashValue="eYgsMCcUw2/3eVbnCSKDFN0tOhMlYdl0Fop0FsiorQw8zDX2ZAAaBNv6KjuGp4ncl6gmSUjKZUeiikqiO9cleg==" saltValue="GKSQQi8/WVpg7taFEMzgtg==" spinCount="100000" sheet="1" objects="1" scenarios="1" selectLockedCells="1"/>
  <mergeCells count="15">
    <mergeCell ref="A1:AC1"/>
    <mergeCell ref="S6:S7"/>
    <mergeCell ref="T6:T7"/>
    <mergeCell ref="V6:V7"/>
    <mergeCell ref="P6:P7"/>
    <mergeCell ref="C2:AB2"/>
    <mergeCell ref="X6:X7"/>
    <mergeCell ref="Y6:Y7"/>
    <mergeCell ref="AA6:AA7"/>
    <mergeCell ref="AB6:AB7"/>
    <mergeCell ref="A40:AC40"/>
    <mergeCell ref="A3:AC3"/>
    <mergeCell ref="A4:AC4"/>
    <mergeCell ref="A5:AC5"/>
    <mergeCell ref="Q6:Q7"/>
  </mergeCells>
  <printOptions horizontalCentered="1"/>
  <pageMargins left="0.19685039370078741" right="0.19685039370078741" top="0.59055118110236227" bottom="0.78740157480314965" header="0.39370078740157483" footer="0.39370078740157483"/>
  <pageSetup paperSize="9" scale="54" orientation="landscape" r:id="rId1"/>
  <headerFooter alignWithMargins="0"/>
  <ignoredErrors>
    <ignoredError sqref="Y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F60"/>
  <sheetViews>
    <sheetView topLeftCell="A10" zoomScale="88" zoomScaleNormal="88" workbookViewId="0">
      <selection activeCell="D17" sqref="D17"/>
    </sheetView>
  </sheetViews>
  <sheetFormatPr baseColWidth="10" defaultRowHeight="12.75" x14ac:dyDescent="0.2"/>
  <cols>
    <col min="1" max="1" width="2.7109375" customWidth="1"/>
    <col min="2" max="2" width="10.7109375" customWidth="1"/>
    <col min="3" max="3" width="6.7109375" customWidth="1"/>
    <col min="4" max="4" width="54.7109375" customWidth="1"/>
    <col min="5" max="5" width="120.7109375" customWidth="1"/>
    <col min="6" max="6" width="2.7109375" customWidth="1"/>
  </cols>
  <sheetData>
    <row r="1" spans="1:6" x14ac:dyDescent="0.2">
      <c r="A1" s="46"/>
      <c r="B1" s="550" t="str">
        <f ca="1">IF(YEAR(B3)=D26,TEXT(B3-DATE(YEAR(B3),1,0),"0"),-1)</f>
        <v>1</v>
      </c>
      <c r="C1" s="550"/>
      <c r="D1" s="550"/>
      <c r="E1" s="550"/>
      <c r="F1" s="47"/>
    </row>
    <row r="2" spans="1:6" ht="27.95" customHeight="1" x14ac:dyDescent="0.2">
      <c r="A2" s="557" t="str">
        <f>"Christians Sportkalender " &amp; Start!D26 &amp;" für "&amp;Start!D23</f>
        <v>Christians Sportkalender 2025 für Christian Geißler</v>
      </c>
      <c r="B2" s="542"/>
      <c r="C2" s="542"/>
      <c r="D2" s="542"/>
      <c r="E2" s="542"/>
      <c r="F2" s="543"/>
    </row>
    <row r="3" spans="1:6" x14ac:dyDescent="0.2">
      <c r="A3" s="45"/>
      <c r="B3" s="554">
        <f ca="1">TODAY()</f>
        <v>45658</v>
      </c>
      <c r="C3" s="555"/>
      <c r="D3" s="555"/>
      <c r="E3" s="555"/>
      <c r="F3" s="44"/>
    </row>
    <row r="4" spans="1:6" ht="27.95" customHeight="1" x14ac:dyDescent="0.2">
      <c r="A4" s="557" t="s">
        <v>103</v>
      </c>
      <c r="B4" s="542"/>
      <c r="C4" s="542"/>
      <c r="D4" s="542"/>
      <c r="E4" s="542"/>
      <c r="F4" s="543"/>
    </row>
    <row r="5" spans="1:6" x14ac:dyDescent="0.2">
      <c r="A5" s="45"/>
      <c r="B5" s="556">
        <f>IF(OR(MOD(D26,400)=0,AND(MOD(D26,4)=0,MOD(D26,100)&lt;&gt;0)),366,365)</f>
        <v>365</v>
      </c>
      <c r="C5" s="556"/>
      <c r="D5" s="556"/>
      <c r="E5" s="556"/>
      <c r="F5" s="44"/>
    </row>
    <row r="6" spans="1:6" x14ac:dyDescent="0.2">
      <c r="A6" s="45"/>
      <c r="B6" s="547" t="str">
        <f>"Willkommen bei der Lauf-und-Sport-Statistik von Christian Geissler aus Heubach in der Version vom " &amp; TEXT(MAX(Hist!B8:B93),"TT.MM.JJJJ") &amp; " !"</f>
        <v>Willkommen bei der Lauf-und-Sport-Statistik von Christian Geissler aus Heubach in der Version vom 01.01.2025 !</v>
      </c>
      <c r="C6" s="547"/>
      <c r="D6" s="547"/>
      <c r="E6" s="547"/>
      <c r="F6" s="44"/>
    </row>
    <row r="7" spans="1:6" x14ac:dyDescent="0.2">
      <c r="A7" s="45"/>
      <c r="B7" s="551">
        <f ca="1">MONTH(B3)</f>
        <v>1</v>
      </c>
      <c r="C7" s="551"/>
      <c r="D7" s="551"/>
      <c r="E7" s="551"/>
      <c r="F7" s="44"/>
    </row>
    <row r="8" spans="1:6" x14ac:dyDescent="0.2">
      <c r="A8" s="45"/>
      <c r="B8" s="547" t="s">
        <v>229</v>
      </c>
      <c r="C8" s="547"/>
      <c r="D8" s="547"/>
      <c r="E8" s="547"/>
      <c r="F8" s="44"/>
    </row>
    <row r="9" spans="1:6" x14ac:dyDescent="0.2">
      <c r="A9" s="45"/>
      <c r="B9" s="547" t="s">
        <v>230</v>
      </c>
      <c r="C9" s="547"/>
      <c r="D9" s="547"/>
      <c r="E9" s="547"/>
      <c r="F9" s="44"/>
    </row>
    <row r="10" spans="1:6" x14ac:dyDescent="0.2">
      <c r="A10" s="45"/>
      <c r="B10" s="547" t="s">
        <v>202</v>
      </c>
      <c r="C10" s="547"/>
      <c r="D10" s="547"/>
      <c r="E10" s="547"/>
      <c r="F10" s="44"/>
    </row>
    <row r="11" spans="1:6" x14ac:dyDescent="0.2">
      <c r="A11" s="45"/>
      <c r="B11" s="552">
        <f ca="1">TODAY()</f>
        <v>45658</v>
      </c>
      <c r="C11" s="553"/>
      <c r="D11" s="553"/>
      <c r="E11" s="553"/>
      <c r="F11" s="44"/>
    </row>
    <row r="12" spans="1:6" x14ac:dyDescent="0.2">
      <c r="A12" s="45"/>
      <c r="B12" s="547" t="s">
        <v>4</v>
      </c>
      <c r="C12" s="547"/>
      <c r="D12" s="547"/>
      <c r="E12" s="547"/>
      <c r="F12" s="44"/>
    </row>
    <row r="13" spans="1:6" x14ac:dyDescent="0.2">
      <c r="A13" s="45"/>
      <c r="B13" s="547" t="s">
        <v>203</v>
      </c>
      <c r="C13" s="547"/>
      <c r="D13" s="547"/>
      <c r="E13" s="547"/>
      <c r="F13" s="44"/>
    </row>
    <row r="14" spans="1:6" x14ac:dyDescent="0.2">
      <c r="A14" s="45"/>
      <c r="B14" s="547" t="s">
        <v>258</v>
      </c>
      <c r="C14" s="547"/>
      <c r="D14" s="547"/>
      <c r="E14" s="547"/>
      <c r="F14" s="44"/>
    </row>
    <row r="15" spans="1:6" x14ac:dyDescent="0.2">
      <c r="A15" s="45"/>
      <c r="B15" s="547"/>
      <c r="C15" s="547"/>
      <c r="D15" s="547"/>
      <c r="E15" s="547"/>
      <c r="F15" s="44"/>
    </row>
    <row r="16" spans="1:6" ht="13.5" thickBot="1" x14ac:dyDescent="0.25">
      <c r="A16" s="45"/>
      <c r="B16" s="547" t="s">
        <v>101</v>
      </c>
      <c r="C16" s="547"/>
      <c r="D16" s="547"/>
      <c r="E16" s="547"/>
      <c r="F16" s="44"/>
    </row>
    <row r="17" spans="1:6" x14ac:dyDescent="0.2">
      <c r="A17" s="45"/>
      <c r="B17" s="547" t="s">
        <v>194</v>
      </c>
      <c r="C17" s="548"/>
      <c r="D17" s="502" t="s">
        <v>116</v>
      </c>
      <c r="F17" s="44"/>
    </row>
    <row r="18" spans="1:6" x14ac:dyDescent="0.2">
      <c r="A18" s="45"/>
      <c r="B18" s="547" t="s">
        <v>195</v>
      </c>
      <c r="C18" s="548"/>
      <c r="D18" s="23">
        <v>21574</v>
      </c>
      <c r="F18" s="44"/>
    </row>
    <row r="19" spans="1:6" x14ac:dyDescent="0.2">
      <c r="A19" s="45"/>
      <c r="B19" s="547" t="s">
        <v>196</v>
      </c>
      <c r="C19" s="548"/>
      <c r="D19" s="127">
        <v>1.87</v>
      </c>
      <c r="F19" s="44"/>
    </row>
    <row r="20" spans="1:6" ht="13.5" thickBot="1" x14ac:dyDescent="0.25">
      <c r="A20" s="45"/>
      <c r="B20" s="547" t="s">
        <v>102</v>
      </c>
      <c r="C20" s="548"/>
      <c r="D20" s="174">
        <v>2025</v>
      </c>
      <c r="F20" s="44"/>
    </row>
    <row r="21" spans="1:6" x14ac:dyDescent="0.2">
      <c r="A21" s="45"/>
      <c r="B21" s="547"/>
      <c r="C21" s="547"/>
      <c r="D21" s="547"/>
      <c r="E21" s="547"/>
      <c r="F21" s="44"/>
    </row>
    <row r="22" spans="1:6" ht="13.5" thickBot="1" x14ac:dyDescent="0.25">
      <c r="A22" s="45"/>
      <c r="B22" s="547" t="s">
        <v>100</v>
      </c>
      <c r="C22" s="547"/>
      <c r="D22" s="547"/>
      <c r="E22" s="547"/>
      <c r="F22" s="44"/>
    </row>
    <row r="23" spans="1:6" x14ac:dyDescent="0.2">
      <c r="A23" s="45"/>
      <c r="B23" s="547" t="s">
        <v>194</v>
      </c>
      <c r="C23" s="548"/>
      <c r="D23" s="118" t="str">
        <f>IF(ISBLANK(D17),"&lt;unbekannter Benutzer&gt;",IF(ISNONTEXT(D17),"&lt;unbekannter Benutzer&gt;",IF(AND(LEN(D17)&gt;=2,LEN(D17)&lt;=48),TRIM(D17),"&lt;unbekannter Benutzer&gt;")))</f>
        <v>Christian Geißler</v>
      </c>
      <c r="E23" s="133" t="s">
        <v>89</v>
      </c>
      <c r="F23" s="44"/>
    </row>
    <row r="24" spans="1:6" x14ac:dyDescent="0.2">
      <c r="A24" s="45"/>
      <c r="B24" s="547" t="s">
        <v>195</v>
      </c>
      <c r="C24" s="548"/>
      <c r="D24" s="119">
        <f>IF(ISBLANK(D18),E24,D18)</f>
        <v>21574</v>
      </c>
      <c r="E24" s="133" t="s">
        <v>90</v>
      </c>
      <c r="F24" s="44"/>
    </row>
    <row r="25" spans="1:6" x14ac:dyDescent="0.2">
      <c r="A25" s="45"/>
      <c r="B25" s="547" t="s">
        <v>196</v>
      </c>
      <c r="C25" s="548"/>
      <c r="D25" s="134">
        <f>IF(ISBLANK(D19),E25,IF(ISNUMBER(D19),D19,E25))</f>
        <v>1.87</v>
      </c>
      <c r="E25" s="133">
        <v>1.75</v>
      </c>
      <c r="F25" s="44"/>
    </row>
    <row r="26" spans="1:6" ht="13.5" thickBot="1" x14ac:dyDescent="0.25">
      <c r="A26" s="45"/>
      <c r="B26" s="547" t="s">
        <v>102</v>
      </c>
      <c r="C26" s="548"/>
      <c r="D26" s="135">
        <f>IF(ISBLANK(D20),E26,IF(ISNUMBER(D20),D20,E26))</f>
        <v>2025</v>
      </c>
      <c r="E26" s="133">
        <f ca="1">YEAR(TODAY())</f>
        <v>2025</v>
      </c>
      <c r="F26" s="44"/>
    </row>
    <row r="27" spans="1:6" x14ac:dyDescent="0.2">
      <c r="A27" s="45"/>
      <c r="B27" s="547"/>
      <c r="C27" s="547"/>
      <c r="D27" s="547"/>
      <c r="E27" s="547"/>
      <c r="F27" s="44"/>
    </row>
    <row r="28" spans="1:6" x14ac:dyDescent="0.2">
      <c r="A28" s="45"/>
      <c r="B28" s="547" t="s">
        <v>91</v>
      </c>
      <c r="C28" s="547"/>
      <c r="D28" s="547"/>
      <c r="E28" s="547"/>
      <c r="F28" s="44"/>
    </row>
    <row r="29" spans="1:6" x14ac:dyDescent="0.2">
      <c r="A29" s="45"/>
      <c r="B29" s="547" t="s">
        <v>92</v>
      </c>
      <c r="C29" s="547"/>
      <c r="D29" s="547"/>
      <c r="E29" s="547"/>
      <c r="F29" s="44"/>
    </row>
    <row r="30" spans="1:6" x14ac:dyDescent="0.2">
      <c r="A30" s="45"/>
      <c r="B30" s="547" t="s">
        <v>259</v>
      </c>
      <c r="C30" s="547"/>
      <c r="D30" s="547"/>
      <c r="E30" s="547"/>
      <c r="F30" s="44"/>
    </row>
    <row r="31" spans="1:6" x14ac:dyDescent="0.2">
      <c r="A31" s="45"/>
      <c r="B31" s="547" t="s">
        <v>223</v>
      </c>
      <c r="C31" s="547"/>
      <c r="D31" s="547"/>
      <c r="E31" s="547"/>
      <c r="F31" s="44"/>
    </row>
    <row r="32" spans="1:6" x14ac:dyDescent="0.2">
      <c r="A32" s="45"/>
      <c r="B32" s="547" t="s">
        <v>304</v>
      </c>
      <c r="C32" s="547"/>
      <c r="D32" s="547"/>
      <c r="E32" s="547"/>
      <c r="F32" s="44"/>
    </row>
    <row r="33" spans="1:6" x14ac:dyDescent="0.2">
      <c r="A33" s="45"/>
      <c r="B33" s="547" t="s">
        <v>93</v>
      </c>
      <c r="C33" s="547"/>
      <c r="D33" s="547"/>
      <c r="E33" s="547"/>
      <c r="F33" s="44"/>
    </row>
    <row r="34" spans="1:6" x14ac:dyDescent="0.2">
      <c r="A34" s="45"/>
      <c r="B34" s="547"/>
      <c r="C34" s="547"/>
      <c r="D34" s="547"/>
      <c r="E34" s="547"/>
      <c r="F34" s="44"/>
    </row>
    <row r="35" spans="1:6" x14ac:dyDescent="0.2">
      <c r="A35" s="45"/>
      <c r="B35" s="547" t="s">
        <v>70</v>
      </c>
      <c r="C35" s="547"/>
      <c r="D35" s="547"/>
      <c r="E35" s="547"/>
      <c r="F35" s="44"/>
    </row>
    <row r="36" spans="1:6" x14ac:dyDescent="0.2">
      <c r="A36" s="45"/>
      <c r="B36" s="547" t="s">
        <v>224</v>
      </c>
      <c r="C36" s="547"/>
      <c r="D36" s="547"/>
      <c r="E36" s="547"/>
      <c r="F36" s="44"/>
    </row>
    <row r="37" spans="1:6" x14ac:dyDescent="0.2">
      <c r="A37" s="45"/>
      <c r="B37" s="547" t="s">
        <v>302</v>
      </c>
      <c r="C37" s="547"/>
      <c r="D37" s="547"/>
      <c r="E37" s="547"/>
      <c r="F37" s="44"/>
    </row>
    <row r="38" spans="1:6" x14ac:dyDescent="0.2">
      <c r="A38" s="45"/>
      <c r="B38" s="547"/>
      <c r="C38" s="547"/>
      <c r="D38" s="547"/>
      <c r="E38" s="547"/>
      <c r="F38" s="44"/>
    </row>
    <row r="39" spans="1:6" x14ac:dyDescent="0.2">
      <c r="A39" s="45"/>
      <c r="B39" s="547" t="s">
        <v>306</v>
      </c>
      <c r="C39" s="547"/>
      <c r="D39" s="547"/>
      <c r="E39" s="547"/>
      <c r="F39" s="44"/>
    </row>
    <row r="40" spans="1:6" x14ac:dyDescent="0.2">
      <c r="A40" s="45"/>
      <c r="B40" s="547" t="s">
        <v>299</v>
      </c>
      <c r="C40" s="547"/>
      <c r="D40" s="547"/>
      <c r="E40" s="547"/>
      <c r="F40" s="44"/>
    </row>
    <row r="41" spans="1:6" x14ac:dyDescent="0.2">
      <c r="A41" s="45"/>
      <c r="B41" s="547" t="s">
        <v>260</v>
      </c>
      <c r="C41" s="547"/>
      <c r="D41" s="547"/>
      <c r="E41" s="547"/>
      <c r="F41" s="44"/>
    </row>
    <row r="42" spans="1:6" x14ac:dyDescent="0.2">
      <c r="A42" s="45"/>
      <c r="B42" s="547" t="s">
        <v>305</v>
      </c>
      <c r="C42" s="547"/>
      <c r="D42" s="547"/>
      <c r="E42" s="547"/>
      <c r="F42" s="44"/>
    </row>
    <row r="43" spans="1:6" x14ac:dyDescent="0.2">
      <c r="A43" s="45"/>
      <c r="B43" s="547"/>
      <c r="C43" s="547"/>
      <c r="D43" s="547"/>
      <c r="E43" s="547"/>
      <c r="F43" s="44"/>
    </row>
    <row r="44" spans="1:6" x14ac:dyDescent="0.2">
      <c r="A44" s="45"/>
      <c r="B44" s="547" t="s">
        <v>301</v>
      </c>
      <c r="C44" s="547"/>
      <c r="D44" s="547"/>
      <c r="E44" s="547"/>
      <c r="F44" s="44"/>
    </row>
    <row r="45" spans="1:6" x14ac:dyDescent="0.2">
      <c r="A45" s="45"/>
      <c r="B45" s="547" t="s">
        <v>225</v>
      </c>
      <c r="C45" s="547"/>
      <c r="D45" s="547"/>
      <c r="E45" s="547"/>
      <c r="F45" s="44"/>
    </row>
    <row r="46" spans="1:6" x14ac:dyDescent="0.2">
      <c r="A46" s="45"/>
      <c r="B46" s="547" t="s">
        <v>303</v>
      </c>
      <c r="C46" s="547"/>
      <c r="D46" s="547"/>
      <c r="E46" s="547"/>
      <c r="F46" s="44"/>
    </row>
    <row r="47" spans="1:6" x14ac:dyDescent="0.2">
      <c r="A47" s="45"/>
      <c r="B47" s="547"/>
      <c r="C47" s="547"/>
      <c r="D47" s="547"/>
      <c r="E47" s="547"/>
      <c r="F47" s="44"/>
    </row>
    <row r="48" spans="1:6" x14ac:dyDescent="0.2">
      <c r="A48" s="45"/>
      <c r="B48" s="547" t="s">
        <v>300</v>
      </c>
      <c r="C48" s="547"/>
      <c r="D48" s="547"/>
      <c r="E48" s="547"/>
      <c r="F48" s="44"/>
    </row>
    <row r="49" spans="1:6" x14ac:dyDescent="0.2">
      <c r="A49" s="45"/>
      <c r="B49" s="547" t="s">
        <v>265</v>
      </c>
      <c r="C49" s="547"/>
      <c r="D49" s="547"/>
      <c r="E49" s="547"/>
      <c r="F49" s="44"/>
    </row>
    <row r="50" spans="1:6" x14ac:dyDescent="0.2">
      <c r="A50" s="45"/>
      <c r="B50" s="547" t="s">
        <v>264</v>
      </c>
      <c r="C50" s="547"/>
      <c r="D50" s="547"/>
      <c r="E50" s="547"/>
      <c r="F50" s="44"/>
    </row>
    <row r="51" spans="1:6" x14ac:dyDescent="0.2">
      <c r="A51" s="45"/>
      <c r="B51" s="547"/>
      <c r="C51" s="547"/>
      <c r="D51" s="547"/>
      <c r="E51" s="547"/>
      <c r="F51" s="44"/>
    </row>
    <row r="52" spans="1:6" x14ac:dyDescent="0.2">
      <c r="A52" s="45"/>
      <c r="B52" s="547" t="s">
        <v>261</v>
      </c>
      <c r="C52" s="547"/>
      <c r="D52" s="547"/>
      <c r="E52" s="547"/>
      <c r="F52" s="44"/>
    </row>
    <row r="53" spans="1:6" x14ac:dyDescent="0.2">
      <c r="A53" s="45"/>
      <c r="B53" s="547" t="s">
        <v>262</v>
      </c>
      <c r="C53" s="547"/>
      <c r="D53" s="547"/>
      <c r="E53" s="547"/>
      <c r="F53" s="44"/>
    </row>
    <row r="54" spans="1:6" x14ac:dyDescent="0.2">
      <c r="A54" s="45"/>
      <c r="B54" s="547" t="s">
        <v>263</v>
      </c>
      <c r="C54" s="547"/>
      <c r="D54" s="547"/>
      <c r="E54" s="547"/>
      <c r="F54" s="44"/>
    </row>
    <row r="55" spans="1:6" x14ac:dyDescent="0.2">
      <c r="A55" s="45"/>
      <c r="B55" s="547"/>
      <c r="C55" s="547"/>
      <c r="D55" s="547"/>
      <c r="E55" s="547"/>
      <c r="F55" s="44"/>
    </row>
    <row r="56" spans="1:6" x14ac:dyDescent="0.2">
      <c r="A56" s="45"/>
      <c r="B56" s="547" t="s">
        <v>5</v>
      </c>
      <c r="C56" s="547"/>
      <c r="D56" s="547"/>
      <c r="E56" s="547"/>
      <c r="F56" s="44"/>
    </row>
    <row r="57" spans="1:6" x14ac:dyDescent="0.2">
      <c r="A57" s="45"/>
      <c r="B57" s="547" t="s">
        <v>6</v>
      </c>
      <c r="C57" s="547"/>
      <c r="D57" s="547"/>
      <c r="E57" s="547"/>
      <c r="F57" s="44"/>
    </row>
    <row r="58" spans="1:6" x14ac:dyDescent="0.2">
      <c r="A58" s="45"/>
      <c r="B58" s="547"/>
      <c r="C58" s="547"/>
      <c r="D58" s="547"/>
      <c r="E58" s="547"/>
      <c r="F58" s="44"/>
    </row>
    <row r="59" spans="1:6" x14ac:dyDescent="0.2">
      <c r="A59" s="544" t="str">
        <f ca="1">"© " &amp; TEXT(Hist!B8,"JJJJ") &amp; " - " &amp; E26 &amp; " by Christian Geissler   -   www.geissler-heubach.de   -   christian@geissler-heubach.de"</f>
        <v>© 2001 - 2025 by Christian Geissler   -   www.geissler-heubach.de   -   christian@geissler-heubach.de</v>
      </c>
      <c r="B59" s="542"/>
      <c r="C59" s="542"/>
      <c r="D59" s="542"/>
      <c r="E59" s="542"/>
      <c r="F59" s="543"/>
    </row>
    <row r="60" spans="1:6" ht="13.5" thickBot="1" x14ac:dyDescent="0.25">
      <c r="A60" s="48"/>
      <c r="B60" s="549"/>
      <c r="C60" s="549"/>
      <c r="D60" s="549"/>
      <c r="E60" s="549"/>
      <c r="F60" s="49"/>
    </row>
  </sheetData>
  <sheetProtection algorithmName="SHA-512" hashValue="tnNTmDiBzxjSQObP5Y6Q+c+AJVGwRF8VhdJVti8OA/z0nGIThnWLQ81W7nAubSTsG49KwOffcmNV8/ZCC0yMCg==" saltValue="Wgbq+R9DYA/4WreSHwG0gQ==" spinCount="100000" sheet="1" objects="1" scenarios="1" selectLockedCells="1"/>
  <mergeCells count="60">
    <mergeCell ref="B36:E36"/>
    <mergeCell ref="B34:E34"/>
    <mergeCell ref="B28:E28"/>
    <mergeCell ref="B23:C23"/>
    <mergeCell ref="B31:E31"/>
    <mergeCell ref="B27:E27"/>
    <mergeCell ref="B19:C19"/>
    <mergeCell ref="B25:C25"/>
    <mergeCell ref="B22:E22"/>
    <mergeCell ref="B20:C20"/>
    <mergeCell ref="B24:C24"/>
    <mergeCell ref="B21:E21"/>
    <mergeCell ref="A59:F59"/>
    <mergeCell ref="B1:E1"/>
    <mergeCell ref="B7:E7"/>
    <mergeCell ref="B9:E9"/>
    <mergeCell ref="B11:E11"/>
    <mergeCell ref="B10:E10"/>
    <mergeCell ref="B8:E8"/>
    <mergeCell ref="B6:E6"/>
    <mergeCell ref="B3:E3"/>
    <mergeCell ref="B5:E5"/>
    <mergeCell ref="A2:F2"/>
    <mergeCell ref="A4:F4"/>
    <mergeCell ref="B52:E52"/>
    <mergeCell ref="B51:E51"/>
    <mergeCell ref="B53:E53"/>
    <mergeCell ref="B54:E54"/>
    <mergeCell ref="B15:E15"/>
    <mergeCell ref="B60:E60"/>
    <mergeCell ref="B35:E35"/>
    <mergeCell ref="B48:E48"/>
    <mergeCell ref="B47:E47"/>
    <mergeCell ref="B49:E49"/>
    <mergeCell ref="B43:E43"/>
    <mergeCell ref="B58:E58"/>
    <mergeCell ref="B56:E56"/>
    <mergeCell ref="B57:E57"/>
    <mergeCell ref="B37:E37"/>
    <mergeCell ref="B55:E55"/>
    <mergeCell ref="B46:E46"/>
    <mergeCell ref="B44:E44"/>
    <mergeCell ref="B45:E45"/>
    <mergeCell ref="B50:E50"/>
    <mergeCell ref="B12:E12"/>
    <mergeCell ref="B13:E13"/>
    <mergeCell ref="B42:E42"/>
    <mergeCell ref="B40:E40"/>
    <mergeCell ref="B38:E38"/>
    <mergeCell ref="B39:E39"/>
    <mergeCell ref="B41:E41"/>
    <mergeCell ref="B32:E32"/>
    <mergeCell ref="B33:E33"/>
    <mergeCell ref="B14:E14"/>
    <mergeCell ref="B26:C26"/>
    <mergeCell ref="B30:E30"/>
    <mergeCell ref="B29:E29"/>
    <mergeCell ref="B16:E16"/>
    <mergeCell ref="B17:C17"/>
    <mergeCell ref="B18:C18"/>
  </mergeCells>
  <phoneticPr fontId="0" type="noConversion"/>
  <dataValidations count="4">
    <dataValidation type="date" showInputMessage="1" showErrorMessage="1" errorTitle="Geburtsdatum?" error="Erwartet wird ein gültiges Datum zwischen dem 01.01.1901 und dem 31.12.2007!" promptTitle="Geburtsdatum" prompt="Bitte das Geburtsdatum des Sportkalender-Benutzers angeben! Es wird in dieser Version des Sportkalenders noch nicht in anderen Arbeitsblättern referenziert und muss daher nicht angegeben werden." sqref="D18" xr:uid="{00000000-0002-0000-0100-000000000000}">
      <formula1>367</formula1>
      <formula2>39447</formula2>
    </dataValidation>
    <dataValidation type="decimal" showInputMessage="1" showErrorMessage="1" errorTitle="Körpergröße?" error="Akzeptiert wird eine Körpergröße zwischen 1,50 und 2,50 Meter!" promptTitle="Körpgergröße" prompt="Bitte die Körpergröße des Sportkalender-Benutzers angeben! Sie wird zur Berechnung des Body-Mass-Index in den Arbeitsblättern Jan bis Dez, Woche, Monat und VonBis benötigt. Damit die BMI-Berechnung funktioniert, wird bei Nicht-Angabe ein Default benutzt. " sqref="D19" xr:uid="{00000000-0002-0000-0100-000001000000}">
      <formula1>1.5</formula1>
      <formula2>2.5</formula2>
    </dataValidation>
    <dataValidation type="textLength" showInputMessage="1" showErrorMessage="1" errorTitle="Benutzername?" error="Bitte den Namen mit mindestens 2 und höchstens 48 Bytes angeben!" promptTitle="Benutzername" prompt="Bitte den Namen des Sportkalender-Benutzers angeben! Er wird in der Titelzeile jedes einzelnen Arbeitsblattes angezeigt. Wird der Benutzername nicht angegeben, wird jeweils &lt;unbekannter Benutzer&gt; angezeigt." sqref="D17" xr:uid="{00000000-0002-0000-0100-000002000000}">
      <formula1>2</formula1>
      <formula2>48</formula2>
    </dataValidation>
    <dataValidation type="whole" showInputMessage="1" showErrorMessage="1" errorTitle="Kalenderjahr?" error="Bitte eine Ganzzahl zwischen 1901 und 9999 angeben oder das Feld vollständig leer lassen bzw abbrechen!" promptTitle="Kalenderjahr" prompt="Gewünschtes Statistik-Jahr zwischen 1901 und 9999 angeben oder das Feld leer lassen für das aktuelle Jahr als Default!" sqref="D20" xr:uid="{00000000-0002-0000-0100-000003000000}">
      <formula1>1901</formula1>
      <formula2>9999</formula2>
    </dataValidation>
  </dataValidations>
  <printOptions horizontalCentered="1" verticalCentered="1"/>
  <pageMargins left="0.39370078740157483" right="0.39370078740157483" top="0.39370078740157483" bottom="0.39370078740157483" header="0" footer="0"/>
  <pageSetup paperSize="9" scale="69" orientation="landscape" horizontalDpi="4294967293" verticalDpi="96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E36BC-DBAF-4DC2-812F-6CAF9B9AC50C}">
  <sheetPr codeName="Tabelle26">
    <pageSetUpPr fitToPage="1"/>
  </sheetPr>
  <dimension ref="A1:Z7"/>
  <sheetViews>
    <sheetView zoomScaleNormal="100" zoomScaleSheetLayoutView="50" workbookViewId="0">
      <pane ySplit="6" topLeftCell="A7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8" width="10.7109375" hidden="1" customWidth="1"/>
    <col min="9" max="10" width="5.7109375" customWidth="1"/>
    <col min="11" max="11" width="20.7109375" hidden="1" customWidth="1"/>
    <col min="12" max="12" width="10.7109375" customWidth="1"/>
    <col min="13" max="13" width="20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20.7109375" hidden="1" customWidth="1"/>
    <col min="20" max="21" width="6.7109375" customWidth="1"/>
    <col min="22" max="22" width="13.7109375" customWidth="1"/>
    <col min="23" max="23" width="7.7109375" customWidth="1"/>
    <col min="24" max="24" width="4.7109375" customWidth="1"/>
    <col min="25" max="25" width="20.7109375" hidden="1" customWidth="1"/>
    <col min="26" max="26" width="14.7109375" customWidth="1"/>
  </cols>
  <sheetData>
    <row r="1" spans="1:26" ht="14.1" customHeight="1" thickBot="1" x14ac:dyDescent="0.25">
      <c r="A1" s="740"/>
      <c r="B1" s="741"/>
      <c r="C1" s="741"/>
      <c r="D1" s="741"/>
      <c r="E1" s="741"/>
      <c r="F1" s="741"/>
      <c r="G1" s="741"/>
      <c r="H1" s="741"/>
      <c r="I1" s="741"/>
      <c r="J1" s="741"/>
      <c r="K1" s="742"/>
      <c r="L1" s="742"/>
      <c r="M1" s="742"/>
      <c r="N1" s="742"/>
      <c r="O1" s="742"/>
      <c r="P1" s="742"/>
      <c r="Q1" s="742"/>
      <c r="R1" s="743"/>
      <c r="S1" s="743"/>
      <c r="T1" s="743"/>
      <c r="U1" s="743"/>
      <c r="V1" s="743"/>
      <c r="W1" s="743"/>
      <c r="X1" s="743"/>
      <c r="Y1" s="743"/>
      <c r="Z1" s="744"/>
    </row>
    <row r="2" spans="1:26" ht="27.95" customHeight="1" thickBot="1" x14ac:dyDescent="0.25">
      <c r="A2" s="727" t="str">
        <f>"Christians Sportkalender " &amp; Start!D26 &amp;" für "&amp;Start!D23</f>
        <v>Christians Sportkalender 2025 für Christian Geißler</v>
      </c>
      <c r="B2" s="738"/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9"/>
    </row>
    <row r="3" spans="1:26" ht="14.1" customHeight="1" x14ac:dyDescent="0.2">
      <c r="A3" s="745"/>
      <c r="B3" s="746"/>
      <c r="C3" s="746"/>
      <c r="D3" s="746"/>
      <c r="E3" s="746"/>
      <c r="F3" s="746"/>
      <c r="G3" s="746"/>
      <c r="H3" s="746"/>
      <c r="I3" s="746"/>
      <c r="J3" s="746"/>
      <c r="K3" s="747"/>
      <c r="L3" s="747"/>
      <c r="M3" s="747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548"/>
    </row>
    <row r="4" spans="1:26" ht="14.1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7"/>
      <c r="F4" s="617"/>
      <c r="G4" s="617"/>
      <c r="H4" s="617"/>
      <c r="I4" s="617"/>
      <c r="J4" s="617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543"/>
    </row>
    <row r="5" spans="1:26" ht="14.1" customHeight="1" thickBot="1" x14ac:dyDescent="0.25">
      <c r="A5" s="745"/>
      <c r="B5" s="746"/>
      <c r="C5" s="746"/>
      <c r="D5" s="746"/>
      <c r="E5" s="746"/>
      <c r="F5" s="746"/>
      <c r="G5" s="746"/>
      <c r="H5" s="746"/>
      <c r="I5" s="746"/>
      <c r="J5" s="746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548"/>
    </row>
    <row r="6" spans="1:26" ht="27.95" customHeight="1" thickBot="1" x14ac:dyDescent="0.25">
      <c r="A6" s="727" t="s">
        <v>547</v>
      </c>
      <c r="B6" s="738"/>
      <c r="C6" s="738"/>
      <c r="D6" s="738"/>
      <c r="E6" s="738"/>
      <c r="F6" s="738"/>
      <c r="G6" s="738"/>
      <c r="H6" s="738"/>
      <c r="I6" s="738"/>
      <c r="J6" s="738"/>
      <c r="K6" s="738"/>
      <c r="L6" s="738"/>
      <c r="M6" s="738"/>
      <c r="N6" s="738"/>
      <c r="O6" s="738"/>
      <c r="P6" s="738"/>
      <c r="Q6" s="738"/>
      <c r="R6" s="738"/>
      <c r="S6" s="738"/>
      <c r="T6" s="738"/>
      <c r="U6" s="738"/>
      <c r="V6" s="738"/>
      <c r="W6" s="738"/>
      <c r="X6" s="738"/>
      <c r="Y6" s="738"/>
      <c r="Z6" s="739"/>
    </row>
    <row r="7" spans="1:26" ht="399.95" customHeight="1" x14ac:dyDescent="0.2">
      <c r="A7" s="735"/>
      <c r="B7" s="736"/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6"/>
      <c r="R7" s="736"/>
      <c r="S7" s="736"/>
      <c r="T7" s="736"/>
      <c r="U7" s="736"/>
      <c r="V7" s="736"/>
      <c r="W7" s="736"/>
      <c r="X7" s="736"/>
      <c r="Y7" s="736"/>
      <c r="Z7" s="737"/>
    </row>
  </sheetData>
  <sheetProtection algorithmName="SHA-512" hashValue="Pim+3pK123G9BC85rwQ/cKp7IihMiXb7bVcltC8mcFL0mmGDZFS8FAB8b5vSWCU32z4miyrmbzoea+X6pV58Og==" saltValue="FMnvh8uv4qrqo4U21bC1eg==" spinCount="100000" sheet="1" objects="1" scenarios="1" selectLockedCells="1"/>
  <mergeCells count="7">
    <mergeCell ref="A7:Z7"/>
    <mergeCell ref="A6:Z6"/>
    <mergeCell ref="A1:Z1"/>
    <mergeCell ref="A2:Z2"/>
    <mergeCell ref="A3:Z3"/>
    <mergeCell ref="A4:Z4"/>
    <mergeCell ref="A5:Z5"/>
  </mergeCells>
  <printOptions horizontalCentered="1" verticalCentered="1"/>
  <pageMargins left="0.39370078740157483" right="0.39370078740157483" top="0.39370078740157483" bottom="0.39370078740157483" header="0.39370078740157483" footer="0.39370078740157483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7">
    <pageSetUpPr fitToPage="1"/>
  </sheetPr>
  <dimension ref="A1:Y74"/>
  <sheetViews>
    <sheetView zoomScaleNormal="100" workbookViewId="0">
      <pane ySplit="8" topLeftCell="A50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4.7109375" customWidth="1"/>
    <col min="2" max="2" width="0.140625" customWidth="1"/>
    <col min="3" max="7" width="10.7109375" hidden="1" customWidth="1"/>
    <col min="8" max="8" width="7" bestFit="1" customWidth="1"/>
    <col min="9" max="9" width="4.7109375" customWidth="1"/>
    <col min="10" max="11" width="10.7109375" hidden="1" customWidth="1"/>
    <col min="12" max="12" width="10.7109375" customWidth="1"/>
    <col min="13" max="14" width="12.7109375" hidden="1" customWidth="1"/>
    <col min="15" max="15" width="11.7109375" customWidth="1"/>
    <col min="16" max="17" width="10.7109375" hidden="1" customWidth="1"/>
    <col min="18" max="21" width="8.7109375" customWidth="1"/>
    <col min="22" max="22" width="4.7109375" customWidth="1"/>
    <col min="23" max="23" width="22.7109375" customWidth="1"/>
    <col min="24" max="24" width="6.7109375" customWidth="1"/>
    <col min="25" max="25" width="4.7109375" customWidth="1"/>
  </cols>
  <sheetData>
    <row r="1" spans="1:25" ht="13.5" customHeight="1" x14ac:dyDescent="0.2">
      <c r="A1" s="608"/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10"/>
      <c r="M1" s="610"/>
      <c r="N1" s="610"/>
      <c r="O1" s="610"/>
      <c r="P1" s="610"/>
      <c r="Q1" s="610"/>
      <c r="R1" s="610"/>
      <c r="S1" s="610"/>
      <c r="T1" s="610"/>
      <c r="U1" s="611"/>
      <c r="V1" s="611"/>
      <c r="W1" s="611"/>
      <c r="X1" s="611"/>
      <c r="Y1" s="612"/>
    </row>
    <row r="2" spans="1:25" ht="37.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559"/>
      <c r="T2" s="559"/>
      <c r="U2" s="559"/>
      <c r="V2" s="559"/>
      <c r="W2" s="559"/>
      <c r="X2" s="559"/>
      <c r="Y2" s="572"/>
    </row>
    <row r="3" spans="1:25" ht="13.5" customHeight="1" x14ac:dyDescent="0.2">
      <c r="A3" s="748"/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50"/>
      <c r="M3" s="750"/>
      <c r="N3" s="750"/>
      <c r="O3" s="750"/>
      <c r="P3" s="750"/>
      <c r="Q3" s="750"/>
      <c r="R3" s="750"/>
      <c r="S3" s="750"/>
      <c r="T3" s="750"/>
      <c r="U3" s="751"/>
      <c r="V3" s="751"/>
      <c r="W3" s="751"/>
      <c r="X3" s="751"/>
      <c r="Y3" s="752"/>
    </row>
    <row r="4" spans="1:25" ht="13.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9"/>
    </row>
    <row r="5" spans="1:25" ht="13.5" customHeight="1" x14ac:dyDescent="0.2">
      <c r="A5" s="748"/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50"/>
      <c r="M5" s="750"/>
      <c r="N5" s="750"/>
      <c r="O5" s="750"/>
      <c r="P5" s="750"/>
      <c r="Q5" s="750"/>
      <c r="R5" s="750"/>
      <c r="S5" s="750"/>
      <c r="T5" s="750"/>
      <c r="U5" s="751"/>
      <c r="V5" s="751"/>
      <c r="W5" s="751"/>
      <c r="X5" s="751"/>
      <c r="Y5" s="752"/>
    </row>
    <row r="6" spans="1:25" ht="65.099999999999994" customHeight="1" x14ac:dyDescent="0.2">
      <c r="A6" s="4" t="s">
        <v>120</v>
      </c>
      <c r="B6" s="499" t="s">
        <v>621</v>
      </c>
      <c r="C6" s="10" t="s">
        <v>19</v>
      </c>
      <c r="D6" s="10" t="s">
        <v>71</v>
      </c>
      <c r="E6" s="499" t="s">
        <v>606</v>
      </c>
      <c r="F6" s="499" t="s">
        <v>607</v>
      </c>
      <c r="G6" s="499" t="s">
        <v>608</v>
      </c>
      <c r="H6" s="10" t="s">
        <v>20</v>
      </c>
      <c r="I6" s="72" t="s">
        <v>161</v>
      </c>
      <c r="J6" s="500" t="s">
        <v>609</v>
      </c>
      <c r="K6" s="500" t="s">
        <v>610</v>
      </c>
      <c r="L6" s="12" t="s">
        <v>356</v>
      </c>
      <c r="M6" s="501" t="s">
        <v>611</v>
      </c>
      <c r="N6" s="501" t="s">
        <v>612</v>
      </c>
      <c r="O6" s="12" t="s">
        <v>355</v>
      </c>
      <c r="P6" s="500" t="s">
        <v>613</v>
      </c>
      <c r="Q6" s="500" t="s">
        <v>614</v>
      </c>
      <c r="R6" s="12" t="s">
        <v>332</v>
      </c>
      <c r="S6" s="12" t="s">
        <v>21</v>
      </c>
      <c r="T6" s="12" t="s">
        <v>40</v>
      </c>
      <c r="U6" s="12" t="s">
        <v>22</v>
      </c>
      <c r="V6" s="753" t="s">
        <v>353</v>
      </c>
      <c r="W6" s="753"/>
      <c r="X6" s="753"/>
      <c r="Y6" s="754"/>
    </row>
    <row r="7" spans="1:25" ht="12.75" customHeight="1" x14ac:dyDescent="0.2">
      <c r="A7" s="755"/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4"/>
    </row>
    <row r="8" spans="1:25" ht="37.5" customHeight="1" x14ac:dyDescent="0.2">
      <c r="A8" s="557" t="s">
        <v>689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2"/>
    </row>
    <row r="9" spans="1:25" x14ac:dyDescent="0.2">
      <c r="A9" s="581"/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82"/>
      <c r="M9" s="582"/>
      <c r="N9" s="582"/>
      <c r="O9" s="582"/>
      <c r="P9" s="582"/>
      <c r="Q9" s="582"/>
      <c r="R9" s="582"/>
      <c r="S9" s="582"/>
      <c r="T9" s="582"/>
      <c r="U9" s="582"/>
      <c r="V9" s="582"/>
      <c r="W9" s="582"/>
      <c r="X9" s="582"/>
      <c r="Y9" s="583"/>
    </row>
    <row r="10" spans="1:25" hidden="1" x14ac:dyDescent="0.2">
      <c r="A10" s="4"/>
      <c r="B10" s="24"/>
      <c r="C10" s="24"/>
      <c r="D10" s="24"/>
      <c r="E10" s="24" t="s">
        <v>73</v>
      </c>
      <c r="F10" s="24" t="s">
        <v>73</v>
      </c>
      <c r="G10" s="24" t="s">
        <v>73</v>
      </c>
      <c r="H10" s="24"/>
      <c r="I10" s="24"/>
      <c r="J10" s="24"/>
      <c r="K10" s="24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 t="s">
        <v>74</v>
      </c>
      <c r="W10" s="71"/>
      <c r="X10" s="71"/>
      <c r="Y10" s="124"/>
    </row>
    <row r="11" spans="1:25" hidden="1" x14ac:dyDescent="0.2">
      <c r="A11" s="4"/>
      <c r="B11" s="24"/>
      <c r="C11" s="24"/>
      <c r="D11" s="24"/>
      <c r="E11" s="24" t="s">
        <v>75</v>
      </c>
      <c r="F11" s="24" t="s">
        <v>75</v>
      </c>
      <c r="G11" s="24" t="s">
        <v>75</v>
      </c>
      <c r="H11" s="24"/>
      <c r="I11" s="24"/>
      <c r="J11" s="24"/>
      <c r="K11" s="24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 t="s">
        <v>75</v>
      </c>
      <c r="W11" s="71"/>
      <c r="X11" s="71"/>
      <c r="Y11" s="124"/>
    </row>
    <row r="12" spans="1:25" hidden="1" x14ac:dyDescent="0.2">
      <c r="A12" s="4"/>
      <c r="B12" s="24"/>
      <c r="C12" s="24"/>
      <c r="D12" s="24"/>
      <c r="E12" s="24" t="s">
        <v>73</v>
      </c>
      <c r="F12" s="24" t="s">
        <v>73</v>
      </c>
      <c r="G12" s="24" t="s">
        <v>73</v>
      </c>
      <c r="H12" s="24"/>
      <c r="I12" s="24"/>
      <c r="J12" s="24"/>
      <c r="K12" s="24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 t="s">
        <v>74</v>
      </c>
      <c r="W12" s="71"/>
      <c r="X12" s="71"/>
      <c r="Y12" s="124"/>
    </row>
    <row r="13" spans="1:25" x14ac:dyDescent="0.2">
      <c r="A13" s="175">
        <f>Jan!A9</f>
        <v>1</v>
      </c>
      <c r="B13" s="93" t="e">
        <f>IF(ISERROR(C13/D13),#N/A,C13/D13)</f>
        <v>#N/A</v>
      </c>
      <c r="C13" s="495">
        <f>SUMIF(Jan!$A$9:$A$39,$A13,Jan!G$9:G$39)+SUMIF(Feb!$A$9:$A$39,$A13,Feb!G$9:G$39)+SUMIF(Mar!$A$9:$A$39,$A13,Mar!G$9:G$39)+SUMIF(Apr!$A$9:$A$39,$A13,Apr!G$9:G$39)+SUMIF(Mai!$A$9:$A$39,$A13,Mai!G$9:G$39)+SUMIF(Jun!$A$9:$A$39,$A13,Jun!G$9:G$39)+SUMIF(Jul!$A$9:$A$39,$A13,Jul!G$9:G$39)+SUMIF(Aug!$A$9:$A$39,$A13,Aug!G$9:G$39)+SUMIF(Sep!$A$9:$A$39,$A13,Sep!G$9:G$39)+SUMIF(Okt!$A$9:$A$39,$A13,Okt!G$9:G$39)+SUMIF(Nov!$A$9:$A$39,$A13,Nov!G$9:G$39)+SUMIF(Dez!$A$9:$A$39,$A13,Dez!G$9:G$39)</f>
        <v>0</v>
      </c>
      <c r="D13" s="496">
        <f>SUMIF(Jan!$A$9:$A$39,$A13,Jan!H$9:H$39)+SUMIF(Feb!$A$9:$A$39,$A13,Feb!H$9:H$39)+SUMIF(Mar!$A$9:$A$39,$A13,Mar!H$9:H$39)+SUMIF(Apr!$A$9:$A$39,$A13,Apr!H$9:H$39)+SUMIF(Mai!$A$9:$A$39,$A13,Mai!H$9:H$39)+SUMIF(Jun!$A$9:$A$39,$A13,Jun!H$9:H$39)+SUMIF(Jul!$A$9:$A$39,$A13,Jul!H$9:H$39)+SUMIF(Aug!$A$9:$A$39,$A13,Aug!H$9:H$39)+SUMIF(Sep!$A$9:$A$39,$A13,Sep!H$9:H$39)+SUMIF(Okt!$A$9:$A$39,$A13,Okt!H$9:H$39)+SUMIF(Nov!$A$9:$A$39,$A13,Nov!H$9:H$39)+SUMIF(Dez!$A$9:$A$39,$A13,Dez!H$9:H$39)</f>
        <v>0</v>
      </c>
      <c r="E13" s="496">
        <f>COUNTIF(Jan!$M$9:$M$39,$A13)+COUNTIF(Feb!$M$9:$M$39,$A13)+COUNTIF(Mar!$M$9:$M$39,$A13)+COUNTIF(Apr!$M$9:$M$39,$A13)+COUNTIF(Mai!$M$9:$M$39,$A13)+COUNTIF(Jun!$M$9:$M$39,$A13)+COUNTIF(Jul!$M$9:$M$39,$A13)+COUNTIF(Aug!$M$9:$M$39,$A13)+COUNTIF(Sep!$M$9:$M$39,$A13)+COUNTIF(Okt!$M$9:$M$39,$A13)+COUNTIF(Nov!$M$9:$M$39,$A13)+COUNTIF(Dez!$M$9:$M$39,$A13)</f>
        <v>0</v>
      </c>
      <c r="F13" s="496">
        <f>COUNTIF(Jan!$M$43:$M$73,$A13)+COUNTIF(Feb!$M$43:$M$73,$A13)+COUNTIF(Mar!$M$43:$M$73,$A13)+COUNTIF(Apr!$M$43:$M$73,$A13)+COUNTIF(Mai!$M$43:$M$73,$A13)+COUNTIF(Jun!$M$43:$M$73,$A13)+COUNTIF(Jul!$M$43:$M$73,$A13)+COUNTIF(Aug!$M$43:$M$73,$A13)+COUNTIF(Sep!$M$43:$M$73,$A13)+COUNTIF(Okt!$M$43:$M$73,$A13)+COUNTIF(Nov!$M$43:$M$73,$A13)+COUNTIF(Dez!$M$43:$M$73,$A13)</f>
        <v>0</v>
      </c>
      <c r="G13" s="496">
        <f>E13+F13</f>
        <v>0</v>
      </c>
      <c r="H13" s="93" t="str">
        <f t="shared" ref="H13:H44" si="0">IF(ISERROR(C13/D13),"",C13/D13)</f>
        <v/>
      </c>
      <c r="I13" s="93" t="str">
        <f>IF(ISERROR(H13/(Start!$D$25*Start!$D$25)),"",H13/(Start!$D$25*Start!$D$25))</f>
        <v/>
      </c>
      <c r="J13" s="16">
        <f>SUMIF(Jan!$M$9:$M$39,$A13,Jan!R$9:R$39)+SUMIF(Feb!$M$9:$M$39,$A13,Feb!R$9:R$39)+SUMIF(Mar!$M$9:$M$39,$A13,Mar!R$9:R$39)+SUMIF(Apr!$M$9:$M$39,$A13,Apr!R$9:R$39)+SUMIF(Mai!$M$9:$M$39,$A13,Mai!R$9:R$39)+SUMIF(Jun!$M$9:$M$39,$A13,Jun!R$9:R$39)+SUMIF(Jul!$M$9:$M$39,$A13,Jul!R$9:R$39)+SUMIF(Aug!$M$9:$M$39,$A13,Aug!R$9:R$39)+SUMIF(Sep!$M$9:$M$39,$A13,Sep!R$9:R$39)+SUMIF(Okt!$M$9:$M$39,$A13,Okt!R$9:R$39)+SUMIF(Nov!$M$9:$M$39,$A13,Nov!R$9:R$39)+SUMIF(Dez!$M$9:$M$39,$A13,Dez!R$9:R$39)</f>
        <v>0</v>
      </c>
      <c r="K13" s="16">
        <f>SUMIF(Jan!$M$43:$M$73,$A13,Jan!R$43:R$73)+SUMIF(Feb!$M$43:$M$73,$A13,Feb!R$43:R$73)+SUMIF(Mar!$M$43:$M$73,$A13,Mar!R$43:R$73)+SUMIF(Apr!$M$43:$M$73,$A13,Apr!R$43:R$73)+SUMIF(Mai!$M$43:$M$73,$A13,Mai!R$43:R$73)+SUMIF(Jun!$M$43:$M$73,$A13,Jun!R$43:R$73)+SUMIF(Jul!$M$43:$M$73,$A13,Jul!R$43:R$73)+SUMIF(Aug!$M$43:$M$73,$A13,Aug!R$43:R$73)+SUMIF(Sep!$M$43:$M$73,$A13,Sep!R$43:R$73)+SUMIF(Okt!$M$43:$M$73,$A13,Okt!R$43:R$73)+SUMIF(Nov!$M$43:$M$73,$A13,Nov!R$43:R$73)+SUMIF(Dez!$M$43:$M$73,$A13,Dez!R$43:R$73)</f>
        <v>0</v>
      </c>
      <c r="L13" s="16" t="str">
        <f>IF(SUM(J13+K13)=0,"",SUM(J13+K13))</f>
        <v/>
      </c>
      <c r="M13" s="17">
        <f>SUMIF(Jan!$M$9:$M$39,$A13,Jan!S$9:S$39)+SUMIF(Feb!$M$9:$M$39,$A13,Feb!S$9:S$39)+SUMIF(Mar!$M$9:$M$39,$A13,Mar!S$9:S$39)+SUMIF(Apr!$M$9:$M$39,$A13,Apr!S$9:S$39)+SUMIF(Mai!$M$9:$M$39,$A13,Mai!S$9:S$39)+SUMIF(Jun!$M$9:$M$39,$A13,Jun!S$9:S$39)+SUMIF(Jul!$M$9:$M$39,$A13,Jul!S$9:S$39)+SUMIF(Aug!$M$9:$M$39,$A13,Aug!S$9:S$39)+SUMIF(Sep!$M$9:$M$39,$A13,Sep!S$9:S$39)+SUMIF(Okt!$M$9:$M$39,$A13,Okt!S$9:S$39)+SUMIF(Nov!$M$9:$M$39,$A13,Nov!S$9:S$39)+SUMIF(Dez!$M$9:$M$39,$A13,Dez!S$9:S$39)</f>
        <v>0</v>
      </c>
      <c r="N13" s="17">
        <f>SUMIF(Jan!$M$43:$M$73,$A13,Jan!S$43:S$73)+SUMIF(Feb!$M$43:$M$73,$A13,Feb!S$43:S$73)+SUMIF(Mar!$M$43:$M$73,$A13,Mar!S$43:S$73)+SUMIF(Apr!$M$43:$M$73,$A13,Apr!S$43:S$73)+SUMIF(Mai!$M$43:$M$73,$A13,Mai!S$43:S$73)+SUMIF(Jun!$M$43:$M$73,$A13,Jun!S$43:S$73)+SUMIF(Jul!$M$43:$M$73,$A13,Jul!S$43:S$73)+SUMIF(Aug!$M$43:$M$73,$A13,Aug!S$43:S$73)+SUMIF(Sep!$M$43:$M$73,$A13,Sep!S$43:S$73)+SUMIF(Okt!$M$43:$M$73,$A13,Okt!S$43:S$73)+SUMIF(Nov!$M$43:$M$73,$A13,Nov!S$43:S$73)+SUMIF(Dez!$M$43:$M$73,$A13,Dez!S$43:S$73)</f>
        <v>0</v>
      </c>
      <c r="O13" s="17" t="str">
        <f>IF(SUM(M13+N13)=0,"",SUM(M13+N13))</f>
        <v/>
      </c>
      <c r="P13" s="74">
        <f>SUMIF(Jan!$M$9:$M$39,$A13,Jan!U$9:U$39)+SUMIF(Feb!$M$9:$M$39,$A13,Feb!U$9:U$39)+SUMIF(Mar!$M$9:$M$39,$A13,Mar!U$9:U$39)+SUMIF(Apr!$M$9:$M$39,$A13,Apr!U$9:U$39)+SUMIF(Mai!$M$9:$M$39,$A13,Mai!U$9:U$39)+SUMIF(Jun!$M$9:$M$39,$A13,Jun!U$9:U$39)+SUMIF(Jul!$M$9:$M$39,$A13,Jul!U$9:U$39)+SUMIF(Aug!$M$9:$M$39,$A13,Aug!U$9:U$39)+SUMIF(Sep!$M$9:$M$39,$A13,Sep!U$9:U$39)+SUMIF(Okt!$M$9:$M$39,$A13,Okt!U$9:U$39)+SUMIF(Nov!$M$9:$M$39,$A13,Nov!U$9:U$39)+SUMIF(Dez!$M$9:$M$39,$A13,Dez!U$9:U$39)</f>
        <v>0</v>
      </c>
      <c r="Q13" s="74">
        <f>SUMIF(Jan!$M$43:$M$73,$A13,Jan!U$43:U$73)+SUMIF(Feb!$M$43:$M$73,$A13,Feb!U$43:U$73)+SUMIF(Mar!$M$43:$M$73,$A13,Mar!U$43:U$73)+SUMIF(Apr!$M$43:$M$73,$A13,Apr!U$43:U$73)+SUMIF(Mai!$M$43:$M$73,$A13,Mai!U$43:U$73)+SUMIF(Jun!$M$43:$M$73,$A13,Jun!U$43:U$73)+SUMIF(Jul!$M$43:$M$73,$A13,Jul!U$43:U$73)+SUMIF(Aug!$M$43:$M$73,$A13,Aug!U$43:U$73)+SUMIF(Sep!$M$43:$M$73,$A13,Sep!U$43:U$73)+SUMIF(Okt!$M$43:$M$73,$A13,Okt!U$43:U$73)+SUMIF(Nov!$M$43:$M$73,$A13,Nov!U$43:U$73)+SUMIF(Dez!$M$43:$M$73,$A13,Dez!U$43:U$73)</f>
        <v>0</v>
      </c>
      <c r="R13" s="11" t="str">
        <f>IF(SUM(P13+Q13)=0,"",SUM(P13+Q13))</f>
        <v/>
      </c>
      <c r="S13" s="74" t="str">
        <f>IF(V13=0,"",(SUMIF(Jan!M$9:M$73,A13,Jan!W$9:W$73)+SUMIF(Feb!M$9:M$73,A13,Feb!W$9:W$73)+SUMIF(Mar!M$9:M$73,A13,Mar!W$9:W$73)+SUMIF(Apr!M$9:M$73,A13,Apr!W$9:W$73)+SUMIF(Mai!M$9:M$73,A13,Mai!W$9:W$73)+SUMIF(Jun!M$9:M$73,A13,Jun!W$9:W$73)+SUMIF(Jul!M$9:M$73,A13,Jul!W$9:W$73)+SUMIF(Aug!M$9:M$73,A13,Aug!W$9:W$73)+SUMIF(Sep!M$9:M$73,A13,Sep!W$9:W$73)+SUMIF(Okt!M$9:M$73,A13,Okt!W$9:W$73)+SUMIF(Nov!M$9:M$73,A13,Nov!W$9:W$73)+SUMIF(Dez!M$9:M$73,A13,Dez!W$9:W$73))/V13)</f>
        <v/>
      </c>
      <c r="T13" s="1" t="str">
        <f>IF(ISNUMBER($L13),IF(ISNUMBER($O13),$O13/$L13,""),"")</f>
        <v/>
      </c>
      <c r="U13" s="6" t="str">
        <f>IF(ISNUMBER($L13),IF(ISNUMBER($O13),$L13/$O13/24,""),"")</f>
        <v/>
      </c>
      <c r="V13" s="94">
        <f>COUNTIF(Jan!$M$9:$M$39,$A13)+COUNTIF(Jan!$M$43:$M$73,$A13)+COUNTIF(Feb!$M$9:$M$39,$A13)+COUNTIF(Feb!$M$43:$M$73,$A13)+COUNTIF(Mar!$M$9:$M$39,$A13)+COUNTIF(Mar!$M$43:$M$73,$A13)+COUNTIF(Apr!$M$9:$M$39,$A13)+COUNTIF(Apr!$M$43:$M$73,$A13)+COUNTIF(Mai!$M$9:$M$39,$A13)+COUNTIF(Mai!$M$43:$M$73,$A13)+COUNTIF(Jun!$M$9:$M$39,$A13)+COUNTIF(Jun!$M$43:$M$73,$A13)+COUNTIF(Jul!$M$9:$M$39,$A13)+COUNTIF(Jul!$M$43:$M$73,$A13)+COUNTIF(Aug!$M$9:$M$39,$A13)+COUNTIF(Aug!$M$43:$M$73,$A13)+COUNTIF(Sep!$M$9:$M$39,$A13)+COUNTIF(Sep!$M$43:$M$73,$A13)+COUNTIF(Okt!$M$9:$M$39,$A13)+COUNTIF(Okt!$M$43:$M$73,$A13)+COUNTIF(Nov!$M$9:$M$39,$A13)+COUNTIF(Nov!$M$43:$M$73,$A13)+COUNTIF(Dez!$M$9:$M$39,$A13)+COUNTIF(Dez!$M$43:$M$73,$A13)</f>
        <v>0</v>
      </c>
      <c r="W13" s="8" t="str">
        <f>IF(TEXT(V13,0)="","",IF(V13=0,"",IF(V13=1,"Lauf mit","Läufe mit durchschnittlich")))</f>
        <v/>
      </c>
      <c r="X13" s="6" t="str">
        <f>IF(TEXT(V13,0)="","",IF(L13=0,"",IF(V13=0,"",L13/V13)))</f>
        <v/>
      </c>
      <c r="Y13" s="18" t="str">
        <f>IF(TEXT(V13,0)="","",IF(V13=0,"","km"))</f>
        <v/>
      </c>
    </row>
    <row r="14" spans="1:25" x14ac:dyDescent="0.2">
      <c r="A14" s="175">
        <f>A13+1</f>
        <v>2</v>
      </c>
      <c r="B14" s="93" t="e">
        <f t="shared" ref="B14:B66" si="1">IF(ISERROR(C14/D14),#N/A,C14/D14)</f>
        <v>#N/A</v>
      </c>
      <c r="C14" s="495">
        <f>SUMIF(Jan!$A$9:$A$39,$A14,Jan!G$9:G$39)+SUMIF(Feb!$A$9:$A$39,$A14,Feb!G$9:G$39)+SUMIF(Mar!$A$9:$A$39,$A14,Mar!G$9:G$39)+SUMIF(Apr!$A$9:$A$39,$A14,Apr!G$9:G$39)+SUMIF(Mai!$A$9:$A$39,$A14,Mai!G$9:G$39)+SUMIF(Jun!$A$9:$A$39,$A14,Jun!G$9:G$39)+SUMIF(Jul!$A$9:$A$39,$A14,Jul!G$9:G$39)+SUMIF(Aug!$A$9:$A$39,$A14,Aug!G$9:G$39)+SUMIF(Sep!$A$9:$A$39,$A14,Sep!G$9:G$39)+SUMIF(Okt!$A$9:$A$39,$A14,Okt!G$9:G$39)+SUMIF(Nov!$A$9:$A$39,$A14,Nov!G$9:G$39)+SUMIF(Dez!$A$9:$A$39,$A14,Dez!G$9:G$39)</f>
        <v>0</v>
      </c>
      <c r="D14" s="496">
        <f>SUMIF(Jan!$A$9:$A$39,$A14,Jan!H$9:H$39)+SUMIF(Feb!$A$9:$A$39,$A14,Feb!H$9:H$39)+SUMIF(Mar!$A$9:$A$39,$A14,Mar!H$9:H$39)+SUMIF(Apr!$A$9:$A$39,$A14,Apr!H$9:H$39)+SUMIF(Mai!$A$9:$A$39,$A14,Mai!H$9:H$39)+SUMIF(Jun!$A$9:$A$39,$A14,Jun!H$9:H$39)+SUMIF(Jul!$A$9:$A$39,$A14,Jul!H$9:H$39)+SUMIF(Aug!$A$9:$A$39,$A14,Aug!H$9:H$39)+SUMIF(Sep!$A$9:$A$39,$A14,Sep!H$9:H$39)+SUMIF(Okt!$A$9:$A$39,$A14,Okt!H$9:H$39)+SUMIF(Nov!$A$9:$A$39,$A14,Nov!H$9:H$39)+SUMIF(Dez!$A$9:$A$39,$A14,Dez!H$9:H$39)</f>
        <v>0</v>
      </c>
      <c r="E14" s="496">
        <f>COUNTIF(Jan!$M$9:$M$39,$A14)+COUNTIF(Feb!$M$9:$M$39,$A14)+COUNTIF(Mar!$M$9:$M$39,$A14)+COUNTIF(Apr!$M$9:$M$39,$A14)+COUNTIF(Mai!$M$9:$M$39,$A14)+COUNTIF(Jun!$M$9:$M$39,$A14)+COUNTIF(Jul!$M$9:$M$39,$A14)+COUNTIF(Aug!$M$9:$M$39,$A14)+COUNTIF(Sep!$M$9:$M$39,$A14)+COUNTIF(Okt!$M$9:$M$39,$A14)+COUNTIF(Nov!$M$9:$M$39,$A14)+COUNTIF(Dez!$M$9:$M$39,$A14)</f>
        <v>0</v>
      </c>
      <c r="F14" s="496">
        <f>COUNTIF(Jan!$M$43:$M$73,$A14)+COUNTIF(Feb!$M$43:$M$73,$A14)+COUNTIF(Mar!$M$43:$M$73,$A14)+COUNTIF(Apr!$M$43:$M$73,$A14)+COUNTIF(Mai!$M$43:$M$73,$A14)+COUNTIF(Jun!$M$43:$M$73,$A14)+COUNTIF(Jul!$M$43:$M$73,$A14)+COUNTIF(Aug!$M$43:$M$73,$A14)+COUNTIF(Sep!$M$43:$M$73,$A14)+COUNTIF(Okt!$M$43:$M$73,$A14)+COUNTIF(Nov!$M$43:$M$73,$A14)+COUNTIF(Dez!$M$43:$M$73,$A14)</f>
        <v>0</v>
      </c>
      <c r="G14" s="496">
        <f t="shared" ref="G14:G66" si="2">E14+F14</f>
        <v>0</v>
      </c>
      <c r="H14" s="93" t="str">
        <f t="shared" si="0"/>
        <v/>
      </c>
      <c r="I14" s="93" t="str">
        <f>IF(ISERROR(H14/(Start!$D$25*Start!$D$25)),"",H14/(Start!$D$25*Start!$D$25))</f>
        <v/>
      </c>
      <c r="J14" s="16">
        <f>SUMIF(Jan!$M$9:$M$39,$A14,Jan!R$9:R$39)+SUMIF(Feb!$M$9:$M$39,$A14,Feb!R$9:R$39)+SUMIF(Mar!$M$9:$M$39,$A14,Mar!R$9:R$39)+SUMIF(Apr!$M$9:$M$39,$A14,Apr!R$9:R$39)+SUMIF(Mai!$M$9:$M$39,$A14,Mai!R$9:R$39)+SUMIF(Jun!$M$9:$M$39,$A14,Jun!R$9:R$39)+SUMIF(Jul!$M$9:$M$39,$A14,Jul!R$9:R$39)+SUMIF(Aug!$M$9:$M$39,$A14,Aug!R$9:R$39)+SUMIF(Sep!$M$9:$M$39,$A14,Sep!R$9:R$39)+SUMIF(Okt!$M$9:$M$39,$A14,Okt!R$9:R$39)+SUMIF(Nov!$M$9:$M$39,$A14,Nov!R$9:R$39)+SUMIF(Dez!$M$9:$M$39,$A14,Dez!R$9:R$39)</f>
        <v>0</v>
      </c>
      <c r="K14" s="16">
        <f>SUMIF(Jan!$M$43:$M$73,$A14,Jan!R$43:R$73)+SUMIF(Feb!$M$43:$M$73,$A14,Feb!R$43:R$73)+SUMIF(Mar!$M$43:$M$73,$A14,Mar!R$43:R$73)+SUMIF(Apr!$M$43:$M$73,$A14,Apr!R$43:R$73)+SUMIF(Mai!$M$43:$M$73,$A14,Mai!R$43:R$73)+SUMIF(Jun!$M$43:$M$73,$A14,Jun!R$43:R$73)+SUMIF(Jul!$M$43:$M$73,$A14,Jul!R$43:R$73)+SUMIF(Aug!$M$43:$M$73,$A14,Aug!R$43:R$73)+SUMIF(Sep!$M$43:$M$73,$A14,Sep!R$43:R$73)+SUMIF(Okt!$M$43:$M$73,$A14,Okt!R$43:R$73)+SUMIF(Nov!$M$43:$M$73,$A14,Nov!R$43:R$73)+SUMIF(Dez!$M$43:$M$73,$A14,Dez!R$43:R$73)</f>
        <v>0</v>
      </c>
      <c r="L14" s="16" t="str">
        <f t="shared" ref="L14:L66" si="3">IF(SUM(J14+K14)=0,"",SUM(J14+K14))</f>
        <v/>
      </c>
      <c r="M14" s="17">
        <f>SUMIF(Jan!$M$9:$M$39,$A14,Jan!S$9:S$39)+SUMIF(Feb!$M$9:$M$39,$A14,Feb!S$9:S$39)+SUMIF(Mar!$M$9:$M$39,$A14,Mar!S$9:S$39)+SUMIF(Apr!$M$9:$M$39,$A14,Apr!S$9:S$39)+SUMIF(Mai!$M$9:$M$39,$A14,Mai!S$9:S$39)+SUMIF(Jun!$M$9:$M$39,$A14,Jun!S$9:S$39)+SUMIF(Jul!$M$9:$M$39,$A14,Jul!S$9:S$39)+SUMIF(Aug!$M$9:$M$39,$A14,Aug!S$9:S$39)+SUMIF(Sep!$M$9:$M$39,$A14,Sep!S$9:S$39)+SUMIF(Okt!$M$9:$M$39,$A14,Okt!S$9:S$39)+SUMIF(Nov!$M$9:$M$39,$A14,Nov!S$9:S$39)+SUMIF(Dez!$M$9:$M$39,$A14,Dez!S$9:S$39)</f>
        <v>0</v>
      </c>
      <c r="N14" s="17">
        <f>SUMIF(Jan!$M$43:$M$73,$A14,Jan!S$43:S$73)+SUMIF(Feb!$M$43:$M$73,$A14,Feb!S$43:S$73)+SUMIF(Mar!$M$43:$M$73,$A14,Mar!S$43:S$73)+SUMIF(Apr!$M$43:$M$73,$A14,Apr!S$43:S$73)+SUMIF(Mai!$M$43:$M$73,$A14,Mai!S$43:S$73)+SUMIF(Jun!$M$43:$M$73,$A14,Jun!S$43:S$73)+SUMIF(Jul!$M$43:$M$73,$A14,Jul!S$43:S$73)+SUMIF(Aug!$M$43:$M$73,$A14,Aug!S$43:S$73)+SUMIF(Sep!$M$43:$M$73,$A14,Sep!S$43:S$73)+SUMIF(Okt!$M$43:$M$73,$A14,Okt!S$43:S$73)+SUMIF(Nov!$M$43:$M$73,$A14,Nov!S$43:S$73)+SUMIF(Dez!$M$43:$M$73,$A14,Dez!S$43:S$73)</f>
        <v>0</v>
      </c>
      <c r="O14" s="17" t="str">
        <f t="shared" ref="O14:O66" si="4">IF(SUM(M14+N14)=0,"",SUM(M14+N14))</f>
        <v/>
      </c>
      <c r="P14" s="74">
        <f>SUMIF(Jan!$M$9:$M$39,$A14,Jan!U$9:U$39)+SUMIF(Feb!$M$9:$M$39,$A14,Feb!U$9:U$39)+SUMIF(Mar!$M$9:$M$39,$A14,Mar!U$9:U$39)+SUMIF(Apr!$M$9:$M$39,$A14,Apr!U$9:U$39)+SUMIF(Mai!$M$9:$M$39,$A14,Mai!U$9:U$39)+SUMIF(Jun!$M$9:$M$39,$A14,Jun!U$9:U$39)+SUMIF(Jul!$M$9:$M$39,$A14,Jul!U$9:U$39)+SUMIF(Aug!$M$9:$M$39,$A14,Aug!U$9:U$39)+SUMIF(Sep!$M$9:$M$39,$A14,Sep!U$9:U$39)+SUMIF(Okt!$M$9:$M$39,$A14,Okt!U$9:U$39)+SUMIF(Nov!$M$9:$M$39,$A14,Nov!U$9:U$39)+SUMIF(Dez!$M$9:$M$39,$A14,Dez!U$9:U$39)</f>
        <v>0</v>
      </c>
      <c r="Q14" s="74">
        <f>SUMIF(Jan!$M$43:$M$73,$A14,Jan!U$43:U$73)+SUMIF(Feb!$M$43:$M$73,$A14,Feb!U$43:U$73)+SUMIF(Mar!$M$43:$M$73,$A14,Mar!U$43:U$73)+SUMIF(Apr!$M$43:$M$73,$A14,Apr!U$43:U$73)+SUMIF(Mai!$M$43:$M$73,$A14,Mai!U$43:U$73)+SUMIF(Jun!$M$43:$M$73,$A14,Jun!U$43:U$73)+SUMIF(Jul!$M$43:$M$73,$A14,Jul!U$43:U$73)+SUMIF(Aug!$M$43:$M$73,$A14,Aug!U$43:U$73)+SUMIF(Sep!$M$43:$M$73,$A14,Sep!U$43:U$73)+SUMIF(Okt!$M$43:$M$73,$A14,Okt!U$43:U$73)+SUMIF(Nov!$M$43:$M$73,$A14,Nov!U$43:U$73)+SUMIF(Dez!$M$43:$M$73,$A14,Dez!U$43:U$73)</f>
        <v>0</v>
      </c>
      <c r="R14" s="11" t="str">
        <f t="shared" ref="R14:R66" si="5">IF(SUM(P14+Q14)=0,"",SUM(P14+Q14))</f>
        <v/>
      </c>
      <c r="S14" s="74" t="str">
        <f>IF(V14=0,"",(SUMIF(Jan!M$9:M$73,A14,Jan!W$9:W$73)+SUMIF(Feb!M$9:M$73,A14,Feb!W$9:W$73)+SUMIF(Mar!M$9:M$73,A14,Mar!W$9:W$73)+SUMIF(Apr!M$9:M$73,A14,Apr!W$9:W$73)+SUMIF(Mai!M$9:M$73,A14,Mai!W$9:W$73)+SUMIF(Jun!M$9:M$73,A14,Jun!W$9:W$73)+SUMIF(Jul!M$9:M$73,A14,Jul!W$9:W$73)+SUMIF(Aug!M$9:M$73,A14,Aug!W$9:W$73)+SUMIF(Sep!M$9:M$73,A14,Sep!W$9:W$73)+SUMIF(Okt!M$9:M$73,A14,Okt!W$9:W$73)+SUMIF(Nov!M$9:M$73,A14,Nov!W$9:W$73)+SUMIF(Dez!M$9:M$73,A14,Dez!W$9:W$73))/V14)</f>
        <v/>
      </c>
      <c r="T14" s="1" t="str">
        <f t="shared" ref="T14:T66" si="6">IF(ISNUMBER($L14),IF(ISNUMBER($O14),$O14/$L14,""),"")</f>
        <v/>
      </c>
      <c r="U14" s="6" t="str">
        <f t="shared" ref="U14:U66" si="7">IF(ISNUMBER($L14),IF(ISNUMBER($O14),$L14/$O14/24,""),"")</f>
        <v/>
      </c>
      <c r="V14" s="94">
        <f>COUNTIF(Jan!$M$9:$M$39,$A14)+COUNTIF(Jan!$M$43:$M$73,$A14)+COUNTIF(Feb!$M$9:$M$39,$A14)+COUNTIF(Feb!$M$43:$M$73,$A14)+COUNTIF(Mar!$M$9:$M$39,$A14)+COUNTIF(Mar!$M$43:$M$73,$A14)+COUNTIF(Apr!$M$9:$M$39,$A14)+COUNTIF(Apr!$M$43:$M$73,$A14)+COUNTIF(Mai!$M$9:$M$39,$A14)+COUNTIF(Mai!$M$43:$M$73,$A14)+COUNTIF(Jun!$M$9:$M$39,$A14)+COUNTIF(Jun!$M$43:$M$73,$A14)+COUNTIF(Jul!$M$9:$M$39,$A14)+COUNTIF(Jul!$M$43:$M$73,$A14)+COUNTIF(Aug!$M$9:$M$39,$A14)+COUNTIF(Aug!$M$43:$M$73,$A14)+COUNTIF(Sep!$M$9:$M$39,$A14)+COUNTIF(Sep!$M$43:$M$73,$A14)+COUNTIF(Okt!$M$9:$M$39,$A14)+COUNTIF(Okt!$M$43:$M$73,$A14)+COUNTIF(Nov!$M$9:$M$39,$A14)+COUNTIF(Nov!$M$43:$M$73,$A14)+COUNTIF(Dez!$M$9:$M$39,$A14)+COUNTIF(Dez!$M$43:$M$73,$A14)</f>
        <v>0</v>
      </c>
      <c r="W14" s="8" t="str">
        <f t="shared" ref="W14:W66" si="8">IF(TEXT(V14,0)="","",IF(V14=0,"",IF(V14=1,"Lauf mit","Läufe mit durchschnittlich")))</f>
        <v/>
      </c>
      <c r="X14" s="6" t="str">
        <f t="shared" ref="X14:X66" si="9">IF(TEXT(V14,0)="","",IF(L14=0,"",IF(V14=0,"",L14/V14)))</f>
        <v/>
      </c>
      <c r="Y14" s="18" t="str">
        <f t="shared" ref="Y14:Y66" si="10">IF(TEXT(V14,0)="","",IF(V14=0,"","km"))</f>
        <v/>
      </c>
    </row>
    <row r="15" spans="1:25" x14ac:dyDescent="0.2">
      <c r="A15" s="175">
        <f>A14+1</f>
        <v>3</v>
      </c>
      <c r="B15" s="93" t="e">
        <f t="shared" si="1"/>
        <v>#N/A</v>
      </c>
      <c r="C15" s="495">
        <f>SUMIF(Jan!$A$9:$A$39,$A15,Jan!G$9:G$39)+SUMIF(Feb!$A$9:$A$39,$A15,Feb!G$9:G$39)+SUMIF(Mar!$A$9:$A$39,$A15,Mar!G$9:G$39)+SUMIF(Apr!$A$9:$A$39,$A15,Apr!G$9:G$39)+SUMIF(Mai!$A$9:$A$39,$A15,Mai!G$9:G$39)+SUMIF(Jun!$A$9:$A$39,$A15,Jun!G$9:G$39)+SUMIF(Jul!$A$9:$A$39,$A15,Jul!G$9:G$39)+SUMIF(Aug!$A$9:$A$39,$A15,Aug!G$9:G$39)+SUMIF(Sep!$A$9:$A$39,$A15,Sep!G$9:G$39)+SUMIF(Okt!$A$9:$A$39,$A15,Okt!G$9:G$39)+SUMIF(Nov!$A$9:$A$39,$A15,Nov!G$9:G$39)+SUMIF(Dez!$A$9:$A$39,$A15,Dez!G$9:G$39)</f>
        <v>0</v>
      </c>
      <c r="D15" s="496">
        <f>SUMIF(Jan!$A$9:$A$39,$A15,Jan!H$9:H$39)+SUMIF(Feb!$A$9:$A$39,$A15,Feb!H$9:H$39)+SUMIF(Mar!$A$9:$A$39,$A15,Mar!H$9:H$39)+SUMIF(Apr!$A$9:$A$39,$A15,Apr!H$9:H$39)+SUMIF(Mai!$A$9:$A$39,$A15,Mai!H$9:H$39)+SUMIF(Jun!$A$9:$A$39,$A15,Jun!H$9:H$39)+SUMIF(Jul!$A$9:$A$39,$A15,Jul!H$9:H$39)+SUMIF(Aug!$A$9:$A$39,$A15,Aug!H$9:H$39)+SUMIF(Sep!$A$9:$A$39,$A15,Sep!H$9:H$39)+SUMIF(Okt!$A$9:$A$39,$A15,Okt!H$9:H$39)+SUMIF(Nov!$A$9:$A$39,$A15,Nov!H$9:H$39)+SUMIF(Dez!$A$9:$A$39,$A15,Dez!H$9:H$39)</f>
        <v>0</v>
      </c>
      <c r="E15" s="496">
        <f>COUNTIF(Jan!$M$9:$M$39,$A15)+COUNTIF(Feb!$M$9:$M$39,$A15)+COUNTIF(Mar!$M$9:$M$39,$A15)+COUNTIF(Apr!$M$9:$M$39,$A15)+COUNTIF(Mai!$M$9:$M$39,$A15)+COUNTIF(Jun!$M$9:$M$39,$A15)+COUNTIF(Jul!$M$9:$M$39,$A15)+COUNTIF(Aug!$M$9:$M$39,$A15)+COUNTIF(Sep!$M$9:$M$39,$A15)+COUNTIF(Okt!$M$9:$M$39,$A15)+COUNTIF(Nov!$M$9:$M$39,$A15)+COUNTIF(Dez!$M$9:$M$39,$A15)</f>
        <v>0</v>
      </c>
      <c r="F15" s="496">
        <f>COUNTIF(Jan!$M$43:$M$73,$A15)+COUNTIF(Feb!$M$43:$M$73,$A15)+COUNTIF(Mar!$M$43:$M$73,$A15)+COUNTIF(Apr!$M$43:$M$73,$A15)+COUNTIF(Mai!$M$43:$M$73,$A15)+COUNTIF(Jun!$M$43:$M$73,$A15)+COUNTIF(Jul!$M$43:$M$73,$A15)+COUNTIF(Aug!$M$43:$M$73,$A15)+COUNTIF(Sep!$M$43:$M$73,$A15)+COUNTIF(Okt!$M$43:$M$73,$A15)+COUNTIF(Nov!$M$43:$M$73,$A15)+COUNTIF(Dez!$M$43:$M$73,$A15)</f>
        <v>0</v>
      </c>
      <c r="G15" s="496">
        <f t="shared" si="2"/>
        <v>0</v>
      </c>
      <c r="H15" s="93" t="str">
        <f t="shared" si="0"/>
        <v/>
      </c>
      <c r="I15" s="93" t="str">
        <f>IF(ISERROR(H15/(Start!$D$25*Start!$D$25)),"",H15/(Start!$D$25*Start!$D$25))</f>
        <v/>
      </c>
      <c r="J15" s="16">
        <f>SUMIF(Jan!$M$9:$M$39,$A15,Jan!R$9:R$39)+SUMIF(Feb!$M$9:$M$39,$A15,Feb!R$9:R$39)+SUMIF(Mar!$M$9:$M$39,$A15,Mar!R$9:R$39)+SUMIF(Apr!$M$9:$M$39,$A15,Apr!R$9:R$39)+SUMIF(Mai!$M$9:$M$39,$A15,Mai!R$9:R$39)+SUMIF(Jun!$M$9:$M$39,$A15,Jun!R$9:R$39)+SUMIF(Jul!$M$9:$M$39,$A15,Jul!R$9:R$39)+SUMIF(Aug!$M$9:$M$39,$A15,Aug!R$9:R$39)+SUMIF(Sep!$M$9:$M$39,$A15,Sep!R$9:R$39)+SUMIF(Okt!$M$9:$M$39,$A15,Okt!R$9:R$39)+SUMIF(Nov!$M$9:$M$39,$A15,Nov!R$9:R$39)+SUMIF(Dez!$M$9:$M$39,$A15,Dez!R$9:R$39)</f>
        <v>0</v>
      </c>
      <c r="K15" s="16">
        <f>SUMIF(Jan!$M$43:$M$73,$A15,Jan!R$43:R$73)+SUMIF(Feb!$M$43:$M$73,$A15,Feb!R$43:R$73)+SUMIF(Mar!$M$43:$M$73,$A15,Mar!R$43:R$73)+SUMIF(Apr!$M$43:$M$73,$A15,Apr!R$43:R$73)+SUMIF(Mai!$M$43:$M$73,$A15,Mai!R$43:R$73)+SUMIF(Jun!$M$43:$M$73,$A15,Jun!R$43:R$73)+SUMIF(Jul!$M$43:$M$73,$A15,Jul!R$43:R$73)+SUMIF(Aug!$M$43:$M$73,$A15,Aug!R$43:R$73)+SUMIF(Sep!$M$43:$M$73,$A15,Sep!R$43:R$73)+SUMIF(Okt!$M$43:$M$73,$A15,Okt!R$43:R$73)+SUMIF(Nov!$M$43:$M$73,$A15,Nov!R$43:R$73)+SUMIF(Dez!$M$43:$M$73,$A15,Dez!R$43:R$73)</f>
        <v>0</v>
      </c>
      <c r="L15" s="16" t="str">
        <f t="shared" si="3"/>
        <v/>
      </c>
      <c r="M15" s="17">
        <f>SUMIF(Jan!$M$9:$M$39,$A15,Jan!S$9:S$39)+SUMIF(Feb!$M$9:$M$39,$A15,Feb!S$9:S$39)+SUMIF(Mar!$M$9:$M$39,$A15,Mar!S$9:S$39)+SUMIF(Apr!$M$9:$M$39,$A15,Apr!S$9:S$39)+SUMIF(Mai!$M$9:$M$39,$A15,Mai!S$9:S$39)+SUMIF(Jun!$M$9:$M$39,$A15,Jun!S$9:S$39)+SUMIF(Jul!$M$9:$M$39,$A15,Jul!S$9:S$39)+SUMIF(Aug!$M$9:$M$39,$A15,Aug!S$9:S$39)+SUMIF(Sep!$M$9:$M$39,$A15,Sep!S$9:S$39)+SUMIF(Okt!$M$9:$M$39,$A15,Okt!S$9:S$39)+SUMIF(Nov!$M$9:$M$39,$A15,Nov!S$9:S$39)+SUMIF(Dez!$M$9:$M$39,$A15,Dez!S$9:S$39)</f>
        <v>0</v>
      </c>
      <c r="N15" s="17">
        <f>SUMIF(Jan!$M$43:$M$73,$A15,Jan!S$43:S$73)+SUMIF(Feb!$M$43:$M$73,$A15,Feb!S$43:S$73)+SUMIF(Mar!$M$43:$M$73,$A15,Mar!S$43:S$73)+SUMIF(Apr!$M$43:$M$73,$A15,Apr!S$43:S$73)+SUMIF(Mai!$M$43:$M$73,$A15,Mai!S$43:S$73)+SUMIF(Jun!$M$43:$M$73,$A15,Jun!S$43:S$73)+SUMIF(Jul!$M$43:$M$73,$A15,Jul!S$43:S$73)+SUMIF(Aug!$M$43:$M$73,$A15,Aug!S$43:S$73)+SUMIF(Sep!$M$43:$M$73,$A15,Sep!S$43:S$73)+SUMIF(Okt!$M$43:$M$73,$A15,Okt!S$43:S$73)+SUMIF(Nov!$M$43:$M$73,$A15,Nov!S$43:S$73)+SUMIF(Dez!$M$43:$M$73,$A15,Dez!S$43:S$73)</f>
        <v>0</v>
      </c>
      <c r="O15" s="17" t="str">
        <f t="shared" si="4"/>
        <v/>
      </c>
      <c r="P15" s="74">
        <f>SUMIF(Jan!$M$9:$M$39,$A15,Jan!U$9:U$39)+SUMIF(Feb!$M$9:$M$39,$A15,Feb!U$9:U$39)+SUMIF(Mar!$M$9:$M$39,$A15,Mar!U$9:U$39)+SUMIF(Apr!$M$9:$M$39,$A15,Apr!U$9:U$39)+SUMIF(Mai!$M$9:$M$39,$A15,Mai!U$9:U$39)+SUMIF(Jun!$M$9:$M$39,$A15,Jun!U$9:U$39)+SUMIF(Jul!$M$9:$M$39,$A15,Jul!U$9:U$39)+SUMIF(Aug!$M$9:$M$39,$A15,Aug!U$9:U$39)+SUMIF(Sep!$M$9:$M$39,$A15,Sep!U$9:U$39)+SUMIF(Okt!$M$9:$M$39,$A15,Okt!U$9:U$39)+SUMIF(Nov!$M$9:$M$39,$A15,Nov!U$9:U$39)+SUMIF(Dez!$M$9:$M$39,$A15,Dez!U$9:U$39)</f>
        <v>0</v>
      </c>
      <c r="Q15" s="74">
        <f>SUMIF(Jan!$M$43:$M$73,$A15,Jan!U$43:U$73)+SUMIF(Feb!$M$43:$M$73,$A15,Feb!U$43:U$73)+SUMIF(Mar!$M$43:$M$73,$A15,Mar!U$43:U$73)+SUMIF(Apr!$M$43:$M$73,$A15,Apr!U$43:U$73)+SUMIF(Mai!$M$43:$M$73,$A15,Mai!U$43:U$73)+SUMIF(Jun!$M$43:$M$73,$A15,Jun!U$43:U$73)+SUMIF(Jul!$M$43:$M$73,$A15,Jul!U$43:U$73)+SUMIF(Aug!$M$43:$M$73,$A15,Aug!U$43:U$73)+SUMIF(Sep!$M$43:$M$73,$A15,Sep!U$43:U$73)+SUMIF(Okt!$M$43:$M$73,$A15,Okt!U$43:U$73)+SUMIF(Nov!$M$43:$M$73,$A15,Nov!U$43:U$73)+SUMIF(Dez!$M$43:$M$73,$A15,Dez!U$43:U$73)</f>
        <v>0</v>
      </c>
      <c r="R15" s="11" t="str">
        <f t="shared" si="5"/>
        <v/>
      </c>
      <c r="S15" s="74" t="str">
        <f>IF(V15=0,"",(SUMIF(Jan!M$9:M$73,A15,Jan!W$9:W$73)+SUMIF(Feb!M$9:M$73,A15,Feb!W$9:W$73)+SUMIF(Mar!M$9:M$73,A15,Mar!W$9:W$73)+SUMIF(Apr!M$9:M$73,A15,Apr!W$9:W$73)+SUMIF(Mai!M$9:M$73,A15,Mai!W$9:W$73)+SUMIF(Jun!M$9:M$73,A15,Jun!W$9:W$73)+SUMIF(Jul!M$9:M$73,A15,Jul!W$9:W$73)+SUMIF(Aug!M$9:M$73,A15,Aug!W$9:W$73)+SUMIF(Sep!M$9:M$73,A15,Sep!W$9:W$73)+SUMIF(Okt!M$9:M$73,A15,Okt!W$9:W$73)+SUMIF(Nov!M$9:M$73,A15,Nov!W$9:W$73)+SUMIF(Dez!M$9:M$73,A15,Dez!W$9:W$73))/V15)</f>
        <v/>
      </c>
      <c r="T15" s="1" t="str">
        <f t="shared" si="6"/>
        <v/>
      </c>
      <c r="U15" s="6" t="str">
        <f t="shared" si="7"/>
        <v/>
      </c>
      <c r="V15" s="94">
        <f>COUNTIF(Jan!$M$9:$M$39,$A15)+COUNTIF(Jan!$M$43:$M$73,$A15)+COUNTIF(Feb!$M$9:$M$39,$A15)+COUNTIF(Feb!$M$43:$M$73,$A15)+COUNTIF(Mar!$M$9:$M$39,$A15)+COUNTIF(Mar!$M$43:$M$73,$A15)+COUNTIF(Apr!$M$9:$M$39,$A15)+COUNTIF(Apr!$M$43:$M$73,$A15)+COUNTIF(Mai!$M$9:$M$39,$A15)+COUNTIF(Mai!$M$43:$M$73,$A15)+COUNTIF(Jun!$M$9:$M$39,$A15)+COUNTIF(Jun!$M$43:$M$73,$A15)+COUNTIF(Jul!$M$9:$M$39,$A15)+COUNTIF(Jul!$M$43:$M$73,$A15)+COUNTIF(Aug!$M$9:$M$39,$A15)+COUNTIF(Aug!$M$43:$M$73,$A15)+COUNTIF(Sep!$M$9:$M$39,$A15)+COUNTIF(Sep!$M$43:$M$73,$A15)+COUNTIF(Okt!$M$9:$M$39,$A15)+COUNTIF(Okt!$M$43:$M$73,$A15)+COUNTIF(Nov!$M$9:$M$39,$A15)+COUNTIF(Nov!$M$43:$M$73,$A15)+COUNTIF(Dez!$M$9:$M$39,$A15)+COUNTIF(Dez!$M$43:$M$73,$A15)</f>
        <v>0</v>
      </c>
      <c r="W15" s="8" t="str">
        <f t="shared" si="8"/>
        <v/>
      </c>
      <c r="X15" s="6" t="str">
        <f t="shared" si="9"/>
        <v/>
      </c>
      <c r="Y15" s="18" t="str">
        <f t="shared" si="10"/>
        <v/>
      </c>
    </row>
    <row r="16" spans="1:25" x14ac:dyDescent="0.2">
      <c r="A16" s="175">
        <f t="shared" ref="A16:A66" si="11">A15+1</f>
        <v>4</v>
      </c>
      <c r="B16" s="93" t="e">
        <f t="shared" si="1"/>
        <v>#N/A</v>
      </c>
      <c r="C16" s="495">
        <f>SUMIF(Jan!$A$9:$A$39,$A16,Jan!G$9:G$39)+SUMIF(Feb!$A$9:$A$39,$A16,Feb!G$9:G$39)+SUMIF(Mar!$A$9:$A$39,$A16,Mar!G$9:G$39)+SUMIF(Apr!$A$9:$A$39,$A16,Apr!G$9:G$39)+SUMIF(Mai!$A$9:$A$39,$A16,Mai!G$9:G$39)+SUMIF(Jun!$A$9:$A$39,$A16,Jun!G$9:G$39)+SUMIF(Jul!$A$9:$A$39,$A16,Jul!G$9:G$39)+SUMIF(Aug!$A$9:$A$39,$A16,Aug!G$9:G$39)+SUMIF(Sep!$A$9:$A$39,$A16,Sep!G$9:G$39)+SUMIF(Okt!$A$9:$A$39,$A16,Okt!G$9:G$39)+SUMIF(Nov!$A$9:$A$39,$A16,Nov!G$9:G$39)+SUMIF(Dez!$A$9:$A$39,$A16,Dez!G$9:G$39)</f>
        <v>0</v>
      </c>
      <c r="D16" s="496">
        <f>SUMIF(Jan!$A$9:$A$39,$A16,Jan!H$9:H$39)+SUMIF(Feb!$A$9:$A$39,$A16,Feb!H$9:H$39)+SUMIF(Mar!$A$9:$A$39,$A16,Mar!H$9:H$39)+SUMIF(Apr!$A$9:$A$39,$A16,Apr!H$9:H$39)+SUMIF(Mai!$A$9:$A$39,$A16,Mai!H$9:H$39)+SUMIF(Jun!$A$9:$A$39,$A16,Jun!H$9:H$39)+SUMIF(Jul!$A$9:$A$39,$A16,Jul!H$9:H$39)+SUMIF(Aug!$A$9:$A$39,$A16,Aug!H$9:H$39)+SUMIF(Sep!$A$9:$A$39,$A16,Sep!H$9:H$39)+SUMIF(Okt!$A$9:$A$39,$A16,Okt!H$9:H$39)+SUMIF(Nov!$A$9:$A$39,$A16,Nov!H$9:H$39)+SUMIF(Dez!$A$9:$A$39,$A16,Dez!H$9:H$39)</f>
        <v>0</v>
      </c>
      <c r="E16" s="496">
        <f>COUNTIF(Jan!$M$9:$M$39,$A16)+COUNTIF(Feb!$M$9:$M$39,$A16)+COUNTIF(Mar!$M$9:$M$39,$A16)+COUNTIF(Apr!$M$9:$M$39,$A16)+COUNTIF(Mai!$M$9:$M$39,$A16)+COUNTIF(Jun!$M$9:$M$39,$A16)+COUNTIF(Jul!$M$9:$M$39,$A16)+COUNTIF(Aug!$M$9:$M$39,$A16)+COUNTIF(Sep!$M$9:$M$39,$A16)+COUNTIF(Okt!$M$9:$M$39,$A16)+COUNTIF(Nov!$M$9:$M$39,$A16)+COUNTIF(Dez!$M$9:$M$39,$A16)</f>
        <v>0</v>
      </c>
      <c r="F16" s="496">
        <f>COUNTIF(Jan!$M$43:$M$73,$A16)+COUNTIF(Feb!$M$43:$M$73,$A16)+COUNTIF(Mar!$M$43:$M$73,$A16)+COUNTIF(Apr!$M$43:$M$73,$A16)+COUNTIF(Mai!$M$43:$M$73,$A16)+COUNTIF(Jun!$M$43:$M$73,$A16)+COUNTIF(Jul!$M$43:$M$73,$A16)+COUNTIF(Aug!$M$43:$M$73,$A16)+COUNTIF(Sep!$M$43:$M$73,$A16)+COUNTIF(Okt!$M$43:$M$73,$A16)+COUNTIF(Nov!$M$43:$M$73,$A16)+COUNTIF(Dez!$M$43:$M$73,$A16)</f>
        <v>0</v>
      </c>
      <c r="G16" s="496">
        <f t="shared" si="2"/>
        <v>0</v>
      </c>
      <c r="H16" s="93" t="str">
        <f t="shared" si="0"/>
        <v/>
      </c>
      <c r="I16" s="93" t="str">
        <f>IF(ISERROR(H16/(Start!$D$25*Start!$D$25)),"",H16/(Start!$D$25*Start!$D$25))</f>
        <v/>
      </c>
      <c r="J16" s="16">
        <f>SUMIF(Jan!$M$9:$M$39,$A16,Jan!R$9:R$39)+SUMIF(Feb!$M$9:$M$39,$A16,Feb!R$9:R$39)+SUMIF(Mar!$M$9:$M$39,$A16,Mar!R$9:R$39)+SUMIF(Apr!$M$9:$M$39,$A16,Apr!R$9:R$39)+SUMIF(Mai!$M$9:$M$39,$A16,Mai!R$9:R$39)+SUMIF(Jun!$M$9:$M$39,$A16,Jun!R$9:R$39)+SUMIF(Jul!$M$9:$M$39,$A16,Jul!R$9:R$39)+SUMIF(Aug!$M$9:$M$39,$A16,Aug!R$9:R$39)+SUMIF(Sep!$M$9:$M$39,$A16,Sep!R$9:R$39)+SUMIF(Okt!$M$9:$M$39,$A16,Okt!R$9:R$39)+SUMIF(Nov!$M$9:$M$39,$A16,Nov!R$9:R$39)+SUMIF(Dez!$M$9:$M$39,$A16,Dez!R$9:R$39)</f>
        <v>0</v>
      </c>
      <c r="K16" s="16">
        <f>SUMIF(Jan!$M$43:$M$73,$A16,Jan!R$43:R$73)+SUMIF(Feb!$M$43:$M$73,$A16,Feb!R$43:R$73)+SUMIF(Mar!$M$43:$M$73,$A16,Mar!R$43:R$73)+SUMIF(Apr!$M$43:$M$73,$A16,Apr!R$43:R$73)+SUMIF(Mai!$M$43:$M$73,$A16,Mai!R$43:R$73)+SUMIF(Jun!$M$43:$M$73,$A16,Jun!R$43:R$73)+SUMIF(Jul!$M$43:$M$73,$A16,Jul!R$43:R$73)+SUMIF(Aug!$M$43:$M$73,$A16,Aug!R$43:R$73)+SUMIF(Sep!$M$43:$M$73,$A16,Sep!R$43:R$73)+SUMIF(Okt!$M$43:$M$73,$A16,Okt!R$43:R$73)+SUMIF(Nov!$M$43:$M$73,$A16,Nov!R$43:R$73)+SUMIF(Dez!$M$43:$M$73,$A16,Dez!R$43:R$73)</f>
        <v>0</v>
      </c>
      <c r="L16" s="16" t="str">
        <f t="shared" si="3"/>
        <v/>
      </c>
      <c r="M16" s="17">
        <f>SUMIF(Jan!$M$9:$M$39,$A16,Jan!S$9:S$39)+SUMIF(Feb!$M$9:$M$39,$A16,Feb!S$9:S$39)+SUMIF(Mar!$M$9:$M$39,$A16,Mar!S$9:S$39)+SUMIF(Apr!$M$9:$M$39,$A16,Apr!S$9:S$39)+SUMIF(Mai!$M$9:$M$39,$A16,Mai!S$9:S$39)+SUMIF(Jun!$M$9:$M$39,$A16,Jun!S$9:S$39)+SUMIF(Jul!$M$9:$M$39,$A16,Jul!S$9:S$39)+SUMIF(Aug!$M$9:$M$39,$A16,Aug!S$9:S$39)+SUMIF(Sep!$M$9:$M$39,$A16,Sep!S$9:S$39)+SUMIF(Okt!$M$9:$M$39,$A16,Okt!S$9:S$39)+SUMIF(Nov!$M$9:$M$39,$A16,Nov!S$9:S$39)+SUMIF(Dez!$M$9:$M$39,$A16,Dez!S$9:S$39)</f>
        <v>0</v>
      </c>
      <c r="N16" s="17">
        <f>SUMIF(Jan!$M$43:$M$73,$A16,Jan!S$43:S$73)+SUMIF(Feb!$M$43:$M$73,$A16,Feb!S$43:S$73)+SUMIF(Mar!$M$43:$M$73,$A16,Mar!S$43:S$73)+SUMIF(Apr!$M$43:$M$73,$A16,Apr!S$43:S$73)+SUMIF(Mai!$M$43:$M$73,$A16,Mai!S$43:S$73)+SUMIF(Jun!$M$43:$M$73,$A16,Jun!S$43:S$73)+SUMIF(Jul!$M$43:$M$73,$A16,Jul!S$43:S$73)+SUMIF(Aug!$M$43:$M$73,$A16,Aug!S$43:S$73)+SUMIF(Sep!$M$43:$M$73,$A16,Sep!S$43:S$73)+SUMIF(Okt!$M$43:$M$73,$A16,Okt!S$43:S$73)+SUMIF(Nov!$M$43:$M$73,$A16,Nov!S$43:S$73)+SUMIF(Dez!$M$43:$M$73,$A16,Dez!S$43:S$73)</f>
        <v>0</v>
      </c>
      <c r="O16" s="17" t="str">
        <f t="shared" si="4"/>
        <v/>
      </c>
      <c r="P16" s="74">
        <f>SUMIF(Jan!$M$9:$M$39,$A16,Jan!U$9:U$39)+SUMIF(Feb!$M$9:$M$39,$A16,Feb!U$9:U$39)+SUMIF(Mar!$M$9:$M$39,$A16,Mar!U$9:U$39)+SUMIF(Apr!$M$9:$M$39,$A16,Apr!U$9:U$39)+SUMIF(Mai!$M$9:$M$39,$A16,Mai!U$9:U$39)+SUMIF(Jun!$M$9:$M$39,$A16,Jun!U$9:U$39)+SUMIF(Jul!$M$9:$M$39,$A16,Jul!U$9:U$39)+SUMIF(Aug!$M$9:$M$39,$A16,Aug!U$9:U$39)+SUMIF(Sep!$M$9:$M$39,$A16,Sep!U$9:U$39)+SUMIF(Okt!$M$9:$M$39,$A16,Okt!U$9:U$39)+SUMIF(Nov!$M$9:$M$39,$A16,Nov!U$9:U$39)+SUMIF(Dez!$M$9:$M$39,$A16,Dez!U$9:U$39)</f>
        <v>0</v>
      </c>
      <c r="Q16" s="74">
        <f>SUMIF(Jan!$M$43:$M$73,$A16,Jan!U$43:U$73)+SUMIF(Feb!$M$43:$M$73,$A16,Feb!U$43:U$73)+SUMIF(Mar!$M$43:$M$73,$A16,Mar!U$43:U$73)+SUMIF(Apr!$M$43:$M$73,$A16,Apr!U$43:U$73)+SUMIF(Mai!$M$43:$M$73,$A16,Mai!U$43:U$73)+SUMIF(Jun!$M$43:$M$73,$A16,Jun!U$43:U$73)+SUMIF(Jul!$M$43:$M$73,$A16,Jul!U$43:U$73)+SUMIF(Aug!$M$43:$M$73,$A16,Aug!U$43:U$73)+SUMIF(Sep!$M$43:$M$73,$A16,Sep!U$43:U$73)+SUMIF(Okt!$M$43:$M$73,$A16,Okt!U$43:U$73)+SUMIF(Nov!$M$43:$M$73,$A16,Nov!U$43:U$73)+SUMIF(Dez!$M$43:$M$73,$A16,Dez!U$43:U$73)</f>
        <v>0</v>
      </c>
      <c r="R16" s="11" t="str">
        <f t="shared" si="5"/>
        <v/>
      </c>
      <c r="S16" s="74" t="str">
        <f>IF(V16=0,"",(SUMIF(Jan!M$9:M$73,A16,Jan!W$9:W$73)+SUMIF(Feb!M$9:M$73,A16,Feb!W$9:W$73)+SUMIF(Mar!M$9:M$73,A16,Mar!W$9:W$73)+SUMIF(Apr!M$9:M$73,A16,Apr!W$9:W$73)+SUMIF(Mai!M$9:M$73,A16,Mai!W$9:W$73)+SUMIF(Jun!M$9:M$73,A16,Jun!W$9:W$73)+SUMIF(Jul!M$9:M$73,A16,Jul!W$9:W$73)+SUMIF(Aug!M$9:M$73,A16,Aug!W$9:W$73)+SUMIF(Sep!M$9:M$73,A16,Sep!W$9:W$73)+SUMIF(Okt!M$9:M$73,A16,Okt!W$9:W$73)+SUMIF(Nov!M$9:M$73,A16,Nov!W$9:W$73)+SUMIF(Dez!M$9:M$73,A16,Dez!W$9:W$73))/V16)</f>
        <v/>
      </c>
      <c r="T16" s="1" t="str">
        <f t="shared" si="6"/>
        <v/>
      </c>
      <c r="U16" s="6" t="str">
        <f t="shared" si="7"/>
        <v/>
      </c>
      <c r="V16" s="94">
        <f>COUNTIF(Jan!$M$9:$M$39,$A16)+COUNTIF(Jan!$M$43:$M$73,$A16)+COUNTIF(Feb!$M$9:$M$39,$A16)+COUNTIF(Feb!$M$43:$M$73,$A16)+COUNTIF(Mar!$M$9:$M$39,$A16)+COUNTIF(Mar!$M$43:$M$73,$A16)+COUNTIF(Apr!$M$9:$M$39,$A16)+COUNTIF(Apr!$M$43:$M$73,$A16)+COUNTIF(Mai!$M$9:$M$39,$A16)+COUNTIF(Mai!$M$43:$M$73,$A16)+COUNTIF(Jun!$M$9:$M$39,$A16)+COUNTIF(Jun!$M$43:$M$73,$A16)+COUNTIF(Jul!$M$9:$M$39,$A16)+COUNTIF(Jul!$M$43:$M$73,$A16)+COUNTIF(Aug!$M$9:$M$39,$A16)+COUNTIF(Aug!$M$43:$M$73,$A16)+COUNTIF(Sep!$M$9:$M$39,$A16)+COUNTIF(Sep!$M$43:$M$73,$A16)+COUNTIF(Okt!$M$9:$M$39,$A16)+COUNTIF(Okt!$M$43:$M$73,$A16)+COUNTIF(Nov!$M$9:$M$39,$A16)+COUNTIF(Nov!$M$43:$M$73,$A16)+COUNTIF(Dez!$M$9:$M$39,$A16)+COUNTIF(Dez!$M$43:$M$73,$A16)</f>
        <v>0</v>
      </c>
      <c r="W16" s="8" t="str">
        <f t="shared" si="8"/>
        <v/>
      </c>
      <c r="X16" s="6" t="str">
        <f t="shared" si="9"/>
        <v/>
      </c>
      <c r="Y16" s="18" t="str">
        <f t="shared" si="10"/>
        <v/>
      </c>
    </row>
    <row r="17" spans="1:25" x14ac:dyDescent="0.2">
      <c r="A17" s="175">
        <f t="shared" si="11"/>
        <v>5</v>
      </c>
      <c r="B17" s="93" t="e">
        <f t="shared" si="1"/>
        <v>#N/A</v>
      </c>
      <c r="C17" s="495">
        <f>SUMIF(Jan!$A$9:$A$39,$A17,Jan!G$9:G$39)+SUMIF(Feb!$A$9:$A$39,$A17,Feb!G$9:G$39)+SUMIF(Mar!$A$9:$A$39,$A17,Mar!G$9:G$39)+SUMIF(Apr!$A$9:$A$39,$A17,Apr!G$9:G$39)+SUMIF(Mai!$A$9:$A$39,$A17,Mai!G$9:G$39)+SUMIF(Jun!$A$9:$A$39,$A17,Jun!G$9:G$39)+SUMIF(Jul!$A$9:$A$39,$A17,Jul!G$9:G$39)+SUMIF(Aug!$A$9:$A$39,$A17,Aug!G$9:G$39)+SUMIF(Sep!$A$9:$A$39,$A17,Sep!G$9:G$39)+SUMIF(Okt!$A$9:$A$39,$A17,Okt!G$9:G$39)+SUMIF(Nov!$A$9:$A$39,$A17,Nov!G$9:G$39)+SUMIF(Dez!$A$9:$A$39,$A17,Dez!G$9:G$39)</f>
        <v>0</v>
      </c>
      <c r="D17" s="496">
        <f>SUMIF(Jan!$A$9:$A$39,$A17,Jan!H$9:H$39)+SUMIF(Feb!$A$9:$A$39,$A17,Feb!H$9:H$39)+SUMIF(Mar!$A$9:$A$39,$A17,Mar!H$9:H$39)+SUMIF(Apr!$A$9:$A$39,$A17,Apr!H$9:H$39)+SUMIF(Mai!$A$9:$A$39,$A17,Mai!H$9:H$39)+SUMIF(Jun!$A$9:$A$39,$A17,Jun!H$9:H$39)+SUMIF(Jul!$A$9:$A$39,$A17,Jul!H$9:H$39)+SUMIF(Aug!$A$9:$A$39,$A17,Aug!H$9:H$39)+SUMIF(Sep!$A$9:$A$39,$A17,Sep!H$9:H$39)+SUMIF(Okt!$A$9:$A$39,$A17,Okt!H$9:H$39)+SUMIF(Nov!$A$9:$A$39,$A17,Nov!H$9:H$39)+SUMIF(Dez!$A$9:$A$39,$A17,Dez!H$9:H$39)</f>
        <v>0</v>
      </c>
      <c r="E17" s="496">
        <f>COUNTIF(Jan!$M$9:$M$39,$A17)+COUNTIF(Feb!$M$9:$M$39,$A17)+COUNTIF(Mar!$M$9:$M$39,$A17)+COUNTIF(Apr!$M$9:$M$39,$A17)+COUNTIF(Mai!$M$9:$M$39,$A17)+COUNTIF(Jun!$M$9:$M$39,$A17)+COUNTIF(Jul!$M$9:$M$39,$A17)+COUNTIF(Aug!$M$9:$M$39,$A17)+COUNTIF(Sep!$M$9:$M$39,$A17)+COUNTIF(Okt!$M$9:$M$39,$A17)+COUNTIF(Nov!$M$9:$M$39,$A17)+COUNTIF(Dez!$M$9:$M$39,$A17)</f>
        <v>0</v>
      </c>
      <c r="F17" s="496">
        <f>COUNTIF(Jan!$M$43:$M$73,$A17)+COUNTIF(Feb!$M$43:$M$73,$A17)+COUNTIF(Mar!$M$43:$M$73,$A17)+COUNTIF(Apr!$M$43:$M$73,$A17)+COUNTIF(Mai!$M$43:$M$73,$A17)+COUNTIF(Jun!$M$43:$M$73,$A17)+COUNTIF(Jul!$M$43:$M$73,$A17)+COUNTIF(Aug!$M$43:$M$73,$A17)+COUNTIF(Sep!$M$43:$M$73,$A17)+COUNTIF(Okt!$M$43:$M$73,$A17)+COUNTIF(Nov!$M$43:$M$73,$A17)+COUNTIF(Dez!$M$43:$M$73,$A17)</f>
        <v>0</v>
      </c>
      <c r="G17" s="496">
        <f t="shared" si="2"/>
        <v>0</v>
      </c>
      <c r="H17" s="93" t="str">
        <f t="shared" si="0"/>
        <v/>
      </c>
      <c r="I17" s="93" t="str">
        <f>IF(ISERROR(H17/(Start!$D$25*Start!$D$25)),"",H17/(Start!$D$25*Start!$D$25))</f>
        <v/>
      </c>
      <c r="J17" s="16">
        <f>SUMIF(Jan!$M$9:$M$39,$A17,Jan!R$9:R$39)+SUMIF(Feb!$M$9:$M$39,$A17,Feb!R$9:R$39)+SUMIF(Mar!$M$9:$M$39,$A17,Mar!R$9:R$39)+SUMIF(Apr!$M$9:$M$39,$A17,Apr!R$9:R$39)+SUMIF(Mai!$M$9:$M$39,$A17,Mai!R$9:R$39)+SUMIF(Jun!$M$9:$M$39,$A17,Jun!R$9:R$39)+SUMIF(Jul!$M$9:$M$39,$A17,Jul!R$9:R$39)+SUMIF(Aug!$M$9:$M$39,$A17,Aug!R$9:R$39)+SUMIF(Sep!$M$9:$M$39,$A17,Sep!R$9:R$39)+SUMIF(Okt!$M$9:$M$39,$A17,Okt!R$9:R$39)+SUMIF(Nov!$M$9:$M$39,$A17,Nov!R$9:R$39)+SUMIF(Dez!$M$9:$M$39,$A17,Dez!R$9:R$39)</f>
        <v>0</v>
      </c>
      <c r="K17" s="16">
        <f>SUMIF(Jan!$M$43:$M$73,$A17,Jan!R$43:R$73)+SUMIF(Feb!$M$43:$M$73,$A17,Feb!R$43:R$73)+SUMIF(Mar!$M$43:$M$73,$A17,Mar!R$43:R$73)+SUMIF(Apr!$M$43:$M$73,$A17,Apr!R$43:R$73)+SUMIF(Mai!$M$43:$M$73,$A17,Mai!R$43:R$73)+SUMIF(Jun!$M$43:$M$73,$A17,Jun!R$43:R$73)+SUMIF(Jul!$M$43:$M$73,$A17,Jul!R$43:R$73)+SUMIF(Aug!$M$43:$M$73,$A17,Aug!R$43:R$73)+SUMIF(Sep!$M$43:$M$73,$A17,Sep!R$43:R$73)+SUMIF(Okt!$M$43:$M$73,$A17,Okt!R$43:R$73)+SUMIF(Nov!$M$43:$M$73,$A17,Nov!R$43:R$73)+SUMIF(Dez!$M$43:$M$73,$A17,Dez!R$43:R$73)</f>
        <v>0</v>
      </c>
      <c r="L17" s="16" t="str">
        <f t="shared" si="3"/>
        <v/>
      </c>
      <c r="M17" s="17">
        <f>SUMIF(Jan!$M$9:$M$39,$A17,Jan!S$9:S$39)+SUMIF(Feb!$M$9:$M$39,$A17,Feb!S$9:S$39)+SUMIF(Mar!$M$9:$M$39,$A17,Mar!S$9:S$39)+SUMIF(Apr!$M$9:$M$39,$A17,Apr!S$9:S$39)+SUMIF(Mai!$M$9:$M$39,$A17,Mai!S$9:S$39)+SUMIF(Jun!$M$9:$M$39,$A17,Jun!S$9:S$39)+SUMIF(Jul!$M$9:$M$39,$A17,Jul!S$9:S$39)+SUMIF(Aug!$M$9:$M$39,$A17,Aug!S$9:S$39)+SUMIF(Sep!$M$9:$M$39,$A17,Sep!S$9:S$39)+SUMIF(Okt!$M$9:$M$39,$A17,Okt!S$9:S$39)+SUMIF(Nov!$M$9:$M$39,$A17,Nov!S$9:S$39)+SUMIF(Dez!$M$9:$M$39,$A17,Dez!S$9:S$39)</f>
        <v>0</v>
      </c>
      <c r="N17" s="17">
        <f>SUMIF(Jan!$M$43:$M$73,$A17,Jan!S$43:S$73)+SUMIF(Feb!$M$43:$M$73,$A17,Feb!S$43:S$73)+SUMIF(Mar!$M$43:$M$73,$A17,Mar!S$43:S$73)+SUMIF(Apr!$M$43:$M$73,$A17,Apr!S$43:S$73)+SUMIF(Mai!$M$43:$M$73,$A17,Mai!S$43:S$73)+SUMIF(Jun!$M$43:$M$73,$A17,Jun!S$43:S$73)+SUMIF(Jul!$M$43:$M$73,$A17,Jul!S$43:S$73)+SUMIF(Aug!$M$43:$M$73,$A17,Aug!S$43:S$73)+SUMIF(Sep!$M$43:$M$73,$A17,Sep!S$43:S$73)+SUMIF(Okt!$M$43:$M$73,$A17,Okt!S$43:S$73)+SUMIF(Nov!$M$43:$M$73,$A17,Nov!S$43:S$73)+SUMIF(Dez!$M$43:$M$73,$A17,Dez!S$43:S$73)</f>
        <v>0</v>
      </c>
      <c r="O17" s="17" t="str">
        <f t="shared" si="4"/>
        <v/>
      </c>
      <c r="P17" s="74">
        <f>SUMIF(Jan!$M$9:$M$39,$A17,Jan!U$9:U$39)+SUMIF(Feb!$M$9:$M$39,$A17,Feb!U$9:U$39)+SUMIF(Mar!$M$9:$M$39,$A17,Mar!U$9:U$39)+SUMIF(Apr!$M$9:$M$39,$A17,Apr!U$9:U$39)+SUMIF(Mai!$M$9:$M$39,$A17,Mai!U$9:U$39)+SUMIF(Jun!$M$9:$M$39,$A17,Jun!U$9:U$39)+SUMIF(Jul!$M$9:$M$39,$A17,Jul!U$9:U$39)+SUMIF(Aug!$M$9:$M$39,$A17,Aug!U$9:U$39)+SUMIF(Sep!$M$9:$M$39,$A17,Sep!U$9:U$39)+SUMIF(Okt!$M$9:$M$39,$A17,Okt!U$9:U$39)+SUMIF(Nov!$M$9:$M$39,$A17,Nov!U$9:U$39)+SUMIF(Dez!$M$9:$M$39,$A17,Dez!U$9:U$39)</f>
        <v>0</v>
      </c>
      <c r="Q17" s="74">
        <f>SUMIF(Jan!$M$43:$M$73,$A17,Jan!U$43:U$73)+SUMIF(Feb!$M$43:$M$73,$A17,Feb!U$43:U$73)+SUMIF(Mar!$M$43:$M$73,$A17,Mar!U$43:U$73)+SUMIF(Apr!$M$43:$M$73,$A17,Apr!U$43:U$73)+SUMIF(Mai!$M$43:$M$73,$A17,Mai!U$43:U$73)+SUMIF(Jun!$M$43:$M$73,$A17,Jun!U$43:U$73)+SUMIF(Jul!$M$43:$M$73,$A17,Jul!U$43:U$73)+SUMIF(Aug!$M$43:$M$73,$A17,Aug!U$43:U$73)+SUMIF(Sep!$M$43:$M$73,$A17,Sep!U$43:U$73)+SUMIF(Okt!$M$43:$M$73,$A17,Okt!U$43:U$73)+SUMIF(Nov!$M$43:$M$73,$A17,Nov!U$43:U$73)+SUMIF(Dez!$M$43:$M$73,$A17,Dez!U$43:U$73)</f>
        <v>0</v>
      </c>
      <c r="R17" s="11" t="str">
        <f t="shared" si="5"/>
        <v/>
      </c>
      <c r="S17" s="74" t="str">
        <f>IF(V17=0,"",(SUMIF(Jan!M$9:M$73,A17,Jan!W$9:W$73)+SUMIF(Feb!M$9:M$73,A17,Feb!W$9:W$73)+SUMIF(Mar!M$9:M$73,A17,Mar!W$9:W$73)+SUMIF(Apr!M$9:M$73,A17,Apr!W$9:W$73)+SUMIF(Mai!M$9:M$73,A17,Mai!W$9:W$73)+SUMIF(Jun!M$9:M$73,A17,Jun!W$9:W$73)+SUMIF(Jul!M$9:M$73,A17,Jul!W$9:W$73)+SUMIF(Aug!M$9:M$73,A17,Aug!W$9:W$73)+SUMIF(Sep!M$9:M$73,A17,Sep!W$9:W$73)+SUMIF(Okt!M$9:M$73,A17,Okt!W$9:W$73)+SUMIF(Nov!M$9:M$73,A17,Nov!W$9:W$73)+SUMIF(Dez!M$9:M$73,A17,Dez!W$9:W$73))/V17)</f>
        <v/>
      </c>
      <c r="T17" s="1" t="str">
        <f t="shared" si="6"/>
        <v/>
      </c>
      <c r="U17" s="6" t="str">
        <f t="shared" si="7"/>
        <v/>
      </c>
      <c r="V17" s="94">
        <f>COUNTIF(Jan!$M$9:$M$39,$A17)+COUNTIF(Jan!$M$43:$M$73,$A17)+COUNTIF(Feb!$M$9:$M$39,$A17)+COUNTIF(Feb!$M$43:$M$73,$A17)+COUNTIF(Mar!$M$9:$M$39,$A17)+COUNTIF(Mar!$M$43:$M$73,$A17)+COUNTIF(Apr!$M$9:$M$39,$A17)+COUNTIF(Apr!$M$43:$M$73,$A17)+COUNTIF(Mai!$M$9:$M$39,$A17)+COUNTIF(Mai!$M$43:$M$73,$A17)+COUNTIF(Jun!$M$9:$M$39,$A17)+COUNTIF(Jun!$M$43:$M$73,$A17)+COUNTIF(Jul!$M$9:$M$39,$A17)+COUNTIF(Jul!$M$43:$M$73,$A17)+COUNTIF(Aug!$M$9:$M$39,$A17)+COUNTIF(Aug!$M$43:$M$73,$A17)+COUNTIF(Sep!$M$9:$M$39,$A17)+COUNTIF(Sep!$M$43:$M$73,$A17)+COUNTIF(Okt!$M$9:$M$39,$A17)+COUNTIF(Okt!$M$43:$M$73,$A17)+COUNTIF(Nov!$M$9:$M$39,$A17)+COUNTIF(Nov!$M$43:$M$73,$A17)+COUNTIF(Dez!$M$9:$M$39,$A17)+COUNTIF(Dez!$M$43:$M$73,$A17)</f>
        <v>0</v>
      </c>
      <c r="W17" s="8" t="str">
        <f t="shared" si="8"/>
        <v/>
      </c>
      <c r="X17" s="6" t="str">
        <f t="shared" si="9"/>
        <v/>
      </c>
      <c r="Y17" s="18" t="str">
        <f t="shared" si="10"/>
        <v/>
      </c>
    </row>
    <row r="18" spans="1:25" x14ac:dyDescent="0.2">
      <c r="A18" s="175">
        <f t="shared" si="11"/>
        <v>6</v>
      </c>
      <c r="B18" s="93" t="e">
        <f t="shared" si="1"/>
        <v>#N/A</v>
      </c>
      <c r="C18" s="495">
        <f>SUMIF(Jan!$A$9:$A$39,$A18,Jan!G$9:G$39)+SUMIF(Feb!$A$9:$A$39,$A18,Feb!G$9:G$39)+SUMIF(Mar!$A$9:$A$39,$A18,Mar!G$9:G$39)+SUMIF(Apr!$A$9:$A$39,$A18,Apr!G$9:G$39)+SUMIF(Mai!$A$9:$A$39,$A18,Mai!G$9:G$39)+SUMIF(Jun!$A$9:$A$39,$A18,Jun!G$9:G$39)+SUMIF(Jul!$A$9:$A$39,$A18,Jul!G$9:G$39)+SUMIF(Aug!$A$9:$A$39,$A18,Aug!G$9:G$39)+SUMIF(Sep!$A$9:$A$39,$A18,Sep!G$9:G$39)+SUMIF(Okt!$A$9:$A$39,$A18,Okt!G$9:G$39)+SUMIF(Nov!$A$9:$A$39,$A18,Nov!G$9:G$39)+SUMIF(Dez!$A$9:$A$39,$A18,Dez!G$9:G$39)</f>
        <v>0</v>
      </c>
      <c r="D18" s="496">
        <f>SUMIF(Jan!$A$9:$A$39,$A18,Jan!H$9:H$39)+SUMIF(Feb!$A$9:$A$39,$A18,Feb!H$9:H$39)+SUMIF(Mar!$A$9:$A$39,$A18,Mar!H$9:H$39)+SUMIF(Apr!$A$9:$A$39,$A18,Apr!H$9:H$39)+SUMIF(Mai!$A$9:$A$39,$A18,Mai!H$9:H$39)+SUMIF(Jun!$A$9:$A$39,$A18,Jun!H$9:H$39)+SUMIF(Jul!$A$9:$A$39,$A18,Jul!H$9:H$39)+SUMIF(Aug!$A$9:$A$39,$A18,Aug!H$9:H$39)+SUMIF(Sep!$A$9:$A$39,$A18,Sep!H$9:H$39)+SUMIF(Okt!$A$9:$A$39,$A18,Okt!H$9:H$39)+SUMIF(Nov!$A$9:$A$39,$A18,Nov!H$9:H$39)+SUMIF(Dez!$A$9:$A$39,$A18,Dez!H$9:H$39)</f>
        <v>0</v>
      </c>
      <c r="E18" s="496">
        <f>COUNTIF(Jan!$M$9:$M$39,$A18)+COUNTIF(Feb!$M$9:$M$39,$A18)+COUNTIF(Mar!$M$9:$M$39,$A18)+COUNTIF(Apr!$M$9:$M$39,$A18)+COUNTIF(Mai!$M$9:$M$39,$A18)+COUNTIF(Jun!$M$9:$M$39,$A18)+COUNTIF(Jul!$M$9:$M$39,$A18)+COUNTIF(Aug!$M$9:$M$39,$A18)+COUNTIF(Sep!$M$9:$M$39,$A18)+COUNTIF(Okt!$M$9:$M$39,$A18)+COUNTIF(Nov!$M$9:$M$39,$A18)+COUNTIF(Dez!$M$9:$M$39,$A18)</f>
        <v>0</v>
      </c>
      <c r="F18" s="496">
        <f>COUNTIF(Jan!$M$43:$M$73,$A18)+COUNTIF(Feb!$M$43:$M$73,$A18)+COUNTIF(Mar!$M$43:$M$73,$A18)+COUNTIF(Apr!$M$43:$M$73,$A18)+COUNTIF(Mai!$M$43:$M$73,$A18)+COUNTIF(Jun!$M$43:$M$73,$A18)+COUNTIF(Jul!$M$43:$M$73,$A18)+COUNTIF(Aug!$M$43:$M$73,$A18)+COUNTIF(Sep!$M$43:$M$73,$A18)+COUNTIF(Okt!$M$43:$M$73,$A18)+COUNTIF(Nov!$M$43:$M$73,$A18)+COUNTIF(Dez!$M$43:$M$73,$A18)</f>
        <v>0</v>
      </c>
      <c r="G18" s="496">
        <f t="shared" si="2"/>
        <v>0</v>
      </c>
      <c r="H18" s="93" t="str">
        <f t="shared" si="0"/>
        <v/>
      </c>
      <c r="I18" s="93" t="str">
        <f>IF(ISERROR(H18/(Start!$D$25*Start!$D$25)),"",H18/(Start!$D$25*Start!$D$25))</f>
        <v/>
      </c>
      <c r="J18" s="16">
        <f>SUMIF(Jan!$M$9:$M$39,$A18,Jan!R$9:R$39)+SUMIF(Feb!$M$9:$M$39,$A18,Feb!R$9:R$39)+SUMIF(Mar!$M$9:$M$39,$A18,Mar!R$9:R$39)+SUMIF(Apr!$M$9:$M$39,$A18,Apr!R$9:R$39)+SUMIF(Mai!$M$9:$M$39,$A18,Mai!R$9:R$39)+SUMIF(Jun!$M$9:$M$39,$A18,Jun!R$9:R$39)+SUMIF(Jul!$M$9:$M$39,$A18,Jul!R$9:R$39)+SUMIF(Aug!$M$9:$M$39,$A18,Aug!R$9:R$39)+SUMIF(Sep!$M$9:$M$39,$A18,Sep!R$9:R$39)+SUMIF(Okt!$M$9:$M$39,$A18,Okt!R$9:R$39)+SUMIF(Nov!$M$9:$M$39,$A18,Nov!R$9:R$39)+SUMIF(Dez!$M$9:$M$39,$A18,Dez!R$9:R$39)</f>
        <v>0</v>
      </c>
      <c r="K18" s="16">
        <f>SUMIF(Jan!$M$43:$M$73,$A18,Jan!R$43:R$73)+SUMIF(Feb!$M$43:$M$73,$A18,Feb!R$43:R$73)+SUMIF(Mar!$M$43:$M$73,$A18,Mar!R$43:R$73)+SUMIF(Apr!$M$43:$M$73,$A18,Apr!R$43:R$73)+SUMIF(Mai!$M$43:$M$73,$A18,Mai!R$43:R$73)+SUMIF(Jun!$M$43:$M$73,$A18,Jun!R$43:R$73)+SUMIF(Jul!$M$43:$M$73,$A18,Jul!R$43:R$73)+SUMIF(Aug!$M$43:$M$73,$A18,Aug!R$43:R$73)+SUMIF(Sep!$M$43:$M$73,$A18,Sep!R$43:R$73)+SUMIF(Okt!$M$43:$M$73,$A18,Okt!R$43:R$73)+SUMIF(Nov!$M$43:$M$73,$A18,Nov!R$43:R$73)+SUMIF(Dez!$M$43:$M$73,$A18,Dez!R$43:R$73)</f>
        <v>0</v>
      </c>
      <c r="L18" s="16" t="str">
        <f t="shared" si="3"/>
        <v/>
      </c>
      <c r="M18" s="17">
        <f>SUMIF(Jan!$M$9:$M$39,$A18,Jan!S$9:S$39)+SUMIF(Feb!$M$9:$M$39,$A18,Feb!S$9:S$39)+SUMIF(Mar!$M$9:$M$39,$A18,Mar!S$9:S$39)+SUMIF(Apr!$M$9:$M$39,$A18,Apr!S$9:S$39)+SUMIF(Mai!$M$9:$M$39,$A18,Mai!S$9:S$39)+SUMIF(Jun!$M$9:$M$39,$A18,Jun!S$9:S$39)+SUMIF(Jul!$M$9:$M$39,$A18,Jul!S$9:S$39)+SUMIF(Aug!$M$9:$M$39,$A18,Aug!S$9:S$39)+SUMIF(Sep!$M$9:$M$39,$A18,Sep!S$9:S$39)+SUMIF(Okt!$M$9:$M$39,$A18,Okt!S$9:S$39)+SUMIF(Nov!$M$9:$M$39,$A18,Nov!S$9:S$39)+SUMIF(Dez!$M$9:$M$39,$A18,Dez!S$9:S$39)</f>
        <v>0</v>
      </c>
      <c r="N18" s="17">
        <f>SUMIF(Jan!$M$43:$M$73,$A18,Jan!S$43:S$73)+SUMIF(Feb!$M$43:$M$73,$A18,Feb!S$43:S$73)+SUMIF(Mar!$M$43:$M$73,$A18,Mar!S$43:S$73)+SUMIF(Apr!$M$43:$M$73,$A18,Apr!S$43:S$73)+SUMIF(Mai!$M$43:$M$73,$A18,Mai!S$43:S$73)+SUMIF(Jun!$M$43:$M$73,$A18,Jun!S$43:S$73)+SUMIF(Jul!$M$43:$M$73,$A18,Jul!S$43:S$73)+SUMIF(Aug!$M$43:$M$73,$A18,Aug!S$43:S$73)+SUMIF(Sep!$M$43:$M$73,$A18,Sep!S$43:S$73)+SUMIF(Okt!$M$43:$M$73,$A18,Okt!S$43:S$73)+SUMIF(Nov!$M$43:$M$73,$A18,Nov!S$43:S$73)+SUMIF(Dez!$M$43:$M$73,$A18,Dez!S$43:S$73)</f>
        <v>0</v>
      </c>
      <c r="O18" s="17" t="str">
        <f t="shared" si="4"/>
        <v/>
      </c>
      <c r="P18" s="74">
        <f>SUMIF(Jan!$M$9:$M$39,$A18,Jan!U$9:U$39)+SUMIF(Feb!$M$9:$M$39,$A18,Feb!U$9:U$39)+SUMIF(Mar!$M$9:$M$39,$A18,Mar!U$9:U$39)+SUMIF(Apr!$M$9:$M$39,$A18,Apr!U$9:U$39)+SUMIF(Mai!$M$9:$M$39,$A18,Mai!U$9:U$39)+SUMIF(Jun!$M$9:$M$39,$A18,Jun!U$9:U$39)+SUMIF(Jul!$M$9:$M$39,$A18,Jul!U$9:U$39)+SUMIF(Aug!$M$9:$M$39,$A18,Aug!U$9:U$39)+SUMIF(Sep!$M$9:$M$39,$A18,Sep!U$9:U$39)+SUMIF(Okt!$M$9:$M$39,$A18,Okt!U$9:U$39)+SUMIF(Nov!$M$9:$M$39,$A18,Nov!U$9:U$39)+SUMIF(Dez!$M$9:$M$39,$A18,Dez!U$9:U$39)</f>
        <v>0</v>
      </c>
      <c r="Q18" s="74">
        <f>SUMIF(Jan!$M$43:$M$73,$A18,Jan!U$43:U$73)+SUMIF(Feb!$M$43:$M$73,$A18,Feb!U$43:U$73)+SUMIF(Mar!$M$43:$M$73,$A18,Mar!U$43:U$73)+SUMIF(Apr!$M$43:$M$73,$A18,Apr!U$43:U$73)+SUMIF(Mai!$M$43:$M$73,$A18,Mai!U$43:U$73)+SUMIF(Jun!$M$43:$M$73,$A18,Jun!U$43:U$73)+SUMIF(Jul!$M$43:$M$73,$A18,Jul!U$43:U$73)+SUMIF(Aug!$M$43:$M$73,$A18,Aug!U$43:U$73)+SUMIF(Sep!$M$43:$M$73,$A18,Sep!U$43:U$73)+SUMIF(Okt!$M$43:$M$73,$A18,Okt!U$43:U$73)+SUMIF(Nov!$M$43:$M$73,$A18,Nov!U$43:U$73)+SUMIF(Dez!$M$43:$M$73,$A18,Dez!U$43:U$73)</f>
        <v>0</v>
      </c>
      <c r="R18" s="11" t="str">
        <f t="shared" si="5"/>
        <v/>
      </c>
      <c r="S18" s="74" t="str">
        <f>IF(V18=0,"",(SUMIF(Jan!M$9:M$73,A18,Jan!W$9:W$73)+SUMIF(Feb!M$9:M$73,A18,Feb!W$9:W$73)+SUMIF(Mar!M$9:M$73,A18,Mar!W$9:W$73)+SUMIF(Apr!M$9:M$73,A18,Apr!W$9:W$73)+SUMIF(Mai!M$9:M$73,A18,Mai!W$9:W$73)+SUMIF(Jun!M$9:M$73,A18,Jun!W$9:W$73)+SUMIF(Jul!M$9:M$73,A18,Jul!W$9:W$73)+SUMIF(Aug!M$9:M$73,A18,Aug!W$9:W$73)+SUMIF(Sep!M$9:M$73,A18,Sep!W$9:W$73)+SUMIF(Okt!M$9:M$73,A18,Okt!W$9:W$73)+SUMIF(Nov!M$9:M$73,A18,Nov!W$9:W$73)+SUMIF(Dez!M$9:M$73,A18,Dez!W$9:W$73))/V18)</f>
        <v/>
      </c>
      <c r="T18" s="1" t="str">
        <f t="shared" si="6"/>
        <v/>
      </c>
      <c r="U18" s="6" t="str">
        <f t="shared" si="7"/>
        <v/>
      </c>
      <c r="V18" s="94">
        <f>COUNTIF(Jan!$M$9:$M$39,$A18)+COUNTIF(Jan!$M$43:$M$73,$A18)+COUNTIF(Feb!$M$9:$M$39,$A18)+COUNTIF(Feb!$M$43:$M$73,$A18)+COUNTIF(Mar!$M$9:$M$39,$A18)+COUNTIF(Mar!$M$43:$M$73,$A18)+COUNTIF(Apr!$M$9:$M$39,$A18)+COUNTIF(Apr!$M$43:$M$73,$A18)+COUNTIF(Mai!$M$9:$M$39,$A18)+COUNTIF(Mai!$M$43:$M$73,$A18)+COUNTIF(Jun!$M$9:$M$39,$A18)+COUNTIF(Jun!$M$43:$M$73,$A18)+COUNTIF(Jul!$M$9:$M$39,$A18)+COUNTIF(Jul!$M$43:$M$73,$A18)+COUNTIF(Aug!$M$9:$M$39,$A18)+COUNTIF(Aug!$M$43:$M$73,$A18)+COUNTIF(Sep!$M$9:$M$39,$A18)+COUNTIF(Sep!$M$43:$M$73,$A18)+COUNTIF(Okt!$M$9:$M$39,$A18)+COUNTIF(Okt!$M$43:$M$73,$A18)+COUNTIF(Nov!$M$9:$M$39,$A18)+COUNTIF(Nov!$M$43:$M$73,$A18)+COUNTIF(Dez!$M$9:$M$39,$A18)+COUNTIF(Dez!$M$43:$M$73,$A18)</f>
        <v>0</v>
      </c>
      <c r="W18" s="8" t="str">
        <f t="shared" si="8"/>
        <v/>
      </c>
      <c r="X18" s="6" t="str">
        <f t="shared" si="9"/>
        <v/>
      </c>
      <c r="Y18" s="18" t="str">
        <f t="shared" si="10"/>
        <v/>
      </c>
    </row>
    <row r="19" spans="1:25" x14ac:dyDescent="0.2">
      <c r="A19" s="175">
        <f t="shared" si="11"/>
        <v>7</v>
      </c>
      <c r="B19" s="93" t="e">
        <f t="shared" si="1"/>
        <v>#N/A</v>
      </c>
      <c r="C19" s="495">
        <f>SUMIF(Jan!$A$9:$A$39,$A19,Jan!G$9:G$39)+SUMIF(Feb!$A$9:$A$39,$A19,Feb!G$9:G$39)+SUMIF(Mar!$A$9:$A$39,$A19,Mar!G$9:G$39)+SUMIF(Apr!$A$9:$A$39,$A19,Apr!G$9:G$39)+SUMIF(Mai!$A$9:$A$39,$A19,Mai!G$9:G$39)+SUMIF(Jun!$A$9:$A$39,$A19,Jun!G$9:G$39)+SUMIF(Jul!$A$9:$A$39,$A19,Jul!G$9:G$39)+SUMIF(Aug!$A$9:$A$39,$A19,Aug!G$9:G$39)+SUMIF(Sep!$A$9:$A$39,$A19,Sep!G$9:G$39)+SUMIF(Okt!$A$9:$A$39,$A19,Okt!G$9:G$39)+SUMIF(Nov!$A$9:$A$39,$A19,Nov!G$9:G$39)+SUMIF(Dez!$A$9:$A$39,$A19,Dez!G$9:G$39)</f>
        <v>0</v>
      </c>
      <c r="D19" s="496">
        <f>SUMIF(Jan!$A$9:$A$39,$A19,Jan!H$9:H$39)+SUMIF(Feb!$A$9:$A$39,$A19,Feb!H$9:H$39)+SUMIF(Mar!$A$9:$A$39,$A19,Mar!H$9:H$39)+SUMIF(Apr!$A$9:$A$39,$A19,Apr!H$9:H$39)+SUMIF(Mai!$A$9:$A$39,$A19,Mai!H$9:H$39)+SUMIF(Jun!$A$9:$A$39,$A19,Jun!H$9:H$39)+SUMIF(Jul!$A$9:$A$39,$A19,Jul!H$9:H$39)+SUMIF(Aug!$A$9:$A$39,$A19,Aug!H$9:H$39)+SUMIF(Sep!$A$9:$A$39,$A19,Sep!H$9:H$39)+SUMIF(Okt!$A$9:$A$39,$A19,Okt!H$9:H$39)+SUMIF(Nov!$A$9:$A$39,$A19,Nov!H$9:H$39)+SUMIF(Dez!$A$9:$A$39,$A19,Dez!H$9:H$39)</f>
        <v>0</v>
      </c>
      <c r="E19" s="496">
        <f>COUNTIF(Jan!$M$9:$M$39,$A19)+COUNTIF(Feb!$M$9:$M$39,$A19)+COUNTIF(Mar!$M$9:$M$39,$A19)+COUNTIF(Apr!$M$9:$M$39,$A19)+COUNTIF(Mai!$M$9:$M$39,$A19)+COUNTIF(Jun!$M$9:$M$39,$A19)+COUNTIF(Jul!$M$9:$M$39,$A19)+COUNTIF(Aug!$M$9:$M$39,$A19)+COUNTIF(Sep!$M$9:$M$39,$A19)+COUNTIF(Okt!$M$9:$M$39,$A19)+COUNTIF(Nov!$M$9:$M$39,$A19)+COUNTIF(Dez!$M$9:$M$39,$A19)</f>
        <v>0</v>
      </c>
      <c r="F19" s="496">
        <f>COUNTIF(Jan!$M$43:$M$73,$A19)+COUNTIF(Feb!$M$43:$M$73,$A19)+COUNTIF(Mar!$M$43:$M$73,$A19)+COUNTIF(Apr!$M$43:$M$73,$A19)+COUNTIF(Mai!$M$43:$M$73,$A19)+COUNTIF(Jun!$M$43:$M$73,$A19)+COUNTIF(Jul!$M$43:$M$73,$A19)+COUNTIF(Aug!$M$43:$M$73,$A19)+COUNTIF(Sep!$M$43:$M$73,$A19)+COUNTIF(Okt!$M$43:$M$73,$A19)+COUNTIF(Nov!$M$43:$M$73,$A19)+COUNTIF(Dez!$M$43:$M$73,$A19)</f>
        <v>0</v>
      </c>
      <c r="G19" s="496">
        <f t="shared" si="2"/>
        <v>0</v>
      </c>
      <c r="H19" s="93" t="str">
        <f t="shared" si="0"/>
        <v/>
      </c>
      <c r="I19" s="93" t="str">
        <f>IF(ISERROR(H19/(Start!$D$25*Start!$D$25)),"",H19/(Start!$D$25*Start!$D$25))</f>
        <v/>
      </c>
      <c r="J19" s="16">
        <f>SUMIF(Jan!$M$9:$M$39,$A19,Jan!R$9:R$39)+SUMIF(Feb!$M$9:$M$39,$A19,Feb!R$9:R$39)+SUMIF(Mar!$M$9:$M$39,$A19,Mar!R$9:R$39)+SUMIF(Apr!$M$9:$M$39,$A19,Apr!R$9:R$39)+SUMIF(Mai!$M$9:$M$39,$A19,Mai!R$9:R$39)+SUMIF(Jun!$M$9:$M$39,$A19,Jun!R$9:R$39)+SUMIF(Jul!$M$9:$M$39,$A19,Jul!R$9:R$39)+SUMIF(Aug!$M$9:$M$39,$A19,Aug!R$9:R$39)+SUMIF(Sep!$M$9:$M$39,$A19,Sep!R$9:R$39)+SUMIF(Okt!$M$9:$M$39,$A19,Okt!R$9:R$39)+SUMIF(Nov!$M$9:$M$39,$A19,Nov!R$9:R$39)+SUMIF(Dez!$M$9:$M$39,$A19,Dez!R$9:R$39)</f>
        <v>0</v>
      </c>
      <c r="K19" s="16">
        <f>SUMIF(Jan!$M$43:$M$73,$A19,Jan!R$43:R$73)+SUMIF(Feb!$M$43:$M$73,$A19,Feb!R$43:R$73)+SUMIF(Mar!$M$43:$M$73,$A19,Mar!R$43:R$73)+SUMIF(Apr!$M$43:$M$73,$A19,Apr!R$43:R$73)+SUMIF(Mai!$M$43:$M$73,$A19,Mai!R$43:R$73)+SUMIF(Jun!$M$43:$M$73,$A19,Jun!R$43:R$73)+SUMIF(Jul!$M$43:$M$73,$A19,Jul!R$43:R$73)+SUMIF(Aug!$M$43:$M$73,$A19,Aug!R$43:R$73)+SUMIF(Sep!$M$43:$M$73,$A19,Sep!R$43:R$73)+SUMIF(Okt!$M$43:$M$73,$A19,Okt!R$43:R$73)+SUMIF(Nov!$M$43:$M$73,$A19,Nov!R$43:R$73)+SUMIF(Dez!$M$43:$M$73,$A19,Dez!R$43:R$73)</f>
        <v>0</v>
      </c>
      <c r="L19" s="16" t="str">
        <f t="shared" si="3"/>
        <v/>
      </c>
      <c r="M19" s="17">
        <f>SUMIF(Jan!$M$9:$M$39,$A19,Jan!S$9:S$39)+SUMIF(Feb!$M$9:$M$39,$A19,Feb!S$9:S$39)+SUMIF(Mar!$M$9:$M$39,$A19,Mar!S$9:S$39)+SUMIF(Apr!$M$9:$M$39,$A19,Apr!S$9:S$39)+SUMIF(Mai!$M$9:$M$39,$A19,Mai!S$9:S$39)+SUMIF(Jun!$M$9:$M$39,$A19,Jun!S$9:S$39)+SUMIF(Jul!$M$9:$M$39,$A19,Jul!S$9:S$39)+SUMIF(Aug!$M$9:$M$39,$A19,Aug!S$9:S$39)+SUMIF(Sep!$M$9:$M$39,$A19,Sep!S$9:S$39)+SUMIF(Okt!$M$9:$M$39,$A19,Okt!S$9:S$39)+SUMIF(Nov!$M$9:$M$39,$A19,Nov!S$9:S$39)+SUMIF(Dez!$M$9:$M$39,$A19,Dez!S$9:S$39)</f>
        <v>0</v>
      </c>
      <c r="N19" s="17">
        <f>SUMIF(Jan!$M$43:$M$73,$A19,Jan!S$43:S$73)+SUMIF(Feb!$M$43:$M$73,$A19,Feb!S$43:S$73)+SUMIF(Mar!$M$43:$M$73,$A19,Mar!S$43:S$73)+SUMIF(Apr!$M$43:$M$73,$A19,Apr!S$43:S$73)+SUMIF(Mai!$M$43:$M$73,$A19,Mai!S$43:S$73)+SUMIF(Jun!$M$43:$M$73,$A19,Jun!S$43:S$73)+SUMIF(Jul!$M$43:$M$73,$A19,Jul!S$43:S$73)+SUMIF(Aug!$M$43:$M$73,$A19,Aug!S$43:S$73)+SUMIF(Sep!$M$43:$M$73,$A19,Sep!S$43:S$73)+SUMIF(Okt!$M$43:$M$73,$A19,Okt!S$43:S$73)+SUMIF(Nov!$M$43:$M$73,$A19,Nov!S$43:S$73)+SUMIF(Dez!$M$43:$M$73,$A19,Dez!S$43:S$73)</f>
        <v>0</v>
      </c>
      <c r="O19" s="17" t="str">
        <f t="shared" si="4"/>
        <v/>
      </c>
      <c r="P19" s="74">
        <f>SUMIF(Jan!$M$9:$M$39,$A19,Jan!U$9:U$39)+SUMIF(Feb!$M$9:$M$39,$A19,Feb!U$9:U$39)+SUMIF(Mar!$M$9:$M$39,$A19,Mar!U$9:U$39)+SUMIF(Apr!$M$9:$M$39,$A19,Apr!U$9:U$39)+SUMIF(Mai!$M$9:$M$39,$A19,Mai!U$9:U$39)+SUMIF(Jun!$M$9:$M$39,$A19,Jun!U$9:U$39)+SUMIF(Jul!$M$9:$M$39,$A19,Jul!U$9:U$39)+SUMIF(Aug!$M$9:$M$39,$A19,Aug!U$9:U$39)+SUMIF(Sep!$M$9:$M$39,$A19,Sep!U$9:U$39)+SUMIF(Okt!$M$9:$M$39,$A19,Okt!U$9:U$39)+SUMIF(Nov!$M$9:$M$39,$A19,Nov!U$9:U$39)+SUMIF(Dez!$M$9:$M$39,$A19,Dez!U$9:U$39)</f>
        <v>0</v>
      </c>
      <c r="Q19" s="74">
        <f>SUMIF(Jan!$M$43:$M$73,$A19,Jan!U$43:U$73)+SUMIF(Feb!$M$43:$M$73,$A19,Feb!U$43:U$73)+SUMIF(Mar!$M$43:$M$73,$A19,Mar!U$43:U$73)+SUMIF(Apr!$M$43:$M$73,$A19,Apr!U$43:U$73)+SUMIF(Mai!$M$43:$M$73,$A19,Mai!U$43:U$73)+SUMIF(Jun!$M$43:$M$73,$A19,Jun!U$43:U$73)+SUMIF(Jul!$M$43:$M$73,$A19,Jul!U$43:U$73)+SUMIF(Aug!$M$43:$M$73,$A19,Aug!U$43:U$73)+SUMIF(Sep!$M$43:$M$73,$A19,Sep!U$43:U$73)+SUMIF(Okt!$M$43:$M$73,$A19,Okt!U$43:U$73)+SUMIF(Nov!$M$43:$M$73,$A19,Nov!U$43:U$73)+SUMIF(Dez!$M$43:$M$73,$A19,Dez!U$43:U$73)</f>
        <v>0</v>
      </c>
      <c r="R19" s="11" t="str">
        <f t="shared" si="5"/>
        <v/>
      </c>
      <c r="S19" s="74" t="str">
        <f>IF(V19=0,"",(SUMIF(Jan!M$9:M$73,A19,Jan!W$9:W$73)+SUMIF(Feb!M$9:M$73,A19,Feb!W$9:W$73)+SUMIF(Mar!M$9:M$73,A19,Mar!W$9:W$73)+SUMIF(Apr!M$9:M$73,A19,Apr!W$9:W$73)+SUMIF(Mai!M$9:M$73,A19,Mai!W$9:W$73)+SUMIF(Jun!M$9:M$73,A19,Jun!W$9:W$73)+SUMIF(Jul!M$9:M$73,A19,Jul!W$9:W$73)+SUMIF(Aug!M$9:M$73,A19,Aug!W$9:W$73)+SUMIF(Sep!M$9:M$73,A19,Sep!W$9:W$73)+SUMIF(Okt!M$9:M$73,A19,Okt!W$9:W$73)+SUMIF(Nov!M$9:M$73,A19,Nov!W$9:W$73)+SUMIF(Dez!M$9:M$73,A19,Dez!W$9:W$73))/V19)</f>
        <v/>
      </c>
      <c r="T19" s="1" t="str">
        <f t="shared" si="6"/>
        <v/>
      </c>
      <c r="U19" s="6" t="str">
        <f t="shared" si="7"/>
        <v/>
      </c>
      <c r="V19" s="94">
        <f>COUNTIF(Jan!$M$9:$M$39,$A19)+COUNTIF(Jan!$M$43:$M$73,$A19)+COUNTIF(Feb!$M$9:$M$39,$A19)+COUNTIF(Feb!$M$43:$M$73,$A19)+COUNTIF(Mar!$M$9:$M$39,$A19)+COUNTIF(Mar!$M$43:$M$73,$A19)+COUNTIF(Apr!$M$9:$M$39,$A19)+COUNTIF(Apr!$M$43:$M$73,$A19)+COUNTIF(Mai!$M$9:$M$39,$A19)+COUNTIF(Mai!$M$43:$M$73,$A19)+COUNTIF(Jun!$M$9:$M$39,$A19)+COUNTIF(Jun!$M$43:$M$73,$A19)+COUNTIF(Jul!$M$9:$M$39,$A19)+COUNTIF(Jul!$M$43:$M$73,$A19)+COUNTIF(Aug!$M$9:$M$39,$A19)+COUNTIF(Aug!$M$43:$M$73,$A19)+COUNTIF(Sep!$M$9:$M$39,$A19)+COUNTIF(Sep!$M$43:$M$73,$A19)+COUNTIF(Okt!$M$9:$M$39,$A19)+COUNTIF(Okt!$M$43:$M$73,$A19)+COUNTIF(Nov!$M$9:$M$39,$A19)+COUNTIF(Nov!$M$43:$M$73,$A19)+COUNTIF(Dez!$M$9:$M$39,$A19)+COUNTIF(Dez!$M$43:$M$73,$A19)</f>
        <v>0</v>
      </c>
      <c r="W19" s="8" t="str">
        <f t="shared" si="8"/>
        <v/>
      </c>
      <c r="X19" s="6" t="str">
        <f t="shared" si="9"/>
        <v/>
      </c>
      <c r="Y19" s="18" t="str">
        <f t="shared" si="10"/>
        <v/>
      </c>
    </row>
    <row r="20" spans="1:25" x14ac:dyDescent="0.2">
      <c r="A20" s="175">
        <f t="shared" si="11"/>
        <v>8</v>
      </c>
      <c r="B20" s="93" t="e">
        <f t="shared" si="1"/>
        <v>#N/A</v>
      </c>
      <c r="C20" s="495">
        <f>SUMIF(Jan!$A$9:$A$39,$A20,Jan!G$9:G$39)+SUMIF(Feb!$A$9:$A$39,$A20,Feb!G$9:G$39)+SUMIF(Mar!$A$9:$A$39,$A20,Mar!G$9:G$39)+SUMIF(Apr!$A$9:$A$39,$A20,Apr!G$9:G$39)+SUMIF(Mai!$A$9:$A$39,$A20,Mai!G$9:G$39)+SUMIF(Jun!$A$9:$A$39,$A20,Jun!G$9:G$39)+SUMIF(Jul!$A$9:$A$39,$A20,Jul!G$9:G$39)+SUMIF(Aug!$A$9:$A$39,$A20,Aug!G$9:G$39)+SUMIF(Sep!$A$9:$A$39,$A20,Sep!G$9:G$39)+SUMIF(Okt!$A$9:$A$39,$A20,Okt!G$9:G$39)+SUMIF(Nov!$A$9:$A$39,$A20,Nov!G$9:G$39)+SUMIF(Dez!$A$9:$A$39,$A20,Dez!G$9:G$39)</f>
        <v>0</v>
      </c>
      <c r="D20" s="496">
        <f>SUMIF(Jan!$A$9:$A$39,$A20,Jan!H$9:H$39)+SUMIF(Feb!$A$9:$A$39,$A20,Feb!H$9:H$39)+SUMIF(Mar!$A$9:$A$39,$A20,Mar!H$9:H$39)+SUMIF(Apr!$A$9:$A$39,$A20,Apr!H$9:H$39)+SUMIF(Mai!$A$9:$A$39,$A20,Mai!H$9:H$39)+SUMIF(Jun!$A$9:$A$39,$A20,Jun!H$9:H$39)+SUMIF(Jul!$A$9:$A$39,$A20,Jul!H$9:H$39)+SUMIF(Aug!$A$9:$A$39,$A20,Aug!H$9:H$39)+SUMIF(Sep!$A$9:$A$39,$A20,Sep!H$9:H$39)+SUMIF(Okt!$A$9:$A$39,$A20,Okt!H$9:H$39)+SUMIF(Nov!$A$9:$A$39,$A20,Nov!H$9:H$39)+SUMIF(Dez!$A$9:$A$39,$A20,Dez!H$9:H$39)</f>
        <v>0</v>
      </c>
      <c r="E20" s="496">
        <f>COUNTIF(Jan!$M$9:$M$39,$A20)+COUNTIF(Feb!$M$9:$M$39,$A20)+COUNTIF(Mar!$M$9:$M$39,$A20)+COUNTIF(Apr!$M$9:$M$39,$A20)+COUNTIF(Mai!$M$9:$M$39,$A20)+COUNTIF(Jun!$M$9:$M$39,$A20)+COUNTIF(Jul!$M$9:$M$39,$A20)+COUNTIF(Aug!$M$9:$M$39,$A20)+COUNTIF(Sep!$M$9:$M$39,$A20)+COUNTIF(Okt!$M$9:$M$39,$A20)+COUNTIF(Nov!$M$9:$M$39,$A20)+COUNTIF(Dez!$M$9:$M$39,$A20)</f>
        <v>0</v>
      </c>
      <c r="F20" s="496">
        <f>COUNTIF(Jan!$M$43:$M$73,$A20)+COUNTIF(Feb!$M$43:$M$73,$A20)+COUNTIF(Mar!$M$43:$M$73,$A20)+COUNTIF(Apr!$M$43:$M$73,$A20)+COUNTIF(Mai!$M$43:$M$73,$A20)+COUNTIF(Jun!$M$43:$M$73,$A20)+COUNTIF(Jul!$M$43:$M$73,$A20)+COUNTIF(Aug!$M$43:$M$73,$A20)+COUNTIF(Sep!$M$43:$M$73,$A20)+COUNTIF(Okt!$M$43:$M$73,$A20)+COUNTIF(Nov!$M$43:$M$73,$A20)+COUNTIF(Dez!$M$43:$M$73,$A20)</f>
        <v>0</v>
      </c>
      <c r="G20" s="496">
        <f t="shared" si="2"/>
        <v>0</v>
      </c>
      <c r="H20" s="93" t="str">
        <f t="shared" si="0"/>
        <v/>
      </c>
      <c r="I20" s="93" t="str">
        <f>IF(ISERROR(H20/(Start!$D$25*Start!$D$25)),"",H20/(Start!$D$25*Start!$D$25))</f>
        <v/>
      </c>
      <c r="J20" s="16">
        <f>SUMIF(Jan!$M$9:$M$39,$A20,Jan!R$9:R$39)+SUMIF(Feb!$M$9:$M$39,$A20,Feb!R$9:R$39)+SUMIF(Mar!$M$9:$M$39,$A20,Mar!R$9:R$39)+SUMIF(Apr!$M$9:$M$39,$A20,Apr!R$9:R$39)+SUMIF(Mai!$M$9:$M$39,$A20,Mai!R$9:R$39)+SUMIF(Jun!$M$9:$M$39,$A20,Jun!R$9:R$39)+SUMIF(Jul!$M$9:$M$39,$A20,Jul!R$9:R$39)+SUMIF(Aug!$M$9:$M$39,$A20,Aug!R$9:R$39)+SUMIF(Sep!$M$9:$M$39,$A20,Sep!R$9:R$39)+SUMIF(Okt!$M$9:$M$39,$A20,Okt!R$9:R$39)+SUMIF(Nov!$M$9:$M$39,$A20,Nov!R$9:R$39)+SUMIF(Dez!$M$9:$M$39,$A20,Dez!R$9:R$39)</f>
        <v>0</v>
      </c>
      <c r="K20" s="16">
        <f>SUMIF(Jan!$M$43:$M$73,$A20,Jan!R$43:R$73)+SUMIF(Feb!$M$43:$M$73,$A20,Feb!R$43:R$73)+SUMIF(Mar!$M$43:$M$73,$A20,Mar!R$43:R$73)+SUMIF(Apr!$M$43:$M$73,$A20,Apr!R$43:R$73)+SUMIF(Mai!$M$43:$M$73,$A20,Mai!R$43:R$73)+SUMIF(Jun!$M$43:$M$73,$A20,Jun!R$43:R$73)+SUMIF(Jul!$M$43:$M$73,$A20,Jul!R$43:R$73)+SUMIF(Aug!$M$43:$M$73,$A20,Aug!R$43:R$73)+SUMIF(Sep!$M$43:$M$73,$A20,Sep!R$43:R$73)+SUMIF(Okt!$M$43:$M$73,$A20,Okt!R$43:R$73)+SUMIF(Nov!$M$43:$M$73,$A20,Nov!R$43:R$73)+SUMIF(Dez!$M$43:$M$73,$A20,Dez!R$43:R$73)</f>
        <v>0</v>
      </c>
      <c r="L20" s="16" t="str">
        <f t="shared" si="3"/>
        <v/>
      </c>
      <c r="M20" s="17">
        <f>SUMIF(Jan!$M$9:$M$39,$A20,Jan!S$9:S$39)+SUMIF(Feb!$M$9:$M$39,$A20,Feb!S$9:S$39)+SUMIF(Mar!$M$9:$M$39,$A20,Mar!S$9:S$39)+SUMIF(Apr!$M$9:$M$39,$A20,Apr!S$9:S$39)+SUMIF(Mai!$M$9:$M$39,$A20,Mai!S$9:S$39)+SUMIF(Jun!$M$9:$M$39,$A20,Jun!S$9:S$39)+SUMIF(Jul!$M$9:$M$39,$A20,Jul!S$9:S$39)+SUMIF(Aug!$M$9:$M$39,$A20,Aug!S$9:S$39)+SUMIF(Sep!$M$9:$M$39,$A20,Sep!S$9:S$39)+SUMIF(Okt!$M$9:$M$39,$A20,Okt!S$9:S$39)+SUMIF(Nov!$M$9:$M$39,$A20,Nov!S$9:S$39)+SUMIF(Dez!$M$9:$M$39,$A20,Dez!S$9:S$39)</f>
        <v>0</v>
      </c>
      <c r="N20" s="17">
        <f>SUMIF(Jan!$M$43:$M$73,$A20,Jan!S$43:S$73)+SUMIF(Feb!$M$43:$M$73,$A20,Feb!S$43:S$73)+SUMIF(Mar!$M$43:$M$73,$A20,Mar!S$43:S$73)+SUMIF(Apr!$M$43:$M$73,$A20,Apr!S$43:S$73)+SUMIF(Mai!$M$43:$M$73,$A20,Mai!S$43:S$73)+SUMIF(Jun!$M$43:$M$73,$A20,Jun!S$43:S$73)+SUMIF(Jul!$M$43:$M$73,$A20,Jul!S$43:S$73)+SUMIF(Aug!$M$43:$M$73,$A20,Aug!S$43:S$73)+SUMIF(Sep!$M$43:$M$73,$A20,Sep!S$43:S$73)+SUMIF(Okt!$M$43:$M$73,$A20,Okt!S$43:S$73)+SUMIF(Nov!$M$43:$M$73,$A20,Nov!S$43:S$73)+SUMIF(Dez!$M$43:$M$73,$A20,Dez!S$43:S$73)</f>
        <v>0</v>
      </c>
      <c r="O20" s="17" t="str">
        <f t="shared" si="4"/>
        <v/>
      </c>
      <c r="P20" s="74">
        <f>SUMIF(Jan!$M$9:$M$39,$A20,Jan!U$9:U$39)+SUMIF(Feb!$M$9:$M$39,$A20,Feb!U$9:U$39)+SUMIF(Mar!$M$9:$M$39,$A20,Mar!U$9:U$39)+SUMIF(Apr!$M$9:$M$39,$A20,Apr!U$9:U$39)+SUMIF(Mai!$M$9:$M$39,$A20,Mai!U$9:U$39)+SUMIF(Jun!$M$9:$M$39,$A20,Jun!U$9:U$39)+SUMIF(Jul!$M$9:$M$39,$A20,Jul!U$9:U$39)+SUMIF(Aug!$M$9:$M$39,$A20,Aug!U$9:U$39)+SUMIF(Sep!$M$9:$M$39,$A20,Sep!U$9:U$39)+SUMIF(Okt!$M$9:$M$39,$A20,Okt!U$9:U$39)+SUMIF(Nov!$M$9:$M$39,$A20,Nov!U$9:U$39)+SUMIF(Dez!$M$9:$M$39,$A20,Dez!U$9:U$39)</f>
        <v>0</v>
      </c>
      <c r="Q20" s="74">
        <f>SUMIF(Jan!$M$43:$M$73,$A20,Jan!U$43:U$73)+SUMIF(Feb!$M$43:$M$73,$A20,Feb!U$43:U$73)+SUMIF(Mar!$M$43:$M$73,$A20,Mar!U$43:U$73)+SUMIF(Apr!$M$43:$M$73,$A20,Apr!U$43:U$73)+SUMIF(Mai!$M$43:$M$73,$A20,Mai!U$43:U$73)+SUMIF(Jun!$M$43:$M$73,$A20,Jun!U$43:U$73)+SUMIF(Jul!$M$43:$M$73,$A20,Jul!U$43:U$73)+SUMIF(Aug!$M$43:$M$73,$A20,Aug!U$43:U$73)+SUMIF(Sep!$M$43:$M$73,$A20,Sep!U$43:U$73)+SUMIF(Okt!$M$43:$M$73,$A20,Okt!U$43:U$73)+SUMIF(Nov!$M$43:$M$73,$A20,Nov!U$43:U$73)+SUMIF(Dez!$M$43:$M$73,$A20,Dez!U$43:U$73)</f>
        <v>0</v>
      </c>
      <c r="R20" s="11" t="str">
        <f t="shared" si="5"/>
        <v/>
      </c>
      <c r="S20" s="74" t="str">
        <f>IF(V20=0,"",(SUMIF(Jan!M$9:M$73,A20,Jan!W$9:W$73)+SUMIF(Feb!M$9:M$73,A20,Feb!W$9:W$73)+SUMIF(Mar!M$9:M$73,A20,Mar!W$9:W$73)+SUMIF(Apr!M$9:M$73,A20,Apr!W$9:W$73)+SUMIF(Mai!M$9:M$73,A20,Mai!W$9:W$73)+SUMIF(Jun!M$9:M$73,A20,Jun!W$9:W$73)+SUMIF(Jul!M$9:M$73,A20,Jul!W$9:W$73)+SUMIF(Aug!M$9:M$73,A20,Aug!W$9:W$73)+SUMIF(Sep!M$9:M$73,A20,Sep!W$9:W$73)+SUMIF(Okt!M$9:M$73,A20,Okt!W$9:W$73)+SUMIF(Nov!M$9:M$73,A20,Nov!W$9:W$73)+SUMIF(Dez!M$9:M$73,A20,Dez!W$9:W$73))/V20)</f>
        <v/>
      </c>
      <c r="T20" s="1" t="str">
        <f t="shared" si="6"/>
        <v/>
      </c>
      <c r="U20" s="6" t="str">
        <f t="shared" si="7"/>
        <v/>
      </c>
      <c r="V20" s="94">
        <f>COUNTIF(Jan!$M$9:$M$39,$A20)+COUNTIF(Jan!$M$43:$M$73,$A20)+COUNTIF(Feb!$M$9:$M$39,$A20)+COUNTIF(Feb!$M$43:$M$73,$A20)+COUNTIF(Mar!$M$9:$M$39,$A20)+COUNTIF(Mar!$M$43:$M$73,$A20)+COUNTIF(Apr!$M$9:$M$39,$A20)+COUNTIF(Apr!$M$43:$M$73,$A20)+COUNTIF(Mai!$M$9:$M$39,$A20)+COUNTIF(Mai!$M$43:$M$73,$A20)+COUNTIF(Jun!$M$9:$M$39,$A20)+COUNTIF(Jun!$M$43:$M$73,$A20)+COUNTIF(Jul!$M$9:$M$39,$A20)+COUNTIF(Jul!$M$43:$M$73,$A20)+COUNTIF(Aug!$M$9:$M$39,$A20)+COUNTIF(Aug!$M$43:$M$73,$A20)+COUNTIF(Sep!$M$9:$M$39,$A20)+COUNTIF(Sep!$M$43:$M$73,$A20)+COUNTIF(Okt!$M$9:$M$39,$A20)+COUNTIF(Okt!$M$43:$M$73,$A20)+COUNTIF(Nov!$M$9:$M$39,$A20)+COUNTIF(Nov!$M$43:$M$73,$A20)+COUNTIF(Dez!$M$9:$M$39,$A20)+COUNTIF(Dez!$M$43:$M$73,$A20)</f>
        <v>0</v>
      </c>
      <c r="W20" s="8" t="str">
        <f t="shared" si="8"/>
        <v/>
      </c>
      <c r="X20" s="6" t="str">
        <f t="shared" si="9"/>
        <v/>
      </c>
      <c r="Y20" s="18" t="str">
        <f t="shared" si="10"/>
        <v/>
      </c>
    </row>
    <row r="21" spans="1:25" x14ac:dyDescent="0.2">
      <c r="A21" s="175">
        <f t="shared" si="11"/>
        <v>9</v>
      </c>
      <c r="B21" s="93" t="e">
        <f t="shared" si="1"/>
        <v>#N/A</v>
      </c>
      <c r="C21" s="495">
        <f>SUMIF(Jan!$A$9:$A$39,$A21,Jan!G$9:G$39)+SUMIF(Feb!$A$9:$A$39,$A21,Feb!G$9:G$39)+SUMIF(Mar!$A$9:$A$39,$A21,Mar!G$9:G$39)+SUMIF(Apr!$A$9:$A$39,$A21,Apr!G$9:G$39)+SUMIF(Mai!$A$9:$A$39,$A21,Mai!G$9:G$39)+SUMIF(Jun!$A$9:$A$39,$A21,Jun!G$9:G$39)+SUMIF(Jul!$A$9:$A$39,$A21,Jul!G$9:G$39)+SUMIF(Aug!$A$9:$A$39,$A21,Aug!G$9:G$39)+SUMIF(Sep!$A$9:$A$39,$A21,Sep!G$9:G$39)+SUMIF(Okt!$A$9:$A$39,$A21,Okt!G$9:G$39)+SUMIF(Nov!$A$9:$A$39,$A21,Nov!G$9:G$39)+SUMIF(Dez!$A$9:$A$39,$A21,Dez!G$9:G$39)</f>
        <v>0</v>
      </c>
      <c r="D21" s="496">
        <f>SUMIF(Jan!$A$9:$A$39,$A21,Jan!H$9:H$39)+SUMIF(Feb!$A$9:$A$39,$A21,Feb!H$9:H$39)+SUMIF(Mar!$A$9:$A$39,$A21,Mar!H$9:H$39)+SUMIF(Apr!$A$9:$A$39,$A21,Apr!H$9:H$39)+SUMIF(Mai!$A$9:$A$39,$A21,Mai!H$9:H$39)+SUMIF(Jun!$A$9:$A$39,$A21,Jun!H$9:H$39)+SUMIF(Jul!$A$9:$A$39,$A21,Jul!H$9:H$39)+SUMIF(Aug!$A$9:$A$39,$A21,Aug!H$9:H$39)+SUMIF(Sep!$A$9:$A$39,$A21,Sep!H$9:H$39)+SUMIF(Okt!$A$9:$A$39,$A21,Okt!H$9:H$39)+SUMIF(Nov!$A$9:$A$39,$A21,Nov!H$9:H$39)+SUMIF(Dez!$A$9:$A$39,$A21,Dez!H$9:H$39)</f>
        <v>0</v>
      </c>
      <c r="E21" s="496">
        <f>COUNTIF(Jan!$M$9:$M$39,$A21)+COUNTIF(Feb!$M$9:$M$39,$A21)+COUNTIF(Mar!$M$9:$M$39,$A21)+COUNTIF(Apr!$M$9:$M$39,$A21)+COUNTIF(Mai!$M$9:$M$39,$A21)+COUNTIF(Jun!$M$9:$M$39,$A21)+COUNTIF(Jul!$M$9:$M$39,$A21)+COUNTIF(Aug!$M$9:$M$39,$A21)+COUNTIF(Sep!$M$9:$M$39,$A21)+COUNTIF(Okt!$M$9:$M$39,$A21)+COUNTIF(Nov!$M$9:$M$39,$A21)+COUNTIF(Dez!$M$9:$M$39,$A21)</f>
        <v>0</v>
      </c>
      <c r="F21" s="496">
        <f>COUNTIF(Jan!$M$43:$M$73,$A21)+COUNTIF(Feb!$M$43:$M$73,$A21)+COUNTIF(Mar!$M$43:$M$73,$A21)+COUNTIF(Apr!$M$43:$M$73,$A21)+COUNTIF(Mai!$M$43:$M$73,$A21)+COUNTIF(Jun!$M$43:$M$73,$A21)+COUNTIF(Jul!$M$43:$M$73,$A21)+COUNTIF(Aug!$M$43:$M$73,$A21)+COUNTIF(Sep!$M$43:$M$73,$A21)+COUNTIF(Okt!$M$43:$M$73,$A21)+COUNTIF(Nov!$M$43:$M$73,$A21)+COUNTIF(Dez!$M$43:$M$73,$A21)</f>
        <v>0</v>
      </c>
      <c r="G21" s="496">
        <f t="shared" si="2"/>
        <v>0</v>
      </c>
      <c r="H21" s="93" t="str">
        <f t="shared" si="0"/>
        <v/>
      </c>
      <c r="I21" s="93" t="str">
        <f>IF(ISERROR(H21/(Start!$D$25*Start!$D$25)),"",H21/(Start!$D$25*Start!$D$25))</f>
        <v/>
      </c>
      <c r="J21" s="16">
        <f>SUMIF(Jan!$M$9:$M$39,$A21,Jan!R$9:R$39)+SUMIF(Feb!$M$9:$M$39,$A21,Feb!R$9:R$39)+SUMIF(Mar!$M$9:$M$39,$A21,Mar!R$9:R$39)+SUMIF(Apr!$M$9:$M$39,$A21,Apr!R$9:R$39)+SUMIF(Mai!$M$9:$M$39,$A21,Mai!R$9:R$39)+SUMIF(Jun!$M$9:$M$39,$A21,Jun!R$9:R$39)+SUMIF(Jul!$M$9:$M$39,$A21,Jul!R$9:R$39)+SUMIF(Aug!$M$9:$M$39,$A21,Aug!R$9:R$39)+SUMIF(Sep!$M$9:$M$39,$A21,Sep!R$9:R$39)+SUMIF(Okt!$M$9:$M$39,$A21,Okt!R$9:R$39)+SUMIF(Nov!$M$9:$M$39,$A21,Nov!R$9:R$39)+SUMIF(Dez!$M$9:$M$39,$A21,Dez!R$9:R$39)</f>
        <v>0</v>
      </c>
      <c r="K21" s="16">
        <f>SUMIF(Jan!$M$43:$M$73,$A21,Jan!R$43:R$73)+SUMIF(Feb!$M$43:$M$73,$A21,Feb!R$43:R$73)+SUMIF(Mar!$M$43:$M$73,$A21,Mar!R$43:R$73)+SUMIF(Apr!$M$43:$M$73,$A21,Apr!R$43:R$73)+SUMIF(Mai!$M$43:$M$73,$A21,Mai!R$43:R$73)+SUMIF(Jun!$M$43:$M$73,$A21,Jun!R$43:R$73)+SUMIF(Jul!$M$43:$M$73,$A21,Jul!R$43:R$73)+SUMIF(Aug!$M$43:$M$73,$A21,Aug!R$43:R$73)+SUMIF(Sep!$M$43:$M$73,$A21,Sep!R$43:R$73)+SUMIF(Okt!$M$43:$M$73,$A21,Okt!R$43:R$73)+SUMIF(Nov!$M$43:$M$73,$A21,Nov!R$43:R$73)+SUMIF(Dez!$M$43:$M$73,$A21,Dez!R$43:R$73)</f>
        <v>0</v>
      </c>
      <c r="L21" s="16" t="str">
        <f t="shared" si="3"/>
        <v/>
      </c>
      <c r="M21" s="17">
        <f>SUMIF(Jan!$M$9:$M$39,$A21,Jan!S$9:S$39)+SUMIF(Feb!$M$9:$M$39,$A21,Feb!S$9:S$39)+SUMIF(Mar!$M$9:$M$39,$A21,Mar!S$9:S$39)+SUMIF(Apr!$M$9:$M$39,$A21,Apr!S$9:S$39)+SUMIF(Mai!$M$9:$M$39,$A21,Mai!S$9:S$39)+SUMIF(Jun!$M$9:$M$39,$A21,Jun!S$9:S$39)+SUMIF(Jul!$M$9:$M$39,$A21,Jul!S$9:S$39)+SUMIF(Aug!$M$9:$M$39,$A21,Aug!S$9:S$39)+SUMIF(Sep!$M$9:$M$39,$A21,Sep!S$9:S$39)+SUMIF(Okt!$M$9:$M$39,$A21,Okt!S$9:S$39)+SUMIF(Nov!$M$9:$M$39,$A21,Nov!S$9:S$39)+SUMIF(Dez!$M$9:$M$39,$A21,Dez!S$9:S$39)</f>
        <v>0</v>
      </c>
      <c r="N21" s="17">
        <f>SUMIF(Jan!$M$43:$M$73,$A21,Jan!S$43:S$73)+SUMIF(Feb!$M$43:$M$73,$A21,Feb!S$43:S$73)+SUMIF(Mar!$M$43:$M$73,$A21,Mar!S$43:S$73)+SUMIF(Apr!$M$43:$M$73,$A21,Apr!S$43:S$73)+SUMIF(Mai!$M$43:$M$73,$A21,Mai!S$43:S$73)+SUMIF(Jun!$M$43:$M$73,$A21,Jun!S$43:S$73)+SUMIF(Jul!$M$43:$M$73,$A21,Jul!S$43:S$73)+SUMIF(Aug!$M$43:$M$73,$A21,Aug!S$43:S$73)+SUMIF(Sep!$M$43:$M$73,$A21,Sep!S$43:S$73)+SUMIF(Okt!$M$43:$M$73,$A21,Okt!S$43:S$73)+SUMIF(Nov!$M$43:$M$73,$A21,Nov!S$43:S$73)+SUMIF(Dez!$M$43:$M$73,$A21,Dez!S$43:S$73)</f>
        <v>0</v>
      </c>
      <c r="O21" s="17" t="str">
        <f t="shared" si="4"/>
        <v/>
      </c>
      <c r="P21" s="74">
        <f>SUMIF(Jan!$M$9:$M$39,$A21,Jan!U$9:U$39)+SUMIF(Feb!$M$9:$M$39,$A21,Feb!U$9:U$39)+SUMIF(Mar!$M$9:$M$39,$A21,Mar!U$9:U$39)+SUMIF(Apr!$M$9:$M$39,$A21,Apr!U$9:U$39)+SUMIF(Mai!$M$9:$M$39,$A21,Mai!U$9:U$39)+SUMIF(Jun!$M$9:$M$39,$A21,Jun!U$9:U$39)+SUMIF(Jul!$M$9:$M$39,$A21,Jul!U$9:U$39)+SUMIF(Aug!$M$9:$M$39,$A21,Aug!U$9:U$39)+SUMIF(Sep!$M$9:$M$39,$A21,Sep!U$9:U$39)+SUMIF(Okt!$M$9:$M$39,$A21,Okt!U$9:U$39)+SUMIF(Nov!$M$9:$M$39,$A21,Nov!U$9:U$39)+SUMIF(Dez!$M$9:$M$39,$A21,Dez!U$9:U$39)</f>
        <v>0</v>
      </c>
      <c r="Q21" s="74">
        <f>SUMIF(Jan!$M$43:$M$73,$A21,Jan!U$43:U$73)+SUMIF(Feb!$M$43:$M$73,$A21,Feb!U$43:U$73)+SUMIF(Mar!$M$43:$M$73,$A21,Mar!U$43:U$73)+SUMIF(Apr!$M$43:$M$73,$A21,Apr!U$43:U$73)+SUMIF(Mai!$M$43:$M$73,$A21,Mai!U$43:U$73)+SUMIF(Jun!$M$43:$M$73,$A21,Jun!U$43:U$73)+SUMIF(Jul!$M$43:$M$73,$A21,Jul!U$43:U$73)+SUMIF(Aug!$M$43:$M$73,$A21,Aug!U$43:U$73)+SUMIF(Sep!$M$43:$M$73,$A21,Sep!U$43:U$73)+SUMIF(Okt!$M$43:$M$73,$A21,Okt!U$43:U$73)+SUMIF(Nov!$M$43:$M$73,$A21,Nov!U$43:U$73)+SUMIF(Dez!$M$43:$M$73,$A21,Dez!U$43:U$73)</f>
        <v>0</v>
      </c>
      <c r="R21" s="11" t="str">
        <f t="shared" si="5"/>
        <v/>
      </c>
      <c r="S21" s="74" t="str">
        <f>IF(V21=0,"",(SUMIF(Jan!M$9:M$73,A21,Jan!W$9:W$73)+SUMIF(Feb!M$9:M$73,A21,Feb!W$9:W$73)+SUMIF(Mar!M$9:M$73,A21,Mar!W$9:W$73)+SUMIF(Apr!M$9:M$73,A21,Apr!W$9:W$73)+SUMIF(Mai!M$9:M$73,A21,Mai!W$9:W$73)+SUMIF(Jun!M$9:M$73,A21,Jun!W$9:W$73)+SUMIF(Jul!M$9:M$73,A21,Jul!W$9:W$73)+SUMIF(Aug!M$9:M$73,A21,Aug!W$9:W$73)+SUMIF(Sep!M$9:M$73,A21,Sep!W$9:W$73)+SUMIF(Okt!M$9:M$73,A21,Okt!W$9:W$73)+SUMIF(Nov!M$9:M$73,A21,Nov!W$9:W$73)+SUMIF(Dez!M$9:M$73,A21,Dez!W$9:W$73))/V21)</f>
        <v/>
      </c>
      <c r="T21" s="1" t="str">
        <f t="shared" si="6"/>
        <v/>
      </c>
      <c r="U21" s="6" t="str">
        <f t="shared" si="7"/>
        <v/>
      </c>
      <c r="V21" s="94">
        <f>COUNTIF(Jan!$M$9:$M$39,$A21)+COUNTIF(Jan!$M$43:$M$73,$A21)+COUNTIF(Feb!$M$9:$M$39,$A21)+COUNTIF(Feb!$M$43:$M$73,$A21)+COUNTIF(Mar!$M$9:$M$39,$A21)+COUNTIF(Mar!$M$43:$M$73,$A21)+COUNTIF(Apr!$M$9:$M$39,$A21)+COUNTIF(Apr!$M$43:$M$73,$A21)+COUNTIF(Mai!$M$9:$M$39,$A21)+COUNTIF(Mai!$M$43:$M$73,$A21)+COUNTIF(Jun!$M$9:$M$39,$A21)+COUNTIF(Jun!$M$43:$M$73,$A21)+COUNTIF(Jul!$M$9:$M$39,$A21)+COUNTIF(Jul!$M$43:$M$73,$A21)+COUNTIF(Aug!$M$9:$M$39,$A21)+COUNTIF(Aug!$M$43:$M$73,$A21)+COUNTIF(Sep!$M$9:$M$39,$A21)+COUNTIF(Sep!$M$43:$M$73,$A21)+COUNTIF(Okt!$M$9:$M$39,$A21)+COUNTIF(Okt!$M$43:$M$73,$A21)+COUNTIF(Nov!$M$9:$M$39,$A21)+COUNTIF(Nov!$M$43:$M$73,$A21)+COUNTIF(Dez!$M$9:$M$39,$A21)+COUNTIF(Dez!$M$43:$M$73,$A21)</f>
        <v>0</v>
      </c>
      <c r="W21" s="8" t="str">
        <f t="shared" si="8"/>
        <v/>
      </c>
      <c r="X21" s="6" t="str">
        <f t="shared" si="9"/>
        <v/>
      </c>
      <c r="Y21" s="18" t="str">
        <f t="shared" si="10"/>
        <v/>
      </c>
    </row>
    <row r="22" spans="1:25" x14ac:dyDescent="0.2">
      <c r="A22" s="175">
        <f t="shared" si="11"/>
        <v>10</v>
      </c>
      <c r="B22" s="93" t="e">
        <f t="shared" si="1"/>
        <v>#N/A</v>
      </c>
      <c r="C22" s="495">
        <f>SUMIF(Jan!$A$9:$A$39,$A22,Jan!G$9:G$39)+SUMIF(Feb!$A$9:$A$39,$A22,Feb!G$9:G$39)+SUMIF(Mar!$A$9:$A$39,$A22,Mar!G$9:G$39)+SUMIF(Apr!$A$9:$A$39,$A22,Apr!G$9:G$39)+SUMIF(Mai!$A$9:$A$39,$A22,Mai!G$9:G$39)+SUMIF(Jun!$A$9:$A$39,$A22,Jun!G$9:G$39)+SUMIF(Jul!$A$9:$A$39,$A22,Jul!G$9:G$39)+SUMIF(Aug!$A$9:$A$39,$A22,Aug!G$9:G$39)+SUMIF(Sep!$A$9:$A$39,$A22,Sep!G$9:G$39)+SUMIF(Okt!$A$9:$A$39,$A22,Okt!G$9:G$39)+SUMIF(Nov!$A$9:$A$39,$A22,Nov!G$9:G$39)+SUMIF(Dez!$A$9:$A$39,$A22,Dez!G$9:G$39)</f>
        <v>0</v>
      </c>
      <c r="D22" s="496">
        <f>SUMIF(Jan!$A$9:$A$39,$A22,Jan!H$9:H$39)+SUMIF(Feb!$A$9:$A$39,$A22,Feb!H$9:H$39)+SUMIF(Mar!$A$9:$A$39,$A22,Mar!H$9:H$39)+SUMIF(Apr!$A$9:$A$39,$A22,Apr!H$9:H$39)+SUMIF(Mai!$A$9:$A$39,$A22,Mai!H$9:H$39)+SUMIF(Jun!$A$9:$A$39,$A22,Jun!H$9:H$39)+SUMIF(Jul!$A$9:$A$39,$A22,Jul!H$9:H$39)+SUMIF(Aug!$A$9:$A$39,$A22,Aug!H$9:H$39)+SUMIF(Sep!$A$9:$A$39,$A22,Sep!H$9:H$39)+SUMIF(Okt!$A$9:$A$39,$A22,Okt!H$9:H$39)+SUMIF(Nov!$A$9:$A$39,$A22,Nov!H$9:H$39)+SUMIF(Dez!$A$9:$A$39,$A22,Dez!H$9:H$39)</f>
        <v>0</v>
      </c>
      <c r="E22" s="496">
        <f>COUNTIF(Jan!$M$9:$M$39,$A22)+COUNTIF(Feb!$M$9:$M$39,$A22)+COUNTIF(Mar!$M$9:$M$39,$A22)+COUNTIF(Apr!$M$9:$M$39,$A22)+COUNTIF(Mai!$M$9:$M$39,$A22)+COUNTIF(Jun!$M$9:$M$39,$A22)+COUNTIF(Jul!$M$9:$M$39,$A22)+COUNTIF(Aug!$M$9:$M$39,$A22)+COUNTIF(Sep!$M$9:$M$39,$A22)+COUNTIF(Okt!$M$9:$M$39,$A22)+COUNTIF(Nov!$M$9:$M$39,$A22)+COUNTIF(Dez!$M$9:$M$39,$A22)</f>
        <v>0</v>
      </c>
      <c r="F22" s="496">
        <f>COUNTIF(Jan!$M$43:$M$73,$A22)+COUNTIF(Feb!$M$43:$M$73,$A22)+COUNTIF(Mar!$M$43:$M$73,$A22)+COUNTIF(Apr!$M$43:$M$73,$A22)+COUNTIF(Mai!$M$43:$M$73,$A22)+COUNTIF(Jun!$M$43:$M$73,$A22)+COUNTIF(Jul!$M$43:$M$73,$A22)+COUNTIF(Aug!$M$43:$M$73,$A22)+COUNTIF(Sep!$M$43:$M$73,$A22)+COUNTIF(Okt!$M$43:$M$73,$A22)+COUNTIF(Nov!$M$43:$M$73,$A22)+COUNTIF(Dez!$M$43:$M$73,$A22)</f>
        <v>0</v>
      </c>
      <c r="G22" s="496">
        <f t="shared" si="2"/>
        <v>0</v>
      </c>
      <c r="H22" s="93" t="str">
        <f t="shared" si="0"/>
        <v/>
      </c>
      <c r="I22" s="93" t="str">
        <f>IF(ISERROR(H22/(Start!$D$25*Start!$D$25)),"",H22/(Start!$D$25*Start!$D$25))</f>
        <v/>
      </c>
      <c r="J22" s="16">
        <f>SUMIF(Jan!$M$9:$M$39,$A22,Jan!R$9:R$39)+SUMIF(Feb!$M$9:$M$39,$A22,Feb!R$9:R$39)+SUMIF(Mar!$M$9:$M$39,$A22,Mar!R$9:R$39)+SUMIF(Apr!$M$9:$M$39,$A22,Apr!R$9:R$39)+SUMIF(Mai!$M$9:$M$39,$A22,Mai!R$9:R$39)+SUMIF(Jun!$M$9:$M$39,$A22,Jun!R$9:R$39)+SUMIF(Jul!$M$9:$M$39,$A22,Jul!R$9:R$39)+SUMIF(Aug!$M$9:$M$39,$A22,Aug!R$9:R$39)+SUMIF(Sep!$M$9:$M$39,$A22,Sep!R$9:R$39)+SUMIF(Okt!$M$9:$M$39,$A22,Okt!R$9:R$39)+SUMIF(Nov!$M$9:$M$39,$A22,Nov!R$9:R$39)+SUMIF(Dez!$M$9:$M$39,$A22,Dez!R$9:R$39)</f>
        <v>0</v>
      </c>
      <c r="K22" s="16">
        <f>SUMIF(Jan!$M$43:$M$73,$A22,Jan!R$43:R$73)+SUMIF(Feb!$M$43:$M$73,$A22,Feb!R$43:R$73)+SUMIF(Mar!$M$43:$M$73,$A22,Mar!R$43:R$73)+SUMIF(Apr!$M$43:$M$73,$A22,Apr!R$43:R$73)+SUMIF(Mai!$M$43:$M$73,$A22,Mai!R$43:R$73)+SUMIF(Jun!$M$43:$M$73,$A22,Jun!R$43:R$73)+SUMIF(Jul!$M$43:$M$73,$A22,Jul!R$43:R$73)+SUMIF(Aug!$M$43:$M$73,$A22,Aug!R$43:R$73)+SUMIF(Sep!$M$43:$M$73,$A22,Sep!R$43:R$73)+SUMIF(Okt!$M$43:$M$73,$A22,Okt!R$43:R$73)+SUMIF(Nov!$M$43:$M$73,$A22,Nov!R$43:R$73)+SUMIF(Dez!$M$43:$M$73,$A22,Dez!R$43:R$73)</f>
        <v>0</v>
      </c>
      <c r="L22" s="16" t="str">
        <f t="shared" si="3"/>
        <v/>
      </c>
      <c r="M22" s="17">
        <f>SUMIF(Jan!$M$9:$M$39,$A22,Jan!S$9:S$39)+SUMIF(Feb!$M$9:$M$39,$A22,Feb!S$9:S$39)+SUMIF(Mar!$M$9:$M$39,$A22,Mar!S$9:S$39)+SUMIF(Apr!$M$9:$M$39,$A22,Apr!S$9:S$39)+SUMIF(Mai!$M$9:$M$39,$A22,Mai!S$9:S$39)+SUMIF(Jun!$M$9:$M$39,$A22,Jun!S$9:S$39)+SUMIF(Jul!$M$9:$M$39,$A22,Jul!S$9:S$39)+SUMIF(Aug!$M$9:$M$39,$A22,Aug!S$9:S$39)+SUMIF(Sep!$M$9:$M$39,$A22,Sep!S$9:S$39)+SUMIF(Okt!$M$9:$M$39,$A22,Okt!S$9:S$39)+SUMIF(Nov!$M$9:$M$39,$A22,Nov!S$9:S$39)+SUMIF(Dez!$M$9:$M$39,$A22,Dez!S$9:S$39)</f>
        <v>0</v>
      </c>
      <c r="N22" s="17">
        <f>SUMIF(Jan!$M$43:$M$73,$A22,Jan!S$43:S$73)+SUMIF(Feb!$M$43:$M$73,$A22,Feb!S$43:S$73)+SUMIF(Mar!$M$43:$M$73,$A22,Mar!S$43:S$73)+SUMIF(Apr!$M$43:$M$73,$A22,Apr!S$43:S$73)+SUMIF(Mai!$M$43:$M$73,$A22,Mai!S$43:S$73)+SUMIF(Jun!$M$43:$M$73,$A22,Jun!S$43:S$73)+SUMIF(Jul!$M$43:$M$73,$A22,Jul!S$43:S$73)+SUMIF(Aug!$M$43:$M$73,$A22,Aug!S$43:S$73)+SUMIF(Sep!$M$43:$M$73,$A22,Sep!S$43:S$73)+SUMIF(Okt!$M$43:$M$73,$A22,Okt!S$43:S$73)+SUMIF(Nov!$M$43:$M$73,$A22,Nov!S$43:S$73)+SUMIF(Dez!$M$43:$M$73,$A22,Dez!S$43:S$73)</f>
        <v>0</v>
      </c>
      <c r="O22" s="17" t="str">
        <f t="shared" si="4"/>
        <v/>
      </c>
      <c r="P22" s="74">
        <f>SUMIF(Jan!$M$9:$M$39,$A22,Jan!U$9:U$39)+SUMIF(Feb!$M$9:$M$39,$A22,Feb!U$9:U$39)+SUMIF(Mar!$M$9:$M$39,$A22,Mar!U$9:U$39)+SUMIF(Apr!$M$9:$M$39,$A22,Apr!U$9:U$39)+SUMIF(Mai!$M$9:$M$39,$A22,Mai!U$9:U$39)+SUMIF(Jun!$M$9:$M$39,$A22,Jun!U$9:U$39)+SUMIF(Jul!$M$9:$M$39,$A22,Jul!U$9:U$39)+SUMIF(Aug!$M$9:$M$39,$A22,Aug!U$9:U$39)+SUMIF(Sep!$M$9:$M$39,$A22,Sep!U$9:U$39)+SUMIF(Okt!$M$9:$M$39,$A22,Okt!U$9:U$39)+SUMIF(Nov!$M$9:$M$39,$A22,Nov!U$9:U$39)+SUMIF(Dez!$M$9:$M$39,$A22,Dez!U$9:U$39)</f>
        <v>0</v>
      </c>
      <c r="Q22" s="74">
        <f>SUMIF(Jan!$M$43:$M$73,$A22,Jan!U$43:U$73)+SUMIF(Feb!$M$43:$M$73,$A22,Feb!U$43:U$73)+SUMIF(Mar!$M$43:$M$73,$A22,Mar!U$43:U$73)+SUMIF(Apr!$M$43:$M$73,$A22,Apr!U$43:U$73)+SUMIF(Mai!$M$43:$M$73,$A22,Mai!U$43:U$73)+SUMIF(Jun!$M$43:$M$73,$A22,Jun!U$43:U$73)+SUMIF(Jul!$M$43:$M$73,$A22,Jul!U$43:U$73)+SUMIF(Aug!$M$43:$M$73,$A22,Aug!U$43:U$73)+SUMIF(Sep!$M$43:$M$73,$A22,Sep!U$43:U$73)+SUMIF(Okt!$M$43:$M$73,$A22,Okt!U$43:U$73)+SUMIF(Nov!$M$43:$M$73,$A22,Nov!U$43:U$73)+SUMIF(Dez!$M$43:$M$73,$A22,Dez!U$43:U$73)</f>
        <v>0</v>
      </c>
      <c r="R22" s="11" t="str">
        <f t="shared" si="5"/>
        <v/>
      </c>
      <c r="S22" s="74" t="str">
        <f>IF(V22=0,"",(SUMIF(Jan!M$9:M$73,A22,Jan!W$9:W$73)+SUMIF(Feb!M$9:M$73,A22,Feb!W$9:W$73)+SUMIF(Mar!M$9:M$73,A22,Mar!W$9:W$73)+SUMIF(Apr!M$9:M$73,A22,Apr!W$9:W$73)+SUMIF(Mai!M$9:M$73,A22,Mai!W$9:W$73)+SUMIF(Jun!M$9:M$73,A22,Jun!W$9:W$73)+SUMIF(Jul!M$9:M$73,A22,Jul!W$9:W$73)+SUMIF(Aug!M$9:M$73,A22,Aug!W$9:W$73)+SUMIF(Sep!M$9:M$73,A22,Sep!W$9:W$73)+SUMIF(Okt!M$9:M$73,A22,Okt!W$9:W$73)+SUMIF(Nov!M$9:M$73,A22,Nov!W$9:W$73)+SUMIF(Dez!M$9:M$73,A22,Dez!W$9:W$73))/V22)</f>
        <v/>
      </c>
      <c r="T22" s="1" t="str">
        <f t="shared" si="6"/>
        <v/>
      </c>
      <c r="U22" s="6" t="str">
        <f t="shared" si="7"/>
        <v/>
      </c>
      <c r="V22" s="94">
        <f>COUNTIF(Jan!$M$9:$M$39,$A22)+COUNTIF(Jan!$M$43:$M$73,$A22)+COUNTIF(Feb!$M$9:$M$39,$A22)+COUNTIF(Feb!$M$43:$M$73,$A22)+COUNTIF(Mar!$M$9:$M$39,$A22)+COUNTIF(Mar!$M$43:$M$73,$A22)+COUNTIF(Apr!$M$9:$M$39,$A22)+COUNTIF(Apr!$M$43:$M$73,$A22)+COUNTIF(Mai!$M$9:$M$39,$A22)+COUNTIF(Mai!$M$43:$M$73,$A22)+COUNTIF(Jun!$M$9:$M$39,$A22)+COUNTIF(Jun!$M$43:$M$73,$A22)+COUNTIF(Jul!$M$9:$M$39,$A22)+COUNTIF(Jul!$M$43:$M$73,$A22)+COUNTIF(Aug!$M$9:$M$39,$A22)+COUNTIF(Aug!$M$43:$M$73,$A22)+COUNTIF(Sep!$M$9:$M$39,$A22)+COUNTIF(Sep!$M$43:$M$73,$A22)+COUNTIF(Okt!$M$9:$M$39,$A22)+COUNTIF(Okt!$M$43:$M$73,$A22)+COUNTIF(Nov!$M$9:$M$39,$A22)+COUNTIF(Nov!$M$43:$M$73,$A22)+COUNTIF(Dez!$M$9:$M$39,$A22)+COUNTIF(Dez!$M$43:$M$73,$A22)</f>
        <v>0</v>
      </c>
      <c r="W22" s="8" t="str">
        <f t="shared" si="8"/>
        <v/>
      </c>
      <c r="X22" s="6" t="str">
        <f t="shared" si="9"/>
        <v/>
      </c>
      <c r="Y22" s="18" t="str">
        <f t="shared" si="10"/>
        <v/>
      </c>
    </row>
    <row r="23" spans="1:25" x14ac:dyDescent="0.2">
      <c r="A23" s="175">
        <f t="shared" si="11"/>
        <v>11</v>
      </c>
      <c r="B23" s="93" t="e">
        <f t="shared" si="1"/>
        <v>#N/A</v>
      </c>
      <c r="C23" s="495">
        <f>SUMIF(Jan!$A$9:$A$39,$A23,Jan!G$9:G$39)+SUMIF(Feb!$A$9:$A$39,$A23,Feb!G$9:G$39)+SUMIF(Mar!$A$9:$A$39,$A23,Mar!G$9:G$39)+SUMIF(Apr!$A$9:$A$39,$A23,Apr!G$9:G$39)+SUMIF(Mai!$A$9:$A$39,$A23,Mai!G$9:G$39)+SUMIF(Jun!$A$9:$A$39,$A23,Jun!G$9:G$39)+SUMIF(Jul!$A$9:$A$39,$A23,Jul!G$9:G$39)+SUMIF(Aug!$A$9:$A$39,$A23,Aug!G$9:G$39)+SUMIF(Sep!$A$9:$A$39,$A23,Sep!G$9:G$39)+SUMIF(Okt!$A$9:$A$39,$A23,Okt!G$9:G$39)+SUMIF(Nov!$A$9:$A$39,$A23,Nov!G$9:G$39)+SUMIF(Dez!$A$9:$A$39,$A23,Dez!G$9:G$39)</f>
        <v>0</v>
      </c>
      <c r="D23" s="496">
        <f>SUMIF(Jan!$A$9:$A$39,$A23,Jan!H$9:H$39)+SUMIF(Feb!$A$9:$A$39,$A23,Feb!H$9:H$39)+SUMIF(Mar!$A$9:$A$39,$A23,Mar!H$9:H$39)+SUMIF(Apr!$A$9:$A$39,$A23,Apr!H$9:H$39)+SUMIF(Mai!$A$9:$A$39,$A23,Mai!H$9:H$39)+SUMIF(Jun!$A$9:$A$39,$A23,Jun!H$9:H$39)+SUMIF(Jul!$A$9:$A$39,$A23,Jul!H$9:H$39)+SUMIF(Aug!$A$9:$A$39,$A23,Aug!H$9:H$39)+SUMIF(Sep!$A$9:$A$39,$A23,Sep!H$9:H$39)+SUMIF(Okt!$A$9:$A$39,$A23,Okt!H$9:H$39)+SUMIF(Nov!$A$9:$A$39,$A23,Nov!H$9:H$39)+SUMIF(Dez!$A$9:$A$39,$A23,Dez!H$9:H$39)</f>
        <v>0</v>
      </c>
      <c r="E23" s="496">
        <f>COUNTIF(Jan!$M$9:$M$39,$A23)+COUNTIF(Feb!$M$9:$M$39,$A23)+COUNTIF(Mar!$M$9:$M$39,$A23)+COUNTIF(Apr!$M$9:$M$39,$A23)+COUNTIF(Mai!$M$9:$M$39,$A23)+COUNTIF(Jun!$M$9:$M$39,$A23)+COUNTIF(Jul!$M$9:$M$39,$A23)+COUNTIF(Aug!$M$9:$M$39,$A23)+COUNTIF(Sep!$M$9:$M$39,$A23)+COUNTIF(Okt!$M$9:$M$39,$A23)+COUNTIF(Nov!$M$9:$M$39,$A23)+COUNTIF(Dez!$M$9:$M$39,$A23)</f>
        <v>0</v>
      </c>
      <c r="F23" s="496">
        <f>COUNTIF(Jan!$M$43:$M$73,$A23)+COUNTIF(Feb!$M$43:$M$73,$A23)+COUNTIF(Mar!$M$43:$M$73,$A23)+COUNTIF(Apr!$M$43:$M$73,$A23)+COUNTIF(Mai!$M$43:$M$73,$A23)+COUNTIF(Jun!$M$43:$M$73,$A23)+COUNTIF(Jul!$M$43:$M$73,$A23)+COUNTIF(Aug!$M$43:$M$73,$A23)+COUNTIF(Sep!$M$43:$M$73,$A23)+COUNTIF(Okt!$M$43:$M$73,$A23)+COUNTIF(Nov!$M$43:$M$73,$A23)+COUNTIF(Dez!$M$43:$M$73,$A23)</f>
        <v>0</v>
      </c>
      <c r="G23" s="496">
        <f t="shared" si="2"/>
        <v>0</v>
      </c>
      <c r="H23" s="93" t="str">
        <f t="shared" si="0"/>
        <v/>
      </c>
      <c r="I23" s="93" t="str">
        <f>IF(ISERROR(H23/(Start!$D$25*Start!$D$25)),"",H23/(Start!$D$25*Start!$D$25))</f>
        <v/>
      </c>
      <c r="J23" s="16">
        <f>SUMIF(Jan!$M$9:$M$39,$A23,Jan!R$9:R$39)+SUMIF(Feb!$M$9:$M$39,$A23,Feb!R$9:R$39)+SUMIF(Mar!$M$9:$M$39,$A23,Mar!R$9:R$39)+SUMIF(Apr!$M$9:$M$39,$A23,Apr!R$9:R$39)+SUMIF(Mai!$M$9:$M$39,$A23,Mai!R$9:R$39)+SUMIF(Jun!$M$9:$M$39,$A23,Jun!R$9:R$39)+SUMIF(Jul!$M$9:$M$39,$A23,Jul!R$9:R$39)+SUMIF(Aug!$M$9:$M$39,$A23,Aug!R$9:R$39)+SUMIF(Sep!$M$9:$M$39,$A23,Sep!R$9:R$39)+SUMIF(Okt!$M$9:$M$39,$A23,Okt!R$9:R$39)+SUMIF(Nov!$M$9:$M$39,$A23,Nov!R$9:R$39)+SUMIF(Dez!$M$9:$M$39,$A23,Dez!R$9:R$39)</f>
        <v>0</v>
      </c>
      <c r="K23" s="16">
        <f>SUMIF(Jan!$M$43:$M$73,$A23,Jan!R$43:R$73)+SUMIF(Feb!$M$43:$M$73,$A23,Feb!R$43:R$73)+SUMIF(Mar!$M$43:$M$73,$A23,Mar!R$43:R$73)+SUMIF(Apr!$M$43:$M$73,$A23,Apr!R$43:R$73)+SUMIF(Mai!$M$43:$M$73,$A23,Mai!R$43:R$73)+SUMIF(Jun!$M$43:$M$73,$A23,Jun!R$43:R$73)+SUMIF(Jul!$M$43:$M$73,$A23,Jul!R$43:R$73)+SUMIF(Aug!$M$43:$M$73,$A23,Aug!R$43:R$73)+SUMIF(Sep!$M$43:$M$73,$A23,Sep!R$43:R$73)+SUMIF(Okt!$M$43:$M$73,$A23,Okt!R$43:R$73)+SUMIF(Nov!$M$43:$M$73,$A23,Nov!R$43:R$73)+SUMIF(Dez!$M$43:$M$73,$A23,Dez!R$43:R$73)</f>
        <v>0</v>
      </c>
      <c r="L23" s="16" t="str">
        <f t="shared" si="3"/>
        <v/>
      </c>
      <c r="M23" s="17">
        <f>SUMIF(Jan!$M$9:$M$39,$A23,Jan!S$9:S$39)+SUMIF(Feb!$M$9:$M$39,$A23,Feb!S$9:S$39)+SUMIF(Mar!$M$9:$M$39,$A23,Mar!S$9:S$39)+SUMIF(Apr!$M$9:$M$39,$A23,Apr!S$9:S$39)+SUMIF(Mai!$M$9:$M$39,$A23,Mai!S$9:S$39)+SUMIF(Jun!$M$9:$M$39,$A23,Jun!S$9:S$39)+SUMIF(Jul!$M$9:$M$39,$A23,Jul!S$9:S$39)+SUMIF(Aug!$M$9:$M$39,$A23,Aug!S$9:S$39)+SUMIF(Sep!$M$9:$M$39,$A23,Sep!S$9:S$39)+SUMIF(Okt!$M$9:$M$39,$A23,Okt!S$9:S$39)+SUMIF(Nov!$M$9:$M$39,$A23,Nov!S$9:S$39)+SUMIF(Dez!$M$9:$M$39,$A23,Dez!S$9:S$39)</f>
        <v>0</v>
      </c>
      <c r="N23" s="17">
        <f>SUMIF(Jan!$M$43:$M$73,$A23,Jan!S$43:S$73)+SUMIF(Feb!$M$43:$M$73,$A23,Feb!S$43:S$73)+SUMIF(Mar!$M$43:$M$73,$A23,Mar!S$43:S$73)+SUMIF(Apr!$M$43:$M$73,$A23,Apr!S$43:S$73)+SUMIF(Mai!$M$43:$M$73,$A23,Mai!S$43:S$73)+SUMIF(Jun!$M$43:$M$73,$A23,Jun!S$43:S$73)+SUMIF(Jul!$M$43:$M$73,$A23,Jul!S$43:S$73)+SUMIF(Aug!$M$43:$M$73,$A23,Aug!S$43:S$73)+SUMIF(Sep!$M$43:$M$73,$A23,Sep!S$43:S$73)+SUMIF(Okt!$M$43:$M$73,$A23,Okt!S$43:S$73)+SUMIF(Nov!$M$43:$M$73,$A23,Nov!S$43:S$73)+SUMIF(Dez!$M$43:$M$73,$A23,Dez!S$43:S$73)</f>
        <v>0</v>
      </c>
      <c r="O23" s="17" t="str">
        <f t="shared" si="4"/>
        <v/>
      </c>
      <c r="P23" s="74">
        <f>SUMIF(Jan!$M$9:$M$39,$A23,Jan!U$9:U$39)+SUMIF(Feb!$M$9:$M$39,$A23,Feb!U$9:U$39)+SUMIF(Mar!$M$9:$M$39,$A23,Mar!U$9:U$39)+SUMIF(Apr!$M$9:$M$39,$A23,Apr!U$9:U$39)+SUMIF(Mai!$M$9:$M$39,$A23,Mai!U$9:U$39)+SUMIF(Jun!$M$9:$M$39,$A23,Jun!U$9:U$39)+SUMIF(Jul!$M$9:$M$39,$A23,Jul!U$9:U$39)+SUMIF(Aug!$M$9:$M$39,$A23,Aug!U$9:U$39)+SUMIF(Sep!$M$9:$M$39,$A23,Sep!U$9:U$39)+SUMIF(Okt!$M$9:$M$39,$A23,Okt!U$9:U$39)+SUMIF(Nov!$M$9:$M$39,$A23,Nov!U$9:U$39)+SUMIF(Dez!$M$9:$M$39,$A23,Dez!U$9:U$39)</f>
        <v>0</v>
      </c>
      <c r="Q23" s="74">
        <f>SUMIF(Jan!$M$43:$M$73,$A23,Jan!U$43:U$73)+SUMIF(Feb!$M$43:$M$73,$A23,Feb!U$43:U$73)+SUMIF(Mar!$M$43:$M$73,$A23,Mar!U$43:U$73)+SUMIF(Apr!$M$43:$M$73,$A23,Apr!U$43:U$73)+SUMIF(Mai!$M$43:$M$73,$A23,Mai!U$43:U$73)+SUMIF(Jun!$M$43:$M$73,$A23,Jun!U$43:U$73)+SUMIF(Jul!$M$43:$M$73,$A23,Jul!U$43:U$73)+SUMIF(Aug!$M$43:$M$73,$A23,Aug!U$43:U$73)+SUMIF(Sep!$M$43:$M$73,$A23,Sep!U$43:U$73)+SUMIF(Okt!$M$43:$M$73,$A23,Okt!U$43:U$73)+SUMIF(Nov!$M$43:$M$73,$A23,Nov!U$43:U$73)+SUMIF(Dez!$M$43:$M$73,$A23,Dez!U$43:U$73)</f>
        <v>0</v>
      </c>
      <c r="R23" s="11" t="str">
        <f t="shared" si="5"/>
        <v/>
      </c>
      <c r="S23" s="74" t="str">
        <f>IF(V23=0,"",(SUMIF(Jan!M$9:M$73,A23,Jan!W$9:W$73)+SUMIF(Feb!M$9:M$73,A23,Feb!W$9:W$73)+SUMIF(Mar!M$9:M$73,A23,Mar!W$9:W$73)+SUMIF(Apr!M$9:M$73,A23,Apr!W$9:W$73)+SUMIF(Mai!M$9:M$73,A23,Mai!W$9:W$73)+SUMIF(Jun!M$9:M$73,A23,Jun!W$9:W$73)+SUMIF(Jul!M$9:M$73,A23,Jul!W$9:W$73)+SUMIF(Aug!M$9:M$73,A23,Aug!W$9:W$73)+SUMIF(Sep!M$9:M$73,A23,Sep!W$9:W$73)+SUMIF(Okt!M$9:M$73,A23,Okt!W$9:W$73)+SUMIF(Nov!M$9:M$73,A23,Nov!W$9:W$73)+SUMIF(Dez!M$9:M$73,A23,Dez!W$9:W$73))/V23)</f>
        <v/>
      </c>
      <c r="T23" s="1" t="str">
        <f t="shared" si="6"/>
        <v/>
      </c>
      <c r="U23" s="6" t="str">
        <f t="shared" si="7"/>
        <v/>
      </c>
      <c r="V23" s="94">
        <f>COUNTIF(Jan!$M$9:$M$39,$A23)+COUNTIF(Jan!$M$43:$M$73,$A23)+COUNTIF(Feb!$M$9:$M$39,$A23)+COUNTIF(Feb!$M$43:$M$73,$A23)+COUNTIF(Mar!$M$9:$M$39,$A23)+COUNTIF(Mar!$M$43:$M$73,$A23)+COUNTIF(Apr!$M$9:$M$39,$A23)+COUNTIF(Apr!$M$43:$M$73,$A23)+COUNTIF(Mai!$M$9:$M$39,$A23)+COUNTIF(Mai!$M$43:$M$73,$A23)+COUNTIF(Jun!$M$9:$M$39,$A23)+COUNTIF(Jun!$M$43:$M$73,$A23)+COUNTIF(Jul!$M$9:$M$39,$A23)+COUNTIF(Jul!$M$43:$M$73,$A23)+COUNTIF(Aug!$M$9:$M$39,$A23)+COUNTIF(Aug!$M$43:$M$73,$A23)+COUNTIF(Sep!$M$9:$M$39,$A23)+COUNTIF(Sep!$M$43:$M$73,$A23)+COUNTIF(Okt!$M$9:$M$39,$A23)+COUNTIF(Okt!$M$43:$M$73,$A23)+COUNTIF(Nov!$M$9:$M$39,$A23)+COUNTIF(Nov!$M$43:$M$73,$A23)+COUNTIF(Dez!$M$9:$M$39,$A23)+COUNTIF(Dez!$M$43:$M$73,$A23)</f>
        <v>0</v>
      </c>
      <c r="W23" s="8" t="str">
        <f t="shared" si="8"/>
        <v/>
      </c>
      <c r="X23" s="6" t="str">
        <f t="shared" si="9"/>
        <v/>
      </c>
      <c r="Y23" s="18" t="str">
        <f t="shared" si="10"/>
        <v/>
      </c>
    </row>
    <row r="24" spans="1:25" x14ac:dyDescent="0.2">
      <c r="A24" s="175">
        <f t="shared" si="11"/>
        <v>12</v>
      </c>
      <c r="B24" s="93" t="e">
        <f t="shared" si="1"/>
        <v>#N/A</v>
      </c>
      <c r="C24" s="495">
        <f>SUMIF(Jan!$A$9:$A$39,$A24,Jan!G$9:G$39)+SUMIF(Feb!$A$9:$A$39,$A24,Feb!G$9:G$39)+SUMIF(Mar!$A$9:$A$39,$A24,Mar!G$9:G$39)+SUMIF(Apr!$A$9:$A$39,$A24,Apr!G$9:G$39)+SUMIF(Mai!$A$9:$A$39,$A24,Mai!G$9:G$39)+SUMIF(Jun!$A$9:$A$39,$A24,Jun!G$9:G$39)+SUMIF(Jul!$A$9:$A$39,$A24,Jul!G$9:G$39)+SUMIF(Aug!$A$9:$A$39,$A24,Aug!G$9:G$39)+SUMIF(Sep!$A$9:$A$39,$A24,Sep!G$9:G$39)+SUMIF(Okt!$A$9:$A$39,$A24,Okt!G$9:G$39)+SUMIF(Nov!$A$9:$A$39,$A24,Nov!G$9:G$39)+SUMIF(Dez!$A$9:$A$39,$A24,Dez!G$9:G$39)</f>
        <v>0</v>
      </c>
      <c r="D24" s="496">
        <f>SUMIF(Jan!$A$9:$A$39,$A24,Jan!H$9:H$39)+SUMIF(Feb!$A$9:$A$39,$A24,Feb!H$9:H$39)+SUMIF(Mar!$A$9:$A$39,$A24,Mar!H$9:H$39)+SUMIF(Apr!$A$9:$A$39,$A24,Apr!H$9:H$39)+SUMIF(Mai!$A$9:$A$39,$A24,Mai!H$9:H$39)+SUMIF(Jun!$A$9:$A$39,$A24,Jun!H$9:H$39)+SUMIF(Jul!$A$9:$A$39,$A24,Jul!H$9:H$39)+SUMIF(Aug!$A$9:$A$39,$A24,Aug!H$9:H$39)+SUMIF(Sep!$A$9:$A$39,$A24,Sep!H$9:H$39)+SUMIF(Okt!$A$9:$A$39,$A24,Okt!H$9:H$39)+SUMIF(Nov!$A$9:$A$39,$A24,Nov!H$9:H$39)+SUMIF(Dez!$A$9:$A$39,$A24,Dez!H$9:H$39)</f>
        <v>0</v>
      </c>
      <c r="E24" s="496">
        <f>COUNTIF(Jan!$M$9:$M$39,$A24)+COUNTIF(Feb!$M$9:$M$39,$A24)+COUNTIF(Mar!$M$9:$M$39,$A24)+COUNTIF(Apr!$M$9:$M$39,$A24)+COUNTIF(Mai!$M$9:$M$39,$A24)+COUNTIF(Jun!$M$9:$M$39,$A24)+COUNTIF(Jul!$M$9:$M$39,$A24)+COUNTIF(Aug!$M$9:$M$39,$A24)+COUNTIF(Sep!$M$9:$M$39,$A24)+COUNTIF(Okt!$M$9:$M$39,$A24)+COUNTIF(Nov!$M$9:$M$39,$A24)+COUNTIF(Dez!$M$9:$M$39,$A24)</f>
        <v>0</v>
      </c>
      <c r="F24" s="496">
        <f>COUNTIF(Jan!$M$43:$M$73,$A24)+COUNTIF(Feb!$M$43:$M$73,$A24)+COUNTIF(Mar!$M$43:$M$73,$A24)+COUNTIF(Apr!$M$43:$M$73,$A24)+COUNTIF(Mai!$M$43:$M$73,$A24)+COUNTIF(Jun!$M$43:$M$73,$A24)+COUNTIF(Jul!$M$43:$M$73,$A24)+COUNTIF(Aug!$M$43:$M$73,$A24)+COUNTIF(Sep!$M$43:$M$73,$A24)+COUNTIF(Okt!$M$43:$M$73,$A24)+COUNTIF(Nov!$M$43:$M$73,$A24)+COUNTIF(Dez!$M$43:$M$73,$A24)</f>
        <v>0</v>
      </c>
      <c r="G24" s="496">
        <f t="shared" si="2"/>
        <v>0</v>
      </c>
      <c r="H24" s="93" t="str">
        <f t="shared" si="0"/>
        <v/>
      </c>
      <c r="I24" s="93" t="str">
        <f>IF(ISERROR(H24/(Start!$D$25*Start!$D$25)),"",H24/(Start!$D$25*Start!$D$25))</f>
        <v/>
      </c>
      <c r="J24" s="16">
        <f>SUMIF(Jan!$M$9:$M$39,$A24,Jan!R$9:R$39)+SUMIF(Feb!$M$9:$M$39,$A24,Feb!R$9:R$39)+SUMIF(Mar!$M$9:$M$39,$A24,Mar!R$9:R$39)+SUMIF(Apr!$M$9:$M$39,$A24,Apr!R$9:R$39)+SUMIF(Mai!$M$9:$M$39,$A24,Mai!R$9:R$39)+SUMIF(Jun!$M$9:$M$39,$A24,Jun!R$9:R$39)+SUMIF(Jul!$M$9:$M$39,$A24,Jul!R$9:R$39)+SUMIF(Aug!$M$9:$M$39,$A24,Aug!R$9:R$39)+SUMIF(Sep!$M$9:$M$39,$A24,Sep!R$9:R$39)+SUMIF(Okt!$M$9:$M$39,$A24,Okt!R$9:R$39)+SUMIF(Nov!$M$9:$M$39,$A24,Nov!R$9:R$39)+SUMIF(Dez!$M$9:$M$39,$A24,Dez!R$9:R$39)</f>
        <v>0</v>
      </c>
      <c r="K24" s="16">
        <f>SUMIF(Jan!$M$43:$M$73,$A24,Jan!R$43:R$73)+SUMIF(Feb!$M$43:$M$73,$A24,Feb!R$43:R$73)+SUMIF(Mar!$M$43:$M$73,$A24,Mar!R$43:R$73)+SUMIF(Apr!$M$43:$M$73,$A24,Apr!R$43:R$73)+SUMIF(Mai!$M$43:$M$73,$A24,Mai!R$43:R$73)+SUMIF(Jun!$M$43:$M$73,$A24,Jun!R$43:R$73)+SUMIF(Jul!$M$43:$M$73,$A24,Jul!R$43:R$73)+SUMIF(Aug!$M$43:$M$73,$A24,Aug!R$43:R$73)+SUMIF(Sep!$M$43:$M$73,$A24,Sep!R$43:R$73)+SUMIF(Okt!$M$43:$M$73,$A24,Okt!R$43:R$73)+SUMIF(Nov!$M$43:$M$73,$A24,Nov!R$43:R$73)+SUMIF(Dez!$M$43:$M$73,$A24,Dez!R$43:R$73)</f>
        <v>0</v>
      </c>
      <c r="L24" s="16" t="str">
        <f t="shared" si="3"/>
        <v/>
      </c>
      <c r="M24" s="17">
        <f>SUMIF(Jan!$M$9:$M$39,$A24,Jan!S$9:S$39)+SUMIF(Feb!$M$9:$M$39,$A24,Feb!S$9:S$39)+SUMIF(Mar!$M$9:$M$39,$A24,Mar!S$9:S$39)+SUMIF(Apr!$M$9:$M$39,$A24,Apr!S$9:S$39)+SUMIF(Mai!$M$9:$M$39,$A24,Mai!S$9:S$39)+SUMIF(Jun!$M$9:$M$39,$A24,Jun!S$9:S$39)+SUMIF(Jul!$M$9:$M$39,$A24,Jul!S$9:S$39)+SUMIF(Aug!$M$9:$M$39,$A24,Aug!S$9:S$39)+SUMIF(Sep!$M$9:$M$39,$A24,Sep!S$9:S$39)+SUMIF(Okt!$M$9:$M$39,$A24,Okt!S$9:S$39)+SUMIF(Nov!$M$9:$M$39,$A24,Nov!S$9:S$39)+SUMIF(Dez!$M$9:$M$39,$A24,Dez!S$9:S$39)</f>
        <v>0</v>
      </c>
      <c r="N24" s="17">
        <f>SUMIF(Jan!$M$43:$M$73,$A24,Jan!S$43:S$73)+SUMIF(Feb!$M$43:$M$73,$A24,Feb!S$43:S$73)+SUMIF(Mar!$M$43:$M$73,$A24,Mar!S$43:S$73)+SUMIF(Apr!$M$43:$M$73,$A24,Apr!S$43:S$73)+SUMIF(Mai!$M$43:$M$73,$A24,Mai!S$43:S$73)+SUMIF(Jun!$M$43:$M$73,$A24,Jun!S$43:S$73)+SUMIF(Jul!$M$43:$M$73,$A24,Jul!S$43:S$73)+SUMIF(Aug!$M$43:$M$73,$A24,Aug!S$43:S$73)+SUMIF(Sep!$M$43:$M$73,$A24,Sep!S$43:S$73)+SUMIF(Okt!$M$43:$M$73,$A24,Okt!S$43:S$73)+SUMIF(Nov!$M$43:$M$73,$A24,Nov!S$43:S$73)+SUMIF(Dez!$M$43:$M$73,$A24,Dez!S$43:S$73)</f>
        <v>0</v>
      </c>
      <c r="O24" s="17" t="str">
        <f t="shared" si="4"/>
        <v/>
      </c>
      <c r="P24" s="74">
        <f>SUMIF(Jan!$M$9:$M$39,$A24,Jan!U$9:U$39)+SUMIF(Feb!$M$9:$M$39,$A24,Feb!U$9:U$39)+SUMIF(Mar!$M$9:$M$39,$A24,Mar!U$9:U$39)+SUMIF(Apr!$M$9:$M$39,$A24,Apr!U$9:U$39)+SUMIF(Mai!$M$9:$M$39,$A24,Mai!U$9:U$39)+SUMIF(Jun!$M$9:$M$39,$A24,Jun!U$9:U$39)+SUMIF(Jul!$M$9:$M$39,$A24,Jul!U$9:U$39)+SUMIF(Aug!$M$9:$M$39,$A24,Aug!U$9:U$39)+SUMIF(Sep!$M$9:$M$39,$A24,Sep!U$9:U$39)+SUMIF(Okt!$M$9:$M$39,$A24,Okt!U$9:U$39)+SUMIF(Nov!$M$9:$M$39,$A24,Nov!U$9:U$39)+SUMIF(Dez!$M$9:$M$39,$A24,Dez!U$9:U$39)</f>
        <v>0</v>
      </c>
      <c r="Q24" s="74">
        <f>SUMIF(Jan!$M$43:$M$73,$A24,Jan!U$43:U$73)+SUMIF(Feb!$M$43:$M$73,$A24,Feb!U$43:U$73)+SUMIF(Mar!$M$43:$M$73,$A24,Mar!U$43:U$73)+SUMIF(Apr!$M$43:$M$73,$A24,Apr!U$43:U$73)+SUMIF(Mai!$M$43:$M$73,$A24,Mai!U$43:U$73)+SUMIF(Jun!$M$43:$M$73,$A24,Jun!U$43:U$73)+SUMIF(Jul!$M$43:$M$73,$A24,Jul!U$43:U$73)+SUMIF(Aug!$M$43:$M$73,$A24,Aug!U$43:U$73)+SUMIF(Sep!$M$43:$M$73,$A24,Sep!U$43:U$73)+SUMIF(Okt!$M$43:$M$73,$A24,Okt!U$43:U$73)+SUMIF(Nov!$M$43:$M$73,$A24,Nov!U$43:U$73)+SUMIF(Dez!$M$43:$M$73,$A24,Dez!U$43:U$73)</f>
        <v>0</v>
      </c>
      <c r="R24" s="11" t="str">
        <f t="shared" si="5"/>
        <v/>
      </c>
      <c r="S24" s="74" t="str">
        <f>IF(V24=0,"",(SUMIF(Jan!M$9:M$73,A24,Jan!W$9:W$73)+SUMIF(Feb!M$9:M$73,A24,Feb!W$9:W$73)+SUMIF(Mar!M$9:M$73,A24,Mar!W$9:W$73)+SUMIF(Apr!M$9:M$73,A24,Apr!W$9:W$73)+SUMIF(Mai!M$9:M$73,A24,Mai!W$9:W$73)+SUMIF(Jun!M$9:M$73,A24,Jun!W$9:W$73)+SUMIF(Jul!M$9:M$73,A24,Jul!W$9:W$73)+SUMIF(Aug!M$9:M$73,A24,Aug!W$9:W$73)+SUMIF(Sep!M$9:M$73,A24,Sep!W$9:W$73)+SUMIF(Okt!M$9:M$73,A24,Okt!W$9:W$73)+SUMIF(Nov!M$9:M$73,A24,Nov!W$9:W$73)+SUMIF(Dez!M$9:M$73,A24,Dez!W$9:W$73))/V24)</f>
        <v/>
      </c>
      <c r="T24" s="1" t="str">
        <f t="shared" si="6"/>
        <v/>
      </c>
      <c r="U24" s="6" t="str">
        <f t="shared" si="7"/>
        <v/>
      </c>
      <c r="V24" s="94">
        <f>COUNTIF(Jan!$M$9:$M$39,$A24)+COUNTIF(Jan!$M$43:$M$73,$A24)+COUNTIF(Feb!$M$9:$M$39,$A24)+COUNTIF(Feb!$M$43:$M$73,$A24)+COUNTIF(Mar!$M$9:$M$39,$A24)+COUNTIF(Mar!$M$43:$M$73,$A24)+COUNTIF(Apr!$M$9:$M$39,$A24)+COUNTIF(Apr!$M$43:$M$73,$A24)+COUNTIF(Mai!$M$9:$M$39,$A24)+COUNTIF(Mai!$M$43:$M$73,$A24)+COUNTIF(Jun!$M$9:$M$39,$A24)+COUNTIF(Jun!$M$43:$M$73,$A24)+COUNTIF(Jul!$M$9:$M$39,$A24)+COUNTIF(Jul!$M$43:$M$73,$A24)+COUNTIF(Aug!$M$9:$M$39,$A24)+COUNTIF(Aug!$M$43:$M$73,$A24)+COUNTIF(Sep!$M$9:$M$39,$A24)+COUNTIF(Sep!$M$43:$M$73,$A24)+COUNTIF(Okt!$M$9:$M$39,$A24)+COUNTIF(Okt!$M$43:$M$73,$A24)+COUNTIF(Nov!$M$9:$M$39,$A24)+COUNTIF(Nov!$M$43:$M$73,$A24)+COUNTIF(Dez!$M$9:$M$39,$A24)+COUNTIF(Dez!$M$43:$M$73,$A24)</f>
        <v>0</v>
      </c>
      <c r="W24" s="8" t="str">
        <f t="shared" si="8"/>
        <v/>
      </c>
      <c r="X24" s="6" t="str">
        <f t="shared" si="9"/>
        <v/>
      </c>
      <c r="Y24" s="18" t="str">
        <f t="shared" si="10"/>
        <v/>
      </c>
    </row>
    <row r="25" spans="1:25" x14ac:dyDescent="0.2">
      <c r="A25" s="175">
        <f t="shared" si="11"/>
        <v>13</v>
      </c>
      <c r="B25" s="93" t="e">
        <f t="shared" si="1"/>
        <v>#N/A</v>
      </c>
      <c r="C25" s="495">
        <f>SUMIF(Jan!$A$9:$A$39,$A25,Jan!G$9:G$39)+SUMIF(Feb!$A$9:$A$39,$A25,Feb!G$9:G$39)+SUMIF(Mar!$A$9:$A$39,$A25,Mar!G$9:G$39)+SUMIF(Apr!$A$9:$A$39,$A25,Apr!G$9:G$39)+SUMIF(Mai!$A$9:$A$39,$A25,Mai!G$9:G$39)+SUMIF(Jun!$A$9:$A$39,$A25,Jun!G$9:G$39)+SUMIF(Jul!$A$9:$A$39,$A25,Jul!G$9:G$39)+SUMIF(Aug!$A$9:$A$39,$A25,Aug!G$9:G$39)+SUMIF(Sep!$A$9:$A$39,$A25,Sep!G$9:G$39)+SUMIF(Okt!$A$9:$A$39,$A25,Okt!G$9:G$39)+SUMIF(Nov!$A$9:$A$39,$A25,Nov!G$9:G$39)+SUMIF(Dez!$A$9:$A$39,$A25,Dez!G$9:G$39)</f>
        <v>0</v>
      </c>
      <c r="D25" s="496">
        <f>SUMIF(Jan!$A$9:$A$39,$A25,Jan!H$9:H$39)+SUMIF(Feb!$A$9:$A$39,$A25,Feb!H$9:H$39)+SUMIF(Mar!$A$9:$A$39,$A25,Mar!H$9:H$39)+SUMIF(Apr!$A$9:$A$39,$A25,Apr!H$9:H$39)+SUMIF(Mai!$A$9:$A$39,$A25,Mai!H$9:H$39)+SUMIF(Jun!$A$9:$A$39,$A25,Jun!H$9:H$39)+SUMIF(Jul!$A$9:$A$39,$A25,Jul!H$9:H$39)+SUMIF(Aug!$A$9:$A$39,$A25,Aug!H$9:H$39)+SUMIF(Sep!$A$9:$A$39,$A25,Sep!H$9:H$39)+SUMIF(Okt!$A$9:$A$39,$A25,Okt!H$9:H$39)+SUMIF(Nov!$A$9:$A$39,$A25,Nov!H$9:H$39)+SUMIF(Dez!$A$9:$A$39,$A25,Dez!H$9:H$39)</f>
        <v>0</v>
      </c>
      <c r="E25" s="496">
        <f>COUNTIF(Jan!$M$9:$M$39,$A25)+COUNTIF(Feb!$M$9:$M$39,$A25)+COUNTIF(Mar!$M$9:$M$39,$A25)+COUNTIF(Apr!$M$9:$M$39,$A25)+COUNTIF(Mai!$M$9:$M$39,$A25)+COUNTIF(Jun!$M$9:$M$39,$A25)+COUNTIF(Jul!$M$9:$M$39,$A25)+COUNTIF(Aug!$M$9:$M$39,$A25)+COUNTIF(Sep!$M$9:$M$39,$A25)+COUNTIF(Okt!$M$9:$M$39,$A25)+COUNTIF(Nov!$M$9:$M$39,$A25)+COUNTIF(Dez!$M$9:$M$39,$A25)</f>
        <v>0</v>
      </c>
      <c r="F25" s="496">
        <f>COUNTIF(Jan!$M$43:$M$73,$A25)+COUNTIF(Feb!$M$43:$M$73,$A25)+COUNTIF(Mar!$M$43:$M$73,$A25)+COUNTIF(Apr!$M$43:$M$73,$A25)+COUNTIF(Mai!$M$43:$M$73,$A25)+COUNTIF(Jun!$M$43:$M$73,$A25)+COUNTIF(Jul!$M$43:$M$73,$A25)+COUNTIF(Aug!$M$43:$M$73,$A25)+COUNTIF(Sep!$M$43:$M$73,$A25)+COUNTIF(Okt!$M$43:$M$73,$A25)+COUNTIF(Nov!$M$43:$M$73,$A25)+COUNTIF(Dez!$M$43:$M$73,$A25)</f>
        <v>0</v>
      </c>
      <c r="G25" s="496">
        <f t="shared" si="2"/>
        <v>0</v>
      </c>
      <c r="H25" s="93" t="str">
        <f t="shared" si="0"/>
        <v/>
      </c>
      <c r="I25" s="93" t="str">
        <f>IF(ISERROR(H25/(Start!$D$25*Start!$D$25)),"",H25/(Start!$D$25*Start!$D$25))</f>
        <v/>
      </c>
      <c r="J25" s="16">
        <f>SUMIF(Jan!$M$9:$M$39,$A25,Jan!R$9:R$39)+SUMIF(Feb!$M$9:$M$39,$A25,Feb!R$9:R$39)+SUMIF(Mar!$M$9:$M$39,$A25,Mar!R$9:R$39)+SUMIF(Apr!$M$9:$M$39,$A25,Apr!R$9:R$39)+SUMIF(Mai!$M$9:$M$39,$A25,Mai!R$9:R$39)+SUMIF(Jun!$M$9:$M$39,$A25,Jun!R$9:R$39)+SUMIF(Jul!$M$9:$M$39,$A25,Jul!R$9:R$39)+SUMIF(Aug!$M$9:$M$39,$A25,Aug!R$9:R$39)+SUMIF(Sep!$M$9:$M$39,$A25,Sep!R$9:R$39)+SUMIF(Okt!$M$9:$M$39,$A25,Okt!R$9:R$39)+SUMIF(Nov!$M$9:$M$39,$A25,Nov!R$9:R$39)+SUMIF(Dez!$M$9:$M$39,$A25,Dez!R$9:R$39)</f>
        <v>0</v>
      </c>
      <c r="K25" s="16">
        <f>SUMIF(Jan!$M$43:$M$73,$A25,Jan!R$43:R$73)+SUMIF(Feb!$M$43:$M$73,$A25,Feb!R$43:R$73)+SUMIF(Mar!$M$43:$M$73,$A25,Mar!R$43:R$73)+SUMIF(Apr!$M$43:$M$73,$A25,Apr!R$43:R$73)+SUMIF(Mai!$M$43:$M$73,$A25,Mai!R$43:R$73)+SUMIF(Jun!$M$43:$M$73,$A25,Jun!R$43:R$73)+SUMIF(Jul!$M$43:$M$73,$A25,Jul!R$43:R$73)+SUMIF(Aug!$M$43:$M$73,$A25,Aug!R$43:R$73)+SUMIF(Sep!$M$43:$M$73,$A25,Sep!R$43:R$73)+SUMIF(Okt!$M$43:$M$73,$A25,Okt!R$43:R$73)+SUMIF(Nov!$M$43:$M$73,$A25,Nov!R$43:R$73)+SUMIF(Dez!$M$43:$M$73,$A25,Dez!R$43:R$73)</f>
        <v>0</v>
      </c>
      <c r="L25" s="16" t="str">
        <f t="shared" si="3"/>
        <v/>
      </c>
      <c r="M25" s="17">
        <f>SUMIF(Jan!$M$9:$M$39,$A25,Jan!S$9:S$39)+SUMIF(Feb!$M$9:$M$39,$A25,Feb!S$9:S$39)+SUMIF(Mar!$M$9:$M$39,$A25,Mar!S$9:S$39)+SUMIF(Apr!$M$9:$M$39,$A25,Apr!S$9:S$39)+SUMIF(Mai!$M$9:$M$39,$A25,Mai!S$9:S$39)+SUMIF(Jun!$M$9:$M$39,$A25,Jun!S$9:S$39)+SUMIF(Jul!$M$9:$M$39,$A25,Jul!S$9:S$39)+SUMIF(Aug!$M$9:$M$39,$A25,Aug!S$9:S$39)+SUMIF(Sep!$M$9:$M$39,$A25,Sep!S$9:S$39)+SUMIF(Okt!$M$9:$M$39,$A25,Okt!S$9:S$39)+SUMIF(Nov!$M$9:$M$39,$A25,Nov!S$9:S$39)+SUMIF(Dez!$M$9:$M$39,$A25,Dez!S$9:S$39)</f>
        <v>0</v>
      </c>
      <c r="N25" s="17">
        <f>SUMIF(Jan!$M$43:$M$73,$A25,Jan!S$43:S$73)+SUMIF(Feb!$M$43:$M$73,$A25,Feb!S$43:S$73)+SUMIF(Mar!$M$43:$M$73,$A25,Mar!S$43:S$73)+SUMIF(Apr!$M$43:$M$73,$A25,Apr!S$43:S$73)+SUMIF(Mai!$M$43:$M$73,$A25,Mai!S$43:S$73)+SUMIF(Jun!$M$43:$M$73,$A25,Jun!S$43:S$73)+SUMIF(Jul!$M$43:$M$73,$A25,Jul!S$43:S$73)+SUMIF(Aug!$M$43:$M$73,$A25,Aug!S$43:S$73)+SUMIF(Sep!$M$43:$M$73,$A25,Sep!S$43:S$73)+SUMIF(Okt!$M$43:$M$73,$A25,Okt!S$43:S$73)+SUMIF(Nov!$M$43:$M$73,$A25,Nov!S$43:S$73)+SUMIF(Dez!$M$43:$M$73,$A25,Dez!S$43:S$73)</f>
        <v>0</v>
      </c>
      <c r="O25" s="17" t="str">
        <f t="shared" si="4"/>
        <v/>
      </c>
      <c r="P25" s="74">
        <f>SUMIF(Jan!$M$9:$M$39,$A25,Jan!U$9:U$39)+SUMIF(Feb!$M$9:$M$39,$A25,Feb!U$9:U$39)+SUMIF(Mar!$M$9:$M$39,$A25,Mar!U$9:U$39)+SUMIF(Apr!$M$9:$M$39,$A25,Apr!U$9:U$39)+SUMIF(Mai!$M$9:$M$39,$A25,Mai!U$9:U$39)+SUMIF(Jun!$M$9:$M$39,$A25,Jun!U$9:U$39)+SUMIF(Jul!$M$9:$M$39,$A25,Jul!U$9:U$39)+SUMIF(Aug!$M$9:$M$39,$A25,Aug!U$9:U$39)+SUMIF(Sep!$M$9:$M$39,$A25,Sep!U$9:U$39)+SUMIF(Okt!$M$9:$M$39,$A25,Okt!U$9:U$39)+SUMIF(Nov!$M$9:$M$39,$A25,Nov!U$9:U$39)+SUMIF(Dez!$M$9:$M$39,$A25,Dez!U$9:U$39)</f>
        <v>0</v>
      </c>
      <c r="Q25" s="74">
        <f>SUMIF(Jan!$M$43:$M$73,$A25,Jan!U$43:U$73)+SUMIF(Feb!$M$43:$M$73,$A25,Feb!U$43:U$73)+SUMIF(Mar!$M$43:$M$73,$A25,Mar!U$43:U$73)+SUMIF(Apr!$M$43:$M$73,$A25,Apr!U$43:U$73)+SUMIF(Mai!$M$43:$M$73,$A25,Mai!U$43:U$73)+SUMIF(Jun!$M$43:$M$73,$A25,Jun!U$43:U$73)+SUMIF(Jul!$M$43:$M$73,$A25,Jul!U$43:U$73)+SUMIF(Aug!$M$43:$M$73,$A25,Aug!U$43:U$73)+SUMIF(Sep!$M$43:$M$73,$A25,Sep!U$43:U$73)+SUMIF(Okt!$M$43:$M$73,$A25,Okt!U$43:U$73)+SUMIF(Nov!$M$43:$M$73,$A25,Nov!U$43:U$73)+SUMIF(Dez!$M$43:$M$73,$A25,Dez!U$43:U$73)</f>
        <v>0</v>
      </c>
      <c r="R25" s="11" t="str">
        <f t="shared" si="5"/>
        <v/>
      </c>
      <c r="S25" s="74" t="str">
        <f>IF(V25=0,"",(SUMIF(Jan!M$9:M$73,A25,Jan!W$9:W$73)+SUMIF(Feb!M$9:M$73,A25,Feb!W$9:W$73)+SUMIF(Mar!M$9:M$73,A25,Mar!W$9:W$73)+SUMIF(Apr!M$9:M$73,A25,Apr!W$9:W$73)+SUMIF(Mai!M$9:M$73,A25,Mai!W$9:W$73)+SUMIF(Jun!M$9:M$73,A25,Jun!W$9:W$73)+SUMIF(Jul!M$9:M$73,A25,Jul!W$9:W$73)+SUMIF(Aug!M$9:M$73,A25,Aug!W$9:W$73)+SUMIF(Sep!M$9:M$73,A25,Sep!W$9:W$73)+SUMIF(Okt!M$9:M$73,A25,Okt!W$9:W$73)+SUMIF(Nov!M$9:M$73,A25,Nov!W$9:W$73)+SUMIF(Dez!M$9:M$73,A25,Dez!W$9:W$73))/V25)</f>
        <v/>
      </c>
      <c r="T25" s="1" t="str">
        <f t="shared" si="6"/>
        <v/>
      </c>
      <c r="U25" s="6" t="str">
        <f t="shared" si="7"/>
        <v/>
      </c>
      <c r="V25" s="94">
        <f>COUNTIF(Jan!$M$9:$M$39,$A25)+COUNTIF(Jan!$M$43:$M$73,$A25)+COUNTIF(Feb!$M$9:$M$39,$A25)+COUNTIF(Feb!$M$43:$M$73,$A25)+COUNTIF(Mar!$M$9:$M$39,$A25)+COUNTIF(Mar!$M$43:$M$73,$A25)+COUNTIF(Apr!$M$9:$M$39,$A25)+COUNTIF(Apr!$M$43:$M$73,$A25)+COUNTIF(Mai!$M$9:$M$39,$A25)+COUNTIF(Mai!$M$43:$M$73,$A25)+COUNTIF(Jun!$M$9:$M$39,$A25)+COUNTIF(Jun!$M$43:$M$73,$A25)+COUNTIF(Jul!$M$9:$M$39,$A25)+COUNTIF(Jul!$M$43:$M$73,$A25)+COUNTIF(Aug!$M$9:$M$39,$A25)+COUNTIF(Aug!$M$43:$M$73,$A25)+COUNTIF(Sep!$M$9:$M$39,$A25)+COUNTIF(Sep!$M$43:$M$73,$A25)+COUNTIF(Okt!$M$9:$M$39,$A25)+COUNTIF(Okt!$M$43:$M$73,$A25)+COUNTIF(Nov!$M$9:$M$39,$A25)+COUNTIF(Nov!$M$43:$M$73,$A25)+COUNTIF(Dez!$M$9:$M$39,$A25)+COUNTIF(Dez!$M$43:$M$73,$A25)</f>
        <v>0</v>
      </c>
      <c r="W25" s="8" t="str">
        <f t="shared" si="8"/>
        <v/>
      </c>
      <c r="X25" s="6" t="str">
        <f t="shared" si="9"/>
        <v/>
      </c>
      <c r="Y25" s="18" t="str">
        <f t="shared" si="10"/>
        <v/>
      </c>
    </row>
    <row r="26" spans="1:25" x14ac:dyDescent="0.2">
      <c r="A26" s="175">
        <f t="shared" si="11"/>
        <v>14</v>
      </c>
      <c r="B26" s="93" t="e">
        <f t="shared" si="1"/>
        <v>#N/A</v>
      </c>
      <c r="C26" s="495">
        <f>SUMIF(Jan!$A$9:$A$39,$A26,Jan!G$9:G$39)+SUMIF(Feb!$A$9:$A$39,$A26,Feb!G$9:G$39)+SUMIF(Mar!$A$9:$A$39,$A26,Mar!G$9:G$39)+SUMIF(Apr!$A$9:$A$39,$A26,Apr!G$9:G$39)+SUMIF(Mai!$A$9:$A$39,$A26,Mai!G$9:G$39)+SUMIF(Jun!$A$9:$A$39,$A26,Jun!G$9:G$39)+SUMIF(Jul!$A$9:$A$39,$A26,Jul!G$9:G$39)+SUMIF(Aug!$A$9:$A$39,$A26,Aug!G$9:G$39)+SUMIF(Sep!$A$9:$A$39,$A26,Sep!G$9:G$39)+SUMIF(Okt!$A$9:$A$39,$A26,Okt!G$9:G$39)+SUMIF(Nov!$A$9:$A$39,$A26,Nov!G$9:G$39)+SUMIF(Dez!$A$9:$A$39,$A26,Dez!G$9:G$39)</f>
        <v>0</v>
      </c>
      <c r="D26" s="496">
        <f>SUMIF(Jan!$A$9:$A$39,$A26,Jan!H$9:H$39)+SUMIF(Feb!$A$9:$A$39,$A26,Feb!H$9:H$39)+SUMIF(Mar!$A$9:$A$39,$A26,Mar!H$9:H$39)+SUMIF(Apr!$A$9:$A$39,$A26,Apr!H$9:H$39)+SUMIF(Mai!$A$9:$A$39,$A26,Mai!H$9:H$39)+SUMIF(Jun!$A$9:$A$39,$A26,Jun!H$9:H$39)+SUMIF(Jul!$A$9:$A$39,$A26,Jul!H$9:H$39)+SUMIF(Aug!$A$9:$A$39,$A26,Aug!H$9:H$39)+SUMIF(Sep!$A$9:$A$39,$A26,Sep!H$9:H$39)+SUMIF(Okt!$A$9:$A$39,$A26,Okt!H$9:H$39)+SUMIF(Nov!$A$9:$A$39,$A26,Nov!H$9:H$39)+SUMIF(Dez!$A$9:$A$39,$A26,Dez!H$9:H$39)</f>
        <v>0</v>
      </c>
      <c r="E26" s="496">
        <f>COUNTIF(Jan!$M$9:$M$39,$A26)+COUNTIF(Feb!$M$9:$M$39,$A26)+COUNTIF(Mar!$M$9:$M$39,$A26)+COUNTIF(Apr!$M$9:$M$39,$A26)+COUNTIF(Mai!$M$9:$M$39,$A26)+COUNTIF(Jun!$M$9:$M$39,$A26)+COUNTIF(Jul!$M$9:$M$39,$A26)+COUNTIF(Aug!$M$9:$M$39,$A26)+COUNTIF(Sep!$M$9:$M$39,$A26)+COUNTIF(Okt!$M$9:$M$39,$A26)+COUNTIF(Nov!$M$9:$M$39,$A26)+COUNTIF(Dez!$M$9:$M$39,$A26)</f>
        <v>0</v>
      </c>
      <c r="F26" s="496">
        <f>COUNTIF(Jan!$M$43:$M$73,$A26)+COUNTIF(Feb!$M$43:$M$73,$A26)+COUNTIF(Mar!$M$43:$M$73,$A26)+COUNTIF(Apr!$M$43:$M$73,$A26)+COUNTIF(Mai!$M$43:$M$73,$A26)+COUNTIF(Jun!$M$43:$M$73,$A26)+COUNTIF(Jul!$M$43:$M$73,$A26)+COUNTIF(Aug!$M$43:$M$73,$A26)+COUNTIF(Sep!$M$43:$M$73,$A26)+COUNTIF(Okt!$M$43:$M$73,$A26)+COUNTIF(Nov!$M$43:$M$73,$A26)+COUNTIF(Dez!$M$43:$M$73,$A26)</f>
        <v>0</v>
      </c>
      <c r="G26" s="496">
        <f t="shared" si="2"/>
        <v>0</v>
      </c>
      <c r="H26" s="93" t="str">
        <f t="shared" si="0"/>
        <v/>
      </c>
      <c r="I26" s="93" t="str">
        <f>IF(ISERROR(H26/(Start!$D$25*Start!$D$25)),"",H26/(Start!$D$25*Start!$D$25))</f>
        <v/>
      </c>
      <c r="J26" s="16">
        <f>SUMIF(Jan!$M$9:$M$39,$A26,Jan!R$9:R$39)+SUMIF(Feb!$M$9:$M$39,$A26,Feb!R$9:R$39)+SUMIF(Mar!$M$9:$M$39,$A26,Mar!R$9:R$39)+SUMIF(Apr!$M$9:$M$39,$A26,Apr!R$9:R$39)+SUMIF(Mai!$M$9:$M$39,$A26,Mai!R$9:R$39)+SUMIF(Jun!$M$9:$M$39,$A26,Jun!R$9:R$39)+SUMIF(Jul!$M$9:$M$39,$A26,Jul!R$9:R$39)+SUMIF(Aug!$M$9:$M$39,$A26,Aug!R$9:R$39)+SUMIF(Sep!$M$9:$M$39,$A26,Sep!R$9:R$39)+SUMIF(Okt!$M$9:$M$39,$A26,Okt!R$9:R$39)+SUMIF(Nov!$M$9:$M$39,$A26,Nov!R$9:R$39)+SUMIF(Dez!$M$9:$M$39,$A26,Dez!R$9:R$39)</f>
        <v>0</v>
      </c>
      <c r="K26" s="16">
        <f>SUMIF(Jan!$M$43:$M$73,$A26,Jan!R$43:R$73)+SUMIF(Feb!$M$43:$M$73,$A26,Feb!R$43:R$73)+SUMIF(Mar!$M$43:$M$73,$A26,Mar!R$43:R$73)+SUMIF(Apr!$M$43:$M$73,$A26,Apr!R$43:R$73)+SUMIF(Mai!$M$43:$M$73,$A26,Mai!R$43:R$73)+SUMIF(Jun!$M$43:$M$73,$A26,Jun!R$43:R$73)+SUMIF(Jul!$M$43:$M$73,$A26,Jul!R$43:R$73)+SUMIF(Aug!$M$43:$M$73,$A26,Aug!R$43:R$73)+SUMIF(Sep!$M$43:$M$73,$A26,Sep!R$43:R$73)+SUMIF(Okt!$M$43:$M$73,$A26,Okt!R$43:R$73)+SUMIF(Nov!$M$43:$M$73,$A26,Nov!R$43:R$73)+SUMIF(Dez!$M$43:$M$73,$A26,Dez!R$43:R$73)</f>
        <v>0</v>
      </c>
      <c r="L26" s="16" t="str">
        <f t="shared" si="3"/>
        <v/>
      </c>
      <c r="M26" s="17">
        <f>SUMIF(Jan!$M$9:$M$39,$A26,Jan!S$9:S$39)+SUMIF(Feb!$M$9:$M$39,$A26,Feb!S$9:S$39)+SUMIF(Mar!$M$9:$M$39,$A26,Mar!S$9:S$39)+SUMIF(Apr!$M$9:$M$39,$A26,Apr!S$9:S$39)+SUMIF(Mai!$M$9:$M$39,$A26,Mai!S$9:S$39)+SUMIF(Jun!$M$9:$M$39,$A26,Jun!S$9:S$39)+SUMIF(Jul!$M$9:$M$39,$A26,Jul!S$9:S$39)+SUMIF(Aug!$M$9:$M$39,$A26,Aug!S$9:S$39)+SUMIF(Sep!$M$9:$M$39,$A26,Sep!S$9:S$39)+SUMIF(Okt!$M$9:$M$39,$A26,Okt!S$9:S$39)+SUMIF(Nov!$M$9:$M$39,$A26,Nov!S$9:S$39)+SUMIF(Dez!$M$9:$M$39,$A26,Dez!S$9:S$39)</f>
        <v>0</v>
      </c>
      <c r="N26" s="17">
        <f>SUMIF(Jan!$M$43:$M$73,$A26,Jan!S$43:S$73)+SUMIF(Feb!$M$43:$M$73,$A26,Feb!S$43:S$73)+SUMIF(Mar!$M$43:$M$73,$A26,Mar!S$43:S$73)+SUMIF(Apr!$M$43:$M$73,$A26,Apr!S$43:S$73)+SUMIF(Mai!$M$43:$M$73,$A26,Mai!S$43:S$73)+SUMIF(Jun!$M$43:$M$73,$A26,Jun!S$43:S$73)+SUMIF(Jul!$M$43:$M$73,$A26,Jul!S$43:S$73)+SUMIF(Aug!$M$43:$M$73,$A26,Aug!S$43:S$73)+SUMIF(Sep!$M$43:$M$73,$A26,Sep!S$43:S$73)+SUMIF(Okt!$M$43:$M$73,$A26,Okt!S$43:S$73)+SUMIF(Nov!$M$43:$M$73,$A26,Nov!S$43:S$73)+SUMIF(Dez!$M$43:$M$73,$A26,Dez!S$43:S$73)</f>
        <v>0</v>
      </c>
      <c r="O26" s="17" t="str">
        <f t="shared" si="4"/>
        <v/>
      </c>
      <c r="P26" s="74">
        <f>SUMIF(Jan!$M$9:$M$39,$A26,Jan!U$9:U$39)+SUMIF(Feb!$M$9:$M$39,$A26,Feb!U$9:U$39)+SUMIF(Mar!$M$9:$M$39,$A26,Mar!U$9:U$39)+SUMIF(Apr!$M$9:$M$39,$A26,Apr!U$9:U$39)+SUMIF(Mai!$M$9:$M$39,$A26,Mai!U$9:U$39)+SUMIF(Jun!$M$9:$M$39,$A26,Jun!U$9:U$39)+SUMIF(Jul!$M$9:$M$39,$A26,Jul!U$9:U$39)+SUMIF(Aug!$M$9:$M$39,$A26,Aug!U$9:U$39)+SUMIF(Sep!$M$9:$M$39,$A26,Sep!U$9:U$39)+SUMIF(Okt!$M$9:$M$39,$A26,Okt!U$9:U$39)+SUMIF(Nov!$M$9:$M$39,$A26,Nov!U$9:U$39)+SUMIF(Dez!$M$9:$M$39,$A26,Dez!U$9:U$39)</f>
        <v>0</v>
      </c>
      <c r="Q26" s="74">
        <f>SUMIF(Jan!$M$43:$M$73,$A26,Jan!U$43:U$73)+SUMIF(Feb!$M$43:$M$73,$A26,Feb!U$43:U$73)+SUMIF(Mar!$M$43:$M$73,$A26,Mar!U$43:U$73)+SUMIF(Apr!$M$43:$M$73,$A26,Apr!U$43:U$73)+SUMIF(Mai!$M$43:$M$73,$A26,Mai!U$43:U$73)+SUMIF(Jun!$M$43:$M$73,$A26,Jun!U$43:U$73)+SUMIF(Jul!$M$43:$M$73,$A26,Jul!U$43:U$73)+SUMIF(Aug!$M$43:$M$73,$A26,Aug!U$43:U$73)+SUMIF(Sep!$M$43:$M$73,$A26,Sep!U$43:U$73)+SUMIF(Okt!$M$43:$M$73,$A26,Okt!U$43:U$73)+SUMIF(Nov!$M$43:$M$73,$A26,Nov!U$43:U$73)+SUMIF(Dez!$M$43:$M$73,$A26,Dez!U$43:U$73)</f>
        <v>0</v>
      </c>
      <c r="R26" s="11" t="str">
        <f t="shared" si="5"/>
        <v/>
      </c>
      <c r="S26" s="74" t="str">
        <f>IF(V26=0,"",(SUMIF(Jan!M$9:M$73,A26,Jan!W$9:W$73)+SUMIF(Feb!M$9:M$73,A26,Feb!W$9:W$73)+SUMIF(Mar!M$9:M$73,A26,Mar!W$9:W$73)+SUMIF(Apr!M$9:M$73,A26,Apr!W$9:W$73)+SUMIF(Mai!M$9:M$73,A26,Mai!W$9:W$73)+SUMIF(Jun!M$9:M$73,A26,Jun!W$9:W$73)+SUMIF(Jul!M$9:M$73,A26,Jul!W$9:W$73)+SUMIF(Aug!M$9:M$73,A26,Aug!W$9:W$73)+SUMIF(Sep!M$9:M$73,A26,Sep!W$9:W$73)+SUMIF(Okt!M$9:M$73,A26,Okt!W$9:W$73)+SUMIF(Nov!M$9:M$73,A26,Nov!W$9:W$73)+SUMIF(Dez!M$9:M$73,A26,Dez!W$9:W$73))/V26)</f>
        <v/>
      </c>
      <c r="T26" s="1" t="str">
        <f t="shared" si="6"/>
        <v/>
      </c>
      <c r="U26" s="6" t="str">
        <f t="shared" si="7"/>
        <v/>
      </c>
      <c r="V26" s="94">
        <f>COUNTIF(Jan!$M$9:$M$39,$A26)+COUNTIF(Jan!$M$43:$M$73,$A26)+COUNTIF(Feb!$M$9:$M$39,$A26)+COUNTIF(Feb!$M$43:$M$73,$A26)+COUNTIF(Mar!$M$9:$M$39,$A26)+COUNTIF(Mar!$M$43:$M$73,$A26)+COUNTIF(Apr!$M$9:$M$39,$A26)+COUNTIF(Apr!$M$43:$M$73,$A26)+COUNTIF(Mai!$M$9:$M$39,$A26)+COUNTIF(Mai!$M$43:$M$73,$A26)+COUNTIF(Jun!$M$9:$M$39,$A26)+COUNTIF(Jun!$M$43:$M$73,$A26)+COUNTIF(Jul!$M$9:$M$39,$A26)+COUNTIF(Jul!$M$43:$M$73,$A26)+COUNTIF(Aug!$M$9:$M$39,$A26)+COUNTIF(Aug!$M$43:$M$73,$A26)+COUNTIF(Sep!$M$9:$M$39,$A26)+COUNTIF(Sep!$M$43:$M$73,$A26)+COUNTIF(Okt!$M$9:$M$39,$A26)+COUNTIF(Okt!$M$43:$M$73,$A26)+COUNTIF(Nov!$M$9:$M$39,$A26)+COUNTIF(Nov!$M$43:$M$73,$A26)+COUNTIF(Dez!$M$9:$M$39,$A26)+COUNTIF(Dez!$M$43:$M$73,$A26)</f>
        <v>0</v>
      </c>
      <c r="W26" s="8" t="str">
        <f t="shared" si="8"/>
        <v/>
      </c>
      <c r="X26" s="6" t="str">
        <f t="shared" si="9"/>
        <v/>
      </c>
      <c r="Y26" s="18" t="str">
        <f t="shared" si="10"/>
        <v/>
      </c>
    </row>
    <row r="27" spans="1:25" x14ac:dyDescent="0.2">
      <c r="A27" s="175">
        <f t="shared" si="11"/>
        <v>15</v>
      </c>
      <c r="B27" s="93" t="e">
        <f t="shared" si="1"/>
        <v>#N/A</v>
      </c>
      <c r="C27" s="495">
        <f>SUMIF(Jan!$A$9:$A$39,$A27,Jan!G$9:G$39)+SUMIF(Feb!$A$9:$A$39,$A27,Feb!G$9:G$39)+SUMIF(Mar!$A$9:$A$39,$A27,Mar!G$9:G$39)+SUMIF(Apr!$A$9:$A$39,$A27,Apr!G$9:G$39)+SUMIF(Mai!$A$9:$A$39,$A27,Mai!G$9:G$39)+SUMIF(Jun!$A$9:$A$39,$A27,Jun!G$9:G$39)+SUMIF(Jul!$A$9:$A$39,$A27,Jul!G$9:G$39)+SUMIF(Aug!$A$9:$A$39,$A27,Aug!G$9:G$39)+SUMIF(Sep!$A$9:$A$39,$A27,Sep!G$9:G$39)+SUMIF(Okt!$A$9:$A$39,$A27,Okt!G$9:G$39)+SUMIF(Nov!$A$9:$A$39,$A27,Nov!G$9:G$39)+SUMIF(Dez!$A$9:$A$39,$A27,Dez!G$9:G$39)</f>
        <v>0</v>
      </c>
      <c r="D27" s="496">
        <f>SUMIF(Jan!$A$9:$A$39,$A27,Jan!H$9:H$39)+SUMIF(Feb!$A$9:$A$39,$A27,Feb!H$9:H$39)+SUMIF(Mar!$A$9:$A$39,$A27,Mar!H$9:H$39)+SUMIF(Apr!$A$9:$A$39,$A27,Apr!H$9:H$39)+SUMIF(Mai!$A$9:$A$39,$A27,Mai!H$9:H$39)+SUMIF(Jun!$A$9:$A$39,$A27,Jun!H$9:H$39)+SUMIF(Jul!$A$9:$A$39,$A27,Jul!H$9:H$39)+SUMIF(Aug!$A$9:$A$39,$A27,Aug!H$9:H$39)+SUMIF(Sep!$A$9:$A$39,$A27,Sep!H$9:H$39)+SUMIF(Okt!$A$9:$A$39,$A27,Okt!H$9:H$39)+SUMIF(Nov!$A$9:$A$39,$A27,Nov!H$9:H$39)+SUMIF(Dez!$A$9:$A$39,$A27,Dez!H$9:H$39)</f>
        <v>0</v>
      </c>
      <c r="E27" s="496">
        <f>COUNTIF(Jan!$M$9:$M$39,$A27)+COUNTIF(Feb!$M$9:$M$39,$A27)+COUNTIF(Mar!$M$9:$M$39,$A27)+COUNTIF(Apr!$M$9:$M$39,$A27)+COUNTIF(Mai!$M$9:$M$39,$A27)+COUNTIF(Jun!$M$9:$M$39,$A27)+COUNTIF(Jul!$M$9:$M$39,$A27)+COUNTIF(Aug!$M$9:$M$39,$A27)+COUNTIF(Sep!$M$9:$M$39,$A27)+COUNTIF(Okt!$M$9:$M$39,$A27)+COUNTIF(Nov!$M$9:$M$39,$A27)+COUNTIF(Dez!$M$9:$M$39,$A27)</f>
        <v>0</v>
      </c>
      <c r="F27" s="496">
        <f>COUNTIF(Jan!$M$43:$M$73,$A27)+COUNTIF(Feb!$M$43:$M$73,$A27)+COUNTIF(Mar!$M$43:$M$73,$A27)+COUNTIF(Apr!$M$43:$M$73,$A27)+COUNTIF(Mai!$M$43:$M$73,$A27)+COUNTIF(Jun!$M$43:$M$73,$A27)+COUNTIF(Jul!$M$43:$M$73,$A27)+COUNTIF(Aug!$M$43:$M$73,$A27)+COUNTIF(Sep!$M$43:$M$73,$A27)+COUNTIF(Okt!$M$43:$M$73,$A27)+COUNTIF(Nov!$M$43:$M$73,$A27)+COUNTIF(Dez!$M$43:$M$73,$A27)</f>
        <v>0</v>
      </c>
      <c r="G27" s="496">
        <f t="shared" si="2"/>
        <v>0</v>
      </c>
      <c r="H27" s="93" t="str">
        <f t="shared" si="0"/>
        <v/>
      </c>
      <c r="I27" s="93" t="str">
        <f>IF(ISERROR(H27/(Start!$D$25*Start!$D$25)),"",H27/(Start!$D$25*Start!$D$25))</f>
        <v/>
      </c>
      <c r="J27" s="16">
        <f>SUMIF(Jan!$M$9:$M$39,$A27,Jan!R$9:R$39)+SUMIF(Feb!$M$9:$M$39,$A27,Feb!R$9:R$39)+SUMIF(Mar!$M$9:$M$39,$A27,Mar!R$9:R$39)+SUMIF(Apr!$M$9:$M$39,$A27,Apr!R$9:R$39)+SUMIF(Mai!$M$9:$M$39,$A27,Mai!R$9:R$39)+SUMIF(Jun!$M$9:$M$39,$A27,Jun!R$9:R$39)+SUMIF(Jul!$M$9:$M$39,$A27,Jul!R$9:R$39)+SUMIF(Aug!$M$9:$M$39,$A27,Aug!R$9:R$39)+SUMIF(Sep!$M$9:$M$39,$A27,Sep!R$9:R$39)+SUMIF(Okt!$M$9:$M$39,$A27,Okt!R$9:R$39)+SUMIF(Nov!$M$9:$M$39,$A27,Nov!R$9:R$39)+SUMIF(Dez!$M$9:$M$39,$A27,Dez!R$9:R$39)</f>
        <v>0</v>
      </c>
      <c r="K27" s="16">
        <f>SUMIF(Jan!$M$43:$M$73,$A27,Jan!R$43:R$73)+SUMIF(Feb!$M$43:$M$73,$A27,Feb!R$43:R$73)+SUMIF(Mar!$M$43:$M$73,$A27,Mar!R$43:R$73)+SUMIF(Apr!$M$43:$M$73,$A27,Apr!R$43:R$73)+SUMIF(Mai!$M$43:$M$73,$A27,Mai!R$43:R$73)+SUMIF(Jun!$M$43:$M$73,$A27,Jun!R$43:R$73)+SUMIF(Jul!$M$43:$M$73,$A27,Jul!R$43:R$73)+SUMIF(Aug!$M$43:$M$73,$A27,Aug!R$43:R$73)+SUMIF(Sep!$M$43:$M$73,$A27,Sep!R$43:R$73)+SUMIF(Okt!$M$43:$M$73,$A27,Okt!R$43:R$73)+SUMIF(Nov!$M$43:$M$73,$A27,Nov!R$43:R$73)+SUMIF(Dez!$M$43:$M$73,$A27,Dez!R$43:R$73)</f>
        <v>0</v>
      </c>
      <c r="L27" s="16" t="str">
        <f t="shared" si="3"/>
        <v/>
      </c>
      <c r="M27" s="17">
        <f>SUMIF(Jan!$M$9:$M$39,$A27,Jan!S$9:S$39)+SUMIF(Feb!$M$9:$M$39,$A27,Feb!S$9:S$39)+SUMIF(Mar!$M$9:$M$39,$A27,Mar!S$9:S$39)+SUMIF(Apr!$M$9:$M$39,$A27,Apr!S$9:S$39)+SUMIF(Mai!$M$9:$M$39,$A27,Mai!S$9:S$39)+SUMIF(Jun!$M$9:$M$39,$A27,Jun!S$9:S$39)+SUMIF(Jul!$M$9:$M$39,$A27,Jul!S$9:S$39)+SUMIF(Aug!$M$9:$M$39,$A27,Aug!S$9:S$39)+SUMIF(Sep!$M$9:$M$39,$A27,Sep!S$9:S$39)+SUMIF(Okt!$M$9:$M$39,$A27,Okt!S$9:S$39)+SUMIF(Nov!$M$9:$M$39,$A27,Nov!S$9:S$39)+SUMIF(Dez!$M$9:$M$39,$A27,Dez!S$9:S$39)</f>
        <v>0</v>
      </c>
      <c r="N27" s="17">
        <f>SUMIF(Jan!$M$43:$M$73,$A27,Jan!S$43:S$73)+SUMIF(Feb!$M$43:$M$73,$A27,Feb!S$43:S$73)+SUMIF(Mar!$M$43:$M$73,$A27,Mar!S$43:S$73)+SUMIF(Apr!$M$43:$M$73,$A27,Apr!S$43:S$73)+SUMIF(Mai!$M$43:$M$73,$A27,Mai!S$43:S$73)+SUMIF(Jun!$M$43:$M$73,$A27,Jun!S$43:S$73)+SUMIF(Jul!$M$43:$M$73,$A27,Jul!S$43:S$73)+SUMIF(Aug!$M$43:$M$73,$A27,Aug!S$43:S$73)+SUMIF(Sep!$M$43:$M$73,$A27,Sep!S$43:S$73)+SUMIF(Okt!$M$43:$M$73,$A27,Okt!S$43:S$73)+SUMIF(Nov!$M$43:$M$73,$A27,Nov!S$43:S$73)+SUMIF(Dez!$M$43:$M$73,$A27,Dez!S$43:S$73)</f>
        <v>0</v>
      </c>
      <c r="O27" s="17" t="str">
        <f t="shared" si="4"/>
        <v/>
      </c>
      <c r="P27" s="74">
        <f>SUMIF(Jan!$M$9:$M$39,$A27,Jan!U$9:U$39)+SUMIF(Feb!$M$9:$M$39,$A27,Feb!U$9:U$39)+SUMIF(Mar!$M$9:$M$39,$A27,Mar!U$9:U$39)+SUMIF(Apr!$M$9:$M$39,$A27,Apr!U$9:U$39)+SUMIF(Mai!$M$9:$M$39,$A27,Mai!U$9:U$39)+SUMIF(Jun!$M$9:$M$39,$A27,Jun!U$9:U$39)+SUMIF(Jul!$M$9:$M$39,$A27,Jul!U$9:U$39)+SUMIF(Aug!$M$9:$M$39,$A27,Aug!U$9:U$39)+SUMIF(Sep!$M$9:$M$39,$A27,Sep!U$9:U$39)+SUMIF(Okt!$M$9:$M$39,$A27,Okt!U$9:U$39)+SUMIF(Nov!$M$9:$M$39,$A27,Nov!U$9:U$39)+SUMIF(Dez!$M$9:$M$39,$A27,Dez!U$9:U$39)</f>
        <v>0</v>
      </c>
      <c r="Q27" s="74">
        <f>SUMIF(Jan!$M$43:$M$73,$A27,Jan!U$43:U$73)+SUMIF(Feb!$M$43:$M$73,$A27,Feb!U$43:U$73)+SUMIF(Mar!$M$43:$M$73,$A27,Mar!U$43:U$73)+SUMIF(Apr!$M$43:$M$73,$A27,Apr!U$43:U$73)+SUMIF(Mai!$M$43:$M$73,$A27,Mai!U$43:U$73)+SUMIF(Jun!$M$43:$M$73,$A27,Jun!U$43:U$73)+SUMIF(Jul!$M$43:$M$73,$A27,Jul!U$43:U$73)+SUMIF(Aug!$M$43:$M$73,$A27,Aug!U$43:U$73)+SUMIF(Sep!$M$43:$M$73,$A27,Sep!U$43:U$73)+SUMIF(Okt!$M$43:$M$73,$A27,Okt!U$43:U$73)+SUMIF(Nov!$M$43:$M$73,$A27,Nov!U$43:U$73)+SUMIF(Dez!$M$43:$M$73,$A27,Dez!U$43:U$73)</f>
        <v>0</v>
      </c>
      <c r="R27" s="11" t="str">
        <f t="shared" si="5"/>
        <v/>
      </c>
      <c r="S27" s="74" t="str">
        <f>IF(V27=0,"",(SUMIF(Jan!M$9:M$73,A27,Jan!W$9:W$73)+SUMIF(Feb!M$9:M$73,A27,Feb!W$9:W$73)+SUMIF(Mar!M$9:M$73,A27,Mar!W$9:W$73)+SUMIF(Apr!M$9:M$73,A27,Apr!W$9:W$73)+SUMIF(Mai!M$9:M$73,A27,Mai!W$9:W$73)+SUMIF(Jun!M$9:M$73,A27,Jun!W$9:W$73)+SUMIF(Jul!M$9:M$73,A27,Jul!W$9:W$73)+SUMIF(Aug!M$9:M$73,A27,Aug!W$9:W$73)+SUMIF(Sep!M$9:M$73,A27,Sep!W$9:W$73)+SUMIF(Okt!M$9:M$73,A27,Okt!W$9:W$73)+SUMIF(Nov!M$9:M$73,A27,Nov!W$9:W$73)+SUMIF(Dez!M$9:M$73,A27,Dez!W$9:W$73))/V27)</f>
        <v/>
      </c>
      <c r="T27" s="1" t="str">
        <f t="shared" si="6"/>
        <v/>
      </c>
      <c r="U27" s="6" t="str">
        <f t="shared" si="7"/>
        <v/>
      </c>
      <c r="V27" s="94">
        <f>COUNTIF(Jan!$M$9:$M$39,$A27)+COUNTIF(Jan!$M$43:$M$73,$A27)+COUNTIF(Feb!$M$9:$M$39,$A27)+COUNTIF(Feb!$M$43:$M$73,$A27)+COUNTIF(Mar!$M$9:$M$39,$A27)+COUNTIF(Mar!$M$43:$M$73,$A27)+COUNTIF(Apr!$M$9:$M$39,$A27)+COUNTIF(Apr!$M$43:$M$73,$A27)+COUNTIF(Mai!$M$9:$M$39,$A27)+COUNTIF(Mai!$M$43:$M$73,$A27)+COUNTIF(Jun!$M$9:$M$39,$A27)+COUNTIF(Jun!$M$43:$M$73,$A27)+COUNTIF(Jul!$M$9:$M$39,$A27)+COUNTIF(Jul!$M$43:$M$73,$A27)+COUNTIF(Aug!$M$9:$M$39,$A27)+COUNTIF(Aug!$M$43:$M$73,$A27)+COUNTIF(Sep!$M$9:$M$39,$A27)+COUNTIF(Sep!$M$43:$M$73,$A27)+COUNTIF(Okt!$M$9:$M$39,$A27)+COUNTIF(Okt!$M$43:$M$73,$A27)+COUNTIF(Nov!$M$9:$M$39,$A27)+COUNTIF(Nov!$M$43:$M$73,$A27)+COUNTIF(Dez!$M$9:$M$39,$A27)+COUNTIF(Dez!$M$43:$M$73,$A27)</f>
        <v>0</v>
      </c>
      <c r="W27" s="8" t="str">
        <f t="shared" si="8"/>
        <v/>
      </c>
      <c r="X27" s="6" t="str">
        <f t="shared" si="9"/>
        <v/>
      </c>
      <c r="Y27" s="18" t="str">
        <f t="shared" si="10"/>
        <v/>
      </c>
    </row>
    <row r="28" spans="1:25" x14ac:dyDescent="0.2">
      <c r="A28" s="175">
        <f t="shared" si="11"/>
        <v>16</v>
      </c>
      <c r="B28" s="93" t="e">
        <f t="shared" si="1"/>
        <v>#N/A</v>
      </c>
      <c r="C28" s="495">
        <f>SUMIF(Jan!$A$9:$A$39,$A28,Jan!G$9:G$39)+SUMIF(Feb!$A$9:$A$39,$A28,Feb!G$9:G$39)+SUMIF(Mar!$A$9:$A$39,$A28,Mar!G$9:G$39)+SUMIF(Apr!$A$9:$A$39,$A28,Apr!G$9:G$39)+SUMIF(Mai!$A$9:$A$39,$A28,Mai!G$9:G$39)+SUMIF(Jun!$A$9:$A$39,$A28,Jun!G$9:G$39)+SUMIF(Jul!$A$9:$A$39,$A28,Jul!G$9:G$39)+SUMIF(Aug!$A$9:$A$39,$A28,Aug!G$9:G$39)+SUMIF(Sep!$A$9:$A$39,$A28,Sep!G$9:G$39)+SUMIF(Okt!$A$9:$A$39,$A28,Okt!G$9:G$39)+SUMIF(Nov!$A$9:$A$39,$A28,Nov!G$9:G$39)+SUMIF(Dez!$A$9:$A$39,$A28,Dez!G$9:G$39)</f>
        <v>0</v>
      </c>
      <c r="D28" s="496">
        <f>SUMIF(Jan!$A$9:$A$39,$A28,Jan!H$9:H$39)+SUMIF(Feb!$A$9:$A$39,$A28,Feb!H$9:H$39)+SUMIF(Mar!$A$9:$A$39,$A28,Mar!H$9:H$39)+SUMIF(Apr!$A$9:$A$39,$A28,Apr!H$9:H$39)+SUMIF(Mai!$A$9:$A$39,$A28,Mai!H$9:H$39)+SUMIF(Jun!$A$9:$A$39,$A28,Jun!H$9:H$39)+SUMIF(Jul!$A$9:$A$39,$A28,Jul!H$9:H$39)+SUMIF(Aug!$A$9:$A$39,$A28,Aug!H$9:H$39)+SUMIF(Sep!$A$9:$A$39,$A28,Sep!H$9:H$39)+SUMIF(Okt!$A$9:$A$39,$A28,Okt!H$9:H$39)+SUMIF(Nov!$A$9:$A$39,$A28,Nov!H$9:H$39)+SUMIF(Dez!$A$9:$A$39,$A28,Dez!H$9:H$39)</f>
        <v>0</v>
      </c>
      <c r="E28" s="496">
        <f>COUNTIF(Jan!$M$9:$M$39,$A28)+COUNTIF(Feb!$M$9:$M$39,$A28)+COUNTIF(Mar!$M$9:$M$39,$A28)+COUNTIF(Apr!$M$9:$M$39,$A28)+COUNTIF(Mai!$M$9:$M$39,$A28)+COUNTIF(Jun!$M$9:$M$39,$A28)+COUNTIF(Jul!$M$9:$M$39,$A28)+COUNTIF(Aug!$M$9:$M$39,$A28)+COUNTIF(Sep!$M$9:$M$39,$A28)+COUNTIF(Okt!$M$9:$M$39,$A28)+COUNTIF(Nov!$M$9:$M$39,$A28)+COUNTIF(Dez!$M$9:$M$39,$A28)</f>
        <v>0</v>
      </c>
      <c r="F28" s="496">
        <f>COUNTIF(Jan!$M$43:$M$73,$A28)+COUNTIF(Feb!$M$43:$M$73,$A28)+COUNTIF(Mar!$M$43:$M$73,$A28)+COUNTIF(Apr!$M$43:$M$73,$A28)+COUNTIF(Mai!$M$43:$M$73,$A28)+COUNTIF(Jun!$M$43:$M$73,$A28)+COUNTIF(Jul!$M$43:$M$73,$A28)+COUNTIF(Aug!$M$43:$M$73,$A28)+COUNTIF(Sep!$M$43:$M$73,$A28)+COUNTIF(Okt!$M$43:$M$73,$A28)+COUNTIF(Nov!$M$43:$M$73,$A28)+COUNTIF(Dez!$M$43:$M$73,$A28)</f>
        <v>0</v>
      </c>
      <c r="G28" s="496">
        <f t="shared" si="2"/>
        <v>0</v>
      </c>
      <c r="H28" s="93" t="str">
        <f t="shared" si="0"/>
        <v/>
      </c>
      <c r="I28" s="93" t="str">
        <f>IF(ISERROR(H28/(Start!$D$25*Start!$D$25)),"",H28/(Start!$D$25*Start!$D$25))</f>
        <v/>
      </c>
      <c r="J28" s="16">
        <f>SUMIF(Jan!$M$9:$M$39,$A28,Jan!R$9:R$39)+SUMIF(Feb!$M$9:$M$39,$A28,Feb!R$9:R$39)+SUMIF(Mar!$M$9:$M$39,$A28,Mar!R$9:R$39)+SUMIF(Apr!$M$9:$M$39,$A28,Apr!R$9:R$39)+SUMIF(Mai!$M$9:$M$39,$A28,Mai!R$9:R$39)+SUMIF(Jun!$M$9:$M$39,$A28,Jun!R$9:R$39)+SUMIF(Jul!$M$9:$M$39,$A28,Jul!R$9:R$39)+SUMIF(Aug!$M$9:$M$39,$A28,Aug!R$9:R$39)+SUMIF(Sep!$M$9:$M$39,$A28,Sep!R$9:R$39)+SUMIF(Okt!$M$9:$M$39,$A28,Okt!R$9:R$39)+SUMIF(Nov!$M$9:$M$39,$A28,Nov!R$9:R$39)+SUMIF(Dez!$M$9:$M$39,$A28,Dez!R$9:R$39)</f>
        <v>0</v>
      </c>
      <c r="K28" s="16">
        <f>SUMIF(Jan!$M$43:$M$73,$A28,Jan!R$43:R$73)+SUMIF(Feb!$M$43:$M$73,$A28,Feb!R$43:R$73)+SUMIF(Mar!$M$43:$M$73,$A28,Mar!R$43:R$73)+SUMIF(Apr!$M$43:$M$73,$A28,Apr!R$43:R$73)+SUMIF(Mai!$M$43:$M$73,$A28,Mai!R$43:R$73)+SUMIF(Jun!$M$43:$M$73,$A28,Jun!R$43:R$73)+SUMIF(Jul!$M$43:$M$73,$A28,Jul!R$43:R$73)+SUMIF(Aug!$M$43:$M$73,$A28,Aug!R$43:R$73)+SUMIF(Sep!$M$43:$M$73,$A28,Sep!R$43:R$73)+SUMIF(Okt!$M$43:$M$73,$A28,Okt!R$43:R$73)+SUMIF(Nov!$M$43:$M$73,$A28,Nov!R$43:R$73)+SUMIF(Dez!$M$43:$M$73,$A28,Dez!R$43:R$73)</f>
        <v>0</v>
      </c>
      <c r="L28" s="16" t="str">
        <f t="shared" si="3"/>
        <v/>
      </c>
      <c r="M28" s="17">
        <f>SUMIF(Jan!$M$9:$M$39,$A28,Jan!S$9:S$39)+SUMIF(Feb!$M$9:$M$39,$A28,Feb!S$9:S$39)+SUMIF(Mar!$M$9:$M$39,$A28,Mar!S$9:S$39)+SUMIF(Apr!$M$9:$M$39,$A28,Apr!S$9:S$39)+SUMIF(Mai!$M$9:$M$39,$A28,Mai!S$9:S$39)+SUMIF(Jun!$M$9:$M$39,$A28,Jun!S$9:S$39)+SUMIF(Jul!$M$9:$M$39,$A28,Jul!S$9:S$39)+SUMIF(Aug!$M$9:$M$39,$A28,Aug!S$9:S$39)+SUMIF(Sep!$M$9:$M$39,$A28,Sep!S$9:S$39)+SUMIF(Okt!$M$9:$M$39,$A28,Okt!S$9:S$39)+SUMIF(Nov!$M$9:$M$39,$A28,Nov!S$9:S$39)+SUMIF(Dez!$M$9:$M$39,$A28,Dez!S$9:S$39)</f>
        <v>0</v>
      </c>
      <c r="N28" s="17">
        <f>SUMIF(Jan!$M$43:$M$73,$A28,Jan!S$43:S$73)+SUMIF(Feb!$M$43:$M$73,$A28,Feb!S$43:S$73)+SUMIF(Mar!$M$43:$M$73,$A28,Mar!S$43:S$73)+SUMIF(Apr!$M$43:$M$73,$A28,Apr!S$43:S$73)+SUMIF(Mai!$M$43:$M$73,$A28,Mai!S$43:S$73)+SUMIF(Jun!$M$43:$M$73,$A28,Jun!S$43:S$73)+SUMIF(Jul!$M$43:$M$73,$A28,Jul!S$43:S$73)+SUMIF(Aug!$M$43:$M$73,$A28,Aug!S$43:S$73)+SUMIF(Sep!$M$43:$M$73,$A28,Sep!S$43:S$73)+SUMIF(Okt!$M$43:$M$73,$A28,Okt!S$43:S$73)+SUMIF(Nov!$M$43:$M$73,$A28,Nov!S$43:S$73)+SUMIF(Dez!$M$43:$M$73,$A28,Dez!S$43:S$73)</f>
        <v>0</v>
      </c>
      <c r="O28" s="17" t="str">
        <f t="shared" si="4"/>
        <v/>
      </c>
      <c r="P28" s="74">
        <f>SUMIF(Jan!$M$9:$M$39,$A28,Jan!U$9:U$39)+SUMIF(Feb!$M$9:$M$39,$A28,Feb!U$9:U$39)+SUMIF(Mar!$M$9:$M$39,$A28,Mar!U$9:U$39)+SUMIF(Apr!$M$9:$M$39,$A28,Apr!U$9:U$39)+SUMIF(Mai!$M$9:$M$39,$A28,Mai!U$9:U$39)+SUMIF(Jun!$M$9:$M$39,$A28,Jun!U$9:U$39)+SUMIF(Jul!$M$9:$M$39,$A28,Jul!U$9:U$39)+SUMIF(Aug!$M$9:$M$39,$A28,Aug!U$9:U$39)+SUMIF(Sep!$M$9:$M$39,$A28,Sep!U$9:U$39)+SUMIF(Okt!$M$9:$M$39,$A28,Okt!U$9:U$39)+SUMIF(Nov!$M$9:$M$39,$A28,Nov!U$9:U$39)+SUMIF(Dez!$M$9:$M$39,$A28,Dez!U$9:U$39)</f>
        <v>0</v>
      </c>
      <c r="Q28" s="74">
        <f>SUMIF(Jan!$M$43:$M$73,$A28,Jan!U$43:U$73)+SUMIF(Feb!$M$43:$M$73,$A28,Feb!U$43:U$73)+SUMIF(Mar!$M$43:$M$73,$A28,Mar!U$43:U$73)+SUMIF(Apr!$M$43:$M$73,$A28,Apr!U$43:U$73)+SUMIF(Mai!$M$43:$M$73,$A28,Mai!U$43:U$73)+SUMIF(Jun!$M$43:$M$73,$A28,Jun!U$43:U$73)+SUMIF(Jul!$M$43:$M$73,$A28,Jul!U$43:U$73)+SUMIF(Aug!$M$43:$M$73,$A28,Aug!U$43:U$73)+SUMIF(Sep!$M$43:$M$73,$A28,Sep!U$43:U$73)+SUMIF(Okt!$M$43:$M$73,$A28,Okt!U$43:U$73)+SUMIF(Nov!$M$43:$M$73,$A28,Nov!U$43:U$73)+SUMIF(Dez!$M$43:$M$73,$A28,Dez!U$43:U$73)</f>
        <v>0</v>
      </c>
      <c r="R28" s="11" t="str">
        <f t="shared" si="5"/>
        <v/>
      </c>
      <c r="S28" s="74" t="str">
        <f>IF(V28=0,"",(SUMIF(Jan!M$9:M$73,A28,Jan!W$9:W$73)+SUMIF(Feb!M$9:M$73,A28,Feb!W$9:W$73)+SUMIF(Mar!M$9:M$73,A28,Mar!W$9:W$73)+SUMIF(Apr!M$9:M$73,A28,Apr!W$9:W$73)+SUMIF(Mai!M$9:M$73,A28,Mai!W$9:W$73)+SUMIF(Jun!M$9:M$73,A28,Jun!W$9:W$73)+SUMIF(Jul!M$9:M$73,A28,Jul!W$9:W$73)+SUMIF(Aug!M$9:M$73,A28,Aug!W$9:W$73)+SUMIF(Sep!M$9:M$73,A28,Sep!W$9:W$73)+SUMIF(Okt!M$9:M$73,A28,Okt!W$9:W$73)+SUMIF(Nov!M$9:M$73,A28,Nov!W$9:W$73)+SUMIF(Dez!M$9:M$73,A28,Dez!W$9:W$73))/V28)</f>
        <v/>
      </c>
      <c r="T28" s="1" t="str">
        <f t="shared" si="6"/>
        <v/>
      </c>
      <c r="U28" s="6" t="str">
        <f t="shared" si="7"/>
        <v/>
      </c>
      <c r="V28" s="94">
        <f>COUNTIF(Jan!$M$9:$M$39,$A28)+COUNTIF(Jan!$M$43:$M$73,$A28)+COUNTIF(Feb!$M$9:$M$39,$A28)+COUNTIF(Feb!$M$43:$M$73,$A28)+COUNTIF(Mar!$M$9:$M$39,$A28)+COUNTIF(Mar!$M$43:$M$73,$A28)+COUNTIF(Apr!$M$9:$M$39,$A28)+COUNTIF(Apr!$M$43:$M$73,$A28)+COUNTIF(Mai!$M$9:$M$39,$A28)+COUNTIF(Mai!$M$43:$M$73,$A28)+COUNTIF(Jun!$M$9:$M$39,$A28)+COUNTIF(Jun!$M$43:$M$73,$A28)+COUNTIF(Jul!$M$9:$M$39,$A28)+COUNTIF(Jul!$M$43:$M$73,$A28)+COUNTIF(Aug!$M$9:$M$39,$A28)+COUNTIF(Aug!$M$43:$M$73,$A28)+COUNTIF(Sep!$M$9:$M$39,$A28)+COUNTIF(Sep!$M$43:$M$73,$A28)+COUNTIF(Okt!$M$9:$M$39,$A28)+COUNTIF(Okt!$M$43:$M$73,$A28)+COUNTIF(Nov!$M$9:$M$39,$A28)+COUNTIF(Nov!$M$43:$M$73,$A28)+COUNTIF(Dez!$M$9:$M$39,$A28)+COUNTIF(Dez!$M$43:$M$73,$A28)</f>
        <v>0</v>
      </c>
      <c r="W28" s="8" t="str">
        <f t="shared" si="8"/>
        <v/>
      </c>
      <c r="X28" s="6" t="str">
        <f t="shared" si="9"/>
        <v/>
      </c>
      <c r="Y28" s="18" t="str">
        <f t="shared" si="10"/>
        <v/>
      </c>
    </row>
    <row r="29" spans="1:25" x14ac:dyDescent="0.2">
      <c r="A29" s="175">
        <f t="shared" si="11"/>
        <v>17</v>
      </c>
      <c r="B29" s="93" t="e">
        <f t="shared" si="1"/>
        <v>#N/A</v>
      </c>
      <c r="C29" s="495">
        <f>SUMIF(Jan!$A$9:$A$39,$A29,Jan!G$9:G$39)+SUMIF(Feb!$A$9:$A$39,$A29,Feb!G$9:G$39)+SUMIF(Mar!$A$9:$A$39,$A29,Mar!G$9:G$39)+SUMIF(Apr!$A$9:$A$39,$A29,Apr!G$9:G$39)+SUMIF(Mai!$A$9:$A$39,$A29,Mai!G$9:G$39)+SUMIF(Jun!$A$9:$A$39,$A29,Jun!G$9:G$39)+SUMIF(Jul!$A$9:$A$39,$A29,Jul!G$9:G$39)+SUMIF(Aug!$A$9:$A$39,$A29,Aug!G$9:G$39)+SUMIF(Sep!$A$9:$A$39,$A29,Sep!G$9:G$39)+SUMIF(Okt!$A$9:$A$39,$A29,Okt!G$9:G$39)+SUMIF(Nov!$A$9:$A$39,$A29,Nov!G$9:G$39)+SUMIF(Dez!$A$9:$A$39,$A29,Dez!G$9:G$39)</f>
        <v>0</v>
      </c>
      <c r="D29" s="496">
        <f>SUMIF(Jan!$A$9:$A$39,$A29,Jan!H$9:H$39)+SUMIF(Feb!$A$9:$A$39,$A29,Feb!H$9:H$39)+SUMIF(Mar!$A$9:$A$39,$A29,Mar!H$9:H$39)+SUMIF(Apr!$A$9:$A$39,$A29,Apr!H$9:H$39)+SUMIF(Mai!$A$9:$A$39,$A29,Mai!H$9:H$39)+SUMIF(Jun!$A$9:$A$39,$A29,Jun!H$9:H$39)+SUMIF(Jul!$A$9:$A$39,$A29,Jul!H$9:H$39)+SUMIF(Aug!$A$9:$A$39,$A29,Aug!H$9:H$39)+SUMIF(Sep!$A$9:$A$39,$A29,Sep!H$9:H$39)+SUMIF(Okt!$A$9:$A$39,$A29,Okt!H$9:H$39)+SUMIF(Nov!$A$9:$A$39,$A29,Nov!H$9:H$39)+SUMIF(Dez!$A$9:$A$39,$A29,Dez!H$9:H$39)</f>
        <v>0</v>
      </c>
      <c r="E29" s="496">
        <f>COUNTIF(Jan!$M$9:$M$39,$A29)+COUNTIF(Feb!$M$9:$M$39,$A29)+COUNTIF(Mar!$M$9:$M$39,$A29)+COUNTIF(Apr!$M$9:$M$39,$A29)+COUNTIF(Mai!$M$9:$M$39,$A29)+COUNTIF(Jun!$M$9:$M$39,$A29)+COUNTIF(Jul!$M$9:$M$39,$A29)+COUNTIF(Aug!$M$9:$M$39,$A29)+COUNTIF(Sep!$M$9:$M$39,$A29)+COUNTIF(Okt!$M$9:$M$39,$A29)+COUNTIF(Nov!$M$9:$M$39,$A29)+COUNTIF(Dez!$M$9:$M$39,$A29)</f>
        <v>0</v>
      </c>
      <c r="F29" s="496">
        <f>COUNTIF(Jan!$M$43:$M$73,$A29)+COUNTIF(Feb!$M$43:$M$73,$A29)+COUNTIF(Mar!$M$43:$M$73,$A29)+COUNTIF(Apr!$M$43:$M$73,$A29)+COUNTIF(Mai!$M$43:$M$73,$A29)+COUNTIF(Jun!$M$43:$M$73,$A29)+COUNTIF(Jul!$M$43:$M$73,$A29)+COUNTIF(Aug!$M$43:$M$73,$A29)+COUNTIF(Sep!$M$43:$M$73,$A29)+COUNTIF(Okt!$M$43:$M$73,$A29)+COUNTIF(Nov!$M$43:$M$73,$A29)+COUNTIF(Dez!$M$43:$M$73,$A29)</f>
        <v>0</v>
      </c>
      <c r="G29" s="496">
        <f t="shared" si="2"/>
        <v>0</v>
      </c>
      <c r="H29" s="93" t="str">
        <f t="shared" si="0"/>
        <v/>
      </c>
      <c r="I29" s="93" t="str">
        <f>IF(ISERROR(H29/(Start!$D$25*Start!$D$25)),"",H29/(Start!$D$25*Start!$D$25))</f>
        <v/>
      </c>
      <c r="J29" s="16">
        <f>SUMIF(Jan!$M$9:$M$39,$A29,Jan!R$9:R$39)+SUMIF(Feb!$M$9:$M$39,$A29,Feb!R$9:R$39)+SUMIF(Mar!$M$9:$M$39,$A29,Mar!R$9:R$39)+SUMIF(Apr!$M$9:$M$39,$A29,Apr!R$9:R$39)+SUMIF(Mai!$M$9:$M$39,$A29,Mai!R$9:R$39)+SUMIF(Jun!$M$9:$M$39,$A29,Jun!R$9:R$39)+SUMIF(Jul!$M$9:$M$39,$A29,Jul!R$9:R$39)+SUMIF(Aug!$M$9:$M$39,$A29,Aug!R$9:R$39)+SUMIF(Sep!$M$9:$M$39,$A29,Sep!R$9:R$39)+SUMIF(Okt!$M$9:$M$39,$A29,Okt!R$9:R$39)+SUMIF(Nov!$M$9:$M$39,$A29,Nov!R$9:R$39)+SUMIF(Dez!$M$9:$M$39,$A29,Dez!R$9:R$39)</f>
        <v>0</v>
      </c>
      <c r="K29" s="16">
        <f>SUMIF(Jan!$M$43:$M$73,$A29,Jan!R$43:R$73)+SUMIF(Feb!$M$43:$M$73,$A29,Feb!R$43:R$73)+SUMIF(Mar!$M$43:$M$73,$A29,Mar!R$43:R$73)+SUMIF(Apr!$M$43:$M$73,$A29,Apr!R$43:R$73)+SUMIF(Mai!$M$43:$M$73,$A29,Mai!R$43:R$73)+SUMIF(Jun!$M$43:$M$73,$A29,Jun!R$43:R$73)+SUMIF(Jul!$M$43:$M$73,$A29,Jul!R$43:R$73)+SUMIF(Aug!$M$43:$M$73,$A29,Aug!R$43:R$73)+SUMIF(Sep!$M$43:$M$73,$A29,Sep!R$43:R$73)+SUMIF(Okt!$M$43:$M$73,$A29,Okt!R$43:R$73)+SUMIF(Nov!$M$43:$M$73,$A29,Nov!R$43:R$73)+SUMIF(Dez!$M$43:$M$73,$A29,Dez!R$43:R$73)</f>
        <v>0</v>
      </c>
      <c r="L29" s="16" t="str">
        <f t="shared" si="3"/>
        <v/>
      </c>
      <c r="M29" s="17">
        <f>SUMIF(Jan!$M$9:$M$39,$A29,Jan!S$9:S$39)+SUMIF(Feb!$M$9:$M$39,$A29,Feb!S$9:S$39)+SUMIF(Mar!$M$9:$M$39,$A29,Mar!S$9:S$39)+SUMIF(Apr!$M$9:$M$39,$A29,Apr!S$9:S$39)+SUMIF(Mai!$M$9:$M$39,$A29,Mai!S$9:S$39)+SUMIF(Jun!$M$9:$M$39,$A29,Jun!S$9:S$39)+SUMIF(Jul!$M$9:$M$39,$A29,Jul!S$9:S$39)+SUMIF(Aug!$M$9:$M$39,$A29,Aug!S$9:S$39)+SUMIF(Sep!$M$9:$M$39,$A29,Sep!S$9:S$39)+SUMIF(Okt!$M$9:$M$39,$A29,Okt!S$9:S$39)+SUMIF(Nov!$M$9:$M$39,$A29,Nov!S$9:S$39)+SUMIF(Dez!$M$9:$M$39,$A29,Dez!S$9:S$39)</f>
        <v>0</v>
      </c>
      <c r="N29" s="17">
        <f>SUMIF(Jan!$M$43:$M$73,$A29,Jan!S$43:S$73)+SUMIF(Feb!$M$43:$M$73,$A29,Feb!S$43:S$73)+SUMIF(Mar!$M$43:$M$73,$A29,Mar!S$43:S$73)+SUMIF(Apr!$M$43:$M$73,$A29,Apr!S$43:S$73)+SUMIF(Mai!$M$43:$M$73,$A29,Mai!S$43:S$73)+SUMIF(Jun!$M$43:$M$73,$A29,Jun!S$43:S$73)+SUMIF(Jul!$M$43:$M$73,$A29,Jul!S$43:S$73)+SUMIF(Aug!$M$43:$M$73,$A29,Aug!S$43:S$73)+SUMIF(Sep!$M$43:$M$73,$A29,Sep!S$43:S$73)+SUMIF(Okt!$M$43:$M$73,$A29,Okt!S$43:S$73)+SUMIF(Nov!$M$43:$M$73,$A29,Nov!S$43:S$73)+SUMIF(Dez!$M$43:$M$73,$A29,Dez!S$43:S$73)</f>
        <v>0</v>
      </c>
      <c r="O29" s="17" t="str">
        <f t="shared" si="4"/>
        <v/>
      </c>
      <c r="P29" s="74">
        <f>SUMIF(Jan!$M$9:$M$39,$A29,Jan!U$9:U$39)+SUMIF(Feb!$M$9:$M$39,$A29,Feb!U$9:U$39)+SUMIF(Mar!$M$9:$M$39,$A29,Mar!U$9:U$39)+SUMIF(Apr!$M$9:$M$39,$A29,Apr!U$9:U$39)+SUMIF(Mai!$M$9:$M$39,$A29,Mai!U$9:U$39)+SUMIF(Jun!$M$9:$M$39,$A29,Jun!U$9:U$39)+SUMIF(Jul!$M$9:$M$39,$A29,Jul!U$9:U$39)+SUMIF(Aug!$M$9:$M$39,$A29,Aug!U$9:U$39)+SUMIF(Sep!$M$9:$M$39,$A29,Sep!U$9:U$39)+SUMIF(Okt!$M$9:$M$39,$A29,Okt!U$9:U$39)+SUMIF(Nov!$M$9:$M$39,$A29,Nov!U$9:U$39)+SUMIF(Dez!$M$9:$M$39,$A29,Dez!U$9:U$39)</f>
        <v>0</v>
      </c>
      <c r="Q29" s="74">
        <f>SUMIF(Jan!$M$43:$M$73,$A29,Jan!U$43:U$73)+SUMIF(Feb!$M$43:$M$73,$A29,Feb!U$43:U$73)+SUMIF(Mar!$M$43:$M$73,$A29,Mar!U$43:U$73)+SUMIF(Apr!$M$43:$M$73,$A29,Apr!U$43:U$73)+SUMIF(Mai!$M$43:$M$73,$A29,Mai!U$43:U$73)+SUMIF(Jun!$M$43:$M$73,$A29,Jun!U$43:U$73)+SUMIF(Jul!$M$43:$M$73,$A29,Jul!U$43:U$73)+SUMIF(Aug!$M$43:$M$73,$A29,Aug!U$43:U$73)+SUMIF(Sep!$M$43:$M$73,$A29,Sep!U$43:U$73)+SUMIF(Okt!$M$43:$M$73,$A29,Okt!U$43:U$73)+SUMIF(Nov!$M$43:$M$73,$A29,Nov!U$43:U$73)+SUMIF(Dez!$M$43:$M$73,$A29,Dez!U$43:U$73)</f>
        <v>0</v>
      </c>
      <c r="R29" s="11" t="str">
        <f t="shared" si="5"/>
        <v/>
      </c>
      <c r="S29" s="74" t="str">
        <f>IF(V29=0,"",(SUMIF(Jan!M$9:M$73,A29,Jan!W$9:W$73)+SUMIF(Feb!M$9:M$73,A29,Feb!W$9:W$73)+SUMIF(Mar!M$9:M$73,A29,Mar!W$9:W$73)+SUMIF(Apr!M$9:M$73,A29,Apr!W$9:W$73)+SUMIF(Mai!M$9:M$73,A29,Mai!W$9:W$73)+SUMIF(Jun!M$9:M$73,A29,Jun!W$9:W$73)+SUMIF(Jul!M$9:M$73,A29,Jul!W$9:W$73)+SUMIF(Aug!M$9:M$73,A29,Aug!W$9:W$73)+SUMIF(Sep!M$9:M$73,A29,Sep!W$9:W$73)+SUMIF(Okt!M$9:M$73,A29,Okt!W$9:W$73)+SUMIF(Nov!M$9:M$73,A29,Nov!W$9:W$73)+SUMIF(Dez!M$9:M$73,A29,Dez!W$9:W$73))/V29)</f>
        <v/>
      </c>
      <c r="T29" s="1" t="str">
        <f t="shared" si="6"/>
        <v/>
      </c>
      <c r="U29" s="6" t="str">
        <f t="shared" si="7"/>
        <v/>
      </c>
      <c r="V29" s="94">
        <f>COUNTIF(Jan!$M$9:$M$39,$A29)+COUNTIF(Jan!$M$43:$M$73,$A29)+COUNTIF(Feb!$M$9:$M$39,$A29)+COUNTIF(Feb!$M$43:$M$73,$A29)+COUNTIF(Mar!$M$9:$M$39,$A29)+COUNTIF(Mar!$M$43:$M$73,$A29)+COUNTIF(Apr!$M$9:$M$39,$A29)+COUNTIF(Apr!$M$43:$M$73,$A29)+COUNTIF(Mai!$M$9:$M$39,$A29)+COUNTIF(Mai!$M$43:$M$73,$A29)+COUNTIF(Jun!$M$9:$M$39,$A29)+COUNTIF(Jun!$M$43:$M$73,$A29)+COUNTIF(Jul!$M$9:$M$39,$A29)+COUNTIF(Jul!$M$43:$M$73,$A29)+COUNTIF(Aug!$M$9:$M$39,$A29)+COUNTIF(Aug!$M$43:$M$73,$A29)+COUNTIF(Sep!$M$9:$M$39,$A29)+COUNTIF(Sep!$M$43:$M$73,$A29)+COUNTIF(Okt!$M$9:$M$39,$A29)+COUNTIF(Okt!$M$43:$M$73,$A29)+COUNTIF(Nov!$M$9:$M$39,$A29)+COUNTIF(Nov!$M$43:$M$73,$A29)+COUNTIF(Dez!$M$9:$M$39,$A29)+COUNTIF(Dez!$M$43:$M$73,$A29)</f>
        <v>0</v>
      </c>
      <c r="W29" s="8" t="str">
        <f t="shared" si="8"/>
        <v/>
      </c>
      <c r="X29" s="6" t="str">
        <f t="shared" si="9"/>
        <v/>
      </c>
      <c r="Y29" s="18" t="str">
        <f t="shared" si="10"/>
        <v/>
      </c>
    </row>
    <row r="30" spans="1:25" x14ac:dyDescent="0.2">
      <c r="A30" s="175">
        <f t="shared" si="11"/>
        <v>18</v>
      </c>
      <c r="B30" s="93" t="e">
        <f t="shared" si="1"/>
        <v>#N/A</v>
      </c>
      <c r="C30" s="495">
        <f>SUMIF(Jan!$A$9:$A$39,$A30,Jan!G$9:G$39)+SUMIF(Feb!$A$9:$A$39,$A30,Feb!G$9:G$39)+SUMIF(Mar!$A$9:$A$39,$A30,Mar!G$9:G$39)+SUMIF(Apr!$A$9:$A$39,$A30,Apr!G$9:G$39)+SUMIF(Mai!$A$9:$A$39,$A30,Mai!G$9:G$39)+SUMIF(Jun!$A$9:$A$39,$A30,Jun!G$9:G$39)+SUMIF(Jul!$A$9:$A$39,$A30,Jul!G$9:G$39)+SUMIF(Aug!$A$9:$A$39,$A30,Aug!G$9:G$39)+SUMIF(Sep!$A$9:$A$39,$A30,Sep!G$9:G$39)+SUMIF(Okt!$A$9:$A$39,$A30,Okt!G$9:G$39)+SUMIF(Nov!$A$9:$A$39,$A30,Nov!G$9:G$39)+SUMIF(Dez!$A$9:$A$39,$A30,Dez!G$9:G$39)</f>
        <v>0</v>
      </c>
      <c r="D30" s="496">
        <f>SUMIF(Jan!$A$9:$A$39,$A30,Jan!H$9:H$39)+SUMIF(Feb!$A$9:$A$39,$A30,Feb!H$9:H$39)+SUMIF(Mar!$A$9:$A$39,$A30,Mar!H$9:H$39)+SUMIF(Apr!$A$9:$A$39,$A30,Apr!H$9:H$39)+SUMIF(Mai!$A$9:$A$39,$A30,Mai!H$9:H$39)+SUMIF(Jun!$A$9:$A$39,$A30,Jun!H$9:H$39)+SUMIF(Jul!$A$9:$A$39,$A30,Jul!H$9:H$39)+SUMIF(Aug!$A$9:$A$39,$A30,Aug!H$9:H$39)+SUMIF(Sep!$A$9:$A$39,$A30,Sep!H$9:H$39)+SUMIF(Okt!$A$9:$A$39,$A30,Okt!H$9:H$39)+SUMIF(Nov!$A$9:$A$39,$A30,Nov!H$9:H$39)+SUMIF(Dez!$A$9:$A$39,$A30,Dez!H$9:H$39)</f>
        <v>0</v>
      </c>
      <c r="E30" s="496">
        <f>COUNTIF(Jan!$M$9:$M$39,$A30)+COUNTIF(Feb!$M$9:$M$39,$A30)+COUNTIF(Mar!$M$9:$M$39,$A30)+COUNTIF(Apr!$M$9:$M$39,$A30)+COUNTIF(Mai!$M$9:$M$39,$A30)+COUNTIF(Jun!$M$9:$M$39,$A30)+COUNTIF(Jul!$M$9:$M$39,$A30)+COUNTIF(Aug!$M$9:$M$39,$A30)+COUNTIF(Sep!$M$9:$M$39,$A30)+COUNTIF(Okt!$M$9:$M$39,$A30)+COUNTIF(Nov!$M$9:$M$39,$A30)+COUNTIF(Dez!$M$9:$M$39,$A30)</f>
        <v>0</v>
      </c>
      <c r="F30" s="496">
        <f>COUNTIF(Jan!$M$43:$M$73,$A30)+COUNTIF(Feb!$M$43:$M$73,$A30)+COUNTIF(Mar!$M$43:$M$73,$A30)+COUNTIF(Apr!$M$43:$M$73,$A30)+COUNTIF(Mai!$M$43:$M$73,$A30)+COUNTIF(Jun!$M$43:$M$73,$A30)+COUNTIF(Jul!$M$43:$M$73,$A30)+COUNTIF(Aug!$M$43:$M$73,$A30)+COUNTIF(Sep!$M$43:$M$73,$A30)+COUNTIF(Okt!$M$43:$M$73,$A30)+COUNTIF(Nov!$M$43:$M$73,$A30)+COUNTIF(Dez!$M$43:$M$73,$A30)</f>
        <v>0</v>
      </c>
      <c r="G30" s="496">
        <f t="shared" si="2"/>
        <v>0</v>
      </c>
      <c r="H30" s="93" t="str">
        <f t="shared" si="0"/>
        <v/>
      </c>
      <c r="I30" s="93" t="str">
        <f>IF(ISERROR(H30/(Start!$D$25*Start!$D$25)),"",H30/(Start!$D$25*Start!$D$25))</f>
        <v/>
      </c>
      <c r="J30" s="16">
        <f>SUMIF(Jan!$M$9:$M$39,$A30,Jan!R$9:R$39)+SUMIF(Feb!$M$9:$M$39,$A30,Feb!R$9:R$39)+SUMIF(Mar!$M$9:$M$39,$A30,Mar!R$9:R$39)+SUMIF(Apr!$M$9:$M$39,$A30,Apr!R$9:R$39)+SUMIF(Mai!$M$9:$M$39,$A30,Mai!R$9:R$39)+SUMIF(Jun!$M$9:$M$39,$A30,Jun!R$9:R$39)+SUMIF(Jul!$M$9:$M$39,$A30,Jul!R$9:R$39)+SUMIF(Aug!$M$9:$M$39,$A30,Aug!R$9:R$39)+SUMIF(Sep!$M$9:$M$39,$A30,Sep!R$9:R$39)+SUMIF(Okt!$M$9:$M$39,$A30,Okt!R$9:R$39)+SUMIF(Nov!$M$9:$M$39,$A30,Nov!R$9:R$39)+SUMIF(Dez!$M$9:$M$39,$A30,Dez!R$9:R$39)</f>
        <v>0</v>
      </c>
      <c r="K30" s="16">
        <f>SUMIF(Jan!$M$43:$M$73,$A30,Jan!R$43:R$73)+SUMIF(Feb!$M$43:$M$73,$A30,Feb!R$43:R$73)+SUMIF(Mar!$M$43:$M$73,$A30,Mar!R$43:R$73)+SUMIF(Apr!$M$43:$M$73,$A30,Apr!R$43:R$73)+SUMIF(Mai!$M$43:$M$73,$A30,Mai!R$43:R$73)+SUMIF(Jun!$M$43:$M$73,$A30,Jun!R$43:R$73)+SUMIF(Jul!$M$43:$M$73,$A30,Jul!R$43:R$73)+SUMIF(Aug!$M$43:$M$73,$A30,Aug!R$43:R$73)+SUMIF(Sep!$M$43:$M$73,$A30,Sep!R$43:R$73)+SUMIF(Okt!$M$43:$M$73,$A30,Okt!R$43:R$73)+SUMIF(Nov!$M$43:$M$73,$A30,Nov!R$43:R$73)+SUMIF(Dez!$M$43:$M$73,$A30,Dez!R$43:R$73)</f>
        <v>0</v>
      </c>
      <c r="L30" s="16" t="str">
        <f t="shared" si="3"/>
        <v/>
      </c>
      <c r="M30" s="17">
        <f>SUMIF(Jan!$M$9:$M$39,$A30,Jan!S$9:S$39)+SUMIF(Feb!$M$9:$M$39,$A30,Feb!S$9:S$39)+SUMIF(Mar!$M$9:$M$39,$A30,Mar!S$9:S$39)+SUMIF(Apr!$M$9:$M$39,$A30,Apr!S$9:S$39)+SUMIF(Mai!$M$9:$M$39,$A30,Mai!S$9:S$39)+SUMIF(Jun!$M$9:$M$39,$A30,Jun!S$9:S$39)+SUMIF(Jul!$M$9:$M$39,$A30,Jul!S$9:S$39)+SUMIF(Aug!$M$9:$M$39,$A30,Aug!S$9:S$39)+SUMIF(Sep!$M$9:$M$39,$A30,Sep!S$9:S$39)+SUMIF(Okt!$M$9:$M$39,$A30,Okt!S$9:S$39)+SUMIF(Nov!$M$9:$M$39,$A30,Nov!S$9:S$39)+SUMIF(Dez!$M$9:$M$39,$A30,Dez!S$9:S$39)</f>
        <v>0</v>
      </c>
      <c r="N30" s="17">
        <f>SUMIF(Jan!$M$43:$M$73,$A30,Jan!S$43:S$73)+SUMIF(Feb!$M$43:$M$73,$A30,Feb!S$43:S$73)+SUMIF(Mar!$M$43:$M$73,$A30,Mar!S$43:S$73)+SUMIF(Apr!$M$43:$M$73,$A30,Apr!S$43:S$73)+SUMIF(Mai!$M$43:$M$73,$A30,Mai!S$43:S$73)+SUMIF(Jun!$M$43:$M$73,$A30,Jun!S$43:S$73)+SUMIF(Jul!$M$43:$M$73,$A30,Jul!S$43:S$73)+SUMIF(Aug!$M$43:$M$73,$A30,Aug!S$43:S$73)+SUMIF(Sep!$M$43:$M$73,$A30,Sep!S$43:S$73)+SUMIF(Okt!$M$43:$M$73,$A30,Okt!S$43:S$73)+SUMIF(Nov!$M$43:$M$73,$A30,Nov!S$43:S$73)+SUMIF(Dez!$M$43:$M$73,$A30,Dez!S$43:S$73)</f>
        <v>0</v>
      </c>
      <c r="O30" s="17" t="str">
        <f t="shared" si="4"/>
        <v/>
      </c>
      <c r="P30" s="74">
        <f>SUMIF(Jan!$M$9:$M$39,$A30,Jan!U$9:U$39)+SUMIF(Feb!$M$9:$M$39,$A30,Feb!U$9:U$39)+SUMIF(Mar!$M$9:$M$39,$A30,Mar!U$9:U$39)+SUMIF(Apr!$M$9:$M$39,$A30,Apr!U$9:U$39)+SUMIF(Mai!$M$9:$M$39,$A30,Mai!U$9:U$39)+SUMIF(Jun!$M$9:$M$39,$A30,Jun!U$9:U$39)+SUMIF(Jul!$M$9:$M$39,$A30,Jul!U$9:U$39)+SUMIF(Aug!$M$9:$M$39,$A30,Aug!U$9:U$39)+SUMIF(Sep!$M$9:$M$39,$A30,Sep!U$9:U$39)+SUMIF(Okt!$M$9:$M$39,$A30,Okt!U$9:U$39)+SUMIF(Nov!$M$9:$M$39,$A30,Nov!U$9:U$39)+SUMIF(Dez!$M$9:$M$39,$A30,Dez!U$9:U$39)</f>
        <v>0</v>
      </c>
      <c r="Q30" s="74">
        <f>SUMIF(Jan!$M$43:$M$73,$A30,Jan!U$43:U$73)+SUMIF(Feb!$M$43:$M$73,$A30,Feb!U$43:U$73)+SUMIF(Mar!$M$43:$M$73,$A30,Mar!U$43:U$73)+SUMIF(Apr!$M$43:$M$73,$A30,Apr!U$43:U$73)+SUMIF(Mai!$M$43:$M$73,$A30,Mai!U$43:U$73)+SUMIF(Jun!$M$43:$M$73,$A30,Jun!U$43:U$73)+SUMIF(Jul!$M$43:$M$73,$A30,Jul!U$43:U$73)+SUMIF(Aug!$M$43:$M$73,$A30,Aug!U$43:U$73)+SUMIF(Sep!$M$43:$M$73,$A30,Sep!U$43:U$73)+SUMIF(Okt!$M$43:$M$73,$A30,Okt!U$43:U$73)+SUMIF(Nov!$M$43:$M$73,$A30,Nov!U$43:U$73)+SUMIF(Dez!$M$43:$M$73,$A30,Dez!U$43:U$73)</f>
        <v>0</v>
      </c>
      <c r="R30" s="11" t="str">
        <f t="shared" si="5"/>
        <v/>
      </c>
      <c r="S30" s="74" t="str">
        <f>IF(V30=0,"",(SUMIF(Jan!M$9:M$73,A30,Jan!W$9:W$73)+SUMIF(Feb!M$9:M$73,A30,Feb!W$9:W$73)+SUMIF(Mar!M$9:M$73,A30,Mar!W$9:W$73)+SUMIF(Apr!M$9:M$73,A30,Apr!W$9:W$73)+SUMIF(Mai!M$9:M$73,A30,Mai!W$9:W$73)+SUMIF(Jun!M$9:M$73,A30,Jun!W$9:W$73)+SUMIF(Jul!M$9:M$73,A30,Jul!W$9:W$73)+SUMIF(Aug!M$9:M$73,A30,Aug!W$9:W$73)+SUMIF(Sep!M$9:M$73,A30,Sep!W$9:W$73)+SUMIF(Okt!M$9:M$73,A30,Okt!W$9:W$73)+SUMIF(Nov!M$9:M$73,A30,Nov!W$9:W$73)+SUMIF(Dez!M$9:M$73,A30,Dez!W$9:W$73))/V30)</f>
        <v/>
      </c>
      <c r="T30" s="1" t="str">
        <f t="shared" si="6"/>
        <v/>
      </c>
      <c r="U30" s="6" t="str">
        <f t="shared" si="7"/>
        <v/>
      </c>
      <c r="V30" s="94">
        <f>COUNTIF(Jan!$M$9:$M$39,$A30)+COUNTIF(Jan!$M$43:$M$73,$A30)+COUNTIF(Feb!$M$9:$M$39,$A30)+COUNTIF(Feb!$M$43:$M$73,$A30)+COUNTIF(Mar!$M$9:$M$39,$A30)+COUNTIF(Mar!$M$43:$M$73,$A30)+COUNTIF(Apr!$M$9:$M$39,$A30)+COUNTIF(Apr!$M$43:$M$73,$A30)+COUNTIF(Mai!$M$9:$M$39,$A30)+COUNTIF(Mai!$M$43:$M$73,$A30)+COUNTIF(Jun!$M$9:$M$39,$A30)+COUNTIF(Jun!$M$43:$M$73,$A30)+COUNTIF(Jul!$M$9:$M$39,$A30)+COUNTIF(Jul!$M$43:$M$73,$A30)+COUNTIF(Aug!$M$9:$M$39,$A30)+COUNTIF(Aug!$M$43:$M$73,$A30)+COUNTIF(Sep!$M$9:$M$39,$A30)+COUNTIF(Sep!$M$43:$M$73,$A30)+COUNTIF(Okt!$M$9:$M$39,$A30)+COUNTIF(Okt!$M$43:$M$73,$A30)+COUNTIF(Nov!$M$9:$M$39,$A30)+COUNTIF(Nov!$M$43:$M$73,$A30)+COUNTIF(Dez!$M$9:$M$39,$A30)+COUNTIF(Dez!$M$43:$M$73,$A30)</f>
        <v>0</v>
      </c>
      <c r="W30" s="8" t="str">
        <f t="shared" si="8"/>
        <v/>
      </c>
      <c r="X30" s="6" t="str">
        <f t="shared" si="9"/>
        <v/>
      </c>
      <c r="Y30" s="18" t="str">
        <f t="shared" si="10"/>
        <v/>
      </c>
    </row>
    <row r="31" spans="1:25" x14ac:dyDescent="0.2">
      <c r="A31" s="175">
        <f t="shared" si="11"/>
        <v>19</v>
      </c>
      <c r="B31" s="93" t="e">
        <f t="shared" si="1"/>
        <v>#N/A</v>
      </c>
      <c r="C31" s="495">
        <f>SUMIF(Jan!$A$9:$A$39,$A31,Jan!G$9:G$39)+SUMIF(Feb!$A$9:$A$39,$A31,Feb!G$9:G$39)+SUMIF(Mar!$A$9:$A$39,$A31,Mar!G$9:G$39)+SUMIF(Apr!$A$9:$A$39,$A31,Apr!G$9:G$39)+SUMIF(Mai!$A$9:$A$39,$A31,Mai!G$9:G$39)+SUMIF(Jun!$A$9:$A$39,$A31,Jun!G$9:G$39)+SUMIF(Jul!$A$9:$A$39,$A31,Jul!G$9:G$39)+SUMIF(Aug!$A$9:$A$39,$A31,Aug!G$9:G$39)+SUMIF(Sep!$A$9:$A$39,$A31,Sep!G$9:G$39)+SUMIF(Okt!$A$9:$A$39,$A31,Okt!G$9:G$39)+SUMIF(Nov!$A$9:$A$39,$A31,Nov!G$9:G$39)+SUMIF(Dez!$A$9:$A$39,$A31,Dez!G$9:G$39)</f>
        <v>0</v>
      </c>
      <c r="D31" s="496">
        <f>SUMIF(Jan!$A$9:$A$39,$A31,Jan!H$9:H$39)+SUMIF(Feb!$A$9:$A$39,$A31,Feb!H$9:H$39)+SUMIF(Mar!$A$9:$A$39,$A31,Mar!H$9:H$39)+SUMIF(Apr!$A$9:$A$39,$A31,Apr!H$9:H$39)+SUMIF(Mai!$A$9:$A$39,$A31,Mai!H$9:H$39)+SUMIF(Jun!$A$9:$A$39,$A31,Jun!H$9:H$39)+SUMIF(Jul!$A$9:$A$39,$A31,Jul!H$9:H$39)+SUMIF(Aug!$A$9:$A$39,$A31,Aug!H$9:H$39)+SUMIF(Sep!$A$9:$A$39,$A31,Sep!H$9:H$39)+SUMIF(Okt!$A$9:$A$39,$A31,Okt!H$9:H$39)+SUMIF(Nov!$A$9:$A$39,$A31,Nov!H$9:H$39)+SUMIF(Dez!$A$9:$A$39,$A31,Dez!H$9:H$39)</f>
        <v>0</v>
      </c>
      <c r="E31" s="496">
        <f>COUNTIF(Jan!$M$9:$M$39,$A31)+COUNTIF(Feb!$M$9:$M$39,$A31)+COUNTIF(Mar!$M$9:$M$39,$A31)+COUNTIF(Apr!$M$9:$M$39,$A31)+COUNTIF(Mai!$M$9:$M$39,$A31)+COUNTIF(Jun!$M$9:$M$39,$A31)+COUNTIF(Jul!$M$9:$M$39,$A31)+COUNTIF(Aug!$M$9:$M$39,$A31)+COUNTIF(Sep!$M$9:$M$39,$A31)+COUNTIF(Okt!$M$9:$M$39,$A31)+COUNTIF(Nov!$M$9:$M$39,$A31)+COUNTIF(Dez!$M$9:$M$39,$A31)</f>
        <v>0</v>
      </c>
      <c r="F31" s="496">
        <f>COUNTIF(Jan!$M$43:$M$73,$A31)+COUNTIF(Feb!$M$43:$M$73,$A31)+COUNTIF(Mar!$M$43:$M$73,$A31)+COUNTIF(Apr!$M$43:$M$73,$A31)+COUNTIF(Mai!$M$43:$M$73,$A31)+COUNTIF(Jun!$M$43:$M$73,$A31)+COUNTIF(Jul!$M$43:$M$73,$A31)+COUNTIF(Aug!$M$43:$M$73,$A31)+COUNTIF(Sep!$M$43:$M$73,$A31)+COUNTIF(Okt!$M$43:$M$73,$A31)+COUNTIF(Nov!$M$43:$M$73,$A31)+COUNTIF(Dez!$M$43:$M$73,$A31)</f>
        <v>0</v>
      </c>
      <c r="G31" s="496">
        <f t="shared" si="2"/>
        <v>0</v>
      </c>
      <c r="H31" s="93" t="str">
        <f t="shared" si="0"/>
        <v/>
      </c>
      <c r="I31" s="93" t="str">
        <f>IF(ISERROR(H31/(Start!$D$25*Start!$D$25)),"",H31/(Start!$D$25*Start!$D$25))</f>
        <v/>
      </c>
      <c r="J31" s="16">
        <f>SUMIF(Jan!$M$9:$M$39,$A31,Jan!R$9:R$39)+SUMIF(Feb!$M$9:$M$39,$A31,Feb!R$9:R$39)+SUMIF(Mar!$M$9:$M$39,$A31,Mar!R$9:R$39)+SUMIF(Apr!$M$9:$M$39,$A31,Apr!R$9:R$39)+SUMIF(Mai!$M$9:$M$39,$A31,Mai!R$9:R$39)+SUMIF(Jun!$M$9:$M$39,$A31,Jun!R$9:R$39)+SUMIF(Jul!$M$9:$M$39,$A31,Jul!R$9:R$39)+SUMIF(Aug!$M$9:$M$39,$A31,Aug!R$9:R$39)+SUMIF(Sep!$M$9:$M$39,$A31,Sep!R$9:R$39)+SUMIF(Okt!$M$9:$M$39,$A31,Okt!R$9:R$39)+SUMIF(Nov!$M$9:$M$39,$A31,Nov!R$9:R$39)+SUMIF(Dez!$M$9:$M$39,$A31,Dez!R$9:R$39)</f>
        <v>0</v>
      </c>
      <c r="K31" s="16">
        <f>SUMIF(Jan!$M$43:$M$73,$A31,Jan!R$43:R$73)+SUMIF(Feb!$M$43:$M$73,$A31,Feb!R$43:R$73)+SUMIF(Mar!$M$43:$M$73,$A31,Mar!R$43:R$73)+SUMIF(Apr!$M$43:$M$73,$A31,Apr!R$43:R$73)+SUMIF(Mai!$M$43:$M$73,$A31,Mai!R$43:R$73)+SUMIF(Jun!$M$43:$M$73,$A31,Jun!R$43:R$73)+SUMIF(Jul!$M$43:$M$73,$A31,Jul!R$43:R$73)+SUMIF(Aug!$M$43:$M$73,$A31,Aug!R$43:R$73)+SUMIF(Sep!$M$43:$M$73,$A31,Sep!R$43:R$73)+SUMIF(Okt!$M$43:$M$73,$A31,Okt!R$43:R$73)+SUMIF(Nov!$M$43:$M$73,$A31,Nov!R$43:R$73)+SUMIF(Dez!$M$43:$M$73,$A31,Dez!R$43:R$73)</f>
        <v>0</v>
      </c>
      <c r="L31" s="16" t="str">
        <f t="shared" si="3"/>
        <v/>
      </c>
      <c r="M31" s="17">
        <f>SUMIF(Jan!$M$9:$M$39,$A31,Jan!S$9:S$39)+SUMIF(Feb!$M$9:$M$39,$A31,Feb!S$9:S$39)+SUMIF(Mar!$M$9:$M$39,$A31,Mar!S$9:S$39)+SUMIF(Apr!$M$9:$M$39,$A31,Apr!S$9:S$39)+SUMIF(Mai!$M$9:$M$39,$A31,Mai!S$9:S$39)+SUMIF(Jun!$M$9:$M$39,$A31,Jun!S$9:S$39)+SUMIF(Jul!$M$9:$M$39,$A31,Jul!S$9:S$39)+SUMIF(Aug!$M$9:$M$39,$A31,Aug!S$9:S$39)+SUMIF(Sep!$M$9:$M$39,$A31,Sep!S$9:S$39)+SUMIF(Okt!$M$9:$M$39,$A31,Okt!S$9:S$39)+SUMIF(Nov!$M$9:$M$39,$A31,Nov!S$9:S$39)+SUMIF(Dez!$M$9:$M$39,$A31,Dez!S$9:S$39)</f>
        <v>0</v>
      </c>
      <c r="N31" s="17">
        <f>SUMIF(Jan!$M$43:$M$73,$A31,Jan!S$43:S$73)+SUMIF(Feb!$M$43:$M$73,$A31,Feb!S$43:S$73)+SUMIF(Mar!$M$43:$M$73,$A31,Mar!S$43:S$73)+SUMIF(Apr!$M$43:$M$73,$A31,Apr!S$43:S$73)+SUMIF(Mai!$M$43:$M$73,$A31,Mai!S$43:S$73)+SUMIF(Jun!$M$43:$M$73,$A31,Jun!S$43:S$73)+SUMIF(Jul!$M$43:$M$73,$A31,Jul!S$43:S$73)+SUMIF(Aug!$M$43:$M$73,$A31,Aug!S$43:S$73)+SUMIF(Sep!$M$43:$M$73,$A31,Sep!S$43:S$73)+SUMIF(Okt!$M$43:$M$73,$A31,Okt!S$43:S$73)+SUMIF(Nov!$M$43:$M$73,$A31,Nov!S$43:S$73)+SUMIF(Dez!$M$43:$M$73,$A31,Dez!S$43:S$73)</f>
        <v>0</v>
      </c>
      <c r="O31" s="17" t="str">
        <f t="shared" si="4"/>
        <v/>
      </c>
      <c r="P31" s="74">
        <f>SUMIF(Jan!$M$9:$M$39,$A31,Jan!U$9:U$39)+SUMIF(Feb!$M$9:$M$39,$A31,Feb!U$9:U$39)+SUMIF(Mar!$M$9:$M$39,$A31,Mar!U$9:U$39)+SUMIF(Apr!$M$9:$M$39,$A31,Apr!U$9:U$39)+SUMIF(Mai!$M$9:$M$39,$A31,Mai!U$9:U$39)+SUMIF(Jun!$M$9:$M$39,$A31,Jun!U$9:U$39)+SUMIF(Jul!$M$9:$M$39,$A31,Jul!U$9:U$39)+SUMIF(Aug!$M$9:$M$39,$A31,Aug!U$9:U$39)+SUMIF(Sep!$M$9:$M$39,$A31,Sep!U$9:U$39)+SUMIF(Okt!$M$9:$M$39,$A31,Okt!U$9:U$39)+SUMIF(Nov!$M$9:$M$39,$A31,Nov!U$9:U$39)+SUMIF(Dez!$M$9:$M$39,$A31,Dez!U$9:U$39)</f>
        <v>0</v>
      </c>
      <c r="Q31" s="74">
        <f>SUMIF(Jan!$M$43:$M$73,$A31,Jan!U$43:U$73)+SUMIF(Feb!$M$43:$M$73,$A31,Feb!U$43:U$73)+SUMIF(Mar!$M$43:$M$73,$A31,Mar!U$43:U$73)+SUMIF(Apr!$M$43:$M$73,$A31,Apr!U$43:U$73)+SUMIF(Mai!$M$43:$M$73,$A31,Mai!U$43:U$73)+SUMIF(Jun!$M$43:$M$73,$A31,Jun!U$43:U$73)+SUMIF(Jul!$M$43:$M$73,$A31,Jul!U$43:U$73)+SUMIF(Aug!$M$43:$M$73,$A31,Aug!U$43:U$73)+SUMIF(Sep!$M$43:$M$73,$A31,Sep!U$43:U$73)+SUMIF(Okt!$M$43:$M$73,$A31,Okt!U$43:U$73)+SUMIF(Nov!$M$43:$M$73,$A31,Nov!U$43:U$73)+SUMIF(Dez!$M$43:$M$73,$A31,Dez!U$43:U$73)</f>
        <v>0</v>
      </c>
      <c r="R31" s="11" t="str">
        <f t="shared" si="5"/>
        <v/>
      </c>
      <c r="S31" s="74" t="str">
        <f>IF(V31=0,"",(SUMIF(Jan!M$9:M$73,A31,Jan!W$9:W$73)+SUMIF(Feb!M$9:M$73,A31,Feb!W$9:W$73)+SUMIF(Mar!M$9:M$73,A31,Mar!W$9:W$73)+SUMIF(Apr!M$9:M$73,A31,Apr!W$9:W$73)+SUMIF(Mai!M$9:M$73,A31,Mai!W$9:W$73)+SUMIF(Jun!M$9:M$73,A31,Jun!W$9:W$73)+SUMIF(Jul!M$9:M$73,A31,Jul!W$9:W$73)+SUMIF(Aug!M$9:M$73,A31,Aug!W$9:W$73)+SUMIF(Sep!M$9:M$73,A31,Sep!W$9:W$73)+SUMIF(Okt!M$9:M$73,A31,Okt!W$9:W$73)+SUMIF(Nov!M$9:M$73,A31,Nov!W$9:W$73)+SUMIF(Dez!M$9:M$73,A31,Dez!W$9:W$73))/V31)</f>
        <v/>
      </c>
      <c r="T31" s="1" t="str">
        <f t="shared" si="6"/>
        <v/>
      </c>
      <c r="U31" s="6" t="str">
        <f t="shared" si="7"/>
        <v/>
      </c>
      <c r="V31" s="94">
        <f>COUNTIF(Jan!$M$9:$M$39,$A31)+COUNTIF(Jan!$M$43:$M$73,$A31)+COUNTIF(Feb!$M$9:$M$39,$A31)+COUNTIF(Feb!$M$43:$M$73,$A31)+COUNTIF(Mar!$M$9:$M$39,$A31)+COUNTIF(Mar!$M$43:$M$73,$A31)+COUNTIF(Apr!$M$9:$M$39,$A31)+COUNTIF(Apr!$M$43:$M$73,$A31)+COUNTIF(Mai!$M$9:$M$39,$A31)+COUNTIF(Mai!$M$43:$M$73,$A31)+COUNTIF(Jun!$M$9:$M$39,$A31)+COUNTIF(Jun!$M$43:$M$73,$A31)+COUNTIF(Jul!$M$9:$M$39,$A31)+COUNTIF(Jul!$M$43:$M$73,$A31)+COUNTIF(Aug!$M$9:$M$39,$A31)+COUNTIF(Aug!$M$43:$M$73,$A31)+COUNTIF(Sep!$M$9:$M$39,$A31)+COUNTIF(Sep!$M$43:$M$73,$A31)+COUNTIF(Okt!$M$9:$M$39,$A31)+COUNTIF(Okt!$M$43:$M$73,$A31)+COUNTIF(Nov!$M$9:$M$39,$A31)+COUNTIF(Nov!$M$43:$M$73,$A31)+COUNTIF(Dez!$M$9:$M$39,$A31)+COUNTIF(Dez!$M$43:$M$73,$A31)</f>
        <v>0</v>
      </c>
      <c r="W31" s="8" t="str">
        <f t="shared" si="8"/>
        <v/>
      </c>
      <c r="X31" s="6" t="str">
        <f t="shared" si="9"/>
        <v/>
      </c>
      <c r="Y31" s="18" t="str">
        <f t="shared" si="10"/>
        <v/>
      </c>
    </row>
    <row r="32" spans="1:25" x14ac:dyDescent="0.2">
      <c r="A32" s="175">
        <f t="shared" si="11"/>
        <v>20</v>
      </c>
      <c r="B32" s="93" t="e">
        <f t="shared" si="1"/>
        <v>#N/A</v>
      </c>
      <c r="C32" s="495">
        <f>SUMIF(Jan!$A$9:$A$39,$A32,Jan!G$9:G$39)+SUMIF(Feb!$A$9:$A$39,$A32,Feb!G$9:G$39)+SUMIF(Mar!$A$9:$A$39,$A32,Mar!G$9:G$39)+SUMIF(Apr!$A$9:$A$39,$A32,Apr!G$9:G$39)+SUMIF(Mai!$A$9:$A$39,$A32,Mai!G$9:G$39)+SUMIF(Jun!$A$9:$A$39,$A32,Jun!G$9:G$39)+SUMIF(Jul!$A$9:$A$39,$A32,Jul!G$9:G$39)+SUMIF(Aug!$A$9:$A$39,$A32,Aug!G$9:G$39)+SUMIF(Sep!$A$9:$A$39,$A32,Sep!G$9:G$39)+SUMIF(Okt!$A$9:$A$39,$A32,Okt!G$9:G$39)+SUMIF(Nov!$A$9:$A$39,$A32,Nov!G$9:G$39)+SUMIF(Dez!$A$9:$A$39,$A32,Dez!G$9:G$39)</f>
        <v>0</v>
      </c>
      <c r="D32" s="496">
        <f>SUMIF(Jan!$A$9:$A$39,$A32,Jan!H$9:H$39)+SUMIF(Feb!$A$9:$A$39,$A32,Feb!H$9:H$39)+SUMIF(Mar!$A$9:$A$39,$A32,Mar!H$9:H$39)+SUMIF(Apr!$A$9:$A$39,$A32,Apr!H$9:H$39)+SUMIF(Mai!$A$9:$A$39,$A32,Mai!H$9:H$39)+SUMIF(Jun!$A$9:$A$39,$A32,Jun!H$9:H$39)+SUMIF(Jul!$A$9:$A$39,$A32,Jul!H$9:H$39)+SUMIF(Aug!$A$9:$A$39,$A32,Aug!H$9:H$39)+SUMIF(Sep!$A$9:$A$39,$A32,Sep!H$9:H$39)+SUMIF(Okt!$A$9:$A$39,$A32,Okt!H$9:H$39)+SUMIF(Nov!$A$9:$A$39,$A32,Nov!H$9:H$39)+SUMIF(Dez!$A$9:$A$39,$A32,Dez!H$9:H$39)</f>
        <v>0</v>
      </c>
      <c r="E32" s="496">
        <f>COUNTIF(Jan!$M$9:$M$39,$A32)+COUNTIF(Feb!$M$9:$M$39,$A32)+COUNTIF(Mar!$M$9:$M$39,$A32)+COUNTIF(Apr!$M$9:$M$39,$A32)+COUNTIF(Mai!$M$9:$M$39,$A32)+COUNTIF(Jun!$M$9:$M$39,$A32)+COUNTIF(Jul!$M$9:$M$39,$A32)+COUNTIF(Aug!$M$9:$M$39,$A32)+COUNTIF(Sep!$M$9:$M$39,$A32)+COUNTIF(Okt!$M$9:$M$39,$A32)+COUNTIF(Nov!$M$9:$M$39,$A32)+COUNTIF(Dez!$M$9:$M$39,$A32)</f>
        <v>0</v>
      </c>
      <c r="F32" s="496">
        <f>COUNTIF(Jan!$M$43:$M$73,$A32)+COUNTIF(Feb!$M$43:$M$73,$A32)+COUNTIF(Mar!$M$43:$M$73,$A32)+COUNTIF(Apr!$M$43:$M$73,$A32)+COUNTIF(Mai!$M$43:$M$73,$A32)+COUNTIF(Jun!$M$43:$M$73,$A32)+COUNTIF(Jul!$M$43:$M$73,$A32)+COUNTIF(Aug!$M$43:$M$73,$A32)+COUNTIF(Sep!$M$43:$M$73,$A32)+COUNTIF(Okt!$M$43:$M$73,$A32)+COUNTIF(Nov!$M$43:$M$73,$A32)+COUNTIF(Dez!$M$43:$M$73,$A32)</f>
        <v>0</v>
      </c>
      <c r="G32" s="496">
        <f t="shared" si="2"/>
        <v>0</v>
      </c>
      <c r="H32" s="93" t="str">
        <f t="shared" si="0"/>
        <v/>
      </c>
      <c r="I32" s="93" t="str">
        <f>IF(ISERROR(H32/(Start!$D$25*Start!$D$25)),"",H32/(Start!$D$25*Start!$D$25))</f>
        <v/>
      </c>
      <c r="J32" s="16">
        <f>SUMIF(Jan!$M$9:$M$39,$A32,Jan!R$9:R$39)+SUMIF(Feb!$M$9:$M$39,$A32,Feb!R$9:R$39)+SUMIF(Mar!$M$9:$M$39,$A32,Mar!R$9:R$39)+SUMIF(Apr!$M$9:$M$39,$A32,Apr!R$9:R$39)+SUMIF(Mai!$M$9:$M$39,$A32,Mai!R$9:R$39)+SUMIF(Jun!$M$9:$M$39,$A32,Jun!R$9:R$39)+SUMIF(Jul!$M$9:$M$39,$A32,Jul!R$9:R$39)+SUMIF(Aug!$M$9:$M$39,$A32,Aug!R$9:R$39)+SUMIF(Sep!$M$9:$M$39,$A32,Sep!R$9:R$39)+SUMIF(Okt!$M$9:$M$39,$A32,Okt!R$9:R$39)+SUMIF(Nov!$M$9:$M$39,$A32,Nov!R$9:R$39)+SUMIF(Dez!$M$9:$M$39,$A32,Dez!R$9:R$39)</f>
        <v>0</v>
      </c>
      <c r="K32" s="16">
        <f>SUMIF(Jan!$M$43:$M$73,$A32,Jan!R$43:R$73)+SUMIF(Feb!$M$43:$M$73,$A32,Feb!R$43:R$73)+SUMIF(Mar!$M$43:$M$73,$A32,Mar!R$43:R$73)+SUMIF(Apr!$M$43:$M$73,$A32,Apr!R$43:R$73)+SUMIF(Mai!$M$43:$M$73,$A32,Mai!R$43:R$73)+SUMIF(Jun!$M$43:$M$73,$A32,Jun!R$43:R$73)+SUMIF(Jul!$M$43:$M$73,$A32,Jul!R$43:R$73)+SUMIF(Aug!$M$43:$M$73,$A32,Aug!R$43:R$73)+SUMIF(Sep!$M$43:$M$73,$A32,Sep!R$43:R$73)+SUMIF(Okt!$M$43:$M$73,$A32,Okt!R$43:R$73)+SUMIF(Nov!$M$43:$M$73,$A32,Nov!R$43:R$73)+SUMIF(Dez!$M$43:$M$73,$A32,Dez!R$43:R$73)</f>
        <v>0</v>
      </c>
      <c r="L32" s="16" t="str">
        <f t="shared" si="3"/>
        <v/>
      </c>
      <c r="M32" s="17">
        <f>SUMIF(Jan!$M$9:$M$39,$A32,Jan!S$9:S$39)+SUMIF(Feb!$M$9:$M$39,$A32,Feb!S$9:S$39)+SUMIF(Mar!$M$9:$M$39,$A32,Mar!S$9:S$39)+SUMIF(Apr!$M$9:$M$39,$A32,Apr!S$9:S$39)+SUMIF(Mai!$M$9:$M$39,$A32,Mai!S$9:S$39)+SUMIF(Jun!$M$9:$M$39,$A32,Jun!S$9:S$39)+SUMIF(Jul!$M$9:$M$39,$A32,Jul!S$9:S$39)+SUMIF(Aug!$M$9:$M$39,$A32,Aug!S$9:S$39)+SUMIF(Sep!$M$9:$M$39,$A32,Sep!S$9:S$39)+SUMIF(Okt!$M$9:$M$39,$A32,Okt!S$9:S$39)+SUMIF(Nov!$M$9:$M$39,$A32,Nov!S$9:S$39)+SUMIF(Dez!$M$9:$M$39,$A32,Dez!S$9:S$39)</f>
        <v>0</v>
      </c>
      <c r="N32" s="17">
        <f>SUMIF(Jan!$M$43:$M$73,$A32,Jan!S$43:S$73)+SUMIF(Feb!$M$43:$M$73,$A32,Feb!S$43:S$73)+SUMIF(Mar!$M$43:$M$73,$A32,Mar!S$43:S$73)+SUMIF(Apr!$M$43:$M$73,$A32,Apr!S$43:S$73)+SUMIF(Mai!$M$43:$M$73,$A32,Mai!S$43:S$73)+SUMIF(Jun!$M$43:$M$73,$A32,Jun!S$43:S$73)+SUMIF(Jul!$M$43:$M$73,$A32,Jul!S$43:S$73)+SUMIF(Aug!$M$43:$M$73,$A32,Aug!S$43:S$73)+SUMIF(Sep!$M$43:$M$73,$A32,Sep!S$43:S$73)+SUMIF(Okt!$M$43:$M$73,$A32,Okt!S$43:S$73)+SUMIF(Nov!$M$43:$M$73,$A32,Nov!S$43:S$73)+SUMIF(Dez!$M$43:$M$73,$A32,Dez!S$43:S$73)</f>
        <v>0</v>
      </c>
      <c r="O32" s="17" t="str">
        <f t="shared" si="4"/>
        <v/>
      </c>
      <c r="P32" s="74">
        <f>SUMIF(Jan!$M$9:$M$39,$A32,Jan!U$9:U$39)+SUMIF(Feb!$M$9:$M$39,$A32,Feb!U$9:U$39)+SUMIF(Mar!$M$9:$M$39,$A32,Mar!U$9:U$39)+SUMIF(Apr!$M$9:$M$39,$A32,Apr!U$9:U$39)+SUMIF(Mai!$M$9:$M$39,$A32,Mai!U$9:U$39)+SUMIF(Jun!$M$9:$M$39,$A32,Jun!U$9:U$39)+SUMIF(Jul!$M$9:$M$39,$A32,Jul!U$9:U$39)+SUMIF(Aug!$M$9:$M$39,$A32,Aug!U$9:U$39)+SUMIF(Sep!$M$9:$M$39,$A32,Sep!U$9:U$39)+SUMIF(Okt!$M$9:$M$39,$A32,Okt!U$9:U$39)+SUMIF(Nov!$M$9:$M$39,$A32,Nov!U$9:U$39)+SUMIF(Dez!$M$9:$M$39,$A32,Dez!U$9:U$39)</f>
        <v>0</v>
      </c>
      <c r="Q32" s="74">
        <f>SUMIF(Jan!$M$43:$M$73,$A32,Jan!U$43:U$73)+SUMIF(Feb!$M$43:$M$73,$A32,Feb!U$43:U$73)+SUMIF(Mar!$M$43:$M$73,$A32,Mar!U$43:U$73)+SUMIF(Apr!$M$43:$M$73,$A32,Apr!U$43:U$73)+SUMIF(Mai!$M$43:$M$73,$A32,Mai!U$43:U$73)+SUMIF(Jun!$M$43:$M$73,$A32,Jun!U$43:U$73)+SUMIF(Jul!$M$43:$M$73,$A32,Jul!U$43:U$73)+SUMIF(Aug!$M$43:$M$73,$A32,Aug!U$43:U$73)+SUMIF(Sep!$M$43:$M$73,$A32,Sep!U$43:U$73)+SUMIF(Okt!$M$43:$M$73,$A32,Okt!U$43:U$73)+SUMIF(Nov!$M$43:$M$73,$A32,Nov!U$43:U$73)+SUMIF(Dez!$M$43:$M$73,$A32,Dez!U$43:U$73)</f>
        <v>0</v>
      </c>
      <c r="R32" s="11" t="str">
        <f t="shared" si="5"/>
        <v/>
      </c>
      <c r="S32" s="74" t="str">
        <f>IF(V32=0,"",(SUMIF(Jan!M$9:M$73,A32,Jan!W$9:W$73)+SUMIF(Feb!M$9:M$73,A32,Feb!W$9:W$73)+SUMIF(Mar!M$9:M$73,A32,Mar!W$9:W$73)+SUMIF(Apr!M$9:M$73,A32,Apr!W$9:W$73)+SUMIF(Mai!M$9:M$73,A32,Mai!W$9:W$73)+SUMIF(Jun!M$9:M$73,A32,Jun!W$9:W$73)+SUMIF(Jul!M$9:M$73,A32,Jul!W$9:W$73)+SUMIF(Aug!M$9:M$73,A32,Aug!W$9:W$73)+SUMIF(Sep!M$9:M$73,A32,Sep!W$9:W$73)+SUMIF(Okt!M$9:M$73,A32,Okt!W$9:W$73)+SUMIF(Nov!M$9:M$73,A32,Nov!W$9:W$73)+SUMIF(Dez!M$9:M$73,A32,Dez!W$9:W$73))/V32)</f>
        <v/>
      </c>
      <c r="T32" s="1" t="str">
        <f t="shared" si="6"/>
        <v/>
      </c>
      <c r="U32" s="6" t="str">
        <f t="shared" si="7"/>
        <v/>
      </c>
      <c r="V32" s="94">
        <f>COUNTIF(Jan!$M$9:$M$39,$A32)+COUNTIF(Jan!$M$43:$M$73,$A32)+COUNTIF(Feb!$M$9:$M$39,$A32)+COUNTIF(Feb!$M$43:$M$73,$A32)+COUNTIF(Mar!$M$9:$M$39,$A32)+COUNTIF(Mar!$M$43:$M$73,$A32)+COUNTIF(Apr!$M$9:$M$39,$A32)+COUNTIF(Apr!$M$43:$M$73,$A32)+COUNTIF(Mai!$M$9:$M$39,$A32)+COUNTIF(Mai!$M$43:$M$73,$A32)+COUNTIF(Jun!$M$9:$M$39,$A32)+COUNTIF(Jun!$M$43:$M$73,$A32)+COUNTIF(Jul!$M$9:$M$39,$A32)+COUNTIF(Jul!$M$43:$M$73,$A32)+COUNTIF(Aug!$M$9:$M$39,$A32)+COUNTIF(Aug!$M$43:$M$73,$A32)+COUNTIF(Sep!$M$9:$M$39,$A32)+COUNTIF(Sep!$M$43:$M$73,$A32)+COUNTIF(Okt!$M$9:$M$39,$A32)+COUNTIF(Okt!$M$43:$M$73,$A32)+COUNTIF(Nov!$M$9:$M$39,$A32)+COUNTIF(Nov!$M$43:$M$73,$A32)+COUNTIF(Dez!$M$9:$M$39,$A32)+COUNTIF(Dez!$M$43:$M$73,$A32)</f>
        <v>0</v>
      </c>
      <c r="W32" s="8" t="str">
        <f t="shared" si="8"/>
        <v/>
      </c>
      <c r="X32" s="6" t="str">
        <f t="shared" si="9"/>
        <v/>
      </c>
      <c r="Y32" s="18" t="str">
        <f t="shared" si="10"/>
        <v/>
      </c>
    </row>
    <row r="33" spans="1:25" x14ac:dyDescent="0.2">
      <c r="A33" s="175">
        <f t="shared" si="11"/>
        <v>21</v>
      </c>
      <c r="B33" s="93" t="e">
        <f t="shared" si="1"/>
        <v>#N/A</v>
      </c>
      <c r="C33" s="495">
        <f>SUMIF(Jan!$A$9:$A$39,$A33,Jan!G$9:G$39)+SUMIF(Feb!$A$9:$A$39,$A33,Feb!G$9:G$39)+SUMIF(Mar!$A$9:$A$39,$A33,Mar!G$9:G$39)+SUMIF(Apr!$A$9:$A$39,$A33,Apr!G$9:G$39)+SUMIF(Mai!$A$9:$A$39,$A33,Mai!G$9:G$39)+SUMIF(Jun!$A$9:$A$39,$A33,Jun!G$9:G$39)+SUMIF(Jul!$A$9:$A$39,$A33,Jul!G$9:G$39)+SUMIF(Aug!$A$9:$A$39,$A33,Aug!G$9:G$39)+SUMIF(Sep!$A$9:$A$39,$A33,Sep!G$9:G$39)+SUMIF(Okt!$A$9:$A$39,$A33,Okt!G$9:G$39)+SUMIF(Nov!$A$9:$A$39,$A33,Nov!G$9:G$39)+SUMIF(Dez!$A$9:$A$39,$A33,Dez!G$9:G$39)</f>
        <v>0</v>
      </c>
      <c r="D33" s="496">
        <f>SUMIF(Jan!$A$9:$A$39,$A33,Jan!H$9:H$39)+SUMIF(Feb!$A$9:$A$39,$A33,Feb!H$9:H$39)+SUMIF(Mar!$A$9:$A$39,$A33,Mar!H$9:H$39)+SUMIF(Apr!$A$9:$A$39,$A33,Apr!H$9:H$39)+SUMIF(Mai!$A$9:$A$39,$A33,Mai!H$9:H$39)+SUMIF(Jun!$A$9:$A$39,$A33,Jun!H$9:H$39)+SUMIF(Jul!$A$9:$A$39,$A33,Jul!H$9:H$39)+SUMIF(Aug!$A$9:$A$39,$A33,Aug!H$9:H$39)+SUMIF(Sep!$A$9:$A$39,$A33,Sep!H$9:H$39)+SUMIF(Okt!$A$9:$A$39,$A33,Okt!H$9:H$39)+SUMIF(Nov!$A$9:$A$39,$A33,Nov!H$9:H$39)+SUMIF(Dez!$A$9:$A$39,$A33,Dez!H$9:H$39)</f>
        <v>0</v>
      </c>
      <c r="E33" s="496">
        <f>COUNTIF(Jan!$M$9:$M$39,$A33)+COUNTIF(Feb!$M$9:$M$39,$A33)+COUNTIF(Mar!$M$9:$M$39,$A33)+COUNTIF(Apr!$M$9:$M$39,$A33)+COUNTIF(Mai!$M$9:$M$39,$A33)+COUNTIF(Jun!$M$9:$M$39,$A33)+COUNTIF(Jul!$M$9:$M$39,$A33)+COUNTIF(Aug!$M$9:$M$39,$A33)+COUNTIF(Sep!$M$9:$M$39,$A33)+COUNTIF(Okt!$M$9:$M$39,$A33)+COUNTIF(Nov!$M$9:$M$39,$A33)+COUNTIF(Dez!$M$9:$M$39,$A33)</f>
        <v>0</v>
      </c>
      <c r="F33" s="496">
        <f>COUNTIF(Jan!$M$43:$M$73,$A33)+COUNTIF(Feb!$M$43:$M$73,$A33)+COUNTIF(Mar!$M$43:$M$73,$A33)+COUNTIF(Apr!$M$43:$M$73,$A33)+COUNTIF(Mai!$M$43:$M$73,$A33)+COUNTIF(Jun!$M$43:$M$73,$A33)+COUNTIF(Jul!$M$43:$M$73,$A33)+COUNTIF(Aug!$M$43:$M$73,$A33)+COUNTIF(Sep!$M$43:$M$73,$A33)+COUNTIF(Okt!$M$43:$M$73,$A33)+COUNTIF(Nov!$M$43:$M$73,$A33)+COUNTIF(Dez!$M$43:$M$73,$A33)</f>
        <v>0</v>
      </c>
      <c r="G33" s="496">
        <f t="shared" si="2"/>
        <v>0</v>
      </c>
      <c r="H33" s="93" t="str">
        <f t="shared" si="0"/>
        <v/>
      </c>
      <c r="I33" s="93" t="str">
        <f>IF(ISERROR(H33/(Start!$D$25*Start!$D$25)),"",H33/(Start!$D$25*Start!$D$25))</f>
        <v/>
      </c>
      <c r="J33" s="16">
        <f>SUMIF(Jan!$M$9:$M$39,$A33,Jan!R$9:R$39)+SUMIF(Feb!$M$9:$M$39,$A33,Feb!R$9:R$39)+SUMIF(Mar!$M$9:$M$39,$A33,Mar!R$9:R$39)+SUMIF(Apr!$M$9:$M$39,$A33,Apr!R$9:R$39)+SUMIF(Mai!$M$9:$M$39,$A33,Mai!R$9:R$39)+SUMIF(Jun!$M$9:$M$39,$A33,Jun!R$9:R$39)+SUMIF(Jul!$M$9:$M$39,$A33,Jul!R$9:R$39)+SUMIF(Aug!$M$9:$M$39,$A33,Aug!R$9:R$39)+SUMIF(Sep!$M$9:$M$39,$A33,Sep!R$9:R$39)+SUMIF(Okt!$M$9:$M$39,$A33,Okt!R$9:R$39)+SUMIF(Nov!$M$9:$M$39,$A33,Nov!R$9:R$39)+SUMIF(Dez!$M$9:$M$39,$A33,Dez!R$9:R$39)</f>
        <v>0</v>
      </c>
      <c r="K33" s="16">
        <f>SUMIF(Jan!$M$43:$M$73,$A33,Jan!R$43:R$73)+SUMIF(Feb!$M$43:$M$73,$A33,Feb!R$43:R$73)+SUMIF(Mar!$M$43:$M$73,$A33,Mar!R$43:R$73)+SUMIF(Apr!$M$43:$M$73,$A33,Apr!R$43:R$73)+SUMIF(Mai!$M$43:$M$73,$A33,Mai!R$43:R$73)+SUMIF(Jun!$M$43:$M$73,$A33,Jun!R$43:R$73)+SUMIF(Jul!$M$43:$M$73,$A33,Jul!R$43:R$73)+SUMIF(Aug!$M$43:$M$73,$A33,Aug!R$43:R$73)+SUMIF(Sep!$M$43:$M$73,$A33,Sep!R$43:R$73)+SUMIF(Okt!$M$43:$M$73,$A33,Okt!R$43:R$73)+SUMIF(Nov!$M$43:$M$73,$A33,Nov!R$43:R$73)+SUMIF(Dez!$M$43:$M$73,$A33,Dez!R$43:R$73)</f>
        <v>0</v>
      </c>
      <c r="L33" s="16" t="str">
        <f t="shared" si="3"/>
        <v/>
      </c>
      <c r="M33" s="17">
        <f>SUMIF(Jan!$M$9:$M$39,$A33,Jan!S$9:S$39)+SUMIF(Feb!$M$9:$M$39,$A33,Feb!S$9:S$39)+SUMIF(Mar!$M$9:$M$39,$A33,Mar!S$9:S$39)+SUMIF(Apr!$M$9:$M$39,$A33,Apr!S$9:S$39)+SUMIF(Mai!$M$9:$M$39,$A33,Mai!S$9:S$39)+SUMIF(Jun!$M$9:$M$39,$A33,Jun!S$9:S$39)+SUMIF(Jul!$M$9:$M$39,$A33,Jul!S$9:S$39)+SUMIF(Aug!$M$9:$M$39,$A33,Aug!S$9:S$39)+SUMIF(Sep!$M$9:$M$39,$A33,Sep!S$9:S$39)+SUMIF(Okt!$M$9:$M$39,$A33,Okt!S$9:S$39)+SUMIF(Nov!$M$9:$M$39,$A33,Nov!S$9:S$39)+SUMIF(Dez!$M$9:$M$39,$A33,Dez!S$9:S$39)</f>
        <v>0</v>
      </c>
      <c r="N33" s="17">
        <f>SUMIF(Jan!$M$43:$M$73,$A33,Jan!S$43:S$73)+SUMIF(Feb!$M$43:$M$73,$A33,Feb!S$43:S$73)+SUMIF(Mar!$M$43:$M$73,$A33,Mar!S$43:S$73)+SUMIF(Apr!$M$43:$M$73,$A33,Apr!S$43:S$73)+SUMIF(Mai!$M$43:$M$73,$A33,Mai!S$43:S$73)+SUMIF(Jun!$M$43:$M$73,$A33,Jun!S$43:S$73)+SUMIF(Jul!$M$43:$M$73,$A33,Jul!S$43:S$73)+SUMIF(Aug!$M$43:$M$73,$A33,Aug!S$43:S$73)+SUMIF(Sep!$M$43:$M$73,$A33,Sep!S$43:S$73)+SUMIF(Okt!$M$43:$M$73,$A33,Okt!S$43:S$73)+SUMIF(Nov!$M$43:$M$73,$A33,Nov!S$43:S$73)+SUMIF(Dez!$M$43:$M$73,$A33,Dez!S$43:S$73)</f>
        <v>0</v>
      </c>
      <c r="O33" s="17" t="str">
        <f t="shared" si="4"/>
        <v/>
      </c>
      <c r="P33" s="74">
        <f>SUMIF(Jan!$M$9:$M$39,$A33,Jan!U$9:U$39)+SUMIF(Feb!$M$9:$M$39,$A33,Feb!U$9:U$39)+SUMIF(Mar!$M$9:$M$39,$A33,Mar!U$9:U$39)+SUMIF(Apr!$M$9:$M$39,$A33,Apr!U$9:U$39)+SUMIF(Mai!$M$9:$M$39,$A33,Mai!U$9:U$39)+SUMIF(Jun!$M$9:$M$39,$A33,Jun!U$9:U$39)+SUMIF(Jul!$M$9:$M$39,$A33,Jul!U$9:U$39)+SUMIF(Aug!$M$9:$M$39,$A33,Aug!U$9:U$39)+SUMIF(Sep!$M$9:$M$39,$A33,Sep!U$9:U$39)+SUMIF(Okt!$M$9:$M$39,$A33,Okt!U$9:U$39)+SUMIF(Nov!$M$9:$M$39,$A33,Nov!U$9:U$39)+SUMIF(Dez!$M$9:$M$39,$A33,Dez!U$9:U$39)</f>
        <v>0</v>
      </c>
      <c r="Q33" s="74">
        <f>SUMIF(Jan!$M$43:$M$73,$A33,Jan!U$43:U$73)+SUMIF(Feb!$M$43:$M$73,$A33,Feb!U$43:U$73)+SUMIF(Mar!$M$43:$M$73,$A33,Mar!U$43:U$73)+SUMIF(Apr!$M$43:$M$73,$A33,Apr!U$43:U$73)+SUMIF(Mai!$M$43:$M$73,$A33,Mai!U$43:U$73)+SUMIF(Jun!$M$43:$M$73,$A33,Jun!U$43:U$73)+SUMIF(Jul!$M$43:$M$73,$A33,Jul!U$43:U$73)+SUMIF(Aug!$M$43:$M$73,$A33,Aug!U$43:U$73)+SUMIF(Sep!$M$43:$M$73,$A33,Sep!U$43:U$73)+SUMIF(Okt!$M$43:$M$73,$A33,Okt!U$43:U$73)+SUMIF(Nov!$M$43:$M$73,$A33,Nov!U$43:U$73)+SUMIF(Dez!$M$43:$M$73,$A33,Dez!U$43:U$73)</f>
        <v>0</v>
      </c>
      <c r="R33" s="11" t="str">
        <f t="shared" si="5"/>
        <v/>
      </c>
      <c r="S33" s="74" t="str">
        <f>IF(V33=0,"",(SUMIF(Jan!M$9:M$73,A33,Jan!W$9:W$73)+SUMIF(Feb!M$9:M$73,A33,Feb!W$9:W$73)+SUMIF(Mar!M$9:M$73,A33,Mar!W$9:W$73)+SUMIF(Apr!M$9:M$73,A33,Apr!W$9:W$73)+SUMIF(Mai!M$9:M$73,A33,Mai!W$9:W$73)+SUMIF(Jun!M$9:M$73,A33,Jun!W$9:W$73)+SUMIF(Jul!M$9:M$73,A33,Jul!W$9:W$73)+SUMIF(Aug!M$9:M$73,A33,Aug!W$9:W$73)+SUMIF(Sep!M$9:M$73,A33,Sep!W$9:W$73)+SUMIF(Okt!M$9:M$73,A33,Okt!W$9:W$73)+SUMIF(Nov!M$9:M$73,A33,Nov!W$9:W$73)+SUMIF(Dez!M$9:M$73,A33,Dez!W$9:W$73))/V33)</f>
        <v/>
      </c>
      <c r="T33" s="1" t="str">
        <f t="shared" si="6"/>
        <v/>
      </c>
      <c r="U33" s="6" t="str">
        <f t="shared" si="7"/>
        <v/>
      </c>
      <c r="V33" s="94">
        <f>COUNTIF(Jan!$M$9:$M$39,$A33)+COUNTIF(Jan!$M$43:$M$73,$A33)+COUNTIF(Feb!$M$9:$M$39,$A33)+COUNTIF(Feb!$M$43:$M$73,$A33)+COUNTIF(Mar!$M$9:$M$39,$A33)+COUNTIF(Mar!$M$43:$M$73,$A33)+COUNTIF(Apr!$M$9:$M$39,$A33)+COUNTIF(Apr!$M$43:$M$73,$A33)+COUNTIF(Mai!$M$9:$M$39,$A33)+COUNTIF(Mai!$M$43:$M$73,$A33)+COUNTIF(Jun!$M$9:$M$39,$A33)+COUNTIF(Jun!$M$43:$M$73,$A33)+COUNTIF(Jul!$M$9:$M$39,$A33)+COUNTIF(Jul!$M$43:$M$73,$A33)+COUNTIF(Aug!$M$9:$M$39,$A33)+COUNTIF(Aug!$M$43:$M$73,$A33)+COUNTIF(Sep!$M$9:$M$39,$A33)+COUNTIF(Sep!$M$43:$M$73,$A33)+COUNTIF(Okt!$M$9:$M$39,$A33)+COUNTIF(Okt!$M$43:$M$73,$A33)+COUNTIF(Nov!$M$9:$M$39,$A33)+COUNTIF(Nov!$M$43:$M$73,$A33)+COUNTIF(Dez!$M$9:$M$39,$A33)+COUNTIF(Dez!$M$43:$M$73,$A33)</f>
        <v>0</v>
      </c>
      <c r="W33" s="8" t="str">
        <f t="shared" si="8"/>
        <v/>
      </c>
      <c r="X33" s="6" t="str">
        <f t="shared" si="9"/>
        <v/>
      </c>
      <c r="Y33" s="18" t="str">
        <f t="shared" si="10"/>
        <v/>
      </c>
    </row>
    <row r="34" spans="1:25" x14ac:dyDescent="0.2">
      <c r="A34" s="175">
        <f t="shared" si="11"/>
        <v>22</v>
      </c>
      <c r="B34" s="93" t="e">
        <f t="shared" si="1"/>
        <v>#N/A</v>
      </c>
      <c r="C34" s="495">
        <f>SUMIF(Jan!$A$9:$A$39,$A34,Jan!G$9:G$39)+SUMIF(Feb!$A$9:$A$39,$A34,Feb!G$9:G$39)+SUMIF(Mar!$A$9:$A$39,$A34,Mar!G$9:G$39)+SUMIF(Apr!$A$9:$A$39,$A34,Apr!G$9:G$39)+SUMIF(Mai!$A$9:$A$39,$A34,Mai!G$9:G$39)+SUMIF(Jun!$A$9:$A$39,$A34,Jun!G$9:G$39)+SUMIF(Jul!$A$9:$A$39,$A34,Jul!G$9:G$39)+SUMIF(Aug!$A$9:$A$39,$A34,Aug!G$9:G$39)+SUMIF(Sep!$A$9:$A$39,$A34,Sep!G$9:G$39)+SUMIF(Okt!$A$9:$A$39,$A34,Okt!G$9:G$39)+SUMIF(Nov!$A$9:$A$39,$A34,Nov!G$9:G$39)+SUMIF(Dez!$A$9:$A$39,$A34,Dez!G$9:G$39)</f>
        <v>0</v>
      </c>
      <c r="D34" s="496">
        <f>SUMIF(Jan!$A$9:$A$39,$A34,Jan!H$9:H$39)+SUMIF(Feb!$A$9:$A$39,$A34,Feb!H$9:H$39)+SUMIF(Mar!$A$9:$A$39,$A34,Mar!H$9:H$39)+SUMIF(Apr!$A$9:$A$39,$A34,Apr!H$9:H$39)+SUMIF(Mai!$A$9:$A$39,$A34,Mai!H$9:H$39)+SUMIF(Jun!$A$9:$A$39,$A34,Jun!H$9:H$39)+SUMIF(Jul!$A$9:$A$39,$A34,Jul!H$9:H$39)+SUMIF(Aug!$A$9:$A$39,$A34,Aug!H$9:H$39)+SUMIF(Sep!$A$9:$A$39,$A34,Sep!H$9:H$39)+SUMIF(Okt!$A$9:$A$39,$A34,Okt!H$9:H$39)+SUMIF(Nov!$A$9:$A$39,$A34,Nov!H$9:H$39)+SUMIF(Dez!$A$9:$A$39,$A34,Dez!H$9:H$39)</f>
        <v>0</v>
      </c>
      <c r="E34" s="496">
        <f>COUNTIF(Jan!$M$9:$M$39,$A34)+COUNTIF(Feb!$M$9:$M$39,$A34)+COUNTIF(Mar!$M$9:$M$39,$A34)+COUNTIF(Apr!$M$9:$M$39,$A34)+COUNTIF(Mai!$M$9:$M$39,$A34)+COUNTIF(Jun!$M$9:$M$39,$A34)+COUNTIF(Jul!$M$9:$M$39,$A34)+COUNTIF(Aug!$M$9:$M$39,$A34)+COUNTIF(Sep!$M$9:$M$39,$A34)+COUNTIF(Okt!$M$9:$M$39,$A34)+COUNTIF(Nov!$M$9:$M$39,$A34)+COUNTIF(Dez!$M$9:$M$39,$A34)</f>
        <v>0</v>
      </c>
      <c r="F34" s="496">
        <f>COUNTIF(Jan!$M$43:$M$73,$A34)+COUNTIF(Feb!$M$43:$M$73,$A34)+COUNTIF(Mar!$M$43:$M$73,$A34)+COUNTIF(Apr!$M$43:$M$73,$A34)+COUNTIF(Mai!$M$43:$M$73,$A34)+COUNTIF(Jun!$M$43:$M$73,$A34)+COUNTIF(Jul!$M$43:$M$73,$A34)+COUNTIF(Aug!$M$43:$M$73,$A34)+COUNTIF(Sep!$M$43:$M$73,$A34)+COUNTIF(Okt!$M$43:$M$73,$A34)+COUNTIF(Nov!$M$43:$M$73,$A34)+COUNTIF(Dez!$M$43:$M$73,$A34)</f>
        <v>0</v>
      </c>
      <c r="G34" s="496">
        <f t="shared" si="2"/>
        <v>0</v>
      </c>
      <c r="H34" s="93" t="str">
        <f t="shared" si="0"/>
        <v/>
      </c>
      <c r="I34" s="93" t="str">
        <f>IF(ISERROR(H34/(Start!$D$25*Start!$D$25)),"",H34/(Start!$D$25*Start!$D$25))</f>
        <v/>
      </c>
      <c r="J34" s="16">
        <f>SUMIF(Jan!$M$9:$M$39,$A34,Jan!R$9:R$39)+SUMIF(Feb!$M$9:$M$39,$A34,Feb!R$9:R$39)+SUMIF(Mar!$M$9:$M$39,$A34,Mar!R$9:R$39)+SUMIF(Apr!$M$9:$M$39,$A34,Apr!R$9:R$39)+SUMIF(Mai!$M$9:$M$39,$A34,Mai!R$9:R$39)+SUMIF(Jun!$M$9:$M$39,$A34,Jun!R$9:R$39)+SUMIF(Jul!$M$9:$M$39,$A34,Jul!R$9:R$39)+SUMIF(Aug!$M$9:$M$39,$A34,Aug!R$9:R$39)+SUMIF(Sep!$M$9:$M$39,$A34,Sep!R$9:R$39)+SUMIF(Okt!$M$9:$M$39,$A34,Okt!R$9:R$39)+SUMIF(Nov!$M$9:$M$39,$A34,Nov!R$9:R$39)+SUMIF(Dez!$M$9:$M$39,$A34,Dez!R$9:R$39)</f>
        <v>0</v>
      </c>
      <c r="K34" s="16">
        <f>SUMIF(Jan!$M$43:$M$73,$A34,Jan!R$43:R$73)+SUMIF(Feb!$M$43:$M$73,$A34,Feb!R$43:R$73)+SUMIF(Mar!$M$43:$M$73,$A34,Mar!R$43:R$73)+SUMIF(Apr!$M$43:$M$73,$A34,Apr!R$43:R$73)+SUMIF(Mai!$M$43:$M$73,$A34,Mai!R$43:R$73)+SUMIF(Jun!$M$43:$M$73,$A34,Jun!R$43:R$73)+SUMIF(Jul!$M$43:$M$73,$A34,Jul!R$43:R$73)+SUMIF(Aug!$M$43:$M$73,$A34,Aug!R$43:R$73)+SUMIF(Sep!$M$43:$M$73,$A34,Sep!R$43:R$73)+SUMIF(Okt!$M$43:$M$73,$A34,Okt!R$43:R$73)+SUMIF(Nov!$M$43:$M$73,$A34,Nov!R$43:R$73)+SUMIF(Dez!$M$43:$M$73,$A34,Dez!R$43:R$73)</f>
        <v>0</v>
      </c>
      <c r="L34" s="16" t="str">
        <f t="shared" si="3"/>
        <v/>
      </c>
      <c r="M34" s="17">
        <f>SUMIF(Jan!$M$9:$M$39,$A34,Jan!S$9:S$39)+SUMIF(Feb!$M$9:$M$39,$A34,Feb!S$9:S$39)+SUMIF(Mar!$M$9:$M$39,$A34,Mar!S$9:S$39)+SUMIF(Apr!$M$9:$M$39,$A34,Apr!S$9:S$39)+SUMIF(Mai!$M$9:$M$39,$A34,Mai!S$9:S$39)+SUMIF(Jun!$M$9:$M$39,$A34,Jun!S$9:S$39)+SUMIF(Jul!$M$9:$M$39,$A34,Jul!S$9:S$39)+SUMIF(Aug!$M$9:$M$39,$A34,Aug!S$9:S$39)+SUMIF(Sep!$M$9:$M$39,$A34,Sep!S$9:S$39)+SUMIF(Okt!$M$9:$M$39,$A34,Okt!S$9:S$39)+SUMIF(Nov!$M$9:$M$39,$A34,Nov!S$9:S$39)+SUMIF(Dez!$M$9:$M$39,$A34,Dez!S$9:S$39)</f>
        <v>0</v>
      </c>
      <c r="N34" s="17">
        <f>SUMIF(Jan!$M$43:$M$73,$A34,Jan!S$43:S$73)+SUMIF(Feb!$M$43:$M$73,$A34,Feb!S$43:S$73)+SUMIF(Mar!$M$43:$M$73,$A34,Mar!S$43:S$73)+SUMIF(Apr!$M$43:$M$73,$A34,Apr!S$43:S$73)+SUMIF(Mai!$M$43:$M$73,$A34,Mai!S$43:S$73)+SUMIF(Jun!$M$43:$M$73,$A34,Jun!S$43:S$73)+SUMIF(Jul!$M$43:$M$73,$A34,Jul!S$43:S$73)+SUMIF(Aug!$M$43:$M$73,$A34,Aug!S$43:S$73)+SUMIF(Sep!$M$43:$M$73,$A34,Sep!S$43:S$73)+SUMIF(Okt!$M$43:$M$73,$A34,Okt!S$43:S$73)+SUMIF(Nov!$M$43:$M$73,$A34,Nov!S$43:S$73)+SUMIF(Dez!$M$43:$M$73,$A34,Dez!S$43:S$73)</f>
        <v>0</v>
      </c>
      <c r="O34" s="17" t="str">
        <f t="shared" si="4"/>
        <v/>
      </c>
      <c r="P34" s="74">
        <f>SUMIF(Jan!$M$9:$M$39,$A34,Jan!U$9:U$39)+SUMIF(Feb!$M$9:$M$39,$A34,Feb!U$9:U$39)+SUMIF(Mar!$M$9:$M$39,$A34,Mar!U$9:U$39)+SUMIF(Apr!$M$9:$M$39,$A34,Apr!U$9:U$39)+SUMIF(Mai!$M$9:$M$39,$A34,Mai!U$9:U$39)+SUMIF(Jun!$M$9:$M$39,$A34,Jun!U$9:U$39)+SUMIF(Jul!$M$9:$M$39,$A34,Jul!U$9:U$39)+SUMIF(Aug!$M$9:$M$39,$A34,Aug!U$9:U$39)+SUMIF(Sep!$M$9:$M$39,$A34,Sep!U$9:U$39)+SUMIF(Okt!$M$9:$M$39,$A34,Okt!U$9:U$39)+SUMIF(Nov!$M$9:$M$39,$A34,Nov!U$9:U$39)+SUMIF(Dez!$M$9:$M$39,$A34,Dez!U$9:U$39)</f>
        <v>0</v>
      </c>
      <c r="Q34" s="74">
        <f>SUMIF(Jan!$M$43:$M$73,$A34,Jan!U$43:U$73)+SUMIF(Feb!$M$43:$M$73,$A34,Feb!U$43:U$73)+SUMIF(Mar!$M$43:$M$73,$A34,Mar!U$43:U$73)+SUMIF(Apr!$M$43:$M$73,$A34,Apr!U$43:U$73)+SUMIF(Mai!$M$43:$M$73,$A34,Mai!U$43:U$73)+SUMIF(Jun!$M$43:$M$73,$A34,Jun!U$43:U$73)+SUMIF(Jul!$M$43:$M$73,$A34,Jul!U$43:U$73)+SUMIF(Aug!$M$43:$M$73,$A34,Aug!U$43:U$73)+SUMIF(Sep!$M$43:$M$73,$A34,Sep!U$43:U$73)+SUMIF(Okt!$M$43:$M$73,$A34,Okt!U$43:U$73)+SUMIF(Nov!$M$43:$M$73,$A34,Nov!U$43:U$73)+SUMIF(Dez!$M$43:$M$73,$A34,Dez!U$43:U$73)</f>
        <v>0</v>
      </c>
      <c r="R34" s="11" t="str">
        <f t="shared" si="5"/>
        <v/>
      </c>
      <c r="S34" s="74" t="str">
        <f>IF(V34=0,"",(SUMIF(Jan!M$9:M$73,A34,Jan!W$9:W$73)+SUMIF(Feb!M$9:M$73,A34,Feb!W$9:W$73)+SUMIF(Mar!M$9:M$73,A34,Mar!W$9:W$73)+SUMIF(Apr!M$9:M$73,A34,Apr!W$9:W$73)+SUMIF(Mai!M$9:M$73,A34,Mai!W$9:W$73)+SUMIF(Jun!M$9:M$73,A34,Jun!W$9:W$73)+SUMIF(Jul!M$9:M$73,A34,Jul!W$9:W$73)+SUMIF(Aug!M$9:M$73,A34,Aug!W$9:W$73)+SUMIF(Sep!M$9:M$73,A34,Sep!W$9:W$73)+SUMIF(Okt!M$9:M$73,A34,Okt!W$9:W$73)+SUMIF(Nov!M$9:M$73,A34,Nov!W$9:W$73)+SUMIF(Dez!M$9:M$73,A34,Dez!W$9:W$73))/V34)</f>
        <v/>
      </c>
      <c r="T34" s="1" t="str">
        <f t="shared" si="6"/>
        <v/>
      </c>
      <c r="U34" s="6" t="str">
        <f t="shared" si="7"/>
        <v/>
      </c>
      <c r="V34" s="94">
        <f>COUNTIF(Jan!$M$9:$M$39,$A34)+COUNTIF(Jan!$M$43:$M$73,$A34)+COUNTIF(Feb!$M$9:$M$39,$A34)+COUNTIF(Feb!$M$43:$M$73,$A34)+COUNTIF(Mar!$M$9:$M$39,$A34)+COUNTIF(Mar!$M$43:$M$73,$A34)+COUNTIF(Apr!$M$9:$M$39,$A34)+COUNTIF(Apr!$M$43:$M$73,$A34)+COUNTIF(Mai!$M$9:$M$39,$A34)+COUNTIF(Mai!$M$43:$M$73,$A34)+COUNTIF(Jun!$M$9:$M$39,$A34)+COUNTIF(Jun!$M$43:$M$73,$A34)+COUNTIF(Jul!$M$9:$M$39,$A34)+COUNTIF(Jul!$M$43:$M$73,$A34)+COUNTIF(Aug!$M$9:$M$39,$A34)+COUNTIF(Aug!$M$43:$M$73,$A34)+COUNTIF(Sep!$M$9:$M$39,$A34)+COUNTIF(Sep!$M$43:$M$73,$A34)+COUNTIF(Okt!$M$9:$M$39,$A34)+COUNTIF(Okt!$M$43:$M$73,$A34)+COUNTIF(Nov!$M$9:$M$39,$A34)+COUNTIF(Nov!$M$43:$M$73,$A34)+COUNTIF(Dez!$M$9:$M$39,$A34)+COUNTIF(Dez!$M$43:$M$73,$A34)</f>
        <v>0</v>
      </c>
      <c r="W34" s="8" t="str">
        <f t="shared" si="8"/>
        <v/>
      </c>
      <c r="X34" s="6" t="str">
        <f t="shared" si="9"/>
        <v/>
      </c>
      <c r="Y34" s="18" t="str">
        <f t="shared" si="10"/>
        <v/>
      </c>
    </row>
    <row r="35" spans="1:25" x14ac:dyDescent="0.2">
      <c r="A35" s="175">
        <f t="shared" si="11"/>
        <v>23</v>
      </c>
      <c r="B35" s="93" t="e">
        <f t="shared" si="1"/>
        <v>#N/A</v>
      </c>
      <c r="C35" s="495">
        <f>SUMIF(Jan!$A$9:$A$39,$A35,Jan!G$9:G$39)+SUMIF(Feb!$A$9:$A$39,$A35,Feb!G$9:G$39)+SUMIF(Mar!$A$9:$A$39,$A35,Mar!G$9:G$39)+SUMIF(Apr!$A$9:$A$39,$A35,Apr!G$9:G$39)+SUMIF(Mai!$A$9:$A$39,$A35,Mai!G$9:G$39)+SUMIF(Jun!$A$9:$A$39,$A35,Jun!G$9:G$39)+SUMIF(Jul!$A$9:$A$39,$A35,Jul!G$9:G$39)+SUMIF(Aug!$A$9:$A$39,$A35,Aug!G$9:G$39)+SUMIF(Sep!$A$9:$A$39,$A35,Sep!G$9:G$39)+SUMIF(Okt!$A$9:$A$39,$A35,Okt!G$9:G$39)+SUMIF(Nov!$A$9:$A$39,$A35,Nov!G$9:G$39)+SUMIF(Dez!$A$9:$A$39,$A35,Dez!G$9:G$39)</f>
        <v>0</v>
      </c>
      <c r="D35" s="496">
        <f>SUMIF(Jan!$A$9:$A$39,$A35,Jan!H$9:H$39)+SUMIF(Feb!$A$9:$A$39,$A35,Feb!H$9:H$39)+SUMIF(Mar!$A$9:$A$39,$A35,Mar!H$9:H$39)+SUMIF(Apr!$A$9:$A$39,$A35,Apr!H$9:H$39)+SUMIF(Mai!$A$9:$A$39,$A35,Mai!H$9:H$39)+SUMIF(Jun!$A$9:$A$39,$A35,Jun!H$9:H$39)+SUMIF(Jul!$A$9:$A$39,$A35,Jul!H$9:H$39)+SUMIF(Aug!$A$9:$A$39,$A35,Aug!H$9:H$39)+SUMIF(Sep!$A$9:$A$39,$A35,Sep!H$9:H$39)+SUMIF(Okt!$A$9:$A$39,$A35,Okt!H$9:H$39)+SUMIF(Nov!$A$9:$A$39,$A35,Nov!H$9:H$39)+SUMIF(Dez!$A$9:$A$39,$A35,Dez!H$9:H$39)</f>
        <v>0</v>
      </c>
      <c r="E35" s="496">
        <f>COUNTIF(Jan!$M$9:$M$39,$A35)+COUNTIF(Feb!$M$9:$M$39,$A35)+COUNTIF(Mar!$M$9:$M$39,$A35)+COUNTIF(Apr!$M$9:$M$39,$A35)+COUNTIF(Mai!$M$9:$M$39,$A35)+COUNTIF(Jun!$M$9:$M$39,$A35)+COUNTIF(Jul!$M$9:$M$39,$A35)+COUNTIF(Aug!$M$9:$M$39,$A35)+COUNTIF(Sep!$M$9:$M$39,$A35)+COUNTIF(Okt!$M$9:$M$39,$A35)+COUNTIF(Nov!$M$9:$M$39,$A35)+COUNTIF(Dez!$M$9:$M$39,$A35)</f>
        <v>0</v>
      </c>
      <c r="F35" s="496">
        <f>COUNTIF(Jan!$M$43:$M$73,$A35)+COUNTIF(Feb!$M$43:$M$73,$A35)+COUNTIF(Mar!$M$43:$M$73,$A35)+COUNTIF(Apr!$M$43:$M$73,$A35)+COUNTIF(Mai!$M$43:$M$73,$A35)+COUNTIF(Jun!$M$43:$M$73,$A35)+COUNTIF(Jul!$M$43:$M$73,$A35)+COUNTIF(Aug!$M$43:$M$73,$A35)+COUNTIF(Sep!$M$43:$M$73,$A35)+COUNTIF(Okt!$M$43:$M$73,$A35)+COUNTIF(Nov!$M$43:$M$73,$A35)+COUNTIF(Dez!$M$43:$M$73,$A35)</f>
        <v>0</v>
      </c>
      <c r="G35" s="496">
        <f t="shared" si="2"/>
        <v>0</v>
      </c>
      <c r="H35" s="93" t="str">
        <f t="shared" si="0"/>
        <v/>
      </c>
      <c r="I35" s="93" t="str">
        <f>IF(ISERROR(H35/(Start!$D$25*Start!$D$25)),"",H35/(Start!$D$25*Start!$D$25))</f>
        <v/>
      </c>
      <c r="J35" s="16">
        <f>SUMIF(Jan!$M$9:$M$39,$A35,Jan!R$9:R$39)+SUMIF(Feb!$M$9:$M$39,$A35,Feb!R$9:R$39)+SUMIF(Mar!$M$9:$M$39,$A35,Mar!R$9:R$39)+SUMIF(Apr!$M$9:$M$39,$A35,Apr!R$9:R$39)+SUMIF(Mai!$M$9:$M$39,$A35,Mai!R$9:R$39)+SUMIF(Jun!$M$9:$M$39,$A35,Jun!R$9:R$39)+SUMIF(Jul!$M$9:$M$39,$A35,Jul!R$9:R$39)+SUMIF(Aug!$M$9:$M$39,$A35,Aug!R$9:R$39)+SUMIF(Sep!$M$9:$M$39,$A35,Sep!R$9:R$39)+SUMIF(Okt!$M$9:$M$39,$A35,Okt!R$9:R$39)+SUMIF(Nov!$M$9:$M$39,$A35,Nov!R$9:R$39)+SUMIF(Dez!$M$9:$M$39,$A35,Dez!R$9:R$39)</f>
        <v>0</v>
      </c>
      <c r="K35" s="16">
        <f>SUMIF(Jan!$M$43:$M$73,$A35,Jan!R$43:R$73)+SUMIF(Feb!$M$43:$M$73,$A35,Feb!R$43:R$73)+SUMIF(Mar!$M$43:$M$73,$A35,Mar!R$43:R$73)+SUMIF(Apr!$M$43:$M$73,$A35,Apr!R$43:R$73)+SUMIF(Mai!$M$43:$M$73,$A35,Mai!R$43:R$73)+SUMIF(Jun!$M$43:$M$73,$A35,Jun!R$43:R$73)+SUMIF(Jul!$M$43:$M$73,$A35,Jul!R$43:R$73)+SUMIF(Aug!$M$43:$M$73,$A35,Aug!R$43:R$73)+SUMIF(Sep!$M$43:$M$73,$A35,Sep!R$43:R$73)+SUMIF(Okt!$M$43:$M$73,$A35,Okt!R$43:R$73)+SUMIF(Nov!$M$43:$M$73,$A35,Nov!R$43:R$73)+SUMIF(Dez!$M$43:$M$73,$A35,Dez!R$43:R$73)</f>
        <v>0</v>
      </c>
      <c r="L35" s="16" t="str">
        <f t="shared" si="3"/>
        <v/>
      </c>
      <c r="M35" s="17">
        <f>SUMIF(Jan!$M$9:$M$39,$A35,Jan!S$9:S$39)+SUMIF(Feb!$M$9:$M$39,$A35,Feb!S$9:S$39)+SUMIF(Mar!$M$9:$M$39,$A35,Mar!S$9:S$39)+SUMIF(Apr!$M$9:$M$39,$A35,Apr!S$9:S$39)+SUMIF(Mai!$M$9:$M$39,$A35,Mai!S$9:S$39)+SUMIF(Jun!$M$9:$M$39,$A35,Jun!S$9:S$39)+SUMIF(Jul!$M$9:$M$39,$A35,Jul!S$9:S$39)+SUMIF(Aug!$M$9:$M$39,$A35,Aug!S$9:S$39)+SUMIF(Sep!$M$9:$M$39,$A35,Sep!S$9:S$39)+SUMIF(Okt!$M$9:$M$39,$A35,Okt!S$9:S$39)+SUMIF(Nov!$M$9:$M$39,$A35,Nov!S$9:S$39)+SUMIF(Dez!$M$9:$M$39,$A35,Dez!S$9:S$39)</f>
        <v>0</v>
      </c>
      <c r="N35" s="17">
        <f>SUMIF(Jan!$M$43:$M$73,$A35,Jan!S$43:S$73)+SUMIF(Feb!$M$43:$M$73,$A35,Feb!S$43:S$73)+SUMIF(Mar!$M$43:$M$73,$A35,Mar!S$43:S$73)+SUMIF(Apr!$M$43:$M$73,$A35,Apr!S$43:S$73)+SUMIF(Mai!$M$43:$M$73,$A35,Mai!S$43:S$73)+SUMIF(Jun!$M$43:$M$73,$A35,Jun!S$43:S$73)+SUMIF(Jul!$M$43:$M$73,$A35,Jul!S$43:S$73)+SUMIF(Aug!$M$43:$M$73,$A35,Aug!S$43:S$73)+SUMIF(Sep!$M$43:$M$73,$A35,Sep!S$43:S$73)+SUMIF(Okt!$M$43:$M$73,$A35,Okt!S$43:S$73)+SUMIF(Nov!$M$43:$M$73,$A35,Nov!S$43:S$73)+SUMIF(Dez!$M$43:$M$73,$A35,Dez!S$43:S$73)</f>
        <v>0</v>
      </c>
      <c r="O35" s="17" t="str">
        <f t="shared" si="4"/>
        <v/>
      </c>
      <c r="P35" s="74">
        <f>SUMIF(Jan!$M$9:$M$39,$A35,Jan!U$9:U$39)+SUMIF(Feb!$M$9:$M$39,$A35,Feb!U$9:U$39)+SUMIF(Mar!$M$9:$M$39,$A35,Mar!U$9:U$39)+SUMIF(Apr!$M$9:$M$39,$A35,Apr!U$9:U$39)+SUMIF(Mai!$M$9:$M$39,$A35,Mai!U$9:U$39)+SUMIF(Jun!$M$9:$M$39,$A35,Jun!U$9:U$39)+SUMIF(Jul!$M$9:$M$39,$A35,Jul!U$9:U$39)+SUMIF(Aug!$M$9:$M$39,$A35,Aug!U$9:U$39)+SUMIF(Sep!$M$9:$M$39,$A35,Sep!U$9:U$39)+SUMIF(Okt!$M$9:$M$39,$A35,Okt!U$9:U$39)+SUMIF(Nov!$M$9:$M$39,$A35,Nov!U$9:U$39)+SUMIF(Dez!$M$9:$M$39,$A35,Dez!U$9:U$39)</f>
        <v>0</v>
      </c>
      <c r="Q35" s="74">
        <f>SUMIF(Jan!$M$43:$M$73,$A35,Jan!U$43:U$73)+SUMIF(Feb!$M$43:$M$73,$A35,Feb!U$43:U$73)+SUMIF(Mar!$M$43:$M$73,$A35,Mar!U$43:U$73)+SUMIF(Apr!$M$43:$M$73,$A35,Apr!U$43:U$73)+SUMIF(Mai!$M$43:$M$73,$A35,Mai!U$43:U$73)+SUMIF(Jun!$M$43:$M$73,$A35,Jun!U$43:U$73)+SUMIF(Jul!$M$43:$M$73,$A35,Jul!U$43:U$73)+SUMIF(Aug!$M$43:$M$73,$A35,Aug!U$43:U$73)+SUMIF(Sep!$M$43:$M$73,$A35,Sep!U$43:U$73)+SUMIF(Okt!$M$43:$M$73,$A35,Okt!U$43:U$73)+SUMIF(Nov!$M$43:$M$73,$A35,Nov!U$43:U$73)+SUMIF(Dez!$M$43:$M$73,$A35,Dez!U$43:U$73)</f>
        <v>0</v>
      </c>
      <c r="R35" s="11" t="str">
        <f t="shared" si="5"/>
        <v/>
      </c>
      <c r="S35" s="74" t="str">
        <f>IF(V35=0,"",(SUMIF(Jan!M$9:M$73,A35,Jan!W$9:W$73)+SUMIF(Feb!M$9:M$73,A35,Feb!W$9:W$73)+SUMIF(Mar!M$9:M$73,A35,Mar!W$9:W$73)+SUMIF(Apr!M$9:M$73,A35,Apr!W$9:W$73)+SUMIF(Mai!M$9:M$73,A35,Mai!W$9:W$73)+SUMIF(Jun!M$9:M$73,A35,Jun!W$9:W$73)+SUMIF(Jul!M$9:M$73,A35,Jul!W$9:W$73)+SUMIF(Aug!M$9:M$73,A35,Aug!W$9:W$73)+SUMIF(Sep!M$9:M$73,A35,Sep!W$9:W$73)+SUMIF(Okt!M$9:M$73,A35,Okt!W$9:W$73)+SUMIF(Nov!M$9:M$73,A35,Nov!W$9:W$73)+SUMIF(Dez!M$9:M$73,A35,Dez!W$9:W$73))/V35)</f>
        <v/>
      </c>
      <c r="T35" s="1" t="str">
        <f t="shared" si="6"/>
        <v/>
      </c>
      <c r="U35" s="6" t="str">
        <f t="shared" si="7"/>
        <v/>
      </c>
      <c r="V35" s="94">
        <f>COUNTIF(Jan!$M$9:$M$39,$A35)+COUNTIF(Jan!$M$43:$M$73,$A35)+COUNTIF(Feb!$M$9:$M$39,$A35)+COUNTIF(Feb!$M$43:$M$73,$A35)+COUNTIF(Mar!$M$9:$M$39,$A35)+COUNTIF(Mar!$M$43:$M$73,$A35)+COUNTIF(Apr!$M$9:$M$39,$A35)+COUNTIF(Apr!$M$43:$M$73,$A35)+COUNTIF(Mai!$M$9:$M$39,$A35)+COUNTIF(Mai!$M$43:$M$73,$A35)+COUNTIF(Jun!$M$9:$M$39,$A35)+COUNTIF(Jun!$M$43:$M$73,$A35)+COUNTIF(Jul!$M$9:$M$39,$A35)+COUNTIF(Jul!$M$43:$M$73,$A35)+COUNTIF(Aug!$M$9:$M$39,$A35)+COUNTIF(Aug!$M$43:$M$73,$A35)+COUNTIF(Sep!$M$9:$M$39,$A35)+COUNTIF(Sep!$M$43:$M$73,$A35)+COUNTIF(Okt!$M$9:$M$39,$A35)+COUNTIF(Okt!$M$43:$M$73,$A35)+COUNTIF(Nov!$M$9:$M$39,$A35)+COUNTIF(Nov!$M$43:$M$73,$A35)+COUNTIF(Dez!$M$9:$M$39,$A35)+COUNTIF(Dez!$M$43:$M$73,$A35)</f>
        <v>0</v>
      </c>
      <c r="W35" s="8" t="str">
        <f t="shared" si="8"/>
        <v/>
      </c>
      <c r="X35" s="6" t="str">
        <f t="shared" si="9"/>
        <v/>
      </c>
      <c r="Y35" s="18" t="str">
        <f t="shared" si="10"/>
        <v/>
      </c>
    </row>
    <row r="36" spans="1:25" x14ac:dyDescent="0.2">
      <c r="A36" s="175">
        <f t="shared" si="11"/>
        <v>24</v>
      </c>
      <c r="B36" s="93" t="e">
        <f t="shared" si="1"/>
        <v>#N/A</v>
      </c>
      <c r="C36" s="495">
        <f>SUMIF(Jan!$A$9:$A$39,$A36,Jan!G$9:G$39)+SUMIF(Feb!$A$9:$A$39,$A36,Feb!G$9:G$39)+SUMIF(Mar!$A$9:$A$39,$A36,Mar!G$9:G$39)+SUMIF(Apr!$A$9:$A$39,$A36,Apr!G$9:G$39)+SUMIF(Mai!$A$9:$A$39,$A36,Mai!G$9:G$39)+SUMIF(Jun!$A$9:$A$39,$A36,Jun!G$9:G$39)+SUMIF(Jul!$A$9:$A$39,$A36,Jul!G$9:G$39)+SUMIF(Aug!$A$9:$A$39,$A36,Aug!G$9:G$39)+SUMIF(Sep!$A$9:$A$39,$A36,Sep!G$9:G$39)+SUMIF(Okt!$A$9:$A$39,$A36,Okt!G$9:G$39)+SUMIF(Nov!$A$9:$A$39,$A36,Nov!G$9:G$39)+SUMIF(Dez!$A$9:$A$39,$A36,Dez!G$9:G$39)</f>
        <v>0</v>
      </c>
      <c r="D36" s="496">
        <f>SUMIF(Jan!$A$9:$A$39,$A36,Jan!H$9:H$39)+SUMIF(Feb!$A$9:$A$39,$A36,Feb!H$9:H$39)+SUMIF(Mar!$A$9:$A$39,$A36,Mar!H$9:H$39)+SUMIF(Apr!$A$9:$A$39,$A36,Apr!H$9:H$39)+SUMIF(Mai!$A$9:$A$39,$A36,Mai!H$9:H$39)+SUMIF(Jun!$A$9:$A$39,$A36,Jun!H$9:H$39)+SUMIF(Jul!$A$9:$A$39,$A36,Jul!H$9:H$39)+SUMIF(Aug!$A$9:$A$39,$A36,Aug!H$9:H$39)+SUMIF(Sep!$A$9:$A$39,$A36,Sep!H$9:H$39)+SUMIF(Okt!$A$9:$A$39,$A36,Okt!H$9:H$39)+SUMIF(Nov!$A$9:$A$39,$A36,Nov!H$9:H$39)+SUMIF(Dez!$A$9:$A$39,$A36,Dez!H$9:H$39)</f>
        <v>0</v>
      </c>
      <c r="E36" s="496">
        <f>COUNTIF(Jan!$M$9:$M$39,$A36)+COUNTIF(Feb!$M$9:$M$39,$A36)+COUNTIF(Mar!$M$9:$M$39,$A36)+COUNTIF(Apr!$M$9:$M$39,$A36)+COUNTIF(Mai!$M$9:$M$39,$A36)+COUNTIF(Jun!$M$9:$M$39,$A36)+COUNTIF(Jul!$M$9:$M$39,$A36)+COUNTIF(Aug!$M$9:$M$39,$A36)+COUNTIF(Sep!$M$9:$M$39,$A36)+COUNTIF(Okt!$M$9:$M$39,$A36)+COUNTIF(Nov!$M$9:$M$39,$A36)+COUNTIF(Dez!$M$9:$M$39,$A36)</f>
        <v>0</v>
      </c>
      <c r="F36" s="496">
        <f>COUNTIF(Jan!$M$43:$M$73,$A36)+COUNTIF(Feb!$M$43:$M$73,$A36)+COUNTIF(Mar!$M$43:$M$73,$A36)+COUNTIF(Apr!$M$43:$M$73,$A36)+COUNTIF(Mai!$M$43:$M$73,$A36)+COUNTIF(Jun!$M$43:$M$73,$A36)+COUNTIF(Jul!$M$43:$M$73,$A36)+COUNTIF(Aug!$M$43:$M$73,$A36)+COUNTIF(Sep!$M$43:$M$73,$A36)+COUNTIF(Okt!$M$43:$M$73,$A36)+COUNTIF(Nov!$M$43:$M$73,$A36)+COUNTIF(Dez!$M$43:$M$73,$A36)</f>
        <v>0</v>
      </c>
      <c r="G36" s="496">
        <f t="shared" si="2"/>
        <v>0</v>
      </c>
      <c r="H36" s="93" t="str">
        <f t="shared" si="0"/>
        <v/>
      </c>
      <c r="I36" s="93" t="str">
        <f>IF(ISERROR(H36/(Start!$D$25*Start!$D$25)),"",H36/(Start!$D$25*Start!$D$25))</f>
        <v/>
      </c>
      <c r="J36" s="16">
        <f>SUMIF(Jan!$M$9:$M$39,$A36,Jan!R$9:R$39)+SUMIF(Feb!$M$9:$M$39,$A36,Feb!R$9:R$39)+SUMIF(Mar!$M$9:$M$39,$A36,Mar!R$9:R$39)+SUMIF(Apr!$M$9:$M$39,$A36,Apr!R$9:R$39)+SUMIF(Mai!$M$9:$M$39,$A36,Mai!R$9:R$39)+SUMIF(Jun!$M$9:$M$39,$A36,Jun!R$9:R$39)+SUMIF(Jul!$M$9:$M$39,$A36,Jul!R$9:R$39)+SUMIF(Aug!$M$9:$M$39,$A36,Aug!R$9:R$39)+SUMIF(Sep!$M$9:$M$39,$A36,Sep!R$9:R$39)+SUMIF(Okt!$M$9:$M$39,$A36,Okt!R$9:R$39)+SUMIF(Nov!$M$9:$M$39,$A36,Nov!R$9:R$39)+SUMIF(Dez!$M$9:$M$39,$A36,Dez!R$9:R$39)</f>
        <v>0</v>
      </c>
      <c r="K36" s="16">
        <f>SUMIF(Jan!$M$43:$M$73,$A36,Jan!R$43:R$73)+SUMIF(Feb!$M$43:$M$73,$A36,Feb!R$43:R$73)+SUMIF(Mar!$M$43:$M$73,$A36,Mar!R$43:R$73)+SUMIF(Apr!$M$43:$M$73,$A36,Apr!R$43:R$73)+SUMIF(Mai!$M$43:$M$73,$A36,Mai!R$43:R$73)+SUMIF(Jun!$M$43:$M$73,$A36,Jun!R$43:R$73)+SUMIF(Jul!$M$43:$M$73,$A36,Jul!R$43:R$73)+SUMIF(Aug!$M$43:$M$73,$A36,Aug!R$43:R$73)+SUMIF(Sep!$M$43:$M$73,$A36,Sep!R$43:R$73)+SUMIF(Okt!$M$43:$M$73,$A36,Okt!R$43:R$73)+SUMIF(Nov!$M$43:$M$73,$A36,Nov!R$43:R$73)+SUMIF(Dez!$M$43:$M$73,$A36,Dez!R$43:R$73)</f>
        <v>0</v>
      </c>
      <c r="L36" s="16" t="str">
        <f t="shared" si="3"/>
        <v/>
      </c>
      <c r="M36" s="17">
        <f>SUMIF(Jan!$M$9:$M$39,$A36,Jan!S$9:S$39)+SUMIF(Feb!$M$9:$M$39,$A36,Feb!S$9:S$39)+SUMIF(Mar!$M$9:$M$39,$A36,Mar!S$9:S$39)+SUMIF(Apr!$M$9:$M$39,$A36,Apr!S$9:S$39)+SUMIF(Mai!$M$9:$M$39,$A36,Mai!S$9:S$39)+SUMIF(Jun!$M$9:$M$39,$A36,Jun!S$9:S$39)+SUMIF(Jul!$M$9:$M$39,$A36,Jul!S$9:S$39)+SUMIF(Aug!$M$9:$M$39,$A36,Aug!S$9:S$39)+SUMIF(Sep!$M$9:$M$39,$A36,Sep!S$9:S$39)+SUMIF(Okt!$M$9:$M$39,$A36,Okt!S$9:S$39)+SUMIF(Nov!$M$9:$M$39,$A36,Nov!S$9:S$39)+SUMIF(Dez!$M$9:$M$39,$A36,Dez!S$9:S$39)</f>
        <v>0</v>
      </c>
      <c r="N36" s="17">
        <f>SUMIF(Jan!$M$43:$M$73,$A36,Jan!S$43:S$73)+SUMIF(Feb!$M$43:$M$73,$A36,Feb!S$43:S$73)+SUMIF(Mar!$M$43:$M$73,$A36,Mar!S$43:S$73)+SUMIF(Apr!$M$43:$M$73,$A36,Apr!S$43:S$73)+SUMIF(Mai!$M$43:$M$73,$A36,Mai!S$43:S$73)+SUMIF(Jun!$M$43:$M$73,$A36,Jun!S$43:S$73)+SUMIF(Jul!$M$43:$M$73,$A36,Jul!S$43:S$73)+SUMIF(Aug!$M$43:$M$73,$A36,Aug!S$43:S$73)+SUMIF(Sep!$M$43:$M$73,$A36,Sep!S$43:S$73)+SUMIF(Okt!$M$43:$M$73,$A36,Okt!S$43:S$73)+SUMIF(Nov!$M$43:$M$73,$A36,Nov!S$43:S$73)+SUMIF(Dez!$M$43:$M$73,$A36,Dez!S$43:S$73)</f>
        <v>0</v>
      </c>
      <c r="O36" s="17" t="str">
        <f t="shared" si="4"/>
        <v/>
      </c>
      <c r="P36" s="74">
        <f>SUMIF(Jan!$M$9:$M$39,$A36,Jan!U$9:U$39)+SUMIF(Feb!$M$9:$M$39,$A36,Feb!U$9:U$39)+SUMIF(Mar!$M$9:$M$39,$A36,Mar!U$9:U$39)+SUMIF(Apr!$M$9:$M$39,$A36,Apr!U$9:U$39)+SUMIF(Mai!$M$9:$M$39,$A36,Mai!U$9:U$39)+SUMIF(Jun!$M$9:$M$39,$A36,Jun!U$9:U$39)+SUMIF(Jul!$M$9:$M$39,$A36,Jul!U$9:U$39)+SUMIF(Aug!$M$9:$M$39,$A36,Aug!U$9:U$39)+SUMIF(Sep!$M$9:$M$39,$A36,Sep!U$9:U$39)+SUMIF(Okt!$M$9:$M$39,$A36,Okt!U$9:U$39)+SUMIF(Nov!$M$9:$M$39,$A36,Nov!U$9:U$39)+SUMIF(Dez!$M$9:$M$39,$A36,Dez!U$9:U$39)</f>
        <v>0</v>
      </c>
      <c r="Q36" s="74">
        <f>SUMIF(Jan!$M$43:$M$73,$A36,Jan!U$43:U$73)+SUMIF(Feb!$M$43:$M$73,$A36,Feb!U$43:U$73)+SUMIF(Mar!$M$43:$M$73,$A36,Mar!U$43:U$73)+SUMIF(Apr!$M$43:$M$73,$A36,Apr!U$43:U$73)+SUMIF(Mai!$M$43:$M$73,$A36,Mai!U$43:U$73)+SUMIF(Jun!$M$43:$M$73,$A36,Jun!U$43:U$73)+SUMIF(Jul!$M$43:$M$73,$A36,Jul!U$43:U$73)+SUMIF(Aug!$M$43:$M$73,$A36,Aug!U$43:U$73)+SUMIF(Sep!$M$43:$M$73,$A36,Sep!U$43:U$73)+SUMIF(Okt!$M$43:$M$73,$A36,Okt!U$43:U$73)+SUMIF(Nov!$M$43:$M$73,$A36,Nov!U$43:U$73)+SUMIF(Dez!$M$43:$M$73,$A36,Dez!U$43:U$73)</f>
        <v>0</v>
      </c>
      <c r="R36" s="11" t="str">
        <f t="shared" si="5"/>
        <v/>
      </c>
      <c r="S36" s="74" t="str">
        <f>IF(V36=0,"",(SUMIF(Jan!M$9:M$73,A36,Jan!W$9:W$73)+SUMIF(Feb!M$9:M$73,A36,Feb!W$9:W$73)+SUMIF(Mar!M$9:M$73,A36,Mar!W$9:W$73)+SUMIF(Apr!M$9:M$73,A36,Apr!W$9:W$73)+SUMIF(Mai!M$9:M$73,A36,Mai!W$9:W$73)+SUMIF(Jun!M$9:M$73,A36,Jun!W$9:W$73)+SUMIF(Jul!M$9:M$73,A36,Jul!W$9:W$73)+SUMIF(Aug!M$9:M$73,A36,Aug!W$9:W$73)+SUMIF(Sep!M$9:M$73,A36,Sep!W$9:W$73)+SUMIF(Okt!M$9:M$73,A36,Okt!W$9:W$73)+SUMIF(Nov!M$9:M$73,A36,Nov!W$9:W$73)+SUMIF(Dez!M$9:M$73,A36,Dez!W$9:W$73))/V36)</f>
        <v/>
      </c>
      <c r="T36" s="1" t="str">
        <f t="shared" si="6"/>
        <v/>
      </c>
      <c r="U36" s="6" t="str">
        <f t="shared" si="7"/>
        <v/>
      </c>
      <c r="V36" s="94">
        <f>COUNTIF(Jan!$M$9:$M$39,$A36)+COUNTIF(Jan!$M$43:$M$73,$A36)+COUNTIF(Feb!$M$9:$M$39,$A36)+COUNTIF(Feb!$M$43:$M$73,$A36)+COUNTIF(Mar!$M$9:$M$39,$A36)+COUNTIF(Mar!$M$43:$M$73,$A36)+COUNTIF(Apr!$M$9:$M$39,$A36)+COUNTIF(Apr!$M$43:$M$73,$A36)+COUNTIF(Mai!$M$9:$M$39,$A36)+COUNTIF(Mai!$M$43:$M$73,$A36)+COUNTIF(Jun!$M$9:$M$39,$A36)+COUNTIF(Jun!$M$43:$M$73,$A36)+COUNTIF(Jul!$M$9:$M$39,$A36)+COUNTIF(Jul!$M$43:$M$73,$A36)+COUNTIF(Aug!$M$9:$M$39,$A36)+COUNTIF(Aug!$M$43:$M$73,$A36)+COUNTIF(Sep!$M$9:$M$39,$A36)+COUNTIF(Sep!$M$43:$M$73,$A36)+COUNTIF(Okt!$M$9:$M$39,$A36)+COUNTIF(Okt!$M$43:$M$73,$A36)+COUNTIF(Nov!$M$9:$M$39,$A36)+COUNTIF(Nov!$M$43:$M$73,$A36)+COUNTIF(Dez!$M$9:$M$39,$A36)+COUNTIF(Dez!$M$43:$M$73,$A36)</f>
        <v>0</v>
      </c>
      <c r="W36" s="8" t="str">
        <f t="shared" si="8"/>
        <v/>
      </c>
      <c r="X36" s="6" t="str">
        <f t="shared" si="9"/>
        <v/>
      </c>
      <c r="Y36" s="18" t="str">
        <f t="shared" si="10"/>
        <v/>
      </c>
    </row>
    <row r="37" spans="1:25" x14ac:dyDescent="0.2">
      <c r="A37" s="175">
        <f t="shared" si="11"/>
        <v>25</v>
      </c>
      <c r="B37" s="93" t="e">
        <f t="shared" si="1"/>
        <v>#N/A</v>
      </c>
      <c r="C37" s="495">
        <f>SUMIF(Jan!$A$9:$A$39,$A37,Jan!G$9:G$39)+SUMIF(Feb!$A$9:$A$39,$A37,Feb!G$9:G$39)+SUMIF(Mar!$A$9:$A$39,$A37,Mar!G$9:G$39)+SUMIF(Apr!$A$9:$A$39,$A37,Apr!G$9:G$39)+SUMIF(Mai!$A$9:$A$39,$A37,Mai!G$9:G$39)+SUMIF(Jun!$A$9:$A$39,$A37,Jun!G$9:G$39)+SUMIF(Jul!$A$9:$A$39,$A37,Jul!G$9:G$39)+SUMIF(Aug!$A$9:$A$39,$A37,Aug!G$9:G$39)+SUMIF(Sep!$A$9:$A$39,$A37,Sep!G$9:G$39)+SUMIF(Okt!$A$9:$A$39,$A37,Okt!G$9:G$39)+SUMIF(Nov!$A$9:$A$39,$A37,Nov!G$9:G$39)+SUMIF(Dez!$A$9:$A$39,$A37,Dez!G$9:G$39)</f>
        <v>0</v>
      </c>
      <c r="D37" s="496">
        <f>SUMIF(Jan!$A$9:$A$39,$A37,Jan!H$9:H$39)+SUMIF(Feb!$A$9:$A$39,$A37,Feb!H$9:H$39)+SUMIF(Mar!$A$9:$A$39,$A37,Mar!H$9:H$39)+SUMIF(Apr!$A$9:$A$39,$A37,Apr!H$9:H$39)+SUMIF(Mai!$A$9:$A$39,$A37,Mai!H$9:H$39)+SUMIF(Jun!$A$9:$A$39,$A37,Jun!H$9:H$39)+SUMIF(Jul!$A$9:$A$39,$A37,Jul!H$9:H$39)+SUMIF(Aug!$A$9:$A$39,$A37,Aug!H$9:H$39)+SUMIF(Sep!$A$9:$A$39,$A37,Sep!H$9:H$39)+SUMIF(Okt!$A$9:$A$39,$A37,Okt!H$9:H$39)+SUMIF(Nov!$A$9:$A$39,$A37,Nov!H$9:H$39)+SUMIF(Dez!$A$9:$A$39,$A37,Dez!H$9:H$39)</f>
        <v>0</v>
      </c>
      <c r="E37" s="496">
        <f>COUNTIF(Jan!$M$9:$M$39,$A37)+COUNTIF(Feb!$M$9:$M$39,$A37)+COUNTIF(Mar!$M$9:$M$39,$A37)+COUNTIF(Apr!$M$9:$M$39,$A37)+COUNTIF(Mai!$M$9:$M$39,$A37)+COUNTIF(Jun!$M$9:$M$39,$A37)+COUNTIF(Jul!$M$9:$M$39,$A37)+COUNTIF(Aug!$M$9:$M$39,$A37)+COUNTIF(Sep!$M$9:$M$39,$A37)+COUNTIF(Okt!$M$9:$M$39,$A37)+COUNTIF(Nov!$M$9:$M$39,$A37)+COUNTIF(Dez!$M$9:$M$39,$A37)</f>
        <v>0</v>
      </c>
      <c r="F37" s="496">
        <f>COUNTIF(Jan!$M$43:$M$73,$A37)+COUNTIF(Feb!$M$43:$M$73,$A37)+COUNTIF(Mar!$M$43:$M$73,$A37)+COUNTIF(Apr!$M$43:$M$73,$A37)+COUNTIF(Mai!$M$43:$M$73,$A37)+COUNTIF(Jun!$M$43:$M$73,$A37)+COUNTIF(Jul!$M$43:$M$73,$A37)+COUNTIF(Aug!$M$43:$M$73,$A37)+COUNTIF(Sep!$M$43:$M$73,$A37)+COUNTIF(Okt!$M$43:$M$73,$A37)+COUNTIF(Nov!$M$43:$M$73,$A37)+COUNTIF(Dez!$M$43:$M$73,$A37)</f>
        <v>0</v>
      </c>
      <c r="G37" s="496">
        <f t="shared" si="2"/>
        <v>0</v>
      </c>
      <c r="H37" s="93" t="str">
        <f t="shared" si="0"/>
        <v/>
      </c>
      <c r="I37" s="93" t="str">
        <f>IF(ISERROR(H37/(Start!$D$25*Start!$D$25)),"",H37/(Start!$D$25*Start!$D$25))</f>
        <v/>
      </c>
      <c r="J37" s="16">
        <f>SUMIF(Jan!$M$9:$M$39,$A37,Jan!R$9:R$39)+SUMIF(Feb!$M$9:$M$39,$A37,Feb!R$9:R$39)+SUMIF(Mar!$M$9:$M$39,$A37,Mar!R$9:R$39)+SUMIF(Apr!$M$9:$M$39,$A37,Apr!R$9:R$39)+SUMIF(Mai!$M$9:$M$39,$A37,Mai!R$9:R$39)+SUMIF(Jun!$M$9:$M$39,$A37,Jun!R$9:R$39)+SUMIF(Jul!$M$9:$M$39,$A37,Jul!R$9:R$39)+SUMIF(Aug!$M$9:$M$39,$A37,Aug!R$9:R$39)+SUMIF(Sep!$M$9:$M$39,$A37,Sep!R$9:R$39)+SUMIF(Okt!$M$9:$M$39,$A37,Okt!R$9:R$39)+SUMIF(Nov!$M$9:$M$39,$A37,Nov!R$9:R$39)+SUMIF(Dez!$M$9:$M$39,$A37,Dez!R$9:R$39)</f>
        <v>0</v>
      </c>
      <c r="K37" s="16">
        <f>SUMIF(Jan!$M$43:$M$73,$A37,Jan!R$43:R$73)+SUMIF(Feb!$M$43:$M$73,$A37,Feb!R$43:R$73)+SUMIF(Mar!$M$43:$M$73,$A37,Mar!R$43:R$73)+SUMIF(Apr!$M$43:$M$73,$A37,Apr!R$43:R$73)+SUMIF(Mai!$M$43:$M$73,$A37,Mai!R$43:R$73)+SUMIF(Jun!$M$43:$M$73,$A37,Jun!R$43:R$73)+SUMIF(Jul!$M$43:$M$73,$A37,Jul!R$43:R$73)+SUMIF(Aug!$M$43:$M$73,$A37,Aug!R$43:R$73)+SUMIF(Sep!$M$43:$M$73,$A37,Sep!R$43:R$73)+SUMIF(Okt!$M$43:$M$73,$A37,Okt!R$43:R$73)+SUMIF(Nov!$M$43:$M$73,$A37,Nov!R$43:R$73)+SUMIF(Dez!$M$43:$M$73,$A37,Dez!R$43:R$73)</f>
        <v>0</v>
      </c>
      <c r="L37" s="16" t="str">
        <f t="shared" si="3"/>
        <v/>
      </c>
      <c r="M37" s="17">
        <f>SUMIF(Jan!$M$9:$M$39,$A37,Jan!S$9:S$39)+SUMIF(Feb!$M$9:$M$39,$A37,Feb!S$9:S$39)+SUMIF(Mar!$M$9:$M$39,$A37,Mar!S$9:S$39)+SUMIF(Apr!$M$9:$M$39,$A37,Apr!S$9:S$39)+SUMIF(Mai!$M$9:$M$39,$A37,Mai!S$9:S$39)+SUMIF(Jun!$M$9:$M$39,$A37,Jun!S$9:S$39)+SUMIF(Jul!$M$9:$M$39,$A37,Jul!S$9:S$39)+SUMIF(Aug!$M$9:$M$39,$A37,Aug!S$9:S$39)+SUMIF(Sep!$M$9:$M$39,$A37,Sep!S$9:S$39)+SUMIF(Okt!$M$9:$M$39,$A37,Okt!S$9:S$39)+SUMIF(Nov!$M$9:$M$39,$A37,Nov!S$9:S$39)+SUMIF(Dez!$M$9:$M$39,$A37,Dez!S$9:S$39)</f>
        <v>0</v>
      </c>
      <c r="N37" s="17">
        <f>SUMIF(Jan!$M$43:$M$73,$A37,Jan!S$43:S$73)+SUMIF(Feb!$M$43:$M$73,$A37,Feb!S$43:S$73)+SUMIF(Mar!$M$43:$M$73,$A37,Mar!S$43:S$73)+SUMIF(Apr!$M$43:$M$73,$A37,Apr!S$43:S$73)+SUMIF(Mai!$M$43:$M$73,$A37,Mai!S$43:S$73)+SUMIF(Jun!$M$43:$M$73,$A37,Jun!S$43:S$73)+SUMIF(Jul!$M$43:$M$73,$A37,Jul!S$43:S$73)+SUMIF(Aug!$M$43:$M$73,$A37,Aug!S$43:S$73)+SUMIF(Sep!$M$43:$M$73,$A37,Sep!S$43:S$73)+SUMIF(Okt!$M$43:$M$73,$A37,Okt!S$43:S$73)+SUMIF(Nov!$M$43:$M$73,$A37,Nov!S$43:S$73)+SUMIF(Dez!$M$43:$M$73,$A37,Dez!S$43:S$73)</f>
        <v>0</v>
      </c>
      <c r="O37" s="17" t="str">
        <f t="shared" si="4"/>
        <v/>
      </c>
      <c r="P37" s="74">
        <f>SUMIF(Jan!$M$9:$M$39,$A37,Jan!U$9:U$39)+SUMIF(Feb!$M$9:$M$39,$A37,Feb!U$9:U$39)+SUMIF(Mar!$M$9:$M$39,$A37,Mar!U$9:U$39)+SUMIF(Apr!$M$9:$M$39,$A37,Apr!U$9:U$39)+SUMIF(Mai!$M$9:$M$39,$A37,Mai!U$9:U$39)+SUMIF(Jun!$M$9:$M$39,$A37,Jun!U$9:U$39)+SUMIF(Jul!$M$9:$M$39,$A37,Jul!U$9:U$39)+SUMIF(Aug!$M$9:$M$39,$A37,Aug!U$9:U$39)+SUMIF(Sep!$M$9:$M$39,$A37,Sep!U$9:U$39)+SUMIF(Okt!$M$9:$M$39,$A37,Okt!U$9:U$39)+SUMIF(Nov!$M$9:$M$39,$A37,Nov!U$9:U$39)+SUMIF(Dez!$M$9:$M$39,$A37,Dez!U$9:U$39)</f>
        <v>0</v>
      </c>
      <c r="Q37" s="74">
        <f>SUMIF(Jan!$M$43:$M$73,$A37,Jan!U$43:U$73)+SUMIF(Feb!$M$43:$M$73,$A37,Feb!U$43:U$73)+SUMIF(Mar!$M$43:$M$73,$A37,Mar!U$43:U$73)+SUMIF(Apr!$M$43:$M$73,$A37,Apr!U$43:U$73)+SUMIF(Mai!$M$43:$M$73,$A37,Mai!U$43:U$73)+SUMIF(Jun!$M$43:$M$73,$A37,Jun!U$43:U$73)+SUMIF(Jul!$M$43:$M$73,$A37,Jul!U$43:U$73)+SUMIF(Aug!$M$43:$M$73,$A37,Aug!U$43:U$73)+SUMIF(Sep!$M$43:$M$73,$A37,Sep!U$43:U$73)+SUMIF(Okt!$M$43:$M$73,$A37,Okt!U$43:U$73)+SUMIF(Nov!$M$43:$M$73,$A37,Nov!U$43:U$73)+SUMIF(Dez!$M$43:$M$73,$A37,Dez!U$43:U$73)</f>
        <v>0</v>
      </c>
      <c r="R37" s="11" t="str">
        <f t="shared" si="5"/>
        <v/>
      </c>
      <c r="S37" s="74" t="str">
        <f>IF(V37=0,"",(SUMIF(Jan!M$9:M$73,A37,Jan!W$9:W$73)+SUMIF(Feb!M$9:M$73,A37,Feb!W$9:W$73)+SUMIF(Mar!M$9:M$73,A37,Mar!W$9:W$73)+SUMIF(Apr!M$9:M$73,A37,Apr!W$9:W$73)+SUMIF(Mai!M$9:M$73,A37,Mai!W$9:W$73)+SUMIF(Jun!M$9:M$73,A37,Jun!W$9:W$73)+SUMIF(Jul!M$9:M$73,A37,Jul!W$9:W$73)+SUMIF(Aug!M$9:M$73,A37,Aug!W$9:W$73)+SUMIF(Sep!M$9:M$73,A37,Sep!W$9:W$73)+SUMIF(Okt!M$9:M$73,A37,Okt!W$9:W$73)+SUMIF(Nov!M$9:M$73,A37,Nov!W$9:W$73)+SUMIF(Dez!M$9:M$73,A37,Dez!W$9:W$73))/V37)</f>
        <v/>
      </c>
      <c r="T37" s="1" t="str">
        <f t="shared" si="6"/>
        <v/>
      </c>
      <c r="U37" s="6" t="str">
        <f t="shared" si="7"/>
        <v/>
      </c>
      <c r="V37" s="94">
        <f>COUNTIF(Jan!$M$9:$M$39,$A37)+COUNTIF(Jan!$M$43:$M$73,$A37)+COUNTIF(Feb!$M$9:$M$39,$A37)+COUNTIF(Feb!$M$43:$M$73,$A37)+COUNTIF(Mar!$M$9:$M$39,$A37)+COUNTIF(Mar!$M$43:$M$73,$A37)+COUNTIF(Apr!$M$9:$M$39,$A37)+COUNTIF(Apr!$M$43:$M$73,$A37)+COUNTIF(Mai!$M$9:$M$39,$A37)+COUNTIF(Mai!$M$43:$M$73,$A37)+COUNTIF(Jun!$M$9:$M$39,$A37)+COUNTIF(Jun!$M$43:$M$73,$A37)+COUNTIF(Jul!$M$9:$M$39,$A37)+COUNTIF(Jul!$M$43:$M$73,$A37)+COUNTIF(Aug!$M$9:$M$39,$A37)+COUNTIF(Aug!$M$43:$M$73,$A37)+COUNTIF(Sep!$M$9:$M$39,$A37)+COUNTIF(Sep!$M$43:$M$73,$A37)+COUNTIF(Okt!$M$9:$M$39,$A37)+COUNTIF(Okt!$M$43:$M$73,$A37)+COUNTIF(Nov!$M$9:$M$39,$A37)+COUNTIF(Nov!$M$43:$M$73,$A37)+COUNTIF(Dez!$M$9:$M$39,$A37)+COUNTIF(Dez!$M$43:$M$73,$A37)</f>
        <v>0</v>
      </c>
      <c r="W37" s="8" t="str">
        <f t="shared" si="8"/>
        <v/>
      </c>
      <c r="X37" s="6" t="str">
        <f t="shared" si="9"/>
        <v/>
      </c>
      <c r="Y37" s="18" t="str">
        <f t="shared" si="10"/>
        <v/>
      </c>
    </row>
    <row r="38" spans="1:25" x14ac:dyDescent="0.2">
      <c r="A38" s="175">
        <f t="shared" si="11"/>
        <v>26</v>
      </c>
      <c r="B38" s="93" t="e">
        <f t="shared" si="1"/>
        <v>#N/A</v>
      </c>
      <c r="C38" s="495">
        <f>SUMIF(Jan!$A$9:$A$39,$A38,Jan!G$9:G$39)+SUMIF(Feb!$A$9:$A$39,$A38,Feb!G$9:G$39)+SUMIF(Mar!$A$9:$A$39,$A38,Mar!G$9:G$39)+SUMIF(Apr!$A$9:$A$39,$A38,Apr!G$9:G$39)+SUMIF(Mai!$A$9:$A$39,$A38,Mai!G$9:G$39)+SUMIF(Jun!$A$9:$A$39,$A38,Jun!G$9:G$39)+SUMIF(Jul!$A$9:$A$39,$A38,Jul!G$9:G$39)+SUMIF(Aug!$A$9:$A$39,$A38,Aug!G$9:G$39)+SUMIF(Sep!$A$9:$A$39,$A38,Sep!G$9:G$39)+SUMIF(Okt!$A$9:$A$39,$A38,Okt!G$9:G$39)+SUMIF(Nov!$A$9:$A$39,$A38,Nov!G$9:G$39)+SUMIF(Dez!$A$9:$A$39,$A38,Dez!G$9:G$39)</f>
        <v>0</v>
      </c>
      <c r="D38" s="496">
        <f>SUMIF(Jan!$A$9:$A$39,$A38,Jan!H$9:H$39)+SUMIF(Feb!$A$9:$A$39,$A38,Feb!H$9:H$39)+SUMIF(Mar!$A$9:$A$39,$A38,Mar!H$9:H$39)+SUMIF(Apr!$A$9:$A$39,$A38,Apr!H$9:H$39)+SUMIF(Mai!$A$9:$A$39,$A38,Mai!H$9:H$39)+SUMIF(Jun!$A$9:$A$39,$A38,Jun!H$9:H$39)+SUMIF(Jul!$A$9:$A$39,$A38,Jul!H$9:H$39)+SUMIF(Aug!$A$9:$A$39,$A38,Aug!H$9:H$39)+SUMIF(Sep!$A$9:$A$39,$A38,Sep!H$9:H$39)+SUMIF(Okt!$A$9:$A$39,$A38,Okt!H$9:H$39)+SUMIF(Nov!$A$9:$A$39,$A38,Nov!H$9:H$39)+SUMIF(Dez!$A$9:$A$39,$A38,Dez!H$9:H$39)</f>
        <v>0</v>
      </c>
      <c r="E38" s="496">
        <f>COUNTIF(Jan!$M$9:$M$39,$A38)+COUNTIF(Feb!$M$9:$M$39,$A38)+COUNTIF(Mar!$M$9:$M$39,$A38)+COUNTIF(Apr!$M$9:$M$39,$A38)+COUNTIF(Mai!$M$9:$M$39,$A38)+COUNTIF(Jun!$M$9:$M$39,$A38)+COUNTIF(Jul!$M$9:$M$39,$A38)+COUNTIF(Aug!$M$9:$M$39,$A38)+COUNTIF(Sep!$M$9:$M$39,$A38)+COUNTIF(Okt!$M$9:$M$39,$A38)+COUNTIF(Nov!$M$9:$M$39,$A38)+COUNTIF(Dez!$M$9:$M$39,$A38)</f>
        <v>0</v>
      </c>
      <c r="F38" s="496">
        <f>COUNTIF(Jan!$M$43:$M$73,$A38)+COUNTIF(Feb!$M$43:$M$73,$A38)+COUNTIF(Mar!$M$43:$M$73,$A38)+COUNTIF(Apr!$M$43:$M$73,$A38)+COUNTIF(Mai!$M$43:$M$73,$A38)+COUNTIF(Jun!$M$43:$M$73,$A38)+COUNTIF(Jul!$M$43:$M$73,$A38)+COUNTIF(Aug!$M$43:$M$73,$A38)+COUNTIF(Sep!$M$43:$M$73,$A38)+COUNTIF(Okt!$M$43:$M$73,$A38)+COUNTIF(Nov!$M$43:$M$73,$A38)+COUNTIF(Dez!$M$43:$M$73,$A38)</f>
        <v>0</v>
      </c>
      <c r="G38" s="496">
        <f t="shared" si="2"/>
        <v>0</v>
      </c>
      <c r="H38" s="93" t="str">
        <f t="shared" si="0"/>
        <v/>
      </c>
      <c r="I38" s="93" t="str">
        <f>IF(ISERROR(H38/(Start!$D$25*Start!$D$25)),"",H38/(Start!$D$25*Start!$D$25))</f>
        <v/>
      </c>
      <c r="J38" s="16">
        <f>SUMIF(Jan!$M$9:$M$39,$A38,Jan!R$9:R$39)+SUMIF(Feb!$M$9:$M$39,$A38,Feb!R$9:R$39)+SUMIF(Mar!$M$9:$M$39,$A38,Mar!R$9:R$39)+SUMIF(Apr!$M$9:$M$39,$A38,Apr!R$9:R$39)+SUMIF(Mai!$M$9:$M$39,$A38,Mai!R$9:R$39)+SUMIF(Jun!$M$9:$M$39,$A38,Jun!R$9:R$39)+SUMIF(Jul!$M$9:$M$39,$A38,Jul!R$9:R$39)+SUMIF(Aug!$M$9:$M$39,$A38,Aug!R$9:R$39)+SUMIF(Sep!$M$9:$M$39,$A38,Sep!R$9:R$39)+SUMIF(Okt!$M$9:$M$39,$A38,Okt!R$9:R$39)+SUMIF(Nov!$M$9:$M$39,$A38,Nov!R$9:R$39)+SUMIF(Dez!$M$9:$M$39,$A38,Dez!R$9:R$39)</f>
        <v>0</v>
      </c>
      <c r="K38" s="16">
        <f>SUMIF(Jan!$M$43:$M$73,$A38,Jan!R$43:R$73)+SUMIF(Feb!$M$43:$M$73,$A38,Feb!R$43:R$73)+SUMIF(Mar!$M$43:$M$73,$A38,Mar!R$43:R$73)+SUMIF(Apr!$M$43:$M$73,$A38,Apr!R$43:R$73)+SUMIF(Mai!$M$43:$M$73,$A38,Mai!R$43:R$73)+SUMIF(Jun!$M$43:$M$73,$A38,Jun!R$43:R$73)+SUMIF(Jul!$M$43:$M$73,$A38,Jul!R$43:R$73)+SUMIF(Aug!$M$43:$M$73,$A38,Aug!R$43:R$73)+SUMIF(Sep!$M$43:$M$73,$A38,Sep!R$43:R$73)+SUMIF(Okt!$M$43:$M$73,$A38,Okt!R$43:R$73)+SUMIF(Nov!$M$43:$M$73,$A38,Nov!R$43:R$73)+SUMIF(Dez!$M$43:$M$73,$A38,Dez!R$43:R$73)</f>
        <v>0</v>
      </c>
      <c r="L38" s="16" t="str">
        <f t="shared" si="3"/>
        <v/>
      </c>
      <c r="M38" s="17">
        <f>SUMIF(Jan!$M$9:$M$39,$A38,Jan!S$9:S$39)+SUMIF(Feb!$M$9:$M$39,$A38,Feb!S$9:S$39)+SUMIF(Mar!$M$9:$M$39,$A38,Mar!S$9:S$39)+SUMIF(Apr!$M$9:$M$39,$A38,Apr!S$9:S$39)+SUMIF(Mai!$M$9:$M$39,$A38,Mai!S$9:S$39)+SUMIF(Jun!$M$9:$M$39,$A38,Jun!S$9:S$39)+SUMIF(Jul!$M$9:$M$39,$A38,Jul!S$9:S$39)+SUMIF(Aug!$M$9:$M$39,$A38,Aug!S$9:S$39)+SUMIF(Sep!$M$9:$M$39,$A38,Sep!S$9:S$39)+SUMIF(Okt!$M$9:$M$39,$A38,Okt!S$9:S$39)+SUMIF(Nov!$M$9:$M$39,$A38,Nov!S$9:S$39)+SUMIF(Dez!$M$9:$M$39,$A38,Dez!S$9:S$39)</f>
        <v>0</v>
      </c>
      <c r="N38" s="17">
        <f>SUMIF(Jan!$M$43:$M$73,$A38,Jan!S$43:S$73)+SUMIF(Feb!$M$43:$M$73,$A38,Feb!S$43:S$73)+SUMIF(Mar!$M$43:$M$73,$A38,Mar!S$43:S$73)+SUMIF(Apr!$M$43:$M$73,$A38,Apr!S$43:S$73)+SUMIF(Mai!$M$43:$M$73,$A38,Mai!S$43:S$73)+SUMIF(Jun!$M$43:$M$73,$A38,Jun!S$43:S$73)+SUMIF(Jul!$M$43:$M$73,$A38,Jul!S$43:S$73)+SUMIF(Aug!$M$43:$M$73,$A38,Aug!S$43:S$73)+SUMIF(Sep!$M$43:$M$73,$A38,Sep!S$43:S$73)+SUMIF(Okt!$M$43:$M$73,$A38,Okt!S$43:S$73)+SUMIF(Nov!$M$43:$M$73,$A38,Nov!S$43:S$73)+SUMIF(Dez!$M$43:$M$73,$A38,Dez!S$43:S$73)</f>
        <v>0</v>
      </c>
      <c r="O38" s="17" t="str">
        <f t="shared" si="4"/>
        <v/>
      </c>
      <c r="P38" s="74">
        <f>SUMIF(Jan!$M$9:$M$39,$A38,Jan!U$9:U$39)+SUMIF(Feb!$M$9:$M$39,$A38,Feb!U$9:U$39)+SUMIF(Mar!$M$9:$M$39,$A38,Mar!U$9:U$39)+SUMIF(Apr!$M$9:$M$39,$A38,Apr!U$9:U$39)+SUMIF(Mai!$M$9:$M$39,$A38,Mai!U$9:U$39)+SUMIF(Jun!$M$9:$M$39,$A38,Jun!U$9:U$39)+SUMIF(Jul!$M$9:$M$39,$A38,Jul!U$9:U$39)+SUMIF(Aug!$M$9:$M$39,$A38,Aug!U$9:U$39)+SUMIF(Sep!$M$9:$M$39,$A38,Sep!U$9:U$39)+SUMIF(Okt!$M$9:$M$39,$A38,Okt!U$9:U$39)+SUMIF(Nov!$M$9:$M$39,$A38,Nov!U$9:U$39)+SUMIF(Dez!$M$9:$M$39,$A38,Dez!U$9:U$39)</f>
        <v>0</v>
      </c>
      <c r="Q38" s="74">
        <f>SUMIF(Jan!$M$43:$M$73,$A38,Jan!U$43:U$73)+SUMIF(Feb!$M$43:$M$73,$A38,Feb!U$43:U$73)+SUMIF(Mar!$M$43:$M$73,$A38,Mar!U$43:U$73)+SUMIF(Apr!$M$43:$M$73,$A38,Apr!U$43:U$73)+SUMIF(Mai!$M$43:$M$73,$A38,Mai!U$43:U$73)+SUMIF(Jun!$M$43:$M$73,$A38,Jun!U$43:U$73)+SUMIF(Jul!$M$43:$M$73,$A38,Jul!U$43:U$73)+SUMIF(Aug!$M$43:$M$73,$A38,Aug!U$43:U$73)+SUMIF(Sep!$M$43:$M$73,$A38,Sep!U$43:U$73)+SUMIF(Okt!$M$43:$M$73,$A38,Okt!U$43:U$73)+SUMIF(Nov!$M$43:$M$73,$A38,Nov!U$43:U$73)+SUMIF(Dez!$M$43:$M$73,$A38,Dez!U$43:U$73)</f>
        <v>0</v>
      </c>
      <c r="R38" s="11" t="str">
        <f t="shared" si="5"/>
        <v/>
      </c>
      <c r="S38" s="74" t="str">
        <f>IF(V38=0,"",(SUMIF(Jan!M$9:M$73,A38,Jan!W$9:W$73)+SUMIF(Feb!M$9:M$73,A38,Feb!W$9:W$73)+SUMIF(Mar!M$9:M$73,A38,Mar!W$9:W$73)+SUMIF(Apr!M$9:M$73,A38,Apr!W$9:W$73)+SUMIF(Mai!M$9:M$73,A38,Mai!W$9:W$73)+SUMIF(Jun!M$9:M$73,A38,Jun!W$9:W$73)+SUMIF(Jul!M$9:M$73,A38,Jul!W$9:W$73)+SUMIF(Aug!M$9:M$73,A38,Aug!W$9:W$73)+SUMIF(Sep!M$9:M$73,A38,Sep!W$9:W$73)+SUMIF(Okt!M$9:M$73,A38,Okt!W$9:W$73)+SUMIF(Nov!M$9:M$73,A38,Nov!W$9:W$73)+SUMIF(Dez!M$9:M$73,A38,Dez!W$9:W$73))/V38)</f>
        <v/>
      </c>
      <c r="T38" s="1" t="str">
        <f t="shared" si="6"/>
        <v/>
      </c>
      <c r="U38" s="6" t="str">
        <f t="shared" si="7"/>
        <v/>
      </c>
      <c r="V38" s="94">
        <f>COUNTIF(Jan!$M$9:$M$39,$A38)+COUNTIF(Jan!$M$43:$M$73,$A38)+COUNTIF(Feb!$M$9:$M$39,$A38)+COUNTIF(Feb!$M$43:$M$73,$A38)+COUNTIF(Mar!$M$9:$M$39,$A38)+COUNTIF(Mar!$M$43:$M$73,$A38)+COUNTIF(Apr!$M$9:$M$39,$A38)+COUNTIF(Apr!$M$43:$M$73,$A38)+COUNTIF(Mai!$M$9:$M$39,$A38)+COUNTIF(Mai!$M$43:$M$73,$A38)+COUNTIF(Jun!$M$9:$M$39,$A38)+COUNTIF(Jun!$M$43:$M$73,$A38)+COUNTIF(Jul!$M$9:$M$39,$A38)+COUNTIF(Jul!$M$43:$M$73,$A38)+COUNTIF(Aug!$M$9:$M$39,$A38)+COUNTIF(Aug!$M$43:$M$73,$A38)+COUNTIF(Sep!$M$9:$M$39,$A38)+COUNTIF(Sep!$M$43:$M$73,$A38)+COUNTIF(Okt!$M$9:$M$39,$A38)+COUNTIF(Okt!$M$43:$M$73,$A38)+COUNTIF(Nov!$M$9:$M$39,$A38)+COUNTIF(Nov!$M$43:$M$73,$A38)+COUNTIF(Dez!$M$9:$M$39,$A38)+COUNTIF(Dez!$M$43:$M$73,$A38)</f>
        <v>0</v>
      </c>
      <c r="W38" s="8" t="str">
        <f t="shared" si="8"/>
        <v/>
      </c>
      <c r="X38" s="6" t="str">
        <f t="shared" si="9"/>
        <v/>
      </c>
      <c r="Y38" s="18" t="str">
        <f t="shared" si="10"/>
        <v/>
      </c>
    </row>
    <row r="39" spans="1:25" x14ac:dyDescent="0.2">
      <c r="A39" s="175">
        <f t="shared" si="11"/>
        <v>27</v>
      </c>
      <c r="B39" s="93" t="e">
        <f t="shared" si="1"/>
        <v>#N/A</v>
      </c>
      <c r="C39" s="495">
        <f>SUMIF(Jan!$A$9:$A$39,$A39,Jan!G$9:G$39)+SUMIF(Feb!$A$9:$A$39,$A39,Feb!G$9:G$39)+SUMIF(Mar!$A$9:$A$39,$A39,Mar!G$9:G$39)+SUMIF(Apr!$A$9:$A$39,$A39,Apr!G$9:G$39)+SUMIF(Mai!$A$9:$A$39,$A39,Mai!G$9:G$39)+SUMIF(Jun!$A$9:$A$39,$A39,Jun!G$9:G$39)+SUMIF(Jul!$A$9:$A$39,$A39,Jul!G$9:G$39)+SUMIF(Aug!$A$9:$A$39,$A39,Aug!G$9:G$39)+SUMIF(Sep!$A$9:$A$39,$A39,Sep!G$9:G$39)+SUMIF(Okt!$A$9:$A$39,$A39,Okt!G$9:G$39)+SUMIF(Nov!$A$9:$A$39,$A39,Nov!G$9:G$39)+SUMIF(Dez!$A$9:$A$39,$A39,Dez!G$9:G$39)</f>
        <v>0</v>
      </c>
      <c r="D39" s="496">
        <f>SUMIF(Jan!$A$9:$A$39,$A39,Jan!H$9:H$39)+SUMIF(Feb!$A$9:$A$39,$A39,Feb!H$9:H$39)+SUMIF(Mar!$A$9:$A$39,$A39,Mar!H$9:H$39)+SUMIF(Apr!$A$9:$A$39,$A39,Apr!H$9:H$39)+SUMIF(Mai!$A$9:$A$39,$A39,Mai!H$9:H$39)+SUMIF(Jun!$A$9:$A$39,$A39,Jun!H$9:H$39)+SUMIF(Jul!$A$9:$A$39,$A39,Jul!H$9:H$39)+SUMIF(Aug!$A$9:$A$39,$A39,Aug!H$9:H$39)+SUMIF(Sep!$A$9:$A$39,$A39,Sep!H$9:H$39)+SUMIF(Okt!$A$9:$A$39,$A39,Okt!H$9:H$39)+SUMIF(Nov!$A$9:$A$39,$A39,Nov!H$9:H$39)+SUMIF(Dez!$A$9:$A$39,$A39,Dez!H$9:H$39)</f>
        <v>0</v>
      </c>
      <c r="E39" s="496">
        <f>COUNTIF(Jan!$M$9:$M$39,$A39)+COUNTIF(Feb!$M$9:$M$39,$A39)+COUNTIF(Mar!$M$9:$M$39,$A39)+COUNTIF(Apr!$M$9:$M$39,$A39)+COUNTIF(Mai!$M$9:$M$39,$A39)+COUNTIF(Jun!$M$9:$M$39,$A39)+COUNTIF(Jul!$M$9:$M$39,$A39)+COUNTIF(Aug!$M$9:$M$39,$A39)+COUNTIF(Sep!$M$9:$M$39,$A39)+COUNTIF(Okt!$M$9:$M$39,$A39)+COUNTIF(Nov!$M$9:$M$39,$A39)+COUNTIF(Dez!$M$9:$M$39,$A39)</f>
        <v>0</v>
      </c>
      <c r="F39" s="496">
        <f>COUNTIF(Jan!$M$43:$M$73,$A39)+COUNTIF(Feb!$M$43:$M$73,$A39)+COUNTIF(Mar!$M$43:$M$73,$A39)+COUNTIF(Apr!$M$43:$M$73,$A39)+COUNTIF(Mai!$M$43:$M$73,$A39)+COUNTIF(Jun!$M$43:$M$73,$A39)+COUNTIF(Jul!$M$43:$M$73,$A39)+COUNTIF(Aug!$M$43:$M$73,$A39)+COUNTIF(Sep!$M$43:$M$73,$A39)+COUNTIF(Okt!$M$43:$M$73,$A39)+COUNTIF(Nov!$M$43:$M$73,$A39)+COUNTIF(Dez!$M$43:$M$73,$A39)</f>
        <v>0</v>
      </c>
      <c r="G39" s="496">
        <f t="shared" si="2"/>
        <v>0</v>
      </c>
      <c r="H39" s="93" t="str">
        <f t="shared" si="0"/>
        <v/>
      </c>
      <c r="I39" s="93" t="str">
        <f>IF(ISERROR(H39/(Start!$D$25*Start!$D$25)),"",H39/(Start!$D$25*Start!$D$25))</f>
        <v/>
      </c>
      <c r="J39" s="16">
        <f>SUMIF(Jan!$M$9:$M$39,$A39,Jan!R$9:R$39)+SUMIF(Feb!$M$9:$M$39,$A39,Feb!R$9:R$39)+SUMIF(Mar!$M$9:$M$39,$A39,Mar!R$9:R$39)+SUMIF(Apr!$M$9:$M$39,$A39,Apr!R$9:R$39)+SUMIF(Mai!$M$9:$M$39,$A39,Mai!R$9:R$39)+SUMIF(Jun!$M$9:$M$39,$A39,Jun!R$9:R$39)+SUMIF(Jul!$M$9:$M$39,$A39,Jul!R$9:R$39)+SUMIF(Aug!$M$9:$M$39,$A39,Aug!R$9:R$39)+SUMIF(Sep!$M$9:$M$39,$A39,Sep!R$9:R$39)+SUMIF(Okt!$M$9:$M$39,$A39,Okt!R$9:R$39)+SUMIF(Nov!$M$9:$M$39,$A39,Nov!R$9:R$39)+SUMIF(Dez!$M$9:$M$39,$A39,Dez!R$9:R$39)</f>
        <v>0</v>
      </c>
      <c r="K39" s="16">
        <f>SUMIF(Jan!$M$43:$M$73,$A39,Jan!R$43:R$73)+SUMIF(Feb!$M$43:$M$73,$A39,Feb!R$43:R$73)+SUMIF(Mar!$M$43:$M$73,$A39,Mar!R$43:R$73)+SUMIF(Apr!$M$43:$M$73,$A39,Apr!R$43:R$73)+SUMIF(Mai!$M$43:$M$73,$A39,Mai!R$43:R$73)+SUMIF(Jun!$M$43:$M$73,$A39,Jun!R$43:R$73)+SUMIF(Jul!$M$43:$M$73,$A39,Jul!R$43:R$73)+SUMIF(Aug!$M$43:$M$73,$A39,Aug!R$43:R$73)+SUMIF(Sep!$M$43:$M$73,$A39,Sep!R$43:R$73)+SUMIF(Okt!$M$43:$M$73,$A39,Okt!R$43:R$73)+SUMIF(Nov!$M$43:$M$73,$A39,Nov!R$43:R$73)+SUMIF(Dez!$M$43:$M$73,$A39,Dez!R$43:R$73)</f>
        <v>0</v>
      </c>
      <c r="L39" s="16" t="str">
        <f t="shared" si="3"/>
        <v/>
      </c>
      <c r="M39" s="17">
        <f>SUMIF(Jan!$M$9:$M$39,$A39,Jan!S$9:S$39)+SUMIF(Feb!$M$9:$M$39,$A39,Feb!S$9:S$39)+SUMIF(Mar!$M$9:$M$39,$A39,Mar!S$9:S$39)+SUMIF(Apr!$M$9:$M$39,$A39,Apr!S$9:S$39)+SUMIF(Mai!$M$9:$M$39,$A39,Mai!S$9:S$39)+SUMIF(Jun!$M$9:$M$39,$A39,Jun!S$9:S$39)+SUMIF(Jul!$M$9:$M$39,$A39,Jul!S$9:S$39)+SUMIF(Aug!$M$9:$M$39,$A39,Aug!S$9:S$39)+SUMIF(Sep!$M$9:$M$39,$A39,Sep!S$9:S$39)+SUMIF(Okt!$M$9:$M$39,$A39,Okt!S$9:S$39)+SUMIF(Nov!$M$9:$M$39,$A39,Nov!S$9:S$39)+SUMIF(Dez!$M$9:$M$39,$A39,Dez!S$9:S$39)</f>
        <v>0</v>
      </c>
      <c r="N39" s="17">
        <f>SUMIF(Jan!$M$43:$M$73,$A39,Jan!S$43:S$73)+SUMIF(Feb!$M$43:$M$73,$A39,Feb!S$43:S$73)+SUMIF(Mar!$M$43:$M$73,$A39,Mar!S$43:S$73)+SUMIF(Apr!$M$43:$M$73,$A39,Apr!S$43:S$73)+SUMIF(Mai!$M$43:$M$73,$A39,Mai!S$43:S$73)+SUMIF(Jun!$M$43:$M$73,$A39,Jun!S$43:S$73)+SUMIF(Jul!$M$43:$M$73,$A39,Jul!S$43:S$73)+SUMIF(Aug!$M$43:$M$73,$A39,Aug!S$43:S$73)+SUMIF(Sep!$M$43:$M$73,$A39,Sep!S$43:S$73)+SUMIF(Okt!$M$43:$M$73,$A39,Okt!S$43:S$73)+SUMIF(Nov!$M$43:$M$73,$A39,Nov!S$43:S$73)+SUMIF(Dez!$M$43:$M$73,$A39,Dez!S$43:S$73)</f>
        <v>0</v>
      </c>
      <c r="O39" s="17" t="str">
        <f t="shared" si="4"/>
        <v/>
      </c>
      <c r="P39" s="74">
        <f>SUMIF(Jan!$M$9:$M$39,$A39,Jan!U$9:U$39)+SUMIF(Feb!$M$9:$M$39,$A39,Feb!U$9:U$39)+SUMIF(Mar!$M$9:$M$39,$A39,Mar!U$9:U$39)+SUMIF(Apr!$M$9:$M$39,$A39,Apr!U$9:U$39)+SUMIF(Mai!$M$9:$M$39,$A39,Mai!U$9:U$39)+SUMIF(Jun!$M$9:$M$39,$A39,Jun!U$9:U$39)+SUMIF(Jul!$M$9:$M$39,$A39,Jul!U$9:U$39)+SUMIF(Aug!$M$9:$M$39,$A39,Aug!U$9:U$39)+SUMIF(Sep!$M$9:$M$39,$A39,Sep!U$9:U$39)+SUMIF(Okt!$M$9:$M$39,$A39,Okt!U$9:U$39)+SUMIF(Nov!$M$9:$M$39,$A39,Nov!U$9:U$39)+SUMIF(Dez!$M$9:$M$39,$A39,Dez!U$9:U$39)</f>
        <v>0</v>
      </c>
      <c r="Q39" s="74">
        <f>SUMIF(Jan!$M$43:$M$73,$A39,Jan!U$43:U$73)+SUMIF(Feb!$M$43:$M$73,$A39,Feb!U$43:U$73)+SUMIF(Mar!$M$43:$M$73,$A39,Mar!U$43:U$73)+SUMIF(Apr!$M$43:$M$73,$A39,Apr!U$43:U$73)+SUMIF(Mai!$M$43:$M$73,$A39,Mai!U$43:U$73)+SUMIF(Jun!$M$43:$M$73,$A39,Jun!U$43:U$73)+SUMIF(Jul!$M$43:$M$73,$A39,Jul!U$43:U$73)+SUMIF(Aug!$M$43:$M$73,$A39,Aug!U$43:U$73)+SUMIF(Sep!$M$43:$M$73,$A39,Sep!U$43:U$73)+SUMIF(Okt!$M$43:$M$73,$A39,Okt!U$43:U$73)+SUMIF(Nov!$M$43:$M$73,$A39,Nov!U$43:U$73)+SUMIF(Dez!$M$43:$M$73,$A39,Dez!U$43:U$73)</f>
        <v>0</v>
      </c>
      <c r="R39" s="11" t="str">
        <f t="shared" si="5"/>
        <v/>
      </c>
      <c r="S39" s="74" t="str">
        <f>IF(V39=0,"",(SUMIF(Jan!M$9:M$73,A39,Jan!W$9:W$73)+SUMIF(Feb!M$9:M$73,A39,Feb!W$9:W$73)+SUMIF(Mar!M$9:M$73,A39,Mar!W$9:W$73)+SUMIF(Apr!M$9:M$73,A39,Apr!W$9:W$73)+SUMIF(Mai!M$9:M$73,A39,Mai!W$9:W$73)+SUMIF(Jun!M$9:M$73,A39,Jun!W$9:W$73)+SUMIF(Jul!M$9:M$73,A39,Jul!W$9:W$73)+SUMIF(Aug!M$9:M$73,A39,Aug!W$9:W$73)+SUMIF(Sep!M$9:M$73,A39,Sep!W$9:W$73)+SUMIF(Okt!M$9:M$73,A39,Okt!W$9:W$73)+SUMIF(Nov!M$9:M$73,A39,Nov!W$9:W$73)+SUMIF(Dez!M$9:M$73,A39,Dez!W$9:W$73))/V39)</f>
        <v/>
      </c>
      <c r="T39" s="1" t="str">
        <f t="shared" si="6"/>
        <v/>
      </c>
      <c r="U39" s="6" t="str">
        <f t="shared" si="7"/>
        <v/>
      </c>
      <c r="V39" s="94">
        <f>COUNTIF(Jan!$M$9:$M$39,$A39)+COUNTIF(Jan!$M$43:$M$73,$A39)+COUNTIF(Feb!$M$9:$M$39,$A39)+COUNTIF(Feb!$M$43:$M$73,$A39)+COUNTIF(Mar!$M$9:$M$39,$A39)+COUNTIF(Mar!$M$43:$M$73,$A39)+COUNTIF(Apr!$M$9:$M$39,$A39)+COUNTIF(Apr!$M$43:$M$73,$A39)+COUNTIF(Mai!$M$9:$M$39,$A39)+COUNTIF(Mai!$M$43:$M$73,$A39)+COUNTIF(Jun!$M$9:$M$39,$A39)+COUNTIF(Jun!$M$43:$M$73,$A39)+COUNTIF(Jul!$M$9:$M$39,$A39)+COUNTIF(Jul!$M$43:$M$73,$A39)+COUNTIF(Aug!$M$9:$M$39,$A39)+COUNTIF(Aug!$M$43:$M$73,$A39)+COUNTIF(Sep!$M$9:$M$39,$A39)+COUNTIF(Sep!$M$43:$M$73,$A39)+COUNTIF(Okt!$M$9:$M$39,$A39)+COUNTIF(Okt!$M$43:$M$73,$A39)+COUNTIF(Nov!$M$9:$M$39,$A39)+COUNTIF(Nov!$M$43:$M$73,$A39)+COUNTIF(Dez!$M$9:$M$39,$A39)+COUNTIF(Dez!$M$43:$M$73,$A39)</f>
        <v>0</v>
      </c>
      <c r="W39" s="8" t="str">
        <f t="shared" si="8"/>
        <v/>
      </c>
      <c r="X39" s="6" t="str">
        <f t="shared" si="9"/>
        <v/>
      </c>
      <c r="Y39" s="18" t="str">
        <f t="shared" si="10"/>
        <v/>
      </c>
    </row>
    <row r="40" spans="1:25" x14ac:dyDescent="0.2">
      <c r="A40" s="175">
        <f t="shared" si="11"/>
        <v>28</v>
      </c>
      <c r="B40" s="93" t="e">
        <f t="shared" si="1"/>
        <v>#N/A</v>
      </c>
      <c r="C40" s="495">
        <f>SUMIF(Jan!$A$9:$A$39,$A40,Jan!G$9:G$39)+SUMIF(Feb!$A$9:$A$39,$A40,Feb!G$9:G$39)+SUMIF(Mar!$A$9:$A$39,$A40,Mar!G$9:G$39)+SUMIF(Apr!$A$9:$A$39,$A40,Apr!G$9:G$39)+SUMIF(Mai!$A$9:$A$39,$A40,Mai!G$9:G$39)+SUMIF(Jun!$A$9:$A$39,$A40,Jun!G$9:G$39)+SUMIF(Jul!$A$9:$A$39,$A40,Jul!G$9:G$39)+SUMIF(Aug!$A$9:$A$39,$A40,Aug!G$9:G$39)+SUMIF(Sep!$A$9:$A$39,$A40,Sep!G$9:G$39)+SUMIF(Okt!$A$9:$A$39,$A40,Okt!G$9:G$39)+SUMIF(Nov!$A$9:$A$39,$A40,Nov!G$9:G$39)+SUMIF(Dez!$A$9:$A$39,$A40,Dez!G$9:G$39)</f>
        <v>0</v>
      </c>
      <c r="D40" s="496">
        <f>SUMIF(Jan!$A$9:$A$39,$A40,Jan!H$9:H$39)+SUMIF(Feb!$A$9:$A$39,$A40,Feb!H$9:H$39)+SUMIF(Mar!$A$9:$A$39,$A40,Mar!H$9:H$39)+SUMIF(Apr!$A$9:$A$39,$A40,Apr!H$9:H$39)+SUMIF(Mai!$A$9:$A$39,$A40,Mai!H$9:H$39)+SUMIF(Jun!$A$9:$A$39,$A40,Jun!H$9:H$39)+SUMIF(Jul!$A$9:$A$39,$A40,Jul!H$9:H$39)+SUMIF(Aug!$A$9:$A$39,$A40,Aug!H$9:H$39)+SUMIF(Sep!$A$9:$A$39,$A40,Sep!H$9:H$39)+SUMIF(Okt!$A$9:$A$39,$A40,Okt!H$9:H$39)+SUMIF(Nov!$A$9:$A$39,$A40,Nov!H$9:H$39)+SUMIF(Dez!$A$9:$A$39,$A40,Dez!H$9:H$39)</f>
        <v>0</v>
      </c>
      <c r="E40" s="496">
        <f>COUNTIF(Jan!$M$9:$M$39,$A40)+COUNTIF(Feb!$M$9:$M$39,$A40)+COUNTIF(Mar!$M$9:$M$39,$A40)+COUNTIF(Apr!$M$9:$M$39,$A40)+COUNTIF(Mai!$M$9:$M$39,$A40)+COUNTIF(Jun!$M$9:$M$39,$A40)+COUNTIF(Jul!$M$9:$M$39,$A40)+COUNTIF(Aug!$M$9:$M$39,$A40)+COUNTIF(Sep!$M$9:$M$39,$A40)+COUNTIF(Okt!$M$9:$M$39,$A40)+COUNTIF(Nov!$M$9:$M$39,$A40)+COUNTIF(Dez!$M$9:$M$39,$A40)</f>
        <v>0</v>
      </c>
      <c r="F40" s="496">
        <f>COUNTIF(Jan!$M$43:$M$73,$A40)+COUNTIF(Feb!$M$43:$M$73,$A40)+COUNTIF(Mar!$M$43:$M$73,$A40)+COUNTIF(Apr!$M$43:$M$73,$A40)+COUNTIF(Mai!$M$43:$M$73,$A40)+COUNTIF(Jun!$M$43:$M$73,$A40)+COUNTIF(Jul!$M$43:$M$73,$A40)+COUNTIF(Aug!$M$43:$M$73,$A40)+COUNTIF(Sep!$M$43:$M$73,$A40)+COUNTIF(Okt!$M$43:$M$73,$A40)+COUNTIF(Nov!$M$43:$M$73,$A40)+COUNTIF(Dez!$M$43:$M$73,$A40)</f>
        <v>0</v>
      </c>
      <c r="G40" s="496">
        <f t="shared" si="2"/>
        <v>0</v>
      </c>
      <c r="H40" s="93" t="str">
        <f t="shared" si="0"/>
        <v/>
      </c>
      <c r="I40" s="93" t="str">
        <f>IF(ISERROR(H40/(Start!$D$25*Start!$D$25)),"",H40/(Start!$D$25*Start!$D$25))</f>
        <v/>
      </c>
      <c r="J40" s="16">
        <f>SUMIF(Jan!$M$9:$M$39,$A40,Jan!R$9:R$39)+SUMIF(Feb!$M$9:$M$39,$A40,Feb!R$9:R$39)+SUMIF(Mar!$M$9:$M$39,$A40,Mar!R$9:R$39)+SUMIF(Apr!$M$9:$M$39,$A40,Apr!R$9:R$39)+SUMIF(Mai!$M$9:$M$39,$A40,Mai!R$9:R$39)+SUMIF(Jun!$M$9:$M$39,$A40,Jun!R$9:R$39)+SUMIF(Jul!$M$9:$M$39,$A40,Jul!R$9:R$39)+SUMIF(Aug!$M$9:$M$39,$A40,Aug!R$9:R$39)+SUMIF(Sep!$M$9:$M$39,$A40,Sep!R$9:R$39)+SUMIF(Okt!$M$9:$M$39,$A40,Okt!R$9:R$39)+SUMIF(Nov!$M$9:$M$39,$A40,Nov!R$9:R$39)+SUMIF(Dez!$M$9:$M$39,$A40,Dez!R$9:R$39)</f>
        <v>0</v>
      </c>
      <c r="K40" s="16">
        <f>SUMIF(Jan!$M$43:$M$73,$A40,Jan!R$43:R$73)+SUMIF(Feb!$M$43:$M$73,$A40,Feb!R$43:R$73)+SUMIF(Mar!$M$43:$M$73,$A40,Mar!R$43:R$73)+SUMIF(Apr!$M$43:$M$73,$A40,Apr!R$43:R$73)+SUMIF(Mai!$M$43:$M$73,$A40,Mai!R$43:R$73)+SUMIF(Jun!$M$43:$M$73,$A40,Jun!R$43:R$73)+SUMIF(Jul!$M$43:$M$73,$A40,Jul!R$43:R$73)+SUMIF(Aug!$M$43:$M$73,$A40,Aug!R$43:R$73)+SUMIF(Sep!$M$43:$M$73,$A40,Sep!R$43:R$73)+SUMIF(Okt!$M$43:$M$73,$A40,Okt!R$43:R$73)+SUMIF(Nov!$M$43:$M$73,$A40,Nov!R$43:R$73)+SUMIF(Dez!$M$43:$M$73,$A40,Dez!R$43:R$73)</f>
        <v>0</v>
      </c>
      <c r="L40" s="16" t="str">
        <f t="shared" si="3"/>
        <v/>
      </c>
      <c r="M40" s="17">
        <f>SUMIF(Jan!$M$9:$M$39,$A40,Jan!S$9:S$39)+SUMIF(Feb!$M$9:$M$39,$A40,Feb!S$9:S$39)+SUMIF(Mar!$M$9:$M$39,$A40,Mar!S$9:S$39)+SUMIF(Apr!$M$9:$M$39,$A40,Apr!S$9:S$39)+SUMIF(Mai!$M$9:$M$39,$A40,Mai!S$9:S$39)+SUMIF(Jun!$M$9:$M$39,$A40,Jun!S$9:S$39)+SUMIF(Jul!$M$9:$M$39,$A40,Jul!S$9:S$39)+SUMIF(Aug!$M$9:$M$39,$A40,Aug!S$9:S$39)+SUMIF(Sep!$M$9:$M$39,$A40,Sep!S$9:S$39)+SUMIF(Okt!$M$9:$M$39,$A40,Okt!S$9:S$39)+SUMIF(Nov!$M$9:$M$39,$A40,Nov!S$9:S$39)+SUMIF(Dez!$M$9:$M$39,$A40,Dez!S$9:S$39)</f>
        <v>0</v>
      </c>
      <c r="N40" s="17">
        <f>SUMIF(Jan!$M$43:$M$73,$A40,Jan!S$43:S$73)+SUMIF(Feb!$M$43:$M$73,$A40,Feb!S$43:S$73)+SUMIF(Mar!$M$43:$M$73,$A40,Mar!S$43:S$73)+SUMIF(Apr!$M$43:$M$73,$A40,Apr!S$43:S$73)+SUMIF(Mai!$M$43:$M$73,$A40,Mai!S$43:S$73)+SUMIF(Jun!$M$43:$M$73,$A40,Jun!S$43:S$73)+SUMIF(Jul!$M$43:$M$73,$A40,Jul!S$43:S$73)+SUMIF(Aug!$M$43:$M$73,$A40,Aug!S$43:S$73)+SUMIF(Sep!$M$43:$M$73,$A40,Sep!S$43:S$73)+SUMIF(Okt!$M$43:$M$73,$A40,Okt!S$43:S$73)+SUMIF(Nov!$M$43:$M$73,$A40,Nov!S$43:S$73)+SUMIF(Dez!$M$43:$M$73,$A40,Dez!S$43:S$73)</f>
        <v>0</v>
      </c>
      <c r="O40" s="17" t="str">
        <f t="shared" si="4"/>
        <v/>
      </c>
      <c r="P40" s="74">
        <f>SUMIF(Jan!$M$9:$M$39,$A40,Jan!U$9:U$39)+SUMIF(Feb!$M$9:$M$39,$A40,Feb!U$9:U$39)+SUMIF(Mar!$M$9:$M$39,$A40,Mar!U$9:U$39)+SUMIF(Apr!$M$9:$M$39,$A40,Apr!U$9:U$39)+SUMIF(Mai!$M$9:$M$39,$A40,Mai!U$9:U$39)+SUMIF(Jun!$M$9:$M$39,$A40,Jun!U$9:U$39)+SUMIF(Jul!$M$9:$M$39,$A40,Jul!U$9:U$39)+SUMIF(Aug!$M$9:$M$39,$A40,Aug!U$9:U$39)+SUMIF(Sep!$M$9:$M$39,$A40,Sep!U$9:U$39)+SUMIF(Okt!$M$9:$M$39,$A40,Okt!U$9:U$39)+SUMIF(Nov!$M$9:$M$39,$A40,Nov!U$9:U$39)+SUMIF(Dez!$M$9:$M$39,$A40,Dez!U$9:U$39)</f>
        <v>0</v>
      </c>
      <c r="Q40" s="74">
        <f>SUMIF(Jan!$M$43:$M$73,$A40,Jan!U$43:U$73)+SUMIF(Feb!$M$43:$M$73,$A40,Feb!U$43:U$73)+SUMIF(Mar!$M$43:$M$73,$A40,Mar!U$43:U$73)+SUMIF(Apr!$M$43:$M$73,$A40,Apr!U$43:U$73)+SUMIF(Mai!$M$43:$M$73,$A40,Mai!U$43:U$73)+SUMIF(Jun!$M$43:$M$73,$A40,Jun!U$43:U$73)+SUMIF(Jul!$M$43:$M$73,$A40,Jul!U$43:U$73)+SUMIF(Aug!$M$43:$M$73,$A40,Aug!U$43:U$73)+SUMIF(Sep!$M$43:$M$73,$A40,Sep!U$43:U$73)+SUMIF(Okt!$M$43:$M$73,$A40,Okt!U$43:U$73)+SUMIF(Nov!$M$43:$M$73,$A40,Nov!U$43:U$73)+SUMIF(Dez!$M$43:$M$73,$A40,Dez!U$43:U$73)</f>
        <v>0</v>
      </c>
      <c r="R40" s="11" t="str">
        <f t="shared" si="5"/>
        <v/>
      </c>
      <c r="S40" s="74" t="str">
        <f>IF(V40=0,"",(SUMIF(Jan!M$9:M$73,A40,Jan!W$9:W$73)+SUMIF(Feb!M$9:M$73,A40,Feb!W$9:W$73)+SUMIF(Mar!M$9:M$73,A40,Mar!W$9:W$73)+SUMIF(Apr!M$9:M$73,A40,Apr!W$9:W$73)+SUMIF(Mai!M$9:M$73,A40,Mai!W$9:W$73)+SUMIF(Jun!M$9:M$73,A40,Jun!W$9:W$73)+SUMIF(Jul!M$9:M$73,A40,Jul!W$9:W$73)+SUMIF(Aug!M$9:M$73,A40,Aug!W$9:W$73)+SUMIF(Sep!M$9:M$73,A40,Sep!W$9:W$73)+SUMIF(Okt!M$9:M$73,A40,Okt!W$9:W$73)+SUMIF(Nov!M$9:M$73,A40,Nov!W$9:W$73)+SUMIF(Dez!M$9:M$73,A40,Dez!W$9:W$73))/V40)</f>
        <v/>
      </c>
      <c r="T40" s="1" t="str">
        <f t="shared" si="6"/>
        <v/>
      </c>
      <c r="U40" s="6" t="str">
        <f t="shared" si="7"/>
        <v/>
      </c>
      <c r="V40" s="94">
        <f>COUNTIF(Jan!$M$9:$M$39,$A40)+COUNTIF(Jan!$M$43:$M$73,$A40)+COUNTIF(Feb!$M$9:$M$39,$A40)+COUNTIF(Feb!$M$43:$M$73,$A40)+COUNTIF(Mar!$M$9:$M$39,$A40)+COUNTIF(Mar!$M$43:$M$73,$A40)+COUNTIF(Apr!$M$9:$M$39,$A40)+COUNTIF(Apr!$M$43:$M$73,$A40)+COUNTIF(Mai!$M$9:$M$39,$A40)+COUNTIF(Mai!$M$43:$M$73,$A40)+COUNTIF(Jun!$M$9:$M$39,$A40)+COUNTIF(Jun!$M$43:$M$73,$A40)+COUNTIF(Jul!$M$9:$M$39,$A40)+COUNTIF(Jul!$M$43:$M$73,$A40)+COUNTIF(Aug!$M$9:$M$39,$A40)+COUNTIF(Aug!$M$43:$M$73,$A40)+COUNTIF(Sep!$M$9:$M$39,$A40)+COUNTIF(Sep!$M$43:$M$73,$A40)+COUNTIF(Okt!$M$9:$M$39,$A40)+COUNTIF(Okt!$M$43:$M$73,$A40)+COUNTIF(Nov!$M$9:$M$39,$A40)+COUNTIF(Nov!$M$43:$M$73,$A40)+COUNTIF(Dez!$M$9:$M$39,$A40)+COUNTIF(Dez!$M$43:$M$73,$A40)</f>
        <v>0</v>
      </c>
      <c r="W40" s="8" t="str">
        <f t="shared" si="8"/>
        <v/>
      </c>
      <c r="X40" s="6" t="str">
        <f t="shared" si="9"/>
        <v/>
      </c>
      <c r="Y40" s="18" t="str">
        <f t="shared" si="10"/>
        <v/>
      </c>
    </row>
    <row r="41" spans="1:25" x14ac:dyDescent="0.2">
      <c r="A41" s="175">
        <f t="shared" si="11"/>
        <v>29</v>
      </c>
      <c r="B41" s="93" t="e">
        <f t="shared" si="1"/>
        <v>#N/A</v>
      </c>
      <c r="C41" s="495">
        <f>SUMIF(Jan!$A$9:$A$39,$A41,Jan!G$9:G$39)+SUMIF(Feb!$A$9:$A$39,$A41,Feb!G$9:G$39)+SUMIF(Mar!$A$9:$A$39,$A41,Mar!G$9:G$39)+SUMIF(Apr!$A$9:$A$39,$A41,Apr!G$9:G$39)+SUMIF(Mai!$A$9:$A$39,$A41,Mai!G$9:G$39)+SUMIF(Jun!$A$9:$A$39,$A41,Jun!G$9:G$39)+SUMIF(Jul!$A$9:$A$39,$A41,Jul!G$9:G$39)+SUMIF(Aug!$A$9:$A$39,$A41,Aug!G$9:G$39)+SUMIF(Sep!$A$9:$A$39,$A41,Sep!G$9:G$39)+SUMIF(Okt!$A$9:$A$39,$A41,Okt!G$9:G$39)+SUMIF(Nov!$A$9:$A$39,$A41,Nov!G$9:G$39)+SUMIF(Dez!$A$9:$A$39,$A41,Dez!G$9:G$39)</f>
        <v>0</v>
      </c>
      <c r="D41" s="496">
        <f>SUMIF(Jan!$A$9:$A$39,$A41,Jan!H$9:H$39)+SUMIF(Feb!$A$9:$A$39,$A41,Feb!H$9:H$39)+SUMIF(Mar!$A$9:$A$39,$A41,Mar!H$9:H$39)+SUMIF(Apr!$A$9:$A$39,$A41,Apr!H$9:H$39)+SUMIF(Mai!$A$9:$A$39,$A41,Mai!H$9:H$39)+SUMIF(Jun!$A$9:$A$39,$A41,Jun!H$9:H$39)+SUMIF(Jul!$A$9:$A$39,$A41,Jul!H$9:H$39)+SUMIF(Aug!$A$9:$A$39,$A41,Aug!H$9:H$39)+SUMIF(Sep!$A$9:$A$39,$A41,Sep!H$9:H$39)+SUMIF(Okt!$A$9:$A$39,$A41,Okt!H$9:H$39)+SUMIF(Nov!$A$9:$A$39,$A41,Nov!H$9:H$39)+SUMIF(Dez!$A$9:$A$39,$A41,Dez!H$9:H$39)</f>
        <v>0</v>
      </c>
      <c r="E41" s="496">
        <f>COUNTIF(Jan!$M$9:$M$39,$A41)+COUNTIF(Feb!$M$9:$M$39,$A41)+COUNTIF(Mar!$M$9:$M$39,$A41)+COUNTIF(Apr!$M$9:$M$39,$A41)+COUNTIF(Mai!$M$9:$M$39,$A41)+COUNTIF(Jun!$M$9:$M$39,$A41)+COUNTIF(Jul!$M$9:$M$39,$A41)+COUNTIF(Aug!$M$9:$M$39,$A41)+COUNTIF(Sep!$M$9:$M$39,$A41)+COUNTIF(Okt!$M$9:$M$39,$A41)+COUNTIF(Nov!$M$9:$M$39,$A41)+COUNTIF(Dez!$M$9:$M$39,$A41)</f>
        <v>0</v>
      </c>
      <c r="F41" s="496">
        <f>COUNTIF(Jan!$M$43:$M$73,$A41)+COUNTIF(Feb!$M$43:$M$73,$A41)+COUNTIF(Mar!$M$43:$M$73,$A41)+COUNTIF(Apr!$M$43:$M$73,$A41)+COUNTIF(Mai!$M$43:$M$73,$A41)+COUNTIF(Jun!$M$43:$M$73,$A41)+COUNTIF(Jul!$M$43:$M$73,$A41)+COUNTIF(Aug!$M$43:$M$73,$A41)+COUNTIF(Sep!$M$43:$M$73,$A41)+COUNTIF(Okt!$M$43:$M$73,$A41)+COUNTIF(Nov!$M$43:$M$73,$A41)+COUNTIF(Dez!$M$43:$M$73,$A41)</f>
        <v>0</v>
      </c>
      <c r="G41" s="496">
        <f t="shared" si="2"/>
        <v>0</v>
      </c>
      <c r="H41" s="93" t="str">
        <f t="shared" si="0"/>
        <v/>
      </c>
      <c r="I41" s="93" t="str">
        <f>IF(ISERROR(H41/(Start!$D$25*Start!$D$25)),"",H41/(Start!$D$25*Start!$D$25))</f>
        <v/>
      </c>
      <c r="J41" s="16">
        <f>SUMIF(Jan!$M$9:$M$39,$A41,Jan!R$9:R$39)+SUMIF(Feb!$M$9:$M$39,$A41,Feb!R$9:R$39)+SUMIF(Mar!$M$9:$M$39,$A41,Mar!R$9:R$39)+SUMIF(Apr!$M$9:$M$39,$A41,Apr!R$9:R$39)+SUMIF(Mai!$M$9:$M$39,$A41,Mai!R$9:R$39)+SUMIF(Jun!$M$9:$M$39,$A41,Jun!R$9:R$39)+SUMIF(Jul!$M$9:$M$39,$A41,Jul!R$9:R$39)+SUMIF(Aug!$M$9:$M$39,$A41,Aug!R$9:R$39)+SUMIF(Sep!$M$9:$M$39,$A41,Sep!R$9:R$39)+SUMIF(Okt!$M$9:$M$39,$A41,Okt!R$9:R$39)+SUMIF(Nov!$M$9:$M$39,$A41,Nov!R$9:R$39)+SUMIF(Dez!$M$9:$M$39,$A41,Dez!R$9:R$39)</f>
        <v>0</v>
      </c>
      <c r="K41" s="16">
        <f>SUMIF(Jan!$M$43:$M$73,$A41,Jan!R$43:R$73)+SUMIF(Feb!$M$43:$M$73,$A41,Feb!R$43:R$73)+SUMIF(Mar!$M$43:$M$73,$A41,Mar!R$43:R$73)+SUMIF(Apr!$M$43:$M$73,$A41,Apr!R$43:R$73)+SUMIF(Mai!$M$43:$M$73,$A41,Mai!R$43:R$73)+SUMIF(Jun!$M$43:$M$73,$A41,Jun!R$43:R$73)+SUMIF(Jul!$M$43:$M$73,$A41,Jul!R$43:R$73)+SUMIF(Aug!$M$43:$M$73,$A41,Aug!R$43:R$73)+SUMIF(Sep!$M$43:$M$73,$A41,Sep!R$43:R$73)+SUMIF(Okt!$M$43:$M$73,$A41,Okt!R$43:R$73)+SUMIF(Nov!$M$43:$M$73,$A41,Nov!R$43:R$73)+SUMIF(Dez!$M$43:$M$73,$A41,Dez!R$43:R$73)</f>
        <v>0</v>
      </c>
      <c r="L41" s="16" t="str">
        <f t="shared" si="3"/>
        <v/>
      </c>
      <c r="M41" s="17">
        <f>SUMIF(Jan!$M$9:$M$39,$A41,Jan!S$9:S$39)+SUMIF(Feb!$M$9:$M$39,$A41,Feb!S$9:S$39)+SUMIF(Mar!$M$9:$M$39,$A41,Mar!S$9:S$39)+SUMIF(Apr!$M$9:$M$39,$A41,Apr!S$9:S$39)+SUMIF(Mai!$M$9:$M$39,$A41,Mai!S$9:S$39)+SUMIF(Jun!$M$9:$M$39,$A41,Jun!S$9:S$39)+SUMIF(Jul!$M$9:$M$39,$A41,Jul!S$9:S$39)+SUMIF(Aug!$M$9:$M$39,$A41,Aug!S$9:S$39)+SUMIF(Sep!$M$9:$M$39,$A41,Sep!S$9:S$39)+SUMIF(Okt!$M$9:$M$39,$A41,Okt!S$9:S$39)+SUMIF(Nov!$M$9:$M$39,$A41,Nov!S$9:S$39)+SUMIF(Dez!$M$9:$M$39,$A41,Dez!S$9:S$39)</f>
        <v>0</v>
      </c>
      <c r="N41" s="17">
        <f>SUMIF(Jan!$M$43:$M$73,$A41,Jan!S$43:S$73)+SUMIF(Feb!$M$43:$M$73,$A41,Feb!S$43:S$73)+SUMIF(Mar!$M$43:$M$73,$A41,Mar!S$43:S$73)+SUMIF(Apr!$M$43:$M$73,$A41,Apr!S$43:S$73)+SUMIF(Mai!$M$43:$M$73,$A41,Mai!S$43:S$73)+SUMIF(Jun!$M$43:$M$73,$A41,Jun!S$43:S$73)+SUMIF(Jul!$M$43:$M$73,$A41,Jul!S$43:S$73)+SUMIF(Aug!$M$43:$M$73,$A41,Aug!S$43:S$73)+SUMIF(Sep!$M$43:$M$73,$A41,Sep!S$43:S$73)+SUMIF(Okt!$M$43:$M$73,$A41,Okt!S$43:S$73)+SUMIF(Nov!$M$43:$M$73,$A41,Nov!S$43:S$73)+SUMIF(Dez!$M$43:$M$73,$A41,Dez!S$43:S$73)</f>
        <v>0</v>
      </c>
      <c r="O41" s="17" t="str">
        <f t="shared" si="4"/>
        <v/>
      </c>
      <c r="P41" s="74">
        <f>SUMIF(Jan!$M$9:$M$39,$A41,Jan!U$9:U$39)+SUMIF(Feb!$M$9:$M$39,$A41,Feb!U$9:U$39)+SUMIF(Mar!$M$9:$M$39,$A41,Mar!U$9:U$39)+SUMIF(Apr!$M$9:$M$39,$A41,Apr!U$9:U$39)+SUMIF(Mai!$M$9:$M$39,$A41,Mai!U$9:U$39)+SUMIF(Jun!$M$9:$M$39,$A41,Jun!U$9:U$39)+SUMIF(Jul!$M$9:$M$39,$A41,Jul!U$9:U$39)+SUMIF(Aug!$M$9:$M$39,$A41,Aug!U$9:U$39)+SUMIF(Sep!$M$9:$M$39,$A41,Sep!U$9:U$39)+SUMIF(Okt!$M$9:$M$39,$A41,Okt!U$9:U$39)+SUMIF(Nov!$M$9:$M$39,$A41,Nov!U$9:U$39)+SUMIF(Dez!$M$9:$M$39,$A41,Dez!U$9:U$39)</f>
        <v>0</v>
      </c>
      <c r="Q41" s="74">
        <f>SUMIF(Jan!$M$43:$M$73,$A41,Jan!U$43:U$73)+SUMIF(Feb!$M$43:$M$73,$A41,Feb!U$43:U$73)+SUMIF(Mar!$M$43:$M$73,$A41,Mar!U$43:U$73)+SUMIF(Apr!$M$43:$M$73,$A41,Apr!U$43:U$73)+SUMIF(Mai!$M$43:$M$73,$A41,Mai!U$43:U$73)+SUMIF(Jun!$M$43:$M$73,$A41,Jun!U$43:U$73)+SUMIF(Jul!$M$43:$M$73,$A41,Jul!U$43:U$73)+SUMIF(Aug!$M$43:$M$73,$A41,Aug!U$43:U$73)+SUMIF(Sep!$M$43:$M$73,$A41,Sep!U$43:U$73)+SUMIF(Okt!$M$43:$M$73,$A41,Okt!U$43:U$73)+SUMIF(Nov!$M$43:$M$73,$A41,Nov!U$43:U$73)+SUMIF(Dez!$M$43:$M$73,$A41,Dez!U$43:U$73)</f>
        <v>0</v>
      </c>
      <c r="R41" s="11" t="str">
        <f t="shared" si="5"/>
        <v/>
      </c>
      <c r="S41" s="74" t="str">
        <f>IF(V41=0,"",(SUMIF(Jan!M$9:M$73,A41,Jan!W$9:W$73)+SUMIF(Feb!M$9:M$73,A41,Feb!W$9:W$73)+SUMIF(Mar!M$9:M$73,A41,Mar!W$9:W$73)+SUMIF(Apr!M$9:M$73,A41,Apr!W$9:W$73)+SUMIF(Mai!M$9:M$73,A41,Mai!W$9:W$73)+SUMIF(Jun!M$9:M$73,A41,Jun!W$9:W$73)+SUMIF(Jul!M$9:M$73,A41,Jul!W$9:W$73)+SUMIF(Aug!M$9:M$73,A41,Aug!W$9:W$73)+SUMIF(Sep!M$9:M$73,A41,Sep!W$9:W$73)+SUMIF(Okt!M$9:M$73,A41,Okt!W$9:W$73)+SUMIF(Nov!M$9:M$73,A41,Nov!W$9:W$73)+SUMIF(Dez!M$9:M$73,A41,Dez!W$9:W$73))/V41)</f>
        <v/>
      </c>
      <c r="T41" s="1" t="str">
        <f t="shared" si="6"/>
        <v/>
      </c>
      <c r="U41" s="6" t="str">
        <f t="shared" si="7"/>
        <v/>
      </c>
      <c r="V41" s="94">
        <f>COUNTIF(Jan!$M$9:$M$39,$A41)+COUNTIF(Jan!$M$43:$M$73,$A41)+COUNTIF(Feb!$M$9:$M$39,$A41)+COUNTIF(Feb!$M$43:$M$73,$A41)+COUNTIF(Mar!$M$9:$M$39,$A41)+COUNTIF(Mar!$M$43:$M$73,$A41)+COUNTIF(Apr!$M$9:$M$39,$A41)+COUNTIF(Apr!$M$43:$M$73,$A41)+COUNTIF(Mai!$M$9:$M$39,$A41)+COUNTIF(Mai!$M$43:$M$73,$A41)+COUNTIF(Jun!$M$9:$M$39,$A41)+COUNTIF(Jun!$M$43:$M$73,$A41)+COUNTIF(Jul!$M$9:$M$39,$A41)+COUNTIF(Jul!$M$43:$M$73,$A41)+COUNTIF(Aug!$M$9:$M$39,$A41)+COUNTIF(Aug!$M$43:$M$73,$A41)+COUNTIF(Sep!$M$9:$M$39,$A41)+COUNTIF(Sep!$M$43:$M$73,$A41)+COUNTIF(Okt!$M$9:$M$39,$A41)+COUNTIF(Okt!$M$43:$M$73,$A41)+COUNTIF(Nov!$M$9:$M$39,$A41)+COUNTIF(Nov!$M$43:$M$73,$A41)+COUNTIF(Dez!$M$9:$M$39,$A41)+COUNTIF(Dez!$M$43:$M$73,$A41)</f>
        <v>0</v>
      </c>
      <c r="W41" s="8" t="str">
        <f t="shared" si="8"/>
        <v/>
      </c>
      <c r="X41" s="6" t="str">
        <f t="shared" si="9"/>
        <v/>
      </c>
      <c r="Y41" s="18" t="str">
        <f t="shared" si="10"/>
        <v/>
      </c>
    </row>
    <row r="42" spans="1:25" x14ac:dyDescent="0.2">
      <c r="A42" s="175">
        <f t="shared" si="11"/>
        <v>30</v>
      </c>
      <c r="B42" s="93" t="e">
        <f t="shared" si="1"/>
        <v>#N/A</v>
      </c>
      <c r="C42" s="495">
        <f>SUMIF(Jan!$A$9:$A$39,$A42,Jan!G$9:G$39)+SUMIF(Feb!$A$9:$A$39,$A42,Feb!G$9:G$39)+SUMIF(Mar!$A$9:$A$39,$A42,Mar!G$9:G$39)+SUMIF(Apr!$A$9:$A$39,$A42,Apr!G$9:G$39)+SUMIF(Mai!$A$9:$A$39,$A42,Mai!G$9:G$39)+SUMIF(Jun!$A$9:$A$39,$A42,Jun!G$9:G$39)+SUMIF(Jul!$A$9:$A$39,$A42,Jul!G$9:G$39)+SUMIF(Aug!$A$9:$A$39,$A42,Aug!G$9:G$39)+SUMIF(Sep!$A$9:$A$39,$A42,Sep!G$9:G$39)+SUMIF(Okt!$A$9:$A$39,$A42,Okt!G$9:G$39)+SUMIF(Nov!$A$9:$A$39,$A42,Nov!G$9:G$39)+SUMIF(Dez!$A$9:$A$39,$A42,Dez!G$9:G$39)</f>
        <v>0</v>
      </c>
      <c r="D42" s="496">
        <f>SUMIF(Jan!$A$9:$A$39,$A42,Jan!H$9:H$39)+SUMIF(Feb!$A$9:$A$39,$A42,Feb!H$9:H$39)+SUMIF(Mar!$A$9:$A$39,$A42,Mar!H$9:H$39)+SUMIF(Apr!$A$9:$A$39,$A42,Apr!H$9:H$39)+SUMIF(Mai!$A$9:$A$39,$A42,Mai!H$9:H$39)+SUMIF(Jun!$A$9:$A$39,$A42,Jun!H$9:H$39)+SUMIF(Jul!$A$9:$A$39,$A42,Jul!H$9:H$39)+SUMIF(Aug!$A$9:$A$39,$A42,Aug!H$9:H$39)+SUMIF(Sep!$A$9:$A$39,$A42,Sep!H$9:H$39)+SUMIF(Okt!$A$9:$A$39,$A42,Okt!H$9:H$39)+SUMIF(Nov!$A$9:$A$39,$A42,Nov!H$9:H$39)+SUMIF(Dez!$A$9:$A$39,$A42,Dez!H$9:H$39)</f>
        <v>0</v>
      </c>
      <c r="E42" s="496">
        <f>COUNTIF(Jan!$M$9:$M$39,$A42)+COUNTIF(Feb!$M$9:$M$39,$A42)+COUNTIF(Mar!$M$9:$M$39,$A42)+COUNTIF(Apr!$M$9:$M$39,$A42)+COUNTIF(Mai!$M$9:$M$39,$A42)+COUNTIF(Jun!$M$9:$M$39,$A42)+COUNTIF(Jul!$M$9:$M$39,$A42)+COUNTIF(Aug!$M$9:$M$39,$A42)+COUNTIF(Sep!$M$9:$M$39,$A42)+COUNTIF(Okt!$M$9:$M$39,$A42)+COUNTIF(Nov!$M$9:$M$39,$A42)+COUNTIF(Dez!$M$9:$M$39,$A42)</f>
        <v>0</v>
      </c>
      <c r="F42" s="496">
        <f>COUNTIF(Jan!$M$43:$M$73,$A42)+COUNTIF(Feb!$M$43:$M$73,$A42)+COUNTIF(Mar!$M$43:$M$73,$A42)+COUNTIF(Apr!$M$43:$M$73,$A42)+COUNTIF(Mai!$M$43:$M$73,$A42)+COUNTIF(Jun!$M$43:$M$73,$A42)+COUNTIF(Jul!$M$43:$M$73,$A42)+COUNTIF(Aug!$M$43:$M$73,$A42)+COUNTIF(Sep!$M$43:$M$73,$A42)+COUNTIF(Okt!$M$43:$M$73,$A42)+COUNTIF(Nov!$M$43:$M$73,$A42)+COUNTIF(Dez!$M$43:$M$73,$A42)</f>
        <v>0</v>
      </c>
      <c r="G42" s="496">
        <f t="shared" si="2"/>
        <v>0</v>
      </c>
      <c r="H42" s="93" t="str">
        <f t="shared" si="0"/>
        <v/>
      </c>
      <c r="I42" s="93" t="str">
        <f>IF(ISERROR(H42/(Start!$D$25*Start!$D$25)),"",H42/(Start!$D$25*Start!$D$25))</f>
        <v/>
      </c>
      <c r="J42" s="16">
        <f>SUMIF(Jan!$M$9:$M$39,$A42,Jan!R$9:R$39)+SUMIF(Feb!$M$9:$M$39,$A42,Feb!R$9:R$39)+SUMIF(Mar!$M$9:$M$39,$A42,Mar!R$9:R$39)+SUMIF(Apr!$M$9:$M$39,$A42,Apr!R$9:R$39)+SUMIF(Mai!$M$9:$M$39,$A42,Mai!R$9:R$39)+SUMIF(Jun!$M$9:$M$39,$A42,Jun!R$9:R$39)+SUMIF(Jul!$M$9:$M$39,$A42,Jul!R$9:R$39)+SUMIF(Aug!$M$9:$M$39,$A42,Aug!R$9:R$39)+SUMIF(Sep!$M$9:$M$39,$A42,Sep!R$9:R$39)+SUMIF(Okt!$M$9:$M$39,$A42,Okt!R$9:R$39)+SUMIF(Nov!$M$9:$M$39,$A42,Nov!R$9:R$39)+SUMIF(Dez!$M$9:$M$39,$A42,Dez!R$9:R$39)</f>
        <v>0</v>
      </c>
      <c r="K42" s="16">
        <f>SUMIF(Jan!$M$43:$M$73,$A42,Jan!R$43:R$73)+SUMIF(Feb!$M$43:$M$73,$A42,Feb!R$43:R$73)+SUMIF(Mar!$M$43:$M$73,$A42,Mar!R$43:R$73)+SUMIF(Apr!$M$43:$M$73,$A42,Apr!R$43:R$73)+SUMIF(Mai!$M$43:$M$73,$A42,Mai!R$43:R$73)+SUMIF(Jun!$M$43:$M$73,$A42,Jun!R$43:R$73)+SUMIF(Jul!$M$43:$M$73,$A42,Jul!R$43:R$73)+SUMIF(Aug!$M$43:$M$73,$A42,Aug!R$43:R$73)+SUMIF(Sep!$M$43:$M$73,$A42,Sep!R$43:R$73)+SUMIF(Okt!$M$43:$M$73,$A42,Okt!R$43:R$73)+SUMIF(Nov!$M$43:$M$73,$A42,Nov!R$43:R$73)+SUMIF(Dez!$M$43:$M$73,$A42,Dez!R$43:R$73)</f>
        <v>0</v>
      </c>
      <c r="L42" s="16" t="str">
        <f t="shared" si="3"/>
        <v/>
      </c>
      <c r="M42" s="17">
        <f>SUMIF(Jan!$M$9:$M$39,$A42,Jan!S$9:S$39)+SUMIF(Feb!$M$9:$M$39,$A42,Feb!S$9:S$39)+SUMIF(Mar!$M$9:$M$39,$A42,Mar!S$9:S$39)+SUMIF(Apr!$M$9:$M$39,$A42,Apr!S$9:S$39)+SUMIF(Mai!$M$9:$M$39,$A42,Mai!S$9:S$39)+SUMIF(Jun!$M$9:$M$39,$A42,Jun!S$9:S$39)+SUMIF(Jul!$M$9:$M$39,$A42,Jul!S$9:S$39)+SUMIF(Aug!$M$9:$M$39,$A42,Aug!S$9:S$39)+SUMIF(Sep!$M$9:$M$39,$A42,Sep!S$9:S$39)+SUMIF(Okt!$M$9:$M$39,$A42,Okt!S$9:S$39)+SUMIF(Nov!$M$9:$M$39,$A42,Nov!S$9:S$39)+SUMIF(Dez!$M$9:$M$39,$A42,Dez!S$9:S$39)</f>
        <v>0</v>
      </c>
      <c r="N42" s="17">
        <f>SUMIF(Jan!$M$43:$M$73,$A42,Jan!S$43:S$73)+SUMIF(Feb!$M$43:$M$73,$A42,Feb!S$43:S$73)+SUMIF(Mar!$M$43:$M$73,$A42,Mar!S$43:S$73)+SUMIF(Apr!$M$43:$M$73,$A42,Apr!S$43:S$73)+SUMIF(Mai!$M$43:$M$73,$A42,Mai!S$43:S$73)+SUMIF(Jun!$M$43:$M$73,$A42,Jun!S$43:S$73)+SUMIF(Jul!$M$43:$M$73,$A42,Jul!S$43:S$73)+SUMIF(Aug!$M$43:$M$73,$A42,Aug!S$43:S$73)+SUMIF(Sep!$M$43:$M$73,$A42,Sep!S$43:S$73)+SUMIF(Okt!$M$43:$M$73,$A42,Okt!S$43:S$73)+SUMIF(Nov!$M$43:$M$73,$A42,Nov!S$43:S$73)+SUMIF(Dez!$M$43:$M$73,$A42,Dez!S$43:S$73)</f>
        <v>0</v>
      </c>
      <c r="O42" s="17" t="str">
        <f t="shared" si="4"/>
        <v/>
      </c>
      <c r="P42" s="74">
        <f>SUMIF(Jan!$M$9:$M$39,$A42,Jan!U$9:U$39)+SUMIF(Feb!$M$9:$M$39,$A42,Feb!U$9:U$39)+SUMIF(Mar!$M$9:$M$39,$A42,Mar!U$9:U$39)+SUMIF(Apr!$M$9:$M$39,$A42,Apr!U$9:U$39)+SUMIF(Mai!$M$9:$M$39,$A42,Mai!U$9:U$39)+SUMIF(Jun!$M$9:$M$39,$A42,Jun!U$9:U$39)+SUMIF(Jul!$M$9:$M$39,$A42,Jul!U$9:U$39)+SUMIF(Aug!$M$9:$M$39,$A42,Aug!U$9:U$39)+SUMIF(Sep!$M$9:$M$39,$A42,Sep!U$9:U$39)+SUMIF(Okt!$M$9:$M$39,$A42,Okt!U$9:U$39)+SUMIF(Nov!$M$9:$M$39,$A42,Nov!U$9:U$39)+SUMIF(Dez!$M$9:$M$39,$A42,Dez!U$9:U$39)</f>
        <v>0</v>
      </c>
      <c r="Q42" s="74">
        <f>SUMIF(Jan!$M$43:$M$73,$A42,Jan!U$43:U$73)+SUMIF(Feb!$M$43:$M$73,$A42,Feb!U$43:U$73)+SUMIF(Mar!$M$43:$M$73,$A42,Mar!U$43:U$73)+SUMIF(Apr!$M$43:$M$73,$A42,Apr!U$43:U$73)+SUMIF(Mai!$M$43:$M$73,$A42,Mai!U$43:U$73)+SUMIF(Jun!$M$43:$M$73,$A42,Jun!U$43:U$73)+SUMIF(Jul!$M$43:$M$73,$A42,Jul!U$43:U$73)+SUMIF(Aug!$M$43:$M$73,$A42,Aug!U$43:U$73)+SUMIF(Sep!$M$43:$M$73,$A42,Sep!U$43:U$73)+SUMIF(Okt!$M$43:$M$73,$A42,Okt!U$43:U$73)+SUMIF(Nov!$M$43:$M$73,$A42,Nov!U$43:U$73)+SUMIF(Dez!$M$43:$M$73,$A42,Dez!U$43:U$73)</f>
        <v>0</v>
      </c>
      <c r="R42" s="11" t="str">
        <f t="shared" si="5"/>
        <v/>
      </c>
      <c r="S42" s="74" t="str">
        <f>IF(V42=0,"",(SUMIF(Jan!M$9:M$73,A42,Jan!W$9:W$73)+SUMIF(Feb!M$9:M$73,A42,Feb!W$9:W$73)+SUMIF(Mar!M$9:M$73,A42,Mar!W$9:W$73)+SUMIF(Apr!M$9:M$73,A42,Apr!W$9:W$73)+SUMIF(Mai!M$9:M$73,A42,Mai!W$9:W$73)+SUMIF(Jun!M$9:M$73,A42,Jun!W$9:W$73)+SUMIF(Jul!M$9:M$73,A42,Jul!W$9:W$73)+SUMIF(Aug!M$9:M$73,A42,Aug!W$9:W$73)+SUMIF(Sep!M$9:M$73,A42,Sep!W$9:W$73)+SUMIF(Okt!M$9:M$73,A42,Okt!W$9:W$73)+SUMIF(Nov!M$9:M$73,A42,Nov!W$9:W$73)+SUMIF(Dez!M$9:M$73,A42,Dez!W$9:W$73))/V42)</f>
        <v/>
      </c>
      <c r="T42" s="1" t="str">
        <f t="shared" si="6"/>
        <v/>
      </c>
      <c r="U42" s="6" t="str">
        <f t="shared" si="7"/>
        <v/>
      </c>
      <c r="V42" s="94">
        <f>COUNTIF(Jan!$M$9:$M$39,$A42)+COUNTIF(Jan!$M$43:$M$73,$A42)+COUNTIF(Feb!$M$9:$M$39,$A42)+COUNTIF(Feb!$M$43:$M$73,$A42)+COUNTIF(Mar!$M$9:$M$39,$A42)+COUNTIF(Mar!$M$43:$M$73,$A42)+COUNTIF(Apr!$M$9:$M$39,$A42)+COUNTIF(Apr!$M$43:$M$73,$A42)+COUNTIF(Mai!$M$9:$M$39,$A42)+COUNTIF(Mai!$M$43:$M$73,$A42)+COUNTIF(Jun!$M$9:$M$39,$A42)+COUNTIF(Jun!$M$43:$M$73,$A42)+COUNTIF(Jul!$M$9:$M$39,$A42)+COUNTIF(Jul!$M$43:$M$73,$A42)+COUNTIF(Aug!$M$9:$M$39,$A42)+COUNTIF(Aug!$M$43:$M$73,$A42)+COUNTIF(Sep!$M$9:$M$39,$A42)+COUNTIF(Sep!$M$43:$M$73,$A42)+COUNTIF(Okt!$M$9:$M$39,$A42)+COUNTIF(Okt!$M$43:$M$73,$A42)+COUNTIF(Nov!$M$9:$M$39,$A42)+COUNTIF(Nov!$M$43:$M$73,$A42)+COUNTIF(Dez!$M$9:$M$39,$A42)+COUNTIF(Dez!$M$43:$M$73,$A42)</f>
        <v>0</v>
      </c>
      <c r="W42" s="8" t="str">
        <f t="shared" si="8"/>
        <v/>
      </c>
      <c r="X42" s="6" t="str">
        <f t="shared" si="9"/>
        <v/>
      </c>
      <c r="Y42" s="18" t="str">
        <f t="shared" si="10"/>
        <v/>
      </c>
    </row>
    <row r="43" spans="1:25" x14ac:dyDescent="0.2">
      <c r="A43" s="175">
        <f t="shared" si="11"/>
        <v>31</v>
      </c>
      <c r="B43" s="93" t="e">
        <f t="shared" si="1"/>
        <v>#N/A</v>
      </c>
      <c r="C43" s="495">
        <f>SUMIF(Jan!$A$9:$A$39,$A43,Jan!G$9:G$39)+SUMIF(Feb!$A$9:$A$39,$A43,Feb!G$9:G$39)+SUMIF(Mar!$A$9:$A$39,$A43,Mar!G$9:G$39)+SUMIF(Apr!$A$9:$A$39,$A43,Apr!G$9:G$39)+SUMIF(Mai!$A$9:$A$39,$A43,Mai!G$9:G$39)+SUMIF(Jun!$A$9:$A$39,$A43,Jun!G$9:G$39)+SUMIF(Jul!$A$9:$A$39,$A43,Jul!G$9:G$39)+SUMIF(Aug!$A$9:$A$39,$A43,Aug!G$9:G$39)+SUMIF(Sep!$A$9:$A$39,$A43,Sep!G$9:G$39)+SUMIF(Okt!$A$9:$A$39,$A43,Okt!G$9:G$39)+SUMIF(Nov!$A$9:$A$39,$A43,Nov!G$9:G$39)+SUMIF(Dez!$A$9:$A$39,$A43,Dez!G$9:G$39)</f>
        <v>0</v>
      </c>
      <c r="D43" s="496">
        <f>SUMIF(Jan!$A$9:$A$39,$A43,Jan!H$9:H$39)+SUMIF(Feb!$A$9:$A$39,$A43,Feb!H$9:H$39)+SUMIF(Mar!$A$9:$A$39,$A43,Mar!H$9:H$39)+SUMIF(Apr!$A$9:$A$39,$A43,Apr!H$9:H$39)+SUMIF(Mai!$A$9:$A$39,$A43,Mai!H$9:H$39)+SUMIF(Jun!$A$9:$A$39,$A43,Jun!H$9:H$39)+SUMIF(Jul!$A$9:$A$39,$A43,Jul!H$9:H$39)+SUMIF(Aug!$A$9:$A$39,$A43,Aug!H$9:H$39)+SUMIF(Sep!$A$9:$A$39,$A43,Sep!H$9:H$39)+SUMIF(Okt!$A$9:$A$39,$A43,Okt!H$9:H$39)+SUMIF(Nov!$A$9:$A$39,$A43,Nov!H$9:H$39)+SUMIF(Dez!$A$9:$A$39,$A43,Dez!H$9:H$39)</f>
        <v>0</v>
      </c>
      <c r="E43" s="496">
        <f>COUNTIF(Jan!$M$9:$M$39,$A43)+COUNTIF(Feb!$M$9:$M$39,$A43)+COUNTIF(Mar!$M$9:$M$39,$A43)+COUNTIF(Apr!$M$9:$M$39,$A43)+COUNTIF(Mai!$M$9:$M$39,$A43)+COUNTIF(Jun!$M$9:$M$39,$A43)+COUNTIF(Jul!$M$9:$M$39,$A43)+COUNTIF(Aug!$M$9:$M$39,$A43)+COUNTIF(Sep!$M$9:$M$39,$A43)+COUNTIF(Okt!$M$9:$M$39,$A43)+COUNTIF(Nov!$M$9:$M$39,$A43)+COUNTIF(Dez!$M$9:$M$39,$A43)</f>
        <v>0</v>
      </c>
      <c r="F43" s="496">
        <f>COUNTIF(Jan!$M$43:$M$73,$A43)+COUNTIF(Feb!$M$43:$M$73,$A43)+COUNTIF(Mar!$M$43:$M$73,$A43)+COUNTIF(Apr!$M$43:$M$73,$A43)+COUNTIF(Mai!$M$43:$M$73,$A43)+COUNTIF(Jun!$M$43:$M$73,$A43)+COUNTIF(Jul!$M$43:$M$73,$A43)+COUNTIF(Aug!$M$43:$M$73,$A43)+COUNTIF(Sep!$M$43:$M$73,$A43)+COUNTIF(Okt!$M$43:$M$73,$A43)+COUNTIF(Nov!$M$43:$M$73,$A43)+COUNTIF(Dez!$M$43:$M$73,$A43)</f>
        <v>0</v>
      </c>
      <c r="G43" s="496">
        <f t="shared" si="2"/>
        <v>0</v>
      </c>
      <c r="H43" s="93" t="str">
        <f t="shared" si="0"/>
        <v/>
      </c>
      <c r="I43" s="93" t="str">
        <f>IF(ISERROR(H43/(Start!$D$25*Start!$D$25)),"",H43/(Start!$D$25*Start!$D$25))</f>
        <v/>
      </c>
      <c r="J43" s="16">
        <f>SUMIF(Jan!$M$9:$M$39,$A43,Jan!R$9:R$39)+SUMIF(Feb!$M$9:$M$39,$A43,Feb!R$9:R$39)+SUMIF(Mar!$M$9:$M$39,$A43,Mar!R$9:R$39)+SUMIF(Apr!$M$9:$M$39,$A43,Apr!R$9:R$39)+SUMIF(Mai!$M$9:$M$39,$A43,Mai!R$9:R$39)+SUMIF(Jun!$M$9:$M$39,$A43,Jun!R$9:R$39)+SUMIF(Jul!$M$9:$M$39,$A43,Jul!R$9:R$39)+SUMIF(Aug!$M$9:$M$39,$A43,Aug!R$9:R$39)+SUMIF(Sep!$M$9:$M$39,$A43,Sep!R$9:R$39)+SUMIF(Okt!$M$9:$M$39,$A43,Okt!R$9:R$39)+SUMIF(Nov!$M$9:$M$39,$A43,Nov!R$9:R$39)+SUMIF(Dez!$M$9:$M$39,$A43,Dez!R$9:R$39)</f>
        <v>0</v>
      </c>
      <c r="K43" s="16">
        <f>SUMIF(Jan!$M$43:$M$73,$A43,Jan!R$43:R$73)+SUMIF(Feb!$M$43:$M$73,$A43,Feb!R$43:R$73)+SUMIF(Mar!$M$43:$M$73,$A43,Mar!R$43:R$73)+SUMIF(Apr!$M$43:$M$73,$A43,Apr!R$43:R$73)+SUMIF(Mai!$M$43:$M$73,$A43,Mai!R$43:R$73)+SUMIF(Jun!$M$43:$M$73,$A43,Jun!R$43:R$73)+SUMIF(Jul!$M$43:$M$73,$A43,Jul!R$43:R$73)+SUMIF(Aug!$M$43:$M$73,$A43,Aug!R$43:R$73)+SUMIF(Sep!$M$43:$M$73,$A43,Sep!R$43:R$73)+SUMIF(Okt!$M$43:$M$73,$A43,Okt!R$43:R$73)+SUMIF(Nov!$M$43:$M$73,$A43,Nov!R$43:R$73)+SUMIF(Dez!$M$43:$M$73,$A43,Dez!R$43:R$73)</f>
        <v>0</v>
      </c>
      <c r="L43" s="16" t="str">
        <f t="shared" si="3"/>
        <v/>
      </c>
      <c r="M43" s="17">
        <f>SUMIF(Jan!$M$9:$M$39,$A43,Jan!S$9:S$39)+SUMIF(Feb!$M$9:$M$39,$A43,Feb!S$9:S$39)+SUMIF(Mar!$M$9:$M$39,$A43,Mar!S$9:S$39)+SUMIF(Apr!$M$9:$M$39,$A43,Apr!S$9:S$39)+SUMIF(Mai!$M$9:$M$39,$A43,Mai!S$9:S$39)+SUMIF(Jun!$M$9:$M$39,$A43,Jun!S$9:S$39)+SUMIF(Jul!$M$9:$M$39,$A43,Jul!S$9:S$39)+SUMIF(Aug!$M$9:$M$39,$A43,Aug!S$9:S$39)+SUMIF(Sep!$M$9:$M$39,$A43,Sep!S$9:S$39)+SUMIF(Okt!$M$9:$M$39,$A43,Okt!S$9:S$39)+SUMIF(Nov!$M$9:$M$39,$A43,Nov!S$9:S$39)+SUMIF(Dez!$M$9:$M$39,$A43,Dez!S$9:S$39)</f>
        <v>0</v>
      </c>
      <c r="N43" s="17">
        <f>SUMIF(Jan!$M$43:$M$73,$A43,Jan!S$43:S$73)+SUMIF(Feb!$M$43:$M$73,$A43,Feb!S$43:S$73)+SUMIF(Mar!$M$43:$M$73,$A43,Mar!S$43:S$73)+SUMIF(Apr!$M$43:$M$73,$A43,Apr!S$43:S$73)+SUMIF(Mai!$M$43:$M$73,$A43,Mai!S$43:S$73)+SUMIF(Jun!$M$43:$M$73,$A43,Jun!S$43:S$73)+SUMIF(Jul!$M$43:$M$73,$A43,Jul!S$43:S$73)+SUMIF(Aug!$M$43:$M$73,$A43,Aug!S$43:S$73)+SUMIF(Sep!$M$43:$M$73,$A43,Sep!S$43:S$73)+SUMIF(Okt!$M$43:$M$73,$A43,Okt!S$43:S$73)+SUMIF(Nov!$M$43:$M$73,$A43,Nov!S$43:S$73)+SUMIF(Dez!$M$43:$M$73,$A43,Dez!S$43:S$73)</f>
        <v>0</v>
      </c>
      <c r="O43" s="17" t="str">
        <f t="shared" si="4"/>
        <v/>
      </c>
      <c r="P43" s="74">
        <f>SUMIF(Jan!$M$9:$M$39,$A43,Jan!U$9:U$39)+SUMIF(Feb!$M$9:$M$39,$A43,Feb!U$9:U$39)+SUMIF(Mar!$M$9:$M$39,$A43,Mar!U$9:U$39)+SUMIF(Apr!$M$9:$M$39,$A43,Apr!U$9:U$39)+SUMIF(Mai!$M$9:$M$39,$A43,Mai!U$9:U$39)+SUMIF(Jun!$M$9:$M$39,$A43,Jun!U$9:U$39)+SUMIF(Jul!$M$9:$M$39,$A43,Jul!U$9:U$39)+SUMIF(Aug!$M$9:$M$39,$A43,Aug!U$9:U$39)+SUMIF(Sep!$M$9:$M$39,$A43,Sep!U$9:U$39)+SUMIF(Okt!$M$9:$M$39,$A43,Okt!U$9:U$39)+SUMIF(Nov!$M$9:$M$39,$A43,Nov!U$9:U$39)+SUMIF(Dez!$M$9:$M$39,$A43,Dez!U$9:U$39)</f>
        <v>0</v>
      </c>
      <c r="Q43" s="74">
        <f>SUMIF(Jan!$M$43:$M$73,$A43,Jan!U$43:U$73)+SUMIF(Feb!$M$43:$M$73,$A43,Feb!U$43:U$73)+SUMIF(Mar!$M$43:$M$73,$A43,Mar!U$43:U$73)+SUMIF(Apr!$M$43:$M$73,$A43,Apr!U$43:U$73)+SUMIF(Mai!$M$43:$M$73,$A43,Mai!U$43:U$73)+SUMIF(Jun!$M$43:$M$73,$A43,Jun!U$43:U$73)+SUMIF(Jul!$M$43:$M$73,$A43,Jul!U$43:U$73)+SUMIF(Aug!$M$43:$M$73,$A43,Aug!U$43:U$73)+SUMIF(Sep!$M$43:$M$73,$A43,Sep!U$43:U$73)+SUMIF(Okt!$M$43:$M$73,$A43,Okt!U$43:U$73)+SUMIF(Nov!$M$43:$M$73,$A43,Nov!U$43:U$73)+SUMIF(Dez!$M$43:$M$73,$A43,Dez!U$43:U$73)</f>
        <v>0</v>
      </c>
      <c r="R43" s="11" t="str">
        <f t="shared" si="5"/>
        <v/>
      </c>
      <c r="S43" s="74" t="str">
        <f>IF(V43=0,"",(SUMIF(Jan!M$9:M$73,A43,Jan!W$9:W$73)+SUMIF(Feb!M$9:M$73,A43,Feb!W$9:W$73)+SUMIF(Mar!M$9:M$73,A43,Mar!W$9:W$73)+SUMIF(Apr!M$9:M$73,A43,Apr!W$9:W$73)+SUMIF(Mai!M$9:M$73,A43,Mai!W$9:W$73)+SUMIF(Jun!M$9:M$73,A43,Jun!W$9:W$73)+SUMIF(Jul!M$9:M$73,A43,Jul!W$9:W$73)+SUMIF(Aug!M$9:M$73,A43,Aug!W$9:W$73)+SUMIF(Sep!M$9:M$73,A43,Sep!W$9:W$73)+SUMIF(Okt!M$9:M$73,A43,Okt!W$9:W$73)+SUMIF(Nov!M$9:M$73,A43,Nov!W$9:W$73)+SUMIF(Dez!M$9:M$73,A43,Dez!W$9:W$73))/V43)</f>
        <v/>
      </c>
      <c r="T43" s="1" t="str">
        <f t="shared" si="6"/>
        <v/>
      </c>
      <c r="U43" s="6" t="str">
        <f t="shared" si="7"/>
        <v/>
      </c>
      <c r="V43" s="94">
        <f>COUNTIF(Jan!$M$9:$M$39,$A43)+COUNTIF(Jan!$M$43:$M$73,$A43)+COUNTIF(Feb!$M$9:$M$39,$A43)+COUNTIF(Feb!$M$43:$M$73,$A43)+COUNTIF(Mar!$M$9:$M$39,$A43)+COUNTIF(Mar!$M$43:$M$73,$A43)+COUNTIF(Apr!$M$9:$M$39,$A43)+COUNTIF(Apr!$M$43:$M$73,$A43)+COUNTIF(Mai!$M$9:$M$39,$A43)+COUNTIF(Mai!$M$43:$M$73,$A43)+COUNTIF(Jun!$M$9:$M$39,$A43)+COUNTIF(Jun!$M$43:$M$73,$A43)+COUNTIF(Jul!$M$9:$M$39,$A43)+COUNTIF(Jul!$M$43:$M$73,$A43)+COUNTIF(Aug!$M$9:$M$39,$A43)+COUNTIF(Aug!$M$43:$M$73,$A43)+COUNTIF(Sep!$M$9:$M$39,$A43)+COUNTIF(Sep!$M$43:$M$73,$A43)+COUNTIF(Okt!$M$9:$M$39,$A43)+COUNTIF(Okt!$M$43:$M$73,$A43)+COUNTIF(Nov!$M$9:$M$39,$A43)+COUNTIF(Nov!$M$43:$M$73,$A43)+COUNTIF(Dez!$M$9:$M$39,$A43)+COUNTIF(Dez!$M$43:$M$73,$A43)</f>
        <v>0</v>
      </c>
      <c r="W43" s="8" t="str">
        <f t="shared" si="8"/>
        <v/>
      </c>
      <c r="X43" s="6" t="str">
        <f t="shared" si="9"/>
        <v/>
      </c>
      <c r="Y43" s="18" t="str">
        <f t="shared" si="10"/>
        <v/>
      </c>
    </row>
    <row r="44" spans="1:25" x14ac:dyDescent="0.2">
      <c r="A44" s="175">
        <f t="shared" si="11"/>
        <v>32</v>
      </c>
      <c r="B44" s="93" t="e">
        <f t="shared" si="1"/>
        <v>#N/A</v>
      </c>
      <c r="C44" s="495">
        <f>SUMIF(Jan!$A$9:$A$39,$A44,Jan!G$9:G$39)+SUMIF(Feb!$A$9:$A$39,$A44,Feb!G$9:G$39)+SUMIF(Mar!$A$9:$A$39,$A44,Mar!G$9:G$39)+SUMIF(Apr!$A$9:$A$39,$A44,Apr!G$9:G$39)+SUMIF(Mai!$A$9:$A$39,$A44,Mai!G$9:G$39)+SUMIF(Jun!$A$9:$A$39,$A44,Jun!G$9:G$39)+SUMIF(Jul!$A$9:$A$39,$A44,Jul!G$9:G$39)+SUMIF(Aug!$A$9:$A$39,$A44,Aug!G$9:G$39)+SUMIF(Sep!$A$9:$A$39,$A44,Sep!G$9:G$39)+SUMIF(Okt!$A$9:$A$39,$A44,Okt!G$9:G$39)+SUMIF(Nov!$A$9:$A$39,$A44,Nov!G$9:G$39)+SUMIF(Dez!$A$9:$A$39,$A44,Dez!G$9:G$39)</f>
        <v>0</v>
      </c>
      <c r="D44" s="496">
        <f>SUMIF(Jan!$A$9:$A$39,$A44,Jan!H$9:H$39)+SUMIF(Feb!$A$9:$A$39,$A44,Feb!H$9:H$39)+SUMIF(Mar!$A$9:$A$39,$A44,Mar!H$9:H$39)+SUMIF(Apr!$A$9:$A$39,$A44,Apr!H$9:H$39)+SUMIF(Mai!$A$9:$A$39,$A44,Mai!H$9:H$39)+SUMIF(Jun!$A$9:$A$39,$A44,Jun!H$9:H$39)+SUMIF(Jul!$A$9:$A$39,$A44,Jul!H$9:H$39)+SUMIF(Aug!$A$9:$A$39,$A44,Aug!H$9:H$39)+SUMIF(Sep!$A$9:$A$39,$A44,Sep!H$9:H$39)+SUMIF(Okt!$A$9:$A$39,$A44,Okt!H$9:H$39)+SUMIF(Nov!$A$9:$A$39,$A44,Nov!H$9:H$39)+SUMIF(Dez!$A$9:$A$39,$A44,Dez!H$9:H$39)</f>
        <v>0</v>
      </c>
      <c r="E44" s="496">
        <f>COUNTIF(Jan!$M$9:$M$39,$A44)+COUNTIF(Feb!$M$9:$M$39,$A44)+COUNTIF(Mar!$M$9:$M$39,$A44)+COUNTIF(Apr!$M$9:$M$39,$A44)+COUNTIF(Mai!$M$9:$M$39,$A44)+COUNTIF(Jun!$M$9:$M$39,$A44)+COUNTIF(Jul!$M$9:$M$39,$A44)+COUNTIF(Aug!$M$9:$M$39,$A44)+COUNTIF(Sep!$M$9:$M$39,$A44)+COUNTIF(Okt!$M$9:$M$39,$A44)+COUNTIF(Nov!$M$9:$M$39,$A44)+COUNTIF(Dez!$M$9:$M$39,$A44)</f>
        <v>0</v>
      </c>
      <c r="F44" s="496">
        <f>COUNTIF(Jan!$M$43:$M$73,$A44)+COUNTIF(Feb!$M$43:$M$73,$A44)+COUNTIF(Mar!$M$43:$M$73,$A44)+COUNTIF(Apr!$M$43:$M$73,$A44)+COUNTIF(Mai!$M$43:$M$73,$A44)+COUNTIF(Jun!$M$43:$M$73,$A44)+COUNTIF(Jul!$M$43:$M$73,$A44)+COUNTIF(Aug!$M$43:$M$73,$A44)+COUNTIF(Sep!$M$43:$M$73,$A44)+COUNTIF(Okt!$M$43:$M$73,$A44)+COUNTIF(Nov!$M$43:$M$73,$A44)+COUNTIF(Dez!$M$43:$M$73,$A44)</f>
        <v>0</v>
      </c>
      <c r="G44" s="496">
        <f t="shared" si="2"/>
        <v>0</v>
      </c>
      <c r="H44" s="93" t="str">
        <f t="shared" si="0"/>
        <v/>
      </c>
      <c r="I44" s="93" t="str">
        <f>IF(ISERROR(H44/(Start!$D$25*Start!$D$25)),"",H44/(Start!$D$25*Start!$D$25))</f>
        <v/>
      </c>
      <c r="J44" s="16">
        <f>SUMIF(Jan!$M$9:$M$39,$A44,Jan!R$9:R$39)+SUMIF(Feb!$M$9:$M$39,$A44,Feb!R$9:R$39)+SUMIF(Mar!$M$9:$M$39,$A44,Mar!R$9:R$39)+SUMIF(Apr!$M$9:$M$39,$A44,Apr!R$9:R$39)+SUMIF(Mai!$M$9:$M$39,$A44,Mai!R$9:R$39)+SUMIF(Jun!$M$9:$M$39,$A44,Jun!R$9:R$39)+SUMIF(Jul!$M$9:$M$39,$A44,Jul!R$9:R$39)+SUMIF(Aug!$M$9:$M$39,$A44,Aug!R$9:R$39)+SUMIF(Sep!$M$9:$M$39,$A44,Sep!R$9:R$39)+SUMIF(Okt!$M$9:$M$39,$A44,Okt!R$9:R$39)+SUMIF(Nov!$M$9:$M$39,$A44,Nov!R$9:R$39)+SUMIF(Dez!$M$9:$M$39,$A44,Dez!R$9:R$39)</f>
        <v>0</v>
      </c>
      <c r="K44" s="16">
        <f>SUMIF(Jan!$M$43:$M$73,$A44,Jan!R$43:R$73)+SUMIF(Feb!$M$43:$M$73,$A44,Feb!R$43:R$73)+SUMIF(Mar!$M$43:$M$73,$A44,Mar!R$43:R$73)+SUMIF(Apr!$M$43:$M$73,$A44,Apr!R$43:R$73)+SUMIF(Mai!$M$43:$M$73,$A44,Mai!R$43:R$73)+SUMIF(Jun!$M$43:$M$73,$A44,Jun!R$43:R$73)+SUMIF(Jul!$M$43:$M$73,$A44,Jul!R$43:R$73)+SUMIF(Aug!$M$43:$M$73,$A44,Aug!R$43:R$73)+SUMIF(Sep!$M$43:$M$73,$A44,Sep!R$43:R$73)+SUMIF(Okt!$M$43:$M$73,$A44,Okt!R$43:R$73)+SUMIF(Nov!$M$43:$M$73,$A44,Nov!R$43:R$73)+SUMIF(Dez!$M$43:$M$73,$A44,Dez!R$43:R$73)</f>
        <v>0</v>
      </c>
      <c r="L44" s="16" t="str">
        <f t="shared" si="3"/>
        <v/>
      </c>
      <c r="M44" s="17">
        <f>SUMIF(Jan!$M$9:$M$39,$A44,Jan!S$9:S$39)+SUMIF(Feb!$M$9:$M$39,$A44,Feb!S$9:S$39)+SUMIF(Mar!$M$9:$M$39,$A44,Mar!S$9:S$39)+SUMIF(Apr!$M$9:$M$39,$A44,Apr!S$9:S$39)+SUMIF(Mai!$M$9:$M$39,$A44,Mai!S$9:S$39)+SUMIF(Jun!$M$9:$M$39,$A44,Jun!S$9:S$39)+SUMIF(Jul!$M$9:$M$39,$A44,Jul!S$9:S$39)+SUMIF(Aug!$M$9:$M$39,$A44,Aug!S$9:S$39)+SUMIF(Sep!$M$9:$M$39,$A44,Sep!S$9:S$39)+SUMIF(Okt!$M$9:$M$39,$A44,Okt!S$9:S$39)+SUMIF(Nov!$M$9:$M$39,$A44,Nov!S$9:S$39)+SUMIF(Dez!$M$9:$M$39,$A44,Dez!S$9:S$39)</f>
        <v>0</v>
      </c>
      <c r="N44" s="17">
        <f>SUMIF(Jan!$M$43:$M$73,$A44,Jan!S$43:S$73)+SUMIF(Feb!$M$43:$M$73,$A44,Feb!S$43:S$73)+SUMIF(Mar!$M$43:$M$73,$A44,Mar!S$43:S$73)+SUMIF(Apr!$M$43:$M$73,$A44,Apr!S$43:S$73)+SUMIF(Mai!$M$43:$M$73,$A44,Mai!S$43:S$73)+SUMIF(Jun!$M$43:$M$73,$A44,Jun!S$43:S$73)+SUMIF(Jul!$M$43:$M$73,$A44,Jul!S$43:S$73)+SUMIF(Aug!$M$43:$M$73,$A44,Aug!S$43:S$73)+SUMIF(Sep!$M$43:$M$73,$A44,Sep!S$43:S$73)+SUMIF(Okt!$M$43:$M$73,$A44,Okt!S$43:S$73)+SUMIF(Nov!$M$43:$M$73,$A44,Nov!S$43:S$73)+SUMIF(Dez!$M$43:$M$73,$A44,Dez!S$43:S$73)</f>
        <v>0</v>
      </c>
      <c r="O44" s="17" t="str">
        <f t="shared" si="4"/>
        <v/>
      </c>
      <c r="P44" s="74">
        <f>SUMIF(Jan!$M$9:$M$39,$A44,Jan!U$9:U$39)+SUMIF(Feb!$M$9:$M$39,$A44,Feb!U$9:U$39)+SUMIF(Mar!$M$9:$M$39,$A44,Mar!U$9:U$39)+SUMIF(Apr!$M$9:$M$39,$A44,Apr!U$9:U$39)+SUMIF(Mai!$M$9:$M$39,$A44,Mai!U$9:U$39)+SUMIF(Jun!$M$9:$M$39,$A44,Jun!U$9:U$39)+SUMIF(Jul!$M$9:$M$39,$A44,Jul!U$9:U$39)+SUMIF(Aug!$M$9:$M$39,$A44,Aug!U$9:U$39)+SUMIF(Sep!$M$9:$M$39,$A44,Sep!U$9:U$39)+SUMIF(Okt!$M$9:$M$39,$A44,Okt!U$9:U$39)+SUMIF(Nov!$M$9:$M$39,$A44,Nov!U$9:U$39)+SUMIF(Dez!$M$9:$M$39,$A44,Dez!U$9:U$39)</f>
        <v>0</v>
      </c>
      <c r="Q44" s="74">
        <f>SUMIF(Jan!$M$43:$M$73,$A44,Jan!U$43:U$73)+SUMIF(Feb!$M$43:$M$73,$A44,Feb!U$43:U$73)+SUMIF(Mar!$M$43:$M$73,$A44,Mar!U$43:U$73)+SUMIF(Apr!$M$43:$M$73,$A44,Apr!U$43:U$73)+SUMIF(Mai!$M$43:$M$73,$A44,Mai!U$43:U$73)+SUMIF(Jun!$M$43:$M$73,$A44,Jun!U$43:U$73)+SUMIF(Jul!$M$43:$M$73,$A44,Jul!U$43:U$73)+SUMIF(Aug!$M$43:$M$73,$A44,Aug!U$43:U$73)+SUMIF(Sep!$M$43:$M$73,$A44,Sep!U$43:U$73)+SUMIF(Okt!$M$43:$M$73,$A44,Okt!U$43:U$73)+SUMIF(Nov!$M$43:$M$73,$A44,Nov!U$43:U$73)+SUMIF(Dez!$M$43:$M$73,$A44,Dez!U$43:U$73)</f>
        <v>0</v>
      </c>
      <c r="R44" s="11" t="str">
        <f t="shared" si="5"/>
        <v/>
      </c>
      <c r="S44" s="74" t="str">
        <f>IF(V44=0,"",(SUMIF(Jan!M$9:M$73,A44,Jan!W$9:W$73)+SUMIF(Feb!M$9:M$73,A44,Feb!W$9:W$73)+SUMIF(Mar!M$9:M$73,A44,Mar!W$9:W$73)+SUMIF(Apr!M$9:M$73,A44,Apr!W$9:W$73)+SUMIF(Mai!M$9:M$73,A44,Mai!W$9:W$73)+SUMIF(Jun!M$9:M$73,A44,Jun!W$9:W$73)+SUMIF(Jul!M$9:M$73,A44,Jul!W$9:W$73)+SUMIF(Aug!M$9:M$73,A44,Aug!W$9:W$73)+SUMIF(Sep!M$9:M$73,A44,Sep!W$9:W$73)+SUMIF(Okt!M$9:M$73,A44,Okt!W$9:W$73)+SUMIF(Nov!M$9:M$73,A44,Nov!W$9:W$73)+SUMIF(Dez!M$9:M$73,A44,Dez!W$9:W$73))/V44)</f>
        <v/>
      </c>
      <c r="T44" s="1" t="str">
        <f t="shared" si="6"/>
        <v/>
      </c>
      <c r="U44" s="6" t="str">
        <f t="shared" si="7"/>
        <v/>
      </c>
      <c r="V44" s="94">
        <f>COUNTIF(Jan!$M$9:$M$39,$A44)+COUNTIF(Jan!$M$43:$M$73,$A44)+COUNTIF(Feb!$M$9:$M$39,$A44)+COUNTIF(Feb!$M$43:$M$73,$A44)+COUNTIF(Mar!$M$9:$M$39,$A44)+COUNTIF(Mar!$M$43:$M$73,$A44)+COUNTIF(Apr!$M$9:$M$39,$A44)+COUNTIF(Apr!$M$43:$M$73,$A44)+COUNTIF(Mai!$M$9:$M$39,$A44)+COUNTIF(Mai!$M$43:$M$73,$A44)+COUNTIF(Jun!$M$9:$M$39,$A44)+COUNTIF(Jun!$M$43:$M$73,$A44)+COUNTIF(Jul!$M$9:$M$39,$A44)+COUNTIF(Jul!$M$43:$M$73,$A44)+COUNTIF(Aug!$M$9:$M$39,$A44)+COUNTIF(Aug!$M$43:$M$73,$A44)+COUNTIF(Sep!$M$9:$M$39,$A44)+COUNTIF(Sep!$M$43:$M$73,$A44)+COUNTIF(Okt!$M$9:$M$39,$A44)+COUNTIF(Okt!$M$43:$M$73,$A44)+COUNTIF(Nov!$M$9:$M$39,$A44)+COUNTIF(Nov!$M$43:$M$73,$A44)+COUNTIF(Dez!$M$9:$M$39,$A44)+COUNTIF(Dez!$M$43:$M$73,$A44)</f>
        <v>0</v>
      </c>
      <c r="W44" s="8" t="str">
        <f t="shared" si="8"/>
        <v/>
      </c>
      <c r="X44" s="6" t="str">
        <f t="shared" si="9"/>
        <v/>
      </c>
      <c r="Y44" s="18" t="str">
        <f t="shared" si="10"/>
        <v/>
      </c>
    </row>
    <row r="45" spans="1:25" x14ac:dyDescent="0.2">
      <c r="A45" s="175">
        <f t="shared" si="11"/>
        <v>33</v>
      </c>
      <c r="B45" s="93" t="e">
        <f t="shared" si="1"/>
        <v>#N/A</v>
      </c>
      <c r="C45" s="495">
        <f>SUMIF(Jan!$A$9:$A$39,$A45,Jan!G$9:G$39)+SUMIF(Feb!$A$9:$A$39,$A45,Feb!G$9:G$39)+SUMIF(Mar!$A$9:$A$39,$A45,Mar!G$9:G$39)+SUMIF(Apr!$A$9:$A$39,$A45,Apr!G$9:G$39)+SUMIF(Mai!$A$9:$A$39,$A45,Mai!G$9:G$39)+SUMIF(Jun!$A$9:$A$39,$A45,Jun!G$9:G$39)+SUMIF(Jul!$A$9:$A$39,$A45,Jul!G$9:G$39)+SUMIF(Aug!$A$9:$A$39,$A45,Aug!G$9:G$39)+SUMIF(Sep!$A$9:$A$39,$A45,Sep!G$9:G$39)+SUMIF(Okt!$A$9:$A$39,$A45,Okt!G$9:G$39)+SUMIF(Nov!$A$9:$A$39,$A45,Nov!G$9:G$39)+SUMIF(Dez!$A$9:$A$39,$A45,Dez!G$9:G$39)</f>
        <v>0</v>
      </c>
      <c r="D45" s="496">
        <f>SUMIF(Jan!$A$9:$A$39,$A45,Jan!H$9:H$39)+SUMIF(Feb!$A$9:$A$39,$A45,Feb!H$9:H$39)+SUMIF(Mar!$A$9:$A$39,$A45,Mar!H$9:H$39)+SUMIF(Apr!$A$9:$A$39,$A45,Apr!H$9:H$39)+SUMIF(Mai!$A$9:$A$39,$A45,Mai!H$9:H$39)+SUMIF(Jun!$A$9:$A$39,$A45,Jun!H$9:H$39)+SUMIF(Jul!$A$9:$A$39,$A45,Jul!H$9:H$39)+SUMIF(Aug!$A$9:$A$39,$A45,Aug!H$9:H$39)+SUMIF(Sep!$A$9:$A$39,$A45,Sep!H$9:H$39)+SUMIF(Okt!$A$9:$A$39,$A45,Okt!H$9:H$39)+SUMIF(Nov!$A$9:$A$39,$A45,Nov!H$9:H$39)+SUMIF(Dez!$A$9:$A$39,$A45,Dez!H$9:H$39)</f>
        <v>0</v>
      </c>
      <c r="E45" s="496">
        <f>COUNTIF(Jan!$M$9:$M$39,$A45)+COUNTIF(Feb!$M$9:$M$39,$A45)+COUNTIF(Mar!$M$9:$M$39,$A45)+COUNTIF(Apr!$M$9:$M$39,$A45)+COUNTIF(Mai!$M$9:$M$39,$A45)+COUNTIF(Jun!$M$9:$M$39,$A45)+COUNTIF(Jul!$M$9:$M$39,$A45)+COUNTIF(Aug!$M$9:$M$39,$A45)+COUNTIF(Sep!$M$9:$M$39,$A45)+COUNTIF(Okt!$M$9:$M$39,$A45)+COUNTIF(Nov!$M$9:$M$39,$A45)+COUNTIF(Dez!$M$9:$M$39,$A45)</f>
        <v>0</v>
      </c>
      <c r="F45" s="496">
        <f>COUNTIF(Jan!$M$43:$M$73,$A45)+COUNTIF(Feb!$M$43:$M$73,$A45)+COUNTIF(Mar!$M$43:$M$73,$A45)+COUNTIF(Apr!$M$43:$M$73,$A45)+COUNTIF(Mai!$M$43:$M$73,$A45)+COUNTIF(Jun!$M$43:$M$73,$A45)+COUNTIF(Jul!$M$43:$M$73,$A45)+COUNTIF(Aug!$M$43:$M$73,$A45)+COUNTIF(Sep!$M$43:$M$73,$A45)+COUNTIF(Okt!$M$43:$M$73,$A45)+COUNTIF(Nov!$M$43:$M$73,$A45)+COUNTIF(Dez!$M$43:$M$73,$A45)</f>
        <v>0</v>
      </c>
      <c r="G45" s="496">
        <f t="shared" si="2"/>
        <v>0</v>
      </c>
      <c r="H45" s="93" t="str">
        <f t="shared" ref="H45:H66" si="12">IF(ISERROR(C45/D45),"",C45/D45)</f>
        <v/>
      </c>
      <c r="I45" s="93" t="str">
        <f>IF(ISERROR(H45/(Start!$D$25*Start!$D$25)),"",H45/(Start!$D$25*Start!$D$25))</f>
        <v/>
      </c>
      <c r="J45" s="16">
        <f>SUMIF(Jan!$M$9:$M$39,$A45,Jan!R$9:R$39)+SUMIF(Feb!$M$9:$M$39,$A45,Feb!R$9:R$39)+SUMIF(Mar!$M$9:$M$39,$A45,Mar!R$9:R$39)+SUMIF(Apr!$M$9:$M$39,$A45,Apr!R$9:R$39)+SUMIF(Mai!$M$9:$M$39,$A45,Mai!R$9:R$39)+SUMIF(Jun!$M$9:$M$39,$A45,Jun!R$9:R$39)+SUMIF(Jul!$M$9:$M$39,$A45,Jul!R$9:R$39)+SUMIF(Aug!$M$9:$M$39,$A45,Aug!R$9:R$39)+SUMIF(Sep!$M$9:$M$39,$A45,Sep!R$9:R$39)+SUMIF(Okt!$M$9:$M$39,$A45,Okt!R$9:R$39)+SUMIF(Nov!$M$9:$M$39,$A45,Nov!R$9:R$39)+SUMIF(Dez!$M$9:$M$39,$A45,Dez!R$9:R$39)</f>
        <v>0</v>
      </c>
      <c r="K45" s="16">
        <f>SUMIF(Jan!$M$43:$M$73,$A45,Jan!R$43:R$73)+SUMIF(Feb!$M$43:$M$73,$A45,Feb!R$43:R$73)+SUMIF(Mar!$M$43:$M$73,$A45,Mar!R$43:R$73)+SUMIF(Apr!$M$43:$M$73,$A45,Apr!R$43:R$73)+SUMIF(Mai!$M$43:$M$73,$A45,Mai!R$43:R$73)+SUMIF(Jun!$M$43:$M$73,$A45,Jun!R$43:R$73)+SUMIF(Jul!$M$43:$M$73,$A45,Jul!R$43:R$73)+SUMIF(Aug!$M$43:$M$73,$A45,Aug!R$43:R$73)+SUMIF(Sep!$M$43:$M$73,$A45,Sep!R$43:R$73)+SUMIF(Okt!$M$43:$M$73,$A45,Okt!R$43:R$73)+SUMIF(Nov!$M$43:$M$73,$A45,Nov!R$43:R$73)+SUMIF(Dez!$M$43:$M$73,$A45,Dez!R$43:R$73)</f>
        <v>0</v>
      </c>
      <c r="L45" s="16" t="str">
        <f t="shared" si="3"/>
        <v/>
      </c>
      <c r="M45" s="17">
        <f>SUMIF(Jan!$M$9:$M$39,$A45,Jan!S$9:S$39)+SUMIF(Feb!$M$9:$M$39,$A45,Feb!S$9:S$39)+SUMIF(Mar!$M$9:$M$39,$A45,Mar!S$9:S$39)+SUMIF(Apr!$M$9:$M$39,$A45,Apr!S$9:S$39)+SUMIF(Mai!$M$9:$M$39,$A45,Mai!S$9:S$39)+SUMIF(Jun!$M$9:$M$39,$A45,Jun!S$9:S$39)+SUMIF(Jul!$M$9:$M$39,$A45,Jul!S$9:S$39)+SUMIF(Aug!$M$9:$M$39,$A45,Aug!S$9:S$39)+SUMIF(Sep!$M$9:$M$39,$A45,Sep!S$9:S$39)+SUMIF(Okt!$M$9:$M$39,$A45,Okt!S$9:S$39)+SUMIF(Nov!$M$9:$M$39,$A45,Nov!S$9:S$39)+SUMIF(Dez!$M$9:$M$39,$A45,Dez!S$9:S$39)</f>
        <v>0</v>
      </c>
      <c r="N45" s="17">
        <f>SUMIF(Jan!$M$43:$M$73,$A45,Jan!S$43:S$73)+SUMIF(Feb!$M$43:$M$73,$A45,Feb!S$43:S$73)+SUMIF(Mar!$M$43:$M$73,$A45,Mar!S$43:S$73)+SUMIF(Apr!$M$43:$M$73,$A45,Apr!S$43:S$73)+SUMIF(Mai!$M$43:$M$73,$A45,Mai!S$43:S$73)+SUMIF(Jun!$M$43:$M$73,$A45,Jun!S$43:S$73)+SUMIF(Jul!$M$43:$M$73,$A45,Jul!S$43:S$73)+SUMIF(Aug!$M$43:$M$73,$A45,Aug!S$43:S$73)+SUMIF(Sep!$M$43:$M$73,$A45,Sep!S$43:S$73)+SUMIF(Okt!$M$43:$M$73,$A45,Okt!S$43:S$73)+SUMIF(Nov!$M$43:$M$73,$A45,Nov!S$43:S$73)+SUMIF(Dez!$M$43:$M$73,$A45,Dez!S$43:S$73)</f>
        <v>0</v>
      </c>
      <c r="O45" s="17" t="str">
        <f t="shared" si="4"/>
        <v/>
      </c>
      <c r="P45" s="74">
        <f>SUMIF(Jan!$M$9:$M$39,$A45,Jan!U$9:U$39)+SUMIF(Feb!$M$9:$M$39,$A45,Feb!U$9:U$39)+SUMIF(Mar!$M$9:$M$39,$A45,Mar!U$9:U$39)+SUMIF(Apr!$M$9:$M$39,$A45,Apr!U$9:U$39)+SUMIF(Mai!$M$9:$M$39,$A45,Mai!U$9:U$39)+SUMIF(Jun!$M$9:$M$39,$A45,Jun!U$9:U$39)+SUMIF(Jul!$M$9:$M$39,$A45,Jul!U$9:U$39)+SUMIF(Aug!$M$9:$M$39,$A45,Aug!U$9:U$39)+SUMIF(Sep!$M$9:$M$39,$A45,Sep!U$9:U$39)+SUMIF(Okt!$M$9:$M$39,$A45,Okt!U$9:U$39)+SUMIF(Nov!$M$9:$M$39,$A45,Nov!U$9:U$39)+SUMIF(Dez!$M$9:$M$39,$A45,Dez!U$9:U$39)</f>
        <v>0</v>
      </c>
      <c r="Q45" s="74">
        <f>SUMIF(Jan!$M$43:$M$73,$A45,Jan!U$43:U$73)+SUMIF(Feb!$M$43:$M$73,$A45,Feb!U$43:U$73)+SUMIF(Mar!$M$43:$M$73,$A45,Mar!U$43:U$73)+SUMIF(Apr!$M$43:$M$73,$A45,Apr!U$43:U$73)+SUMIF(Mai!$M$43:$M$73,$A45,Mai!U$43:U$73)+SUMIF(Jun!$M$43:$M$73,$A45,Jun!U$43:U$73)+SUMIF(Jul!$M$43:$M$73,$A45,Jul!U$43:U$73)+SUMIF(Aug!$M$43:$M$73,$A45,Aug!U$43:U$73)+SUMIF(Sep!$M$43:$M$73,$A45,Sep!U$43:U$73)+SUMIF(Okt!$M$43:$M$73,$A45,Okt!U$43:U$73)+SUMIF(Nov!$M$43:$M$73,$A45,Nov!U$43:U$73)+SUMIF(Dez!$M$43:$M$73,$A45,Dez!U$43:U$73)</f>
        <v>0</v>
      </c>
      <c r="R45" s="11" t="str">
        <f t="shared" si="5"/>
        <v/>
      </c>
      <c r="S45" s="74" t="str">
        <f>IF(V45=0,"",(SUMIF(Jan!M$9:M$73,A45,Jan!W$9:W$73)+SUMIF(Feb!M$9:M$73,A45,Feb!W$9:W$73)+SUMIF(Mar!M$9:M$73,A45,Mar!W$9:W$73)+SUMIF(Apr!M$9:M$73,A45,Apr!W$9:W$73)+SUMIF(Mai!M$9:M$73,A45,Mai!W$9:W$73)+SUMIF(Jun!M$9:M$73,A45,Jun!W$9:W$73)+SUMIF(Jul!M$9:M$73,A45,Jul!W$9:W$73)+SUMIF(Aug!M$9:M$73,A45,Aug!W$9:W$73)+SUMIF(Sep!M$9:M$73,A45,Sep!W$9:W$73)+SUMIF(Okt!M$9:M$73,A45,Okt!W$9:W$73)+SUMIF(Nov!M$9:M$73,A45,Nov!W$9:W$73)+SUMIF(Dez!M$9:M$73,A45,Dez!W$9:W$73))/V45)</f>
        <v/>
      </c>
      <c r="T45" s="1" t="str">
        <f t="shared" si="6"/>
        <v/>
      </c>
      <c r="U45" s="6" t="str">
        <f t="shared" si="7"/>
        <v/>
      </c>
      <c r="V45" s="94">
        <f>COUNTIF(Jan!$M$9:$M$39,$A45)+COUNTIF(Jan!$M$43:$M$73,$A45)+COUNTIF(Feb!$M$9:$M$39,$A45)+COUNTIF(Feb!$M$43:$M$73,$A45)+COUNTIF(Mar!$M$9:$M$39,$A45)+COUNTIF(Mar!$M$43:$M$73,$A45)+COUNTIF(Apr!$M$9:$M$39,$A45)+COUNTIF(Apr!$M$43:$M$73,$A45)+COUNTIF(Mai!$M$9:$M$39,$A45)+COUNTIF(Mai!$M$43:$M$73,$A45)+COUNTIF(Jun!$M$9:$M$39,$A45)+COUNTIF(Jun!$M$43:$M$73,$A45)+COUNTIF(Jul!$M$9:$M$39,$A45)+COUNTIF(Jul!$M$43:$M$73,$A45)+COUNTIF(Aug!$M$9:$M$39,$A45)+COUNTIF(Aug!$M$43:$M$73,$A45)+COUNTIF(Sep!$M$9:$M$39,$A45)+COUNTIF(Sep!$M$43:$M$73,$A45)+COUNTIF(Okt!$M$9:$M$39,$A45)+COUNTIF(Okt!$M$43:$M$73,$A45)+COUNTIF(Nov!$M$9:$M$39,$A45)+COUNTIF(Nov!$M$43:$M$73,$A45)+COUNTIF(Dez!$M$9:$M$39,$A45)+COUNTIF(Dez!$M$43:$M$73,$A45)</f>
        <v>0</v>
      </c>
      <c r="W45" s="8" t="str">
        <f t="shared" si="8"/>
        <v/>
      </c>
      <c r="X45" s="6" t="str">
        <f t="shared" si="9"/>
        <v/>
      </c>
      <c r="Y45" s="18" t="str">
        <f t="shared" si="10"/>
        <v/>
      </c>
    </row>
    <row r="46" spans="1:25" x14ac:dyDescent="0.2">
      <c r="A46" s="175">
        <f t="shared" si="11"/>
        <v>34</v>
      </c>
      <c r="B46" s="93" t="e">
        <f t="shared" si="1"/>
        <v>#N/A</v>
      </c>
      <c r="C46" s="495">
        <f>SUMIF(Jan!$A$9:$A$39,$A46,Jan!G$9:G$39)+SUMIF(Feb!$A$9:$A$39,$A46,Feb!G$9:G$39)+SUMIF(Mar!$A$9:$A$39,$A46,Mar!G$9:G$39)+SUMIF(Apr!$A$9:$A$39,$A46,Apr!G$9:G$39)+SUMIF(Mai!$A$9:$A$39,$A46,Mai!G$9:G$39)+SUMIF(Jun!$A$9:$A$39,$A46,Jun!G$9:G$39)+SUMIF(Jul!$A$9:$A$39,$A46,Jul!G$9:G$39)+SUMIF(Aug!$A$9:$A$39,$A46,Aug!G$9:G$39)+SUMIF(Sep!$A$9:$A$39,$A46,Sep!G$9:G$39)+SUMIF(Okt!$A$9:$A$39,$A46,Okt!G$9:G$39)+SUMIF(Nov!$A$9:$A$39,$A46,Nov!G$9:G$39)+SUMIF(Dez!$A$9:$A$39,$A46,Dez!G$9:G$39)</f>
        <v>0</v>
      </c>
      <c r="D46" s="496">
        <f>SUMIF(Jan!$A$9:$A$39,$A46,Jan!H$9:H$39)+SUMIF(Feb!$A$9:$A$39,$A46,Feb!H$9:H$39)+SUMIF(Mar!$A$9:$A$39,$A46,Mar!H$9:H$39)+SUMIF(Apr!$A$9:$A$39,$A46,Apr!H$9:H$39)+SUMIF(Mai!$A$9:$A$39,$A46,Mai!H$9:H$39)+SUMIF(Jun!$A$9:$A$39,$A46,Jun!H$9:H$39)+SUMIF(Jul!$A$9:$A$39,$A46,Jul!H$9:H$39)+SUMIF(Aug!$A$9:$A$39,$A46,Aug!H$9:H$39)+SUMIF(Sep!$A$9:$A$39,$A46,Sep!H$9:H$39)+SUMIF(Okt!$A$9:$A$39,$A46,Okt!H$9:H$39)+SUMIF(Nov!$A$9:$A$39,$A46,Nov!H$9:H$39)+SUMIF(Dez!$A$9:$A$39,$A46,Dez!H$9:H$39)</f>
        <v>0</v>
      </c>
      <c r="E46" s="496">
        <f>COUNTIF(Jan!$M$9:$M$39,$A46)+COUNTIF(Feb!$M$9:$M$39,$A46)+COUNTIF(Mar!$M$9:$M$39,$A46)+COUNTIF(Apr!$M$9:$M$39,$A46)+COUNTIF(Mai!$M$9:$M$39,$A46)+COUNTIF(Jun!$M$9:$M$39,$A46)+COUNTIF(Jul!$M$9:$M$39,$A46)+COUNTIF(Aug!$M$9:$M$39,$A46)+COUNTIF(Sep!$M$9:$M$39,$A46)+COUNTIF(Okt!$M$9:$M$39,$A46)+COUNTIF(Nov!$M$9:$M$39,$A46)+COUNTIF(Dez!$M$9:$M$39,$A46)</f>
        <v>0</v>
      </c>
      <c r="F46" s="496">
        <f>COUNTIF(Jan!$M$43:$M$73,$A46)+COUNTIF(Feb!$M$43:$M$73,$A46)+COUNTIF(Mar!$M$43:$M$73,$A46)+COUNTIF(Apr!$M$43:$M$73,$A46)+COUNTIF(Mai!$M$43:$M$73,$A46)+COUNTIF(Jun!$M$43:$M$73,$A46)+COUNTIF(Jul!$M$43:$M$73,$A46)+COUNTIF(Aug!$M$43:$M$73,$A46)+COUNTIF(Sep!$M$43:$M$73,$A46)+COUNTIF(Okt!$M$43:$M$73,$A46)+COUNTIF(Nov!$M$43:$M$73,$A46)+COUNTIF(Dez!$M$43:$M$73,$A46)</f>
        <v>0</v>
      </c>
      <c r="G46" s="496">
        <f t="shared" si="2"/>
        <v>0</v>
      </c>
      <c r="H46" s="93" t="str">
        <f t="shared" si="12"/>
        <v/>
      </c>
      <c r="I46" s="93" t="str">
        <f>IF(ISERROR(H46/(Start!$D$25*Start!$D$25)),"",H46/(Start!$D$25*Start!$D$25))</f>
        <v/>
      </c>
      <c r="J46" s="16">
        <f>SUMIF(Jan!$M$9:$M$39,$A46,Jan!R$9:R$39)+SUMIF(Feb!$M$9:$M$39,$A46,Feb!R$9:R$39)+SUMIF(Mar!$M$9:$M$39,$A46,Mar!R$9:R$39)+SUMIF(Apr!$M$9:$M$39,$A46,Apr!R$9:R$39)+SUMIF(Mai!$M$9:$M$39,$A46,Mai!R$9:R$39)+SUMIF(Jun!$M$9:$M$39,$A46,Jun!R$9:R$39)+SUMIF(Jul!$M$9:$M$39,$A46,Jul!R$9:R$39)+SUMIF(Aug!$M$9:$M$39,$A46,Aug!R$9:R$39)+SUMIF(Sep!$M$9:$M$39,$A46,Sep!R$9:R$39)+SUMIF(Okt!$M$9:$M$39,$A46,Okt!R$9:R$39)+SUMIF(Nov!$M$9:$M$39,$A46,Nov!R$9:R$39)+SUMIF(Dez!$M$9:$M$39,$A46,Dez!R$9:R$39)</f>
        <v>0</v>
      </c>
      <c r="K46" s="16">
        <f>SUMIF(Jan!$M$43:$M$73,$A46,Jan!R$43:R$73)+SUMIF(Feb!$M$43:$M$73,$A46,Feb!R$43:R$73)+SUMIF(Mar!$M$43:$M$73,$A46,Mar!R$43:R$73)+SUMIF(Apr!$M$43:$M$73,$A46,Apr!R$43:R$73)+SUMIF(Mai!$M$43:$M$73,$A46,Mai!R$43:R$73)+SUMIF(Jun!$M$43:$M$73,$A46,Jun!R$43:R$73)+SUMIF(Jul!$M$43:$M$73,$A46,Jul!R$43:R$73)+SUMIF(Aug!$M$43:$M$73,$A46,Aug!R$43:R$73)+SUMIF(Sep!$M$43:$M$73,$A46,Sep!R$43:R$73)+SUMIF(Okt!$M$43:$M$73,$A46,Okt!R$43:R$73)+SUMIF(Nov!$M$43:$M$73,$A46,Nov!R$43:R$73)+SUMIF(Dez!$M$43:$M$73,$A46,Dez!R$43:R$73)</f>
        <v>0</v>
      </c>
      <c r="L46" s="16" t="str">
        <f t="shared" si="3"/>
        <v/>
      </c>
      <c r="M46" s="17">
        <f>SUMIF(Jan!$M$9:$M$39,$A46,Jan!S$9:S$39)+SUMIF(Feb!$M$9:$M$39,$A46,Feb!S$9:S$39)+SUMIF(Mar!$M$9:$M$39,$A46,Mar!S$9:S$39)+SUMIF(Apr!$M$9:$M$39,$A46,Apr!S$9:S$39)+SUMIF(Mai!$M$9:$M$39,$A46,Mai!S$9:S$39)+SUMIF(Jun!$M$9:$M$39,$A46,Jun!S$9:S$39)+SUMIF(Jul!$M$9:$M$39,$A46,Jul!S$9:S$39)+SUMIF(Aug!$M$9:$M$39,$A46,Aug!S$9:S$39)+SUMIF(Sep!$M$9:$M$39,$A46,Sep!S$9:S$39)+SUMIF(Okt!$M$9:$M$39,$A46,Okt!S$9:S$39)+SUMIF(Nov!$M$9:$M$39,$A46,Nov!S$9:S$39)+SUMIF(Dez!$M$9:$M$39,$A46,Dez!S$9:S$39)</f>
        <v>0</v>
      </c>
      <c r="N46" s="17">
        <f>SUMIF(Jan!$M$43:$M$73,$A46,Jan!S$43:S$73)+SUMIF(Feb!$M$43:$M$73,$A46,Feb!S$43:S$73)+SUMIF(Mar!$M$43:$M$73,$A46,Mar!S$43:S$73)+SUMIF(Apr!$M$43:$M$73,$A46,Apr!S$43:S$73)+SUMIF(Mai!$M$43:$M$73,$A46,Mai!S$43:S$73)+SUMIF(Jun!$M$43:$M$73,$A46,Jun!S$43:S$73)+SUMIF(Jul!$M$43:$M$73,$A46,Jul!S$43:S$73)+SUMIF(Aug!$M$43:$M$73,$A46,Aug!S$43:S$73)+SUMIF(Sep!$M$43:$M$73,$A46,Sep!S$43:S$73)+SUMIF(Okt!$M$43:$M$73,$A46,Okt!S$43:S$73)+SUMIF(Nov!$M$43:$M$73,$A46,Nov!S$43:S$73)+SUMIF(Dez!$M$43:$M$73,$A46,Dez!S$43:S$73)</f>
        <v>0</v>
      </c>
      <c r="O46" s="17" t="str">
        <f t="shared" si="4"/>
        <v/>
      </c>
      <c r="P46" s="74">
        <f>SUMIF(Jan!$M$9:$M$39,$A46,Jan!U$9:U$39)+SUMIF(Feb!$M$9:$M$39,$A46,Feb!U$9:U$39)+SUMIF(Mar!$M$9:$M$39,$A46,Mar!U$9:U$39)+SUMIF(Apr!$M$9:$M$39,$A46,Apr!U$9:U$39)+SUMIF(Mai!$M$9:$M$39,$A46,Mai!U$9:U$39)+SUMIF(Jun!$M$9:$M$39,$A46,Jun!U$9:U$39)+SUMIF(Jul!$M$9:$M$39,$A46,Jul!U$9:U$39)+SUMIF(Aug!$M$9:$M$39,$A46,Aug!U$9:U$39)+SUMIF(Sep!$M$9:$M$39,$A46,Sep!U$9:U$39)+SUMIF(Okt!$M$9:$M$39,$A46,Okt!U$9:U$39)+SUMIF(Nov!$M$9:$M$39,$A46,Nov!U$9:U$39)+SUMIF(Dez!$M$9:$M$39,$A46,Dez!U$9:U$39)</f>
        <v>0</v>
      </c>
      <c r="Q46" s="74">
        <f>SUMIF(Jan!$M$43:$M$73,$A46,Jan!U$43:U$73)+SUMIF(Feb!$M$43:$M$73,$A46,Feb!U$43:U$73)+SUMIF(Mar!$M$43:$M$73,$A46,Mar!U$43:U$73)+SUMIF(Apr!$M$43:$M$73,$A46,Apr!U$43:U$73)+SUMIF(Mai!$M$43:$M$73,$A46,Mai!U$43:U$73)+SUMIF(Jun!$M$43:$M$73,$A46,Jun!U$43:U$73)+SUMIF(Jul!$M$43:$M$73,$A46,Jul!U$43:U$73)+SUMIF(Aug!$M$43:$M$73,$A46,Aug!U$43:U$73)+SUMIF(Sep!$M$43:$M$73,$A46,Sep!U$43:U$73)+SUMIF(Okt!$M$43:$M$73,$A46,Okt!U$43:U$73)+SUMIF(Nov!$M$43:$M$73,$A46,Nov!U$43:U$73)+SUMIF(Dez!$M$43:$M$73,$A46,Dez!U$43:U$73)</f>
        <v>0</v>
      </c>
      <c r="R46" s="11" t="str">
        <f t="shared" si="5"/>
        <v/>
      </c>
      <c r="S46" s="74" t="str">
        <f>IF(V46=0,"",(SUMIF(Jan!M$9:M$73,A46,Jan!W$9:W$73)+SUMIF(Feb!M$9:M$73,A46,Feb!W$9:W$73)+SUMIF(Mar!M$9:M$73,A46,Mar!W$9:W$73)+SUMIF(Apr!M$9:M$73,A46,Apr!W$9:W$73)+SUMIF(Mai!M$9:M$73,A46,Mai!W$9:W$73)+SUMIF(Jun!M$9:M$73,A46,Jun!W$9:W$73)+SUMIF(Jul!M$9:M$73,A46,Jul!W$9:W$73)+SUMIF(Aug!M$9:M$73,A46,Aug!W$9:W$73)+SUMIF(Sep!M$9:M$73,A46,Sep!W$9:W$73)+SUMIF(Okt!M$9:M$73,A46,Okt!W$9:W$73)+SUMIF(Nov!M$9:M$73,A46,Nov!W$9:W$73)+SUMIF(Dez!M$9:M$73,A46,Dez!W$9:W$73))/V46)</f>
        <v/>
      </c>
      <c r="T46" s="1" t="str">
        <f t="shared" si="6"/>
        <v/>
      </c>
      <c r="U46" s="6" t="str">
        <f t="shared" si="7"/>
        <v/>
      </c>
      <c r="V46" s="94">
        <f>COUNTIF(Jan!$M$9:$M$39,$A46)+COUNTIF(Jan!$M$43:$M$73,$A46)+COUNTIF(Feb!$M$9:$M$39,$A46)+COUNTIF(Feb!$M$43:$M$73,$A46)+COUNTIF(Mar!$M$9:$M$39,$A46)+COUNTIF(Mar!$M$43:$M$73,$A46)+COUNTIF(Apr!$M$9:$M$39,$A46)+COUNTIF(Apr!$M$43:$M$73,$A46)+COUNTIF(Mai!$M$9:$M$39,$A46)+COUNTIF(Mai!$M$43:$M$73,$A46)+COUNTIF(Jun!$M$9:$M$39,$A46)+COUNTIF(Jun!$M$43:$M$73,$A46)+COUNTIF(Jul!$M$9:$M$39,$A46)+COUNTIF(Jul!$M$43:$M$73,$A46)+COUNTIF(Aug!$M$9:$M$39,$A46)+COUNTIF(Aug!$M$43:$M$73,$A46)+COUNTIF(Sep!$M$9:$M$39,$A46)+COUNTIF(Sep!$M$43:$M$73,$A46)+COUNTIF(Okt!$M$9:$M$39,$A46)+COUNTIF(Okt!$M$43:$M$73,$A46)+COUNTIF(Nov!$M$9:$M$39,$A46)+COUNTIF(Nov!$M$43:$M$73,$A46)+COUNTIF(Dez!$M$9:$M$39,$A46)+COUNTIF(Dez!$M$43:$M$73,$A46)</f>
        <v>0</v>
      </c>
      <c r="W46" s="8" t="str">
        <f t="shared" si="8"/>
        <v/>
      </c>
      <c r="X46" s="6" t="str">
        <f t="shared" si="9"/>
        <v/>
      </c>
      <c r="Y46" s="18" t="str">
        <f t="shared" si="10"/>
        <v/>
      </c>
    </row>
    <row r="47" spans="1:25" x14ac:dyDescent="0.2">
      <c r="A47" s="175">
        <f t="shared" si="11"/>
        <v>35</v>
      </c>
      <c r="B47" s="93" t="e">
        <f t="shared" si="1"/>
        <v>#N/A</v>
      </c>
      <c r="C47" s="495">
        <f>SUMIF(Jan!$A$9:$A$39,$A47,Jan!G$9:G$39)+SUMIF(Feb!$A$9:$A$39,$A47,Feb!G$9:G$39)+SUMIF(Mar!$A$9:$A$39,$A47,Mar!G$9:G$39)+SUMIF(Apr!$A$9:$A$39,$A47,Apr!G$9:G$39)+SUMIF(Mai!$A$9:$A$39,$A47,Mai!G$9:G$39)+SUMIF(Jun!$A$9:$A$39,$A47,Jun!G$9:G$39)+SUMIF(Jul!$A$9:$A$39,$A47,Jul!G$9:G$39)+SUMIF(Aug!$A$9:$A$39,$A47,Aug!G$9:G$39)+SUMIF(Sep!$A$9:$A$39,$A47,Sep!G$9:G$39)+SUMIF(Okt!$A$9:$A$39,$A47,Okt!G$9:G$39)+SUMIF(Nov!$A$9:$A$39,$A47,Nov!G$9:G$39)+SUMIF(Dez!$A$9:$A$39,$A47,Dez!G$9:G$39)</f>
        <v>0</v>
      </c>
      <c r="D47" s="496">
        <f>SUMIF(Jan!$A$9:$A$39,$A47,Jan!H$9:H$39)+SUMIF(Feb!$A$9:$A$39,$A47,Feb!H$9:H$39)+SUMIF(Mar!$A$9:$A$39,$A47,Mar!H$9:H$39)+SUMIF(Apr!$A$9:$A$39,$A47,Apr!H$9:H$39)+SUMIF(Mai!$A$9:$A$39,$A47,Mai!H$9:H$39)+SUMIF(Jun!$A$9:$A$39,$A47,Jun!H$9:H$39)+SUMIF(Jul!$A$9:$A$39,$A47,Jul!H$9:H$39)+SUMIF(Aug!$A$9:$A$39,$A47,Aug!H$9:H$39)+SUMIF(Sep!$A$9:$A$39,$A47,Sep!H$9:H$39)+SUMIF(Okt!$A$9:$A$39,$A47,Okt!H$9:H$39)+SUMIF(Nov!$A$9:$A$39,$A47,Nov!H$9:H$39)+SUMIF(Dez!$A$9:$A$39,$A47,Dez!H$9:H$39)</f>
        <v>0</v>
      </c>
      <c r="E47" s="496">
        <f>COUNTIF(Jan!$M$9:$M$39,$A47)+COUNTIF(Feb!$M$9:$M$39,$A47)+COUNTIF(Mar!$M$9:$M$39,$A47)+COUNTIF(Apr!$M$9:$M$39,$A47)+COUNTIF(Mai!$M$9:$M$39,$A47)+COUNTIF(Jun!$M$9:$M$39,$A47)+COUNTIF(Jul!$M$9:$M$39,$A47)+COUNTIF(Aug!$M$9:$M$39,$A47)+COUNTIF(Sep!$M$9:$M$39,$A47)+COUNTIF(Okt!$M$9:$M$39,$A47)+COUNTIF(Nov!$M$9:$M$39,$A47)+COUNTIF(Dez!$M$9:$M$39,$A47)</f>
        <v>0</v>
      </c>
      <c r="F47" s="496">
        <f>COUNTIF(Jan!$M$43:$M$73,$A47)+COUNTIF(Feb!$M$43:$M$73,$A47)+COUNTIF(Mar!$M$43:$M$73,$A47)+COUNTIF(Apr!$M$43:$M$73,$A47)+COUNTIF(Mai!$M$43:$M$73,$A47)+COUNTIF(Jun!$M$43:$M$73,$A47)+COUNTIF(Jul!$M$43:$M$73,$A47)+COUNTIF(Aug!$M$43:$M$73,$A47)+COUNTIF(Sep!$M$43:$M$73,$A47)+COUNTIF(Okt!$M$43:$M$73,$A47)+COUNTIF(Nov!$M$43:$M$73,$A47)+COUNTIF(Dez!$M$43:$M$73,$A47)</f>
        <v>0</v>
      </c>
      <c r="G47" s="496">
        <f t="shared" si="2"/>
        <v>0</v>
      </c>
      <c r="H47" s="93" t="str">
        <f t="shared" si="12"/>
        <v/>
      </c>
      <c r="I47" s="93" t="str">
        <f>IF(ISERROR(H47/(Start!$D$25*Start!$D$25)),"",H47/(Start!$D$25*Start!$D$25))</f>
        <v/>
      </c>
      <c r="J47" s="16">
        <f>SUMIF(Jan!$M$9:$M$39,$A47,Jan!R$9:R$39)+SUMIF(Feb!$M$9:$M$39,$A47,Feb!R$9:R$39)+SUMIF(Mar!$M$9:$M$39,$A47,Mar!R$9:R$39)+SUMIF(Apr!$M$9:$M$39,$A47,Apr!R$9:R$39)+SUMIF(Mai!$M$9:$M$39,$A47,Mai!R$9:R$39)+SUMIF(Jun!$M$9:$M$39,$A47,Jun!R$9:R$39)+SUMIF(Jul!$M$9:$M$39,$A47,Jul!R$9:R$39)+SUMIF(Aug!$M$9:$M$39,$A47,Aug!R$9:R$39)+SUMIF(Sep!$M$9:$M$39,$A47,Sep!R$9:R$39)+SUMIF(Okt!$M$9:$M$39,$A47,Okt!R$9:R$39)+SUMIF(Nov!$M$9:$M$39,$A47,Nov!R$9:R$39)+SUMIF(Dez!$M$9:$M$39,$A47,Dez!R$9:R$39)</f>
        <v>0</v>
      </c>
      <c r="K47" s="16">
        <f>SUMIF(Jan!$M$43:$M$73,$A47,Jan!R$43:R$73)+SUMIF(Feb!$M$43:$M$73,$A47,Feb!R$43:R$73)+SUMIF(Mar!$M$43:$M$73,$A47,Mar!R$43:R$73)+SUMIF(Apr!$M$43:$M$73,$A47,Apr!R$43:R$73)+SUMIF(Mai!$M$43:$M$73,$A47,Mai!R$43:R$73)+SUMIF(Jun!$M$43:$M$73,$A47,Jun!R$43:R$73)+SUMIF(Jul!$M$43:$M$73,$A47,Jul!R$43:R$73)+SUMIF(Aug!$M$43:$M$73,$A47,Aug!R$43:R$73)+SUMIF(Sep!$M$43:$M$73,$A47,Sep!R$43:R$73)+SUMIF(Okt!$M$43:$M$73,$A47,Okt!R$43:R$73)+SUMIF(Nov!$M$43:$M$73,$A47,Nov!R$43:R$73)+SUMIF(Dez!$M$43:$M$73,$A47,Dez!R$43:R$73)</f>
        <v>0</v>
      </c>
      <c r="L47" s="16" t="str">
        <f t="shared" si="3"/>
        <v/>
      </c>
      <c r="M47" s="17">
        <f>SUMIF(Jan!$M$9:$M$39,$A47,Jan!S$9:S$39)+SUMIF(Feb!$M$9:$M$39,$A47,Feb!S$9:S$39)+SUMIF(Mar!$M$9:$M$39,$A47,Mar!S$9:S$39)+SUMIF(Apr!$M$9:$M$39,$A47,Apr!S$9:S$39)+SUMIF(Mai!$M$9:$M$39,$A47,Mai!S$9:S$39)+SUMIF(Jun!$M$9:$M$39,$A47,Jun!S$9:S$39)+SUMIF(Jul!$M$9:$M$39,$A47,Jul!S$9:S$39)+SUMIF(Aug!$M$9:$M$39,$A47,Aug!S$9:S$39)+SUMIF(Sep!$M$9:$M$39,$A47,Sep!S$9:S$39)+SUMIF(Okt!$M$9:$M$39,$A47,Okt!S$9:S$39)+SUMIF(Nov!$M$9:$M$39,$A47,Nov!S$9:S$39)+SUMIF(Dez!$M$9:$M$39,$A47,Dez!S$9:S$39)</f>
        <v>0</v>
      </c>
      <c r="N47" s="17">
        <f>SUMIF(Jan!$M$43:$M$73,$A47,Jan!S$43:S$73)+SUMIF(Feb!$M$43:$M$73,$A47,Feb!S$43:S$73)+SUMIF(Mar!$M$43:$M$73,$A47,Mar!S$43:S$73)+SUMIF(Apr!$M$43:$M$73,$A47,Apr!S$43:S$73)+SUMIF(Mai!$M$43:$M$73,$A47,Mai!S$43:S$73)+SUMIF(Jun!$M$43:$M$73,$A47,Jun!S$43:S$73)+SUMIF(Jul!$M$43:$M$73,$A47,Jul!S$43:S$73)+SUMIF(Aug!$M$43:$M$73,$A47,Aug!S$43:S$73)+SUMIF(Sep!$M$43:$M$73,$A47,Sep!S$43:S$73)+SUMIF(Okt!$M$43:$M$73,$A47,Okt!S$43:S$73)+SUMIF(Nov!$M$43:$M$73,$A47,Nov!S$43:S$73)+SUMIF(Dez!$M$43:$M$73,$A47,Dez!S$43:S$73)</f>
        <v>0</v>
      </c>
      <c r="O47" s="17" t="str">
        <f t="shared" si="4"/>
        <v/>
      </c>
      <c r="P47" s="74">
        <f>SUMIF(Jan!$M$9:$M$39,$A47,Jan!U$9:U$39)+SUMIF(Feb!$M$9:$M$39,$A47,Feb!U$9:U$39)+SUMIF(Mar!$M$9:$M$39,$A47,Mar!U$9:U$39)+SUMIF(Apr!$M$9:$M$39,$A47,Apr!U$9:U$39)+SUMIF(Mai!$M$9:$M$39,$A47,Mai!U$9:U$39)+SUMIF(Jun!$M$9:$M$39,$A47,Jun!U$9:U$39)+SUMIF(Jul!$M$9:$M$39,$A47,Jul!U$9:U$39)+SUMIF(Aug!$M$9:$M$39,$A47,Aug!U$9:U$39)+SUMIF(Sep!$M$9:$M$39,$A47,Sep!U$9:U$39)+SUMIF(Okt!$M$9:$M$39,$A47,Okt!U$9:U$39)+SUMIF(Nov!$M$9:$M$39,$A47,Nov!U$9:U$39)+SUMIF(Dez!$M$9:$M$39,$A47,Dez!U$9:U$39)</f>
        <v>0</v>
      </c>
      <c r="Q47" s="74">
        <f>SUMIF(Jan!$M$43:$M$73,$A47,Jan!U$43:U$73)+SUMIF(Feb!$M$43:$M$73,$A47,Feb!U$43:U$73)+SUMIF(Mar!$M$43:$M$73,$A47,Mar!U$43:U$73)+SUMIF(Apr!$M$43:$M$73,$A47,Apr!U$43:U$73)+SUMIF(Mai!$M$43:$M$73,$A47,Mai!U$43:U$73)+SUMIF(Jun!$M$43:$M$73,$A47,Jun!U$43:U$73)+SUMIF(Jul!$M$43:$M$73,$A47,Jul!U$43:U$73)+SUMIF(Aug!$M$43:$M$73,$A47,Aug!U$43:U$73)+SUMIF(Sep!$M$43:$M$73,$A47,Sep!U$43:U$73)+SUMIF(Okt!$M$43:$M$73,$A47,Okt!U$43:U$73)+SUMIF(Nov!$M$43:$M$73,$A47,Nov!U$43:U$73)+SUMIF(Dez!$M$43:$M$73,$A47,Dez!U$43:U$73)</f>
        <v>0</v>
      </c>
      <c r="R47" s="11" t="str">
        <f t="shared" si="5"/>
        <v/>
      </c>
      <c r="S47" s="74" t="str">
        <f>IF(V47=0,"",(SUMIF(Jan!M$9:M$73,A47,Jan!W$9:W$73)+SUMIF(Feb!M$9:M$73,A47,Feb!W$9:W$73)+SUMIF(Mar!M$9:M$73,A47,Mar!W$9:W$73)+SUMIF(Apr!M$9:M$73,A47,Apr!W$9:W$73)+SUMIF(Mai!M$9:M$73,A47,Mai!W$9:W$73)+SUMIF(Jun!M$9:M$73,A47,Jun!W$9:W$73)+SUMIF(Jul!M$9:M$73,A47,Jul!W$9:W$73)+SUMIF(Aug!M$9:M$73,A47,Aug!W$9:W$73)+SUMIF(Sep!M$9:M$73,A47,Sep!W$9:W$73)+SUMIF(Okt!M$9:M$73,A47,Okt!W$9:W$73)+SUMIF(Nov!M$9:M$73,A47,Nov!W$9:W$73)+SUMIF(Dez!M$9:M$73,A47,Dez!W$9:W$73))/V47)</f>
        <v/>
      </c>
      <c r="T47" s="1" t="str">
        <f t="shared" si="6"/>
        <v/>
      </c>
      <c r="U47" s="6" t="str">
        <f t="shared" si="7"/>
        <v/>
      </c>
      <c r="V47" s="94">
        <f>COUNTIF(Jan!$M$9:$M$39,$A47)+COUNTIF(Jan!$M$43:$M$73,$A47)+COUNTIF(Feb!$M$9:$M$39,$A47)+COUNTIF(Feb!$M$43:$M$73,$A47)+COUNTIF(Mar!$M$9:$M$39,$A47)+COUNTIF(Mar!$M$43:$M$73,$A47)+COUNTIF(Apr!$M$9:$M$39,$A47)+COUNTIF(Apr!$M$43:$M$73,$A47)+COUNTIF(Mai!$M$9:$M$39,$A47)+COUNTIF(Mai!$M$43:$M$73,$A47)+COUNTIF(Jun!$M$9:$M$39,$A47)+COUNTIF(Jun!$M$43:$M$73,$A47)+COUNTIF(Jul!$M$9:$M$39,$A47)+COUNTIF(Jul!$M$43:$M$73,$A47)+COUNTIF(Aug!$M$9:$M$39,$A47)+COUNTIF(Aug!$M$43:$M$73,$A47)+COUNTIF(Sep!$M$9:$M$39,$A47)+COUNTIF(Sep!$M$43:$M$73,$A47)+COUNTIF(Okt!$M$9:$M$39,$A47)+COUNTIF(Okt!$M$43:$M$73,$A47)+COUNTIF(Nov!$M$9:$M$39,$A47)+COUNTIF(Nov!$M$43:$M$73,$A47)+COUNTIF(Dez!$M$9:$M$39,$A47)+COUNTIF(Dez!$M$43:$M$73,$A47)</f>
        <v>0</v>
      </c>
      <c r="W47" s="8" t="str">
        <f t="shared" si="8"/>
        <v/>
      </c>
      <c r="X47" s="6" t="str">
        <f t="shared" si="9"/>
        <v/>
      </c>
      <c r="Y47" s="18" t="str">
        <f t="shared" si="10"/>
        <v/>
      </c>
    </row>
    <row r="48" spans="1:25" x14ac:dyDescent="0.2">
      <c r="A48" s="175">
        <f t="shared" si="11"/>
        <v>36</v>
      </c>
      <c r="B48" s="93" t="e">
        <f t="shared" si="1"/>
        <v>#N/A</v>
      </c>
      <c r="C48" s="495">
        <f>SUMIF(Jan!$A$9:$A$39,$A48,Jan!G$9:G$39)+SUMIF(Feb!$A$9:$A$39,$A48,Feb!G$9:G$39)+SUMIF(Mar!$A$9:$A$39,$A48,Mar!G$9:G$39)+SUMIF(Apr!$A$9:$A$39,$A48,Apr!G$9:G$39)+SUMIF(Mai!$A$9:$A$39,$A48,Mai!G$9:G$39)+SUMIF(Jun!$A$9:$A$39,$A48,Jun!G$9:G$39)+SUMIF(Jul!$A$9:$A$39,$A48,Jul!G$9:G$39)+SUMIF(Aug!$A$9:$A$39,$A48,Aug!G$9:G$39)+SUMIF(Sep!$A$9:$A$39,$A48,Sep!G$9:G$39)+SUMIF(Okt!$A$9:$A$39,$A48,Okt!G$9:G$39)+SUMIF(Nov!$A$9:$A$39,$A48,Nov!G$9:G$39)+SUMIF(Dez!$A$9:$A$39,$A48,Dez!G$9:G$39)</f>
        <v>0</v>
      </c>
      <c r="D48" s="496">
        <f>SUMIF(Jan!$A$9:$A$39,$A48,Jan!H$9:H$39)+SUMIF(Feb!$A$9:$A$39,$A48,Feb!H$9:H$39)+SUMIF(Mar!$A$9:$A$39,$A48,Mar!H$9:H$39)+SUMIF(Apr!$A$9:$A$39,$A48,Apr!H$9:H$39)+SUMIF(Mai!$A$9:$A$39,$A48,Mai!H$9:H$39)+SUMIF(Jun!$A$9:$A$39,$A48,Jun!H$9:H$39)+SUMIF(Jul!$A$9:$A$39,$A48,Jul!H$9:H$39)+SUMIF(Aug!$A$9:$A$39,$A48,Aug!H$9:H$39)+SUMIF(Sep!$A$9:$A$39,$A48,Sep!H$9:H$39)+SUMIF(Okt!$A$9:$A$39,$A48,Okt!H$9:H$39)+SUMIF(Nov!$A$9:$A$39,$A48,Nov!H$9:H$39)+SUMIF(Dez!$A$9:$A$39,$A48,Dez!H$9:H$39)</f>
        <v>0</v>
      </c>
      <c r="E48" s="496">
        <f>COUNTIF(Jan!$M$9:$M$39,$A48)+COUNTIF(Feb!$M$9:$M$39,$A48)+COUNTIF(Mar!$M$9:$M$39,$A48)+COUNTIF(Apr!$M$9:$M$39,$A48)+COUNTIF(Mai!$M$9:$M$39,$A48)+COUNTIF(Jun!$M$9:$M$39,$A48)+COUNTIF(Jul!$M$9:$M$39,$A48)+COUNTIF(Aug!$M$9:$M$39,$A48)+COUNTIF(Sep!$M$9:$M$39,$A48)+COUNTIF(Okt!$M$9:$M$39,$A48)+COUNTIF(Nov!$M$9:$M$39,$A48)+COUNTIF(Dez!$M$9:$M$39,$A48)</f>
        <v>0</v>
      </c>
      <c r="F48" s="496">
        <f>COUNTIF(Jan!$M$43:$M$73,$A48)+COUNTIF(Feb!$M$43:$M$73,$A48)+COUNTIF(Mar!$M$43:$M$73,$A48)+COUNTIF(Apr!$M$43:$M$73,$A48)+COUNTIF(Mai!$M$43:$M$73,$A48)+COUNTIF(Jun!$M$43:$M$73,$A48)+COUNTIF(Jul!$M$43:$M$73,$A48)+COUNTIF(Aug!$M$43:$M$73,$A48)+COUNTIF(Sep!$M$43:$M$73,$A48)+COUNTIF(Okt!$M$43:$M$73,$A48)+COUNTIF(Nov!$M$43:$M$73,$A48)+COUNTIF(Dez!$M$43:$M$73,$A48)</f>
        <v>0</v>
      </c>
      <c r="G48" s="496">
        <f t="shared" si="2"/>
        <v>0</v>
      </c>
      <c r="H48" s="93" t="str">
        <f t="shared" si="12"/>
        <v/>
      </c>
      <c r="I48" s="93" t="str">
        <f>IF(ISERROR(H48/(Start!$D$25*Start!$D$25)),"",H48/(Start!$D$25*Start!$D$25))</f>
        <v/>
      </c>
      <c r="J48" s="16">
        <f>SUMIF(Jan!$M$9:$M$39,$A48,Jan!R$9:R$39)+SUMIF(Feb!$M$9:$M$39,$A48,Feb!R$9:R$39)+SUMIF(Mar!$M$9:$M$39,$A48,Mar!R$9:R$39)+SUMIF(Apr!$M$9:$M$39,$A48,Apr!R$9:R$39)+SUMIF(Mai!$M$9:$M$39,$A48,Mai!R$9:R$39)+SUMIF(Jun!$M$9:$M$39,$A48,Jun!R$9:R$39)+SUMIF(Jul!$M$9:$M$39,$A48,Jul!R$9:R$39)+SUMIF(Aug!$M$9:$M$39,$A48,Aug!R$9:R$39)+SUMIF(Sep!$M$9:$M$39,$A48,Sep!R$9:R$39)+SUMIF(Okt!$M$9:$M$39,$A48,Okt!R$9:R$39)+SUMIF(Nov!$M$9:$M$39,$A48,Nov!R$9:R$39)+SUMIF(Dez!$M$9:$M$39,$A48,Dez!R$9:R$39)</f>
        <v>0</v>
      </c>
      <c r="K48" s="16">
        <f>SUMIF(Jan!$M$43:$M$73,$A48,Jan!R$43:R$73)+SUMIF(Feb!$M$43:$M$73,$A48,Feb!R$43:R$73)+SUMIF(Mar!$M$43:$M$73,$A48,Mar!R$43:R$73)+SUMIF(Apr!$M$43:$M$73,$A48,Apr!R$43:R$73)+SUMIF(Mai!$M$43:$M$73,$A48,Mai!R$43:R$73)+SUMIF(Jun!$M$43:$M$73,$A48,Jun!R$43:R$73)+SUMIF(Jul!$M$43:$M$73,$A48,Jul!R$43:R$73)+SUMIF(Aug!$M$43:$M$73,$A48,Aug!R$43:R$73)+SUMIF(Sep!$M$43:$M$73,$A48,Sep!R$43:R$73)+SUMIF(Okt!$M$43:$M$73,$A48,Okt!R$43:R$73)+SUMIF(Nov!$M$43:$M$73,$A48,Nov!R$43:R$73)+SUMIF(Dez!$M$43:$M$73,$A48,Dez!R$43:R$73)</f>
        <v>0</v>
      </c>
      <c r="L48" s="16" t="str">
        <f t="shared" si="3"/>
        <v/>
      </c>
      <c r="M48" s="17">
        <f>SUMIF(Jan!$M$9:$M$39,$A48,Jan!S$9:S$39)+SUMIF(Feb!$M$9:$M$39,$A48,Feb!S$9:S$39)+SUMIF(Mar!$M$9:$M$39,$A48,Mar!S$9:S$39)+SUMIF(Apr!$M$9:$M$39,$A48,Apr!S$9:S$39)+SUMIF(Mai!$M$9:$M$39,$A48,Mai!S$9:S$39)+SUMIF(Jun!$M$9:$M$39,$A48,Jun!S$9:S$39)+SUMIF(Jul!$M$9:$M$39,$A48,Jul!S$9:S$39)+SUMIF(Aug!$M$9:$M$39,$A48,Aug!S$9:S$39)+SUMIF(Sep!$M$9:$M$39,$A48,Sep!S$9:S$39)+SUMIF(Okt!$M$9:$M$39,$A48,Okt!S$9:S$39)+SUMIF(Nov!$M$9:$M$39,$A48,Nov!S$9:S$39)+SUMIF(Dez!$M$9:$M$39,$A48,Dez!S$9:S$39)</f>
        <v>0</v>
      </c>
      <c r="N48" s="17">
        <f>SUMIF(Jan!$M$43:$M$73,$A48,Jan!S$43:S$73)+SUMIF(Feb!$M$43:$M$73,$A48,Feb!S$43:S$73)+SUMIF(Mar!$M$43:$M$73,$A48,Mar!S$43:S$73)+SUMIF(Apr!$M$43:$M$73,$A48,Apr!S$43:S$73)+SUMIF(Mai!$M$43:$M$73,$A48,Mai!S$43:S$73)+SUMIF(Jun!$M$43:$M$73,$A48,Jun!S$43:S$73)+SUMIF(Jul!$M$43:$M$73,$A48,Jul!S$43:S$73)+SUMIF(Aug!$M$43:$M$73,$A48,Aug!S$43:S$73)+SUMIF(Sep!$M$43:$M$73,$A48,Sep!S$43:S$73)+SUMIF(Okt!$M$43:$M$73,$A48,Okt!S$43:S$73)+SUMIF(Nov!$M$43:$M$73,$A48,Nov!S$43:S$73)+SUMIF(Dez!$M$43:$M$73,$A48,Dez!S$43:S$73)</f>
        <v>0</v>
      </c>
      <c r="O48" s="17" t="str">
        <f t="shared" si="4"/>
        <v/>
      </c>
      <c r="P48" s="74">
        <f>SUMIF(Jan!$M$9:$M$39,$A48,Jan!U$9:U$39)+SUMIF(Feb!$M$9:$M$39,$A48,Feb!U$9:U$39)+SUMIF(Mar!$M$9:$M$39,$A48,Mar!U$9:U$39)+SUMIF(Apr!$M$9:$M$39,$A48,Apr!U$9:U$39)+SUMIF(Mai!$M$9:$M$39,$A48,Mai!U$9:U$39)+SUMIF(Jun!$M$9:$M$39,$A48,Jun!U$9:U$39)+SUMIF(Jul!$M$9:$M$39,$A48,Jul!U$9:U$39)+SUMIF(Aug!$M$9:$M$39,$A48,Aug!U$9:U$39)+SUMIF(Sep!$M$9:$M$39,$A48,Sep!U$9:U$39)+SUMIF(Okt!$M$9:$M$39,$A48,Okt!U$9:U$39)+SUMIF(Nov!$M$9:$M$39,$A48,Nov!U$9:U$39)+SUMIF(Dez!$M$9:$M$39,$A48,Dez!U$9:U$39)</f>
        <v>0</v>
      </c>
      <c r="Q48" s="74">
        <f>SUMIF(Jan!$M$43:$M$73,$A48,Jan!U$43:U$73)+SUMIF(Feb!$M$43:$M$73,$A48,Feb!U$43:U$73)+SUMIF(Mar!$M$43:$M$73,$A48,Mar!U$43:U$73)+SUMIF(Apr!$M$43:$M$73,$A48,Apr!U$43:U$73)+SUMIF(Mai!$M$43:$M$73,$A48,Mai!U$43:U$73)+SUMIF(Jun!$M$43:$M$73,$A48,Jun!U$43:U$73)+SUMIF(Jul!$M$43:$M$73,$A48,Jul!U$43:U$73)+SUMIF(Aug!$M$43:$M$73,$A48,Aug!U$43:U$73)+SUMIF(Sep!$M$43:$M$73,$A48,Sep!U$43:U$73)+SUMIF(Okt!$M$43:$M$73,$A48,Okt!U$43:U$73)+SUMIF(Nov!$M$43:$M$73,$A48,Nov!U$43:U$73)+SUMIF(Dez!$M$43:$M$73,$A48,Dez!U$43:U$73)</f>
        <v>0</v>
      </c>
      <c r="R48" s="11" t="str">
        <f t="shared" si="5"/>
        <v/>
      </c>
      <c r="S48" s="74" t="str">
        <f>IF(V48=0,"",(SUMIF(Jan!M$9:M$73,A48,Jan!W$9:W$73)+SUMIF(Feb!M$9:M$73,A48,Feb!W$9:W$73)+SUMIF(Mar!M$9:M$73,A48,Mar!W$9:W$73)+SUMIF(Apr!M$9:M$73,A48,Apr!W$9:W$73)+SUMIF(Mai!M$9:M$73,A48,Mai!W$9:W$73)+SUMIF(Jun!M$9:M$73,A48,Jun!W$9:W$73)+SUMIF(Jul!M$9:M$73,A48,Jul!W$9:W$73)+SUMIF(Aug!M$9:M$73,A48,Aug!W$9:W$73)+SUMIF(Sep!M$9:M$73,A48,Sep!W$9:W$73)+SUMIF(Okt!M$9:M$73,A48,Okt!W$9:W$73)+SUMIF(Nov!M$9:M$73,A48,Nov!W$9:W$73)+SUMIF(Dez!M$9:M$73,A48,Dez!W$9:W$73))/V48)</f>
        <v/>
      </c>
      <c r="T48" s="1" t="str">
        <f t="shared" si="6"/>
        <v/>
      </c>
      <c r="U48" s="6" t="str">
        <f t="shared" si="7"/>
        <v/>
      </c>
      <c r="V48" s="94">
        <f>COUNTIF(Jan!$M$9:$M$39,$A48)+COUNTIF(Jan!$M$43:$M$73,$A48)+COUNTIF(Feb!$M$9:$M$39,$A48)+COUNTIF(Feb!$M$43:$M$73,$A48)+COUNTIF(Mar!$M$9:$M$39,$A48)+COUNTIF(Mar!$M$43:$M$73,$A48)+COUNTIF(Apr!$M$9:$M$39,$A48)+COUNTIF(Apr!$M$43:$M$73,$A48)+COUNTIF(Mai!$M$9:$M$39,$A48)+COUNTIF(Mai!$M$43:$M$73,$A48)+COUNTIF(Jun!$M$9:$M$39,$A48)+COUNTIF(Jun!$M$43:$M$73,$A48)+COUNTIF(Jul!$M$9:$M$39,$A48)+COUNTIF(Jul!$M$43:$M$73,$A48)+COUNTIF(Aug!$M$9:$M$39,$A48)+COUNTIF(Aug!$M$43:$M$73,$A48)+COUNTIF(Sep!$M$9:$M$39,$A48)+COUNTIF(Sep!$M$43:$M$73,$A48)+COUNTIF(Okt!$M$9:$M$39,$A48)+COUNTIF(Okt!$M$43:$M$73,$A48)+COUNTIF(Nov!$M$9:$M$39,$A48)+COUNTIF(Nov!$M$43:$M$73,$A48)+COUNTIF(Dez!$M$9:$M$39,$A48)+COUNTIF(Dez!$M$43:$M$73,$A48)</f>
        <v>0</v>
      </c>
      <c r="W48" s="8" t="str">
        <f t="shared" si="8"/>
        <v/>
      </c>
      <c r="X48" s="6" t="str">
        <f t="shared" si="9"/>
        <v/>
      </c>
      <c r="Y48" s="18" t="str">
        <f t="shared" si="10"/>
        <v/>
      </c>
    </row>
    <row r="49" spans="1:25" x14ac:dyDescent="0.2">
      <c r="A49" s="175">
        <f t="shared" si="11"/>
        <v>37</v>
      </c>
      <c r="B49" s="93" t="e">
        <f t="shared" si="1"/>
        <v>#N/A</v>
      </c>
      <c r="C49" s="495">
        <f>SUMIF(Jan!$A$9:$A$39,$A49,Jan!G$9:G$39)+SUMIF(Feb!$A$9:$A$39,$A49,Feb!G$9:G$39)+SUMIF(Mar!$A$9:$A$39,$A49,Mar!G$9:G$39)+SUMIF(Apr!$A$9:$A$39,$A49,Apr!G$9:G$39)+SUMIF(Mai!$A$9:$A$39,$A49,Mai!G$9:G$39)+SUMIF(Jun!$A$9:$A$39,$A49,Jun!G$9:G$39)+SUMIF(Jul!$A$9:$A$39,$A49,Jul!G$9:G$39)+SUMIF(Aug!$A$9:$A$39,$A49,Aug!G$9:G$39)+SUMIF(Sep!$A$9:$A$39,$A49,Sep!G$9:G$39)+SUMIF(Okt!$A$9:$A$39,$A49,Okt!G$9:G$39)+SUMIF(Nov!$A$9:$A$39,$A49,Nov!G$9:G$39)+SUMIF(Dez!$A$9:$A$39,$A49,Dez!G$9:G$39)</f>
        <v>0</v>
      </c>
      <c r="D49" s="496">
        <f>SUMIF(Jan!$A$9:$A$39,$A49,Jan!H$9:H$39)+SUMIF(Feb!$A$9:$A$39,$A49,Feb!H$9:H$39)+SUMIF(Mar!$A$9:$A$39,$A49,Mar!H$9:H$39)+SUMIF(Apr!$A$9:$A$39,$A49,Apr!H$9:H$39)+SUMIF(Mai!$A$9:$A$39,$A49,Mai!H$9:H$39)+SUMIF(Jun!$A$9:$A$39,$A49,Jun!H$9:H$39)+SUMIF(Jul!$A$9:$A$39,$A49,Jul!H$9:H$39)+SUMIF(Aug!$A$9:$A$39,$A49,Aug!H$9:H$39)+SUMIF(Sep!$A$9:$A$39,$A49,Sep!H$9:H$39)+SUMIF(Okt!$A$9:$A$39,$A49,Okt!H$9:H$39)+SUMIF(Nov!$A$9:$A$39,$A49,Nov!H$9:H$39)+SUMIF(Dez!$A$9:$A$39,$A49,Dez!H$9:H$39)</f>
        <v>0</v>
      </c>
      <c r="E49" s="496">
        <f>COUNTIF(Jan!$M$9:$M$39,$A49)+COUNTIF(Feb!$M$9:$M$39,$A49)+COUNTIF(Mar!$M$9:$M$39,$A49)+COUNTIF(Apr!$M$9:$M$39,$A49)+COUNTIF(Mai!$M$9:$M$39,$A49)+COUNTIF(Jun!$M$9:$M$39,$A49)+COUNTIF(Jul!$M$9:$M$39,$A49)+COUNTIF(Aug!$M$9:$M$39,$A49)+COUNTIF(Sep!$M$9:$M$39,$A49)+COUNTIF(Okt!$M$9:$M$39,$A49)+COUNTIF(Nov!$M$9:$M$39,$A49)+COUNTIF(Dez!$M$9:$M$39,$A49)</f>
        <v>0</v>
      </c>
      <c r="F49" s="496">
        <f>COUNTIF(Jan!$M$43:$M$73,$A49)+COUNTIF(Feb!$M$43:$M$73,$A49)+COUNTIF(Mar!$M$43:$M$73,$A49)+COUNTIF(Apr!$M$43:$M$73,$A49)+COUNTIF(Mai!$M$43:$M$73,$A49)+COUNTIF(Jun!$M$43:$M$73,$A49)+COUNTIF(Jul!$M$43:$M$73,$A49)+COUNTIF(Aug!$M$43:$M$73,$A49)+COUNTIF(Sep!$M$43:$M$73,$A49)+COUNTIF(Okt!$M$43:$M$73,$A49)+COUNTIF(Nov!$M$43:$M$73,$A49)+COUNTIF(Dez!$M$43:$M$73,$A49)</f>
        <v>0</v>
      </c>
      <c r="G49" s="496">
        <f t="shared" si="2"/>
        <v>0</v>
      </c>
      <c r="H49" s="93" t="str">
        <f t="shared" si="12"/>
        <v/>
      </c>
      <c r="I49" s="93" t="str">
        <f>IF(ISERROR(H49/(Start!$D$25*Start!$D$25)),"",H49/(Start!$D$25*Start!$D$25))</f>
        <v/>
      </c>
      <c r="J49" s="16">
        <f>SUMIF(Jan!$M$9:$M$39,$A49,Jan!R$9:R$39)+SUMIF(Feb!$M$9:$M$39,$A49,Feb!R$9:R$39)+SUMIF(Mar!$M$9:$M$39,$A49,Mar!R$9:R$39)+SUMIF(Apr!$M$9:$M$39,$A49,Apr!R$9:R$39)+SUMIF(Mai!$M$9:$M$39,$A49,Mai!R$9:R$39)+SUMIF(Jun!$M$9:$M$39,$A49,Jun!R$9:R$39)+SUMIF(Jul!$M$9:$M$39,$A49,Jul!R$9:R$39)+SUMIF(Aug!$M$9:$M$39,$A49,Aug!R$9:R$39)+SUMIF(Sep!$M$9:$M$39,$A49,Sep!R$9:R$39)+SUMIF(Okt!$M$9:$M$39,$A49,Okt!R$9:R$39)+SUMIF(Nov!$M$9:$M$39,$A49,Nov!R$9:R$39)+SUMIF(Dez!$M$9:$M$39,$A49,Dez!R$9:R$39)</f>
        <v>0</v>
      </c>
      <c r="K49" s="16">
        <f>SUMIF(Jan!$M$43:$M$73,$A49,Jan!R$43:R$73)+SUMIF(Feb!$M$43:$M$73,$A49,Feb!R$43:R$73)+SUMIF(Mar!$M$43:$M$73,$A49,Mar!R$43:R$73)+SUMIF(Apr!$M$43:$M$73,$A49,Apr!R$43:R$73)+SUMIF(Mai!$M$43:$M$73,$A49,Mai!R$43:R$73)+SUMIF(Jun!$M$43:$M$73,$A49,Jun!R$43:R$73)+SUMIF(Jul!$M$43:$M$73,$A49,Jul!R$43:R$73)+SUMIF(Aug!$M$43:$M$73,$A49,Aug!R$43:R$73)+SUMIF(Sep!$M$43:$M$73,$A49,Sep!R$43:R$73)+SUMIF(Okt!$M$43:$M$73,$A49,Okt!R$43:R$73)+SUMIF(Nov!$M$43:$M$73,$A49,Nov!R$43:R$73)+SUMIF(Dez!$M$43:$M$73,$A49,Dez!R$43:R$73)</f>
        <v>0</v>
      </c>
      <c r="L49" s="16" t="str">
        <f t="shared" si="3"/>
        <v/>
      </c>
      <c r="M49" s="17">
        <f>SUMIF(Jan!$M$9:$M$39,$A49,Jan!S$9:S$39)+SUMIF(Feb!$M$9:$M$39,$A49,Feb!S$9:S$39)+SUMIF(Mar!$M$9:$M$39,$A49,Mar!S$9:S$39)+SUMIF(Apr!$M$9:$M$39,$A49,Apr!S$9:S$39)+SUMIF(Mai!$M$9:$M$39,$A49,Mai!S$9:S$39)+SUMIF(Jun!$M$9:$M$39,$A49,Jun!S$9:S$39)+SUMIF(Jul!$M$9:$M$39,$A49,Jul!S$9:S$39)+SUMIF(Aug!$M$9:$M$39,$A49,Aug!S$9:S$39)+SUMIF(Sep!$M$9:$M$39,$A49,Sep!S$9:S$39)+SUMIF(Okt!$M$9:$M$39,$A49,Okt!S$9:S$39)+SUMIF(Nov!$M$9:$M$39,$A49,Nov!S$9:S$39)+SUMIF(Dez!$M$9:$M$39,$A49,Dez!S$9:S$39)</f>
        <v>0</v>
      </c>
      <c r="N49" s="17">
        <f>SUMIF(Jan!$M$43:$M$73,$A49,Jan!S$43:S$73)+SUMIF(Feb!$M$43:$M$73,$A49,Feb!S$43:S$73)+SUMIF(Mar!$M$43:$M$73,$A49,Mar!S$43:S$73)+SUMIF(Apr!$M$43:$M$73,$A49,Apr!S$43:S$73)+SUMIF(Mai!$M$43:$M$73,$A49,Mai!S$43:S$73)+SUMIF(Jun!$M$43:$M$73,$A49,Jun!S$43:S$73)+SUMIF(Jul!$M$43:$M$73,$A49,Jul!S$43:S$73)+SUMIF(Aug!$M$43:$M$73,$A49,Aug!S$43:S$73)+SUMIF(Sep!$M$43:$M$73,$A49,Sep!S$43:S$73)+SUMIF(Okt!$M$43:$M$73,$A49,Okt!S$43:S$73)+SUMIF(Nov!$M$43:$M$73,$A49,Nov!S$43:S$73)+SUMIF(Dez!$M$43:$M$73,$A49,Dez!S$43:S$73)</f>
        <v>0</v>
      </c>
      <c r="O49" s="17" t="str">
        <f t="shared" si="4"/>
        <v/>
      </c>
      <c r="P49" s="74">
        <f>SUMIF(Jan!$M$9:$M$39,$A49,Jan!U$9:U$39)+SUMIF(Feb!$M$9:$M$39,$A49,Feb!U$9:U$39)+SUMIF(Mar!$M$9:$M$39,$A49,Mar!U$9:U$39)+SUMIF(Apr!$M$9:$M$39,$A49,Apr!U$9:U$39)+SUMIF(Mai!$M$9:$M$39,$A49,Mai!U$9:U$39)+SUMIF(Jun!$M$9:$M$39,$A49,Jun!U$9:U$39)+SUMIF(Jul!$M$9:$M$39,$A49,Jul!U$9:U$39)+SUMIF(Aug!$M$9:$M$39,$A49,Aug!U$9:U$39)+SUMIF(Sep!$M$9:$M$39,$A49,Sep!U$9:U$39)+SUMIF(Okt!$M$9:$M$39,$A49,Okt!U$9:U$39)+SUMIF(Nov!$M$9:$M$39,$A49,Nov!U$9:U$39)+SUMIF(Dez!$M$9:$M$39,$A49,Dez!U$9:U$39)</f>
        <v>0</v>
      </c>
      <c r="Q49" s="74">
        <f>SUMIF(Jan!$M$43:$M$73,$A49,Jan!U$43:U$73)+SUMIF(Feb!$M$43:$M$73,$A49,Feb!U$43:U$73)+SUMIF(Mar!$M$43:$M$73,$A49,Mar!U$43:U$73)+SUMIF(Apr!$M$43:$M$73,$A49,Apr!U$43:U$73)+SUMIF(Mai!$M$43:$M$73,$A49,Mai!U$43:U$73)+SUMIF(Jun!$M$43:$M$73,$A49,Jun!U$43:U$73)+SUMIF(Jul!$M$43:$M$73,$A49,Jul!U$43:U$73)+SUMIF(Aug!$M$43:$M$73,$A49,Aug!U$43:U$73)+SUMIF(Sep!$M$43:$M$73,$A49,Sep!U$43:U$73)+SUMIF(Okt!$M$43:$M$73,$A49,Okt!U$43:U$73)+SUMIF(Nov!$M$43:$M$73,$A49,Nov!U$43:U$73)+SUMIF(Dez!$M$43:$M$73,$A49,Dez!U$43:U$73)</f>
        <v>0</v>
      </c>
      <c r="R49" s="11" t="str">
        <f t="shared" si="5"/>
        <v/>
      </c>
      <c r="S49" s="74" t="str">
        <f>IF(V49=0,"",(SUMIF(Jan!M$9:M$73,A49,Jan!W$9:W$73)+SUMIF(Feb!M$9:M$73,A49,Feb!W$9:W$73)+SUMIF(Mar!M$9:M$73,A49,Mar!W$9:W$73)+SUMIF(Apr!M$9:M$73,A49,Apr!W$9:W$73)+SUMIF(Mai!M$9:M$73,A49,Mai!W$9:W$73)+SUMIF(Jun!M$9:M$73,A49,Jun!W$9:W$73)+SUMIF(Jul!M$9:M$73,A49,Jul!W$9:W$73)+SUMIF(Aug!M$9:M$73,A49,Aug!W$9:W$73)+SUMIF(Sep!M$9:M$73,A49,Sep!W$9:W$73)+SUMIF(Okt!M$9:M$73,A49,Okt!W$9:W$73)+SUMIF(Nov!M$9:M$73,A49,Nov!W$9:W$73)+SUMIF(Dez!M$9:M$73,A49,Dez!W$9:W$73))/V49)</f>
        <v/>
      </c>
      <c r="T49" s="1" t="str">
        <f t="shared" si="6"/>
        <v/>
      </c>
      <c r="U49" s="6" t="str">
        <f t="shared" si="7"/>
        <v/>
      </c>
      <c r="V49" s="94">
        <f>COUNTIF(Jan!$M$9:$M$39,$A49)+COUNTIF(Jan!$M$43:$M$73,$A49)+COUNTIF(Feb!$M$9:$M$39,$A49)+COUNTIF(Feb!$M$43:$M$73,$A49)+COUNTIF(Mar!$M$9:$M$39,$A49)+COUNTIF(Mar!$M$43:$M$73,$A49)+COUNTIF(Apr!$M$9:$M$39,$A49)+COUNTIF(Apr!$M$43:$M$73,$A49)+COUNTIF(Mai!$M$9:$M$39,$A49)+COUNTIF(Mai!$M$43:$M$73,$A49)+COUNTIF(Jun!$M$9:$M$39,$A49)+COUNTIF(Jun!$M$43:$M$73,$A49)+COUNTIF(Jul!$M$9:$M$39,$A49)+COUNTIF(Jul!$M$43:$M$73,$A49)+COUNTIF(Aug!$M$9:$M$39,$A49)+COUNTIF(Aug!$M$43:$M$73,$A49)+COUNTIF(Sep!$M$9:$M$39,$A49)+COUNTIF(Sep!$M$43:$M$73,$A49)+COUNTIF(Okt!$M$9:$M$39,$A49)+COUNTIF(Okt!$M$43:$M$73,$A49)+COUNTIF(Nov!$M$9:$M$39,$A49)+COUNTIF(Nov!$M$43:$M$73,$A49)+COUNTIF(Dez!$M$9:$M$39,$A49)+COUNTIF(Dez!$M$43:$M$73,$A49)</f>
        <v>0</v>
      </c>
      <c r="W49" s="8" t="str">
        <f t="shared" si="8"/>
        <v/>
      </c>
      <c r="X49" s="6" t="str">
        <f t="shared" si="9"/>
        <v/>
      </c>
      <c r="Y49" s="18" t="str">
        <f t="shared" si="10"/>
        <v/>
      </c>
    </row>
    <row r="50" spans="1:25" x14ac:dyDescent="0.2">
      <c r="A50" s="175">
        <f t="shared" si="11"/>
        <v>38</v>
      </c>
      <c r="B50" s="93" t="e">
        <f t="shared" si="1"/>
        <v>#N/A</v>
      </c>
      <c r="C50" s="495">
        <f>SUMIF(Jan!$A$9:$A$39,$A50,Jan!G$9:G$39)+SUMIF(Feb!$A$9:$A$39,$A50,Feb!G$9:G$39)+SUMIF(Mar!$A$9:$A$39,$A50,Mar!G$9:G$39)+SUMIF(Apr!$A$9:$A$39,$A50,Apr!G$9:G$39)+SUMIF(Mai!$A$9:$A$39,$A50,Mai!G$9:G$39)+SUMIF(Jun!$A$9:$A$39,$A50,Jun!G$9:G$39)+SUMIF(Jul!$A$9:$A$39,$A50,Jul!G$9:G$39)+SUMIF(Aug!$A$9:$A$39,$A50,Aug!G$9:G$39)+SUMIF(Sep!$A$9:$A$39,$A50,Sep!G$9:G$39)+SUMIF(Okt!$A$9:$A$39,$A50,Okt!G$9:G$39)+SUMIF(Nov!$A$9:$A$39,$A50,Nov!G$9:G$39)+SUMIF(Dez!$A$9:$A$39,$A50,Dez!G$9:G$39)</f>
        <v>0</v>
      </c>
      <c r="D50" s="496">
        <f>SUMIF(Jan!$A$9:$A$39,$A50,Jan!H$9:H$39)+SUMIF(Feb!$A$9:$A$39,$A50,Feb!H$9:H$39)+SUMIF(Mar!$A$9:$A$39,$A50,Mar!H$9:H$39)+SUMIF(Apr!$A$9:$A$39,$A50,Apr!H$9:H$39)+SUMIF(Mai!$A$9:$A$39,$A50,Mai!H$9:H$39)+SUMIF(Jun!$A$9:$A$39,$A50,Jun!H$9:H$39)+SUMIF(Jul!$A$9:$A$39,$A50,Jul!H$9:H$39)+SUMIF(Aug!$A$9:$A$39,$A50,Aug!H$9:H$39)+SUMIF(Sep!$A$9:$A$39,$A50,Sep!H$9:H$39)+SUMIF(Okt!$A$9:$A$39,$A50,Okt!H$9:H$39)+SUMIF(Nov!$A$9:$A$39,$A50,Nov!H$9:H$39)+SUMIF(Dez!$A$9:$A$39,$A50,Dez!H$9:H$39)</f>
        <v>0</v>
      </c>
      <c r="E50" s="496">
        <f>COUNTIF(Jan!$M$9:$M$39,$A50)+COUNTIF(Feb!$M$9:$M$39,$A50)+COUNTIF(Mar!$M$9:$M$39,$A50)+COUNTIF(Apr!$M$9:$M$39,$A50)+COUNTIF(Mai!$M$9:$M$39,$A50)+COUNTIF(Jun!$M$9:$M$39,$A50)+COUNTIF(Jul!$M$9:$M$39,$A50)+COUNTIF(Aug!$M$9:$M$39,$A50)+COUNTIF(Sep!$M$9:$M$39,$A50)+COUNTIF(Okt!$M$9:$M$39,$A50)+COUNTIF(Nov!$M$9:$M$39,$A50)+COUNTIF(Dez!$M$9:$M$39,$A50)</f>
        <v>0</v>
      </c>
      <c r="F50" s="496">
        <f>COUNTIF(Jan!$M$43:$M$73,$A50)+COUNTIF(Feb!$M$43:$M$73,$A50)+COUNTIF(Mar!$M$43:$M$73,$A50)+COUNTIF(Apr!$M$43:$M$73,$A50)+COUNTIF(Mai!$M$43:$M$73,$A50)+COUNTIF(Jun!$M$43:$M$73,$A50)+COUNTIF(Jul!$M$43:$M$73,$A50)+COUNTIF(Aug!$M$43:$M$73,$A50)+COUNTIF(Sep!$M$43:$M$73,$A50)+COUNTIF(Okt!$M$43:$M$73,$A50)+COUNTIF(Nov!$M$43:$M$73,$A50)+COUNTIF(Dez!$M$43:$M$73,$A50)</f>
        <v>0</v>
      </c>
      <c r="G50" s="496">
        <f t="shared" si="2"/>
        <v>0</v>
      </c>
      <c r="H50" s="93" t="str">
        <f t="shared" si="12"/>
        <v/>
      </c>
      <c r="I50" s="93" t="str">
        <f>IF(ISERROR(H50/(Start!$D$25*Start!$D$25)),"",H50/(Start!$D$25*Start!$D$25))</f>
        <v/>
      </c>
      <c r="J50" s="16">
        <f>SUMIF(Jan!$M$9:$M$39,$A50,Jan!R$9:R$39)+SUMIF(Feb!$M$9:$M$39,$A50,Feb!R$9:R$39)+SUMIF(Mar!$M$9:$M$39,$A50,Mar!R$9:R$39)+SUMIF(Apr!$M$9:$M$39,$A50,Apr!R$9:R$39)+SUMIF(Mai!$M$9:$M$39,$A50,Mai!R$9:R$39)+SUMIF(Jun!$M$9:$M$39,$A50,Jun!R$9:R$39)+SUMIF(Jul!$M$9:$M$39,$A50,Jul!R$9:R$39)+SUMIF(Aug!$M$9:$M$39,$A50,Aug!R$9:R$39)+SUMIF(Sep!$M$9:$M$39,$A50,Sep!R$9:R$39)+SUMIF(Okt!$M$9:$M$39,$A50,Okt!R$9:R$39)+SUMIF(Nov!$M$9:$M$39,$A50,Nov!R$9:R$39)+SUMIF(Dez!$M$9:$M$39,$A50,Dez!R$9:R$39)</f>
        <v>0</v>
      </c>
      <c r="K50" s="16">
        <f>SUMIF(Jan!$M$43:$M$73,$A50,Jan!R$43:R$73)+SUMIF(Feb!$M$43:$M$73,$A50,Feb!R$43:R$73)+SUMIF(Mar!$M$43:$M$73,$A50,Mar!R$43:R$73)+SUMIF(Apr!$M$43:$M$73,$A50,Apr!R$43:R$73)+SUMIF(Mai!$M$43:$M$73,$A50,Mai!R$43:R$73)+SUMIF(Jun!$M$43:$M$73,$A50,Jun!R$43:R$73)+SUMIF(Jul!$M$43:$M$73,$A50,Jul!R$43:R$73)+SUMIF(Aug!$M$43:$M$73,$A50,Aug!R$43:R$73)+SUMIF(Sep!$M$43:$M$73,$A50,Sep!R$43:R$73)+SUMIF(Okt!$M$43:$M$73,$A50,Okt!R$43:R$73)+SUMIF(Nov!$M$43:$M$73,$A50,Nov!R$43:R$73)+SUMIF(Dez!$M$43:$M$73,$A50,Dez!R$43:R$73)</f>
        <v>0</v>
      </c>
      <c r="L50" s="16" t="str">
        <f t="shared" si="3"/>
        <v/>
      </c>
      <c r="M50" s="17">
        <f>SUMIF(Jan!$M$9:$M$39,$A50,Jan!S$9:S$39)+SUMIF(Feb!$M$9:$M$39,$A50,Feb!S$9:S$39)+SUMIF(Mar!$M$9:$M$39,$A50,Mar!S$9:S$39)+SUMIF(Apr!$M$9:$M$39,$A50,Apr!S$9:S$39)+SUMIF(Mai!$M$9:$M$39,$A50,Mai!S$9:S$39)+SUMIF(Jun!$M$9:$M$39,$A50,Jun!S$9:S$39)+SUMIF(Jul!$M$9:$M$39,$A50,Jul!S$9:S$39)+SUMIF(Aug!$M$9:$M$39,$A50,Aug!S$9:S$39)+SUMIF(Sep!$M$9:$M$39,$A50,Sep!S$9:S$39)+SUMIF(Okt!$M$9:$M$39,$A50,Okt!S$9:S$39)+SUMIF(Nov!$M$9:$M$39,$A50,Nov!S$9:S$39)+SUMIF(Dez!$M$9:$M$39,$A50,Dez!S$9:S$39)</f>
        <v>0</v>
      </c>
      <c r="N50" s="17">
        <f>SUMIF(Jan!$M$43:$M$73,$A50,Jan!S$43:S$73)+SUMIF(Feb!$M$43:$M$73,$A50,Feb!S$43:S$73)+SUMIF(Mar!$M$43:$M$73,$A50,Mar!S$43:S$73)+SUMIF(Apr!$M$43:$M$73,$A50,Apr!S$43:S$73)+SUMIF(Mai!$M$43:$M$73,$A50,Mai!S$43:S$73)+SUMIF(Jun!$M$43:$M$73,$A50,Jun!S$43:S$73)+SUMIF(Jul!$M$43:$M$73,$A50,Jul!S$43:S$73)+SUMIF(Aug!$M$43:$M$73,$A50,Aug!S$43:S$73)+SUMIF(Sep!$M$43:$M$73,$A50,Sep!S$43:S$73)+SUMIF(Okt!$M$43:$M$73,$A50,Okt!S$43:S$73)+SUMIF(Nov!$M$43:$M$73,$A50,Nov!S$43:S$73)+SUMIF(Dez!$M$43:$M$73,$A50,Dez!S$43:S$73)</f>
        <v>0</v>
      </c>
      <c r="O50" s="17" t="str">
        <f t="shared" si="4"/>
        <v/>
      </c>
      <c r="P50" s="74">
        <f>SUMIF(Jan!$M$9:$M$39,$A50,Jan!U$9:U$39)+SUMIF(Feb!$M$9:$M$39,$A50,Feb!U$9:U$39)+SUMIF(Mar!$M$9:$M$39,$A50,Mar!U$9:U$39)+SUMIF(Apr!$M$9:$M$39,$A50,Apr!U$9:U$39)+SUMIF(Mai!$M$9:$M$39,$A50,Mai!U$9:U$39)+SUMIF(Jun!$M$9:$M$39,$A50,Jun!U$9:U$39)+SUMIF(Jul!$M$9:$M$39,$A50,Jul!U$9:U$39)+SUMIF(Aug!$M$9:$M$39,$A50,Aug!U$9:U$39)+SUMIF(Sep!$M$9:$M$39,$A50,Sep!U$9:U$39)+SUMIF(Okt!$M$9:$M$39,$A50,Okt!U$9:U$39)+SUMIF(Nov!$M$9:$M$39,$A50,Nov!U$9:U$39)+SUMIF(Dez!$M$9:$M$39,$A50,Dez!U$9:U$39)</f>
        <v>0</v>
      </c>
      <c r="Q50" s="74">
        <f>SUMIF(Jan!$M$43:$M$73,$A50,Jan!U$43:U$73)+SUMIF(Feb!$M$43:$M$73,$A50,Feb!U$43:U$73)+SUMIF(Mar!$M$43:$M$73,$A50,Mar!U$43:U$73)+SUMIF(Apr!$M$43:$M$73,$A50,Apr!U$43:U$73)+SUMIF(Mai!$M$43:$M$73,$A50,Mai!U$43:U$73)+SUMIF(Jun!$M$43:$M$73,$A50,Jun!U$43:U$73)+SUMIF(Jul!$M$43:$M$73,$A50,Jul!U$43:U$73)+SUMIF(Aug!$M$43:$M$73,$A50,Aug!U$43:U$73)+SUMIF(Sep!$M$43:$M$73,$A50,Sep!U$43:U$73)+SUMIF(Okt!$M$43:$M$73,$A50,Okt!U$43:U$73)+SUMIF(Nov!$M$43:$M$73,$A50,Nov!U$43:U$73)+SUMIF(Dez!$M$43:$M$73,$A50,Dez!U$43:U$73)</f>
        <v>0</v>
      </c>
      <c r="R50" s="11" t="str">
        <f t="shared" si="5"/>
        <v/>
      </c>
      <c r="S50" s="74" t="str">
        <f>IF(V50=0,"",(SUMIF(Jan!M$9:M$73,A50,Jan!W$9:W$73)+SUMIF(Feb!M$9:M$73,A50,Feb!W$9:W$73)+SUMIF(Mar!M$9:M$73,A50,Mar!W$9:W$73)+SUMIF(Apr!M$9:M$73,A50,Apr!W$9:W$73)+SUMIF(Mai!M$9:M$73,A50,Mai!W$9:W$73)+SUMIF(Jun!M$9:M$73,A50,Jun!W$9:W$73)+SUMIF(Jul!M$9:M$73,A50,Jul!W$9:W$73)+SUMIF(Aug!M$9:M$73,A50,Aug!W$9:W$73)+SUMIF(Sep!M$9:M$73,A50,Sep!W$9:W$73)+SUMIF(Okt!M$9:M$73,A50,Okt!W$9:W$73)+SUMIF(Nov!M$9:M$73,A50,Nov!W$9:W$73)+SUMIF(Dez!M$9:M$73,A50,Dez!W$9:W$73))/V50)</f>
        <v/>
      </c>
      <c r="T50" s="1" t="str">
        <f t="shared" si="6"/>
        <v/>
      </c>
      <c r="U50" s="6" t="str">
        <f t="shared" si="7"/>
        <v/>
      </c>
      <c r="V50" s="94">
        <f>COUNTIF(Jan!$M$9:$M$39,$A50)+COUNTIF(Jan!$M$43:$M$73,$A50)+COUNTIF(Feb!$M$9:$M$39,$A50)+COUNTIF(Feb!$M$43:$M$73,$A50)+COUNTIF(Mar!$M$9:$M$39,$A50)+COUNTIF(Mar!$M$43:$M$73,$A50)+COUNTIF(Apr!$M$9:$M$39,$A50)+COUNTIF(Apr!$M$43:$M$73,$A50)+COUNTIF(Mai!$M$9:$M$39,$A50)+COUNTIF(Mai!$M$43:$M$73,$A50)+COUNTIF(Jun!$M$9:$M$39,$A50)+COUNTIF(Jun!$M$43:$M$73,$A50)+COUNTIF(Jul!$M$9:$M$39,$A50)+COUNTIF(Jul!$M$43:$M$73,$A50)+COUNTIF(Aug!$M$9:$M$39,$A50)+COUNTIF(Aug!$M$43:$M$73,$A50)+COUNTIF(Sep!$M$9:$M$39,$A50)+COUNTIF(Sep!$M$43:$M$73,$A50)+COUNTIF(Okt!$M$9:$M$39,$A50)+COUNTIF(Okt!$M$43:$M$73,$A50)+COUNTIF(Nov!$M$9:$M$39,$A50)+COUNTIF(Nov!$M$43:$M$73,$A50)+COUNTIF(Dez!$M$9:$M$39,$A50)+COUNTIF(Dez!$M$43:$M$73,$A50)</f>
        <v>0</v>
      </c>
      <c r="W50" s="8" t="str">
        <f t="shared" si="8"/>
        <v/>
      </c>
      <c r="X50" s="6" t="str">
        <f t="shared" si="9"/>
        <v/>
      </c>
      <c r="Y50" s="18" t="str">
        <f t="shared" si="10"/>
        <v/>
      </c>
    </row>
    <row r="51" spans="1:25" x14ac:dyDescent="0.2">
      <c r="A51" s="175">
        <f t="shared" si="11"/>
        <v>39</v>
      </c>
      <c r="B51" s="93" t="e">
        <f t="shared" si="1"/>
        <v>#N/A</v>
      </c>
      <c r="C51" s="495">
        <f>SUMIF(Jan!$A$9:$A$39,$A51,Jan!G$9:G$39)+SUMIF(Feb!$A$9:$A$39,$A51,Feb!G$9:G$39)+SUMIF(Mar!$A$9:$A$39,$A51,Mar!G$9:G$39)+SUMIF(Apr!$A$9:$A$39,$A51,Apr!G$9:G$39)+SUMIF(Mai!$A$9:$A$39,$A51,Mai!G$9:G$39)+SUMIF(Jun!$A$9:$A$39,$A51,Jun!G$9:G$39)+SUMIF(Jul!$A$9:$A$39,$A51,Jul!G$9:G$39)+SUMIF(Aug!$A$9:$A$39,$A51,Aug!G$9:G$39)+SUMIF(Sep!$A$9:$A$39,$A51,Sep!G$9:G$39)+SUMIF(Okt!$A$9:$A$39,$A51,Okt!G$9:G$39)+SUMIF(Nov!$A$9:$A$39,$A51,Nov!G$9:G$39)+SUMIF(Dez!$A$9:$A$39,$A51,Dez!G$9:G$39)</f>
        <v>0</v>
      </c>
      <c r="D51" s="496">
        <f>SUMIF(Jan!$A$9:$A$39,$A51,Jan!H$9:H$39)+SUMIF(Feb!$A$9:$A$39,$A51,Feb!H$9:H$39)+SUMIF(Mar!$A$9:$A$39,$A51,Mar!H$9:H$39)+SUMIF(Apr!$A$9:$A$39,$A51,Apr!H$9:H$39)+SUMIF(Mai!$A$9:$A$39,$A51,Mai!H$9:H$39)+SUMIF(Jun!$A$9:$A$39,$A51,Jun!H$9:H$39)+SUMIF(Jul!$A$9:$A$39,$A51,Jul!H$9:H$39)+SUMIF(Aug!$A$9:$A$39,$A51,Aug!H$9:H$39)+SUMIF(Sep!$A$9:$A$39,$A51,Sep!H$9:H$39)+SUMIF(Okt!$A$9:$A$39,$A51,Okt!H$9:H$39)+SUMIF(Nov!$A$9:$A$39,$A51,Nov!H$9:H$39)+SUMIF(Dez!$A$9:$A$39,$A51,Dez!H$9:H$39)</f>
        <v>0</v>
      </c>
      <c r="E51" s="496">
        <f>COUNTIF(Jan!$M$9:$M$39,$A51)+COUNTIF(Feb!$M$9:$M$39,$A51)+COUNTIF(Mar!$M$9:$M$39,$A51)+COUNTIF(Apr!$M$9:$M$39,$A51)+COUNTIF(Mai!$M$9:$M$39,$A51)+COUNTIF(Jun!$M$9:$M$39,$A51)+COUNTIF(Jul!$M$9:$M$39,$A51)+COUNTIF(Aug!$M$9:$M$39,$A51)+COUNTIF(Sep!$M$9:$M$39,$A51)+COUNTIF(Okt!$M$9:$M$39,$A51)+COUNTIF(Nov!$M$9:$M$39,$A51)+COUNTIF(Dez!$M$9:$M$39,$A51)</f>
        <v>0</v>
      </c>
      <c r="F51" s="496">
        <f>COUNTIF(Jan!$M$43:$M$73,$A51)+COUNTIF(Feb!$M$43:$M$73,$A51)+COUNTIF(Mar!$M$43:$M$73,$A51)+COUNTIF(Apr!$M$43:$M$73,$A51)+COUNTIF(Mai!$M$43:$M$73,$A51)+COUNTIF(Jun!$M$43:$M$73,$A51)+COUNTIF(Jul!$M$43:$M$73,$A51)+COUNTIF(Aug!$M$43:$M$73,$A51)+COUNTIF(Sep!$M$43:$M$73,$A51)+COUNTIF(Okt!$M$43:$M$73,$A51)+COUNTIF(Nov!$M$43:$M$73,$A51)+COUNTIF(Dez!$M$43:$M$73,$A51)</f>
        <v>0</v>
      </c>
      <c r="G51" s="496">
        <f t="shared" si="2"/>
        <v>0</v>
      </c>
      <c r="H51" s="93" t="str">
        <f t="shared" si="12"/>
        <v/>
      </c>
      <c r="I51" s="93" t="str">
        <f>IF(ISERROR(H51/(Start!$D$25*Start!$D$25)),"",H51/(Start!$D$25*Start!$D$25))</f>
        <v/>
      </c>
      <c r="J51" s="16">
        <f>SUMIF(Jan!$M$9:$M$39,$A51,Jan!R$9:R$39)+SUMIF(Feb!$M$9:$M$39,$A51,Feb!R$9:R$39)+SUMIF(Mar!$M$9:$M$39,$A51,Mar!R$9:R$39)+SUMIF(Apr!$M$9:$M$39,$A51,Apr!R$9:R$39)+SUMIF(Mai!$M$9:$M$39,$A51,Mai!R$9:R$39)+SUMIF(Jun!$M$9:$M$39,$A51,Jun!R$9:R$39)+SUMIF(Jul!$M$9:$M$39,$A51,Jul!R$9:R$39)+SUMIF(Aug!$M$9:$M$39,$A51,Aug!R$9:R$39)+SUMIF(Sep!$M$9:$M$39,$A51,Sep!R$9:R$39)+SUMIF(Okt!$M$9:$M$39,$A51,Okt!R$9:R$39)+SUMIF(Nov!$M$9:$M$39,$A51,Nov!R$9:R$39)+SUMIF(Dez!$M$9:$M$39,$A51,Dez!R$9:R$39)</f>
        <v>0</v>
      </c>
      <c r="K51" s="16">
        <f>SUMIF(Jan!$M$43:$M$73,$A51,Jan!R$43:R$73)+SUMIF(Feb!$M$43:$M$73,$A51,Feb!R$43:R$73)+SUMIF(Mar!$M$43:$M$73,$A51,Mar!R$43:R$73)+SUMIF(Apr!$M$43:$M$73,$A51,Apr!R$43:R$73)+SUMIF(Mai!$M$43:$M$73,$A51,Mai!R$43:R$73)+SUMIF(Jun!$M$43:$M$73,$A51,Jun!R$43:R$73)+SUMIF(Jul!$M$43:$M$73,$A51,Jul!R$43:R$73)+SUMIF(Aug!$M$43:$M$73,$A51,Aug!R$43:R$73)+SUMIF(Sep!$M$43:$M$73,$A51,Sep!R$43:R$73)+SUMIF(Okt!$M$43:$M$73,$A51,Okt!R$43:R$73)+SUMIF(Nov!$M$43:$M$73,$A51,Nov!R$43:R$73)+SUMIF(Dez!$M$43:$M$73,$A51,Dez!R$43:R$73)</f>
        <v>0</v>
      </c>
      <c r="L51" s="16" t="str">
        <f t="shared" si="3"/>
        <v/>
      </c>
      <c r="M51" s="17">
        <f>SUMIF(Jan!$M$9:$M$39,$A51,Jan!S$9:S$39)+SUMIF(Feb!$M$9:$M$39,$A51,Feb!S$9:S$39)+SUMIF(Mar!$M$9:$M$39,$A51,Mar!S$9:S$39)+SUMIF(Apr!$M$9:$M$39,$A51,Apr!S$9:S$39)+SUMIF(Mai!$M$9:$M$39,$A51,Mai!S$9:S$39)+SUMIF(Jun!$M$9:$M$39,$A51,Jun!S$9:S$39)+SUMIF(Jul!$M$9:$M$39,$A51,Jul!S$9:S$39)+SUMIF(Aug!$M$9:$M$39,$A51,Aug!S$9:S$39)+SUMIF(Sep!$M$9:$M$39,$A51,Sep!S$9:S$39)+SUMIF(Okt!$M$9:$M$39,$A51,Okt!S$9:S$39)+SUMIF(Nov!$M$9:$M$39,$A51,Nov!S$9:S$39)+SUMIF(Dez!$M$9:$M$39,$A51,Dez!S$9:S$39)</f>
        <v>0</v>
      </c>
      <c r="N51" s="17">
        <f>SUMIF(Jan!$M$43:$M$73,$A51,Jan!S$43:S$73)+SUMIF(Feb!$M$43:$M$73,$A51,Feb!S$43:S$73)+SUMIF(Mar!$M$43:$M$73,$A51,Mar!S$43:S$73)+SUMIF(Apr!$M$43:$M$73,$A51,Apr!S$43:S$73)+SUMIF(Mai!$M$43:$M$73,$A51,Mai!S$43:S$73)+SUMIF(Jun!$M$43:$M$73,$A51,Jun!S$43:S$73)+SUMIF(Jul!$M$43:$M$73,$A51,Jul!S$43:S$73)+SUMIF(Aug!$M$43:$M$73,$A51,Aug!S$43:S$73)+SUMIF(Sep!$M$43:$M$73,$A51,Sep!S$43:S$73)+SUMIF(Okt!$M$43:$M$73,$A51,Okt!S$43:S$73)+SUMIF(Nov!$M$43:$M$73,$A51,Nov!S$43:S$73)+SUMIF(Dez!$M$43:$M$73,$A51,Dez!S$43:S$73)</f>
        <v>0</v>
      </c>
      <c r="O51" s="17" t="str">
        <f t="shared" si="4"/>
        <v/>
      </c>
      <c r="P51" s="74">
        <f>SUMIF(Jan!$M$9:$M$39,$A51,Jan!U$9:U$39)+SUMIF(Feb!$M$9:$M$39,$A51,Feb!U$9:U$39)+SUMIF(Mar!$M$9:$M$39,$A51,Mar!U$9:U$39)+SUMIF(Apr!$M$9:$M$39,$A51,Apr!U$9:U$39)+SUMIF(Mai!$M$9:$M$39,$A51,Mai!U$9:U$39)+SUMIF(Jun!$M$9:$M$39,$A51,Jun!U$9:U$39)+SUMIF(Jul!$M$9:$M$39,$A51,Jul!U$9:U$39)+SUMIF(Aug!$M$9:$M$39,$A51,Aug!U$9:U$39)+SUMIF(Sep!$M$9:$M$39,$A51,Sep!U$9:U$39)+SUMIF(Okt!$M$9:$M$39,$A51,Okt!U$9:U$39)+SUMIF(Nov!$M$9:$M$39,$A51,Nov!U$9:U$39)+SUMIF(Dez!$M$9:$M$39,$A51,Dez!U$9:U$39)</f>
        <v>0</v>
      </c>
      <c r="Q51" s="74">
        <f>SUMIF(Jan!$M$43:$M$73,$A51,Jan!U$43:U$73)+SUMIF(Feb!$M$43:$M$73,$A51,Feb!U$43:U$73)+SUMIF(Mar!$M$43:$M$73,$A51,Mar!U$43:U$73)+SUMIF(Apr!$M$43:$M$73,$A51,Apr!U$43:U$73)+SUMIF(Mai!$M$43:$M$73,$A51,Mai!U$43:U$73)+SUMIF(Jun!$M$43:$M$73,$A51,Jun!U$43:U$73)+SUMIF(Jul!$M$43:$M$73,$A51,Jul!U$43:U$73)+SUMIF(Aug!$M$43:$M$73,$A51,Aug!U$43:U$73)+SUMIF(Sep!$M$43:$M$73,$A51,Sep!U$43:U$73)+SUMIF(Okt!$M$43:$M$73,$A51,Okt!U$43:U$73)+SUMIF(Nov!$M$43:$M$73,$A51,Nov!U$43:U$73)+SUMIF(Dez!$M$43:$M$73,$A51,Dez!U$43:U$73)</f>
        <v>0</v>
      </c>
      <c r="R51" s="11" t="str">
        <f t="shared" si="5"/>
        <v/>
      </c>
      <c r="S51" s="74" t="str">
        <f>IF(V51=0,"",(SUMIF(Jan!M$9:M$73,A51,Jan!W$9:W$73)+SUMIF(Feb!M$9:M$73,A51,Feb!W$9:W$73)+SUMIF(Mar!M$9:M$73,A51,Mar!W$9:W$73)+SUMIF(Apr!M$9:M$73,A51,Apr!W$9:W$73)+SUMIF(Mai!M$9:M$73,A51,Mai!W$9:W$73)+SUMIF(Jun!M$9:M$73,A51,Jun!W$9:W$73)+SUMIF(Jul!M$9:M$73,A51,Jul!W$9:W$73)+SUMIF(Aug!M$9:M$73,A51,Aug!W$9:W$73)+SUMIF(Sep!M$9:M$73,A51,Sep!W$9:W$73)+SUMIF(Okt!M$9:M$73,A51,Okt!W$9:W$73)+SUMIF(Nov!M$9:M$73,A51,Nov!W$9:W$73)+SUMIF(Dez!M$9:M$73,A51,Dez!W$9:W$73))/V51)</f>
        <v/>
      </c>
      <c r="T51" s="1" t="str">
        <f t="shared" si="6"/>
        <v/>
      </c>
      <c r="U51" s="6" t="str">
        <f t="shared" si="7"/>
        <v/>
      </c>
      <c r="V51" s="94">
        <f>COUNTIF(Jan!$M$9:$M$39,$A51)+COUNTIF(Jan!$M$43:$M$73,$A51)+COUNTIF(Feb!$M$9:$M$39,$A51)+COUNTIF(Feb!$M$43:$M$73,$A51)+COUNTIF(Mar!$M$9:$M$39,$A51)+COUNTIF(Mar!$M$43:$M$73,$A51)+COUNTIF(Apr!$M$9:$M$39,$A51)+COUNTIF(Apr!$M$43:$M$73,$A51)+COUNTIF(Mai!$M$9:$M$39,$A51)+COUNTIF(Mai!$M$43:$M$73,$A51)+COUNTIF(Jun!$M$9:$M$39,$A51)+COUNTIF(Jun!$M$43:$M$73,$A51)+COUNTIF(Jul!$M$9:$M$39,$A51)+COUNTIF(Jul!$M$43:$M$73,$A51)+COUNTIF(Aug!$M$9:$M$39,$A51)+COUNTIF(Aug!$M$43:$M$73,$A51)+COUNTIF(Sep!$M$9:$M$39,$A51)+COUNTIF(Sep!$M$43:$M$73,$A51)+COUNTIF(Okt!$M$9:$M$39,$A51)+COUNTIF(Okt!$M$43:$M$73,$A51)+COUNTIF(Nov!$M$9:$M$39,$A51)+COUNTIF(Nov!$M$43:$M$73,$A51)+COUNTIF(Dez!$M$9:$M$39,$A51)+COUNTIF(Dez!$M$43:$M$73,$A51)</f>
        <v>0</v>
      </c>
      <c r="W51" s="8" t="str">
        <f t="shared" si="8"/>
        <v/>
      </c>
      <c r="X51" s="6" t="str">
        <f t="shared" si="9"/>
        <v/>
      </c>
      <c r="Y51" s="18" t="str">
        <f t="shared" si="10"/>
        <v/>
      </c>
    </row>
    <row r="52" spans="1:25" x14ac:dyDescent="0.2">
      <c r="A52" s="175">
        <f t="shared" si="11"/>
        <v>40</v>
      </c>
      <c r="B52" s="93" t="e">
        <f t="shared" si="1"/>
        <v>#N/A</v>
      </c>
      <c r="C52" s="495">
        <f>SUMIF(Jan!$A$9:$A$39,$A52,Jan!G$9:G$39)+SUMIF(Feb!$A$9:$A$39,$A52,Feb!G$9:G$39)+SUMIF(Mar!$A$9:$A$39,$A52,Mar!G$9:G$39)+SUMIF(Apr!$A$9:$A$39,$A52,Apr!G$9:G$39)+SUMIF(Mai!$A$9:$A$39,$A52,Mai!G$9:G$39)+SUMIF(Jun!$A$9:$A$39,$A52,Jun!G$9:G$39)+SUMIF(Jul!$A$9:$A$39,$A52,Jul!G$9:G$39)+SUMIF(Aug!$A$9:$A$39,$A52,Aug!G$9:G$39)+SUMIF(Sep!$A$9:$A$39,$A52,Sep!G$9:G$39)+SUMIF(Okt!$A$9:$A$39,$A52,Okt!G$9:G$39)+SUMIF(Nov!$A$9:$A$39,$A52,Nov!G$9:G$39)+SUMIF(Dez!$A$9:$A$39,$A52,Dez!G$9:G$39)</f>
        <v>0</v>
      </c>
      <c r="D52" s="496">
        <f>SUMIF(Jan!$A$9:$A$39,$A52,Jan!H$9:H$39)+SUMIF(Feb!$A$9:$A$39,$A52,Feb!H$9:H$39)+SUMIF(Mar!$A$9:$A$39,$A52,Mar!H$9:H$39)+SUMIF(Apr!$A$9:$A$39,$A52,Apr!H$9:H$39)+SUMIF(Mai!$A$9:$A$39,$A52,Mai!H$9:H$39)+SUMIF(Jun!$A$9:$A$39,$A52,Jun!H$9:H$39)+SUMIF(Jul!$A$9:$A$39,$A52,Jul!H$9:H$39)+SUMIF(Aug!$A$9:$A$39,$A52,Aug!H$9:H$39)+SUMIF(Sep!$A$9:$A$39,$A52,Sep!H$9:H$39)+SUMIF(Okt!$A$9:$A$39,$A52,Okt!H$9:H$39)+SUMIF(Nov!$A$9:$A$39,$A52,Nov!H$9:H$39)+SUMIF(Dez!$A$9:$A$39,$A52,Dez!H$9:H$39)</f>
        <v>0</v>
      </c>
      <c r="E52" s="496">
        <f>COUNTIF(Jan!$M$9:$M$39,$A52)+COUNTIF(Feb!$M$9:$M$39,$A52)+COUNTIF(Mar!$M$9:$M$39,$A52)+COUNTIF(Apr!$M$9:$M$39,$A52)+COUNTIF(Mai!$M$9:$M$39,$A52)+COUNTIF(Jun!$M$9:$M$39,$A52)+COUNTIF(Jul!$M$9:$M$39,$A52)+COUNTIF(Aug!$M$9:$M$39,$A52)+COUNTIF(Sep!$M$9:$M$39,$A52)+COUNTIF(Okt!$M$9:$M$39,$A52)+COUNTIF(Nov!$M$9:$M$39,$A52)+COUNTIF(Dez!$M$9:$M$39,$A52)</f>
        <v>0</v>
      </c>
      <c r="F52" s="496">
        <f>COUNTIF(Jan!$M$43:$M$73,$A52)+COUNTIF(Feb!$M$43:$M$73,$A52)+COUNTIF(Mar!$M$43:$M$73,$A52)+COUNTIF(Apr!$M$43:$M$73,$A52)+COUNTIF(Mai!$M$43:$M$73,$A52)+COUNTIF(Jun!$M$43:$M$73,$A52)+COUNTIF(Jul!$M$43:$M$73,$A52)+COUNTIF(Aug!$M$43:$M$73,$A52)+COUNTIF(Sep!$M$43:$M$73,$A52)+COUNTIF(Okt!$M$43:$M$73,$A52)+COUNTIF(Nov!$M$43:$M$73,$A52)+COUNTIF(Dez!$M$43:$M$73,$A52)</f>
        <v>0</v>
      </c>
      <c r="G52" s="496">
        <f t="shared" si="2"/>
        <v>0</v>
      </c>
      <c r="H52" s="93" t="str">
        <f t="shared" si="12"/>
        <v/>
      </c>
      <c r="I52" s="93" t="str">
        <f>IF(ISERROR(H52/(Start!$D$25*Start!$D$25)),"",H52/(Start!$D$25*Start!$D$25))</f>
        <v/>
      </c>
      <c r="J52" s="16">
        <f>SUMIF(Jan!$M$9:$M$39,$A52,Jan!R$9:R$39)+SUMIF(Feb!$M$9:$M$39,$A52,Feb!R$9:R$39)+SUMIF(Mar!$M$9:$M$39,$A52,Mar!R$9:R$39)+SUMIF(Apr!$M$9:$M$39,$A52,Apr!R$9:R$39)+SUMIF(Mai!$M$9:$M$39,$A52,Mai!R$9:R$39)+SUMIF(Jun!$M$9:$M$39,$A52,Jun!R$9:R$39)+SUMIF(Jul!$M$9:$M$39,$A52,Jul!R$9:R$39)+SUMIF(Aug!$M$9:$M$39,$A52,Aug!R$9:R$39)+SUMIF(Sep!$M$9:$M$39,$A52,Sep!R$9:R$39)+SUMIF(Okt!$M$9:$M$39,$A52,Okt!R$9:R$39)+SUMIF(Nov!$M$9:$M$39,$A52,Nov!R$9:R$39)+SUMIF(Dez!$M$9:$M$39,$A52,Dez!R$9:R$39)</f>
        <v>0</v>
      </c>
      <c r="K52" s="16">
        <f>SUMIF(Jan!$M$43:$M$73,$A52,Jan!R$43:R$73)+SUMIF(Feb!$M$43:$M$73,$A52,Feb!R$43:R$73)+SUMIF(Mar!$M$43:$M$73,$A52,Mar!R$43:R$73)+SUMIF(Apr!$M$43:$M$73,$A52,Apr!R$43:R$73)+SUMIF(Mai!$M$43:$M$73,$A52,Mai!R$43:R$73)+SUMIF(Jun!$M$43:$M$73,$A52,Jun!R$43:R$73)+SUMIF(Jul!$M$43:$M$73,$A52,Jul!R$43:R$73)+SUMIF(Aug!$M$43:$M$73,$A52,Aug!R$43:R$73)+SUMIF(Sep!$M$43:$M$73,$A52,Sep!R$43:R$73)+SUMIF(Okt!$M$43:$M$73,$A52,Okt!R$43:R$73)+SUMIF(Nov!$M$43:$M$73,$A52,Nov!R$43:R$73)+SUMIF(Dez!$M$43:$M$73,$A52,Dez!R$43:R$73)</f>
        <v>0</v>
      </c>
      <c r="L52" s="16" t="str">
        <f t="shared" si="3"/>
        <v/>
      </c>
      <c r="M52" s="17">
        <f>SUMIF(Jan!$M$9:$M$39,$A52,Jan!S$9:S$39)+SUMIF(Feb!$M$9:$M$39,$A52,Feb!S$9:S$39)+SUMIF(Mar!$M$9:$M$39,$A52,Mar!S$9:S$39)+SUMIF(Apr!$M$9:$M$39,$A52,Apr!S$9:S$39)+SUMIF(Mai!$M$9:$M$39,$A52,Mai!S$9:S$39)+SUMIF(Jun!$M$9:$M$39,$A52,Jun!S$9:S$39)+SUMIF(Jul!$M$9:$M$39,$A52,Jul!S$9:S$39)+SUMIF(Aug!$M$9:$M$39,$A52,Aug!S$9:S$39)+SUMIF(Sep!$M$9:$M$39,$A52,Sep!S$9:S$39)+SUMIF(Okt!$M$9:$M$39,$A52,Okt!S$9:S$39)+SUMIF(Nov!$M$9:$M$39,$A52,Nov!S$9:S$39)+SUMIF(Dez!$M$9:$M$39,$A52,Dez!S$9:S$39)</f>
        <v>0</v>
      </c>
      <c r="N52" s="17">
        <f>SUMIF(Jan!$M$43:$M$73,$A52,Jan!S$43:S$73)+SUMIF(Feb!$M$43:$M$73,$A52,Feb!S$43:S$73)+SUMIF(Mar!$M$43:$M$73,$A52,Mar!S$43:S$73)+SUMIF(Apr!$M$43:$M$73,$A52,Apr!S$43:S$73)+SUMIF(Mai!$M$43:$M$73,$A52,Mai!S$43:S$73)+SUMIF(Jun!$M$43:$M$73,$A52,Jun!S$43:S$73)+SUMIF(Jul!$M$43:$M$73,$A52,Jul!S$43:S$73)+SUMIF(Aug!$M$43:$M$73,$A52,Aug!S$43:S$73)+SUMIF(Sep!$M$43:$M$73,$A52,Sep!S$43:S$73)+SUMIF(Okt!$M$43:$M$73,$A52,Okt!S$43:S$73)+SUMIF(Nov!$M$43:$M$73,$A52,Nov!S$43:S$73)+SUMIF(Dez!$M$43:$M$73,$A52,Dez!S$43:S$73)</f>
        <v>0</v>
      </c>
      <c r="O52" s="17" t="str">
        <f t="shared" si="4"/>
        <v/>
      </c>
      <c r="P52" s="74">
        <f>SUMIF(Jan!$M$9:$M$39,$A52,Jan!U$9:U$39)+SUMIF(Feb!$M$9:$M$39,$A52,Feb!U$9:U$39)+SUMIF(Mar!$M$9:$M$39,$A52,Mar!U$9:U$39)+SUMIF(Apr!$M$9:$M$39,$A52,Apr!U$9:U$39)+SUMIF(Mai!$M$9:$M$39,$A52,Mai!U$9:U$39)+SUMIF(Jun!$M$9:$M$39,$A52,Jun!U$9:U$39)+SUMIF(Jul!$M$9:$M$39,$A52,Jul!U$9:U$39)+SUMIF(Aug!$M$9:$M$39,$A52,Aug!U$9:U$39)+SUMIF(Sep!$M$9:$M$39,$A52,Sep!U$9:U$39)+SUMIF(Okt!$M$9:$M$39,$A52,Okt!U$9:U$39)+SUMIF(Nov!$M$9:$M$39,$A52,Nov!U$9:U$39)+SUMIF(Dez!$M$9:$M$39,$A52,Dez!U$9:U$39)</f>
        <v>0</v>
      </c>
      <c r="Q52" s="74">
        <f>SUMIF(Jan!$M$43:$M$73,$A52,Jan!U$43:U$73)+SUMIF(Feb!$M$43:$M$73,$A52,Feb!U$43:U$73)+SUMIF(Mar!$M$43:$M$73,$A52,Mar!U$43:U$73)+SUMIF(Apr!$M$43:$M$73,$A52,Apr!U$43:U$73)+SUMIF(Mai!$M$43:$M$73,$A52,Mai!U$43:U$73)+SUMIF(Jun!$M$43:$M$73,$A52,Jun!U$43:U$73)+SUMIF(Jul!$M$43:$M$73,$A52,Jul!U$43:U$73)+SUMIF(Aug!$M$43:$M$73,$A52,Aug!U$43:U$73)+SUMIF(Sep!$M$43:$M$73,$A52,Sep!U$43:U$73)+SUMIF(Okt!$M$43:$M$73,$A52,Okt!U$43:U$73)+SUMIF(Nov!$M$43:$M$73,$A52,Nov!U$43:U$73)+SUMIF(Dez!$M$43:$M$73,$A52,Dez!U$43:U$73)</f>
        <v>0</v>
      </c>
      <c r="R52" s="11" t="str">
        <f t="shared" si="5"/>
        <v/>
      </c>
      <c r="S52" s="74" t="str">
        <f>IF(V52=0,"",(SUMIF(Jan!M$9:M$73,A52,Jan!W$9:W$73)+SUMIF(Feb!M$9:M$73,A52,Feb!W$9:W$73)+SUMIF(Mar!M$9:M$73,A52,Mar!W$9:W$73)+SUMIF(Apr!M$9:M$73,A52,Apr!W$9:W$73)+SUMIF(Mai!M$9:M$73,A52,Mai!W$9:W$73)+SUMIF(Jun!M$9:M$73,A52,Jun!W$9:W$73)+SUMIF(Jul!M$9:M$73,A52,Jul!W$9:W$73)+SUMIF(Aug!M$9:M$73,A52,Aug!W$9:W$73)+SUMIF(Sep!M$9:M$73,A52,Sep!W$9:W$73)+SUMIF(Okt!M$9:M$73,A52,Okt!W$9:W$73)+SUMIF(Nov!M$9:M$73,A52,Nov!W$9:W$73)+SUMIF(Dez!M$9:M$73,A52,Dez!W$9:W$73))/V52)</f>
        <v/>
      </c>
      <c r="T52" s="1" t="str">
        <f t="shared" si="6"/>
        <v/>
      </c>
      <c r="U52" s="6" t="str">
        <f t="shared" si="7"/>
        <v/>
      </c>
      <c r="V52" s="94">
        <f>COUNTIF(Jan!$M$9:$M$39,$A52)+COUNTIF(Jan!$M$43:$M$73,$A52)+COUNTIF(Feb!$M$9:$M$39,$A52)+COUNTIF(Feb!$M$43:$M$73,$A52)+COUNTIF(Mar!$M$9:$M$39,$A52)+COUNTIF(Mar!$M$43:$M$73,$A52)+COUNTIF(Apr!$M$9:$M$39,$A52)+COUNTIF(Apr!$M$43:$M$73,$A52)+COUNTIF(Mai!$M$9:$M$39,$A52)+COUNTIF(Mai!$M$43:$M$73,$A52)+COUNTIF(Jun!$M$9:$M$39,$A52)+COUNTIF(Jun!$M$43:$M$73,$A52)+COUNTIF(Jul!$M$9:$M$39,$A52)+COUNTIF(Jul!$M$43:$M$73,$A52)+COUNTIF(Aug!$M$9:$M$39,$A52)+COUNTIF(Aug!$M$43:$M$73,$A52)+COUNTIF(Sep!$M$9:$M$39,$A52)+COUNTIF(Sep!$M$43:$M$73,$A52)+COUNTIF(Okt!$M$9:$M$39,$A52)+COUNTIF(Okt!$M$43:$M$73,$A52)+COUNTIF(Nov!$M$9:$M$39,$A52)+COUNTIF(Nov!$M$43:$M$73,$A52)+COUNTIF(Dez!$M$9:$M$39,$A52)+COUNTIF(Dez!$M$43:$M$73,$A52)</f>
        <v>0</v>
      </c>
      <c r="W52" s="8" t="str">
        <f t="shared" si="8"/>
        <v/>
      </c>
      <c r="X52" s="6" t="str">
        <f t="shared" si="9"/>
        <v/>
      </c>
      <c r="Y52" s="18" t="str">
        <f t="shared" si="10"/>
        <v/>
      </c>
    </row>
    <row r="53" spans="1:25" x14ac:dyDescent="0.2">
      <c r="A53" s="175">
        <f t="shared" si="11"/>
        <v>41</v>
      </c>
      <c r="B53" s="93" t="e">
        <f t="shared" si="1"/>
        <v>#N/A</v>
      </c>
      <c r="C53" s="495">
        <f>SUMIF(Jan!$A$9:$A$39,$A53,Jan!G$9:G$39)+SUMIF(Feb!$A$9:$A$39,$A53,Feb!G$9:G$39)+SUMIF(Mar!$A$9:$A$39,$A53,Mar!G$9:G$39)+SUMIF(Apr!$A$9:$A$39,$A53,Apr!G$9:G$39)+SUMIF(Mai!$A$9:$A$39,$A53,Mai!G$9:G$39)+SUMIF(Jun!$A$9:$A$39,$A53,Jun!G$9:G$39)+SUMIF(Jul!$A$9:$A$39,$A53,Jul!G$9:G$39)+SUMIF(Aug!$A$9:$A$39,$A53,Aug!G$9:G$39)+SUMIF(Sep!$A$9:$A$39,$A53,Sep!G$9:G$39)+SUMIF(Okt!$A$9:$A$39,$A53,Okt!G$9:G$39)+SUMIF(Nov!$A$9:$A$39,$A53,Nov!G$9:G$39)+SUMIF(Dez!$A$9:$A$39,$A53,Dez!G$9:G$39)</f>
        <v>0</v>
      </c>
      <c r="D53" s="496">
        <f>SUMIF(Jan!$A$9:$A$39,$A53,Jan!H$9:H$39)+SUMIF(Feb!$A$9:$A$39,$A53,Feb!H$9:H$39)+SUMIF(Mar!$A$9:$A$39,$A53,Mar!H$9:H$39)+SUMIF(Apr!$A$9:$A$39,$A53,Apr!H$9:H$39)+SUMIF(Mai!$A$9:$A$39,$A53,Mai!H$9:H$39)+SUMIF(Jun!$A$9:$A$39,$A53,Jun!H$9:H$39)+SUMIF(Jul!$A$9:$A$39,$A53,Jul!H$9:H$39)+SUMIF(Aug!$A$9:$A$39,$A53,Aug!H$9:H$39)+SUMIF(Sep!$A$9:$A$39,$A53,Sep!H$9:H$39)+SUMIF(Okt!$A$9:$A$39,$A53,Okt!H$9:H$39)+SUMIF(Nov!$A$9:$A$39,$A53,Nov!H$9:H$39)+SUMIF(Dez!$A$9:$A$39,$A53,Dez!H$9:H$39)</f>
        <v>0</v>
      </c>
      <c r="E53" s="496">
        <f>COUNTIF(Jan!$M$9:$M$39,$A53)+COUNTIF(Feb!$M$9:$M$39,$A53)+COUNTIF(Mar!$M$9:$M$39,$A53)+COUNTIF(Apr!$M$9:$M$39,$A53)+COUNTIF(Mai!$M$9:$M$39,$A53)+COUNTIF(Jun!$M$9:$M$39,$A53)+COUNTIF(Jul!$M$9:$M$39,$A53)+COUNTIF(Aug!$M$9:$M$39,$A53)+COUNTIF(Sep!$M$9:$M$39,$A53)+COUNTIF(Okt!$M$9:$M$39,$A53)+COUNTIF(Nov!$M$9:$M$39,$A53)+COUNTIF(Dez!$M$9:$M$39,$A53)</f>
        <v>0</v>
      </c>
      <c r="F53" s="496">
        <f>COUNTIF(Jan!$M$43:$M$73,$A53)+COUNTIF(Feb!$M$43:$M$73,$A53)+COUNTIF(Mar!$M$43:$M$73,$A53)+COUNTIF(Apr!$M$43:$M$73,$A53)+COUNTIF(Mai!$M$43:$M$73,$A53)+COUNTIF(Jun!$M$43:$M$73,$A53)+COUNTIF(Jul!$M$43:$M$73,$A53)+COUNTIF(Aug!$M$43:$M$73,$A53)+COUNTIF(Sep!$M$43:$M$73,$A53)+COUNTIF(Okt!$M$43:$M$73,$A53)+COUNTIF(Nov!$M$43:$M$73,$A53)+COUNTIF(Dez!$M$43:$M$73,$A53)</f>
        <v>0</v>
      </c>
      <c r="G53" s="496">
        <f t="shared" si="2"/>
        <v>0</v>
      </c>
      <c r="H53" s="93" t="str">
        <f t="shared" si="12"/>
        <v/>
      </c>
      <c r="I53" s="93" t="str">
        <f>IF(ISERROR(H53/(Start!$D$25*Start!$D$25)),"",H53/(Start!$D$25*Start!$D$25))</f>
        <v/>
      </c>
      <c r="J53" s="16">
        <f>SUMIF(Jan!$M$9:$M$39,$A53,Jan!R$9:R$39)+SUMIF(Feb!$M$9:$M$39,$A53,Feb!R$9:R$39)+SUMIF(Mar!$M$9:$M$39,$A53,Mar!R$9:R$39)+SUMIF(Apr!$M$9:$M$39,$A53,Apr!R$9:R$39)+SUMIF(Mai!$M$9:$M$39,$A53,Mai!R$9:R$39)+SUMIF(Jun!$M$9:$M$39,$A53,Jun!R$9:R$39)+SUMIF(Jul!$M$9:$M$39,$A53,Jul!R$9:R$39)+SUMIF(Aug!$M$9:$M$39,$A53,Aug!R$9:R$39)+SUMIF(Sep!$M$9:$M$39,$A53,Sep!R$9:R$39)+SUMIF(Okt!$M$9:$M$39,$A53,Okt!R$9:R$39)+SUMIF(Nov!$M$9:$M$39,$A53,Nov!R$9:R$39)+SUMIF(Dez!$M$9:$M$39,$A53,Dez!R$9:R$39)</f>
        <v>0</v>
      </c>
      <c r="K53" s="16">
        <f>SUMIF(Jan!$M$43:$M$73,$A53,Jan!R$43:R$73)+SUMIF(Feb!$M$43:$M$73,$A53,Feb!R$43:R$73)+SUMIF(Mar!$M$43:$M$73,$A53,Mar!R$43:R$73)+SUMIF(Apr!$M$43:$M$73,$A53,Apr!R$43:R$73)+SUMIF(Mai!$M$43:$M$73,$A53,Mai!R$43:R$73)+SUMIF(Jun!$M$43:$M$73,$A53,Jun!R$43:R$73)+SUMIF(Jul!$M$43:$M$73,$A53,Jul!R$43:R$73)+SUMIF(Aug!$M$43:$M$73,$A53,Aug!R$43:R$73)+SUMIF(Sep!$M$43:$M$73,$A53,Sep!R$43:R$73)+SUMIF(Okt!$M$43:$M$73,$A53,Okt!R$43:R$73)+SUMIF(Nov!$M$43:$M$73,$A53,Nov!R$43:R$73)+SUMIF(Dez!$M$43:$M$73,$A53,Dez!R$43:R$73)</f>
        <v>0</v>
      </c>
      <c r="L53" s="16" t="str">
        <f t="shared" si="3"/>
        <v/>
      </c>
      <c r="M53" s="17">
        <f>SUMIF(Jan!$M$9:$M$39,$A53,Jan!S$9:S$39)+SUMIF(Feb!$M$9:$M$39,$A53,Feb!S$9:S$39)+SUMIF(Mar!$M$9:$M$39,$A53,Mar!S$9:S$39)+SUMIF(Apr!$M$9:$M$39,$A53,Apr!S$9:S$39)+SUMIF(Mai!$M$9:$M$39,$A53,Mai!S$9:S$39)+SUMIF(Jun!$M$9:$M$39,$A53,Jun!S$9:S$39)+SUMIF(Jul!$M$9:$M$39,$A53,Jul!S$9:S$39)+SUMIF(Aug!$M$9:$M$39,$A53,Aug!S$9:S$39)+SUMIF(Sep!$M$9:$M$39,$A53,Sep!S$9:S$39)+SUMIF(Okt!$M$9:$M$39,$A53,Okt!S$9:S$39)+SUMIF(Nov!$M$9:$M$39,$A53,Nov!S$9:S$39)+SUMIF(Dez!$M$9:$M$39,$A53,Dez!S$9:S$39)</f>
        <v>0</v>
      </c>
      <c r="N53" s="17">
        <f>SUMIF(Jan!$M$43:$M$73,$A53,Jan!S$43:S$73)+SUMIF(Feb!$M$43:$M$73,$A53,Feb!S$43:S$73)+SUMIF(Mar!$M$43:$M$73,$A53,Mar!S$43:S$73)+SUMIF(Apr!$M$43:$M$73,$A53,Apr!S$43:S$73)+SUMIF(Mai!$M$43:$M$73,$A53,Mai!S$43:S$73)+SUMIF(Jun!$M$43:$M$73,$A53,Jun!S$43:S$73)+SUMIF(Jul!$M$43:$M$73,$A53,Jul!S$43:S$73)+SUMIF(Aug!$M$43:$M$73,$A53,Aug!S$43:S$73)+SUMIF(Sep!$M$43:$M$73,$A53,Sep!S$43:S$73)+SUMIF(Okt!$M$43:$M$73,$A53,Okt!S$43:S$73)+SUMIF(Nov!$M$43:$M$73,$A53,Nov!S$43:S$73)+SUMIF(Dez!$M$43:$M$73,$A53,Dez!S$43:S$73)</f>
        <v>0</v>
      </c>
      <c r="O53" s="17" t="str">
        <f t="shared" si="4"/>
        <v/>
      </c>
      <c r="P53" s="74">
        <f>SUMIF(Jan!$M$9:$M$39,$A53,Jan!U$9:U$39)+SUMIF(Feb!$M$9:$M$39,$A53,Feb!U$9:U$39)+SUMIF(Mar!$M$9:$M$39,$A53,Mar!U$9:U$39)+SUMIF(Apr!$M$9:$M$39,$A53,Apr!U$9:U$39)+SUMIF(Mai!$M$9:$M$39,$A53,Mai!U$9:U$39)+SUMIF(Jun!$M$9:$M$39,$A53,Jun!U$9:U$39)+SUMIF(Jul!$M$9:$M$39,$A53,Jul!U$9:U$39)+SUMIF(Aug!$M$9:$M$39,$A53,Aug!U$9:U$39)+SUMIF(Sep!$M$9:$M$39,$A53,Sep!U$9:U$39)+SUMIF(Okt!$M$9:$M$39,$A53,Okt!U$9:U$39)+SUMIF(Nov!$M$9:$M$39,$A53,Nov!U$9:U$39)+SUMIF(Dez!$M$9:$M$39,$A53,Dez!U$9:U$39)</f>
        <v>0</v>
      </c>
      <c r="Q53" s="74">
        <f>SUMIF(Jan!$M$43:$M$73,$A53,Jan!U$43:U$73)+SUMIF(Feb!$M$43:$M$73,$A53,Feb!U$43:U$73)+SUMIF(Mar!$M$43:$M$73,$A53,Mar!U$43:U$73)+SUMIF(Apr!$M$43:$M$73,$A53,Apr!U$43:U$73)+SUMIF(Mai!$M$43:$M$73,$A53,Mai!U$43:U$73)+SUMIF(Jun!$M$43:$M$73,$A53,Jun!U$43:U$73)+SUMIF(Jul!$M$43:$M$73,$A53,Jul!U$43:U$73)+SUMIF(Aug!$M$43:$M$73,$A53,Aug!U$43:U$73)+SUMIF(Sep!$M$43:$M$73,$A53,Sep!U$43:U$73)+SUMIF(Okt!$M$43:$M$73,$A53,Okt!U$43:U$73)+SUMIF(Nov!$M$43:$M$73,$A53,Nov!U$43:U$73)+SUMIF(Dez!$M$43:$M$73,$A53,Dez!U$43:U$73)</f>
        <v>0</v>
      </c>
      <c r="R53" s="11" t="str">
        <f t="shared" si="5"/>
        <v/>
      </c>
      <c r="S53" s="74" t="str">
        <f>IF(V53=0,"",(SUMIF(Jan!M$9:M$73,A53,Jan!W$9:W$73)+SUMIF(Feb!M$9:M$73,A53,Feb!W$9:W$73)+SUMIF(Mar!M$9:M$73,A53,Mar!W$9:W$73)+SUMIF(Apr!M$9:M$73,A53,Apr!W$9:W$73)+SUMIF(Mai!M$9:M$73,A53,Mai!W$9:W$73)+SUMIF(Jun!M$9:M$73,A53,Jun!W$9:W$73)+SUMIF(Jul!M$9:M$73,A53,Jul!W$9:W$73)+SUMIF(Aug!M$9:M$73,A53,Aug!W$9:W$73)+SUMIF(Sep!M$9:M$73,A53,Sep!W$9:W$73)+SUMIF(Okt!M$9:M$73,A53,Okt!W$9:W$73)+SUMIF(Nov!M$9:M$73,A53,Nov!W$9:W$73)+SUMIF(Dez!M$9:M$73,A53,Dez!W$9:W$73))/V53)</f>
        <v/>
      </c>
      <c r="T53" s="1" t="str">
        <f t="shared" si="6"/>
        <v/>
      </c>
      <c r="U53" s="6" t="str">
        <f t="shared" si="7"/>
        <v/>
      </c>
      <c r="V53" s="94">
        <f>COUNTIF(Jan!$M$9:$M$39,$A53)+COUNTIF(Jan!$M$43:$M$73,$A53)+COUNTIF(Feb!$M$9:$M$39,$A53)+COUNTIF(Feb!$M$43:$M$73,$A53)+COUNTIF(Mar!$M$9:$M$39,$A53)+COUNTIF(Mar!$M$43:$M$73,$A53)+COUNTIF(Apr!$M$9:$M$39,$A53)+COUNTIF(Apr!$M$43:$M$73,$A53)+COUNTIF(Mai!$M$9:$M$39,$A53)+COUNTIF(Mai!$M$43:$M$73,$A53)+COUNTIF(Jun!$M$9:$M$39,$A53)+COUNTIF(Jun!$M$43:$M$73,$A53)+COUNTIF(Jul!$M$9:$M$39,$A53)+COUNTIF(Jul!$M$43:$M$73,$A53)+COUNTIF(Aug!$M$9:$M$39,$A53)+COUNTIF(Aug!$M$43:$M$73,$A53)+COUNTIF(Sep!$M$9:$M$39,$A53)+COUNTIF(Sep!$M$43:$M$73,$A53)+COUNTIF(Okt!$M$9:$M$39,$A53)+COUNTIF(Okt!$M$43:$M$73,$A53)+COUNTIF(Nov!$M$9:$M$39,$A53)+COUNTIF(Nov!$M$43:$M$73,$A53)+COUNTIF(Dez!$M$9:$M$39,$A53)+COUNTIF(Dez!$M$43:$M$73,$A53)</f>
        <v>0</v>
      </c>
      <c r="W53" s="8" t="str">
        <f t="shared" si="8"/>
        <v/>
      </c>
      <c r="X53" s="6" t="str">
        <f t="shared" si="9"/>
        <v/>
      </c>
      <c r="Y53" s="18" t="str">
        <f t="shared" si="10"/>
        <v/>
      </c>
    </row>
    <row r="54" spans="1:25" x14ac:dyDescent="0.2">
      <c r="A54" s="175">
        <f t="shared" si="11"/>
        <v>42</v>
      </c>
      <c r="B54" s="93" t="e">
        <f t="shared" si="1"/>
        <v>#N/A</v>
      </c>
      <c r="C54" s="495">
        <f>SUMIF(Jan!$A$9:$A$39,$A54,Jan!G$9:G$39)+SUMIF(Feb!$A$9:$A$39,$A54,Feb!G$9:G$39)+SUMIF(Mar!$A$9:$A$39,$A54,Mar!G$9:G$39)+SUMIF(Apr!$A$9:$A$39,$A54,Apr!G$9:G$39)+SUMIF(Mai!$A$9:$A$39,$A54,Mai!G$9:G$39)+SUMIF(Jun!$A$9:$A$39,$A54,Jun!G$9:G$39)+SUMIF(Jul!$A$9:$A$39,$A54,Jul!G$9:G$39)+SUMIF(Aug!$A$9:$A$39,$A54,Aug!G$9:G$39)+SUMIF(Sep!$A$9:$A$39,$A54,Sep!G$9:G$39)+SUMIF(Okt!$A$9:$A$39,$A54,Okt!G$9:G$39)+SUMIF(Nov!$A$9:$A$39,$A54,Nov!G$9:G$39)+SUMIF(Dez!$A$9:$A$39,$A54,Dez!G$9:G$39)</f>
        <v>0</v>
      </c>
      <c r="D54" s="496">
        <f>SUMIF(Jan!$A$9:$A$39,$A54,Jan!H$9:H$39)+SUMIF(Feb!$A$9:$A$39,$A54,Feb!H$9:H$39)+SUMIF(Mar!$A$9:$A$39,$A54,Mar!H$9:H$39)+SUMIF(Apr!$A$9:$A$39,$A54,Apr!H$9:H$39)+SUMIF(Mai!$A$9:$A$39,$A54,Mai!H$9:H$39)+SUMIF(Jun!$A$9:$A$39,$A54,Jun!H$9:H$39)+SUMIF(Jul!$A$9:$A$39,$A54,Jul!H$9:H$39)+SUMIF(Aug!$A$9:$A$39,$A54,Aug!H$9:H$39)+SUMIF(Sep!$A$9:$A$39,$A54,Sep!H$9:H$39)+SUMIF(Okt!$A$9:$A$39,$A54,Okt!H$9:H$39)+SUMIF(Nov!$A$9:$A$39,$A54,Nov!H$9:H$39)+SUMIF(Dez!$A$9:$A$39,$A54,Dez!H$9:H$39)</f>
        <v>0</v>
      </c>
      <c r="E54" s="496">
        <f>COUNTIF(Jan!$M$9:$M$39,$A54)+COUNTIF(Feb!$M$9:$M$39,$A54)+COUNTIF(Mar!$M$9:$M$39,$A54)+COUNTIF(Apr!$M$9:$M$39,$A54)+COUNTIF(Mai!$M$9:$M$39,$A54)+COUNTIF(Jun!$M$9:$M$39,$A54)+COUNTIF(Jul!$M$9:$M$39,$A54)+COUNTIF(Aug!$M$9:$M$39,$A54)+COUNTIF(Sep!$M$9:$M$39,$A54)+COUNTIF(Okt!$M$9:$M$39,$A54)+COUNTIF(Nov!$M$9:$M$39,$A54)+COUNTIF(Dez!$M$9:$M$39,$A54)</f>
        <v>0</v>
      </c>
      <c r="F54" s="496">
        <f>COUNTIF(Jan!$M$43:$M$73,$A54)+COUNTIF(Feb!$M$43:$M$73,$A54)+COUNTIF(Mar!$M$43:$M$73,$A54)+COUNTIF(Apr!$M$43:$M$73,$A54)+COUNTIF(Mai!$M$43:$M$73,$A54)+COUNTIF(Jun!$M$43:$M$73,$A54)+COUNTIF(Jul!$M$43:$M$73,$A54)+COUNTIF(Aug!$M$43:$M$73,$A54)+COUNTIF(Sep!$M$43:$M$73,$A54)+COUNTIF(Okt!$M$43:$M$73,$A54)+COUNTIF(Nov!$M$43:$M$73,$A54)+COUNTIF(Dez!$M$43:$M$73,$A54)</f>
        <v>0</v>
      </c>
      <c r="G54" s="496">
        <f t="shared" si="2"/>
        <v>0</v>
      </c>
      <c r="H54" s="93" t="str">
        <f t="shared" si="12"/>
        <v/>
      </c>
      <c r="I54" s="93" t="str">
        <f>IF(ISERROR(H54/(Start!$D$25*Start!$D$25)),"",H54/(Start!$D$25*Start!$D$25))</f>
        <v/>
      </c>
      <c r="J54" s="16">
        <f>SUMIF(Jan!$M$9:$M$39,$A54,Jan!R$9:R$39)+SUMIF(Feb!$M$9:$M$39,$A54,Feb!R$9:R$39)+SUMIF(Mar!$M$9:$M$39,$A54,Mar!R$9:R$39)+SUMIF(Apr!$M$9:$M$39,$A54,Apr!R$9:R$39)+SUMIF(Mai!$M$9:$M$39,$A54,Mai!R$9:R$39)+SUMIF(Jun!$M$9:$M$39,$A54,Jun!R$9:R$39)+SUMIF(Jul!$M$9:$M$39,$A54,Jul!R$9:R$39)+SUMIF(Aug!$M$9:$M$39,$A54,Aug!R$9:R$39)+SUMIF(Sep!$M$9:$M$39,$A54,Sep!R$9:R$39)+SUMIF(Okt!$M$9:$M$39,$A54,Okt!R$9:R$39)+SUMIF(Nov!$M$9:$M$39,$A54,Nov!R$9:R$39)+SUMIF(Dez!$M$9:$M$39,$A54,Dez!R$9:R$39)</f>
        <v>0</v>
      </c>
      <c r="K54" s="16">
        <f>SUMIF(Jan!$M$43:$M$73,$A54,Jan!R$43:R$73)+SUMIF(Feb!$M$43:$M$73,$A54,Feb!R$43:R$73)+SUMIF(Mar!$M$43:$M$73,$A54,Mar!R$43:R$73)+SUMIF(Apr!$M$43:$M$73,$A54,Apr!R$43:R$73)+SUMIF(Mai!$M$43:$M$73,$A54,Mai!R$43:R$73)+SUMIF(Jun!$M$43:$M$73,$A54,Jun!R$43:R$73)+SUMIF(Jul!$M$43:$M$73,$A54,Jul!R$43:R$73)+SUMIF(Aug!$M$43:$M$73,$A54,Aug!R$43:R$73)+SUMIF(Sep!$M$43:$M$73,$A54,Sep!R$43:R$73)+SUMIF(Okt!$M$43:$M$73,$A54,Okt!R$43:R$73)+SUMIF(Nov!$M$43:$M$73,$A54,Nov!R$43:R$73)+SUMIF(Dez!$M$43:$M$73,$A54,Dez!R$43:R$73)</f>
        <v>0</v>
      </c>
      <c r="L54" s="16" t="str">
        <f t="shared" si="3"/>
        <v/>
      </c>
      <c r="M54" s="17">
        <f>SUMIF(Jan!$M$9:$M$39,$A54,Jan!S$9:S$39)+SUMIF(Feb!$M$9:$M$39,$A54,Feb!S$9:S$39)+SUMIF(Mar!$M$9:$M$39,$A54,Mar!S$9:S$39)+SUMIF(Apr!$M$9:$M$39,$A54,Apr!S$9:S$39)+SUMIF(Mai!$M$9:$M$39,$A54,Mai!S$9:S$39)+SUMIF(Jun!$M$9:$M$39,$A54,Jun!S$9:S$39)+SUMIF(Jul!$M$9:$M$39,$A54,Jul!S$9:S$39)+SUMIF(Aug!$M$9:$M$39,$A54,Aug!S$9:S$39)+SUMIF(Sep!$M$9:$M$39,$A54,Sep!S$9:S$39)+SUMIF(Okt!$M$9:$M$39,$A54,Okt!S$9:S$39)+SUMIF(Nov!$M$9:$M$39,$A54,Nov!S$9:S$39)+SUMIF(Dez!$M$9:$M$39,$A54,Dez!S$9:S$39)</f>
        <v>0</v>
      </c>
      <c r="N54" s="17">
        <f>SUMIF(Jan!$M$43:$M$73,$A54,Jan!S$43:S$73)+SUMIF(Feb!$M$43:$M$73,$A54,Feb!S$43:S$73)+SUMIF(Mar!$M$43:$M$73,$A54,Mar!S$43:S$73)+SUMIF(Apr!$M$43:$M$73,$A54,Apr!S$43:S$73)+SUMIF(Mai!$M$43:$M$73,$A54,Mai!S$43:S$73)+SUMIF(Jun!$M$43:$M$73,$A54,Jun!S$43:S$73)+SUMIF(Jul!$M$43:$M$73,$A54,Jul!S$43:S$73)+SUMIF(Aug!$M$43:$M$73,$A54,Aug!S$43:S$73)+SUMIF(Sep!$M$43:$M$73,$A54,Sep!S$43:S$73)+SUMIF(Okt!$M$43:$M$73,$A54,Okt!S$43:S$73)+SUMIF(Nov!$M$43:$M$73,$A54,Nov!S$43:S$73)+SUMIF(Dez!$M$43:$M$73,$A54,Dez!S$43:S$73)</f>
        <v>0</v>
      </c>
      <c r="O54" s="17" t="str">
        <f t="shared" si="4"/>
        <v/>
      </c>
      <c r="P54" s="74">
        <f>SUMIF(Jan!$M$9:$M$39,$A54,Jan!U$9:U$39)+SUMIF(Feb!$M$9:$M$39,$A54,Feb!U$9:U$39)+SUMIF(Mar!$M$9:$M$39,$A54,Mar!U$9:U$39)+SUMIF(Apr!$M$9:$M$39,$A54,Apr!U$9:U$39)+SUMIF(Mai!$M$9:$M$39,$A54,Mai!U$9:U$39)+SUMIF(Jun!$M$9:$M$39,$A54,Jun!U$9:U$39)+SUMIF(Jul!$M$9:$M$39,$A54,Jul!U$9:U$39)+SUMIF(Aug!$M$9:$M$39,$A54,Aug!U$9:U$39)+SUMIF(Sep!$M$9:$M$39,$A54,Sep!U$9:U$39)+SUMIF(Okt!$M$9:$M$39,$A54,Okt!U$9:U$39)+SUMIF(Nov!$M$9:$M$39,$A54,Nov!U$9:U$39)+SUMIF(Dez!$M$9:$M$39,$A54,Dez!U$9:U$39)</f>
        <v>0</v>
      </c>
      <c r="Q54" s="74">
        <f>SUMIF(Jan!$M$43:$M$73,$A54,Jan!U$43:U$73)+SUMIF(Feb!$M$43:$M$73,$A54,Feb!U$43:U$73)+SUMIF(Mar!$M$43:$M$73,$A54,Mar!U$43:U$73)+SUMIF(Apr!$M$43:$M$73,$A54,Apr!U$43:U$73)+SUMIF(Mai!$M$43:$M$73,$A54,Mai!U$43:U$73)+SUMIF(Jun!$M$43:$M$73,$A54,Jun!U$43:U$73)+SUMIF(Jul!$M$43:$M$73,$A54,Jul!U$43:U$73)+SUMIF(Aug!$M$43:$M$73,$A54,Aug!U$43:U$73)+SUMIF(Sep!$M$43:$M$73,$A54,Sep!U$43:U$73)+SUMIF(Okt!$M$43:$M$73,$A54,Okt!U$43:U$73)+SUMIF(Nov!$M$43:$M$73,$A54,Nov!U$43:U$73)+SUMIF(Dez!$M$43:$M$73,$A54,Dez!U$43:U$73)</f>
        <v>0</v>
      </c>
      <c r="R54" s="11" t="str">
        <f t="shared" si="5"/>
        <v/>
      </c>
      <c r="S54" s="74" t="str">
        <f>IF(V54=0,"",(SUMIF(Jan!M$9:M$73,A54,Jan!W$9:W$73)+SUMIF(Feb!M$9:M$73,A54,Feb!W$9:W$73)+SUMIF(Mar!M$9:M$73,A54,Mar!W$9:W$73)+SUMIF(Apr!M$9:M$73,A54,Apr!W$9:W$73)+SUMIF(Mai!M$9:M$73,A54,Mai!W$9:W$73)+SUMIF(Jun!M$9:M$73,A54,Jun!W$9:W$73)+SUMIF(Jul!M$9:M$73,A54,Jul!W$9:W$73)+SUMIF(Aug!M$9:M$73,A54,Aug!W$9:W$73)+SUMIF(Sep!M$9:M$73,A54,Sep!W$9:W$73)+SUMIF(Okt!M$9:M$73,A54,Okt!W$9:W$73)+SUMIF(Nov!M$9:M$73,A54,Nov!W$9:W$73)+SUMIF(Dez!M$9:M$73,A54,Dez!W$9:W$73))/V54)</f>
        <v/>
      </c>
      <c r="T54" s="1" t="str">
        <f t="shared" si="6"/>
        <v/>
      </c>
      <c r="U54" s="6" t="str">
        <f t="shared" si="7"/>
        <v/>
      </c>
      <c r="V54" s="94">
        <f>COUNTIF(Jan!$M$9:$M$39,$A54)+COUNTIF(Jan!$M$43:$M$73,$A54)+COUNTIF(Feb!$M$9:$M$39,$A54)+COUNTIF(Feb!$M$43:$M$73,$A54)+COUNTIF(Mar!$M$9:$M$39,$A54)+COUNTIF(Mar!$M$43:$M$73,$A54)+COUNTIF(Apr!$M$9:$M$39,$A54)+COUNTIF(Apr!$M$43:$M$73,$A54)+COUNTIF(Mai!$M$9:$M$39,$A54)+COUNTIF(Mai!$M$43:$M$73,$A54)+COUNTIF(Jun!$M$9:$M$39,$A54)+COUNTIF(Jun!$M$43:$M$73,$A54)+COUNTIF(Jul!$M$9:$M$39,$A54)+COUNTIF(Jul!$M$43:$M$73,$A54)+COUNTIF(Aug!$M$9:$M$39,$A54)+COUNTIF(Aug!$M$43:$M$73,$A54)+COUNTIF(Sep!$M$9:$M$39,$A54)+COUNTIF(Sep!$M$43:$M$73,$A54)+COUNTIF(Okt!$M$9:$M$39,$A54)+COUNTIF(Okt!$M$43:$M$73,$A54)+COUNTIF(Nov!$M$9:$M$39,$A54)+COUNTIF(Nov!$M$43:$M$73,$A54)+COUNTIF(Dez!$M$9:$M$39,$A54)+COUNTIF(Dez!$M$43:$M$73,$A54)</f>
        <v>0</v>
      </c>
      <c r="W54" s="8" t="str">
        <f t="shared" si="8"/>
        <v/>
      </c>
      <c r="X54" s="6" t="str">
        <f t="shared" si="9"/>
        <v/>
      </c>
      <c r="Y54" s="18" t="str">
        <f t="shared" si="10"/>
        <v/>
      </c>
    </row>
    <row r="55" spans="1:25" x14ac:dyDescent="0.2">
      <c r="A55" s="175">
        <f t="shared" si="11"/>
        <v>43</v>
      </c>
      <c r="B55" s="93" t="e">
        <f t="shared" si="1"/>
        <v>#N/A</v>
      </c>
      <c r="C55" s="495">
        <f>SUMIF(Jan!$A$9:$A$39,$A55,Jan!G$9:G$39)+SUMIF(Feb!$A$9:$A$39,$A55,Feb!G$9:G$39)+SUMIF(Mar!$A$9:$A$39,$A55,Mar!G$9:G$39)+SUMIF(Apr!$A$9:$A$39,$A55,Apr!G$9:G$39)+SUMIF(Mai!$A$9:$A$39,$A55,Mai!G$9:G$39)+SUMIF(Jun!$A$9:$A$39,$A55,Jun!G$9:G$39)+SUMIF(Jul!$A$9:$A$39,$A55,Jul!G$9:G$39)+SUMIF(Aug!$A$9:$A$39,$A55,Aug!G$9:G$39)+SUMIF(Sep!$A$9:$A$39,$A55,Sep!G$9:G$39)+SUMIF(Okt!$A$9:$A$39,$A55,Okt!G$9:G$39)+SUMIF(Nov!$A$9:$A$39,$A55,Nov!G$9:G$39)+SUMIF(Dez!$A$9:$A$39,$A55,Dez!G$9:G$39)</f>
        <v>0</v>
      </c>
      <c r="D55" s="496">
        <f>SUMIF(Jan!$A$9:$A$39,$A55,Jan!H$9:H$39)+SUMIF(Feb!$A$9:$A$39,$A55,Feb!H$9:H$39)+SUMIF(Mar!$A$9:$A$39,$A55,Mar!H$9:H$39)+SUMIF(Apr!$A$9:$A$39,$A55,Apr!H$9:H$39)+SUMIF(Mai!$A$9:$A$39,$A55,Mai!H$9:H$39)+SUMIF(Jun!$A$9:$A$39,$A55,Jun!H$9:H$39)+SUMIF(Jul!$A$9:$A$39,$A55,Jul!H$9:H$39)+SUMIF(Aug!$A$9:$A$39,$A55,Aug!H$9:H$39)+SUMIF(Sep!$A$9:$A$39,$A55,Sep!H$9:H$39)+SUMIF(Okt!$A$9:$A$39,$A55,Okt!H$9:H$39)+SUMIF(Nov!$A$9:$A$39,$A55,Nov!H$9:H$39)+SUMIF(Dez!$A$9:$A$39,$A55,Dez!H$9:H$39)</f>
        <v>0</v>
      </c>
      <c r="E55" s="496">
        <f>COUNTIF(Jan!$M$9:$M$39,$A55)+COUNTIF(Feb!$M$9:$M$39,$A55)+COUNTIF(Mar!$M$9:$M$39,$A55)+COUNTIF(Apr!$M$9:$M$39,$A55)+COUNTIF(Mai!$M$9:$M$39,$A55)+COUNTIF(Jun!$M$9:$M$39,$A55)+COUNTIF(Jul!$M$9:$M$39,$A55)+COUNTIF(Aug!$M$9:$M$39,$A55)+COUNTIF(Sep!$M$9:$M$39,$A55)+COUNTIF(Okt!$M$9:$M$39,$A55)+COUNTIF(Nov!$M$9:$M$39,$A55)+COUNTIF(Dez!$M$9:$M$39,$A55)</f>
        <v>0</v>
      </c>
      <c r="F55" s="496">
        <f>COUNTIF(Jan!$M$43:$M$73,$A55)+COUNTIF(Feb!$M$43:$M$73,$A55)+COUNTIF(Mar!$M$43:$M$73,$A55)+COUNTIF(Apr!$M$43:$M$73,$A55)+COUNTIF(Mai!$M$43:$M$73,$A55)+COUNTIF(Jun!$M$43:$M$73,$A55)+COUNTIF(Jul!$M$43:$M$73,$A55)+COUNTIF(Aug!$M$43:$M$73,$A55)+COUNTIF(Sep!$M$43:$M$73,$A55)+COUNTIF(Okt!$M$43:$M$73,$A55)+COUNTIF(Nov!$M$43:$M$73,$A55)+COUNTIF(Dez!$M$43:$M$73,$A55)</f>
        <v>0</v>
      </c>
      <c r="G55" s="496">
        <f t="shared" si="2"/>
        <v>0</v>
      </c>
      <c r="H55" s="93" t="str">
        <f t="shared" si="12"/>
        <v/>
      </c>
      <c r="I55" s="93" t="str">
        <f>IF(ISERROR(H55/(Start!$D$25*Start!$D$25)),"",H55/(Start!$D$25*Start!$D$25))</f>
        <v/>
      </c>
      <c r="J55" s="16">
        <f>SUMIF(Jan!$M$9:$M$39,$A55,Jan!R$9:R$39)+SUMIF(Feb!$M$9:$M$39,$A55,Feb!R$9:R$39)+SUMIF(Mar!$M$9:$M$39,$A55,Mar!R$9:R$39)+SUMIF(Apr!$M$9:$M$39,$A55,Apr!R$9:R$39)+SUMIF(Mai!$M$9:$M$39,$A55,Mai!R$9:R$39)+SUMIF(Jun!$M$9:$M$39,$A55,Jun!R$9:R$39)+SUMIF(Jul!$M$9:$M$39,$A55,Jul!R$9:R$39)+SUMIF(Aug!$M$9:$M$39,$A55,Aug!R$9:R$39)+SUMIF(Sep!$M$9:$M$39,$A55,Sep!R$9:R$39)+SUMIF(Okt!$M$9:$M$39,$A55,Okt!R$9:R$39)+SUMIF(Nov!$M$9:$M$39,$A55,Nov!R$9:R$39)+SUMIF(Dez!$M$9:$M$39,$A55,Dez!R$9:R$39)</f>
        <v>0</v>
      </c>
      <c r="K55" s="16">
        <f>SUMIF(Jan!$M$43:$M$73,$A55,Jan!R$43:R$73)+SUMIF(Feb!$M$43:$M$73,$A55,Feb!R$43:R$73)+SUMIF(Mar!$M$43:$M$73,$A55,Mar!R$43:R$73)+SUMIF(Apr!$M$43:$M$73,$A55,Apr!R$43:R$73)+SUMIF(Mai!$M$43:$M$73,$A55,Mai!R$43:R$73)+SUMIF(Jun!$M$43:$M$73,$A55,Jun!R$43:R$73)+SUMIF(Jul!$M$43:$M$73,$A55,Jul!R$43:R$73)+SUMIF(Aug!$M$43:$M$73,$A55,Aug!R$43:R$73)+SUMIF(Sep!$M$43:$M$73,$A55,Sep!R$43:R$73)+SUMIF(Okt!$M$43:$M$73,$A55,Okt!R$43:R$73)+SUMIF(Nov!$M$43:$M$73,$A55,Nov!R$43:R$73)+SUMIF(Dez!$M$43:$M$73,$A55,Dez!R$43:R$73)</f>
        <v>0</v>
      </c>
      <c r="L55" s="16" t="str">
        <f t="shared" si="3"/>
        <v/>
      </c>
      <c r="M55" s="17">
        <f>SUMIF(Jan!$M$9:$M$39,$A55,Jan!S$9:S$39)+SUMIF(Feb!$M$9:$M$39,$A55,Feb!S$9:S$39)+SUMIF(Mar!$M$9:$M$39,$A55,Mar!S$9:S$39)+SUMIF(Apr!$M$9:$M$39,$A55,Apr!S$9:S$39)+SUMIF(Mai!$M$9:$M$39,$A55,Mai!S$9:S$39)+SUMIF(Jun!$M$9:$M$39,$A55,Jun!S$9:S$39)+SUMIF(Jul!$M$9:$M$39,$A55,Jul!S$9:S$39)+SUMIF(Aug!$M$9:$M$39,$A55,Aug!S$9:S$39)+SUMIF(Sep!$M$9:$M$39,$A55,Sep!S$9:S$39)+SUMIF(Okt!$M$9:$M$39,$A55,Okt!S$9:S$39)+SUMIF(Nov!$M$9:$M$39,$A55,Nov!S$9:S$39)+SUMIF(Dez!$M$9:$M$39,$A55,Dez!S$9:S$39)</f>
        <v>0</v>
      </c>
      <c r="N55" s="17">
        <f>SUMIF(Jan!$M$43:$M$73,$A55,Jan!S$43:S$73)+SUMIF(Feb!$M$43:$M$73,$A55,Feb!S$43:S$73)+SUMIF(Mar!$M$43:$M$73,$A55,Mar!S$43:S$73)+SUMIF(Apr!$M$43:$M$73,$A55,Apr!S$43:S$73)+SUMIF(Mai!$M$43:$M$73,$A55,Mai!S$43:S$73)+SUMIF(Jun!$M$43:$M$73,$A55,Jun!S$43:S$73)+SUMIF(Jul!$M$43:$M$73,$A55,Jul!S$43:S$73)+SUMIF(Aug!$M$43:$M$73,$A55,Aug!S$43:S$73)+SUMIF(Sep!$M$43:$M$73,$A55,Sep!S$43:S$73)+SUMIF(Okt!$M$43:$M$73,$A55,Okt!S$43:S$73)+SUMIF(Nov!$M$43:$M$73,$A55,Nov!S$43:S$73)+SUMIF(Dez!$M$43:$M$73,$A55,Dez!S$43:S$73)</f>
        <v>0</v>
      </c>
      <c r="O55" s="17" t="str">
        <f t="shared" si="4"/>
        <v/>
      </c>
      <c r="P55" s="74">
        <f>SUMIF(Jan!$M$9:$M$39,$A55,Jan!U$9:U$39)+SUMIF(Feb!$M$9:$M$39,$A55,Feb!U$9:U$39)+SUMIF(Mar!$M$9:$M$39,$A55,Mar!U$9:U$39)+SUMIF(Apr!$M$9:$M$39,$A55,Apr!U$9:U$39)+SUMIF(Mai!$M$9:$M$39,$A55,Mai!U$9:U$39)+SUMIF(Jun!$M$9:$M$39,$A55,Jun!U$9:U$39)+SUMIF(Jul!$M$9:$M$39,$A55,Jul!U$9:U$39)+SUMIF(Aug!$M$9:$M$39,$A55,Aug!U$9:U$39)+SUMIF(Sep!$M$9:$M$39,$A55,Sep!U$9:U$39)+SUMIF(Okt!$M$9:$M$39,$A55,Okt!U$9:U$39)+SUMIF(Nov!$M$9:$M$39,$A55,Nov!U$9:U$39)+SUMIF(Dez!$M$9:$M$39,$A55,Dez!U$9:U$39)</f>
        <v>0</v>
      </c>
      <c r="Q55" s="74">
        <f>SUMIF(Jan!$M$43:$M$73,$A55,Jan!U$43:U$73)+SUMIF(Feb!$M$43:$M$73,$A55,Feb!U$43:U$73)+SUMIF(Mar!$M$43:$M$73,$A55,Mar!U$43:U$73)+SUMIF(Apr!$M$43:$M$73,$A55,Apr!U$43:U$73)+SUMIF(Mai!$M$43:$M$73,$A55,Mai!U$43:U$73)+SUMIF(Jun!$M$43:$M$73,$A55,Jun!U$43:U$73)+SUMIF(Jul!$M$43:$M$73,$A55,Jul!U$43:U$73)+SUMIF(Aug!$M$43:$M$73,$A55,Aug!U$43:U$73)+SUMIF(Sep!$M$43:$M$73,$A55,Sep!U$43:U$73)+SUMIF(Okt!$M$43:$M$73,$A55,Okt!U$43:U$73)+SUMIF(Nov!$M$43:$M$73,$A55,Nov!U$43:U$73)+SUMIF(Dez!$M$43:$M$73,$A55,Dez!U$43:U$73)</f>
        <v>0</v>
      </c>
      <c r="R55" s="11" t="str">
        <f t="shared" si="5"/>
        <v/>
      </c>
      <c r="S55" s="74" t="str">
        <f>IF(V55=0,"",(SUMIF(Jan!M$9:M$73,A55,Jan!W$9:W$73)+SUMIF(Feb!M$9:M$73,A55,Feb!W$9:W$73)+SUMIF(Mar!M$9:M$73,A55,Mar!W$9:W$73)+SUMIF(Apr!M$9:M$73,A55,Apr!W$9:W$73)+SUMIF(Mai!M$9:M$73,A55,Mai!W$9:W$73)+SUMIF(Jun!M$9:M$73,A55,Jun!W$9:W$73)+SUMIF(Jul!M$9:M$73,A55,Jul!W$9:W$73)+SUMIF(Aug!M$9:M$73,A55,Aug!W$9:W$73)+SUMIF(Sep!M$9:M$73,A55,Sep!W$9:W$73)+SUMIF(Okt!M$9:M$73,A55,Okt!W$9:W$73)+SUMIF(Nov!M$9:M$73,A55,Nov!W$9:W$73)+SUMIF(Dez!M$9:M$73,A55,Dez!W$9:W$73))/V55)</f>
        <v/>
      </c>
      <c r="T55" s="1" t="str">
        <f t="shared" si="6"/>
        <v/>
      </c>
      <c r="U55" s="6" t="str">
        <f t="shared" si="7"/>
        <v/>
      </c>
      <c r="V55" s="94">
        <f>COUNTIF(Jan!$M$9:$M$39,$A55)+COUNTIF(Jan!$M$43:$M$73,$A55)+COUNTIF(Feb!$M$9:$M$39,$A55)+COUNTIF(Feb!$M$43:$M$73,$A55)+COUNTIF(Mar!$M$9:$M$39,$A55)+COUNTIF(Mar!$M$43:$M$73,$A55)+COUNTIF(Apr!$M$9:$M$39,$A55)+COUNTIF(Apr!$M$43:$M$73,$A55)+COUNTIF(Mai!$M$9:$M$39,$A55)+COUNTIF(Mai!$M$43:$M$73,$A55)+COUNTIF(Jun!$M$9:$M$39,$A55)+COUNTIF(Jun!$M$43:$M$73,$A55)+COUNTIF(Jul!$M$9:$M$39,$A55)+COUNTIF(Jul!$M$43:$M$73,$A55)+COUNTIF(Aug!$M$9:$M$39,$A55)+COUNTIF(Aug!$M$43:$M$73,$A55)+COUNTIF(Sep!$M$9:$M$39,$A55)+COUNTIF(Sep!$M$43:$M$73,$A55)+COUNTIF(Okt!$M$9:$M$39,$A55)+COUNTIF(Okt!$M$43:$M$73,$A55)+COUNTIF(Nov!$M$9:$M$39,$A55)+COUNTIF(Nov!$M$43:$M$73,$A55)+COUNTIF(Dez!$M$9:$M$39,$A55)+COUNTIF(Dez!$M$43:$M$73,$A55)</f>
        <v>0</v>
      </c>
      <c r="W55" s="8" t="str">
        <f t="shared" si="8"/>
        <v/>
      </c>
      <c r="X55" s="6" t="str">
        <f t="shared" si="9"/>
        <v/>
      </c>
      <c r="Y55" s="18" t="str">
        <f t="shared" si="10"/>
        <v/>
      </c>
    </row>
    <row r="56" spans="1:25" x14ac:dyDescent="0.2">
      <c r="A56" s="175">
        <f t="shared" si="11"/>
        <v>44</v>
      </c>
      <c r="B56" s="93" t="e">
        <f t="shared" si="1"/>
        <v>#N/A</v>
      </c>
      <c r="C56" s="495">
        <f>SUMIF(Jan!$A$9:$A$39,$A56,Jan!G$9:G$39)+SUMIF(Feb!$A$9:$A$39,$A56,Feb!G$9:G$39)+SUMIF(Mar!$A$9:$A$39,$A56,Mar!G$9:G$39)+SUMIF(Apr!$A$9:$A$39,$A56,Apr!G$9:G$39)+SUMIF(Mai!$A$9:$A$39,$A56,Mai!G$9:G$39)+SUMIF(Jun!$A$9:$A$39,$A56,Jun!G$9:G$39)+SUMIF(Jul!$A$9:$A$39,$A56,Jul!G$9:G$39)+SUMIF(Aug!$A$9:$A$39,$A56,Aug!G$9:G$39)+SUMIF(Sep!$A$9:$A$39,$A56,Sep!G$9:G$39)+SUMIF(Okt!$A$9:$A$39,$A56,Okt!G$9:G$39)+SUMIF(Nov!$A$9:$A$39,$A56,Nov!G$9:G$39)+SUMIF(Dez!$A$9:$A$39,$A56,Dez!G$9:G$39)</f>
        <v>0</v>
      </c>
      <c r="D56" s="496">
        <f>SUMIF(Jan!$A$9:$A$39,$A56,Jan!H$9:H$39)+SUMIF(Feb!$A$9:$A$39,$A56,Feb!H$9:H$39)+SUMIF(Mar!$A$9:$A$39,$A56,Mar!H$9:H$39)+SUMIF(Apr!$A$9:$A$39,$A56,Apr!H$9:H$39)+SUMIF(Mai!$A$9:$A$39,$A56,Mai!H$9:H$39)+SUMIF(Jun!$A$9:$A$39,$A56,Jun!H$9:H$39)+SUMIF(Jul!$A$9:$A$39,$A56,Jul!H$9:H$39)+SUMIF(Aug!$A$9:$A$39,$A56,Aug!H$9:H$39)+SUMIF(Sep!$A$9:$A$39,$A56,Sep!H$9:H$39)+SUMIF(Okt!$A$9:$A$39,$A56,Okt!H$9:H$39)+SUMIF(Nov!$A$9:$A$39,$A56,Nov!H$9:H$39)+SUMIF(Dez!$A$9:$A$39,$A56,Dez!H$9:H$39)</f>
        <v>0</v>
      </c>
      <c r="E56" s="496">
        <f>COUNTIF(Jan!$M$9:$M$39,$A56)+COUNTIF(Feb!$M$9:$M$39,$A56)+COUNTIF(Mar!$M$9:$M$39,$A56)+COUNTIF(Apr!$M$9:$M$39,$A56)+COUNTIF(Mai!$M$9:$M$39,$A56)+COUNTIF(Jun!$M$9:$M$39,$A56)+COUNTIF(Jul!$M$9:$M$39,$A56)+COUNTIF(Aug!$M$9:$M$39,$A56)+COUNTIF(Sep!$M$9:$M$39,$A56)+COUNTIF(Okt!$M$9:$M$39,$A56)+COUNTIF(Nov!$M$9:$M$39,$A56)+COUNTIF(Dez!$M$9:$M$39,$A56)</f>
        <v>0</v>
      </c>
      <c r="F56" s="496">
        <f>COUNTIF(Jan!$M$43:$M$73,$A56)+COUNTIF(Feb!$M$43:$M$73,$A56)+COUNTIF(Mar!$M$43:$M$73,$A56)+COUNTIF(Apr!$M$43:$M$73,$A56)+COUNTIF(Mai!$M$43:$M$73,$A56)+COUNTIF(Jun!$M$43:$M$73,$A56)+COUNTIF(Jul!$M$43:$M$73,$A56)+COUNTIF(Aug!$M$43:$M$73,$A56)+COUNTIF(Sep!$M$43:$M$73,$A56)+COUNTIF(Okt!$M$43:$M$73,$A56)+COUNTIF(Nov!$M$43:$M$73,$A56)+COUNTIF(Dez!$M$43:$M$73,$A56)</f>
        <v>0</v>
      </c>
      <c r="G56" s="496">
        <f t="shared" si="2"/>
        <v>0</v>
      </c>
      <c r="H56" s="93" t="str">
        <f t="shared" si="12"/>
        <v/>
      </c>
      <c r="I56" s="93" t="str">
        <f>IF(ISERROR(H56/(Start!$D$25*Start!$D$25)),"",H56/(Start!$D$25*Start!$D$25))</f>
        <v/>
      </c>
      <c r="J56" s="16">
        <f>SUMIF(Jan!$M$9:$M$39,$A56,Jan!R$9:R$39)+SUMIF(Feb!$M$9:$M$39,$A56,Feb!R$9:R$39)+SUMIF(Mar!$M$9:$M$39,$A56,Mar!R$9:R$39)+SUMIF(Apr!$M$9:$M$39,$A56,Apr!R$9:R$39)+SUMIF(Mai!$M$9:$M$39,$A56,Mai!R$9:R$39)+SUMIF(Jun!$M$9:$M$39,$A56,Jun!R$9:R$39)+SUMIF(Jul!$M$9:$M$39,$A56,Jul!R$9:R$39)+SUMIF(Aug!$M$9:$M$39,$A56,Aug!R$9:R$39)+SUMIF(Sep!$M$9:$M$39,$A56,Sep!R$9:R$39)+SUMIF(Okt!$M$9:$M$39,$A56,Okt!R$9:R$39)+SUMIF(Nov!$M$9:$M$39,$A56,Nov!R$9:R$39)+SUMIF(Dez!$M$9:$M$39,$A56,Dez!R$9:R$39)</f>
        <v>0</v>
      </c>
      <c r="K56" s="16">
        <f>SUMIF(Jan!$M$43:$M$73,$A56,Jan!R$43:R$73)+SUMIF(Feb!$M$43:$M$73,$A56,Feb!R$43:R$73)+SUMIF(Mar!$M$43:$M$73,$A56,Mar!R$43:R$73)+SUMIF(Apr!$M$43:$M$73,$A56,Apr!R$43:R$73)+SUMIF(Mai!$M$43:$M$73,$A56,Mai!R$43:R$73)+SUMIF(Jun!$M$43:$M$73,$A56,Jun!R$43:R$73)+SUMIF(Jul!$M$43:$M$73,$A56,Jul!R$43:R$73)+SUMIF(Aug!$M$43:$M$73,$A56,Aug!R$43:R$73)+SUMIF(Sep!$M$43:$M$73,$A56,Sep!R$43:R$73)+SUMIF(Okt!$M$43:$M$73,$A56,Okt!R$43:R$73)+SUMIF(Nov!$M$43:$M$73,$A56,Nov!R$43:R$73)+SUMIF(Dez!$M$43:$M$73,$A56,Dez!R$43:R$73)</f>
        <v>0</v>
      </c>
      <c r="L56" s="16" t="str">
        <f t="shared" si="3"/>
        <v/>
      </c>
      <c r="M56" s="17">
        <f>SUMIF(Jan!$M$9:$M$39,$A56,Jan!S$9:S$39)+SUMIF(Feb!$M$9:$M$39,$A56,Feb!S$9:S$39)+SUMIF(Mar!$M$9:$M$39,$A56,Mar!S$9:S$39)+SUMIF(Apr!$M$9:$M$39,$A56,Apr!S$9:S$39)+SUMIF(Mai!$M$9:$M$39,$A56,Mai!S$9:S$39)+SUMIF(Jun!$M$9:$M$39,$A56,Jun!S$9:S$39)+SUMIF(Jul!$M$9:$M$39,$A56,Jul!S$9:S$39)+SUMIF(Aug!$M$9:$M$39,$A56,Aug!S$9:S$39)+SUMIF(Sep!$M$9:$M$39,$A56,Sep!S$9:S$39)+SUMIF(Okt!$M$9:$M$39,$A56,Okt!S$9:S$39)+SUMIF(Nov!$M$9:$M$39,$A56,Nov!S$9:S$39)+SUMIF(Dez!$M$9:$M$39,$A56,Dez!S$9:S$39)</f>
        <v>0</v>
      </c>
      <c r="N56" s="17">
        <f>SUMIF(Jan!$M$43:$M$73,$A56,Jan!S$43:S$73)+SUMIF(Feb!$M$43:$M$73,$A56,Feb!S$43:S$73)+SUMIF(Mar!$M$43:$M$73,$A56,Mar!S$43:S$73)+SUMIF(Apr!$M$43:$M$73,$A56,Apr!S$43:S$73)+SUMIF(Mai!$M$43:$M$73,$A56,Mai!S$43:S$73)+SUMIF(Jun!$M$43:$M$73,$A56,Jun!S$43:S$73)+SUMIF(Jul!$M$43:$M$73,$A56,Jul!S$43:S$73)+SUMIF(Aug!$M$43:$M$73,$A56,Aug!S$43:S$73)+SUMIF(Sep!$M$43:$M$73,$A56,Sep!S$43:S$73)+SUMIF(Okt!$M$43:$M$73,$A56,Okt!S$43:S$73)+SUMIF(Nov!$M$43:$M$73,$A56,Nov!S$43:S$73)+SUMIF(Dez!$M$43:$M$73,$A56,Dez!S$43:S$73)</f>
        <v>0</v>
      </c>
      <c r="O56" s="17" t="str">
        <f t="shared" si="4"/>
        <v/>
      </c>
      <c r="P56" s="74">
        <f>SUMIF(Jan!$M$9:$M$39,$A56,Jan!U$9:U$39)+SUMIF(Feb!$M$9:$M$39,$A56,Feb!U$9:U$39)+SUMIF(Mar!$M$9:$M$39,$A56,Mar!U$9:U$39)+SUMIF(Apr!$M$9:$M$39,$A56,Apr!U$9:U$39)+SUMIF(Mai!$M$9:$M$39,$A56,Mai!U$9:U$39)+SUMIF(Jun!$M$9:$M$39,$A56,Jun!U$9:U$39)+SUMIF(Jul!$M$9:$M$39,$A56,Jul!U$9:U$39)+SUMIF(Aug!$M$9:$M$39,$A56,Aug!U$9:U$39)+SUMIF(Sep!$M$9:$M$39,$A56,Sep!U$9:U$39)+SUMIF(Okt!$M$9:$M$39,$A56,Okt!U$9:U$39)+SUMIF(Nov!$M$9:$M$39,$A56,Nov!U$9:U$39)+SUMIF(Dez!$M$9:$M$39,$A56,Dez!U$9:U$39)</f>
        <v>0</v>
      </c>
      <c r="Q56" s="74">
        <f>SUMIF(Jan!$M$43:$M$73,$A56,Jan!U$43:U$73)+SUMIF(Feb!$M$43:$M$73,$A56,Feb!U$43:U$73)+SUMIF(Mar!$M$43:$M$73,$A56,Mar!U$43:U$73)+SUMIF(Apr!$M$43:$M$73,$A56,Apr!U$43:U$73)+SUMIF(Mai!$M$43:$M$73,$A56,Mai!U$43:U$73)+SUMIF(Jun!$M$43:$M$73,$A56,Jun!U$43:U$73)+SUMIF(Jul!$M$43:$M$73,$A56,Jul!U$43:U$73)+SUMIF(Aug!$M$43:$M$73,$A56,Aug!U$43:U$73)+SUMIF(Sep!$M$43:$M$73,$A56,Sep!U$43:U$73)+SUMIF(Okt!$M$43:$M$73,$A56,Okt!U$43:U$73)+SUMIF(Nov!$M$43:$M$73,$A56,Nov!U$43:U$73)+SUMIF(Dez!$M$43:$M$73,$A56,Dez!U$43:U$73)</f>
        <v>0</v>
      </c>
      <c r="R56" s="11" t="str">
        <f t="shared" si="5"/>
        <v/>
      </c>
      <c r="S56" s="74" t="str">
        <f>IF(V56=0,"",(SUMIF(Jan!M$9:M$73,A56,Jan!W$9:W$73)+SUMIF(Feb!M$9:M$73,A56,Feb!W$9:W$73)+SUMIF(Mar!M$9:M$73,A56,Mar!W$9:W$73)+SUMIF(Apr!M$9:M$73,A56,Apr!W$9:W$73)+SUMIF(Mai!M$9:M$73,A56,Mai!W$9:W$73)+SUMIF(Jun!M$9:M$73,A56,Jun!W$9:W$73)+SUMIF(Jul!M$9:M$73,A56,Jul!W$9:W$73)+SUMIF(Aug!M$9:M$73,A56,Aug!W$9:W$73)+SUMIF(Sep!M$9:M$73,A56,Sep!W$9:W$73)+SUMIF(Okt!M$9:M$73,A56,Okt!W$9:W$73)+SUMIF(Nov!M$9:M$73,A56,Nov!W$9:W$73)+SUMIF(Dez!M$9:M$73,A56,Dez!W$9:W$73))/V56)</f>
        <v/>
      </c>
      <c r="T56" s="1" t="str">
        <f t="shared" si="6"/>
        <v/>
      </c>
      <c r="U56" s="6" t="str">
        <f t="shared" si="7"/>
        <v/>
      </c>
      <c r="V56" s="94">
        <f>COUNTIF(Jan!$M$9:$M$39,$A56)+COUNTIF(Jan!$M$43:$M$73,$A56)+COUNTIF(Feb!$M$9:$M$39,$A56)+COUNTIF(Feb!$M$43:$M$73,$A56)+COUNTIF(Mar!$M$9:$M$39,$A56)+COUNTIF(Mar!$M$43:$M$73,$A56)+COUNTIF(Apr!$M$9:$M$39,$A56)+COUNTIF(Apr!$M$43:$M$73,$A56)+COUNTIF(Mai!$M$9:$M$39,$A56)+COUNTIF(Mai!$M$43:$M$73,$A56)+COUNTIF(Jun!$M$9:$M$39,$A56)+COUNTIF(Jun!$M$43:$M$73,$A56)+COUNTIF(Jul!$M$9:$M$39,$A56)+COUNTIF(Jul!$M$43:$M$73,$A56)+COUNTIF(Aug!$M$9:$M$39,$A56)+COUNTIF(Aug!$M$43:$M$73,$A56)+COUNTIF(Sep!$M$9:$M$39,$A56)+COUNTIF(Sep!$M$43:$M$73,$A56)+COUNTIF(Okt!$M$9:$M$39,$A56)+COUNTIF(Okt!$M$43:$M$73,$A56)+COUNTIF(Nov!$M$9:$M$39,$A56)+COUNTIF(Nov!$M$43:$M$73,$A56)+COUNTIF(Dez!$M$9:$M$39,$A56)+COUNTIF(Dez!$M$43:$M$73,$A56)</f>
        <v>0</v>
      </c>
      <c r="W56" s="8" t="str">
        <f t="shared" si="8"/>
        <v/>
      </c>
      <c r="X56" s="6" t="str">
        <f t="shared" si="9"/>
        <v/>
      </c>
      <c r="Y56" s="18" t="str">
        <f t="shared" si="10"/>
        <v/>
      </c>
    </row>
    <row r="57" spans="1:25" x14ac:dyDescent="0.2">
      <c r="A57" s="175">
        <f t="shared" si="11"/>
        <v>45</v>
      </c>
      <c r="B57" s="93" t="e">
        <f t="shared" si="1"/>
        <v>#N/A</v>
      </c>
      <c r="C57" s="495">
        <f>SUMIF(Jan!$A$9:$A$39,$A57,Jan!G$9:G$39)+SUMIF(Feb!$A$9:$A$39,$A57,Feb!G$9:G$39)+SUMIF(Mar!$A$9:$A$39,$A57,Mar!G$9:G$39)+SUMIF(Apr!$A$9:$A$39,$A57,Apr!G$9:G$39)+SUMIF(Mai!$A$9:$A$39,$A57,Mai!G$9:G$39)+SUMIF(Jun!$A$9:$A$39,$A57,Jun!G$9:G$39)+SUMIF(Jul!$A$9:$A$39,$A57,Jul!G$9:G$39)+SUMIF(Aug!$A$9:$A$39,$A57,Aug!G$9:G$39)+SUMIF(Sep!$A$9:$A$39,$A57,Sep!G$9:G$39)+SUMIF(Okt!$A$9:$A$39,$A57,Okt!G$9:G$39)+SUMIF(Nov!$A$9:$A$39,$A57,Nov!G$9:G$39)+SUMIF(Dez!$A$9:$A$39,$A57,Dez!G$9:G$39)</f>
        <v>0</v>
      </c>
      <c r="D57" s="496">
        <f>SUMIF(Jan!$A$9:$A$39,$A57,Jan!H$9:H$39)+SUMIF(Feb!$A$9:$A$39,$A57,Feb!H$9:H$39)+SUMIF(Mar!$A$9:$A$39,$A57,Mar!H$9:H$39)+SUMIF(Apr!$A$9:$A$39,$A57,Apr!H$9:H$39)+SUMIF(Mai!$A$9:$A$39,$A57,Mai!H$9:H$39)+SUMIF(Jun!$A$9:$A$39,$A57,Jun!H$9:H$39)+SUMIF(Jul!$A$9:$A$39,$A57,Jul!H$9:H$39)+SUMIF(Aug!$A$9:$A$39,$A57,Aug!H$9:H$39)+SUMIF(Sep!$A$9:$A$39,$A57,Sep!H$9:H$39)+SUMIF(Okt!$A$9:$A$39,$A57,Okt!H$9:H$39)+SUMIF(Nov!$A$9:$A$39,$A57,Nov!H$9:H$39)+SUMIF(Dez!$A$9:$A$39,$A57,Dez!H$9:H$39)</f>
        <v>0</v>
      </c>
      <c r="E57" s="496">
        <f>COUNTIF(Jan!$M$9:$M$39,$A57)+COUNTIF(Feb!$M$9:$M$39,$A57)+COUNTIF(Mar!$M$9:$M$39,$A57)+COUNTIF(Apr!$M$9:$M$39,$A57)+COUNTIF(Mai!$M$9:$M$39,$A57)+COUNTIF(Jun!$M$9:$M$39,$A57)+COUNTIF(Jul!$M$9:$M$39,$A57)+COUNTIF(Aug!$M$9:$M$39,$A57)+COUNTIF(Sep!$M$9:$M$39,$A57)+COUNTIF(Okt!$M$9:$M$39,$A57)+COUNTIF(Nov!$M$9:$M$39,$A57)+COUNTIF(Dez!$M$9:$M$39,$A57)</f>
        <v>0</v>
      </c>
      <c r="F57" s="496">
        <f>COUNTIF(Jan!$M$43:$M$73,$A57)+COUNTIF(Feb!$M$43:$M$73,$A57)+COUNTIF(Mar!$M$43:$M$73,$A57)+COUNTIF(Apr!$M$43:$M$73,$A57)+COUNTIF(Mai!$M$43:$M$73,$A57)+COUNTIF(Jun!$M$43:$M$73,$A57)+COUNTIF(Jul!$M$43:$M$73,$A57)+COUNTIF(Aug!$M$43:$M$73,$A57)+COUNTIF(Sep!$M$43:$M$73,$A57)+COUNTIF(Okt!$M$43:$M$73,$A57)+COUNTIF(Nov!$M$43:$M$73,$A57)+COUNTIF(Dez!$M$43:$M$73,$A57)</f>
        <v>0</v>
      </c>
      <c r="G57" s="496">
        <f t="shared" si="2"/>
        <v>0</v>
      </c>
      <c r="H57" s="93" t="str">
        <f t="shared" si="12"/>
        <v/>
      </c>
      <c r="I57" s="93" t="str">
        <f>IF(ISERROR(H57/(Start!$D$25*Start!$D$25)),"",H57/(Start!$D$25*Start!$D$25))</f>
        <v/>
      </c>
      <c r="J57" s="16">
        <f>SUMIF(Jan!$M$9:$M$39,$A57,Jan!R$9:R$39)+SUMIF(Feb!$M$9:$M$39,$A57,Feb!R$9:R$39)+SUMIF(Mar!$M$9:$M$39,$A57,Mar!R$9:R$39)+SUMIF(Apr!$M$9:$M$39,$A57,Apr!R$9:R$39)+SUMIF(Mai!$M$9:$M$39,$A57,Mai!R$9:R$39)+SUMIF(Jun!$M$9:$M$39,$A57,Jun!R$9:R$39)+SUMIF(Jul!$M$9:$M$39,$A57,Jul!R$9:R$39)+SUMIF(Aug!$M$9:$M$39,$A57,Aug!R$9:R$39)+SUMIF(Sep!$M$9:$M$39,$A57,Sep!R$9:R$39)+SUMIF(Okt!$M$9:$M$39,$A57,Okt!R$9:R$39)+SUMIF(Nov!$M$9:$M$39,$A57,Nov!R$9:R$39)+SUMIF(Dez!$M$9:$M$39,$A57,Dez!R$9:R$39)</f>
        <v>0</v>
      </c>
      <c r="K57" s="16">
        <f>SUMIF(Jan!$M$43:$M$73,$A57,Jan!R$43:R$73)+SUMIF(Feb!$M$43:$M$73,$A57,Feb!R$43:R$73)+SUMIF(Mar!$M$43:$M$73,$A57,Mar!R$43:R$73)+SUMIF(Apr!$M$43:$M$73,$A57,Apr!R$43:R$73)+SUMIF(Mai!$M$43:$M$73,$A57,Mai!R$43:R$73)+SUMIF(Jun!$M$43:$M$73,$A57,Jun!R$43:R$73)+SUMIF(Jul!$M$43:$M$73,$A57,Jul!R$43:R$73)+SUMIF(Aug!$M$43:$M$73,$A57,Aug!R$43:R$73)+SUMIF(Sep!$M$43:$M$73,$A57,Sep!R$43:R$73)+SUMIF(Okt!$M$43:$M$73,$A57,Okt!R$43:R$73)+SUMIF(Nov!$M$43:$M$73,$A57,Nov!R$43:R$73)+SUMIF(Dez!$M$43:$M$73,$A57,Dez!R$43:R$73)</f>
        <v>0</v>
      </c>
      <c r="L57" s="16" t="str">
        <f t="shared" si="3"/>
        <v/>
      </c>
      <c r="M57" s="17">
        <f>SUMIF(Jan!$M$9:$M$39,$A57,Jan!S$9:S$39)+SUMIF(Feb!$M$9:$M$39,$A57,Feb!S$9:S$39)+SUMIF(Mar!$M$9:$M$39,$A57,Mar!S$9:S$39)+SUMIF(Apr!$M$9:$M$39,$A57,Apr!S$9:S$39)+SUMIF(Mai!$M$9:$M$39,$A57,Mai!S$9:S$39)+SUMIF(Jun!$M$9:$M$39,$A57,Jun!S$9:S$39)+SUMIF(Jul!$M$9:$M$39,$A57,Jul!S$9:S$39)+SUMIF(Aug!$M$9:$M$39,$A57,Aug!S$9:S$39)+SUMIF(Sep!$M$9:$M$39,$A57,Sep!S$9:S$39)+SUMIF(Okt!$M$9:$M$39,$A57,Okt!S$9:S$39)+SUMIF(Nov!$M$9:$M$39,$A57,Nov!S$9:S$39)+SUMIF(Dez!$M$9:$M$39,$A57,Dez!S$9:S$39)</f>
        <v>0</v>
      </c>
      <c r="N57" s="17">
        <f>SUMIF(Jan!$M$43:$M$73,$A57,Jan!S$43:S$73)+SUMIF(Feb!$M$43:$M$73,$A57,Feb!S$43:S$73)+SUMIF(Mar!$M$43:$M$73,$A57,Mar!S$43:S$73)+SUMIF(Apr!$M$43:$M$73,$A57,Apr!S$43:S$73)+SUMIF(Mai!$M$43:$M$73,$A57,Mai!S$43:S$73)+SUMIF(Jun!$M$43:$M$73,$A57,Jun!S$43:S$73)+SUMIF(Jul!$M$43:$M$73,$A57,Jul!S$43:S$73)+SUMIF(Aug!$M$43:$M$73,$A57,Aug!S$43:S$73)+SUMIF(Sep!$M$43:$M$73,$A57,Sep!S$43:S$73)+SUMIF(Okt!$M$43:$M$73,$A57,Okt!S$43:S$73)+SUMIF(Nov!$M$43:$M$73,$A57,Nov!S$43:S$73)+SUMIF(Dez!$M$43:$M$73,$A57,Dez!S$43:S$73)</f>
        <v>0</v>
      </c>
      <c r="O57" s="17" t="str">
        <f t="shared" si="4"/>
        <v/>
      </c>
      <c r="P57" s="74">
        <f>SUMIF(Jan!$M$9:$M$39,$A57,Jan!U$9:U$39)+SUMIF(Feb!$M$9:$M$39,$A57,Feb!U$9:U$39)+SUMIF(Mar!$M$9:$M$39,$A57,Mar!U$9:U$39)+SUMIF(Apr!$M$9:$M$39,$A57,Apr!U$9:U$39)+SUMIF(Mai!$M$9:$M$39,$A57,Mai!U$9:U$39)+SUMIF(Jun!$M$9:$M$39,$A57,Jun!U$9:U$39)+SUMIF(Jul!$M$9:$M$39,$A57,Jul!U$9:U$39)+SUMIF(Aug!$M$9:$M$39,$A57,Aug!U$9:U$39)+SUMIF(Sep!$M$9:$M$39,$A57,Sep!U$9:U$39)+SUMIF(Okt!$M$9:$M$39,$A57,Okt!U$9:U$39)+SUMIF(Nov!$M$9:$M$39,$A57,Nov!U$9:U$39)+SUMIF(Dez!$M$9:$M$39,$A57,Dez!U$9:U$39)</f>
        <v>0</v>
      </c>
      <c r="Q57" s="74">
        <f>SUMIF(Jan!$M$43:$M$73,$A57,Jan!U$43:U$73)+SUMIF(Feb!$M$43:$M$73,$A57,Feb!U$43:U$73)+SUMIF(Mar!$M$43:$M$73,$A57,Mar!U$43:U$73)+SUMIF(Apr!$M$43:$M$73,$A57,Apr!U$43:U$73)+SUMIF(Mai!$M$43:$M$73,$A57,Mai!U$43:U$73)+SUMIF(Jun!$M$43:$M$73,$A57,Jun!U$43:U$73)+SUMIF(Jul!$M$43:$M$73,$A57,Jul!U$43:U$73)+SUMIF(Aug!$M$43:$M$73,$A57,Aug!U$43:U$73)+SUMIF(Sep!$M$43:$M$73,$A57,Sep!U$43:U$73)+SUMIF(Okt!$M$43:$M$73,$A57,Okt!U$43:U$73)+SUMIF(Nov!$M$43:$M$73,$A57,Nov!U$43:U$73)+SUMIF(Dez!$M$43:$M$73,$A57,Dez!U$43:U$73)</f>
        <v>0</v>
      </c>
      <c r="R57" s="11" t="str">
        <f t="shared" si="5"/>
        <v/>
      </c>
      <c r="S57" s="74" t="str">
        <f>IF(V57=0,"",(SUMIF(Jan!M$9:M$73,A57,Jan!W$9:W$73)+SUMIF(Feb!M$9:M$73,A57,Feb!W$9:W$73)+SUMIF(Mar!M$9:M$73,A57,Mar!W$9:W$73)+SUMIF(Apr!M$9:M$73,A57,Apr!W$9:W$73)+SUMIF(Mai!M$9:M$73,A57,Mai!W$9:W$73)+SUMIF(Jun!M$9:M$73,A57,Jun!W$9:W$73)+SUMIF(Jul!M$9:M$73,A57,Jul!W$9:W$73)+SUMIF(Aug!M$9:M$73,A57,Aug!W$9:W$73)+SUMIF(Sep!M$9:M$73,A57,Sep!W$9:W$73)+SUMIF(Okt!M$9:M$73,A57,Okt!W$9:W$73)+SUMIF(Nov!M$9:M$73,A57,Nov!W$9:W$73)+SUMIF(Dez!M$9:M$73,A57,Dez!W$9:W$73))/V57)</f>
        <v/>
      </c>
      <c r="T57" s="1" t="str">
        <f t="shared" si="6"/>
        <v/>
      </c>
      <c r="U57" s="6" t="str">
        <f t="shared" si="7"/>
        <v/>
      </c>
      <c r="V57" s="94">
        <f>COUNTIF(Jan!$M$9:$M$39,$A57)+COUNTIF(Jan!$M$43:$M$73,$A57)+COUNTIF(Feb!$M$9:$M$39,$A57)+COUNTIF(Feb!$M$43:$M$73,$A57)+COUNTIF(Mar!$M$9:$M$39,$A57)+COUNTIF(Mar!$M$43:$M$73,$A57)+COUNTIF(Apr!$M$9:$M$39,$A57)+COUNTIF(Apr!$M$43:$M$73,$A57)+COUNTIF(Mai!$M$9:$M$39,$A57)+COUNTIF(Mai!$M$43:$M$73,$A57)+COUNTIF(Jun!$M$9:$M$39,$A57)+COUNTIF(Jun!$M$43:$M$73,$A57)+COUNTIF(Jul!$M$9:$M$39,$A57)+COUNTIF(Jul!$M$43:$M$73,$A57)+COUNTIF(Aug!$M$9:$M$39,$A57)+COUNTIF(Aug!$M$43:$M$73,$A57)+COUNTIF(Sep!$M$9:$M$39,$A57)+COUNTIF(Sep!$M$43:$M$73,$A57)+COUNTIF(Okt!$M$9:$M$39,$A57)+COUNTIF(Okt!$M$43:$M$73,$A57)+COUNTIF(Nov!$M$9:$M$39,$A57)+COUNTIF(Nov!$M$43:$M$73,$A57)+COUNTIF(Dez!$M$9:$M$39,$A57)+COUNTIF(Dez!$M$43:$M$73,$A57)</f>
        <v>0</v>
      </c>
      <c r="W57" s="8" t="str">
        <f t="shared" si="8"/>
        <v/>
      </c>
      <c r="X57" s="6" t="str">
        <f t="shared" si="9"/>
        <v/>
      </c>
      <c r="Y57" s="18" t="str">
        <f t="shared" si="10"/>
        <v/>
      </c>
    </row>
    <row r="58" spans="1:25" x14ac:dyDescent="0.2">
      <c r="A58" s="175">
        <f t="shared" si="11"/>
        <v>46</v>
      </c>
      <c r="B58" s="93" t="e">
        <f t="shared" si="1"/>
        <v>#N/A</v>
      </c>
      <c r="C58" s="495">
        <f>SUMIF(Jan!$A$9:$A$39,$A58,Jan!G$9:G$39)+SUMIF(Feb!$A$9:$A$39,$A58,Feb!G$9:G$39)+SUMIF(Mar!$A$9:$A$39,$A58,Mar!G$9:G$39)+SUMIF(Apr!$A$9:$A$39,$A58,Apr!G$9:G$39)+SUMIF(Mai!$A$9:$A$39,$A58,Mai!G$9:G$39)+SUMIF(Jun!$A$9:$A$39,$A58,Jun!G$9:G$39)+SUMIF(Jul!$A$9:$A$39,$A58,Jul!G$9:G$39)+SUMIF(Aug!$A$9:$A$39,$A58,Aug!G$9:G$39)+SUMIF(Sep!$A$9:$A$39,$A58,Sep!G$9:G$39)+SUMIF(Okt!$A$9:$A$39,$A58,Okt!G$9:G$39)+SUMIF(Nov!$A$9:$A$39,$A58,Nov!G$9:G$39)+SUMIF(Dez!$A$9:$A$39,$A58,Dez!G$9:G$39)</f>
        <v>0</v>
      </c>
      <c r="D58" s="496">
        <f>SUMIF(Jan!$A$9:$A$39,$A58,Jan!H$9:H$39)+SUMIF(Feb!$A$9:$A$39,$A58,Feb!H$9:H$39)+SUMIF(Mar!$A$9:$A$39,$A58,Mar!H$9:H$39)+SUMIF(Apr!$A$9:$A$39,$A58,Apr!H$9:H$39)+SUMIF(Mai!$A$9:$A$39,$A58,Mai!H$9:H$39)+SUMIF(Jun!$A$9:$A$39,$A58,Jun!H$9:H$39)+SUMIF(Jul!$A$9:$A$39,$A58,Jul!H$9:H$39)+SUMIF(Aug!$A$9:$A$39,$A58,Aug!H$9:H$39)+SUMIF(Sep!$A$9:$A$39,$A58,Sep!H$9:H$39)+SUMIF(Okt!$A$9:$A$39,$A58,Okt!H$9:H$39)+SUMIF(Nov!$A$9:$A$39,$A58,Nov!H$9:H$39)+SUMIF(Dez!$A$9:$A$39,$A58,Dez!H$9:H$39)</f>
        <v>0</v>
      </c>
      <c r="E58" s="496">
        <f>COUNTIF(Jan!$M$9:$M$39,$A58)+COUNTIF(Feb!$M$9:$M$39,$A58)+COUNTIF(Mar!$M$9:$M$39,$A58)+COUNTIF(Apr!$M$9:$M$39,$A58)+COUNTIF(Mai!$M$9:$M$39,$A58)+COUNTIF(Jun!$M$9:$M$39,$A58)+COUNTIF(Jul!$M$9:$M$39,$A58)+COUNTIF(Aug!$M$9:$M$39,$A58)+COUNTIF(Sep!$M$9:$M$39,$A58)+COUNTIF(Okt!$M$9:$M$39,$A58)+COUNTIF(Nov!$M$9:$M$39,$A58)+COUNTIF(Dez!$M$9:$M$39,$A58)</f>
        <v>0</v>
      </c>
      <c r="F58" s="496">
        <f>COUNTIF(Jan!$M$43:$M$73,$A58)+COUNTIF(Feb!$M$43:$M$73,$A58)+COUNTIF(Mar!$M$43:$M$73,$A58)+COUNTIF(Apr!$M$43:$M$73,$A58)+COUNTIF(Mai!$M$43:$M$73,$A58)+COUNTIF(Jun!$M$43:$M$73,$A58)+COUNTIF(Jul!$M$43:$M$73,$A58)+COUNTIF(Aug!$M$43:$M$73,$A58)+COUNTIF(Sep!$M$43:$M$73,$A58)+COUNTIF(Okt!$M$43:$M$73,$A58)+COUNTIF(Nov!$M$43:$M$73,$A58)+COUNTIF(Dez!$M$43:$M$73,$A58)</f>
        <v>0</v>
      </c>
      <c r="G58" s="496">
        <f t="shared" si="2"/>
        <v>0</v>
      </c>
      <c r="H58" s="93" t="str">
        <f t="shared" si="12"/>
        <v/>
      </c>
      <c r="I58" s="93" t="str">
        <f>IF(ISERROR(H58/(Start!$D$25*Start!$D$25)),"",H58/(Start!$D$25*Start!$D$25))</f>
        <v/>
      </c>
      <c r="J58" s="16">
        <f>SUMIF(Jan!$M$9:$M$39,$A58,Jan!R$9:R$39)+SUMIF(Feb!$M$9:$M$39,$A58,Feb!R$9:R$39)+SUMIF(Mar!$M$9:$M$39,$A58,Mar!R$9:R$39)+SUMIF(Apr!$M$9:$M$39,$A58,Apr!R$9:R$39)+SUMIF(Mai!$M$9:$M$39,$A58,Mai!R$9:R$39)+SUMIF(Jun!$M$9:$M$39,$A58,Jun!R$9:R$39)+SUMIF(Jul!$M$9:$M$39,$A58,Jul!R$9:R$39)+SUMIF(Aug!$M$9:$M$39,$A58,Aug!R$9:R$39)+SUMIF(Sep!$M$9:$M$39,$A58,Sep!R$9:R$39)+SUMIF(Okt!$M$9:$M$39,$A58,Okt!R$9:R$39)+SUMIF(Nov!$M$9:$M$39,$A58,Nov!R$9:R$39)+SUMIF(Dez!$M$9:$M$39,$A58,Dez!R$9:R$39)</f>
        <v>0</v>
      </c>
      <c r="K58" s="16">
        <f>SUMIF(Jan!$M$43:$M$73,$A58,Jan!R$43:R$73)+SUMIF(Feb!$M$43:$M$73,$A58,Feb!R$43:R$73)+SUMIF(Mar!$M$43:$M$73,$A58,Mar!R$43:R$73)+SUMIF(Apr!$M$43:$M$73,$A58,Apr!R$43:R$73)+SUMIF(Mai!$M$43:$M$73,$A58,Mai!R$43:R$73)+SUMIF(Jun!$M$43:$M$73,$A58,Jun!R$43:R$73)+SUMIF(Jul!$M$43:$M$73,$A58,Jul!R$43:R$73)+SUMIF(Aug!$M$43:$M$73,$A58,Aug!R$43:R$73)+SUMIF(Sep!$M$43:$M$73,$A58,Sep!R$43:R$73)+SUMIF(Okt!$M$43:$M$73,$A58,Okt!R$43:R$73)+SUMIF(Nov!$M$43:$M$73,$A58,Nov!R$43:R$73)+SUMIF(Dez!$M$43:$M$73,$A58,Dez!R$43:R$73)</f>
        <v>0</v>
      </c>
      <c r="L58" s="16" t="str">
        <f t="shared" si="3"/>
        <v/>
      </c>
      <c r="M58" s="17">
        <f>SUMIF(Jan!$M$9:$M$39,$A58,Jan!S$9:S$39)+SUMIF(Feb!$M$9:$M$39,$A58,Feb!S$9:S$39)+SUMIF(Mar!$M$9:$M$39,$A58,Mar!S$9:S$39)+SUMIF(Apr!$M$9:$M$39,$A58,Apr!S$9:S$39)+SUMIF(Mai!$M$9:$M$39,$A58,Mai!S$9:S$39)+SUMIF(Jun!$M$9:$M$39,$A58,Jun!S$9:S$39)+SUMIF(Jul!$M$9:$M$39,$A58,Jul!S$9:S$39)+SUMIF(Aug!$M$9:$M$39,$A58,Aug!S$9:S$39)+SUMIF(Sep!$M$9:$M$39,$A58,Sep!S$9:S$39)+SUMIF(Okt!$M$9:$M$39,$A58,Okt!S$9:S$39)+SUMIF(Nov!$M$9:$M$39,$A58,Nov!S$9:S$39)+SUMIF(Dez!$M$9:$M$39,$A58,Dez!S$9:S$39)</f>
        <v>0</v>
      </c>
      <c r="N58" s="17">
        <f>SUMIF(Jan!$M$43:$M$73,$A58,Jan!S$43:S$73)+SUMIF(Feb!$M$43:$M$73,$A58,Feb!S$43:S$73)+SUMIF(Mar!$M$43:$M$73,$A58,Mar!S$43:S$73)+SUMIF(Apr!$M$43:$M$73,$A58,Apr!S$43:S$73)+SUMIF(Mai!$M$43:$M$73,$A58,Mai!S$43:S$73)+SUMIF(Jun!$M$43:$M$73,$A58,Jun!S$43:S$73)+SUMIF(Jul!$M$43:$M$73,$A58,Jul!S$43:S$73)+SUMIF(Aug!$M$43:$M$73,$A58,Aug!S$43:S$73)+SUMIF(Sep!$M$43:$M$73,$A58,Sep!S$43:S$73)+SUMIF(Okt!$M$43:$M$73,$A58,Okt!S$43:S$73)+SUMIF(Nov!$M$43:$M$73,$A58,Nov!S$43:S$73)+SUMIF(Dez!$M$43:$M$73,$A58,Dez!S$43:S$73)</f>
        <v>0</v>
      </c>
      <c r="O58" s="17" t="str">
        <f t="shared" si="4"/>
        <v/>
      </c>
      <c r="P58" s="74">
        <f>SUMIF(Jan!$M$9:$M$39,$A58,Jan!U$9:U$39)+SUMIF(Feb!$M$9:$M$39,$A58,Feb!U$9:U$39)+SUMIF(Mar!$M$9:$M$39,$A58,Mar!U$9:U$39)+SUMIF(Apr!$M$9:$M$39,$A58,Apr!U$9:U$39)+SUMIF(Mai!$M$9:$M$39,$A58,Mai!U$9:U$39)+SUMIF(Jun!$M$9:$M$39,$A58,Jun!U$9:U$39)+SUMIF(Jul!$M$9:$M$39,$A58,Jul!U$9:U$39)+SUMIF(Aug!$M$9:$M$39,$A58,Aug!U$9:U$39)+SUMIF(Sep!$M$9:$M$39,$A58,Sep!U$9:U$39)+SUMIF(Okt!$M$9:$M$39,$A58,Okt!U$9:U$39)+SUMIF(Nov!$M$9:$M$39,$A58,Nov!U$9:U$39)+SUMIF(Dez!$M$9:$M$39,$A58,Dez!U$9:U$39)</f>
        <v>0</v>
      </c>
      <c r="Q58" s="74">
        <f>SUMIF(Jan!$M$43:$M$73,$A58,Jan!U$43:U$73)+SUMIF(Feb!$M$43:$M$73,$A58,Feb!U$43:U$73)+SUMIF(Mar!$M$43:$M$73,$A58,Mar!U$43:U$73)+SUMIF(Apr!$M$43:$M$73,$A58,Apr!U$43:U$73)+SUMIF(Mai!$M$43:$M$73,$A58,Mai!U$43:U$73)+SUMIF(Jun!$M$43:$M$73,$A58,Jun!U$43:U$73)+SUMIF(Jul!$M$43:$M$73,$A58,Jul!U$43:U$73)+SUMIF(Aug!$M$43:$M$73,$A58,Aug!U$43:U$73)+SUMIF(Sep!$M$43:$M$73,$A58,Sep!U$43:U$73)+SUMIF(Okt!$M$43:$M$73,$A58,Okt!U$43:U$73)+SUMIF(Nov!$M$43:$M$73,$A58,Nov!U$43:U$73)+SUMIF(Dez!$M$43:$M$73,$A58,Dez!U$43:U$73)</f>
        <v>0</v>
      </c>
      <c r="R58" s="11" t="str">
        <f t="shared" si="5"/>
        <v/>
      </c>
      <c r="S58" s="74" t="str">
        <f>IF(V58=0,"",(SUMIF(Jan!M$9:M$73,A58,Jan!W$9:W$73)+SUMIF(Feb!M$9:M$73,A58,Feb!W$9:W$73)+SUMIF(Mar!M$9:M$73,A58,Mar!W$9:W$73)+SUMIF(Apr!M$9:M$73,A58,Apr!W$9:W$73)+SUMIF(Mai!M$9:M$73,A58,Mai!W$9:W$73)+SUMIF(Jun!M$9:M$73,A58,Jun!W$9:W$73)+SUMIF(Jul!M$9:M$73,A58,Jul!W$9:W$73)+SUMIF(Aug!M$9:M$73,A58,Aug!W$9:W$73)+SUMIF(Sep!M$9:M$73,A58,Sep!W$9:W$73)+SUMIF(Okt!M$9:M$73,A58,Okt!W$9:W$73)+SUMIF(Nov!M$9:M$73,A58,Nov!W$9:W$73)+SUMIF(Dez!M$9:M$73,A58,Dez!W$9:W$73))/V58)</f>
        <v/>
      </c>
      <c r="T58" s="1" t="str">
        <f t="shared" si="6"/>
        <v/>
      </c>
      <c r="U58" s="6" t="str">
        <f t="shared" si="7"/>
        <v/>
      </c>
      <c r="V58" s="94">
        <f>COUNTIF(Jan!$M$9:$M$39,$A58)+COUNTIF(Jan!$M$43:$M$73,$A58)+COUNTIF(Feb!$M$9:$M$39,$A58)+COUNTIF(Feb!$M$43:$M$73,$A58)+COUNTIF(Mar!$M$9:$M$39,$A58)+COUNTIF(Mar!$M$43:$M$73,$A58)+COUNTIF(Apr!$M$9:$M$39,$A58)+COUNTIF(Apr!$M$43:$M$73,$A58)+COUNTIF(Mai!$M$9:$M$39,$A58)+COUNTIF(Mai!$M$43:$M$73,$A58)+COUNTIF(Jun!$M$9:$M$39,$A58)+COUNTIF(Jun!$M$43:$M$73,$A58)+COUNTIF(Jul!$M$9:$M$39,$A58)+COUNTIF(Jul!$M$43:$M$73,$A58)+COUNTIF(Aug!$M$9:$M$39,$A58)+COUNTIF(Aug!$M$43:$M$73,$A58)+COUNTIF(Sep!$M$9:$M$39,$A58)+COUNTIF(Sep!$M$43:$M$73,$A58)+COUNTIF(Okt!$M$9:$M$39,$A58)+COUNTIF(Okt!$M$43:$M$73,$A58)+COUNTIF(Nov!$M$9:$M$39,$A58)+COUNTIF(Nov!$M$43:$M$73,$A58)+COUNTIF(Dez!$M$9:$M$39,$A58)+COUNTIF(Dez!$M$43:$M$73,$A58)</f>
        <v>0</v>
      </c>
      <c r="W58" s="8" t="str">
        <f t="shared" si="8"/>
        <v/>
      </c>
      <c r="X58" s="6" t="str">
        <f t="shared" si="9"/>
        <v/>
      </c>
      <c r="Y58" s="18" t="str">
        <f t="shared" si="10"/>
        <v/>
      </c>
    </row>
    <row r="59" spans="1:25" x14ac:dyDescent="0.2">
      <c r="A59" s="175">
        <f t="shared" si="11"/>
        <v>47</v>
      </c>
      <c r="B59" s="93" t="e">
        <f t="shared" si="1"/>
        <v>#N/A</v>
      </c>
      <c r="C59" s="495">
        <f>SUMIF(Jan!$A$9:$A$39,$A59,Jan!G$9:G$39)+SUMIF(Feb!$A$9:$A$39,$A59,Feb!G$9:G$39)+SUMIF(Mar!$A$9:$A$39,$A59,Mar!G$9:G$39)+SUMIF(Apr!$A$9:$A$39,$A59,Apr!G$9:G$39)+SUMIF(Mai!$A$9:$A$39,$A59,Mai!G$9:G$39)+SUMIF(Jun!$A$9:$A$39,$A59,Jun!G$9:G$39)+SUMIF(Jul!$A$9:$A$39,$A59,Jul!G$9:G$39)+SUMIF(Aug!$A$9:$A$39,$A59,Aug!G$9:G$39)+SUMIF(Sep!$A$9:$A$39,$A59,Sep!G$9:G$39)+SUMIF(Okt!$A$9:$A$39,$A59,Okt!G$9:G$39)+SUMIF(Nov!$A$9:$A$39,$A59,Nov!G$9:G$39)+SUMIF(Dez!$A$9:$A$39,$A59,Dez!G$9:G$39)</f>
        <v>0</v>
      </c>
      <c r="D59" s="496">
        <f>SUMIF(Jan!$A$9:$A$39,$A59,Jan!H$9:H$39)+SUMIF(Feb!$A$9:$A$39,$A59,Feb!H$9:H$39)+SUMIF(Mar!$A$9:$A$39,$A59,Mar!H$9:H$39)+SUMIF(Apr!$A$9:$A$39,$A59,Apr!H$9:H$39)+SUMIF(Mai!$A$9:$A$39,$A59,Mai!H$9:H$39)+SUMIF(Jun!$A$9:$A$39,$A59,Jun!H$9:H$39)+SUMIF(Jul!$A$9:$A$39,$A59,Jul!H$9:H$39)+SUMIF(Aug!$A$9:$A$39,$A59,Aug!H$9:H$39)+SUMIF(Sep!$A$9:$A$39,$A59,Sep!H$9:H$39)+SUMIF(Okt!$A$9:$A$39,$A59,Okt!H$9:H$39)+SUMIF(Nov!$A$9:$A$39,$A59,Nov!H$9:H$39)+SUMIF(Dez!$A$9:$A$39,$A59,Dez!H$9:H$39)</f>
        <v>0</v>
      </c>
      <c r="E59" s="496">
        <f>COUNTIF(Jan!$M$9:$M$39,$A59)+COUNTIF(Feb!$M$9:$M$39,$A59)+COUNTIF(Mar!$M$9:$M$39,$A59)+COUNTIF(Apr!$M$9:$M$39,$A59)+COUNTIF(Mai!$M$9:$M$39,$A59)+COUNTIF(Jun!$M$9:$M$39,$A59)+COUNTIF(Jul!$M$9:$M$39,$A59)+COUNTIF(Aug!$M$9:$M$39,$A59)+COUNTIF(Sep!$M$9:$M$39,$A59)+COUNTIF(Okt!$M$9:$M$39,$A59)+COUNTIF(Nov!$M$9:$M$39,$A59)+COUNTIF(Dez!$M$9:$M$39,$A59)</f>
        <v>0</v>
      </c>
      <c r="F59" s="496">
        <f>COUNTIF(Jan!$M$43:$M$73,$A59)+COUNTIF(Feb!$M$43:$M$73,$A59)+COUNTIF(Mar!$M$43:$M$73,$A59)+COUNTIF(Apr!$M$43:$M$73,$A59)+COUNTIF(Mai!$M$43:$M$73,$A59)+COUNTIF(Jun!$M$43:$M$73,$A59)+COUNTIF(Jul!$M$43:$M$73,$A59)+COUNTIF(Aug!$M$43:$M$73,$A59)+COUNTIF(Sep!$M$43:$M$73,$A59)+COUNTIF(Okt!$M$43:$M$73,$A59)+COUNTIF(Nov!$M$43:$M$73,$A59)+COUNTIF(Dez!$M$43:$M$73,$A59)</f>
        <v>0</v>
      </c>
      <c r="G59" s="496">
        <f t="shared" si="2"/>
        <v>0</v>
      </c>
      <c r="H59" s="93" t="str">
        <f t="shared" si="12"/>
        <v/>
      </c>
      <c r="I59" s="93" t="str">
        <f>IF(ISERROR(H59/(Start!$D$25*Start!$D$25)),"",H59/(Start!$D$25*Start!$D$25))</f>
        <v/>
      </c>
      <c r="J59" s="16">
        <f>SUMIF(Jan!$M$9:$M$39,$A59,Jan!R$9:R$39)+SUMIF(Feb!$M$9:$M$39,$A59,Feb!R$9:R$39)+SUMIF(Mar!$M$9:$M$39,$A59,Mar!R$9:R$39)+SUMIF(Apr!$M$9:$M$39,$A59,Apr!R$9:R$39)+SUMIF(Mai!$M$9:$M$39,$A59,Mai!R$9:R$39)+SUMIF(Jun!$M$9:$M$39,$A59,Jun!R$9:R$39)+SUMIF(Jul!$M$9:$M$39,$A59,Jul!R$9:R$39)+SUMIF(Aug!$M$9:$M$39,$A59,Aug!R$9:R$39)+SUMIF(Sep!$M$9:$M$39,$A59,Sep!R$9:R$39)+SUMIF(Okt!$M$9:$M$39,$A59,Okt!R$9:R$39)+SUMIF(Nov!$M$9:$M$39,$A59,Nov!R$9:R$39)+SUMIF(Dez!$M$9:$M$39,$A59,Dez!R$9:R$39)</f>
        <v>0</v>
      </c>
      <c r="K59" s="16">
        <f>SUMIF(Jan!$M$43:$M$73,$A59,Jan!R$43:R$73)+SUMIF(Feb!$M$43:$M$73,$A59,Feb!R$43:R$73)+SUMIF(Mar!$M$43:$M$73,$A59,Mar!R$43:R$73)+SUMIF(Apr!$M$43:$M$73,$A59,Apr!R$43:R$73)+SUMIF(Mai!$M$43:$M$73,$A59,Mai!R$43:R$73)+SUMIF(Jun!$M$43:$M$73,$A59,Jun!R$43:R$73)+SUMIF(Jul!$M$43:$M$73,$A59,Jul!R$43:R$73)+SUMIF(Aug!$M$43:$M$73,$A59,Aug!R$43:R$73)+SUMIF(Sep!$M$43:$M$73,$A59,Sep!R$43:R$73)+SUMIF(Okt!$M$43:$M$73,$A59,Okt!R$43:R$73)+SUMIF(Nov!$M$43:$M$73,$A59,Nov!R$43:R$73)+SUMIF(Dez!$M$43:$M$73,$A59,Dez!R$43:R$73)</f>
        <v>0</v>
      </c>
      <c r="L59" s="16" t="str">
        <f t="shared" si="3"/>
        <v/>
      </c>
      <c r="M59" s="17">
        <f>SUMIF(Jan!$M$9:$M$39,$A59,Jan!S$9:S$39)+SUMIF(Feb!$M$9:$M$39,$A59,Feb!S$9:S$39)+SUMIF(Mar!$M$9:$M$39,$A59,Mar!S$9:S$39)+SUMIF(Apr!$M$9:$M$39,$A59,Apr!S$9:S$39)+SUMIF(Mai!$M$9:$M$39,$A59,Mai!S$9:S$39)+SUMIF(Jun!$M$9:$M$39,$A59,Jun!S$9:S$39)+SUMIF(Jul!$M$9:$M$39,$A59,Jul!S$9:S$39)+SUMIF(Aug!$M$9:$M$39,$A59,Aug!S$9:S$39)+SUMIF(Sep!$M$9:$M$39,$A59,Sep!S$9:S$39)+SUMIF(Okt!$M$9:$M$39,$A59,Okt!S$9:S$39)+SUMIF(Nov!$M$9:$M$39,$A59,Nov!S$9:S$39)+SUMIF(Dez!$M$9:$M$39,$A59,Dez!S$9:S$39)</f>
        <v>0</v>
      </c>
      <c r="N59" s="17">
        <f>SUMIF(Jan!$M$43:$M$73,$A59,Jan!S$43:S$73)+SUMIF(Feb!$M$43:$M$73,$A59,Feb!S$43:S$73)+SUMIF(Mar!$M$43:$M$73,$A59,Mar!S$43:S$73)+SUMIF(Apr!$M$43:$M$73,$A59,Apr!S$43:S$73)+SUMIF(Mai!$M$43:$M$73,$A59,Mai!S$43:S$73)+SUMIF(Jun!$M$43:$M$73,$A59,Jun!S$43:S$73)+SUMIF(Jul!$M$43:$M$73,$A59,Jul!S$43:S$73)+SUMIF(Aug!$M$43:$M$73,$A59,Aug!S$43:S$73)+SUMIF(Sep!$M$43:$M$73,$A59,Sep!S$43:S$73)+SUMIF(Okt!$M$43:$M$73,$A59,Okt!S$43:S$73)+SUMIF(Nov!$M$43:$M$73,$A59,Nov!S$43:S$73)+SUMIF(Dez!$M$43:$M$73,$A59,Dez!S$43:S$73)</f>
        <v>0</v>
      </c>
      <c r="O59" s="17" t="str">
        <f t="shared" si="4"/>
        <v/>
      </c>
      <c r="P59" s="74">
        <f>SUMIF(Jan!$M$9:$M$39,$A59,Jan!U$9:U$39)+SUMIF(Feb!$M$9:$M$39,$A59,Feb!U$9:U$39)+SUMIF(Mar!$M$9:$M$39,$A59,Mar!U$9:U$39)+SUMIF(Apr!$M$9:$M$39,$A59,Apr!U$9:U$39)+SUMIF(Mai!$M$9:$M$39,$A59,Mai!U$9:U$39)+SUMIF(Jun!$M$9:$M$39,$A59,Jun!U$9:U$39)+SUMIF(Jul!$M$9:$M$39,$A59,Jul!U$9:U$39)+SUMIF(Aug!$M$9:$M$39,$A59,Aug!U$9:U$39)+SUMIF(Sep!$M$9:$M$39,$A59,Sep!U$9:U$39)+SUMIF(Okt!$M$9:$M$39,$A59,Okt!U$9:U$39)+SUMIF(Nov!$M$9:$M$39,$A59,Nov!U$9:U$39)+SUMIF(Dez!$M$9:$M$39,$A59,Dez!U$9:U$39)</f>
        <v>0</v>
      </c>
      <c r="Q59" s="74">
        <f>SUMIF(Jan!$M$43:$M$73,$A59,Jan!U$43:U$73)+SUMIF(Feb!$M$43:$M$73,$A59,Feb!U$43:U$73)+SUMIF(Mar!$M$43:$M$73,$A59,Mar!U$43:U$73)+SUMIF(Apr!$M$43:$M$73,$A59,Apr!U$43:U$73)+SUMIF(Mai!$M$43:$M$73,$A59,Mai!U$43:U$73)+SUMIF(Jun!$M$43:$M$73,$A59,Jun!U$43:U$73)+SUMIF(Jul!$M$43:$M$73,$A59,Jul!U$43:U$73)+SUMIF(Aug!$M$43:$M$73,$A59,Aug!U$43:U$73)+SUMIF(Sep!$M$43:$M$73,$A59,Sep!U$43:U$73)+SUMIF(Okt!$M$43:$M$73,$A59,Okt!U$43:U$73)+SUMIF(Nov!$M$43:$M$73,$A59,Nov!U$43:U$73)+SUMIF(Dez!$M$43:$M$73,$A59,Dez!U$43:U$73)</f>
        <v>0</v>
      </c>
      <c r="R59" s="11" t="str">
        <f t="shared" si="5"/>
        <v/>
      </c>
      <c r="S59" s="74" t="str">
        <f>IF(V59=0,"",(SUMIF(Jan!M$9:M$73,A59,Jan!W$9:W$73)+SUMIF(Feb!M$9:M$73,A59,Feb!W$9:W$73)+SUMIF(Mar!M$9:M$73,A59,Mar!W$9:W$73)+SUMIF(Apr!M$9:M$73,A59,Apr!W$9:W$73)+SUMIF(Mai!M$9:M$73,A59,Mai!W$9:W$73)+SUMIF(Jun!M$9:M$73,A59,Jun!W$9:W$73)+SUMIF(Jul!M$9:M$73,A59,Jul!W$9:W$73)+SUMIF(Aug!M$9:M$73,A59,Aug!W$9:W$73)+SUMIF(Sep!M$9:M$73,A59,Sep!W$9:W$73)+SUMIF(Okt!M$9:M$73,A59,Okt!W$9:W$73)+SUMIF(Nov!M$9:M$73,A59,Nov!W$9:W$73)+SUMIF(Dez!M$9:M$73,A59,Dez!W$9:W$73))/V59)</f>
        <v/>
      </c>
      <c r="T59" s="1" t="str">
        <f t="shared" si="6"/>
        <v/>
      </c>
      <c r="U59" s="6" t="str">
        <f t="shared" si="7"/>
        <v/>
      </c>
      <c r="V59" s="94">
        <f>COUNTIF(Jan!$M$9:$M$39,$A59)+COUNTIF(Jan!$M$43:$M$73,$A59)+COUNTIF(Feb!$M$9:$M$39,$A59)+COUNTIF(Feb!$M$43:$M$73,$A59)+COUNTIF(Mar!$M$9:$M$39,$A59)+COUNTIF(Mar!$M$43:$M$73,$A59)+COUNTIF(Apr!$M$9:$M$39,$A59)+COUNTIF(Apr!$M$43:$M$73,$A59)+COUNTIF(Mai!$M$9:$M$39,$A59)+COUNTIF(Mai!$M$43:$M$73,$A59)+COUNTIF(Jun!$M$9:$M$39,$A59)+COUNTIF(Jun!$M$43:$M$73,$A59)+COUNTIF(Jul!$M$9:$M$39,$A59)+COUNTIF(Jul!$M$43:$M$73,$A59)+COUNTIF(Aug!$M$9:$M$39,$A59)+COUNTIF(Aug!$M$43:$M$73,$A59)+COUNTIF(Sep!$M$9:$M$39,$A59)+COUNTIF(Sep!$M$43:$M$73,$A59)+COUNTIF(Okt!$M$9:$M$39,$A59)+COUNTIF(Okt!$M$43:$M$73,$A59)+COUNTIF(Nov!$M$9:$M$39,$A59)+COUNTIF(Nov!$M$43:$M$73,$A59)+COUNTIF(Dez!$M$9:$M$39,$A59)+COUNTIF(Dez!$M$43:$M$73,$A59)</f>
        <v>0</v>
      </c>
      <c r="W59" s="8" t="str">
        <f t="shared" si="8"/>
        <v/>
      </c>
      <c r="X59" s="6" t="str">
        <f t="shared" si="9"/>
        <v/>
      </c>
      <c r="Y59" s="18" t="str">
        <f t="shared" si="10"/>
        <v/>
      </c>
    </row>
    <row r="60" spans="1:25" x14ac:dyDescent="0.2">
      <c r="A60" s="175">
        <f t="shared" si="11"/>
        <v>48</v>
      </c>
      <c r="B60" s="93" t="e">
        <f t="shared" si="1"/>
        <v>#N/A</v>
      </c>
      <c r="C60" s="495">
        <f>SUMIF(Jan!$A$9:$A$39,$A60,Jan!G$9:G$39)+SUMIF(Feb!$A$9:$A$39,$A60,Feb!G$9:G$39)+SUMIF(Mar!$A$9:$A$39,$A60,Mar!G$9:G$39)+SUMIF(Apr!$A$9:$A$39,$A60,Apr!G$9:G$39)+SUMIF(Mai!$A$9:$A$39,$A60,Mai!G$9:G$39)+SUMIF(Jun!$A$9:$A$39,$A60,Jun!G$9:G$39)+SUMIF(Jul!$A$9:$A$39,$A60,Jul!G$9:G$39)+SUMIF(Aug!$A$9:$A$39,$A60,Aug!G$9:G$39)+SUMIF(Sep!$A$9:$A$39,$A60,Sep!G$9:G$39)+SUMIF(Okt!$A$9:$A$39,$A60,Okt!G$9:G$39)+SUMIF(Nov!$A$9:$A$39,$A60,Nov!G$9:G$39)+SUMIF(Dez!$A$9:$A$39,$A60,Dez!G$9:G$39)</f>
        <v>0</v>
      </c>
      <c r="D60" s="496">
        <f>SUMIF(Jan!$A$9:$A$39,$A60,Jan!H$9:H$39)+SUMIF(Feb!$A$9:$A$39,$A60,Feb!H$9:H$39)+SUMIF(Mar!$A$9:$A$39,$A60,Mar!H$9:H$39)+SUMIF(Apr!$A$9:$A$39,$A60,Apr!H$9:H$39)+SUMIF(Mai!$A$9:$A$39,$A60,Mai!H$9:H$39)+SUMIF(Jun!$A$9:$A$39,$A60,Jun!H$9:H$39)+SUMIF(Jul!$A$9:$A$39,$A60,Jul!H$9:H$39)+SUMIF(Aug!$A$9:$A$39,$A60,Aug!H$9:H$39)+SUMIF(Sep!$A$9:$A$39,$A60,Sep!H$9:H$39)+SUMIF(Okt!$A$9:$A$39,$A60,Okt!H$9:H$39)+SUMIF(Nov!$A$9:$A$39,$A60,Nov!H$9:H$39)+SUMIF(Dez!$A$9:$A$39,$A60,Dez!H$9:H$39)</f>
        <v>0</v>
      </c>
      <c r="E60" s="496">
        <f>COUNTIF(Jan!$M$9:$M$39,$A60)+COUNTIF(Feb!$M$9:$M$39,$A60)+COUNTIF(Mar!$M$9:$M$39,$A60)+COUNTIF(Apr!$M$9:$M$39,$A60)+COUNTIF(Mai!$M$9:$M$39,$A60)+COUNTIF(Jun!$M$9:$M$39,$A60)+COUNTIF(Jul!$M$9:$M$39,$A60)+COUNTIF(Aug!$M$9:$M$39,$A60)+COUNTIF(Sep!$M$9:$M$39,$A60)+COUNTIF(Okt!$M$9:$M$39,$A60)+COUNTIF(Nov!$M$9:$M$39,$A60)+COUNTIF(Dez!$M$9:$M$39,$A60)</f>
        <v>0</v>
      </c>
      <c r="F60" s="496">
        <f>COUNTIF(Jan!$M$43:$M$73,$A60)+COUNTIF(Feb!$M$43:$M$73,$A60)+COUNTIF(Mar!$M$43:$M$73,$A60)+COUNTIF(Apr!$M$43:$M$73,$A60)+COUNTIF(Mai!$M$43:$M$73,$A60)+COUNTIF(Jun!$M$43:$M$73,$A60)+COUNTIF(Jul!$M$43:$M$73,$A60)+COUNTIF(Aug!$M$43:$M$73,$A60)+COUNTIF(Sep!$M$43:$M$73,$A60)+COUNTIF(Okt!$M$43:$M$73,$A60)+COUNTIF(Nov!$M$43:$M$73,$A60)+COUNTIF(Dez!$M$43:$M$73,$A60)</f>
        <v>0</v>
      </c>
      <c r="G60" s="496">
        <f t="shared" si="2"/>
        <v>0</v>
      </c>
      <c r="H60" s="93" t="str">
        <f t="shared" si="12"/>
        <v/>
      </c>
      <c r="I60" s="93" t="str">
        <f>IF(ISERROR(H60/(Start!$D$25*Start!$D$25)),"",H60/(Start!$D$25*Start!$D$25))</f>
        <v/>
      </c>
      <c r="J60" s="16">
        <f>SUMIF(Jan!$M$9:$M$39,$A60,Jan!R$9:R$39)+SUMIF(Feb!$M$9:$M$39,$A60,Feb!R$9:R$39)+SUMIF(Mar!$M$9:$M$39,$A60,Mar!R$9:R$39)+SUMIF(Apr!$M$9:$M$39,$A60,Apr!R$9:R$39)+SUMIF(Mai!$M$9:$M$39,$A60,Mai!R$9:R$39)+SUMIF(Jun!$M$9:$M$39,$A60,Jun!R$9:R$39)+SUMIF(Jul!$M$9:$M$39,$A60,Jul!R$9:R$39)+SUMIF(Aug!$M$9:$M$39,$A60,Aug!R$9:R$39)+SUMIF(Sep!$M$9:$M$39,$A60,Sep!R$9:R$39)+SUMIF(Okt!$M$9:$M$39,$A60,Okt!R$9:R$39)+SUMIF(Nov!$M$9:$M$39,$A60,Nov!R$9:R$39)+SUMIF(Dez!$M$9:$M$39,$A60,Dez!R$9:R$39)</f>
        <v>0</v>
      </c>
      <c r="K60" s="16">
        <f>SUMIF(Jan!$M$43:$M$73,$A60,Jan!R$43:R$73)+SUMIF(Feb!$M$43:$M$73,$A60,Feb!R$43:R$73)+SUMIF(Mar!$M$43:$M$73,$A60,Mar!R$43:R$73)+SUMIF(Apr!$M$43:$M$73,$A60,Apr!R$43:R$73)+SUMIF(Mai!$M$43:$M$73,$A60,Mai!R$43:R$73)+SUMIF(Jun!$M$43:$M$73,$A60,Jun!R$43:R$73)+SUMIF(Jul!$M$43:$M$73,$A60,Jul!R$43:R$73)+SUMIF(Aug!$M$43:$M$73,$A60,Aug!R$43:R$73)+SUMIF(Sep!$M$43:$M$73,$A60,Sep!R$43:R$73)+SUMIF(Okt!$M$43:$M$73,$A60,Okt!R$43:R$73)+SUMIF(Nov!$M$43:$M$73,$A60,Nov!R$43:R$73)+SUMIF(Dez!$M$43:$M$73,$A60,Dez!R$43:R$73)</f>
        <v>0</v>
      </c>
      <c r="L60" s="16" t="str">
        <f t="shared" si="3"/>
        <v/>
      </c>
      <c r="M60" s="17">
        <f>SUMIF(Jan!$M$9:$M$39,$A60,Jan!S$9:S$39)+SUMIF(Feb!$M$9:$M$39,$A60,Feb!S$9:S$39)+SUMIF(Mar!$M$9:$M$39,$A60,Mar!S$9:S$39)+SUMIF(Apr!$M$9:$M$39,$A60,Apr!S$9:S$39)+SUMIF(Mai!$M$9:$M$39,$A60,Mai!S$9:S$39)+SUMIF(Jun!$M$9:$M$39,$A60,Jun!S$9:S$39)+SUMIF(Jul!$M$9:$M$39,$A60,Jul!S$9:S$39)+SUMIF(Aug!$M$9:$M$39,$A60,Aug!S$9:S$39)+SUMIF(Sep!$M$9:$M$39,$A60,Sep!S$9:S$39)+SUMIF(Okt!$M$9:$M$39,$A60,Okt!S$9:S$39)+SUMIF(Nov!$M$9:$M$39,$A60,Nov!S$9:S$39)+SUMIF(Dez!$M$9:$M$39,$A60,Dez!S$9:S$39)</f>
        <v>0</v>
      </c>
      <c r="N60" s="17">
        <f>SUMIF(Jan!$M$43:$M$73,$A60,Jan!S$43:S$73)+SUMIF(Feb!$M$43:$M$73,$A60,Feb!S$43:S$73)+SUMIF(Mar!$M$43:$M$73,$A60,Mar!S$43:S$73)+SUMIF(Apr!$M$43:$M$73,$A60,Apr!S$43:S$73)+SUMIF(Mai!$M$43:$M$73,$A60,Mai!S$43:S$73)+SUMIF(Jun!$M$43:$M$73,$A60,Jun!S$43:S$73)+SUMIF(Jul!$M$43:$M$73,$A60,Jul!S$43:S$73)+SUMIF(Aug!$M$43:$M$73,$A60,Aug!S$43:S$73)+SUMIF(Sep!$M$43:$M$73,$A60,Sep!S$43:S$73)+SUMIF(Okt!$M$43:$M$73,$A60,Okt!S$43:S$73)+SUMIF(Nov!$M$43:$M$73,$A60,Nov!S$43:S$73)+SUMIF(Dez!$M$43:$M$73,$A60,Dez!S$43:S$73)</f>
        <v>0</v>
      </c>
      <c r="O60" s="17" t="str">
        <f t="shared" si="4"/>
        <v/>
      </c>
      <c r="P60" s="74">
        <f>SUMIF(Jan!$M$9:$M$39,$A60,Jan!U$9:U$39)+SUMIF(Feb!$M$9:$M$39,$A60,Feb!U$9:U$39)+SUMIF(Mar!$M$9:$M$39,$A60,Mar!U$9:U$39)+SUMIF(Apr!$M$9:$M$39,$A60,Apr!U$9:U$39)+SUMIF(Mai!$M$9:$M$39,$A60,Mai!U$9:U$39)+SUMIF(Jun!$M$9:$M$39,$A60,Jun!U$9:U$39)+SUMIF(Jul!$M$9:$M$39,$A60,Jul!U$9:U$39)+SUMIF(Aug!$M$9:$M$39,$A60,Aug!U$9:U$39)+SUMIF(Sep!$M$9:$M$39,$A60,Sep!U$9:U$39)+SUMIF(Okt!$M$9:$M$39,$A60,Okt!U$9:U$39)+SUMIF(Nov!$M$9:$M$39,$A60,Nov!U$9:U$39)+SUMIF(Dez!$M$9:$M$39,$A60,Dez!U$9:U$39)</f>
        <v>0</v>
      </c>
      <c r="Q60" s="74">
        <f>SUMIF(Jan!$M$43:$M$73,$A60,Jan!U$43:U$73)+SUMIF(Feb!$M$43:$M$73,$A60,Feb!U$43:U$73)+SUMIF(Mar!$M$43:$M$73,$A60,Mar!U$43:U$73)+SUMIF(Apr!$M$43:$M$73,$A60,Apr!U$43:U$73)+SUMIF(Mai!$M$43:$M$73,$A60,Mai!U$43:U$73)+SUMIF(Jun!$M$43:$M$73,$A60,Jun!U$43:U$73)+SUMIF(Jul!$M$43:$M$73,$A60,Jul!U$43:U$73)+SUMIF(Aug!$M$43:$M$73,$A60,Aug!U$43:U$73)+SUMIF(Sep!$M$43:$M$73,$A60,Sep!U$43:U$73)+SUMIF(Okt!$M$43:$M$73,$A60,Okt!U$43:U$73)+SUMIF(Nov!$M$43:$M$73,$A60,Nov!U$43:U$73)+SUMIF(Dez!$M$43:$M$73,$A60,Dez!U$43:U$73)</f>
        <v>0</v>
      </c>
      <c r="R60" s="11" t="str">
        <f t="shared" si="5"/>
        <v/>
      </c>
      <c r="S60" s="74" t="str">
        <f>IF(V60=0,"",(SUMIF(Jan!M$9:M$73,A60,Jan!W$9:W$73)+SUMIF(Feb!M$9:M$73,A60,Feb!W$9:W$73)+SUMIF(Mar!M$9:M$73,A60,Mar!W$9:W$73)+SUMIF(Apr!M$9:M$73,A60,Apr!W$9:W$73)+SUMIF(Mai!M$9:M$73,A60,Mai!W$9:W$73)+SUMIF(Jun!M$9:M$73,A60,Jun!W$9:W$73)+SUMIF(Jul!M$9:M$73,A60,Jul!W$9:W$73)+SUMIF(Aug!M$9:M$73,A60,Aug!W$9:W$73)+SUMIF(Sep!M$9:M$73,A60,Sep!W$9:W$73)+SUMIF(Okt!M$9:M$73,A60,Okt!W$9:W$73)+SUMIF(Nov!M$9:M$73,A60,Nov!W$9:W$73)+SUMIF(Dez!M$9:M$73,A60,Dez!W$9:W$73))/V60)</f>
        <v/>
      </c>
      <c r="T60" s="1" t="str">
        <f t="shared" si="6"/>
        <v/>
      </c>
      <c r="U60" s="6" t="str">
        <f t="shared" si="7"/>
        <v/>
      </c>
      <c r="V60" s="94">
        <f>COUNTIF(Jan!$M$9:$M$39,$A60)+COUNTIF(Jan!$M$43:$M$73,$A60)+COUNTIF(Feb!$M$9:$M$39,$A60)+COUNTIF(Feb!$M$43:$M$73,$A60)+COUNTIF(Mar!$M$9:$M$39,$A60)+COUNTIF(Mar!$M$43:$M$73,$A60)+COUNTIF(Apr!$M$9:$M$39,$A60)+COUNTIF(Apr!$M$43:$M$73,$A60)+COUNTIF(Mai!$M$9:$M$39,$A60)+COUNTIF(Mai!$M$43:$M$73,$A60)+COUNTIF(Jun!$M$9:$M$39,$A60)+COUNTIF(Jun!$M$43:$M$73,$A60)+COUNTIF(Jul!$M$9:$M$39,$A60)+COUNTIF(Jul!$M$43:$M$73,$A60)+COUNTIF(Aug!$M$9:$M$39,$A60)+COUNTIF(Aug!$M$43:$M$73,$A60)+COUNTIF(Sep!$M$9:$M$39,$A60)+COUNTIF(Sep!$M$43:$M$73,$A60)+COUNTIF(Okt!$M$9:$M$39,$A60)+COUNTIF(Okt!$M$43:$M$73,$A60)+COUNTIF(Nov!$M$9:$M$39,$A60)+COUNTIF(Nov!$M$43:$M$73,$A60)+COUNTIF(Dez!$M$9:$M$39,$A60)+COUNTIF(Dez!$M$43:$M$73,$A60)</f>
        <v>0</v>
      </c>
      <c r="W60" s="8" t="str">
        <f t="shared" si="8"/>
        <v/>
      </c>
      <c r="X60" s="6" t="str">
        <f t="shared" si="9"/>
        <v/>
      </c>
      <c r="Y60" s="18" t="str">
        <f t="shared" si="10"/>
        <v/>
      </c>
    </row>
    <row r="61" spans="1:25" x14ac:dyDescent="0.2">
      <c r="A61" s="175">
        <f t="shared" si="11"/>
        <v>49</v>
      </c>
      <c r="B61" s="93" t="e">
        <f t="shared" si="1"/>
        <v>#N/A</v>
      </c>
      <c r="C61" s="495">
        <f>SUMIF(Jan!$A$9:$A$39,$A61,Jan!G$9:G$39)+SUMIF(Feb!$A$9:$A$39,$A61,Feb!G$9:G$39)+SUMIF(Mar!$A$9:$A$39,$A61,Mar!G$9:G$39)+SUMIF(Apr!$A$9:$A$39,$A61,Apr!G$9:G$39)+SUMIF(Mai!$A$9:$A$39,$A61,Mai!G$9:G$39)+SUMIF(Jun!$A$9:$A$39,$A61,Jun!G$9:G$39)+SUMIF(Jul!$A$9:$A$39,$A61,Jul!G$9:G$39)+SUMIF(Aug!$A$9:$A$39,$A61,Aug!G$9:G$39)+SUMIF(Sep!$A$9:$A$39,$A61,Sep!G$9:G$39)+SUMIF(Okt!$A$9:$A$39,$A61,Okt!G$9:G$39)+SUMIF(Nov!$A$9:$A$39,$A61,Nov!G$9:G$39)+SUMIF(Dez!$A$9:$A$39,$A61,Dez!G$9:G$39)</f>
        <v>0</v>
      </c>
      <c r="D61" s="496">
        <f>SUMIF(Jan!$A$9:$A$39,$A61,Jan!H$9:H$39)+SUMIF(Feb!$A$9:$A$39,$A61,Feb!H$9:H$39)+SUMIF(Mar!$A$9:$A$39,$A61,Mar!H$9:H$39)+SUMIF(Apr!$A$9:$A$39,$A61,Apr!H$9:H$39)+SUMIF(Mai!$A$9:$A$39,$A61,Mai!H$9:H$39)+SUMIF(Jun!$A$9:$A$39,$A61,Jun!H$9:H$39)+SUMIF(Jul!$A$9:$A$39,$A61,Jul!H$9:H$39)+SUMIF(Aug!$A$9:$A$39,$A61,Aug!H$9:H$39)+SUMIF(Sep!$A$9:$A$39,$A61,Sep!H$9:H$39)+SUMIF(Okt!$A$9:$A$39,$A61,Okt!H$9:H$39)+SUMIF(Nov!$A$9:$A$39,$A61,Nov!H$9:H$39)+SUMIF(Dez!$A$9:$A$39,$A61,Dez!H$9:H$39)</f>
        <v>0</v>
      </c>
      <c r="E61" s="496">
        <f>COUNTIF(Jan!$M$9:$M$39,$A61)+COUNTIF(Feb!$M$9:$M$39,$A61)+COUNTIF(Mar!$M$9:$M$39,$A61)+COUNTIF(Apr!$M$9:$M$39,$A61)+COUNTIF(Mai!$M$9:$M$39,$A61)+COUNTIF(Jun!$M$9:$M$39,$A61)+COUNTIF(Jul!$M$9:$M$39,$A61)+COUNTIF(Aug!$M$9:$M$39,$A61)+COUNTIF(Sep!$M$9:$M$39,$A61)+COUNTIF(Okt!$M$9:$M$39,$A61)+COUNTIF(Nov!$M$9:$M$39,$A61)+COUNTIF(Dez!$M$9:$M$39,$A61)</f>
        <v>0</v>
      </c>
      <c r="F61" s="496">
        <f>COUNTIF(Jan!$M$43:$M$73,$A61)+COUNTIF(Feb!$M$43:$M$73,$A61)+COUNTIF(Mar!$M$43:$M$73,$A61)+COUNTIF(Apr!$M$43:$M$73,$A61)+COUNTIF(Mai!$M$43:$M$73,$A61)+COUNTIF(Jun!$M$43:$M$73,$A61)+COUNTIF(Jul!$M$43:$M$73,$A61)+COUNTIF(Aug!$M$43:$M$73,$A61)+COUNTIF(Sep!$M$43:$M$73,$A61)+COUNTIF(Okt!$M$43:$M$73,$A61)+COUNTIF(Nov!$M$43:$M$73,$A61)+COUNTIF(Dez!$M$43:$M$73,$A61)</f>
        <v>0</v>
      </c>
      <c r="G61" s="496">
        <f t="shared" si="2"/>
        <v>0</v>
      </c>
      <c r="H61" s="93" t="str">
        <f t="shared" si="12"/>
        <v/>
      </c>
      <c r="I61" s="93" t="str">
        <f>IF(ISERROR(H61/(Start!$D$25*Start!$D$25)),"",H61/(Start!$D$25*Start!$D$25))</f>
        <v/>
      </c>
      <c r="J61" s="16">
        <f>SUMIF(Jan!$M$9:$M$39,$A61,Jan!R$9:R$39)+SUMIF(Feb!$M$9:$M$39,$A61,Feb!R$9:R$39)+SUMIF(Mar!$M$9:$M$39,$A61,Mar!R$9:R$39)+SUMIF(Apr!$M$9:$M$39,$A61,Apr!R$9:R$39)+SUMIF(Mai!$M$9:$M$39,$A61,Mai!R$9:R$39)+SUMIF(Jun!$M$9:$M$39,$A61,Jun!R$9:R$39)+SUMIF(Jul!$M$9:$M$39,$A61,Jul!R$9:R$39)+SUMIF(Aug!$M$9:$M$39,$A61,Aug!R$9:R$39)+SUMIF(Sep!$M$9:$M$39,$A61,Sep!R$9:R$39)+SUMIF(Okt!$M$9:$M$39,$A61,Okt!R$9:R$39)+SUMIF(Nov!$M$9:$M$39,$A61,Nov!R$9:R$39)+SUMIF(Dez!$M$9:$M$39,$A61,Dez!R$9:R$39)</f>
        <v>0</v>
      </c>
      <c r="K61" s="16">
        <f>SUMIF(Jan!$M$43:$M$73,$A61,Jan!R$43:R$73)+SUMIF(Feb!$M$43:$M$73,$A61,Feb!R$43:R$73)+SUMIF(Mar!$M$43:$M$73,$A61,Mar!R$43:R$73)+SUMIF(Apr!$M$43:$M$73,$A61,Apr!R$43:R$73)+SUMIF(Mai!$M$43:$M$73,$A61,Mai!R$43:R$73)+SUMIF(Jun!$M$43:$M$73,$A61,Jun!R$43:R$73)+SUMIF(Jul!$M$43:$M$73,$A61,Jul!R$43:R$73)+SUMIF(Aug!$M$43:$M$73,$A61,Aug!R$43:R$73)+SUMIF(Sep!$M$43:$M$73,$A61,Sep!R$43:R$73)+SUMIF(Okt!$M$43:$M$73,$A61,Okt!R$43:R$73)+SUMIF(Nov!$M$43:$M$73,$A61,Nov!R$43:R$73)+SUMIF(Dez!$M$43:$M$73,$A61,Dez!R$43:R$73)</f>
        <v>0</v>
      </c>
      <c r="L61" s="16" t="str">
        <f t="shared" si="3"/>
        <v/>
      </c>
      <c r="M61" s="17">
        <f>SUMIF(Jan!$M$9:$M$39,$A61,Jan!S$9:S$39)+SUMIF(Feb!$M$9:$M$39,$A61,Feb!S$9:S$39)+SUMIF(Mar!$M$9:$M$39,$A61,Mar!S$9:S$39)+SUMIF(Apr!$M$9:$M$39,$A61,Apr!S$9:S$39)+SUMIF(Mai!$M$9:$M$39,$A61,Mai!S$9:S$39)+SUMIF(Jun!$M$9:$M$39,$A61,Jun!S$9:S$39)+SUMIF(Jul!$M$9:$M$39,$A61,Jul!S$9:S$39)+SUMIF(Aug!$M$9:$M$39,$A61,Aug!S$9:S$39)+SUMIF(Sep!$M$9:$M$39,$A61,Sep!S$9:S$39)+SUMIF(Okt!$M$9:$M$39,$A61,Okt!S$9:S$39)+SUMIF(Nov!$M$9:$M$39,$A61,Nov!S$9:S$39)+SUMIF(Dez!$M$9:$M$39,$A61,Dez!S$9:S$39)</f>
        <v>0</v>
      </c>
      <c r="N61" s="17">
        <f>SUMIF(Jan!$M$43:$M$73,$A61,Jan!S$43:S$73)+SUMIF(Feb!$M$43:$M$73,$A61,Feb!S$43:S$73)+SUMIF(Mar!$M$43:$M$73,$A61,Mar!S$43:S$73)+SUMIF(Apr!$M$43:$M$73,$A61,Apr!S$43:S$73)+SUMIF(Mai!$M$43:$M$73,$A61,Mai!S$43:S$73)+SUMIF(Jun!$M$43:$M$73,$A61,Jun!S$43:S$73)+SUMIF(Jul!$M$43:$M$73,$A61,Jul!S$43:S$73)+SUMIF(Aug!$M$43:$M$73,$A61,Aug!S$43:S$73)+SUMIF(Sep!$M$43:$M$73,$A61,Sep!S$43:S$73)+SUMIF(Okt!$M$43:$M$73,$A61,Okt!S$43:S$73)+SUMIF(Nov!$M$43:$M$73,$A61,Nov!S$43:S$73)+SUMIF(Dez!$M$43:$M$73,$A61,Dez!S$43:S$73)</f>
        <v>0</v>
      </c>
      <c r="O61" s="17" t="str">
        <f t="shared" si="4"/>
        <v/>
      </c>
      <c r="P61" s="74">
        <f>SUMIF(Jan!$M$9:$M$39,$A61,Jan!U$9:U$39)+SUMIF(Feb!$M$9:$M$39,$A61,Feb!U$9:U$39)+SUMIF(Mar!$M$9:$M$39,$A61,Mar!U$9:U$39)+SUMIF(Apr!$M$9:$M$39,$A61,Apr!U$9:U$39)+SUMIF(Mai!$M$9:$M$39,$A61,Mai!U$9:U$39)+SUMIF(Jun!$M$9:$M$39,$A61,Jun!U$9:U$39)+SUMIF(Jul!$M$9:$M$39,$A61,Jul!U$9:U$39)+SUMIF(Aug!$M$9:$M$39,$A61,Aug!U$9:U$39)+SUMIF(Sep!$M$9:$M$39,$A61,Sep!U$9:U$39)+SUMIF(Okt!$M$9:$M$39,$A61,Okt!U$9:U$39)+SUMIF(Nov!$M$9:$M$39,$A61,Nov!U$9:U$39)+SUMIF(Dez!$M$9:$M$39,$A61,Dez!U$9:U$39)</f>
        <v>0</v>
      </c>
      <c r="Q61" s="74">
        <f>SUMIF(Jan!$M$43:$M$73,$A61,Jan!U$43:U$73)+SUMIF(Feb!$M$43:$M$73,$A61,Feb!U$43:U$73)+SUMIF(Mar!$M$43:$M$73,$A61,Mar!U$43:U$73)+SUMIF(Apr!$M$43:$M$73,$A61,Apr!U$43:U$73)+SUMIF(Mai!$M$43:$M$73,$A61,Mai!U$43:U$73)+SUMIF(Jun!$M$43:$M$73,$A61,Jun!U$43:U$73)+SUMIF(Jul!$M$43:$M$73,$A61,Jul!U$43:U$73)+SUMIF(Aug!$M$43:$M$73,$A61,Aug!U$43:U$73)+SUMIF(Sep!$M$43:$M$73,$A61,Sep!U$43:U$73)+SUMIF(Okt!$M$43:$M$73,$A61,Okt!U$43:U$73)+SUMIF(Nov!$M$43:$M$73,$A61,Nov!U$43:U$73)+SUMIF(Dez!$M$43:$M$73,$A61,Dez!U$43:U$73)</f>
        <v>0</v>
      </c>
      <c r="R61" s="11" t="str">
        <f t="shared" si="5"/>
        <v/>
      </c>
      <c r="S61" s="74" t="str">
        <f>IF(V61=0,"",(SUMIF(Jan!M$9:M$73,A61,Jan!W$9:W$73)+SUMIF(Feb!M$9:M$73,A61,Feb!W$9:W$73)+SUMIF(Mar!M$9:M$73,A61,Mar!W$9:W$73)+SUMIF(Apr!M$9:M$73,A61,Apr!W$9:W$73)+SUMIF(Mai!M$9:M$73,A61,Mai!W$9:W$73)+SUMIF(Jun!M$9:M$73,A61,Jun!W$9:W$73)+SUMIF(Jul!M$9:M$73,A61,Jul!W$9:W$73)+SUMIF(Aug!M$9:M$73,A61,Aug!W$9:W$73)+SUMIF(Sep!M$9:M$73,A61,Sep!W$9:W$73)+SUMIF(Okt!M$9:M$73,A61,Okt!W$9:W$73)+SUMIF(Nov!M$9:M$73,A61,Nov!W$9:W$73)+SUMIF(Dez!M$9:M$73,A61,Dez!W$9:W$73))/V61)</f>
        <v/>
      </c>
      <c r="T61" s="1" t="str">
        <f t="shared" si="6"/>
        <v/>
      </c>
      <c r="U61" s="6" t="str">
        <f t="shared" si="7"/>
        <v/>
      </c>
      <c r="V61" s="94">
        <f>COUNTIF(Jan!$M$9:$M$39,$A61)+COUNTIF(Jan!$M$43:$M$73,$A61)+COUNTIF(Feb!$M$9:$M$39,$A61)+COUNTIF(Feb!$M$43:$M$73,$A61)+COUNTIF(Mar!$M$9:$M$39,$A61)+COUNTIF(Mar!$M$43:$M$73,$A61)+COUNTIF(Apr!$M$9:$M$39,$A61)+COUNTIF(Apr!$M$43:$M$73,$A61)+COUNTIF(Mai!$M$9:$M$39,$A61)+COUNTIF(Mai!$M$43:$M$73,$A61)+COUNTIF(Jun!$M$9:$M$39,$A61)+COUNTIF(Jun!$M$43:$M$73,$A61)+COUNTIF(Jul!$M$9:$M$39,$A61)+COUNTIF(Jul!$M$43:$M$73,$A61)+COUNTIF(Aug!$M$9:$M$39,$A61)+COUNTIF(Aug!$M$43:$M$73,$A61)+COUNTIF(Sep!$M$9:$M$39,$A61)+COUNTIF(Sep!$M$43:$M$73,$A61)+COUNTIF(Okt!$M$9:$M$39,$A61)+COUNTIF(Okt!$M$43:$M$73,$A61)+COUNTIF(Nov!$M$9:$M$39,$A61)+COUNTIF(Nov!$M$43:$M$73,$A61)+COUNTIF(Dez!$M$9:$M$39,$A61)+COUNTIF(Dez!$M$43:$M$73,$A61)</f>
        <v>0</v>
      </c>
      <c r="W61" s="8" t="str">
        <f t="shared" si="8"/>
        <v/>
      </c>
      <c r="X61" s="6" t="str">
        <f t="shared" si="9"/>
        <v/>
      </c>
      <c r="Y61" s="18" t="str">
        <f t="shared" si="10"/>
        <v/>
      </c>
    </row>
    <row r="62" spans="1:25" x14ac:dyDescent="0.2">
      <c r="A62" s="175">
        <f t="shared" si="11"/>
        <v>50</v>
      </c>
      <c r="B62" s="93" t="e">
        <f t="shared" si="1"/>
        <v>#N/A</v>
      </c>
      <c r="C62" s="495">
        <f>SUMIF(Jan!$A$9:$A$39,$A62,Jan!G$9:G$39)+SUMIF(Feb!$A$9:$A$39,$A62,Feb!G$9:G$39)+SUMIF(Mar!$A$9:$A$39,$A62,Mar!G$9:G$39)+SUMIF(Apr!$A$9:$A$39,$A62,Apr!G$9:G$39)+SUMIF(Mai!$A$9:$A$39,$A62,Mai!G$9:G$39)+SUMIF(Jun!$A$9:$A$39,$A62,Jun!G$9:G$39)+SUMIF(Jul!$A$9:$A$39,$A62,Jul!G$9:G$39)+SUMIF(Aug!$A$9:$A$39,$A62,Aug!G$9:G$39)+SUMIF(Sep!$A$9:$A$39,$A62,Sep!G$9:G$39)+SUMIF(Okt!$A$9:$A$39,$A62,Okt!G$9:G$39)+SUMIF(Nov!$A$9:$A$39,$A62,Nov!G$9:G$39)+SUMIF(Dez!$A$9:$A$39,$A62,Dez!G$9:G$39)</f>
        <v>0</v>
      </c>
      <c r="D62" s="496">
        <f>SUMIF(Jan!$A$9:$A$39,$A62,Jan!H$9:H$39)+SUMIF(Feb!$A$9:$A$39,$A62,Feb!H$9:H$39)+SUMIF(Mar!$A$9:$A$39,$A62,Mar!H$9:H$39)+SUMIF(Apr!$A$9:$A$39,$A62,Apr!H$9:H$39)+SUMIF(Mai!$A$9:$A$39,$A62,Mai!H$9:H$39)+SUMIF(Jun!$A$9:$A$39,$A62,Jun!H$9:H$39)+SUMIF(Jul!$A$9:$A$39,$A62,Jul!H$9:H$39)+SUMIF(Aug!$A$9:$A$39,$A62,Aug!H$9:H$39)+SUMIF(Sep!$A$9:$A$39,$A62,Sep!H$9:H$39)+SUMIF(Okt!$A$9:$A$39,$A62,Okt!H$9:H$39)+SUMIF(Nov!$A$9:$A$39,$A62,Nov!H$9:H$39)+SUMIF(Dez!$A$9:$A$39,$A62,Dez!H$9:H$39)</f>
        <v>0</v>
      </c>
      <c r="E62" s="496">
        <f>COUNTIF(Jan!$M$9:$M$39,$A62)+COUNTIF(Feb!$M$9:$M$39,$A62)+COUNTIF(Mar!$M$9:$M$39,$A62)+COUNTIF(Apr!$M$9:$M$39,$A62)+COUNTIF(Mai!$M$9:$M$39,$A62)+COUNTIF(Jun!$M$9:$M$39,$A62)+COUNTIF(Jul!$M$9:$M$39,$A62)+COUNTIF(Aug!$M$9:$M$39,$A62)+COUNTIF(Sep!$M$9:$M$39,$A62)+COUNTIF(Okt!$M$9:$M$39,$A62)+COUNTIF(Nov!$M$9:$M$39,$A62)+COUNTIF(Dez!$M$9:$M$39,$A62)</f>
        <v>0</v>
      </c>
      <c r="F62" s="496">
        <f>COUNTIF(Jan!$M$43:$M$73,$A62)+COUNTIF(Feb!$M$43:$M$73,$A62)+COUNTIF(Mar!$M$43:$M$73,$A62)+COUNTIF(Apr!$M$43:$M$73,$A62)+COUNTIF(Mai!$M$43:$M$73,$A62)+COUNTIF(Jun!$M$43:$M$73,$A62)+COUNTIF(Jul!$M$43:$M$73,$A62)+COUNTIF(Aug!$M$43:$M$73,$A62)+COUNTIF(Sep!$M$43:$M$73,$A62)+COUNTIF(Okt!$M$43:$M$73,$A62)+COUNTIF(Nov!$M$43:$M$73,$A62)+COUNTIF(Dez!$M$43:$M$73,$A62)</f>
        <v>0</v>
      </c>
      <c r="G62" s="496">
        <f t="shared" si="2"/>
        <v>0</v>
      </c>
      <c r="H62" s="93" t="str">
        <f t="shared" si="12"/>
        <v/>
      </c>
      <c r="I62" s="93" t="str">
        <f>IF(ISERROR(H62/(Start!$D$25*Start!$D$25)),"",H62/(Start!$D$25*Start!$D$25))</f>
        <v/>
      </c>
      <c r="J62" s="16">
        <f>SUMIF(Jan!$M$9:$M$39,$A62,Jan!R$9:R$39)+SUMIF(Feb!$M$9:$M$39,$A62,Feb!R$9:R$39)+SUMIF(Mar!$M$9:$M$39,$A62,Mar!R$9:R$39)+SUMIF(Apr!$M$9:$M$39,$A62,Apr!R$9:R$39)+SUMIF(Mai!$M$9:$M$39,$A62,Mai!R$9:R$39)+SUMIF(Jun!$M$9:$M$39,$A62,Jun!R$9:R$39)+SUMIF(Jul!$M$9:$M$39,$A62,Jul!R$9:R$39)+SUMIF(Aug!$M$9:$M$39,$A62,Aug!R$9:R$39)+SUMIF(Sep!$M$9:$M$39,$A62,Sep!R$9:R$39)+SUMIF(Okt!$M$9:$M$39,$A62,Okt!R$9:R$39)+SUMIF(Nov!$M$9:$M$39,$A62,Nov!R$9:R$39)+SUMIF(Dez!$M$9:$M$39,$A62,Dez!R$9:R$39)</f>
        <v>0</v>
      </c>
      <c r="K62" s="16">
        <f>SUMIF(Jan!$M$43:$M$73,$A62,Jan!R$43:R$73)+SUMIF(Feb!$M$43:$M$73,$A62,Feb!R$43:R$73)+SUMIF(Mar!$M$43:$M$73,$A62,Mar!R$43:R$73)+SUMIF(Apr!$M$43:$M$73,$A62,Apr!R$43:R$73)+SUMIF(Mai!$M$43:$M$73,$A62,Mai!R$43:R$73)+SUMIF(Jun!$M$43:$M$73,$A62,Jun!R$43:R$73)+SUMIF(Jul!$M$43:$M$73,$A62,Jul!R$43:R$73)+SUMIF(Aug!$M$43:$M$73,$A62,Aug!R$43:R$73)+SUMIF(Sep!$M$43:$M$73,$A62,Sep!R$43:R$73)+SUMIF(Okt!$M$43:$M$73,$A62,Okt!R$43:R$73)+SUMIF(Nov!$M$43:$M$73,$A62,Nov!R$43:R$73)+SUMIF(Dez!$M$43:$M$73,$A62,Dez!R$43:R$73)</f>
        <v>0</v>
      </c>
      <c r="L62" s="16" t="str">
        <f t="shared" si="3"/>
        <v/>
      </c>
      <c r="M62" s="17">
        <f>SUMIF(Jan!$M$9:$M$39,$A62,Jan!S$9:S$39)+SUMIF(Feb!$M$9:$M$39,$A62,Feb!S$9:S$39)+SUMIF(Mar!$M$9:$M$39,$A62,Mar!S$9:S$39)+SUMIF(Apr!$M$9:$M$39,$A62,Apr!S$9:S$39)+SUMIF(Mai!$M$9:$M$39,$A62,Mai!S$9:S$39)+SUMIF(Jun!$M$9:$M$39,$A62,Jun!S$9:S$39)+SUMIF(Jul!$M$9:$M$39,$A62,Jul!S$9:S$39)+SUMIF(Aug!$M$9:$M$39,$A62,Aug!S$9:S$39)+SUMIF(Sep!$M$9:$M$39,$A62,Sep!S$9:S$39)+SUMIF(Okt!$M$9:$M$39,$A62,Okt!S$9:S$39)+SUMIF(Nov!$M$9:$M$39,$A62,Nov!S$9:S$39)+SUMIF(Dez!$M$9:$M$39,$A62,Dez!S$9:S$39)</f>
        <v>0</v>
      </c>
      <c r="N62" s="17">
        <f>SUMIF(Jan!$M$43:$M$73,$A62,Jan!S$43:S$73)+SUMIF(Feb!$M$43:$M$73,$A62,Feb!S$43:S$73)+SUMIF(Mar!$M$43:$M$73,$A62,Mar!S$43:S$73)+SUMIF(Apr!$M$43:$M$73,$A62,Apr!S$43:S$73)+SUMIF(Mai!$M$43:$M$73,$A62,Mai!S$43:S$73)+SUMIF(Jun!$M$43:$M$73,$A62,Jun!S$43:S$73)+SUMIF(Jul!$M$43:$M$73,$A62,Jul!S$43:S$73)+SUMIF(Aug!$M$43:$M$73,$A62,Aug!S$43:S$73)+SUMIF(Sep!$M$43:$M$73,$A62,Sep!S$43:S$73)+SUMIF(Okt!$M$43:$M$73,$A62,Okt!S$43:S$73)+SUMIF(Nov!$M$43:$M$73,$A62,Nov!S$43:S$73)+SUMIF(Dez!$M$43:$M$73,$A62,Dez!S$43:S$73)</f>
        <v>0</v>
      </c>
      <c r="O62" s="17" t="str">
        <f t="shared" si="4"/>
        <v/>
      </c>
      <c r="P62" s="74">
        <f>SUMIF(Jan!$M$9:$M$39,$A62,Jan!U$9:U$39)+SUMIF(Feb!$M$9:$M$39,$A62,Feb!U$9:U$39)+SUMIF(Mar!$M$9:$M$39,$A62,Mar!U$9:U$39)+SUMIF(Apr!$M$9:$M$39,$A62,Apr!U$9:U$39)+SUMIF(Mai!$M$9:$M$39,$A62,Mai!U$9:U$39)+SUMIF(Jun!$M$9:$M$39,$A62,Jun!U$9:U$39)+SUMIF(Jul!$M$9:$M$39,$A62,Jul!U$9:U$39)+SUMIF(Aug!$M$9:$M$39,$A62,Aug!U$9:U$39)+SUMIF(Sep!$M$9:$M$39,$A62,Sep!U$9:U$39)+SUMIF(Okt!$M$9:$M$39,$A62,Okt!U$9:U$39)+SUMIF(Nov!$M$9:$M$39,$A62,Nov!U$9:U$39)+SUMIF(Dez!$M$9:$M$39,$A62,Dez!U$9:U$39)</f>
        <v>0</v>
      </c>
      <c r="Q62" s="74">
        <f>SUMIF(Jan!$M$43:$M$73,$A62,Jan!U$43:U$73)+SUMIF(Feb!$M$43:$M$73,$A62,Feb!U$43:U$73)+SUMIF(Mar!$M$43:$M$73,$A62,Mar!U$43:U$73)+SUMIF(Apr!$M$43:$M$73,$A62,Apr!U$43:U$73)+SUMIF(Mai!$M$43:$M$73,$A62,Mai!U$43:U$73)+SUMIF(Jun!$M$43:$M$73,$A62,Jun!U$43:U$73)+SUMIF(Jul!$M$43:$M$73,$A62,Jul!U$43:U$73)+SUMIF(Aug!$M$43:$M$73,$A62,Aug!U$43:U$73)+SUMIF(Sep!$M$43:$M$73,$A62,Sep!U$43:U$73)+SUMIF(Okt!$M$43:$M$73,$A62,Okt!U$43:U$73)+SUMIF(Nov!$M$43:$M$73,$A62,Nov!U$43:U$73)+SUMIF(Dez!$M$43:$M$73,$A62,Dez!U$43:U$73)</f>
        <v>0</v>
      </c>
      <c r="R62" s="11" t="str">
        <f t="shared" si="5"/>
        <v/>
      </c>
      <c r="S62" s="74" t="str">
        <f>IF(V62=0,"",(SUMIF(Jan!M$9:M$73,A62,Jan!W$9:W$73)+SUMIF(Feb!M$9:M$73,A62,Feb!W$9:W$73)+SUMIF(Mar!M$9:M$73,A62,Mar!W$9:W$73)+SUMIF(Apr!M$9:M$73,A62,Apr!W$9:W$73)+SUMIF(Mai!M$9:M$73,A62,Mai!W$9:W$73)+SUMIF(Jun!M$9:M$73,A62,Jun!W$9:W$73)+SUMIF(Jul!M$9:M$73,A62,Jul!W$9:W$73)+SUMIF(Aug!M$9:M$73,A62,Aug!W$9:W$73)+SUMIF(Sep!M$9:M$73,A62,Sep!W$9:W$73)+SUMIF(Okt!M$9:M$73,A62,Okt!W$9:W$73)+SUMIF(Nov!M$9:M$73,A62,Nov!W$9:W$73)+SUMIF(Dez!M$9:M$73,A62,Dez!W$9:W$73))/V62)</f>
        <v/>
      </c>
      <c r="T62" s="1" t="str">
        <f t="shared" si="6"/>
        <v/>
      </c>
      <c r="U62" s="6" t="str">
        <f t="shared" si="7"/>
        <v/>
      </c>
      <c r="V62" s="94">
        <f>COUNTIF(Jan!$M$9:$M$39,$A62)+COUNTIF(Jan!$M$43:$M$73,$A62)+COUNTIF(Feb!$M$9:$M$39,$A62)+COUNTIF(Feb!$M$43:$M$73,$A62)+COUNTIF(Mar!$M$9:$M$39,$A62)+COUNTIF(Mar!$M$43:$M$73,$A62)+COUNTIF(Apr!$M$9:$M$39,$A62)+COUNTIF(Apr!$M$43:$M$73,$A62)+COUNTIF(Mai!$M$9:$M$39,$A62)+COUNTIF(Mai!$M$43:$M$73,$A62)+COUNTIF(Jun!$M$9:$M$39,$A62)+COUNTIF(Jun!$M$43:$M$73,$A62)+COUNTIF(Jul!$M$9:$M$39,$A62)+COUNTIF(Jul!$M$43:$M$73,$A62)+COUNTIF(Aug!$M$9:$M$39,$A62)+COUNTIF(Aug!$M$43:$M$73,$A62)+COUNTIF(Sep!$M$9:$M$39,$A62)+COUNTIF(Sep!$M$43:$M$73,$A62)+COUNTIF(Okt!$M$9:$M$39,$A62)+COUNTIF(Okt!$M$43:$M$73,$A62)+COUNTIF(Nov!$M$9:$M$39,$A62)+COUNTIF(Nov!$M$43:$M$73,$A62)+COUNTIF(Dez!$M$9:$M$39,$A62)+COUNTIF(Dez!$M$43:$M$73,$A62)</f>
        <v>0</v>
      </c>
      <c r="W62" s="8" t="str">
        <f t="shared" si="8"/>
        <v/>
      </c>
      <c r="X62" s="6" t="str">
        <f t="shared" si="9"/>
        <v/>
      </c>
      <c r="Y62" s="18" t="str">
        <f t="shared" si="10"/>
        <v/>
      </c>
    </row>
    <row r="63" spans="1:25" x14ac:dyDescent="0.2">
      <c r="A63" s="175">
        <f t="shared" si="11"/>
        <v>51</v>
      </c>
      <c r="B63" s="93" t="e">
        <f t="shared" si="1"/>
        <v>#N/A</v>
      </c>
      <c r="C63" s="495">
        <f>SUMIF(Jan!$A$9:$A$39,$A63,Jan!G$9:G$39)+SUMIF(Feb!$A$9:$A$39,$A63,Feb!G$9:G$39)+SUMIF(Mar!$A$9:$A$39,$A63,Mar!G$9:G$39)+SUMIF(Apr!$A$9:$A$39,$A63,Apr!G$9:G$39)+SUMIF(Mai!$A$9:$A$39,$A63,Mai!G$9:G$39)+SUMIF(Jun!$A$9:$A$39,$A63,Jun!G$9:G$39)+SUMIF(Jul!$A$9:$A$39,$A63,Jul!G$9:G$39)+SUMIF(Aug!$A$9:$A$39,$A63,Aug!G$9:G$39)+SUMIF(Sep!$A$9:$A$39,$A63,Sep!G$9:G$39)+SUMIF(Okt!$A$9:$A$39,$A63,Okt!G$9:G$39)+SUMIF(Nov!$A$9:$A$39,$A63,Nov!G$9:G$39)+SUMIF(Dez!$A$9:$A$39,$A63,Dez!G$9:G$39)</f>
        <v>0</v>
      </c>
      <c r="D63" s="496">
        <f>SUMIF(Jan!$A$9:$A$39,$A63,Jan!H$9:H$39)+SUMIF(Feb!$A$9:$A$39,$A63,Feb!H$9:H$39)+SUMIF(Mar!$A$9:$A$39,$A63,Mar!H$9:H$39)+SUMIF(Apr!$A$9:$A$39,$A63,Apr!H$9:H$39)+SUMIF(Mai!$A$9:$A$39,$A63,Mai!H$9:H$39)+SUMIF(Jun!$A$9:$A$39,$A63,Jun!H$9:H$39)+SUMIF(Jul!$A$9:$A$39,$A63,Jul!H$9:H$39)+SUMIF(Aug!$A$9:$A$39,$A63,Aug!H$9:H$39)+SUMIF(Sep!$A$9:$A$39,$A63,Sep!H$9:H$39)+SUMIF(Okt!$A$9:$A$39,$A63,Okt!H$9:H$39)+SUMIF(Nov!$A$9:$A$39,$A63,Nov!H$9:H$39)+SUMIF(Dez!$A$9:$A$39,$A63,Dez!H$9:H$39)</f>
        <v>0</v>
      </c>
      <c r="E63" s="496">
        <f>COUNTIF(Jan!$M$9:$M$39,$A63)+COUNTIF(Feb!$M$9:$M$39,$A63)+COUNTIF(Mar!$M$9:$M$39,$A63)+COUNTIF(Apr!$M$9:$M$39,$A63)+COUNTIF(Mai!$M$9:$M$39,$A63)+COUNTIF(Jun!$M$9:$M$39,$A63)+COUNTIF(Jul!$M$9:$M$39,$A63)+COUNTIF(Aug!$M$9:$M$39,$A63)+COUNTIF(Sep!$M$9:$M$39,$A63)+COUNTIF(Okt!$M$9:$M$39,$A63)+COUNTIF(Nov!$M$9:$M$39,$A63)+COUNTIF(Dez!$M$9:$M$39,$A63)</f>
        <v>0</v>
      </c>
      <c r="F63" s="496">
        <f>COUNTIF(Jan!$M$43:$M$73,$A63)+COUNTIF(Feb!$M$43:$M$73,$A63)+COUNTIF(Mar!$M$43:$M$73,$A63)+COUNTIF(Apr!$M$43:$M$73,$A63)+COUNTIF(Mai!$M$43:$M$73,$A63)+COUNTIF(Jun!$M$43:$M$73,$A63)+COUNTIF(Jul!$M$43:$M$73,$A63)+COUNTIF(Aug!$M$43:$M$73,$A63)+COUNTIF(Sep!$M$43:$M$73,$A63)+COUNTIF(Okt!$M$43:$M$73,$A63)+COUNTIF(Nov!$M$43:$M$73,$A63)+COUNTIF(Dez!$M$43:$M$73,$A63)</f>
        <v>0</v>
      </c>
      <c r="G63" s="496">
        <f t="shared" si="2"/>
        <v>0</v>
      </c>
      <c r="H63" s="93" t="str">
        <f t="shared" si="12"/>
        <v/>
      </c>
      <c r="I63" s="93" t="str">
        <f>IF(ISERROR(H63/(Start!$D$25*Start!$D$25)),"",H63/(Start!$D$25*Start!$D$25))</f>
        <v/>
      </c>
      <c r="J63" s="16">
        <f>SUMIF(Jan!$M$9:$M$39,$A63,Jan!R$9:R$39)+SUMIF(Feb!$M$9:$M$39,$A63,Feb!R$9:R$39)+SUMIF(Mar!$M$9:$M$39,$A63,Mar!R$9:R$39)+SUMIF(Apr!$M$9:$M$39,$A63,Apr!R$9:R$39)+SUMIF(Mai!$M$9:$M$39,$A63,Mai!R$9:R$39)+SUMIF(Jun!$M$9:$M$39,$A63,Jun!R$9:R$39)+SUMIF(Jul!$M$9:$M$39,$A63,Jul!R$9:R$39)+SUMIF(Aug!$M$9:$M$39,$A63,Aug!R$9:R$39)+SUMIF(Sep!$M$9:$M$39,$A63,Sep!R$9:R$39)+SUMIF(Okt!$M$9:$M$39,$A63,Okt!R$9:R$39)+SUMIF(Nov!$M$9:$M$39,$A63,Nov!R$9:R$39)+SUMIF(Dez!$M$9:$M$39,$A63,Dez!R$9:R$39)</f>
        <v>0</v>
      </c>
      <c r="K63" s="16">
        <f>SUMIF(Jan!$M$43:$M$73,$A63,Jan!R$43:R$73)+SUMIF(Feb!$M$43:$M$73,$A63,Feb!R$43:R$73)+SUMIF(Mar!$M$43:$M$73,$A63,Mar!R$43:R$73)+SUMIF(Apr!$M$43:$M$73,$A63,Apr!R$43:R$73)+SUMIF(Mai!$M$43:$M$73,$A63,Mai!R$43:R$73)+SUMIF(Jun!$M$43:$M$73,$A63,Jun!R$43:R$73)+SUMIF(Jul!$M$43:$M$73,$A63,Jul!R$43:R$73)+SUMIF(Aug!$M$43:$M$73,$A63,Aug!R$43:R$73)+SUMIF(Sep!$M$43:$M$73,$A63,Sep!R$43:R$73)+SUMIF(Okt!$M$43:$M$73,$A63,Okt!R$43:R$73)+SUMIF(Nov!$M$43:$M$73,$A63,Nov!R$43:R$73)+SUMIF(Dez!$M$43:$M$73,$A63,Dez!R$43:R$73)</f>
        <v>0</v>
      </c>
      <c r="L63" s="16" t="str">
        <f t="shared" si="3"/>
        <v/>
      </c>
      <c r="M63" s="17">
        <f>SUMIF(Jan!$M$9:$M$39,$A63,Jan!S$9:S$39)+SUMIF(Feb!$M$9:$M$39,$A63,Feb!S$9:S$39)+SUMIF(Mar!$M$9:$M$39,$A63,Mar!S$9:S$39)+SUMIF(Apr!$M$9:$M$39,$A63,Apr!S$9:S$39)+SUMIF(Mai!$M$9:$M$39,$A63,Mai!S$9:S$39)+SUMIF(Jun!$M$9:$M$39,$A63,Jun!S$9:S$39)+SUMIF(Jul!$M$9:$M$39,$A63,Jul!S$9:S$39)+SUMIF(Aug!$M$9:$M$39,$A63,Aug!S$9:S$39)+SUMIF(Sep!$M$9:$M$39,$A63,Sep!S$9:S$39)+SUMIF(Okt!$M$9:$M$39,$A63,Okt!S$9:S$39)+SUMIF(Nov!$M$9:$M$39,$A63,Nov!S$9:S$39)+SUMIF(Dez!$M$9:$M$39,$A63,Dez!S$9:S$39)</f>
        <v>0</v>
      </c>
      <c r="N63" s="17">
        <f>SUMIF(Jan!$M$43:$M$73,$A63,Jan!S$43:S$73)+SUMIF(Feb!$M$43:$M$73,$A63,Feb!S$43:S$73)+SUMIF(Mar!$M$43:$M$73,$A63,Mar!S$43:S$73)+SUMIF(Apr!$M$43:$M$73,$A63,Apr!S$43:S$73)+SUMIF(Mai!$M$43:$M$73,$A63,Mai!S$43:S$73)+SUMIF(Jun!$M$43:$M$73,$A63,Jun!S$43:S$73)+SUMIF(Jul!$M$43:$M$73,$A63,Jul!S$43:S$73)+SUMIF(Aug!$M$43:$M$73,$A63,Aug!S$43:S$73)+SUMIF(Sep!$M$43:$M$73,$A63,Sep!S$43:S$73)+SUMIF(Okt!$M$43:$M$73,$A63,Okt!S$43:S$73)+SUMIF(Nov!$M$43:$M$73,$A63,Nov!S$43:S$73)+SUMIF(Dez!$M$43:$M$73,$A63,Dez!S$43:S$73)</f>
        <v>0</v>
      </c>
      <c r="O63" s="17" t="str">
        <f t="shared" si="4"/>
        <v/>
      </c>
      <c r="P63" s="74">
        <f>SUMIF(Jan!$M$9:$M$39,$A63,Jan!U$9:U$39)+SUMIF(Feb!$M$9:$M$39,$A63,Feb!U$9:U$39)+SUMIF(Mar!$M$9:$M$39,$A63,Mar!U$9:U$39)+SUMIF(Apr!$M$9:$M$39,$A63,Apr!U$9:U$39)+SUMIF(Mai!$M$9:$M$39,$A63,Mai!U$9:U$39)+SUMIF(Jun!$M$9:$M$39,$A63,Jun!U$9:U$39)+SUMIF(Jul!$M$9:$M$39,$A63,Jul!U$9:U$39)+SUMIF(Aug!$M$9:$M$39,$A63,Aug!U$9:U$39)+SUMIF(Sep!$M$9:$M$39,$A63,Sep!U$9:U$39)+SUMIF(Okt!$M$9:$M$39,$A63,Okt!U$9:U$39)+SUMIF(Nov!$M$9:$M$39,$A63,Nov!U$9:U$39)+SUMIF(Dez!$M$9:$M$39,$A63,Dez!U$9:U$39)</f>
        <v>0</v>
      </c>
      <c r="Q63" s="74">
        <f>SUMIF(Jan!$M$43:$M$73,$A63,Jan!U$43:U$73)+SUMIF(Feb!$M$43:$M$73,$A63,Feb!U$43:U$73)+SUMIF(Mar!$M$43:$M$73,$A63,Mar!U$43:U$73)+SUMIF(Apr!$M$43:$M$73,$A63,Apr!U$43:U$73)+SUMIF(Mai!$M$43:$M$73,$A63,Mai!U$43:U$73)+SUMIF(Jun!$M$43:$M$73,$A63,Jun!U$43:U$73)+SUMIF(Jul!$M$43:$M$73,$A63,Jul!U$43:U$73)+SUMIF(Aug!$M$43:$M$73,$A63,Aug!U$43:U$73)+SUMIF(Sep!$M$43:$M$73,$A63,Sep!U$43:U$73)+SUMIF(Okt!$M$43:$M$73,$A63,Okt!U$43:U$73)+SUMIF(Nov!$M$43:$M$73,$A63,Nov!U$43:U$73)+SUMIF(Dez!$M$43:$M$73,$A63,Dez!U$43:U$73)</f>
        <v>0</v>
      </c>
      <c r="R63" s="11" t="str">
        <f t="shared" si="5"/>
        <v/>
      </c>
      <c r="S63" s="74" t="str">
        <f>IF(V63=0,"",(SUMIF(Jan!M$9:M$73,A63,Jan!W$9:W$73)+SUMIF(Feb!M$9:M$73,A63,Feb!W$9:W$73)+SUMIF(Mar!M$9:M$73,A63,Mar!W$9:W$73)+SUMIF(Apr!M$9:M$73,A63,Apr!W$9:W$73)+SUMIF(Mai!M$9:M$73,A63,Mai!W$9:W$73)+SUMIF(Jun!M$9:M$73,A63,Jun!W$9:W$73)+SUMIF(Jul!M$9:M$73,A63,Jul!W$9:W$73)+SUMIF(Aug!M$9:M$73,A63,Aug!W$9:W$73)+SUMIF(Sep!M$9:M$73,A63,Sep!W$9:W$73)+SUMIF(Okt!M$9:M$73,A63,Okt!W$9:W$73)+SUMIF(Nov!M$9:M$73,A63,Nov!W$9:W$73)+SUMIF(Dez!M$9:M$73,A63,Dez!W$9:W$73))/V63)</f>
        <v/>
      </c>
      <c r="T63" s="1" t="str">
        <f t="shared" si="6"/>
        <v/>
      </c>
      <c r="U63" s="6" t="str">
        <f t="shared" si="7"/>
        <v/>
      </c>
      <c r="V63" s="94">
        <f>COUNTIF(Jan!$M$9:$M$39,$A63)+COUNTIF(Jan!$M$43:$M$73,$A63)+COUNTIF(Feb!$M$9:$M$39,$A63)+COUNTIF(Feb!$M$43:$M$73,$A63)+COUNTIF(Mar!$M$9:$M$39,$A63)+COUNTIF(Mar!$M$43:$M$73,$A63)+COUNTIF(Apr!$M$9:$M$39,$A63)+COUNTIF(Apr!$M$43:$M$73,$A63)+COUNTIF(Mai!$M$9:$M$39,$A63)+COUNTIF(Mai!$M$43:$M$73,$A63)+COUNTIF(Jun!$M$9:$M$39,$A63)+COUNTIF(Jun!$M$43:$M$73,$A63)+COUNTIF(Jul!$M$9:$M$39,$A63)+COUNTIF(Jul!$M$43:$M$73,$A63)+COUNTIF(Aug!$M$9:$M$39,$A63)+COUNTIF(Aug!$M$43:$M$73,$A63)+COUNTIF(Sep!$M$9:$M$39,$A63)+COUNTIF(Sep!$M$43:$M$73,$A63)+COUNTIF(Okt!$M$9:$M$39,$A63)+COUNTIF(Okt!$M$43:$M$73,$A63)+COUNTIF(Nov!$M$9:$M$39,$A63)+COUNTIF(Nov!$M$43:$M$73,$A63)+COUNTIF(Dez!$M$9:$M$39,$A63)+COUNTIF(Dez!$M$43:$M$73,$A63)</f>
        <v>0</v>
      </c>
      <c r="W63" s="8" t="str">
        <f t="shared" si="8"/>
        <v/>
      </c>
      <c r="X63" s="6" t="str">
        <f t="shared" si="9"/>
        <v/>
      </c>
      <c r="Y63" s="18" t="str">
        <f t="shared" si="10"/>
        <v/>
      </c>
    </row>
    <row r="64" spans="1:25" x14ac:dyDescent="0.2">
      <c r="A64" s="175">
        <f t="shared" si="11"/>
        <v>52</v>
      </c>
      <c r="B64" s="93" t="e">
        <f t="shared" si="1"/>
        <v>#N/A</v>
      </c>
      <c r="C64" s="495">
        <f>SUMIF(Jan!$A$9:$A$39,$A64,Jan!G$9:G$39)+SUMIF(Feb!$A$9:$A$39,$A64,Feb!G$9:G$39)+SUMIF(Mar!$A$9:$A$39,$A64,Mar!G$9:G$39)+SUMIF(Apr!$A$9:$A$39,$A64,Apr!G$9:G$39)+SUMIF(Mai!$A$9:$A$39,$A64,Mai!G$9:G$39)+SUMIF(Jun!$A$9:$A$39,$A64,Jun!G$9:G$39)+SUMIF(Jul!$A$9:$A$39,$A64,Jul!G$9:G$39)+SUMIF(Aug!$A$9:$A$39,$A64,Aug!G$9:G$39)+SUMIF(Sep!$A$9:$A$39,$A64,Sep!G$9:G$39)+SUMIF(Okt!$A$9:$A$39,$A64,Okt!G$9:G$39)+SUMIF(Nov!$A$9:$A$39,$A64,Nov!G$9:G$39)+SUMIF(Dez!$A$9:$A$39,$A64,Dez!G$9:G$39)</f>
        <v>0</v>
      </c>
      <c r="D64" s="496">
        <f>SUMIF(Jan!$A$9:$A$39,$A64,Jan!H$9:H$39)+SUMIF(Feb!$A$9:$A$39,$A64,Feb!H$9:H$39)+SUMIF(Mar!$A$9:$A$39,$A64,Mar!H$9:H$39)+SUMIF(Apr!$A$9:$A$39,$A64,Apr!H$9:H$39)+SUMIF(Mai!$A$9:$A$39,$A64,Mai!H$9:H$39)+SUMIF(Jun!$A$9:$A$39,$A64,Jun!H$9:H$39)+SUMIF(Jul!$A$9:$A$39,$A64,Jul!H$9:H$39)+SUMIF(Aug!$A$9:$A$39,$A64,Aug!H$9:H$39)+SUMIF(Sep!$A$9:$A$39,$A64,Sep!H$9:H$39)+SUMIF(Okt!$A$9:$A$39,$A64,Okt!H$9:H$39)+SUMIF(Nov!$A$9:$A$39,$A64,Nov!H$9:H$39)+SUMIF(Dez!$A$9:$A$39,$A64,Dez!H$9:H$39)</f>
        <v>0</v>
      </c>
      <c r="E64" s="496">
        <f>COUNTIF(Jan!$M$9:$M$39,$A64)+COUNTIF(Feb!$M$9:$M$39,$A64)+COUNTIF(Mar!$M$9:$M$39,$A64)+COUNTIF(Apr!$M$9:$M$39,$A64)+COUNTIF(Mai!$M$9:$M$39,$A64)+COUNTIF(Jun!$M$9:$M$39,$A64)+COUNTIF(Jul!$M$9:$M$39,$A64)+COUNTIF(Aug!$M$9:$M$39,$A64)+COUNTIF(Sep!$M$9:$M$39,$A64)+COUNTIF(Okt!$M$9:$M$39,$A64)+COUNTIF(Nov!$M$9:$M$39,$A64)+COUNTIF(Dez!$M$9:$M$39,$A64)</f>
        <v>0</v>
      </c>
      <c r="F64" s="496">
        <f>COUNTIF(Jan!$M$43:$M$73,$A64)+COUNTIF(Feb!$M$43:$M$73,$A64)+COUNTIF(Mar!$M$43:$M$73,$A64)+COUNTIF(Apr!$M$43:$M$73,$A64)+COUNTIF(Mai!$M$43:$M$73,$A64)+COUNTIF(Jun!$M$43:$M$73,$A64)+COUNTIF(Jul!$M$43:$M$73,$A64)+COUNTIF(Aug!$M$43:$M$73,$A64)+COUNTIF(Sep!$M$43:$M$73,$A64)+COUNTIF(Okt!$M$43:$M$73,$A64)+COUNTIF(Nov!$M$43:$M$73,$A64)+COUNTIF(Dez!$M$43:$M$73,$A64)</f>
        <v>0</v>
      </c>
      <c r="G64" s="496">
        <f t="shared" si="2"/>
        <v>0</v>
      </c>
      <c r="H64" s="93" t="str">
        <f t="shared" si="12"/>
        <v/>
      </c>
      <c r="I64" s="93" t="str">
        <f>IF(ISERROR(H64/(Start!$D$25*Start!$D$25)),"",H64/(Start!$D$25*Start!$D$25))</f>
        <v/>
      </c>
      <c r="J64" s="16">
        <f>SUMIF(Jan!$M$9:$M$39,$A64,Jan!R$9:R$39)+SUMIF(Feb!$M$9:$M$39,$A64,Feb!R$9:R$39)+SUMIF(Mar!$M$9:$M$39,$A64,Mar!R$9:R$39)+SUMIF(Apr!$M$9:$M$39,$A64,Apr!R$9:R$39)+SUMIF(Mai!$M$9:$M$39,$A64,Mai!R$9:R$39)+SUMIF(Jun!$M$9:$M$39,$A64,Jun!R$9:R$39)+SUMIF(Jul!$M$9:$M$39,$A64,Jul!R$9:R$39)+SUMIF(Aug!$M$9:$M$39,$A64,Aug!R$9:R$39)+SUMIF(Sep!$M$9:$M$39,$A64,Sep!R$9:R$39)+SUMIF(Okt!$M$9:$M$39,$A64,Okt!R$9:R$39)+SUMIF(Nov!$M$9:$M$39,$A64,Nov!R$9:R$39)+SUMIF(Dez!$M$9:$M$39,$A64,Dez!R$9:R$39)</f>
        <v>0</v>
      </c>
      <c r="K64" s="16">
        <f>SUMIF(Jan!$M$43:$M$73,$A64,Jan!R$43:R$73)+SUMIF(Feb!$M$43:$M$73,$A64,Feb!R$43:R$73)+SUMIF(Mar!$M$43:$M$73,$A64,Mar!R$43:R$73)+SUMIF(Apr!$M$43:$M$73,$A64,Apr!R$43:R$73)+SUMIF(Mai!$M$43:$M$73,$A64,Mai!R$43:R$73)+SUMIF(Jun!$M$43:$M$73,$A64,Jun!R$43:R$73)+SUMIF(Jul!$M$43:$M$73,$A64,Jul!R$43:R$73)+SUMIF(Aug!$M$43:$M$73,$A64,Aug!R$43:R$73)+SUMIF(Sep!$M$43:$M$73,$A64,Sep!R$43:R$73)+SUMIF(Okt!$M$43:$M$73,$A64,Okt!R$43:R$73)+SUMIF(Nov!$M$43:$M$73,$A64,Nov!R$43:R$73)+SUMIF(Dez!$M$43:$M$73,$A64,Dez!R$43:R$73)</f>
        <v>0</v>
      </c>
      <c r="L64" s="16" t="str">
        <f t="shared" si="3"/>
        <v/>
      </c>
      <c r="M64" s="17">
        <f>SUMIF(Jan!$M$9:$M$39,$A64,Jan!S$9:S$39)+SUMIF(Feb!$M$9:$M$39,$A64,Feb!S$9:S$39)+SUMIF(Mar!$M$9:$M$39,$A64,Mar!S$9:S$39)+SUMIF(Apr!$M$9:$M$39,$A64,Apr!S$9:S$39)+SUMIF(Mai!$M$9:$M$39,$A64,Mai!S$9:S$39)+SUMIF(Jun!$M$9:$M$39,$A64,Jun!S$9:S$39)+SUMIF(Jul!$M$9:$M$39,$A64,Jul!S$9:S$39)+SUMIF(Aug!$M$9:$M$39,$A64,Aug!S$9:S$39)+SUMIF(Sep!$M$9:$M$39,$A64,Sep!S$9:S$39)+SUMIF(Okt!$M$9:$M$39,$A64,Okt!S$9:S$39)+SUMIF(Nov!$M$9:$M$39,$A64,Nov!S$9:S$39)+SUMIF(Dez!$M$9:$M$39,$A64,Dez!S$9:S$39)</f>
        <v>0</v>
      </c>
      <c r="N64" s="17">
        <f>SUMIF(Jan!$M$43:$M$73,$A64,Jan!S$43:S$73)+SUMIF(Feb!$M$43:$M$73,$A64,Feb!S$43:S$73)+SUMIF(Mar!$M$43:$M$73,$A64,Mar!S$43:S$73)+SUMIF(Apr!$M$43:$M$73,$A64,Apr!S$43:S$73)+SUMIF(Mai!$M$43:$M$73,$A64,Mai!S$43:S$73)+SUMIF(Jun!$M$43:$M$73,$A64,Jun!S$43:S$73)+SUMIF(Jul!$M$43:$M$73,$A64,Jul!S$43:S$73)+SUMIF(Aug!$M$43:$M$73,$A64,Aug!S$43:S$73)+SUMIF(Sep!$M$43:$M$73,$A64,Sep!S$43:S$73)+SUMIF(Okt!$M$43:$M$73,$A64,Okt!S$43:S$73)+SUMIF(Nov!$M$43:$M$73,$A64,Nov!S$43:S$73)+SUMIF(Dez!$M$43:$M$73,$A64,Dez!S$43:S$73)</f>
        <v>0</v>
      </c>
      <c r="O64" s="17" t="str">
        <f t="shared" si="4"/>
        <v/>
      </c>
      <c r="P64" s="74">
        <f>SUMIF(Jan!$M$9:$M$39,$A64,Jan!U$9:U$39)+SUMIF(Feb!$M$9:$M$39,$A64,Feb!U$9:U$39)+SUMIF(Mar!$M$9:$M$39,$A64,Mar!U$9:U$39)+SUMIF(Apr!$M$9:$M$39,$A64,Apr!U$9:U$39)+SUMIF(Mai!$M$9:$M$39,$A64,Mai!U$9:U$39)+SUMIF(Jun!$M$9:$M$39,$A64,Jun!U$9:U$39)+SUMIF(Jul!$M$9:$M$39,$A64,Jul!U$9:U$39)+SUMIF(Aug!$M$9:$M$39,$A64,Aug!U$9:U$39)+SUMIF(Sep!$M$9:$M$39,$A64,Sep!U$9:U$39)+SUMIF(Okt!$M$9:$M$39,$A64,Okt!U$9:U$39)+SUMIF(Nov!$M$9:$M$39,$A64,Nov!U$9:U$39)+SUMIF(Dez!$M$9:$M$39,$A64,Dez!U$9:U$39)</f>
        <v>0</v>
      </c>
      <c r="Q64" s="74">
        <f>SUMIF(Jan!$M$43:$M$73,$A64,Jan!U$43:U$73)+SUMIF(Feb!$M$43:$M$73,$A64,Feb!U$43:U$73)+SUMIF(Mar!$M$43:$M$73,$A64,Mar!U$43:U$73)+SUMIF(Apr!$M$43:$M$73,$A64,Apr!U$43:U$73)+SUMIF(Mai!$M$43:$M$73,$A64,Mai!U$43:U$73)+SUMIF(Jun!$M$43:$M$73,$A64,Jun!U$43:U$73)+SUMIF(Jul!$M$43:$M$73,$A64,Jul!U$43:U$73)+SUMIF(Aug!$M$43:$M$73,$A64,Aug!U$43:U$73)+SUMIF(Sep!$M$43:$M$73,$A64,Sep!U$43:U$73)+SUMIF(Okt!$M$43:$M$73,$A64,Okt!U$43:U$73)+SUMIF(Nov!$M$43:$M$73,$A64,Nov!U$43:U$73)+SUMIF(Dez!$M$43:$M$73,$A64,Dez!U$43:U$73)</f>
        <v>0</v>
      </c>
      <c r="R64" s="11" t="str">
        <f t="shared" si="5"/>
        <v/>
      </c>
      <c r="S64" s="74" t="str">
        <f>IF(V64=0,"",(SUMIF(Jan!M$9:M$73,A64,Jan!W$9:W$73)+SUMIF(Feb!M$9:M$73,A64,Feb!W$9:W$73)+SUMIF(Mar!M$9:M$73,A64,Mar!W$9:W$73)+SUMIF(Apr!M$9:M$73,A64,Apr!W$9:W$73)+SUMIF(Mai!M$9:M$73,A64,Mai!W$9:W$73)+SUMIF(Jun!M$9:M$73,A64,Jun!W$9:W$73)+SUMIF(Jul!M$9:M$73,A64,Jul!W$9:W$73)+SUMIF(Aug!M$9:M$73,A64,Aug!W$9:W$73)+SUMIF(Sep!M$9:M$73,A64,Sep!W$9:W$73)+SUMIF(Okt!M$9:M$73,A64,Okt!W$9:W$73)+SUMIF(Nov!M$9:M$73,A64,Nov!W$9:W$73)+SUMIF(Dez!M$9:M$73,A64,Dez!W$9:W$73))/V64)</f>
        <v/>
      </c>
      <c r="T64" s="1" t="str">
        <f t="shared" si="6"/>
        <v/>
      </c>
      <c r="U64" s="6" t="str">
        <f t="shared" si="7"/>
        <v/>
      </c>
      <c r="V64" s="94">
        <f>COUNTIF(Jan!$M$9:$M$39,$A64)+COUNTIF(Jan!$M$43:$M$73,$A64)+COUNTIF(Feb!$M$9:$M$39,$A64)+COUNTIF(Feb!$M$43:$M$73,$A64)+COUNTIF(Mar!$M$9:$M$39,$A64)+COUNTIF(Mar!$M$43:$M$73,$A64)+COUNTIF(Apr!$M$9:$M$39,$A64)+COUNTIF(Apr!$M$43:$M$73,$A64)+COUNTIF(Mai!$M$9:$M$39,$A64)+COUNTIF(Mai!$M$43:$M$73,$A64)+COUNTIF(Jun!$M$9:$M$39,$A64)+COUNTIF(Jun!$M$43:$M$73,$A64)+COUNTIF(Jul!$M$9:$M$39,$A64)+COUNTIF(Jul!$M$43:$M$73,$A64)+COUNTIF(Aug!$M$9:$M$39,$A64)+COUNTIF(Aug!$M$43:$M$73,$A64)+COUNTIF(Sep!$M$9:$M$39,$A64)+COUNTIF(Sep!$M$43:$M$73,$A64)+COUNTIF(Okt!$M$9:$M$39,$A64)+COUNTIF(Okt!$M$43:$M$73,$A64)+COUNTIF(Nov!$M$9:$M$39,$A64)+COUNTIF(Nov!$M$43:$M$73,$A64)+COUNTIF(Dez!$M$9:$M$39,$A64)+COUNTIF(Dez!$M$43:$M$73,$A64)</f>
        <v>0</v>
      </c>
      <c r="W64" s="8" t="str">
        <f t="shared" si="8"/>
        <v/>
      </c>
      <c r="X64" s="6" t="str">
        <f t="shared" si="9"/>
        <v/>
      </c>
      <c r="Y64" s="18" t="str">
        <f t="shared" si="10"/>
        <v/>
      </c>
    </row>
    <row r="65" spans="1:25" x14ac:dyDescent="0.2">
      <c r="A65" s="175">
        <f t="shared" si="11"/>
        <v>53</v>
      </c>
      <c r="B65" s="93" t="e">
        <f t="shared" si="1"/>
        <v>#N/A</v>
      </c>
      <c r="C65" s="495">
        <f>SUMIF(Jan!$A$9:$A$39,$A65,Jan!G$9:G$39)+SUMIF(Feb!$A$9:$A$39,$A65,Feb!G$9:G$39)+SUMIF(Mar!$A$9:$A$39,$A65,Mar!G$9:G$39)+SUMIF(Apr!$A$9:$A$39,$A65,Apr!G$9:G$39)+SUMIF(Mai!$A$9:$A$39,$A65,Mai!G$9:G$39)+SUMIF(Jun!$A$9:$A$39,$A65,Jun!G$9:G$39)+SUMIF(Jul!$A$9:$A$39,$A65,Jul!G$9:G$39)+SUMIF(Aug!$A$9:$A$39,$A65,Aug!G$9:G$39)+SUMIF(Sep!$A$9:$A$39,$A65,Sep!G$9:G$39)+SUMIF(Okt!$A$9:$A$39,$A65,Okt!G$9:G$39)+SUMIF(Nov!$A$9:$A$39,$A65,Nov!G$9:G$39)+SUMIF(Dez!$A$9:$A$39,$A65,Dez!G$9:G$39)</f>
        <v>0</v>
      </c>
      <c r="D65" s="496">
        <f>SUMIF(Jan!$A$9:$A$39,$A65,Jan!H$9:H$39)+SUMIF(Feb!$A$9:$A$39,$A65,Feb!H$9:H$39)+SUMIF(Mar!$A$9:$A$39,$A65,Mar!H$9:H$39)+SUMIF(Apr!$A$9:$A$39,$A65,Apr!H$9:H$39)+SUMIF(Mai!$A$9:$A$39,$A65,Mai!H$9:H$39)+SUMIF(Jun!$A$9:$A$39,$A65,Jun!H$9:H$39)+SUMIF(Jul!$A$9:$A$39,$A65,Jul!H$9:H$39)+SUMIF(Aug!$A$9:$A$39,$A65,Aug!H$9:H$39)+SUMIF(Sep!$A$9:$A$39,$A65,Sep!H$9:H$39)+SUMIF(Okt!$A$9:$A$39,$A65,Okt!H$9:H$39)+SUMIF(Nov!$A$9:$A$39,$A65,Nov!H$9:H$39)+SUMIF(Dez!$A$9:$A$39,$A65,Dez!H$9:H$39)</f>
        <v>0</v>
      </c>
      <c r="E65" s="496">
        <f>COUNTIF(Jan!$M$9:$M$39,$A65)+COUNTIF(Feb!$M$9:$M$39,$A65)+COUNTIF(Mar!$M$9:$M$39,$A65)+COUNTIF(Apr!$M$9:$M$39,$A65)+COUNTIF(Mai!$M$9:$M$39,$A65)+COUNTIF(Jun!$M$9:$M$39,$A65)+COUNTIF(Jul!$M$9:$M$39,$A65)+COUNTIF(Aug!$M$9:$M$39,$A65)+COUNTIF(Sep!$M$9:$M$39,$A65)+COUNTIF(Okt!$M$9:$M$39,$A65)+COUNTIF(Nov!$M$9:$M$39,$A65)+COUNTIF(Dez!$M$9:$M$39,$A65)</f>
        <v>0</v>
      </c>
      <c r="F65" s="496">
        <f>COUNTIF(Jan!$M$43:$M$73,$A65)+COUNTIF(Feb!$M$43:$M$73,$A65)+COUNTIF(Mar!$M$43:$M$73,$A65)+COUNTIF(Apr!$M$43:$M$73,$A65)+COUNTIF(Mai!$M$43:$M$73,$A65)+COUNTIF(Jun!$M$43:$M$73,$A65)+COUNTIF(Jul!$M$43:$M$73,$A65)+COUNTIF(Aug!$M$43:$M$73,$A65)+COUNTIF(Sep!$M$43:$M$73,$A65)+COUNTIF(Okt!$M$43:$M$73,$A65)+COUNTIF(Nov!$M$43:$M$73,$A65)+COUNTIF(Dez!$M$43:$M$73,$A65)</f>
        <v>0</v>
      </c>
      <c r="G65" s="496">
        <f t="shared" si="2"/>
        <v>0</v>
      </c>
      <c r="H65" s="93" t="str">
        <f t="shared" si="12"/>
        <v/>
      </c>
      <c r="I65" s="93" t="str">
        <f>IF(ISERROR(H65/(Start!$D$25*Start!$D$25)),"",H65/(Start!$D$25*Start!$D$25))</f>
        <v/>
      </c>
      <c r="J65" s="16">
        <f>SUMIF(Jan!$M$9:$M$39,$A65,Jan!R$9:R$39)+SUMIF(Feb!$M$9:$M$39,$A65,Feb!R$9:R$39)+SUMIF(Mar!$M$9:$M$39,$A65,Mar!R$9:R$39)+SUMIF(Apr!$M$9:$M$39,$A65,Apr!R$9:R$39)+SUMIF(Mai!$M$9:$M$39,$A65,Mai!R$9:R$39)+SUMIF(Jun!$M$9:$M$39,$A65,Jun!R$9:R$39)+SUMIF(Jul!$M$9:$M$39,$A65,Jul!R$9:R$39)+SUMIF(Aug!$M$9:$M$39,$A65,Aug!R$9:R$39)+SUMIF(Sep!$M$9:$M$39,$A65,Sep!R$9:R$39)+SUMIF(Okt!$M$9:$M$39,$A65,Okt!R$9:R$39)+SUMIF(Nov!$M$9:$M$39,$A65,Nov!R$9:R$39)+SUMIF(Dez!$M$9:$M$39,$A65,Dez!R$9:R$39)</f>
        <v>0</v>
      </c>
      <c r="K65" s="16">
        <f>SUMIF(Jan!$M$43:$M$73,$A65,Jan!R$43:R$73)+SUMIF(Feb!$M$43:$M$73,$A65,Feb!R$43:R$73)+SUMIF(Mar!$M$43:$M$73,$A65,Mar!R$43:R$73)+SUMIF(Apr!$M$43:$M$73,$A65,Apr!R$43:R$73)+SUMIF(Mai!$M$43:$M$73,$A65,Mai!R$43:R$73)+SUMIF(Jun!$M$43:$M$73,$A65,Jun!R$43:R$73)+SUMIF(Jul!$M$43:$M$73,$A65,Jul!R$43:R$73)+SUMIF(Aug!$M$43:$M$73,$A65,Aug!R$43:R$73)+SUMIF(Sep!$M$43:$M$73,$A65,Sep!R$43:R$73)+SUMIF(Okt!$M$43:$M$73,$A65,Okt!R$43:R$73)+SUMIF(Nov!$M$43:$M$73,$A65,Nov!R$43:R$73)+SUMIF(Dez!$M$43:$M$73,$A65,Dez!R$43:R$73)</f>
        <v>0</v>
      </c>
      <c r="L65" s="16" t="str">
        <f t="shared" si="3"/>
        <v/>
      </c>
      <c r="M65" s="17">
        <f>SUMIF(Jan!$M$9:$M$39,$A65,Jan!S$9:S$39)+SUMIF(Feb!$M$9:$M$39,$A65,Feb!S$9:S$39)+SUMIF(Mar!$M$9:$M$39,$A65,Mar!S$9:S$39)+SUMIF(Apr!$M$9:$M$39,$A65,Apr!S$9:S$39)+SUMIF(Mai!$M$9:$M$39,$A65,Mai!S$9:S$39)+SUMIF(Jun!$M$9:$M$39,$A65,Jun!S$9:S$39)+SUMIF(Jul!$M$9:$M$39,$A65,Jul!S$9:S$39)+SUMIF(Aug!$M$9:$M$39,$A65,Aug!S$9:S$39)+SUMIF(Sep!$M$9:$M$39,$A65,Sep!S$9:S$39)+SUMIF(Okt!$M$9:$M$39,$A65,Okt!S$9:S$39)+SUMIF(Nov!$M$9:$M$39,$A65,Nov!S$9:S$39)+SUMIF(Dez!$M$9:$M$39,$A65,Dez!S$9:S$39)</f>
        <v>0</v>
      </c>
      <c r="N65" s="17">
        <f>SUMIF(Jan!$M$43:$M$73,$A65,Jan!S$43:S$73)+SUMIF(Feb!$M$43:$M$73,$A65,Feb!S$43:S$73)+SUMIF(Mar!$M$43:$M$73,$A65,Mar!S$43:S$73)+SUMIF(Apr!$M$43:$M$73,$A65,Apr!S$43:S$73)+SUMIF(Mai!$M$43:$M$73,$A65,Mai!S$43:S$73)+SUMIF(Jun!$M$43:$M$73,$A65,Jun!S$43:S$73)+SUMIF(Jul!$M$43:$M$73,$A65,Jul!S$43:S$73)+SUMIF(Aug!$M$43:$M$73,$A65,Aug!S$43:S$73)+SUMIF(Sep!$M$43:$M$73,$A65,Sep!S$43:S$73)+SUMIF(Okt!$M$43:$M$73,$A65,Okt!S$43:S$73)+SUMIF(Nov!$M$43:$M$73,$A65,Nov!S$43:S$73)+SUMIF(Dez!$M$43:$M$73,$A65,Dez!S$43:S$73)</f>
        <v>0</v>
      </c>
      <c r="O65" s="17" t="str">
        <f t="shared" si="4"/>
        <v/>
      </c>
      <c r="P65" s="74">
        <f>SUMIF(Jan!$M$9:$M$39,$A65,Jan!U$9:U$39)+SUMIF(Feb!$M$9:$M$39,$A65,Feb!U$9:U$39)+SUMIF(Mar!$M$9:$M$39,$A65,Mar!U$9:U$39)+SUMIF(Apr!$M$9:$M$39,$A65,Apr!U$9:U$39)+SUMIF(Mai!$M$9:$M$39,$A65,Mai!U$9:U$39)+SUMIF(Jun!$M$9:$M$39,$A65,Jun!U$9:U$39)+SUMIF(Jul!$M$9:$M$39,$A65,Jul!U$9:U$39)+SUMIF(Aug!$M$9:$M$39,$A65,Aug!U$9:U$39)+SUMIF(Sep!$M$9:$M$39,$A65,Sep!U$9:U$39)+SUMIF(Okt!$M$9:$M$39,$A65,Okt!U$9:U$39)+SUMIF(Nov!$M$9:$M$39,$A65,Nov!U$9:U$39)+SUMIF(Dez!$M$9:$M$39,$A65,Dez!U$9:U$39)</f>
        <v>0</v>
      </c>
      <c r="Q65" s="74">
        <f>SUMIF(Jan!$M$43:$M$73,$A65,Jan!U$43:U$73)+SUMIF(Feb!$M$43:$M$73,$A65,Feb!U$43:U$73)+SUMIF(Mar!$M$43:$M$73,$A65,Mar!U$43:U$73)+SUMIF(Apr!$M$43:$M$73,$A65,Apr!U$43:U$73)+SUMIF(Mai!$M$43:$M$73,$A65,Mai!U$43:U$73)+SUMIF(Jun!$M$43:$M$73,$A65,Jun!U$43:U$73)+SUMIF(Jul!$M$43:$M$73,$A65,Jul!U$43:U$73)+SUMIF(Aug!$M$43:$M$73,$A65,Aug!U$43:U$73)+SUMIF(Sep!$M$43:$M$73,$A65,Sep!U$43:U$73)+SUMIF(Okt!$M$43:$M$73,$A65,Okt!U$43:U$73)+SUMIF(Nov!$M$43:$M$73,$A65,Nov!U$43:U$73)+SUMIF(Dez!$M$43:$M$73,$A65,Dez!U$43:U$73)</f>
        <v>0</v>
      </c>
      <c r="R65" s="11" t="str">
        <f t="shared" si="5"/>
        <v/>
      </c>
      <c r="S65" s="74" t="str">
        <f>IF(V65=0,"",(SUMIF(Jan!M$9:M$73,A65,Jan!W$9:W$73)+SUMIF(Feb!M$9:M$73,A65,Feb!W$9:W$73)+SUMIF(Mar!M$9:M$73,A65,Mar!W$9:W$73)+SUMIF(Apr!M$9:M$73,A65,Apr!W$9:W$73)+SUMIF(Mai!M$9:M$73,A65,Mai!W$9:W$73)+SUMIF(Jun!M$9:M$73,A65,Jun!W$9:W$73)+SUMIF(Jul!M$9:M$73,A65,Jul!W$9:W$73)+SUMIF(Aug!M$9:M$73,A65,Aug!W$9:W$73)+SUMIF(Sep!M$9:M$73,A65,Sep!W$9:W$73)+SUMIF(Okt!M$9:M$73,A65,Okt!W$9:W$73)+SUMIF(Nov!M$9:M$73,A65,Nov!W$9:W$73)+SUMIF(Dez!M$9:M$73,A65,Dez!W$9:W$73))/V65)</f>
        <v/>
      </c>
      <c r="T65" s="1" t="str">
        <f t="shared" si="6"/>
        <v/>
      </c>
      <c r="U65" s="6" t="str">
        <f t="shared" si="7"/>
        <v/>
      </c>
      <c r="V65" s="94">
        <f>COUNTIF(Jan!$M$9:$M$39,$A65)+COUNTIF(Jan!$M$43:$M$73,$A65)+COUNTIF(Feb!$M$9:$M$39,$A65)+COUNTIF(Feb!$M$43:$M$73,$A65)+COUNTIF(Mar!$M$9:$M$39,$A65)+COUNTIF(Mar!$M$43:$M$73,$A65)+COUNTIF(Apr!$M$9:$M$39,$A65)+COUNTIF(Apr!$M$43:$M$73,$A65)+COUNTIF(Mai!$M$9:$M$39,$A65)+COUNTIF(Mai!$M$43:$M$73,$A65)+COUNTIF(Jun!$M$9:$M$39,$A65)+COUNTIF(Jun!$M$43:$M$73,$A65)+COUNTIF(Jul!$M$9:$M$39,$A65)+COUNTIF(Jul!$M$43:$M$73,$A65)+COUNTIF(Aug!$M$9:$M$39,$A65)+COUNTIF(Aug!$M$43:$M$73,$A65)+COUNTIF(Sep!$M$9:$M$39,$A65)+COUNTIF(Sep!$M$43:$M$73,$A65)+COUNTIF(Okt!$M$9:$M$39,$A65)+COUNTIF(Okt!$M$43:$M$73,$A65)+COUNTIF(Nov!$M$9:$M$39,$A65)+COUNTIF(Nov!$M$43:$M$73,$A65)+COUNTIF(Dez!$M$9:$M$39,$A65)+COUNTIF(Dez!$M$43:$M$73,$A65)</f>
        <v>0</v>
      </c>
      <c r="W65" s="8" t="str">
        <f t="shared" si="8"/>
        <v/>
      </c>
      <c r="X65" s="6" t="str">
        <f t="shared" si="9"/>
        <v/>
      </c>
      <c r="Y65" s="18" t="str">
        <f t="shared" si="10"/>
        <v/>
      </c>
    </row>
    <row r="66" spans="1:25" x14ac:dyDescent="0.2">
      <c r="A66" s="175">
        <f t="shared" si="11"/>
        <v>54</v>
      </c>
      <c r="B66" s="93" t="e">
        <f t="shared" si="1"/>
        <v>#N/A</v>
      </c>
      <c r="C66" s="495">
        <f>SUMIF(Jan!$A$9:$A$39,$A66,Jan!G$9:G$39)+SUMIF(Feb!$A$9:$A$39,$A66,Feb!G$9:G$39)+SUMIF(Mar!$A$9:$A$39,$A66,Mar!G$9:G$39)+SUMIF(Apr!$A$9:$A$39,$A66,Apr!G$9:G$39)+SUMIF(Mai!$A$9:$A$39,$A66,Mai!G$9:G$39)+SUMIF(Jun!$A$9:$A$39,$A66,Jun!G$9:G$39)+SUMIF(Jul!$A$9:$A$39,$A66,Jul!G$9:G$39)+SUMIF(Aug!$A$9:$A$39,$A66,Aug!G$9:G$39)+SUMIF(Sep!$A$9:$A$39,$A66,Sep!G$9:G$39)+SUMIF(Okt!$A$9:$A$39,$A66,Okt!G$9:G$39)+SUMIF(Nov!$A$9:$A$39,$A66,Nov!G$9:G$39)+SUMIF(Dez!$A$9:$A$39,$A66,Dez!G$9:G$39)</f>
        <v>0</v>
      </c>
      <c r="D66" s="496">
        <f>SUMIF(Jan!$A$9:$A$39,$A66,Jan!H$9:H$39)+SUMIF(Feb!$A$9:$A$39,$A66,Feb!H$9:H$39)+SUMIF(Mar!$A$9:$A$39,$A66,Mar!H$9:H$39)+SUMIF(Apr!$A$9:$A$39,$A66,Apr!H$9:H$39)+SUMIF(Mai!$A$9:$A$39,$A66,Mai!H$9:H$39)+SUMIF(Jun!$A$9:$A$39,$A66,Jun!H$9:H$39)+SUMIF(Jul!$A$9:$A$39,$A66,Jul!H$9:H$39)+SUMIF(Aug!$A$9:$A$39,$A66,Aug!H$9:H$39)+SUMIF(Sep!$A$9:$A$39,$A66,Sep!H$9:H$39)+SUMIF(Okt!$A$9:$A$39,$A66,Okt!H$9:H$39)+SUMIF(Nov!$A$9:$A$39,$A66,Nov!H$9:H$39)+SUMIF(Dez!$A$9:$A$39,$A66,Dez!H$9:H$39)</f>
        <v>0</v>
      </c>
      <c r="E66" s="496">
        <f>COUNTIF(Jan!$M$9:$M$39,$A66)+COUNTIF(Feb!$M$9:$M$39,$A66)+COUNTIF(Mar!$M$9:$M$39,$A66)+COUNTIF(Apr!$M$9:$M$39,$A66)+COUNTIF(Mai!$M$9:$M$39,$A66)+COUNTIF(Jun!$M$9:$M$39,$A66)+COUNTIF(Jul!$M$9:$M$39,$A66)+COUNTIF(Aug!$M$9:$M$39,$A66)+COUNTIF(Sep!$M$9:$M$39,$A66)+COUNTIF(Okt!$M$9:$M$39,$A66)+COUNTIF(Nov!$M$9:$M$39,$A66)+COUNTIF(Dez!$M$9:$M$39,$A66)</f>
        <v>0</v>
      </c>
      <c r="F66" s="496">
        <f>COUNTIF(Jan!$M$43:$M$73,$A66)+COUNTIF(Feb!$M$43:$M$73,$A66)+COUNTIF(Mar!$M$43:$M$73,$A66)+COUNTIF(Apr!$M$43:$M$73,$A66)+COUNTIF(Mai!$M$43:$M$73,$A66)+COUNTIF(Jun!$M$43:$M$73,$A66)+COUNTIF(Jul!$M$43:$M$73,$A66)+COUNTIF(Aug!$M$43:$M$73,$A66)+COUNTIF(Sep!$M$43:$M$73,$A66)+COUNTIF(Okt!$M$43:$M$73,$A66)+COUNTIF(Nov!$M$43:$M$73,$A66)+COUNTIF(Dez!$M$43:$M$73,$A66)</f>
        <v>0</v>
      </c>
      <c r="G66" s="496">
        <f t="shared" si="2"/>
        <v>0</v>
      </c>
      <c r="H66" s="93" t="str">
        <f t="shared" si="12"/>
        <v/>
      </c>
      <c r="I66" s="93" t="str">
        <f>IF(ISERROR(H66/(Start!$D$25*Start!$D$25)),"",H66/(Start!$D$25*Start!$D$25))</f>
        <v/>
      </c>
      <c r="J66" s="16">
        <f>SUMIF(Jan!$M$9:$M$39,$A66,Jan!R$9:R$39)+SUMIF(Feb!$M$9:$M$39,$A66,Feb!R$9:R$39)+SUMIF(Mar!$M$9:$M$39,$A66,Mar!R$9:R$39)+SUMIF(Apr!$M$9:$M$39,$A66,Apr!R$9:R$39)+SUMIF(Mai!$M$9:$M$39,$A66,Mai!R$9:R$39)+SUMIF(Jun!$M$9:$M$39,$A66,Jun!R$9:R$39)+SUMIF(Jul!$M$9:$M$39,$A66,Jul!R$9:R$39)+SUMIF(Aug!$M$9:$M$39,$A66,Aug!R$9:R$39)+SUMIF(Sep!$M$9:$M$39,$A66,Sep!R$9:R$39)+SUMIF(Okt!$M$9:$M$39,$A66,Okt!R$9:R$39)+SUMIF(Nov!$M$9:$M$39,$A66,Nov!R$9:R$39)+SUMIF(Dez!$M$9:$M$39,$A66,Dez!R$9:R$39)</f>
        <v>0</v>
      </c>
      <c r="K66" s="16">
        <f>SUMIF(Jan!$M$43:$M$73,$A66,Jan!R$43:R$73)+SUMIF(Feb!$M$43:$M$73,$A66,Feb!R$43:R$73)+SUMIF(Mar!$M$43:$M$73,$A66,Mar!R$43:R$73)+SUMIF(Apr!$M$43:$M$73,$A66,Apr!R$43:R$73)+SUMIF(Mai!$M$43:$M$73,$A66,Mai!R$43:R$73)+SUMIF(Jun!$M$43:$M$73,$A66,Jun!R$43:R$73)+SUMIF(Jul!$M$43:$M$73,$A66,Jul!R$43:R$73)+SUMIF(Aug!$M$43:$M$73,$A66,Aug!R$43:R$73)+SUMIF(Sep!$M$43:$M$73,$A66,Sep!R$43:R$73)+SUMIF(Okt!$M$43:$M$73,$A66,Okt!R$43:R$73)+SUMIF(Nov!$M$43:$M$73,$A66,Nov!R$43:R$73)+SUMIF(Dez!$M$43:$M$73,$A66,Dez!R$43:R$73)</f>
        <v>0</v>
      </c>
      <c r="L66" s="16" t="str">
        <f t="shared" si="3"/>
        <v/>
      </c>
      <c r="M66" s="17">
        <f>SUMIF(Jan!$M$9:$M$39,$A66,Jan!S$9:S$39)+SUMIF(Feb!$M$9:$M$39,$A66,Feb!S$9:S$39)+SUMIF(Mar!$M$9:$M$39,$A66,Mar!S$9:S$39)+SUMIF(Apr!$M$9:$M$39,$A66,Apr!S$9:S$39)+SUMIF(Mai!$M$9:$M$39,$A66,Mai!S$9:S$39)+SUMIF(Jun!$M$9:$M$39,$A66,Jun!S$9:S$39)+SUMIF(Jul!$M$9:$M$39,$A66,Jul!S$9:S$39)+SUMIF(Aug!$M$9:$M$39,$A66,Aug!S$9:S$39)+SUMIF(Sep!$M$9:$M$39,$A66,Sep!S$9:S$39)+SUMIF(Okt!$M$9:$M$39,$A66,Okt!S$9:S$39)+SUMIF(Nov!$M$9:$M$39,$A66,Nov!S$9:S$39)+SUMIF(Dez!$M$9:$M$39,$A66,Dez!S$9:S$39)</f>
        <v>0</v>
      </c>
      <c r="N66" s="17">
        <f>SUMIF(Jan!$M$43:$M$73,$A66,Jan!S$43:S$73)+SUMIF(Feb!$M$43:$M$73,$A66,Feb!S$43:S$73)+SUMIF(Mar!$M$43:$M$73,$A66,Mar!S$43:S$73)+SUMIF(Apr!$M$43:$M$73,$A66,Apr!S$43:S$73)+SUMIF(Mai!$M$43:$M$73,$A66,Mai!S$43:S$73)+SUMIF(Jun!$M$43:$M$73,$A66,Jun!S$43:S$73)+SUMIF(Jul!$M$43:$M$73,$A66,Jul!S$43:S$73)+SUMIF(Aug!$M$43:$M$73,$A66,Aug!S$43:S$73)+SUMIF(Sep!$M$43:$M$73,$A66,Sep!S$43:S$73)+SUMIF(Okt!$M$43:$M$73,$A66,Okt!S$43:S$73)+SUMIF(Nov!$M$43:$M$73,$A66,Nov!S$43:S$73)+SUMIF(Dez!$M$43:$M$73,$A66,Dez!S$43:S$73)</f>
        <v>0</v>
      </c>
      <c r="O66" s="17" t="str">
        <f t="shared" si="4"/>
        <v/>
      </c>
      <c r="P66" s="74">
        <f>SUMIF(Jan!$M$9:$M$39,$A66,Jan!U$9:U$39)+SUMIF(Feb!$M$9:$M$39,$A66,Feb!U$9:U$39)+SUMIF(Mar!$M$9:$M$39,$A66,Mar!U$9:U$39)+SUMIF(Apr!$M$9:$M$39,$A66,Apr!U$9:U$39)+SUMIF(Mai!$M$9:$M$39,$A66,Mai!U$9:U$39)+SUMIF(Jun!$M$9:$M$39,$A66,Jun!U$9:U$39)+SUMIF(Jul!$M$9:$M$39,$A66,Jul!U$9:U$39)+SUMIF(Aug!$M$9:$M$39,$A66,Aug!U$9:U$39)+SUMIF(Sep!$M$9:$M$39,$A66,Sep!U$9:U$39)+SUMIF(Okt!$M$9:$M$39,$A66,Okt!U$9:U$39)+SUMIF(Nov!$M$9:$M$39,$A66,Nov!U$9:U$39)+SUMIF(Dez!$M$9:$M$39,$A66,Dez!U$9:U$39)</f>
        <v>0</v>
      </c>
      <c r="Q66" s="74">
        <f>SUMIF(Jan!$M$43:$M$73,$A66,Jan!U$43:U$73)+SUMIF(Feb!$M$43:$M$73,$A66,Feb!U$43:U$73)+SUMIF(Mar!$M$43:$M$73,$A66,Mar!U$43:U$73)+SUMIF(Apr!$M$43:$M$73,$A66,Apr!U$43:U$73)+SUMIF(Mai!$M$43:$M$73,$A66,Mai!U$43:U$73)+SUMIF(Jun!$M$43:$M$73,$A66,Jun!U$43:U$73)+SUMIF(Jul!$M$43:$M$73,$A66,Jul!U$43:U$73)+SUMIF(Aug!$M$43:$M$73,$A66,Aug!U$43:U$73)+SUMIF(Sep!$M$43:$M$73,$A66,Sep!U$43:U$73)+SUMIF(Okt!$M$43:$M$73,$A66,Okt!U$43:U$73)+SUMIF(Nov!$M$43:$M$73,$A66,Nov!U$43:U$73)+SUMIF(Dez!$M$43:$M$73,$A66,Dez!U$43:U$73)</f>
        <v>0</v>
      </c>
      <c r="R66" s="11" t="str">
        <f t="shared" si="5"/>
        <v/>
      </c>
      <c r="S66" s="74" t="str">
        <f>IF(V66=0,"",(SUMIF(Jan!M$9:M$73,A66,Jan!W$9:W$73)+SUMIF(Feb!M$9:M$73,A66,Feb!W$9:W$73)+SUMIF(Mar!M$9:M$73,A66,Mar!W$9:W$73)+SUMIF(Apr!M$9:M$73,A66,Apr!W$9:W$73)+SUMIF(Mai!M$9:M$73,A66,Mai!W$9:W$73)+SUMIF(Jun!M$9:M$73,A66,Jun!W$9:W$73)+SUMIF(Jul!M$9:M$73,A66,Jul!W$9:W$73)+SUMIF(Aug!M$9:M$73,A66,Aug!W$9:W$73)+SUMIF(Sep!M$9:M$73,A66,Sep!W$9:W$73)+SUMIF(Okt!M$9:M$73,A66,Okt!W$9:W$73)+SUMIF(Nov!M$9:M$73,A66,Nov!W$9:W$73)+SUMIF(Dez!M$9:M$73,A66,Dez!W$9:W$73))/V66)</f>
        <v/>
      </c>
      <c r="T66" s="1" t="str">
        <f t="shared" si="6"/>
        <v/>
      </c>
      <c r="U66" s="6" t="str">
        <f t="shared" si="7"/>
        <v/>
      </c>
      <c r="V66" s="94">
        <f>COUNTIF(Jan!$M$9:$M$39,$A66)+COUNTIF(Jan!$M$43:$M$73,$A66)+COUNTIF(Feb!$M$9:$M$39,$A66)+COUNTIF(Feb!$M$43:$M$73,$A66)+COUNTIF(Mar!$M$9:$M$39,$A66)+COUNTIF(Mar!$M$43:$M$73,$A66)+COUNTIF(Apr!$M$9:$M$39,$A66)+COUNTIF(Apr!$M$43:$M$73,$A66)+COUNTIF(Mai!$M$9:$M$39,$A66)+COUNTIF(Mai!$M$43:$M$73,$A66)+COUNTIF(Jun!$M$9:$M$39,$A66)+COUNTIF(Jun!$M$43:$M$73,$A66)+COUNTIF(Jul!$M$9:$M$39,$A66)+COUNTIF(Jul!$M$43:$M$73,$A66)+COUNTIF(Aug!$M$9:$M$39,$A66)+COUNTIF(Aug!$M$43:$M$73,$A66)+COUNTIF(Sep!$M$9:$M$39,$A66)+COUNTIF(Sep!$M$43:$M$73,$A66)+COUNTIF(Okt!$M$9:$M$39,$A66)+COUNTIF(Okt!$M$43:$M$73,$A66)+COUNTIF(Nov!$M$9:$M$39,$A66)+COUNTIF(Nov!$M$43:$M$73,$A66)+COUNTIF(Dez!$M$9:$M$39,$A66)+COUNTIF(Dez!$M$43:$M$73,$A66)</f>
        <v>0</v>
      </c>
      <c r="W66" s="8" t="str">
        <f t="shared" si="8"/>
        <v/>
      </c>
      <c r="X66" s="6" t="str">
        <f t="shared" si="9"/>
        <v/>
      </c>
      <c r="Y66" s="18" t="str">
        <f t="shared" si="10"/>
        <v/>
      </c>
    </row>
    <row r="67" spans="1:25" x14ac:dyDescent="0.2">
      <c r="A67" s="755"/>
      <c r="B67" s="756"/>
      <c r="C67" s="756"/>
      <c r="D67" s="756"/>
      <c r="E67" s="756"/>
      <c r="F67" s="756"/>
      <c r="G67" s="756"/>
      <c r="H67" s="756"/>
      <c r="I67" s="756"/>
      <c r="J67" s="756"/>
      <c r="K67" s="756"/>
      <c r="L67" s="753"/>
      <c r="M67" s="753"/>
      <c r="N67" s="753"/>
      <c r="O67" s="753"/>
      <c r="P67" s="753"/>
      <c r="Q67" s="753"/>
      <c r="R67" s="753"/>
      <c r="S67" s="753"/>
      <c r="T67" s="753"/>
      <c r="U67" s="753"/>
      <c r="V67" s="753"/>
      <c r="W67" s="753"/>
      <c r="X67" s="753"/>
      <c r="Y67" s="754"/>
    </row>
    <row r="68" spans="1:25" ht="37.5" customHeight="1" x14ac:dyDescent="0.2">
      <c r="A68" s="557" t="s">
        <v>690</v>
      </c>
      <c r="B68" s="620"/>
      <c r="C68" s="620"/>
      <c r="D68" s="620"/>
      <c r="E68" s="620"/>
      <c r="F68" s="620"/>
      <c r="G68" s="620"/>
      <c r="H68" s="620"/>
      <c r="I68" s="620"/>
      <c r="J68" s="620"/>
      <c r="K68" s="620"/>
      <c r="L68" s="620"/>
      <c r="M68" s="620"/>
      <c r="N68" s="620"/>
      <c r="O68" s="620"/>
      <c r="P68" s="620"/>
      <c r="Q68" s="620"/>
      <c r="R68" s="620"/>
      <c r="S68" s="620"/>
      <c r="T68" s="620"/>
      <c r="U68" s="620"/>
      <c r="V68" s="620"/>
      <c r="W68" s="620"/>
      <c r="X68" s="620"/>
      <c r="Y68" s="622"/>
    </row>
    <row r="69" spans="1:25" x14ac:dyDescent="0.2">
      <c r="A69" s="581"/>
      <c r="B69" s="560"/>
      <c r="C69" s="560"/>
      <c r="D69" s="560"/>
      <c r="E69" s="560"/>
      <c r="F69" s="560"/>
      <c r="G69" s="560"/>
      <c r="H69" s="560"/>
      <c r="I69" s="560"/>
      <c r="J69" s="560"/>
      <c r="K69" s="560"/>
      <c r="L69" s="582"/>
      <c r="M69" s="582"/>
      <c r="N69" s="582"/>
      <c r="O69" s="582"/>
      <c r="P69" s="582"/>
      <c r="Q69" s="582"/>
      <c r="R69" s="582"/>
      <c r="S69" s="582"/>
      <c r="T69" s="582"/>
      <c r="U69" s="582"/>
      <c r="V69" s="582"/>
      <c r="W69" s="582"/>
      <c r="X69" s="582"/>
      <c r="Y69" s="583"/>
    </row>
    <row r="70" spans="1:25" x14ac:dyDescent="0.2">
      <c r="A70" s="35" t="s">
        <v>149</v>
      </c>
      <c r="B70" s="120"/>
      <c r="C70" s="36"/>
      <c r="D70" s="36"/>
      <c r="E70" s="36"/>
      <c r="F70" s="36"/>
      <c r="G70" s="36"/>
      <c r="H70" s="120"/>
      <c r="I70" s="36"/>
      <c r="J70" s="36"/>
      <c r="K70" s="36"/>
      <c r="L70" s="37">
        <f>SUM(L13:L66)</f>
        <v>0</v>
      </c>
      <c r="M70" s="38"/>
      <c r="N70" s="38"/>
      <c r="O70" s="38">
        <f>SUM(O13:O66)</f>
        <v>0</v>
      </c>
      <c r="P70" s="38"/>
      <c r="Q70" s="38"/>
      <c r="R70" s="88">
        <f>SUM(R13:R66)</f>
        <v>0</v>
      </c>
      <c r="S70" s="67"/>
      <c r="T70" s="39" t="str">
        <f>IF(M70=0,"",IF(L70=0,"",M70/L70))</f>
        <v/>
      </c>
      <c r="U70" s="37" t="str">
        <f>IF(L70=0,"",IF(M70=0,"",L70/M70/24))</f>
        <v/>
      </c>
      <c r="V70" s="67">
        <f>SUM(V$13:V$66)</f>
        <v>0</v>
      </c>
      <c r="W70" s="40" t="str">
        <f>IF(V70=0,"",IF(V70=1,"Lauf","Läufe"))</f>
        <v/>
      </c>
      <c r="X70" s="122"/>
      <c r="Y70" s="41"/>
    </row>
    <row r="71" spans="1:25" x14ac:dyDescent="0.2">
      <c r="A71" s="42" t="s">
        <v>160</v>
      </c>
      <c r="B71" s="120"/>
      <c r="C71" s="43"/>
      <c r="D71" s="43"/>
      <c r="E71" s="43"/>
      <c r="F71" s="43"/>
      <c r="G71" s="43"/>
      <c r="H71" s="120" t="str">
        <f>IF(ISERROR(SUM(H13:H66)/COUNTIF(H13:H66,"&gt;0")),"",SUM(H13:H66)/COUNTIF(H13:H66,"&gt;0"))</f>
        <v/>
      </c>
      <c r="I71" s="120" t="str">
        <f>IF(ISERROR(SUM(I13:I66)/COUNTIF(I13:I66,"&gt;0")),"",SUM(I13:I66)/COUNTIF(I13:I66,"&gt;0"))</f>
        <v/>
      </c>
      <c r="J71" s="43"/>
      <c r="K71" s="43"/>
      <c r="L71" s="37" t="str">
        <f>IF(ISERROR(HARMEAN(L13:L66)),"",HARMEAN(L13:L66))</f>
        <v/>
      </c>
      <c r="M71" s="38"/>
      <c r="N71" s="38"/>
      <c r="O71" s="38" t="str">
        <f>IF(ISERROR(HARMEAN(O13:O66)),"",HARMEAN(O13:O66))</f>
        <v/>
      </c>
      <c r="P71" s="38"/>
      <c r="Q71" s="38"/>
      <c r="R71" s="88" t="str">
        <f>IF(COUNT(R$13:R$66)=0,"",IF(ISERROR(SUM(R$13:R$66)/(COUNTIF(R$13:R$66,"&gt;0"))),"",SUM(R$13:R$66)/(COUNTIF(R$13:R$66,"&gt;0"))))</f>
        <v/>
      </c>
      <c r="S71" s="88" t="str">
        <f>IF(COUNT(S$13:S$66)=0,"",IF(ISERROR(SUM(S$13:S$66)/(COUNTIF(S$13:S$66,"&gt;0"))),"",SUM(S$13:S$66)/(COUNTIF(S$13:S$66,"&gt;0"))))</f>
        <v/>
      </c>
      <c r="T71" s="39" t="str">
        <f>IF(ISERROR(HARMEAN(T13:T66)),"",HARMEAN(T13:T66))</f>
        <v/>
      </c>
      <c r="U71" s="37" t="str">
        <f>IF(ISERROR(HARMEAN(U13:U66)),"",HARMEAN(U13:U66))</f>
        <v/>
      </c>
      <c r="V71" s="123" t="str">
        <f>IF(ISERROR(SUM(V$13:V$66)/COUNTIF(V$13:V$66,"&gt;0")),"",SUM(V$13:V$66)/COUNTIF(V$13:V$66,"&gt;0"))</f>
        <v/>
      </c>
      <c r="W71" s="50" t="str">
        <f>IF(V$70=0,"","durchschnittlich")</f>
        <v/>
      </c>
      <c r="X71" s="122" t="str">
        <f>IF(L$70=0,"",IF(V$70=0,"",L$70/V$70))</f>
        <v/>
      </c>
      <c r="Y71" s="41" t="str">
        <f>IF(V70=0,"","km")</f>
        <v/>
      </c>
    </row>
    <row r="72" spans="1:25" x14ac:dyDescent="0.2">
      <c r="A72" s="42" t="s">
        <v>136</v>
      </c>
      <c r="B72" s="120"/>
      <c r="C72" s="43"/>
      <c r="D72" s="43"/>
      <c r="E72" s="43"/>
      <c r="F72" s="43"/>
      <c r="G72" s="43"/>
      <c r="H72" s="121" t="str">
        <f>IF(SUM(H$13:H$66)=0,"",MIN(H$13:H$66))</f>
        <v/>
      </c>
      <c r="I72" s="121" t="str">
        <f>IF(SUM(I$13:I$66)=0,"",MIN(I$13:I$66))</f>
        <v/>
      </c>
      <c r="J72" s="43"/>
      <c r="K72" s="43"/>
      <c r="L72" s="37">
        <f>MIN(L13:L66)</f>
        <v>0</v>
      </c>
      <c r="M72" s="38"/>
      <c r="N72" s="38"/>
      <c r="O72" s="38">
        <f>MIN(O13:O66)</f>
        <v>0</v>
      </c>
      <c r="P72" s="38"/>
      <c r="Q72" s="38"/>
      <c r="R72" s="88">
        <f>MIN(R13:R66)</f>
        <v>0</v>
      </c>
      <c r="S72" s="88">
        <f>MIN(S13:S66)</f>
        <v>0</v>
      </c>
      <c r="T72" s="39">
        <f>MAX(T13:T66)</f>
        <v>0</v>
      </c>
      <c r="U72" s="37">
        <f>MIN(U13:U66)</f>
        <v>0</v>
      </c>
      <c r="V72" s="125">
        <f>DMIN(E$12:V$66,"AnzL",E$10:V$11)</f>
        <v>0</v>
      </c>
      <c r="W72" s="50" t="str">
        <f>IF(V$70=0,"","minimal")</f>
        <v/>
      </c>
      <c r="X72" s="122" t="str">
        <f>IF(SUM(X$13:X$66)=0,"",MIN(X$13:X$66))</f>
        <v/>
      </c>
      <c r="Y72" s="41" t="str">
        <f>IF(V$70=0,"","km")</f>
        <v/>
      </c>
    </row>
    <row r="73" spans="1:25" x14ac:dyDescent="0.2">
      <c r="A73" s="42" t="s">
        <v>137</v>
      </c>
      <c r="B73" s="120"/>
      <c r="C73" s="43"/>
      <c r="D73" s="43"/>
      <c r="E73" s="43"/>
      <c r="F73" s="43"/>
      <c r="G73" s="43"/>
      <c r="H73" s="121" t="str">
        <f>IF(SUM(H$13:H$66)=0,"",MAX(H$13:H$66))</f>
        <v/>
      </c>
      <c r="I73" s="121" t="str">
        <f>IF(SUM(I$13:I$66)=0,"",MAX(I$13:I$66))</f>
        <v/>
      </c>
      <c r="J73" s="43"/>
      <c r="K73" s="43"/>
      <c r="L73" s="37">
        <f>MAX(L13:L66)</f>
        <v>0</v>
      </c>
      <c r="M73" s="38"/>
      <c r="N73" s="38"/>
      <c r="O73" s="38">
        <f>MAX(O13:O66)</f>
        <v>0</v>
      </c>
      <c r="P73" s="38"/>
      <c r="Q73" s="38"/>
      <c r="R73" s="88">
        <f>MAX(R13:R66)</f>
        <v>0</v>
      </c>
      <c r="S73" s="88">
        <f>MAX(S13:S66)</f>
        <v>0</v>
      </c>
      <c r="T73" s="39">
        <f>MIN(T13:T66)</f>
        <v>0</v>
      </c>
      <c r="U73" s="37">
        <f>MAX(U13:U66)</f>
        <v>0</v>
      </c>
      <c r="V73" s="125">
        <f>DMAX(E$12:V$66,"AnzL",E$10:V$11)</f>
        <v>0</v>
      </c>
      <c r="W73" s="50" t="str">
        <f>IF(V$70=0,"","maximal")</f>
        <v/>
      </c>
      <c r="X73" s="122" t="str">
        <f>IF(SUM(X$13:X$66)=0,"",MAX(X$13:X$66))</f>
        <v/>
      </c>
      <c r="Y73" s="41" t="str">
        <f>IF(V$70=0,"","km")</f>
        <v/>
      </c>
    </row>
    <row r="74" spans="1:25" ht="13.5" thickBot="1" x14ac:dyDescent="0.25">
      <c r="A74" s="577"/>
      <c r="B74" s="578"/>
      <c r="C74" s="578"/>
      <c r="D74" s="578"/>
      <c r="E74" s="578"/>
      <c r="F74" s="578"/>
      <c r="G74" s="578"/>
      <c r="H74" s="578"/>
      <c r="I74" s="578"/>
      <c r="J74" s="578"/>
      <c r="K74" s="578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80"/>
    </row>
  </sheetData>
  <sheetProtection algorithmName="SHA-512" hashValue="Yacz5hdPkAsEFVk+DzTmIr+gXuGytgnFugsYRtm+S73vw4idMx2z+oudGe3QcsVfU+HQmyTqbofQiXA4faYuEg==" saltValue="PBfC3BeAX5U7eSzihl9A3Q==" spinCount="100000" sheet="1" objects="1" scenarios="1" selectLockedCells="1"/>
  <mergeCells count="13">
    <mergeCell ref="A74:Y74"/>
    <mergeCell ref="V6:Y6"/>
    <mergeCell ref="A7:Y7"/>
    <mergeCell ref="A9:Y9"/>
    <mergeCell ref="A8:Y8"/>
    <mergeCell ref="A67:Y67"/>
    <mergeCell ref="A68:Y68"/>
    <mergeCell ref="A69:Y69"/>
    <mergeCell ref="A5:Y5"/>
    <mergeCell ref="A3:Y3"/>
    <mergeCell ref="A2:Y2"/>
    <mergeCell ref="A1:Y1"/>
    <mergeCell ref="A4:Y4"/>
  </mergeCells>
  <phoneticPr fontId="0" type="noConversion"/>
  <conditionalFormatting sqref="B1:H66">
    <cfRule type="cellIs" dxfId="44" priority="1" operator="equal">
      <formula>#N/A</formula>
    </cfRule>
    <cfRule type="containsErrors" dxfId="43" priority="2">
      <formula>ISERROR(B1)</formula>
    </cfRule>
  </conditionalFormatting>
  <conditionalFormatting sqref="L70 O70 R70 L72:L73 O72:O73">
    <cfRule type="cellIs" dxfId="42" priority="19" stopIfTrue="1" operator="equal">
      <formula>0</formula>
    </cfRule>
  </conditionalFormatting>
  <conditionalFormatting sqref="R72:U73">
    <cfRule type="cellIs" dxfId="41" priority="10" stopIfTrue="1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5" orientation="portrait" horizontalDpi="300" verticalDpi="300" r:id="rId1"/>
  <headerFooter alignWithMargins="0"/>
  <ignoredErrors>
    <ignoredError sqref="B18:B66" evalError="1"/>
    <ignoredError sqref="T72:T73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E1E21-FCD4-4376-8920-B73C8C7ADCD6}">
  <sheetPr>
    <pageSetUpPr fitToPage="1"/>
  </sheetPr>
  <dimension ref="A1:Y74"/>
  <sheetViews>
    <sheetView zoomScaleNormal="100" workbookViewId="0">
      <pane ySplit="8" topLeftCell="A50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4.7109375" customWidth="1"/>
    <col min="2" max="2" width="0.140625" customWidth="1"/>
    <col min="3" max="7" width="10.7109375" hidden="1" customWidth="1"/>
    <col min="8" max="8" width="7" bestFit="1" customWidth="1"/>
    <col min="9" max="9" width="4.7109375" customWidth="1"/>
    <col min="10" max="11" width="10.7109375" hidden="1" customWidth="1"/>
    <col min="12" max="12" width="10.7109375" customWidth="1"/>
    <col min="13" max="14" width="12.7109375" hidden="1" customWidth="1"/>
    <col min="15" max="15" width="11.7109375" customWidth="1"/>
    <col min="16" max="17" width="10.7109375" hidden="1" customWidth="1"/>
    <col min="18" max="21" width="8.7109375" customWidth="1"/>
    <col min="22" max="22" width="4.7109375" customWidth="1"/>
    <col min="23" max="23" width="22.7109375" customWidth="1"/>
    <col min="24" max="24" width="6.7109375" customWidth="1"/>
    <col min="25" max="25" width="4.7109375" customWidth="1"/>
  </cols>
  <sheetData>
    <row r="1" spans="1:25" ht="13.5" customHeight="1" x14ac:dyDescent="0.2">
      <c r="A1" s="608"/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10"/>
      <c r="M1" s="610"/>
      <c r="N1" s="610"/>
      <c r="O1" s="610"/>
      <c r="P1" s="610"/>
      <c r="Q1" s="610"/>
      <c r="R1" s="610"/>
      <c r="S1" s="610"/>
      <c r="T1" s="610"/>
      <c r="U1" s="611"/>
      <c r="V1" s="611"/>
      <c r="W1" s="611"/>
      <c r="X1" s="611"/>
      <c r="Y1" s="612"/>
    </row>
    <row r="2" spans="1:25" ht="37.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559"/>
      <c r="T2" s="559"/>
      <c r="U2" s="559"/>
      <c r="V2" s="559"/>
      <c r="W2" s="559"/>
      <c r="X2" s="559"/>
      <c r="Y2" s="572"/>
    </row>
    <row r="3" spans="1:25" ht="13.5" customHeight="1" x14ac:dyDescent="0.2">
      <c r="A3" s="748"/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50"/>
      <c r="M3" s="750"/>
      <c r="N3" s="750"/>
      <c r="O3" s="750"/>
      <c r="P3" s="750"/>
      <c r="Q3" s="750"/>
      <c r="R3" s="750"/>
      <c r="S3" s="750"/>
      <c r="T3" s="750"/>
      <c r="U3" s="751"/>
      <c r="V3" s="751"/>
      <c r="W3" s="751"/>
      <c r="X3" s="751"/>
      <c r="Y3" s="752"/>
    </row>
    <row r="4" spans="1:25" ht="13.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9"/>
    </row>
    <row r="5" spans="1:25" ht="13.5" customHeight="1" x14ac:dyDescent="0.2">
      <c r="A5" s="748"/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50"/>
      <c r="M5" s="750"/>
      <c r="N5" s="750"/>
      <c r="O5" s="750"/>
      <c r="P5" s="750"/>
      <c r="Q5" s="750"/>
      <c r="R5" s="750"/>
      <c r="S5" s="750"/>
      <c r="T5" s="750"/>
      <c r="U5" s="751"/>
      <c r="V5" s="751"/>
      <c r="W5" s="751"/>
      <c r="X5" s="751"/>
      <c r="Y5" s="752"/>
    </row>
    <row r="6" spans="1:25" ht="65.099999999999994" customHeight="1" x14ac:dyDescent="0.2">
      <c r="A6" s="4" t="s">
        <v>120</v>
      </c>
      <c r="B6" s="499" t="s">
        <v>621</v>
      </c>
      <c r="C6" s="10" t="s">
        <v>19</v>
      </c>
      <c r="D6" s="10" t="s">
        <v>71</v>
      </c>
      <c r="E6" s="499" t="s">
        <v>646</v>
      </c>
      <c r="F6" s="499" t="s">
        <v>645</v>
      </c>
      <c r="G6" s="499" t="s">
        <v>647</v>
      </c>
      <c r="H6" s="10" t="s">
        <v>20</v>
      </c>
      <c r="I6" s="72" t="s">
        <v>161</v>
      </c>
      <c r="J6" s="536" t="s">
        <v>651</v>
      </c>
      <c r="K6" s="536" t="s">
        <v>650</v>
      </c>
      <c r="L6" s="12" t="s">
        <v>648</v>
      </c>
      <c r="M6" s="501" t="s">
        <v>611</v>
      </c>
      <c r="N6" s="501" t="s">
        <v>612</v>
      </c>
      <c r="O6" s="12" t="s">
        <v>649</v>
      </c>
      <c r="P6" s="536" t="s">
        <v>613</v>
      </c>
      <c r="Q6" s="536" t="s">
        <v>614</v>
      </c>
      <c r="R6" s="12" t="s">
        <v>332</v>
      </c>
      <c r="S6" s="12" t="s">
        <v>21</v>
      </c>
      <c r="T6" s="12" t="s">
        <v>40</v>
      </c>
      <c r="U6" s="12" t="s">
        <v>22</v>
      </c>
      <c r="V6" s="753" t="s">
        <v>353</v>
      </c>
      <c r="W6" s="753"/>
      <c r="X6" s="753"/>
      <c r="Y6" s="754"/>
    </row>
    <row r="7" spans="1:25" ht="12.75" customHeight="1" x14ac:dyDescent="0.2">
      <c r="A7" s="755"/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4"/>
    </row>
    <row r="8" spans="1:25" ht="37.5" customHeight="1" x14ac:dyDescent="0.2">
      <c r="A8" s="557" t="s">
        <v>691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2"/>
    </row>
    <row r="9" spans="1:25" x14ac:dyDescent="0.2">
      <c r="A9" s="581"/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82"/>
      <c r="M9" s="582"/>
      <c r="N9" s="582"/>
      <c r="O9" s="582"/>
      <c r="P9" s="582"/>
      <c r="Q9" s="582"/>
      <c r="R9" s="582"/>
      <c r="S9" s="582"/>
      <c r="T9" s="582"/>
      <c r="U9" s="582"/>
      <c r="V9" s="582"/>
      <c r="W9" s="582"/>
      <c r="X9" s="582"/>
      <c r="Y9" s="583"/>
    </row>
    <row r="10" spans="1:25" hidden="1" x14ac:dyDescent="0.2">
      <c r="A10" s="4"/>
      <c r="B10" s="24"/>
      <c r="C10" s="24"/>
      <c r="D10" s="24"/>
      <c r="E10" s="24" t="s">
        <v>73</v>
      </c>
      <c r="F10" s="24" t="s">
        <v>73</v>
      </c>
      <c r="G10" s="24" t="s">
        <v>73</v>
      </c>
      <c r="H10" s="24"/>
      <c r="I10" s="24"/>
      <c r="J10" s="24"/>
      <c r="K10" s="24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 t="s">
        <v>74</v>
      </c>
      <c r="W10" s="71"/>
      <c r="X10" s="71"/>
      <c r="Y10" s="124"/>
    </row>
    <row r="11" spans="1:25" hidden="1" x14ac:dyDescent="0.2">
      <c r="A11" s="4"/>
      <c r="B11" s="24"/>
      <c r="C11" s="24"/>
      <c r="D11" s="24"/>
      <c r="E11" s="24" t="s">
        <v>75</v>
      </c>
      <c r="F11" s="24" t="s">
        <v>75</v>
      </c>
      <c r="G11" s="24" t="s">
        <v>75</v>
      </c>
      <c r="H11" s="24"/>
      <c r="I11" s="24"/>
      <c r="J11" s="24"/>
      <c r="K11" s="24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 t="s">
        <v>75</v>
      </c>
      <c r="W11" s="71"/>
      <c r="X11" s="71"/>
      <c r="Y11" s="124"/>
    </row>
    <row r="12" spans="1:25" hidden="1" x14ac:dyDescent="0.2">
      <c r="A12" s="4"/>
      <c r="B12" s="24"/>
      <c r="C12" s="24"/>
      <c r="D12" s="24"/>
      <c r="E12" s="24" t="s">
        <v>73</v>
      </c>
      <c r="F12" s="24" t="s">
        <v>73</v>
      </c>
      <c r="G12" s="24" t="s">
        <v>73</v>
      </c>
      <c r="H12" s="24"/>
      <c r="I12" s="24"/>
      <c r="J12" s="24"/>
      <c r="K12" s="24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 t="s">
        <v>74</v>
      </c>
      <c r="W12" s="71"/>
      <c r="X12" s="71"/>
      <c r="Y12" s="124"/>
    </row>
    <row r="13" spans="1:25" x14ac:dyDescent="0.2">
      <c r="A13" s="175">
        <f>Jan!A9</f>
        <v>1</v>
      </c>
      <c r="B13" s="93" t="e">
        <f>IF(ISERROR(C13/D13),#N/A,C13/D13)</f>
        <v>#N/A</v>
      </c>
      <c r="C13" s="495">
        <f>SUMIF(Jan!$A$9:$A$39,$A13,Jan!G$9:G$39)+SUMIF(Feb!$A$9:$A$39,$A13,Feb!G$9:G$39)+SUMIF(Mar!$A$9:$A$39,$A13,Mar!G$9:G$39)+SUMIF(Apr!$A$9:$A$39,$A13,Apr!G$9:G$39)+SUMIF(Mai!$A$9:$A$39,$A13,Mai!G$9:G$39)+SUMIF(Jun!$A$9:$A$39,$A13,Jun!G$9:G$39)+SUMIF(Jul!$A$9:$A$39,$A13,Jul!G$9:G$39)+SUMIF(Aug!$A$9:$A$39,$A13,Aug!G$9:G$39)+SUMIF(Sep!$A$9:$A$39,$A13,Sep!G$9:G$39)+SUMIF(Okt!$A$9:$A$39,$A13,Okt!G$9:G$39)+SUMIF(Nov!$A$9:$A$39,$A13,Nov!G$9:G$39)+SUMIF(Dez!$A$9:$A$39,$A13,Dez!G$9:G$39)</f>
        <v>0</v>
      </c>
      <c r="D13" s="496">
        <f>SUMIF(Jan!$A$9:$A$39,$A13,Jan!H$9:H$39)+SUMIF(Feb!$A$9:$A$39,$A13,Feb!H$9:H$39)+SUMIF(Mar!$A$9:$A$39,$A13,Mar!H$9:H$39)+SUMIF(Apr!$A$9:$A$39,$A13,Apr!H$9:H$39)+SUMIF(Mai!$A$9:$A$39,$A13,Mai!H$9:H$39)+SUMIF(Jun!$A$9:$A$39,$A13,Jun!H$9:H$39)+SUMIF(Jul!$A$9:$A$39,$A13,Jul!H$9:H$39)+SUMIF(Aug!$A$9:$A$39,$A13,Aug!H$9:H$39)+SUMIF(Sep!$A$9:$A$39,$A13,Sep!H$9:H$39)+SUMIF(Okt!$A$9:$A$39,$A13,Okt!H$9:H$39)+SUMIF(Nov!$A$9:$A$39,$A13,Nov!H$9:H$39)+SUMIF(Dez!$A$9:$A$39,$A13,Dez!H$9:H$39)</f>
        <v>0</v>
      </c>
      <c r="E13" s="496">
        <f>COUNTIF(Jan!$M$105:$M$135,$A13)+COUNTIF(Feb!$M$105:$M$135,$A13)+COUNTIF(Mar!$M$105:$M$135,$A13)+COUNTIF(Apr!$M$105:$M$135,$A13)+COUNTIF(Mai!$M$105:$M$135,$A13)+COUNTIF(Jun!$M$105:$M$135,$A13)+COUNTIF(Jul!$M$105:$M$135,$A13)+COUNTIF(Aug!$M$105:$M$135,$A13)+COUNTIF(Sep!$M$105:$M$135,$A13)+COUNTIF(Okt!$M$105:$M$135,$A13)+COUNTIF(Nov!$M$105:$M$135,$A13)+COUNTIF(Dez!$M$105:$M$135,$A13)</f>
        <v>0</v>
      </c>
      <c r="F13" s="496">
        <f>COUNTIF(Jan!$M$139:$M$169,$A13)+COUNTIF(Feb!$M$139:$M$169,$A13)+COUNTIF(Mar!$M$139:$M$169,$A13)+COUNTIF(Apr!$M$139:$M$169,$A13)+COUNTIF(Mai!$M$139:$M$169,$A13)+COUNTIF(Jun!$M$139:$M$169,$A13)+COUNTIF(Jul!$M$139:$M$169,$A13)+COUNTIF(Aug!$M$139:$M$169,$A13)+COUNTIF(Sep!$M$139:$M$169,$A13)+COUNTIF(Okt!$M$139:$M$169,$A13)+COUNTIF(Nov!$M$139:$M$169,$A13)+COUNTIF(Dez!$M$139:$M$169,$A13)</f>
        <v>0</v>
      </c>
      <c r="G13" s="496">
        <f>E13+F13</f>
        <v>0</v>
      </c>
      <c r="H13" s="93" t="str">
        <f t="shared" ref="H13:H66" si="0">IF(ISERROR(C13/D13),"",C13/D13)</f>
        <v/>
      </c>
      <c r="I13" s="93" t="str">
        <f>IF(ISERROR(H13/(Start!$D$25*Start!$D$25)),"",H13/(Start!$D$25*Start!$D$25))</f>
        <v/>
      </c>
      <c r="J13" s="16">
        <f>SUMIF(Jan!$M$105:$M$135,$A13,Jan!R$105:R$135)+SUMIF(Feb!$M$105:$M$135,$A13,Feb!R$105:R$135)+SUMIF(Mar!$M$105:$M$135,$A13,Mar!R$105:R$135)+SUMIF(Apr!$M$105:$M$135,$A13,Apr!R$105:R$135)+SUMIF(Mai!$M$105:$M$135,$A13,Mai!R$105:R$135)+SUMIF(Jun!$M$105:$M$135,$A13,Jun!R$105:R$135)+SUMIF(Jul!$M$105:$M$135,$A13,Jul!R$105:R$135)+SUMIF(Aug!$M$105:$M$135,$A13,Aug!R$105:R$135)+SUMIF(Sep!$M$105:$M$135,$A13,Sep!R$105:R$135)+SUMIF(Okt!$M$105:$M$135,$A13,Okt!R$105:R$135)+SUMIF(Nov!$M$105:$M$135,$A13,Nov!R$105:R$135)+SUMIF(Dez!$M$105:$M$135,$A13,Dez!R$105:R$135)</f>
        <v>0</v>
      </c>
      <c r="K13" s="16">
        <f>SUMIF(Jan!$M$139:$M$169,$A13,Jan!R$139:R$169)+SUMIF(Feb!$M$139:$M$169,$A13,Feb!R$139:R$169)+SUMIF(Mar!$M$139:$M$169,$A13,Mar!R$139:R$169)+SUMIF(Apr!$M$139:$M$169,$A13,Apr!R$139:R$169)+SUMIF(Mai!$M$139:$M$169,$A13,Mai!R$139:R$169)+SUMIF(Jun!$M$139:$M$169,$A13,Jun!R$139:R$169)+SUMIF(Jul!$M$139:$M$169,$A13,Jul!R$139:R$169)+SUMIF(Aug!$M$139:$M$169,$A13,Aug!R$139:R$169)+SUMIF(Sep!$M$139:$M$169,$A13,Sep!R$139:R$169)+SUMIF(Okt!$M$139:$M$169,$A13,Okt!R$139:R$169)+SUMIF(Nov!$M$139:$M$169,$A13,Nov!R$139:R$169)+SUMIF(Dez!$M$139:$M$169,$A13,Dez!R$139:R$169)</f>
        <v>0</v>
      </c>
      <c r="L13" s="16" t="str">
        <f>IF(SUM(J13+K13)=0,"",SUM(J13+K13))</f>
        <v/>
      </c>
      <c r="M13" s="17">
        <f>SUMIF(Jan!$M$105:$M$135,$A13,Jan!S$105:S$135)+SUMIF(Feb!$M$105:$M$135,$A13,Feb!S$105:S$135)+SUMIF(Mar!$M$105:$M$135,$A13,Mar!S$105:S$135)+SUMIF(Apr!$M$105:$M$135,$A13,Apr!S$105:S$135)+SUMIF(Mai!$M$105:$M$135,$A13,Mai!S$105:S$135)+SUMIF(Jun!$M$105:$M$135,$A13,Jun!S$105:S$135)+SUMIF(Jul!$M$105:$M$135,$A13,Jul!S$105:S$135)+SUMIF(Aug!$M$105:$M$135,$A13,Aug!S$105:S$135)+SUMIF(Sep!$M$105:$M$135,$A13,Sep!S$105:S$135)+SUMIF(Okt!$M$105:$M$135,$A13,Okt!S$105:S$135)+SUMIF(Nov!$M$105:$M$135,$A13,Nov!S$105:S$135)+SUMIF(Dez!$M$105:$M$135,$A13,Dez!S$105:S$135)</f>
        <v>0</v>
      </c>
      <c r="N13" s="17">
        <f>SUMIF(Jan!$M$139:$M$169,$A13,Jan!S$139:S$169)+SUMIF(Feb!$M$139:$M$169,$A13,Feb!S$139:S$169)+SUMIF(Mar!$M$139:$M$169,$A13,Mar!S$139:S$169)+SUMIF(Apr!$M$139:$M$169,$A13,Apr!S$139:S$169)+SUMIF(Mai!$M$139:$M$169,$A13,Mai!S$139:S$169)+SUMIF(Jun!$M$139:$M$169,$A13,Jun!S$139:S$169)+SUMIF(Jul!$M$139:$M$169,$A13,Jul!S$139:S$169)+SUMIF(Aug!$M$139:$M$169,$A13,Aug!S$139:S$169)+SUMIF(Sep!$M$139:$M$169,$A13,Sep!S$139:S$169)+SUMIF(Okt!$M$139:$M$169,$A13,Okt!S$139:S$169)+SUMIF(Nov!$M$139:$M$169,$A13,Nov!S$139:S$169)+SUMIF(Dez!$M$139:$M$169,$A13,Dez!S$139:S$169)</f>
        <v>0</v>
      </c>
      <c r="O13" s="17" t="str">
        <f>IF(SUM(M13+N13)=0,"",SUM(M13+N13))</f>
        <v/>
      </c>
      <c r="P13" s="74">
        <f>SUMIF(Jan!$M$105:$M$135,$A13,Jan!U$105:U$135)+SUMIF(Feb!$M$105:$M$135,$A13,Feb!U$105:U$135)+SUMIF(Mar!$M$105:$M$135,$A13,Mar!U$105:U$135)+SUMIF(Apr!$M$105:$M$135,$A13,Apr!U$105:U$135)+SUMIF(Mai!$M$105:$M$135,$A13,Mai!U$105:U$135)+SUMIF(Jun!$M$105:$M$135,$A13,Jun!U$105:U$135)+SUMIF(Jul!$M$105:$M$135,$A13,Jul!U$105:U$135)+SUMIF(Aug!$M$105:$M$135,$A13,Aug!U$105:U$135)+SUMIF(Sep!$M$105:$M$135,$A13,Sep!U$105:U$135)+SUMIF(Okt!$M$105:$M$135,$A13,Okt!U$105:U$135)+SUMIF(Nov!$M$105:$M$135,$A13,Nov!U$105:U$135)+SUMIF(Dez!$M$105:$M$135,$A13,Dez!U$105:U$135)</f>
        <v>0</v>
      </c>
      <c r="Q13" s="74">
        <f>SUMIF(Jan!$M$139:$M$169,$A13,Jan!U$139:U$169)+SUMIF(Feb!$M$139:$M$169,$A13,Feb!U$139:U$169)+SUMIF(Mar!$M$139:$M$169,$A13,Mar!U$139:U$169)+SUMIF(Apr!$M$139:$M$169,$A13,Apr!U$139:U$169)+SUMIF(Mai!$M$139:$M$169,$A13,Mai!U$139:U$169)+SUMIF(Jun!$M$139:$M$169,$A13,Jun!U$139:U$169)+SUMIF(Jul!$M$139:$M$169,$A13,Jul!U$139:U$169)+SUMIF(Aug!$M$139:$M$169,$A13,Aug!U$139:U$169)+SUMIF(Sep!$M$139:$M$169,$A13,Sep!U$139:U$169)+SUMIF(Okt!$M$139:$M$169,$A13,Okt!U$139:U$169)+SUMIF(Nov!$M$139:$M$169,$A13,Nov!U$139:U$169)+SUMIF(Dez!$M$139:$M$169,$A13,Dez!U$139:U$169)</f>
        <v>0</v>
      </c>
      <c r="R13" s="11" t="str">
        <f>IF(SUM(P13+Q13)=0,"",SUM(P13+Q13))</f>
        <v/>
      </c>
      <c r="S13" s="74" t="str">
        <f>IF(V13=0,"",(SUMIF(Jan!M$9:M$73,A13,Jan!W$9:W$73)+SUMIF(Feb!M$9:M$73,A13,Feb!W$9:W$73)+SUMIF(Mar!M$9:M$73,A13,Mar!W$9:W$73)+SUMIF(Apr!M$9:M$73,A13,Apr!W$9:W$73)+SUMIF(Mai!M$9:M$73,A13,Mai!W$9:W$73)+SUMIF(Jun!M$9:M$73,A13,Jun!W$9:W$73)+SUMIF(Jul!M$9:M$73,A13,Jul!W$9:W$73)+SUMIF(Aug!M$9:M$73,A13,Aug!W$9:W$73)+SUMIF(Sep!M$9:M$73,A13,Sep!W$9:W$73)+SUMIF(Okt!M$9:M$73,A13,Okt!W$9:W$73)+SUMIF(Nov!M$9:M$73,A13,Nov!W$9:W$73)+SUMIF(Dez!M$9:M$73,A13,Dez!W$9:W$73))/V13)</f>
        <v/>
      </c>
      <c r="T13" s="1" t="str">
        <f>IF(ISNUMBER($L13),IF(ISNUMBER($O13),$O13/$L13,""),"")</f>
        <v/>
      </c>
      <c r="U13" s="6" t="str">
        <f>IF(ISNUMBER($L13),IF(ISNUMBER($O13),$L13/$O13/24,""),"")</f>
        <v/>
      </c>
      <c r="V13" s="94">
        <f>COUNTIF(Jan!$M$105:$M$135,$A13)+COUNTIF(Jan!$M$139:$M$169,$A13)+COUNTIF(Feb!$M$105:$M$135,$A13)+COUNTIF(Feb!$M$139:$M$169,$A13)+COUNTIF(Mar!$M$105:$M$135,$A13)+COUNTIF(Mar!$M$139:$M$169,$A13)+COUNTIF(Apr!$M$105:$M$135,$A13)+COUNTIF(Apr!$M$139:$M$169,$A13)+COUNTIF(Mai!$M$105:$M$135,$A13)+COUNTIF(Mai!$M$139:$M$169,$A13)+COUNTIF(Jun!$M$105:$M$135,$A13)+COUNTIF(Jun!$M$139:$M$169,$A13)+COUNTIF(Jul!$M$105:$M$135,$A13)+COUNTIF(Jul!$M$139:$M$169,$A13)+COUNTIF(Aug!$M$105:$M$135,$A13)+COUNTIF(Aug!$M$139:$M$169,$A13)+COUNTIF(Sep!$M$105:$M$135,$A13)+COUNTIF(Sep!$M$139:$M$169,$A13)+COUNTIF(Okt!$M$105:$M$135,$A13)+COUNTIF(Okt!$M$139:$M$169,$A13)+COUNTIF(Nov!$M$105:$M$135,$A13)+COUNTIF(Nov!$M$139:$M$169,$A13)+COUNTIF(Dez!$M$105:$M$135,$A13)+COUNTIF(Dez!$M$139:$M$169,$A13)</f>
        <v>0</v>
      </c>
      <c r="W13" s="8" t="str">
        <f t="shared" ref="W13:W14" si="1">IF(TEXT(V13,0)="","",IF(V13=0,"",IF(V13=1,"Radtour mit","Radtouren mit durchschn.")))</f>
        <v/>
      </c>
      <c r="X13" s="6" t="str">
        <f>IF(TEXT(V13,0)="","",IF(L13=0,"",IF(V13=0,"",L13/V13)))</f>
        <v/>
      </c>
      <c r="Y13" s="18" t="str">
        <f>IF(TEXT(V13,0)="","",IF(V13=0,"","km"))</f>
        <v/>
      </c>
    </row>
    <row r="14" spans="1:25" x14ac:dyDescent="0.2">
      <c r="A14" s="175">
        <f>A13+1</f>
        <v>2</v>
      </c>
      <c r="B14" s="93" t="e">
        <f t="shared" ref="B14:B66" si="2">IF(ISERROR(C14/D14),#N/A,C14/D14)</f>
        <v>#N/A</v>
      </c>
      <c r="C14" s="495">
        <f>SUMIF(Jan!$A$9:$A$39,$A14,Jan!G$9:G$39)+SUMIF(Feb!$A$9:$A$39,$A14,Feb!G$9:G$39)+SUMIF(Mar!$A$9:$A$39,$A14,Mar!G$9:G$39)+SUMIF(Apr!$A$9:$A$39,$A14,Apr!G$9:G$39)+SUMIF(Mai!$A$9:$A$39,$A14,Mai!G$9:G$39)+SUMIF(Jun!$A$9:$A$39,$A14,Jun!G$9:G$39)+SUMIF(Jul!$A$9:$A$39,$A14,Jul!G$9:G$39)+SUMIF(Aug!$A$9:$A$39,$A14,Aug!G$9:G$39)+SUMIF(Sep!$A$9:$A$39,$A14,Sep!G$9:G$39)+SUMIF(Okt!$A$9:$A$39,$A14,Okt!G$9:G$39)+SUMIF(Nov!$A$9:$A$39,$A14,Nov!G$9:G$39)+SUMIF(Dez!$A$9:$A$39,$A14,Dez!G$9:G$39)</f>
        <v>0</v>
      </c>
      <c r="D14" s="496">
        <f>SUMIF(Jan!$A$9:$A$39,$A14,Jan!H$9:H$39)+SUMIF(Feb!$A$9:$A$39,$A14,Feb!H$9:H$39)+SUMIF(Mar!$A$9:$A$39,$A14,Mar!H$9:H$39)+SUMIF(Apr!$A$9:$A$39,$A14,Apr!H$9:H$39)+SUMIF(Mai!$A$9:$A$39,$A14,Mai!H$9:H$39)+SUMIF(Jun!$A$9:$A$39,$A14,Jun!H$9:H$39)+SUMIF(Jul!$A$9:$A$39,$A14,Jul!H$9:H$39)+SUMIF(Aug!$A$9:$A$39,$A14,Aug!H$9:H$39)+SUMIF(Sep!$A$9:$A$39,$A14,Sep!H$9:H$39)+SUMIF(Okt!$A$9:$A$39,$A14,Okt!H$9:H$39)+SUMIF(Nov!$A$9:$A$39,$A14,Nov!H$9:H$39)+SUMIF(Dez!$A$9:$A$39,$A14,Dez!H$9:H$39)</f>
        <v>0</v>
      </c>
      <c r="E14" s="496">
        <f>COUNTIF(Jan!$M$105:$M$135,$A14)+COUNTIF(Feb!$M$105:$M$135,$A14)+COUNTIF(Mar!$M$105:$M$135,$A14)+COUNTIF(Apr!$M$105:$M$135,$A14)+COUNTIF(Mai!$M$105:$M$135,$A14)+COUNTIF(Jun!$M$105:$M$135,$A14)+COUNTIF(Jul!$M$105:$M$135,$A14)+COUNTIF(Aug!$M$105:$M$135,$A14)+COUNTIF(Sep!$M$105:$M$135,$A14)+COUNTIF(Okt!$M$105:$M$135,$A14)+COUNTIF(Nov!$M$105:$M$135,$A14)+COUNTIF(Dez!$M$105:$M$135,$A14)</f>
        <v>0</v>
      </c>
      <c r="F14" s="496">
        <f>COUNTIF(Jan!$M$139:$M$169,$A14)+COUNTIF(Feb!$M$139:$M$169,$A14)+COUNTIF(Mar!$M$139:$M$169,$A14)+COUNTIF(Apr!$M$139:$M$169,$A14)+COUNTIF(Mai!$M$139:$M$169,$A14)+COUNTIF(Jun!$M$139:$M$169,$A14)+COUNTIF(Jul!$M$139:$M$169,$A14)+COUNTIF(Aug!$M$139:$M$169,$A14)+COUNTIF(Sep!$M$139:$M$169,$A14)+COUNTIF(Okt!$M$139:$M$169,$A14)+COUNTIF(Nov!$M$139:$M$169,$A14)+COUNTIF(Dez!$M$139:$M$169,$A14)</f>
        <v>0</v>
      </c>
      <c r="G14" s="496">
        <f t="shared" ref="G14:G66" si="3">E14+F14</f>
        <v>0</v>
      </c>
      <c r="H14" s="93" t="str">
        <f t="shared" si="0"/>
        <v/>
      </c>
      <c r="I14" s="93" t="str">
        <f>IF(ISERROR(H14/(Start!$D$25*Start!$D$25)),"",H14/(Start!$D$25*Start!$D$25))</f>
        <v/>
      </c>
      <c r="J14" s="16">
        <f>SUMIF(Jan!$M$105:$M$135,$A14,Jan!R$105:R$135)+SUMIF(Feb!$M$105:$M$135,$A14,Feb!R$105:R$135)+SUMIF(Mar!$M$105:$M$135,$A14,Mar!R$105:R$135)+SUMIF(Apr!$M$105:$M$135,$A14,Apr!R$105:R$135)+SUMIF(Mai!$M$105:$M$135,$A14,Mai!R$105:R$135)+SUMIF(Jun!$M$105:$M$135,$A14,Jun!R$105:R$135)+SUMIF(Jul!$M$105:$M$135,$A14,Jul!R$105:R$135)+SUMIF(Aug!$M$105:$M$135,$A14,Aug!R$105:R$135)+SUMIF(Sep!$M$105:$M$135,$A14,Sep!R$105:R$135)+SUMIF(Okt!$M$105:$M$135,$A14,Okt!R$105:R$135)+SUMIF(Nov!$M$105:$M$135,$A14,Nov!R$105:R$135)+SUMIF(Dez!$M$105:$M$135,$A14,Dez!R$105:R$135)</f>
        <v>0</v>
      </c>
      <c r="K14" s="16">
        <f>SUMIF(Jan!$M$139:$M$169,$A14,Jan!R$139:R$169)+SUMIF(Feb!$M$139:$M$169,$A14,Feb!R$139:R$169)+SUMIF(Mar!$M$139:$M$169,$A14,Mar!R$139:R$169)+SUMIF(Apr!$M$139:$M$169,$A14,Apr!R$139:R$169)+SUMIF(Mai!$M$139:$M$169,$A14,Mai!R$139:R$169)+SUMIF(Jun!$M$139:$M$169,$A14,Jun!R$139:R$169)+SUMIF(Jul!$M$139:$M$169,$A14,Jul!R$139:R$169)+SUMIF(Aug!$M$139:$M$169,$A14,Aug!R$139:R$169)+SUMIF(Sep!$M$139:$M$169,$A14,Sep!R$139:R$169)+SUMIF(Okt!$M$139:$M$169,$A14,Okt!R$139:R$169)+SUMIF(Nov!$M$139:$M$169,$A14,Nov!R$139:R$169)+SUMIF(Dez!$M$139:$M$169,$A14,Dez!R$139:R$169)</f>
        <v>0</v>
      </c>
      <c r="L14" s="16" t="str">
        <f t="shared" ref="L14:L66" si="4">IF(SUM(J14+K14)=0,"",SUM(J14+K14))</f>
        <v/>
      </c>
      <c r="M14" s="17">
        <f>SUMIF(Jan!$M$105:$M$135,$A14,Jan!S$105:S$135)+SUMIF(Feb!$M$105:$M$135,$A14,Feb!S$105:S$135)+SUMIF(Mar!$M$105:$M$135,$A14,Mar!S$105:S$135)+SUMIF(Apr!$M$105:$M$135,$A14,Apr!S$105:S$135)+SUMIF(Mai!$M$105:$M$135,$A14,Mai!S$105:S$135)+SUMIF(Jun!$M$105:$M$135,$A14,Jun!S$105:S$135)+SUMIF(Jul!$M$105:$M$135,$A14,Jul!S$105:S$135)+SUMIF(Aug!$M$105:$M$135,$A14,Aug!S$105:S$135)+SUMIF(Sep!$M$105:$M$135,$A14,Sep!S$105:S$135)+SUMIF(Okt!$M$105:$M$135,$A14,Okt!S$105:S$135)+SUMIF(Nov!$M$105:$M$135,$A14,Nov!S$105:S$135)+SUMIF(Dez!$M$105:$M$135,$A14,Dez!S$105:S$135)</f>
        <v>0</v>
      </c>
      <c r="N14" s="17">
        <f>SUMIF(Jan!$M$139:$M$169,$A14,Jan!S$139:S$169)+SUMIF(Feb!$M$139:$M$169,$A14,Feb!S$139:S$169)+SUMIF(Mar!$M$139:$M$169,$A14,Mar!S$139:S$169)+SUMIF(Apr!$M$139:$M$169,$A14,Apr!S$139:S$169)+SUMIF(Mai!$M$139:$M$169,$A14,Mai!S$139:S$169)+SUMIF(Jun!$M$139:$M$169,$A14,Jun!S$139:S$169)+SUMIF(Jul!$M$139:$M$169,$A14,Jul!S$139:S$169)+SUMIF(Aug!$M$139:$M$169,$A14,Aug!S$139:S$169)+SUMIF(Sep!$M$139:$M$169,$A14,Sep!S$139:S$169)+SUMIF(Okt!$M$139:$M$169,$A14,Okt!S$139:S$169)+SUMIF(Nov!$M$139:$M$169,$A14,Nov!S$139:S$169)+SUMIF(Dez!$M$139:$M$169,$A14,Dez!S$139:S$169)</f>
        <v>0</v>
      </c>
      <c r="O14" s="17" t="str">
        <f t="shared" ref="O14:O66" si="5">IF(SUM(M14+N14)=0,"",SUM(M14+N14))</f>
        <v/>
      </c>
      <c r="P14" s="74">
        <f>SUMIF(Jan!$M$105:$M$135,$A14,Jan!U$105:U$135)+SUMIF(Feb!$M$105:$M$135,$A14,Feb!U$105:U$135)+SUMIF(Mar!$M$105:$M$135,$A14,Mar!U$105:U$135)+SUMIF(Apr!$M$105:$M$135,$A14,Apr!U$105:U$135)+SUMIF(Mai!$M$105:$M$135,$A14,Mai!U$105:U$135)+SUMIF(Jun!$M$105:$M$135,$A14,Jun!U$105:U$135)+SUMIF(Jul!$M$105:$M$135,$A14,Jul!U$105:U$135)+SUMIF(Aug!$M$105:$M$135,$A14,Aug!U$105:U$135)+SUMIF(Sep!$M$105:$M$135,$A14,Sep!U$105:U$135)+SUMIF(Okt!$M$105:$M$135,$A14,Okt!U$105:U$135)+SUMIF(Nov!$M$105:$M$135,$A14,Nov!U$105:U$135)+SUMIF(Dez!$M$105:$M$135,$A14,Dez!U$105:U$135)</f>
        <v>0</v>
      </c>
      <c r="Q14" s="74">
        <f>SUMIF(Jan!$M$139:$M$169,$A14,Jan!U$139:U$169)+SUMIF(Feb!$M$139:$M$169,$A14,Feb!U$139:U$169)+SUMIF(Mar!$M$139:$M$169,$A14,Mar!U$139:U$169)+SUMIF(Apr!$M$139:$M$169,$A14,Apr!U$139:U$169)+SUMIF(Mai!$M$139:$M$169,$A14,Mai!U$139:U$169)+SUMIF(Jun!$M$139:$M$169,$A14,Jun!U$139:U$169)+SUMIF(Jul!$M$139:$M$169,$A14,Jul!U$139:U$169)+SUMIF(Aug!$M$139:$M$169,$A14,Aug!U$139:U$169)+SUMIF(Sep!$M$139:$M$169,$A14,Sep!U$139:U$169)+SUMIF(Okt!$M$139:$M$169,$A14,Okt!U$139:U$169)+SUMIF(Nov!$M$139:$M$169,$A14,Nov!U$139:U$169)+SUMIF(Dez!$M$139:$M$169,$A14,Dez!U$139:U$169)</f>
        <v>0</v>
      </c>
      <c r="R14" s="11" t="str">
        <f t="shared" ref="R14:R66" si="6">IF(SUM(P14+Q14)=0,"",SUM(P14+Q14))</f>
        <v/>
      </c>
      <c r="S14" s="74" t="str">
        <f>IF(V14=0,"",(SUMIF(Jan!M$9:M$73,A14,Jan!W$9:W$73)+SUMIF(Feb!M$9:M$73,A14,Feb!W$9:W$73)+SUMIF(Mar!M$9:M$73,A14,Mar!W$9:W$73)+SUMIF(Apr!M$9:M$73,A14,Apr!W$9:W$73)+SUMIF(Mai!M$9:M$73,A14,Mai!W$9:W$73)+SUMIF(Jun!M$9:M$73,A14,Jun!W$9:W$73)+SUMIF(Jul!M$9:M$73,A14,Jul!W$9:W$73)+SUMIF(Aug!M$9:M$73,A14,Aug!W$9:W$73)+SUMIF(Sep!M$9:M$73,A14,Sep!W$9:W$73)+SUMIF(Okt!M$9:M$73,A14,Okt!W$9:W$73)+SUMIF(Nov!M$9:M$73,A14,Nov!W$9:W$73)+SUMIF(Dez!M$9:M$73,A14,Dez!W$9:W$73))/V14)</f>
        <v/>
      </c>
      <c r="T14" s="1" t="str">
        <f t="shared" ref="T14:T66" si="7">IF(ISNUMBER($L14),IF(ISNUMBER($O14),$O14/$L14,""),"")</f>
        <v/>
      </c>
      <c r="U14" s="6" t="str">
        <f t="shared" ref="U14:U66" si="8">IF(ISNUMBER($L14),IF(ISNUMBER($O14),$L14/$O14/24,""),"")</f>
        <v/>
      </c>
      <c r="V14" s="94">
        <f>COUNTIF(Jan!$M$105:$M$135,$A14)+COUNTIF(Jan!$M$139:$M$169,$A14)+COUNTIF(Feb!$M$105:$M$135,$A14)+COUNTIF(Feb!$M$139:$M$169,$A14)+COUNTIF(Mar!$M$105:$M$135,$A14)+COUNTIF(Mar!$M$139:$M$169,$A14)+COUNTIF(Apr!$M$105:$M$135,$A14)+COUNTIF(Apr!$M$139:$M$169,$A14)+COUNTIF(Mai!$M$105:$M$135,$A14)+COUNTIF(Mai!$M$139:$M$169,$A14)+COUNTIF(Jun!$M$105:$M$135,$A14)+COUNTIF(Jun!$M$139:$M$169,$A14)+COUNTIF(Jul!$M$105:$M$135,$A14)+COUNTIF(Jul!$M$139:$M$169,$A14)+COUNTIF(Aug!$M$105:$M$135,$A14)+COUNTIF(Aug!$M$139:$M$169,$A14)+COUNTIF(Sep!$M$105:$M$135,$A14)+COUNTIF(Sep!$M$139:$M$169,$A14)+COUNTIF(Okt!$M$105:$M$135,$A14)+COUNTIF(Okt!$M$139:$M$169,$A14)+COUNTIF(Nov!$M$105:$M$135,$A14)+COUNTIF(Nov!$M$139:$M$169,$A14)+COUNTIF(Dez!$M$105:$M$135,$A14)+COUNTIF(Dez!$M$139:$M$169,$A14)</f>
        <v>0</v>
      </c>
      <c r="W14" s="8" t="str">
        <f t="shared" si="1"/>
        <v/>
      </c>
      <c r="X14" s="6" t="str">
        <f t="shared" ref="X14:X66" si="9">IF(TEXT(V14,0)="","",IF(L14=0,"",IF(V14=0,"",L14/V14)))</f>
        <v/>
      </c>
      <c r="Y14" s="18" t="str">
        <f t="shared" ref="Y14:Y66" si="10">IF(TEXT(V14,0)="","",IF(V14=0,"","km"))</f>
        <v/>
      </c>
    </row>
    <row r="15" spans="1:25" x14ac:dyDescent="0.2">
      <c r="A15" s="175">
        <f>A14+1</f>
        <v>3</v>
      </c>
      <c r="B15" s="93" t="e">
        <f t="shared" si="2"/>
        <v>#N/A</v>
      </c>
      <c r="C15" s="495">
        <f>SUMIF(Jan!$A$9:$A$39,$A15,Jan!G$9:G$39)+SUMIF(Feb!$A$9:$A$39,$A15,Feb!G$9:G$39)+SUMIF(Mar!$A$9:$A$39,$A15,Mar!G$9:G$39)+SUMIF(Apr!$A$9:$A$39,$A15,Apr!G$9:G$39)+SUMIF(Mai!$A$9:$A$39,$A15,Mai!G$9:G$39)+SUMIF(Jun!$A$9:$A$39,$A15,Jun!G$9:G$39)+SUMIF(Jul!$A$9:$A$39,$A15,Jul!G$9:G$39)+SUMIF(Aug!$A$9:$A$39,$A15,Aug!G$9:G$39)+SUMIF(Sep!$A$9:$A$39,$A15,Sep!G$9:G$39)+SUMIF(Okt!$A$9:$A$39,$A15,Okt!G$9:G$39)+SUMIF(Nov!$A$9:$A$39,$A15,Nov!G$9:G$39)+SUMIF(Dez!$A$9:$A$39,$A15,Dez!G$9:G$39)</f>
        <v>0</v>
      </c>
      <c r="D15" s="496">
        <f>SUMIF(Jan!$A$9:$A$39,$A15,Jan!H$9:H$39)+SUMIF(Feb!$A$9:$A$39,$A15,Feb!H$9:H$39)+SUMIF(Mar!$A$9:$A$39,$A15,Mar!H$9:H$39)+SUMIF(Apr!$A$9:$A$39,$A15,Apr!H$9:H$39)+SUMIF(Mai!$A$9:$A$39,$A15,Mai!H$9:H$39)+SUMIF(Jun!$A$9:$A$39,$A15,Jun!H$9:H$39)+SUMIF(Jul!$A$9:$A$39,$A15,Jul!H$9:H$39)+SUMIF(Aug!$A$9:$A$39,$A15,Aug!H$9:H$39)+SUMIF(Sep!$A$9:$A$39,$A15,Sep!H$9:H$39)+SUMIF(Okt!$A$9:$A$39,$A15,Okt!H$9:H$39)+SUMIF(Nov!$A$9:$A$39,$A15,Nov!H$9:H$39)+SUMIF(Dez!$A$9:$A$39,$A15,Dez!H$9:H$39)</f>
        <v>0</v>
      </c>
      <c r="E15" s="496">
        <f>COUNTIF(Jan!$M$105:$M$135,$A15)+COUNTIF(Feb!$M$105:$M$135,$A15)+COUNTIF(Mar!$M$105:$M$135,$A15)+COUNTIF(Apr!$M$105:$M$135,$A15)+COUNTIF(Mai!$M$105:$M$135,$A15)+COUNTIF(Jun!$M$105:$M$135,$A15)+COUNTIF(Jul!$M$105:$M$135,$A15)+COUNTIF(Aug!$M$105:$M$135,$A15)+COUNTIF(Sep!$M$105:$M$135,$A15)+COUNTIF(Okt!$M$105:$M$135,$A15)+COUNTIF(Nov!$M$105:$M$135,$A15)+COUNTIF(Dez!$M$105:$M$135,$A15)</f>
        <v>0</v>
      </c>
      <c r="F15" s="496">
        <f>COUNTIF(Jan!$M$139:$M$169,$A15)+COUNTIF(Feb!$M$139:$M$169,$A15)+COUNTIF(Mar!$M$139:$M$169,$A15)+COUNTIF(Apr!$M$139:$M$169,$A15)+COUNTIF(Mai!$M$139:$M$169,$A15)+COUNTIF(Jun!$M$139:$M$169,$A15)+COUNTIF(Jul!$M$139:$M$169,$A15)+COUNTIF(Aug!$M$139:$M$169,$A15)+COUNTIF(Sep!$M$139:$M$169,$A15)+COUNTIF(Okt!$M$139:$M$169,$A15)+COUNTIF(Nov!$M$139:$M$169,$A15)+COUNTIF(Dez!$M$139:$M$169,$A15)</f>
        <v>0</v>
      </c>
      <c r="G15" s="496">
        <f t="shared" si="3"/>
        <v>0</v>
      </c>
      <c r="H15" s="93" t="str">
        <f t="shared" si="0"/>
        <v/>
      </c>
      <c r="I15" s="93" t="str">
        <f>IF(ISERROR(H15/(Start!$D$25*Start!$D$25)),"",H15/(Start!$D$25*Start!$D$25))</f>
        <v/>
      </c>
      <c r="J15" s="16">
        <f>SUMIF(Jan!$M$105:$M$135,$A15,Jan!R$105:R$135)+SUMIF(Feb!$M$105:$M$135,$A15,Feb!R$105:R$135)+SUMIF(Mar!$M$105:$M$135,$A15,Mar!R$105:R$135)+SUMIF(Apr!$M$105:$M$135,$A15,Apr!R$105:R$135)+SUMIF(Mai!$M$105:$M$135,$A15,Mai!R$105:R$135)+SUMIF(Jun!$M$105:$M$135,$A15,Jun!R$105:R$135)+SUMIF(Jul!$M$105:$M$135,$A15,Jul!R$105:R$135)+SUMIF(Aug!$M$105:$M$135,$A15,Aug!R$105:R$135)+SUMIF(Sep!$M$105:$M$135,$A15,Sep!R$105:R$135)+SUMIF(Okt!$M$105:$M$135,$A15,Okt!R$105:R$135)+SUMIF(Nov!$M$105:$M$135,$A15,Nov!R$105:R$135)+SUMIF(Dez!$M$105:$M$135,$A15,Dez!R$105:R$135)</f>
        <v>0</v>
      </c>
      <c r="K15" s="16">
        <f>SUMIF(Jan!$M$139:$M$169,$A15,Jan!R$139:R$169)+SUMIF(Feb!$M$139:$M$169,$A15,Feb!R$139:R$169)+SUMIF(Mar!$M$139:$M$169,$A15,Mar!R$139:R$169)+SUMIF(Apr!$M$139:$M$169,$A15,Apr!R$139:R$169)+SUMIF(Mai!$M$139:$M$169,$A15,Mai!R$139:R$169)+SUMIF(Jun!$M$139:$M$169,$A15,Jun!R$139:R$169)+SUMIF(Jul!$M$139:$M$169,$A15,Jul!R$139:R$169)+SUMIF(Aug!$M$139:$M$169,$A15,Aug!R$139:R$169)+SUMIF(Sep!$M$139:$M$169,$A15,Sep!R$139:R$169)+SUMIF(Okt!$M$139:$M$169,$A15,Okt!R$139:R$169)+SUMIF(Nov!$M$139:$M$169,$A15,Nov!R$139:R$169)+SUMIF(Dez!$M$139:$M$169,$A15,Dez!R$139:R$169)</f>
        <v>0</v>
      </c>
      <c r="L15" s="16" t="str">
        <f t="shared" si="4"/>
        <v/>
      </c>
      <c r="M15" s="17">
        <f>SUMIF(Jan!$M$105:$M$135,$A15,Jan!S$105:S$135)+SUMIF(Feb!$M$105:$M$135,$A15,Feb!S$105:S$135)+SUMIF(Mar!$M$105:$M$135,$A15,Mar!S$105:S$135)+SUMIF(Apr!$M$105:$M$135,$A15,Apr!S$105:S$135)+SUMIF(Mai!$M$105:$M$135,$A15,Mai!S$105:S$135)+SUMIF(Jun!$M$105:$M$135,$A15,Jun!S$105:S$135)+SUMIF(Jul!$M$105:$M$135,$A15,Jul!S$105:S$135)+SUMIF(Aug!$M$105:$M$135,$A15,Aug!S$105:S$135)+SUMIF(Sep!$M$105:$M$135,$A15,Sep!S$105:S$135)+SUMIF(Okt!$M$105:$M$135,$A15,Okt!S$105:S$135)+SUMIF(Nov!$M$105:$M$135,$A15,Nov!S$105:S$135)+SUMIF(Dez!$M$105:$M$135,$A15,Dez!S$105:S$135)</f>
        <v>0</v>
      </c>
      <c r="N15" s="17">
        <f>SUMIF(Jan!$M$139:$M$169,$A15,Jan!S$139:S$169)+SUMIF(Feb!$M$139:$M$169,$A15,Feb!S$139:S$169)+SUMIF(Mar!$M$139:$M$169,$A15,Mar!S$139:S$169)+SUMIF(Apr!$M$139:$M$169,$A15,Apr!S$139:S$169)+SUMIF(Mai!$M$139:$M$169,$A15,Mai!S$139:S$169)+SUMIF(Jun!$M$139:$M$169,$A15,Jun!S$139:S$169)+SUMIF(Jul!$M$139:$M$169,$A15,Jul!S$139:S$169)+SUMIF(Aug!$M$139:$M$169,$A15,Aug!S$139:S$169)+SUMIF(Sep!$M$139:$M$169,$A15,Sep!S$139:S$169)+SUMIF(Okt!$M$139:$M$169,$A15,Okt!S$139:S$169)+SUMIF(Nov!$M$139:$M$169,$A15,Nov!S$139:S$169)+SUMIF(Dez!$M$139:$M$169,$A15,Dez!S$139:S$169)</f>
        <v>0</v>
      </c>
      <c r="O15" s="17" t="str">
        <f t="shared" si="5"/>
        <v/>
      </c>
      <c r="P15" s="74">
        <f>SUMIF(Jan!$M$105:$M$135,$A15,Jan!U$105:U$135)+SUMIF(Feb!$M$105:$M$135,$A15,Feb!U$105:U$135)+SUMIF(Mar!$M$105:$M$135,$A15,Mar!U$105:U$135)+SUMIF(Apr!$M$105:$M$135,$A15,Apr!U$105:U$135)+SUMIF(Mai!$M$105:$M$135,$A15,Mai!U$105:U$135)+SUMIF(Jun!$M$105:$M$135,$A15,Jun!U$105:U$135)+SUMIF(Jul!$M$105:$M$135,$A15,Jul!U$105:U$135)+SUMIF(Aug!$M$105:$M$135,$A15,Aug!U$105:U$135)+SUMIF(Sep!$M$105:$M$135,$A15,Sep!U$105:U$135)+SUMIF(Okt!$M$105:$M$135,$A15,Okt!U$105:U$135)+SUMIF(Nov!$M$105:$M$135,$A15,Nov!U$105:U$135)+SUMIF(Dez!$M$105:$M$135,$A15,Dez!U$105:U$135)</f>
        <v>0</v>
      </c>
      <c r="Q15" s="74">
        <f>SUMIF(Jan!$M$139:$M$169,$A15,Jan!U$139:U$169)+SUMIF(Feb!$M$139:$M$169,$A15,Feb!U$139:U$169)+SUMIF(Mar!$M$139:$M$169,$A15,Mar!U$139:U$169)+SUMIF(Apr!$M$139:$M$169,$A15,Apr!U$139:U$169)+SUMIF(Mai!$M$139:$M$169,$A15,Mai!U$139:U$169)+SUMIF(Jun!$M$139:$M$169,$A15,Jun!U$139:U$169)+SUMIF(Jul!$M$139:$M$169,$A15,Jul!U$139:U$169)+SUMIF(Aug!$M$139:$M$169,$A15,Aug!U$139:U$169)+SUMIF(Sep!$M$139:$M$169,$A15,Sep!U$139:U$169)+SUMIF(Okt!$M$139:$M$169,$A15,Okt!U$139:U$169)+SUMIF(Nov!$M$139:$M$169,$A15,Nov!U$139:U$169)+SUMIF(Dez!$M$139:$M$169,$A15,Dez!U$139:U$169)</f>
        <v>0</v>
      </c>
      <c r="R15" s="11" t="str">
        <f t="shared" si="6"/>
        <v/>
      </c>
      <c r="S15" s="74" t="str">
        <f>IF(V15=0,"",(SUMIF(Jan!M$9:M$73,A15,Jan!W$9:W$73)+SUMIF(Feb!M$9:M$73,A15,Feb!W$9:W$73)+SUMIF(Mar!M$9:M$73,A15,Mar!W$9:W$73)+SUMIF(Apr!M$9:M$73,A15,Apr!W$9:W$73)+SUMIF(Mai!M$9:M$73,A15,Mai!W$9:W$73)+SUMIF(Jun!M$9:M$73,A15,Jun!W$9:W$73)+SUMIF(Jul!M$9:M$73,A15,Jul!W$9:W$73)+SUMIF(Aug!M$9:M$73,A15,Aug!W$9:W$73)+SUMIF(Sep!M$9:M$73,A15,Sep!W$9:W$73)+SUMIF(Okt!M$9:M$73,A15,Okt!W$9:W$73)+SUMIF(Nov!M$9:M$73,A15,Nov!W$9:W$73)+SUMIF(Dez!M$9:M$73,A15,Dez!W$9:W$73))/V15)</f>
        <v/>
      </c>
      <c r="T15" s="1" t="str">
        <f t="shared" si="7"/>
        <v/>
      </c>
      <c r="U15" s="6" t="str">
        <f t="shared" si="8"/>
        <v/>
      </c>
      <c r="V15" s="94">
        <f>COUNTIF(Jan!$M$105:$M$135,$A15)+COUNTIF(Jan!$M$139:$M$169,$A15)+COUNTIF(Feb!$M$105:$M$135,$A15)+COUNTIF(Feb!$M$139:$M$169,$A15)+COUNTIF(Mar!$M$105:$M$135,$A15)+COUNTIF(Mar!$M$139:$M$169,$A15)+COUNTIF(Apr!$M$105:$M$135,$A15)+COUNTIF(Apr!$M$139:$M$169,$A15)+COUNTIF(Mai!$M$105:$M$135,$A15)+COUNTIF(Mai!$M$139:$M$169,$A15)+COUNTIF(Jun!$M$105:$M$135,$A15)+COUNTIF(Jun!$M$139:$M$169,$A15)+COUNTIF(Jul!$M$105:$M$135,$A15)+COUNTIF(Jul!$M$139:$M$169,$A15)+COUNTIF(Aug!$M$105:$M$135,$A15)+COUNTIF(Aug!$M$139:$M$169,$A15)+COUNTIF(Sep!$M$105:$M$135,$A15)+COUNTIF(Sep!$M$139:$M$169,$A15)+COUNTIF(Okt!$M$105:$M$135,$A15)+COUNTIF(Okt!$M$139:$M$169,$A15)+COUNTIF(Nov!$M$105:$M$135,$A15)+COUNTIF(Nov!$M$139:$M$169,$A15)+COUNTIF(Dez!$M$105:$M$135,$A15)+COUNTIF(Dez!$M$139:$M$169,$A15)</f>
        <v>0</v>
      </c>
      <c r="W15" s="8" t="str">
        <f>IF(TEXT(V15,0)="","",IF(V15=0,"",IF(V15=1,"Radtour mit","Radtouren mit durchschn.")))</f>
        <v/>
      </c>
      <c r="X15" s="6" t="str">
        <f t="shared" si="9"/>
        <v/>
      </c>
      <c r="Y15" s="18" t="str">
        <f t="shared" si="10"/>
        <v/>
      </c>
    </row>
    <row r="16" spans="1:25" x14ac:dyDescent="0.2">
      <c r="A16" s="175">
        <f t="shared" ref="A16:A66" si="11">A15+1</f>
        <v>4</v>
      </c>
      <c r="B16" s="93" t="e">
        <f t="shared" si="2"/>
        <v>#N/A</v>
      </c>
      <c r="C16" s="495">
        <f>SUMIF(Jan!$A$9:$A$39,$A16,Jan!G$9:G$39)+SUMIF(Feb!$A$9:$A$39,$A16,Feb!G$9:G$39)+SUMIF(Mar!$A$9:$A$39,$A16,Mar!G$9:G$39)+SUMIF(Apr!$A$9:$A$39,$A16,Apr!G$9:G$39)+SUMIF(Mai!$A$9:$A$39,$A16,Mai!G$9:G$39)+SUMIF(Jun!$A$9:$A$39,$A16,Jun!G$9:G$39)+SUMIF(Jul!$A$9:$A$39,$A16,Jul!G$9:G$39)+SUMIF(Aug!$A$9:$A$39,$A16,Aug!G$9:G$39)+SUMIF(Sep!$A$9:$A$39,$A16,Sep!G$9:G$39)+SUMIF(Okt!$A$9:$A$39,$A16,Okt!G$9:G$39)+SUMIF(Nov!$A$9:$A$39,$A16,Nov!G$9:G$39)+SUMIF(Dez!$A$9:$A$39,$A16,Dez!G$9:G$39)</f>
        <v>0</v>
      </c>
      <c r="D16" s="496">
        <f>SUMIF(Jan!$A$9:$A$39,$A16,Jan!H$9:H$39)+SUMIF(Feb!$A$9:$A$39,$A16,Feb!H$9:H$39)+SUMIF(Mar!$A$9:$A$39,$A16,Mar!H$9:H$39)+SUMIF(Apr!$A$9:$A$39,$A16,Apr!H$9:H$39)+SUMIF(Mai!$A$9:$A$39,$A16,Mai!H$9:H$39)+SUMIF(Jun!$A$9:$A$39,$A16,Jun!H$9:H$39)+SUMIF(Jul!$A$9:$A$39,$A16,Jul!H$9:H$39)+SUMIF(Aug!$A$9:$A$39,$A16,Aug!H$9:H$39)+SUMIF(Sep!$A$9:$A$39,$A16,Sep!H$9:H$39)+SUMIF(Okt!$A$9:$A$39,$A16,Okt!H$9:H$39)+SUMIF(Nov!$A$9:$A$39,$A16,Nov!H$9:H$39)+SUMIF(Dez!$A$9:$A$39,$A16,Dez!H$9:H$39)</f>
        <v>0</v>
      </c>
      <c r="E16" s="496">
        <f>COUNTIF(Jan!$M$105:$M$135,$A16)+COUNTIF(Feb!$M$105:$M$135,$A16)+COUNTIF(Mar!$M$105:$M$135,$A16)+COUNTIF(Apr!$M$105:$M$135,$A16)+COUNTIF(Mai!$M$105:$M$135,$A16)+COUNTIF(Jun!$M$105:$M$135,$A16)+COUNTIF(Jul!$M$105:$M$135,$A16)+COUNTIF(Aug!$M$105:$M$135,$A16)+COUNTIF(Sep!$M$105:$M$135,$A16)+COUNTIF(Okt!$M$105:$M$135,$A16)+COUNTIF(Nov!$M$105:$M$135,$A16)+COUNTIF(Dez!$M$105:$M$135,$A16)</f>
        <v>0</v>
      </c>
      <c r="F16" s="496">
        <f>COUNTIF(Jan!$M$139:$M$169,$A16)+COUNTIF(Feb!$M$139:$M$169,$A16)+COUNTIF(Mar!$M$139:$M$169,$A16)+COUNTIF(Apr!$M$139:$M$169,$A16)+COUNTIF(Mai!$M$139:$M$169,$A16)+COUNTIF(Jun!$M$139:$M$169,$A16)+COUNTIF(Jul!$M$139:$M$169,$A16)+COUNTIF(Aug!$M$139:$M$169,$A16)+COUNTIF(Sep!$M$139:$M$169,$A16)+COUNTIF(Okt!$M$139:$M$169,$A16)+COUNTIF(Nov!$M$139:$M$169,$A16)+COUNTIF(Dez!$M$139:$M$169,$A16)</f>
        <v>0</v>
      </c>
      <c r="G16" s="496">
        <f t="shared" si="3"/>
        <v>0</v>
      </c>
      <c r="H16" s="93" t="str">
        <f t="shared" si="0"/>
        <v/>
      </c>
      <c r="I16" s="93" t="str">
        <f>IF(ISERROR(H16/(Start!$D$25*Start!$D$25)),"",H16/(Start!$D$25*Start!$D$25))</f>
        <v/>
      </c>
      <c r="J16" s="16">
        <f>SUMIF(Jan!$M$105:$M$135,$A16,Jan!R$105:R$135)+SUMIF(Feb!$M$105:$M$135,$A16,Feb!R$105:R$135)+SUMIF(Mar!$M$105:$M$135,$A16,Mar!R$105:R$135)+SUMIF(Apr!$M$105:$M$135,$A16,Apr!R$105:R$135)+SUMIF(Mai!$M$105:$M$135,$A16,Mai!R$105:R$135)+SUMIF(Jun!$M$105:$M$135,$A16,Jun!R$105:R$135)+SUMIF(Jul!$M$105:$M$135,$A16,Jul!R$105:R$135)+SUMIF(Aug!$M$105:$M$135,$A16,Aug!R$105:R$135)+SUMIF(Sep!$M$105:$M$135,$A16,Sep!R$105:R$135)+SUMIF(Okt!$M$105:$M$135,$A16,Okt!R$105:R$135)+SUMIF(Nov!$M$105:$M$135,$A16,Nov!R$105:R$135)+SUMIF(Dez!$M$105:$M$135,$A16,Dez!R$105:R$135)</f>
        <v>0</v>
      </c>
      <c r="K16" s="16">
        <f>SUMIF(Jan!$M$139:$M$169,$A16,Jan!R$139:R$169)+SUMIF(Feb!$M$139:$M$169,$A16,Feb!R$139:R$169)+SUMIF(Mar!$M$139:$M$169,$A16,Mar!R$139:R$169)+SUMIF(Apr!$M$139:$M$169,$A16,Apr!R$139:R$169)+SUMIF(Mai!$M$139:$M$169,$A16,Mai!R$139:R$169)+SUMIF(Jun!$M$139:$M$169,$A16,Jun!R$139:R$169)+SUMIF(Jul!$M$139:$M$169,$A16,Jul!R$139:R$169)+SUMIF(Aug!$M$139:$M$169,$A16,Aug!R$139:R$169)+SUMIF(Sep!$M$139:$M$169,$A16,Sep!R$139:R$169)+SUMIF(Okt!$M$139:$M$169,$A16,Okt!R$139:R$169)+SUMIF(Nov!$M$139:$M$169,$A16,Nov!R$139:R$169)+SUMIF(Dez!$M$139:$M$169,$A16,Dez!R$139:R$169)</f>
        <v>0</v>
      </c>
      <c r="L16" s="16" t="str">
        <f t="shared" si="4"/>
        <v/>
      </c>
      <c r="M16" s="17">
        <f>SUMIF(Jan!$M$105:$M$135,$A16,Jan!S$105:S$135)+SUMIF(Feb!$M$105:$M$135,$A16,Feb!S$105:S$135)+SUMIF(Mar!$M$105:$M$135,$A16,Mar!S$105:S$135)+SUMIF(Apr!$M$105:$M$135,$A16,Apr!S$105:S$135)+SUMIF(Mai!$M$105:$M$135,$A16,Mai!S$105:S$135)+SUMIF(Jun!$M$105:$M$135,$A16,Jun!S$105:S$135)+SUMIF(Jul!$M$105:$M$135,$A16,Jul!S$105:S$135)+SUMIF(Aug!$M$105:$M$135,$A16,Aug!S$105:S$135)+SUMIF(Sep!$M$105:$M$135,$A16,Sep!S$105:S$135)+SUMIF(Okt!$M$105:$M$135,$A16,Okt!S$105:S$135)+SUMIF(Nov!$M$105:$M$135,$A16,Nov!S$105:S$135)+SUMIF(Dez!$M$105:$M$135,$A16,Dez!S$105:S$135)</f>
        <v>0</v>
      </c>
      <c r="N16" s="17">
        <f>SUMIF(Jan!$M$139:$M$169,$A16,Jan!S$139:S$169)+SUMIF(Feb!$M$139:$M$169,$A16,Feb!S$139:S$169)+SUMIF(Mar!$M$139:$M$169,$A16,Mar!S$139:S$169)+SUMIF(Apr!$M$139:$M$169,$A16,Apr!S$139:S$169)+SUMIF(Mai!$M$139:$M$169,$A16,Mai!S$139:S$169)+SUMIF(Jun!$M$139:$M$169,$A16,Jun!S$139:S$169)+SUMIF(Jul!$M$139:$M$169,$A16,Jul!S$139:S$169)+SUMIF(Aug!$M$139:$M$169,$A16,Aug!S$139:S$169)+SUMIF(Sep!$M$139:$M$169,$A16,Sep!S$139:S$169)+SUMIF(Okt!$M$139:$M$169,$A16,Okt!S$139:S$169)+SUMIF(Nov!$M$139:$M$169,$A16,Nov!S$139:S$169)+SUMIF(Dez!$M$139:$M$169,$A16,Dez!S$139:S$169)</f>
        <v>0</v>
      </c>
      <c r="O16" s="17" t="str">
        <f t="shared" si="5"/>
        <v/>
      </c>
      <c r="P16" s="74">
        <f>SUMIF(Jan!$M$105:$M$135,$A16,Jan!U$105:U$135)+SUMIF(Feb!$M$105:$M$135,$A16,Feb!U$105:U$135)+SUMIF(Mar!$M$105:$M$135,$A16,Mar!U$105:U$135)+SUMIF(Apr!$M$105:$M$135,$A16,Apr!U$105:U$135)+SUMIF(Mai!$M$105:$M$135,$A16,Mai!U$105:U$135)+SUMIF(Jun!$M$105:$M$135,$A16,Jun!U$105:U$135)+SUMIF(Jul!$M$105:$M$135,$A16,Jul!U$105:U$135)+SUMIF(Aug!$M$105:$M$135,$A16,Aug!U$105:U$135)+SUMIF(Sep!$M$105:$M$135,$A16,Sep!U$105:U$135)+SUMIF(Okt!$M$105:$M$135,$A16,Okt!U$105:U$135)+SUMIF(Nov!$M$105:$M$135,$A16,Nov!U$105:U$135)+SUMIF(Dez!$M$105:$M$135,$A16,Dez!U$105:U$135)</f>
        <v>0</v>
      </c>
      <c r="Q16" s="74">
        <f>SUMIF(Jan!$M$139:$M$169,$A16,Jan!U$139:U$169)+SUMIF(Feb!$M$139:$M$169,$A16,Feb!U$139:U$169)+SUMIF(Mar!$M$139:$M$169,$A16,Mar!U$139:U$169)+SUMIF(Apr!$M$139:$M$169,$A16,Apr!U$139:U$169)+SUMIF(Mai!$M$139:$M$169,$A16,Mai!U$139:U$169)+SUMIF(Jun!$M$139:$M$169,$A16,Jun!U$139:U$169)+SUMIF(Jul!$M$139:$M$169,$A16,Jul!U$139:U$169)+SUMIF(Aug!$M$139:$M$169,$A16,Aug!U$139:U$169)+SUMIF(Sep!$M$139:$M$169,$A16,Sep!U$139:U$169)+SUMIF(Okt!$M$139:$M$169,$A16,Okt!U$139:U$169)+SUMIF(Nov!$M$139:$M$169,$A16,Nov!U$139:U$169)+SUMIF(Dez!$M$139:$M$169,$A16,Dez!U$139:U$169)</f>
        <v>0</v>
      </c>
      <c r="R16" s="11" t="str">
        <f t="shared" si="6"/>
        <v/>
      </c>
      <c r="S16" s="74" t="str">
        <f>IF(V16=0,"",(SUMIF(Jan!M$9:M$73,A16,Jan!W$9:W$73)+SUMIF(Feb!M$9:M$73,A16,Feb!W$9:W$73)+SUMIF(Mar!M$9:M$73,A16,Mar!W$9:W$73)+SUMIF(Apr!M$9:M$73,A16,Apr!W$9:W$73)+SUMIF(Mai!M$9:M$73,A16,Mai!W$9:W$73)+SUMIF(Jun!M$9:M$73,A16,Jun!W$9:W$73)+SUMIF(Jul!M$9:M$73,A16,Jul!W$9:W$73)+SUMIF(Aug!M$9:M$73,A16,Aug!W$9:W$73)+SUMIF(Sep!M$9:M$73,A16,Sep!W$9:W$73)+SUMIF(Okt!M$9:M$73,A16,Okt!W$9:W$73)+SUMIF(Nov!M$9:M$73,A16,Nov!W$9:W$73)+SUMIF(Dez!M$9:M$73,A16,Dez!W$9:W$73))/V16)</f>
        <v/>
      </c>
      <c r="T16" s="1" t="str">
        <f t="shared" si="7"/>
        <v/>
      </c>
      <c r="U16" s="6" t="str">
        <f t="shared" si="8"/>
        <v/>
      </c>
      <c r="V16" s="94">
        <f>COUNTIF(Jan!$M$105:$M$135,$A16)+COUNTIF(Jan!$M$139:$M$169,$A16)+COUNTIF(Feb!$M$105:$M$135,$A16)+COUNTIF(Feb!$M$139:$M$169,$A16)+COUNTIF(Mar!$M$105:$M$135,$A16)+COUNTIF(Mar!$M$139:$M$169,$A16)+COUNTIF(Apr!$M$105:$M$135,$A16)+COUNTIF(Apr!$M$139:$M$169,$A16)+COUNTIF(Mai!$M$105:$M$135,$A16)+COUNTIF(Mai!$M$139:$M$169,$A16)+COUNTIF(Jun!$M$105:$M$135,$A16)+COUNTIF(Jun!$M$139:$M$169,$A16)+COUNTIF(Jul!$M$105:$M$135,$A16)+COUNTIF(Jul!$M$139:$M$169,$A16)+COUNTIF(Aug!$M$105:$M$135,$A16)+COUNTIF(Aug!$M$139:$M$169,$A16)+COUNTIF(Sep!$M$105:$M$135,$A16)+COUNTIF(Sep!$M$139:$M$169,$A16)+COUNTIF(Okt!$M$105:$M$135,$A16)+COUNTIF(Okt!$M$139:$M$169,$A16)+COUNTIF(Nov!$M$105:$M$135,$A16)+COUNTIF(Nov!$M$139:$M$169,$A16)+COUNTIF(Dez!$M$105:$M$135,$A16)+COUNTIF(Dez!$M$139:$M$169,$A16)</f>
        <v>0</v>
      </c>
      <c r="W16" s="8" t="str">
        <f t="shared" ref="W16:W66" si="12">IF(TEXT(V16,0)="","",IF(V16=0,"",IF(V16=1,"Radtour mit","Radtouren mit durchschn.")))</f>
        <v/>
      </c>
      <c r="X16" s="6" t="str">
        <f t="shared" si="9"/>
        <v/>
      </c>
      <c r="Y16" s="18" t="str">
        <f t="shared" si="10"/>
        <v/>
      </c>
    </row>
    <row r="17" spans="1:25" x14ac:dyDescent="0.2">
      <c r="A17" s="175">
        <f t="shared" si="11"/>
        <v>5</v>
      </c>
      <c r="B17" s="93" t="e">
        <f t="shared" si="2"/>
        <v>#N/A</v>
      </c>
      <c r="C17" s="495">
        <f>SUMIF(Jan!$A$9:$A$39,$A17,Jan!G$9:G$39)+SUMIF(Feb!$A$9:$A$39,$A17,Feb!G$9:G$39)+SUMIF(Mar!$A$9:$A$39,$A17,Mar!G$9:G$39)+SUMIF(Apr!$A$9:$A$39,$A17,Apr!G$9:G$39)+SUMIF(Mai!$A$9:$A$39,$A17,Mai!G$9:G$39)+SUMIF(Jun!$A$9:$A$39,$A17,Jun!G$9:G$39)+SUMIF(Jul!$A$9:$A$39,$A17,Jul!G$9:G$39)+SUMIF(Aug!$A$9:$A$39,$A17,Aug!G$9:G$39)+SUMIF(Sep!$A$9:$A$39,$A17,Sep!G$9:G$39)+SUMIF(Okt!$A$9:$A$39,$A17,Okt!G$9:G$39)+SUMIF(Nov!$A$9:$A$39,$A17,Nov!G$9:G$39)+SUMIF(Dez!$A$9:$A$39,$A17,Dez!G$9:G$39)</f>
        <v>0</v>
      </c>
      <c r="D17" s="496">
        <f>SUMIF(Jan!$A$9:$A$39,$A17,Jan!H$9:H$39)+SUMIF(Feb!$A$9:$A$39,$A17,Feb!H$9:H$39)+SUMIF(Mar!$A$9:$A$39,$A17,Mar!H$9:H$39)+SUMIF(Apr!$A$9:$A$39,$A17,Apr!H$9:H$39)+SUMIF(Mai!$A$9:$A$39,$A17,Mai!H$9:H$39)+SUMIF(Jun!$A$9:$A$39,$A17,Jun!H$9:H$39)+SUMIF(Jul!$A$9:$A$39,$A17,Jul!H$9:H$39)+SUMIF(Aug!$A$9:$A$39,$A17,Aug!H$9:H$39)+SUMIF(Sep!$A$9:$A$39,$A17,Sep!H$9:H$39)+SUMIF(Okt!$A$9:$A$39,$A17,Okt!H$9:H$39)+SUMIF(Nov!$A$9:$A$39,$A17,Nov!H$9:H$39)+SUMIF(Dez!$A$9:$A$39,$A17,Dez!H$9:H$39)</f>
        <v>0</v>
      </c>
      <c r="E17" s="496">
        <f>COUNTIF(Jan!$M$105:$M$135,$A17)+COUNTIF(Feb!$M$105:$M$135,$A17)+COUNTIF(Mar!$M$105:$M$135,$A17)+COUNTIF(Apr!$M$105:$M$135,$A17)+COUNTIF(Mai!$M$105:$M$135,$A17)+COUNTIF(Jun!$M$105:$M$135,$A17)+COUNTIF(Jul!$M$105:$M$135,$A17)+COUNTIF(Aug!$M$105:$M$135,$A17)+COUNTIF(Sep!$M$105:$M$135,$A17)+COUNTIF(Okt!$M$105:$M$135,$A17)+COUNTIF(Nov!$M$105:$M$135,$A17)+COUNTIF(Dez!$M$105:$M$135,$A17)</f>
        <v>0</v>
      </c>
      <c r="F17" s="496">
        <f>COUNTIF(Jan!$M$139:$M$169,$A17)+COUNTIF(Feb!$M$139:$M$169,$A17)+COUNTIF(Mar!$M$139:$M$169,$A17)+COUNTIF(Apr!$M$139:$M$169,$A17)+COUNTIF(Mai!$M$139:$M$169,$A17)+COUNTIF(Jun!$M$139:$M$169,$A17)+COUNTIF(Jul!$M$139:$M$169,$A17)+COUNTIF(Aug!$M$139:$M$169,$A17)+COUNTIF(Sep!$M$139:$M$169,$A17)+COUNTIF(Okt!$M$139:$M$169,$A17)+COUNTIF(Nov!$M$139:$M$169,$A17)+COUNTIF(Dez!$M$139:$M$169,$A17)</f>
        <v>0</v>
      </c>
      <c r="G17" s="496">
        <f t="shared" si="3"/>
        <v>0</v>
      </c>
      <c r="H17" s="93" t="str">
        <f t="shared" si="0"/>
        <v/>
      </c>
      <c r="I17" s="93" t="str">
        <f>IF(ISERROR(H17/(Start!$D$25*Start!$D$25)),"",H17/(Start!$D$25*Start!$D$25))</f>
        <v/>
      </c>
      <c r="J17" s="16">
        <f>SUMIF(Jan!$M$105:$M$135,$A17,Jan!R$105:R$135)+SUMIF(Feb!$M$105:$M$135,$A17,Feb!R$105:R$135)+SUMIF(Mar!$M$105:$M$135,$A17,Mar!R$105:R$135)+SUMIF(Apr!$M$105:$M$135,$A17,Apr!R$105:R$135)+SUMIF(Mai!$M$105:$M$135,$A17,Mai!R$105:R$135)+SUMIF(Jun!$M$105:$M$135,$A17,Jun!R$105:R$135)+SUMIF(Jul!$M$105:$M$135,$A17,Jul!R$105:R$135)+SUMIF(Aug!$M$105:$M$135,$A17,Aug!R$105:R$135)+SUMIF(Sep!$M$105:$M$135,$A17,Sep!R$105:R$135)+SUMIF(Okt!$M$105:$M$135,$A17,Okt!R$105:R$135)+SUMIF(Nov!$M$105:$M$135,$A17,Nov!R$105:R$135)+SUMIF(Dez!$M$105:$M$135,$A17,Dez!R$105:R$135)</f>
        <v>0</v>
      </c>
      <c r="K17" s="16">
        <f>SUMIF(Jan!$M$139:$M$169,$A17,Jan!R$139:R$169)+SUMIF(Feb!$M$139:$M$169,$A17,Feb!R$139:R$169)+SUMIF(Mar!$M$139:$M$169,$A17,Mar!R$139:R$169)+SUMIF(Apr!$M$139:$M$169,$A17,Apr!R$139:R$169)+SUMIF(Mai!$M$139:$M$169,$A17,Mai!R$139:R$169)+SUMIF(Jun!$M$139:$M$169,$A17,Jun!R$139:R$169)+SUMIF(Jul!$M$139:$M$169,$A17,Jul!R$139:R$169)+SUMIF(Aug!$M$139:$M$169,$A17,Aug!R$139:R$169)+SUMIF(Sep!$M$139:$M$169,$A17,Sep!R$139:R$169)+SUMIF(Okt!$M$139:$M$169,$A17,Okt!R$139:R$169)+SUMIF(Nov!$M$139:$M$169,$A17,Nov!R$139:R$169)+SUMIF(Dez!$M$139:$M$169,$A17,Dez!R$139:R$169)</f>
        <v>0</v>
      </c>
      <c r="L17" s="16" t="str">
        <f t="shared" si="4"/>
        <v/>
      </c>
      <c r="M17" s="17">
        <f>SUMIF(Jan!$M$105:$M$135,$A17,Jan!S$105:S$135)+SUMIF(Feb!$M$105:$M$135,$A17,Feb!S$105:S$135)+SUMIF(Mar!$M$105:$M$135,$A17,Mar!S$105:S$135)+SUMIF(Apr!$M$105:$M$135,$A17,Apr!S$105:S$135)+SUMIF(Mai!$M$105:$M$135,$A17,Mai!S$105:S$135)+SUMIF(Jun!$M$105:$M$135,$A17,Jun!S$105:S$135)+SUMIF(Jul!$M$105:$M$135,$A17,Jul!S$105:S$135)+SUMIF(Aug!$M$105:$M$135,$A17,Aug!S$105:S$135)+SUMIF(Sep!$M$105:$M$135,$A17,Sep!S$105:S$135)+SUMIF(Okt!$M$105:$M$135,$A17,Okt!S$105:S$135)+SUMIF(Nov!$M$105:$M$135,$A17,Nov!S$105:S$135)+SUMIF(Dez!$M$105:$M$135,$A17,Dez!S$105:S$135)</f>
        <v>0</v>
      </c>
      <c r="N17" s="17">
        <f>SUMIF(Jan!$M$139:$M$169,$A17,Jan!S$139:S$169)+SUMIF(Feb!$M$139:$M$169,$A17,Feb!S$139:S$169)+SUMIF(Mar!$M$139:$M$169,$A17,Mar!S$139:S$169)+SUMIF(Apr!$M$139:$M$169,$A17,Apr!S$139:S$169)+SUMIF(Mai!$M$139:$M$169,$A17,Mai!S$139:S$169)+SUMIF(Jun!$M$139:$M$169,$A17,Jun!S$139:S$169)+SUMIF(Jul!$M$139:$M$169,$A17,Jul!S$139:S$169)+SUMIF(Aug!$M$139:$M$169,$A17,Aug!S$139:S$169)+SUMIF(Sep!$M$139:$M$169,$A17,Sep!S$139:S$169)+SUMIF(Okt!$M$139:$M$169,$A17,Okt!S$139:S$169)+SUMIF(Nov!$M$139:$M$169,$A17,Nov!S$139:S$169)+SUMIF(Dez!$M$139:$M$169,$A17,Dez!S$139:S$169)</f>
        <v>0</v>
      </c>
      <c r="O17" s="17" t="str">
        <f t="shared" si="5"/>
        <v/>
      </c>
      <c r="P17" s="74">
        <f>SUMIF(Jan!$M$105:$M$135,$A17,Jan!U$105:U$135)+SUMIF(Feb!$M$105:$M$135,$A17,Feb!U$105:U$135)+SUMIF(Mar!$M$105:$M$135,$A17,Mar!U$105:U$135)+SUMIF(Apr!$M$105:$M$135,$A17,Apr!U$105:U$135)+SUMIF(Mai!$M$105:$M$135,$A17,Mai!U$105:U$135)+SUMIF(Jun!$M$105:$M$135,$A17,Jun!U$105:U$135)+SUMIF(Jul!$M$105:$M$135,$A17,Jul!U$105:U$135)+SUMIF(Aug!$M$105:$M$135,$A17,Aug!U$105:U$135)+SUMIF(Sep!$M$105:$M$135,$A17,Sep!U$105:U$135)+SUMIF(Okt!$M$105:$M$135,$A17,Okt!U$105:U$135)+SUMIF(Nov!$M$105:$M$135,$A17,Nov!U$105:U$135)+SUMIF(Dez!$M$105:$M$135,$A17,Dez!U$105:U$135)</f>
        <v>0</v>
      </c>
      <c r="Q17" s="74">
        <f>SUMIF(Jan!$M$139:$M$169,$A17,Jan!U$139:U$169)+SUMIF(Feb!$M$139:$M$169,$A17,Feb!U$139:U$169)+SUMIF(Mar!$M$139:$M$169,$A17,Mar!U$139:U$169)+SUMIF(Apr!$M$139:$M$169,$A17,Apr!U$139:U$169)+SUMIF(Mai!$M$139:$M$169,$A17,Mai!U$139:U$169)+SUMIF(Jun!$M$139:$M$169,$A17,Jun!U$139:U$169)+SUMIF(Jul!$M$139:$M$169,$A17,Jul!U$139:U$169)+SUMIF(Aug!$M$139:$M$169,$A17,Aug!U$139:U$169)+SUMIF(Sep!$M$139:$M$169,$A17,Sep!U$139:U$169)+SUMIF(Okt!$M$139:$M$169,$A17,Okt!U$139:U$169)+SUMIF(Nov!$M$139:$M$169,$A17,Nov!U$139:U$169)+SUMIF(Dez!$M$139:$M$169,$A17,Dez!U$139:U$169)</f>
        <v>0</v>
      </c>
      <c r="R17" s="11" t="str">
        <f t="shared" si="6"/>
        <v/>
      </c>
      <c r="S17" s="74" t="str">
        <f>IF(V17=0,"",(SUMIF(Jan!M$9:M$73,A17,Jan!W$9:W$73)+SUMIF(Feb!M$9:M$73,A17,Feb!W$9:W$73)+SUMIF(Mar!M$9:M$73,A17,Mar!W$9:W$73)+SUMIF(Apr!M$9:M$73,A17,Apr!W$9:W$73)+SUMIF(Mai!M$9:M$73,A17,Mai!W$9:W$73)+SUMIF(Jun!M$9:M$73,A17,Jun!W$9:W$73)+SUMIF(Jul!M$9:M$73,A17,Jul!W$9:W$73)+SUMIF(Aug!M$9:M$73,A17,Aug!W$9:W$73)+SUMIF(Sep!M$9:M$73,A17,Sep!W$9:W$73)+SUMIF(Okt!M$9:M$73,A17,Okt!W$9:W$73)+SUMIF(Nov!M$9:M$73,A17,Nov!W$9:W$73)+SUMIF(Dez!M$9:M$73,A17,Dez!W$9:W$73))/V17)</f>
        <v/>
      </c>
      <c r="T17" s="1" t="str">
        <f t="shared" si="7"/>
        <v/>
      </c>
      <c r="U17" s="6" t="str">
        <f t="shared" si="8"/>
        <v/>
      </c>
      <c r="V17" s="94">
        <f>COUNTIF(Jan!$M$105:$M$135,$A17)+COUNTIF(Jan!$M$139:$M$169,$A17)+COUNTIF(Feb!$M$105:$M$135,$A17)+COUNTIF(Feb!$M$139:$M$169,$A17)+COUNTIF(Mar!$M$105:$M$135,$A17)+COUNTIF(Mar!$M$139:$M$169,$A17)+COUNTIF(Apr!$M$105:$M$135,$A17)+COUNTIF(Apr!$M$139:$M$169,$A17)+COUNTIF(Mai!$M$105:$M$135,$A17)+COUNTIF(Mai!$M$139:$M$169,$A17)+COUNTIF(Jun!$M$105:$M$135,$A17)+COUNTIF(Jun!$M$139:$M$169,$A17)+COUNTIF(Jul!$M$105:$M$135,$A17)+COUNTIF(Jul!$M$139:$M$169,$A17)+COUNTIF(Aug!$M$105:$M$135,$A17)+COUNTIF(Aug!$M$139:$M$169,$A17)+COUNTIF(Sep!$M$105:$M$135,$A17)+COUNTIF(Sep!$M$139:$M$169,$A17)+COUNTIF(Okt!$M$105:$M$135,$A17)+COUNTIF(Okt!$M$139:$M$169,$A17)+COUNTIF(Nov!$M$105:$M$135,$A17)+COUNTIF(Nov!$M$139:$M$169,$A17)+COUNTIF(Dez!$M$105:$M$135,$A17)+COUNTIF(Dez!$M$139:$M$169,$A17)</f>
        <v>0</v>
      </c>
      <c r="W17" s="8" t="str">
        <f t="shared" si="12"/>
        <v/>
      </c>
      <c r="X17" s="6" t="str">
        <f t="shared" si="9"/>
        <v/>
      </c>
      <c r="Y17" s="18" t="str">
        <f t="shared" si="10"/>
        <v/>
      </c>
    </row>
    <row r="18" spans="1:25" x14ac:dyDescent="0.2">
      <c r="A18" s="175">
        <f t="shared" si="11"/>
        <v>6</v>
      </c>
      <c r="B18" s="93" t="e">
        <f t="shared" si="2"/>
        <v>#N/A</v>
      </c>
      <c r="C18" s="495">
        <f>SUMIF(Jan!$A$9:$A$39,$A18,Jan!G$9:G$39)+SUMIF(Feb!$A$9:$A$39,$A18,Feb!G$9:G$39)+SUMIF(Mar!$A$9:$A$39,$A18,Mar!G$9:G$39)+SUMIF(Apr!$A$9:$A$39,$A18,Apr!G$9:G$39)+SUMIF(Mai!$A$9:$A$39,$A18,Mai!G$9:G$39)+SUMIF(Jun!$A$9:$A$39,$A18,Jun!G$9:G$39)+SUMIF(Jul!$A$9:$A$39,$A18,Jul!G$9:G$39)+SUMIF(Aug!$A$9:$A$39,$A18,Aug!G$9:G$39)+SUMIF(Sep!$A$9:$A$39,$A18,Sep!G$9:G$39)+SUMIF(Okt!$A$9:$A$39,$A18,Okt!G$9:G$39)+SUMIF(Nov!$A$9:$A$39,$A18,Nov!G$9:G$39)+SUMIF(Dez!$A$9:$A$39,$A18,Dez!G$9:G$39)</f>
        <v>0</v>
      </c>
      <c r="D18" s="496">
        <f>SUMIF(Jan!$A$9:$A$39,$A18,Jan!H$9:H$39)+SUMIF(Feb!$A$9:$A$39,$A18,Feb!H$9:H$39)+SUMIF(Mar!$A$9:$A$39,$A18,Mar!H$9:H$39)+SUMIF(Apr!$A$9:$A$39,$A18,Apr!H$9:H$39)+SUMIF(Mai!$A$9:$A$39,$A18,Mai!H$9:H$39)+SUMIF(Jun!$A$9:$A$39,$A18,Jun!H$9:H$39)+SUMIF(Jul!$A$9:$A$39,$A18,Jul!H$9:H$39)+SUMIF(Aug!$A$9:$A$39,$A18,Aug!H$9:H$39)+SUMIF(Sep!$A$9:$A$39,$A18,Sep!H$9:H$39)+SUMIF(Okt!$A$9:$A$39,$A18,Okt!H$9:H$39)+SUMIF(Nov!$A$9:$A$39,$A18,Nov!H$9:H$39)+SUMIF(Dez!$A$9:$A$39,$A18,Dez!H$9:H$39)</f>
        <v>0</v>
      </c>
      <c r="E18" s="496">
        <f>COUNTIF(Jan!$M$105:$M$135,$A18)+COUNTIF(Feb!$M$105:$M$135,$A18)+COUNTIF(Mar!$M$105:$M$135,$A18)+COUNTIF(Apr!$M$105:$M$135,$A18)+COUNTIF(Mai!$M$105:$M$135,$A18)+COUNTIF(Jun!$M$105:$M$135,$A18)+COUNTIF(Jul!$M$105:$M$135,$A18)+COUNTIF(Aug!$M$105:$M$135,$A18)+COUNTIF(Sep!$M$105:$M$135,$A18)+COUNTIF(Okt!$M$105:$M$135,$A18)+COUNTIF(Nov!$M$105:$M$135,$A18)+COUNTIF(Dez!$M$105:$M$135,$A18)</f>
        <v>0</v>
      </c>
      <c r="F18" s="496">
        <f>COUNTIF(Jan!$M$139:$M$169,$A18)+COUNTIF(Feb!$M$139:$M$169,$A18)+COUNTIF(Mar!$M$139:$M$169,$A18)+COUNTIF(Apr!$M$139:$M$169,$A18)+COUNTIF(Mai!$M$139:$M$169,$A18)+COUNTIF(Jun!$M$139:$M$169,$A18)+COUNTIF(Jul!$M$139:$M$169,$A18)+COUNTIF(Aug!$M$139:$M$169,$A18)+COUNTIF(Sep!$M$139:$M$169,$A18)+COUNTIF(Okt!$M$139:$M$169,$A18)+COUNTIF(Nov!$M$139:$M$169,$A18)+COUNTIF(Dez!$M$139:$M$169,$A18)</f>
        <v>0</v>
      </c>
      <c r="G18" s="496">
        <f t="shared" si="3"/>
        <v>0</v>
      </c>
      <c r="H18" s="93" t="str">
        <f t="shared" si="0"/>
        <v/>
      </c>
      <c r="I18" s="93" t="str">
        <f>IF(ISERROR(H18/(Start!$D$25*Start!$D$25)),"",H18/(Start!$D$25*Start!$D$25))</f>
        <v/>
      </c>
      <c r="J18" s="16">
        <f>SUMIF(Jan!$M$105:$M$135,$A18,Jan!R$105:R$135)+SUMIF(Feb!$M$105:$M$135,$A18,Feb!R$105:R$135)+SUMIF(Mar!$M$105:$M$135,$A18,Mar!R$105:R$135)+SUMIF(Apr!$M$105:$M$135,$A18,Apr!R$105:R$135)+SUMIF(Mai!$M$105:$M$135,$A18,Mai!R$105:R$135)+SUMIF(Jun!$M$105:$M$135,$A18,Jun!R$105:R$135)+SUMIF(Jul!$M$105:$M$135,$A18,Jul!R$105:R$135)+SUMIF(Aug!$M$105:$M$135,$A18,Aug!R$105:R$135)+SUMIF(Sep!$M$105:$M$135,$A18,Sep!R$105:R$135)+SUMIF(Okt!$M$105:$M$135,$A18,Okt!R$105:R$135)+SUMIF(Nov!$M$105:$M$135,$A18,Nov!R$105:R$135)+SUMIF(Dez!$M$105:$M$135,$A18,Dez!R$105:R$135)</f>
        <v>0</v>
      </c>
      <c r="K18" s="16">
        <f>SUMIF(Jan!$M$139:$M$169,$A18,Jan!R$139:R$169)+SUMIF(Feb!$M$139:$M$169,$A18,Feb!R$139:R$169)+SUMIF(Mar!$M$139:$M$169,$A18,Mar!R$139:R$169)+SUMIF(Apr!$M$139:$M$169,$A18,Apr!R$139:R$169)+SUMIF(Mai!$M$139:$M$169,$A18,Mai!R$139:R$169)+SUMIF(Jun!$M$139:$M$169,$A18,Jun!R$139:R$169)+SUMIF(Jul!$M$139:$M$169,$A18,Jul!R$139:R$169)+SUMIF(Aug!$M$139:$M$169,$A18,Aug!R$139:R$169)+SUMIF(Sep!$M$139:$M$169,$A18,Sep!R$139:R$169)+SUMIF(Okt!$M$139:$M$169,$A18,Okt!R$139:R$169)+SUMIF(Nov!$M$139:$M$169,$A18,Nov!R$139:R$169)+SUMIF(Dez!$M$139:$M$169,$A18,Dez!R$139:R$169)</f>
        <v>0</v>
      </c>
      <c r="L18" s="16" t="str">
        <f t="shared" si="4"/>
        <v/>
      </c>
      <c r="M18" s="17">
        <f>SUMIF(Jan!$M$105:$M$135,$A18,Jan!S$105:S$135)+SUMIF(Feb!$M$105:$M$135,$A18,Feb!S$105:S$135)+SUMIF(Mar!$M$105:$M$135,$A18,Mar!S$105:S$135)+SUMIF(Apr!$M$105:$M$135,$A18,Apr!S$105:S$135)+SUMIF(Mai!$M$105:$M$135,$A18,Mai!S$105:S$135)+SUMIF(Jun!$M$105:$M$135,$A18,Jun!S$105:S$135)+SUMIF(Jul!$M$105:$M$135,$A18,Jul!S$105:S$135)+SUMIF(Aug!$M$105:$M$135,$A18,Aug!S$105:S$135)+SUMIF(Sep!$M$105:$M$135,$A18,Sep!S$105:S$135)+SUMIF(Okt!$M$105:$M$135,$A18,Okt!S$105:S$135)+SUMIF(Nov!$M$105:$M$135,$A18,Nov!S$105:S$135)+SUMIF(Dez!$M$105:$M$135,$A18,Dez!S$105:S$135)</f>
        <v>0</v>
      </c>
      <c r="N18" s="17">
        <f>SUMIF(Jan!$M$139:$M$169,$A18,Jan!S$139:S$169)+SUMIF(Feb!$M$139:$M$169,$A18,Feb!S$139:S$169)+SUMIF(Mar!$M$139:$M$169,$A18,Mar!S$139:S$169)+SUMIF(Apr!$M$139:$M$169,$A18,Apr!S$139:S$169)+SUMIF(Mai!$M$139:$M$169,$A18,Mai!S$139:S$169)+SUMIF(Jun!$M$139:$M$169,$A18,Jun!S$139:S$169)+SUMIF(Jul!$M$139:$M$169,$A18,Jul!S$139:S$169)+SUMIF(Aug!$M$139:$M$169,$A18,Aug!S$139:S$169)+SUMIF(Sep!$M$139:$M$169,$A18,Sep!S$139:S$169)+SUMIF(Okt!$M$139:$M$169,$A18,Okt!S$139:S$169)+SUMIF(Nov!$M$139:$M$169,$A18,Nov!S$139:S$169)+SUMIF(Dez!$M$139:$M$169,$A18,Dez!S$139:S$169)</f>
        <v>0</v>
      </c>
      <c r="O18" s="17" t="str">
        <f t="shared" si="5"/>
        <v/>
      </c>
      <c r="P18" s="74">
        <f>SUMIF(Jan!$M$105:$M$135,$A18,Jan!U$105:U$135)+SUMIF(Feb!$M$105:$M$135,$A18,Feb!U$105:U$135)+SUMIF(Mar!$M$105:$M$135,$A18,Mar!U$105:U$135)+SUMIF(Apr!$M$105:$M$135,$A18,Apr!U$105:U$135)+SUMIF(Mai!$M$105:$M$135,$A18,Mai!U$105:U$135)+SUMIF(Jun!$M$105:$M$135,$A18,Jun!U$105:U$135)+SUMIF(Jul!$M$105:$M$135,$A18,Jul!U$105:U$135)+SUMIF(Aug!$M$105:$M$135,$A18,Aug!U$105:U$135)+SUMIF(Sep!$M$105:$M$135,$A18,Sep!U$105:U$135)+SUMIF(Okt!$M$105:$M$135,$A18,Okt!U$105:U$135)+SUMIF(Nov!$M$105:$M$135,$A18,Nov!U$105:U$135)+SUMIF(Dez!$M$105:$M$135,$A18,Dez!U$105:U$135)</f>
        <v>0</v>
      </c>
      <c r="Q18" s="74">
        <f>SUMIF(Jan!$M$139:$M$169,$A18,Jan!U$139:U$169)+SUMIF(Feb!$M$139:$M$169,$A18,Feb!U$139:U$169)+SUMIF(Mar!$M$139:$M$169,$A18,Mar!U$139:U$169)+SUMIF(Apr!$M$139:$M$169,$A18,Apr!U$139:U$169)+SUMIF(Mai!$M$139:$M$169,$A18,Mai!U$139:U$169)+SUMIF(Jun!$M$139:$M$169,$A18,Jun!U$139:U$169)+SUMIF(Jul!$M$139:$M$169,$A18,Jul!U$139:U$169)+SUMIF(Aug!$M$139:$M$169,$A18,Aug!U$139:U$169)+SUMIF(Sep!$M$139:$M$169,$A18,Sep!U$139:U$169)+SUMIF(Okt!$M$139:$M$169,$A18,Okt!U$139:U$169)+SUMIF(Nov!$M$139:$M$169,$A18,Nov!U$139:U$169)+SUMIF(Dez!$M$139:$M$169,$A18,Dez!U$139:U$169)</f>
        <v>0</v>
      </c>
      <c r="R18" s="11" t="str">
        <f t="shared" si="6"/>
        <v/>
      </c>
      <c r="S18" s="74" t="str">
        <f>IF(V18=0,"",(SUMIF(Jan!M$9:M$73,A18,Jan!W$9:W$73)+SUMIF(Feb!M$9:M$73,A18,Feb!W$9:W$73)+SUMIF(Mar!M$9:M$73,A18,Mar!W$9:W$73)+SUMIF(Apr!M$9:M$73,A18,Apr!W$9:W$73)+SUMIF(Mai!M$9:M$73,A18,Mai!W$9:W$73)+SUMIF(Jun!M$9:M$73,A18,Jun!W$9:W$73)+SUMIF(Jul!M$9:M$73,A18,Jul!W$9:W$73)+SUMIF(Aug!M$9:M$73,A18,Aug!W$9:W$73)+SUMIF(Sep!M$9:M$73,A18,Sep!W$9:W$73)+SUMIF(Okt!M$9:M$73,A18,Okt!W$9:W$73)+SUMIF(Nov!M$9:M$73,A18,Nov!W$9:W$73)+SUMIF(Dez!M$9:M$73,A18,Dez!W$9:W$73))/V18)</f>
        <v/>
      </c>
      <c r="T18" s="1" t="str">
        <f t="shared" si="7"/>
        <v/>
      </c>
      <c r="U18" s="6" t="str">
        <f t="shared" si="8"/>
        <v/>
      </c>
      <c r="V18" s="94">
        <f>COUNTIF(Jan!$M$105:$M$135,$A18)+COUNTIF(Jan!$M$139:$M$169,$A18)+COUNTIF(Feb!$M$105:$M$135,$A18)+COUNTIF(Feb!$M$139:$M$169,$A18)+COUNTIF(Mar!$M$105:$M$135,$A18)+COUNTIF(Mar!$M$139:$M$169,$A18)+COUNTIF(Apr!$M$105:$M$135,$A18)+COUNTIF(Apr!$M$139:$M$169,$A18)+COUNTIF(Mai!$M$105:$M$135,$A18)+COUNTIF(Mai!$M$139:$M$169,$A18)+COUNTIF(Jun!$M$105:$M$135,$A18)+COUNTIF(Jun!$M$139:$M$169,$A18)+COUNTIF(Jul!$M$105:$M$135,$A18)+COUNTIF(Jul!$M$139:$M$169,$A18)+COUNTIF(Aug!$M$105:$M$135,$A18)+COUNTIF(Aug!$M$139:$M$169,$A18)+COUNTIF(Sep!$M$105:$M$135,$A18)+COUNTIF(Sep!$M$139:$M$169,$A18)+COUNTIF(Okt!$M$105:$M$135,$A18)+COUNTIF(Okt!$M$139:$M$169,$A18)+COUNTIF(Nov!$M$105:$M$135,$A18)+COUNTIF(Nov!$M$139:$M$169,$A18)+COUNTIF(Dez!$M$105:$M$135,$A18)+COUNTIF(Dez!$M$139:$M$169,$A18)</f>
        <v>0</v>
      </c>
      <c r="W18" s="8" t="str">
        <f t="shared" si="12"/>
        <v/>
      </c>
      <c r="X18" s="6" t="str">
        <f t="shared" si="9"/>
        <v/>
      </c>
      <c r="Y18" s="18" t="str">
        <f t="shared" si="10"/>
        <v/>
      </c>
    </row>
    <row r="19" spans="1:25" x14ac:dyDescent="0.2">
      <c r="A19" s="175">
        <f t="shared" si="11"/>
        <v>7</v>
      </c>
      <c r="B19" s="93" t="e">
        <f t="shared" si="2"/>
        <v>#N/A</v>
      </c>
      <c r="C19" s="495">
        <f>SUMIF(Jan!$A$9:$A$39,$A19,Jan!G$9:G$39)+SUMIF(Feb!$A$9:$A$39,$A19,Feb!G$9:G$39)+SUMIF(Mar!$A$9:$A$39,$A19,Mar!G$9:G$39)+SUMIF(Apr!$A$9:$A$39,$A19,Apr!G$9:G$39)+SUMIF(Mai!$A$9:$A$39,$A19,Mai!G$9:G$39)+SUMIF(Jun!$A$9:$A$39,$A19,Jun!G$9:G$39)+SUMIF(Jul!$A$9:$A$39,$A19,Jul!G$9:G$39)+SUMIF(Aug!$A$9:$A$39,$A19,Aug!G$9:G$39)+SUMIF(Sep!$A$9:$A$39,$A19,Sep!G$9:G$39)+SUMIF(Okt!$A$9:$A$39,$A19,Okt!G$9:G$39)+SUMIF(Nov!$A$9:$A$39,$A19,Nov!G$9:G$39)+SUMIF(Dez!$A$9:$A$39,$A19,Dez!G$9:G$39)</f>
        <v>0</v>
      </c>
      <c r="D19" s="496">
        <f>SUMIF(Jan!$A$9:$A$39,$A19,Jan!H$9:H$39)+SUMIF(Feb!$A$9:$A$39,$A19,Feb!H$9:H$39)+SUMIF(Mar!$A$9:$A$39,$A19,Mar!H$9:H$39)+SUMIF(Apr!$A$9:$A$39,$A19,Apr!H$9:H$39)+SUMIF(Mai!$A$9:$A$39,$A19,Mai!H$9:H$39)+SUMIF(Jun!$A$9:$A$39,$A19,Jun!H$9:H$39)+SUMIF(Jul!$A$9:$A$39,$A19,Jul!H$9:H$39)+SUMIF(Aug!$A$9:$A$39,$A19,Aug!H$9:H$39)+SUMIF(Sep!$A$9:$A$39,$A19,Sep!H$9:H$39)+SUMIF(Okt!$A$9:$A$39,$A19,Okt!H$9:H$39)+SUMIF(Nov!$A$9:$A$39,$A19,Nov!H$9:H$39)+SUMIF(Dez!$A$9:$A$39,$A19,Dez!H$9:H$39)</f>
        <v>0</v>
      </c>
      <c r="E19" s="496">
        <f>COUNTIF(Jan!$M$105:$M$135,$A19)+COUNTIF(Feb!$M$105:$M$135,$A19)+COUNTIF(Mar!$M$105:$M$135,$A19)+COUNTIF(Apr!$M$105:$M$135,$A19)+COUNTIF(Mai!$M$105:$M$135,$A19)+COUNTIF(Jun!$M$105:$M$135,$A19)+COUNTIF(Jul!$M$105:$M$135,$A19)+COUNTIF(Aug!$M$105:$M$135,$A19)+COUNTIF(Sep!$M$105:$M$135,$A19)+COUNTIF(Okt!$M$105:$M$135,$A19)+COUNTIF(Nov!$M$105:$M$135,$A19)+COUNTIF(Dez!$M$105:$M$135,$A19)</f>
        <v>0</v>
      </c>
      <c r="F19" s="496">
        <f>COUNTIF(Jan!$M$139:$M$169,$A19)+COUNTIF(Feb!$M$139:$M$169,$A19)+COUNTIF(Mar!$M$139:$M$169,$A19)+COUNTIF(Apr!$M$139:$M$169,$A19)+COUNTIF(Mai!$M$139:$M$169,$A19)+COUNTIF(Jun!$M$139:$M$169,$A19)+COUNTIF(Jul!$M$139:$M$169,$A19)+COUNTIF(Aug!$M$139:$M$169,$A19)+COUNTIF(Sep!$M$139:$M$169,$A19)+COUNTIF(Okt!$M$139:$M$169,$A19)+COUNTIF(Nov!$M$139:$M$169,$A19)+COUNTIF(Dez!$M$139:$M$169,$A19)</f>
        <v>0</v>
      </c>
      <c r="G19" s="496">
        <f t="shared" si="3"/>
        <v>0</v>
      </c>
      <c r="H19" s="93" t="str">
        <f t="shared" si="0"/>
        <v/>
      </c>
      <c r="I19" s="93" t="str">
        <f>IF(ISERROR(H19/(Start!$D$25*Start!$D$25)),"",H19/(Start!$D$25*Start!$D$25))</f>
        <v/>
      </c>
      <c r="J19" s="16">
        <f>SUMIF(Jan!$M$105:$M$135,$A19,Jan!R$105:R$135)+SUMIF(Feb!$M$105:$M$135,$A19,Feb!R$105:R$135)+SUMIF(Mar!$M$105:$M$135,$A19,Mar!R$105:R$135)+SUMIF(Apr!$M$105:$M$135,$A19,Apr!R$105:R$135)+SUMIF(Mai!$M$105:$M$135,$A19,Mai!R$105:R$135)+SUMIF(Jun!$M$105:$M$135,$A19,Jun!R$105:R$135)+SUMIF(Jul!$M$105:$M$135,$A19,Jul!R$105:R$135)+SUMIF(Aug!$M$105:$M$135,$A19,Aug!R$105:R$135)+SUMIF(Sep!$M$105:$M$135,$A19,Sep!R$105:R$135)+SUMIF(Okt!$M$105:$M$135,$A19,Okt!R$105:R$135)+SUMIF(Nov!$M$105:$M$135,$A19,Nov!R$105:R$135)+SUMIF(Dez!$M$105:$M$135,$A19,Dez!R$105:R$135)</f>
        <v>0</v>
      </c>
      <c r="K19" s="16">
        <f>SUMIF(Jan!$M$139:$M$169,$A19,Jan!R$139:R$169)+SUMIF(Feb!$M$139:$M$169,$A19,Feb!R$139:R$169)+SUMIF(Mar!$M$139:$M$169,$A19,Mar!R$139:R$169)+SUMIF(Apr!$M$139:$M$169,$A19,Apr!R$139:R$169)+SUMIF(Mai!$M$139:$M$169,$A19,Mai!R$139:R$169)+SUMIF(Jun!$M$139:$M$169,$A19,Jun!R$139:R$169)+SUMIF(Jul!$M$139:$M$169,$A19,Jul!R$139:R$169)+SUMIF(Aug!$M$139:$M$169,$A19,Aug!R$139:R$169)+SUMIF(Sep!$M$139:$M$169,$A19,Sep!R$139:R$169)+SUMIF(Okt!$M$139:$M$169,$A19,Okt!R$139:R$169)+SUMIF(Nov!$M$139:$M$169,$A19,Nov!R$139:R$169)+SUMIF(Dez!$M$139:$M$169,$A19,Dez!R$139:R$169)</f>
        <v>0</v>
      </c>
      <c r="L19" s="16" t="str">
        <f t="shared" si="4"/>
        <v/>
      </c>
      <c r="M19" s="17">
        <f>SUMIF(Jan!$M$105:$M$135,$A19,Jan!S$105:S$135)+SUMIF(Feb!$M$105:$M$135,$A19,Feb!S$105:S$135)+SUMIF(Mar!$M$105:$M$135,$A19,Mar!S$105:S$135)+SUMIF(Apr!$M$105:$M$135,$A19,Apr!S$105:S$135)+SUMIF(Mai!$M$105:$M$135,$A19,Mai!S$105:S$135)+SUMIF(Jun!$M$105:$M$135,$A19,Jun!S$105:S$135)+SUMIF(Jul!$M$105:$M$135,$A19,Jul!S$105:S$135)+SUMIF(Aug!$M$105:$M$135,$A19,Aug!S$105:S$135)+SUMIF(Sep!$M$105:$M$135,$A19,Sep!S$105:S$135)+SUMIF(Okt!$M$105:$M$135,$A19,Okt!S$105:S$135)+SUMIF(Nov!$M$105:$M$135,$A19,Nov!S$105:S$135)+SUMIF(Dez!$M$105:$M$135,$A19,Dez!S$105:S$135)</f>
        <v>0</v>
      </c>
      <c r="N19" s="17">
        <f>SUMIF(Jan!$M$139:$M$169,$A19,Jan!S$139:S$169)+SUMIF(Feb!$M$139:$M$169,$A19,Feb!S$139:S$169)+SUMIF(Mar!$M$139:$M$169,$A19,Mar!S$139:S$169)+SUMIF(Apr!$M$139:$M$169,$A19,Apr!S$139:S$169)+SUMIF(Mai!$M$139:$M$169,$A19,Mai!S$139:S$169)+SUMIF(Jun!$M$139:$M$169,$A19,Jun!S$139:S$169)+SUMIF(Jul!$M$139:$M$169,$A19,Jul!S$139:S$169)+SUMIF(Aug!$M$139:$M$169,$A19,Aug!S$139:S$169)+SUMIF(Sep!$M$139:$M$169,$A19,Sep!S$139:S$169)+SUMIF(Okt!$M$139:$M$169,$A19,Okt!S$139:S$169)+SUMIF(Nov!$M$139:$M$169,$A19,Nov!S$139:S$169)+SUMIF(Dez!$M$139:$M$169,$A19,Dez!S$139:S$169)</f>
        <v>0</v>
      </c>
      <c r="O19" s="17" t="str">
        <f t="shared" si="5"/>
        <v/>
      </c>
      <c r="P19" s="74">
        <f>SUMIF(Jan!$M$105:$M$135,$A19,Jan!U$105:U$135)+SUMIF(Feb!$M$105:$M$135,$A19,Feb!U$105:U$135)+SUMIF(Mar!$M$105:$M$135,$A19,Mar!U$105:U$135)+SUMIF(Apr!$M$105:$M$135,$A19,Apr!U$105:U$135)+SUMIF(Mai!$M$105:$M$135,$A19,Mai!U$105:U$135)+SUMIF(Jun!$M$105:$M$135,$A19,Jun!U$105:U$135)+SUMIF(Jul!$M$105:$M$135,$A19,Jul!U$105:U$135)+SUMIF(Aug!$M$105:$M$135,$A19,Aug!U$105:U$135)+SUMIF(Sep!$M$105:$M$135,$A19,Sep!U$105:U$135)+SUMIF(Okt!$M$105:$M$135,$A19,Okt!U$105:U$135)+SUMIF(Nov!$M$105:$M$135,$A19,Nov!U$105:U$135)+SUMIF(Dez!$M$105:$M$135,$A19,Dez!U$105:U$135)</f>
        <v>0</v>
      </c>
      <c r="Q19" s="74">
        <f>SUMIF(Jan!$M$139:$M$169,$A19,Jan!U$139:U$169)+SUMIF(Feb!$M$139:$M$169,$A19,Feb!U$139:U$169)+SUMIF(Mar!$M$139:$M$169,$A19,Mar!U$139:U$169)+SUMIF(Apr!$M$139:$M$169,$A19,Apr!U$139:U$169)+SUMIF(Mai!$M$139:$M$169,$A19,Mai!U$139:U$169)+SUMIF(Jun!$M$139:$M$169,$A19,Jun!U$139:U$169)+SUMIF(Jul!$M$139:$M$169,$A19,Jul!U$139:U$169)+SUMIF(Aug!$M$139:$M$169,$A19,Aug!U$139:U$169)+SUMIF(Sep!$M$139:$M$169,$A19,Sep!U$139:U$169)+SUMIF(Okt!$M$139:$M$169,$A19,Okt!U$139:U$169)+SUMIF(Nov!$M$139:$M$169,$A19,Nov!U$139:U$169)+SUMIF(Dez!$M$139:$M$169,$A19,Dez!U$139:U$169)</f>
        <v>0</v>
      </c>
      <c r="R19" s="11" t="str">
        <f t="shared" si="6"/>
        <v/>
      </c>
      <c r="S19" s="74" t="str">
        <f>IF(V19=0,"",(SUMIF(Jan!M$9:M$73,A19,Jan!W$9:W$73)+SUMIF(Feb!M$9:M$73,A19,Feb!W$9:W$73)+SUMIF(Mar!M$9:M$73,A19,Mar!W$9:W$73)+SUMIF(Apr!M$9:M$73,A19,Apr!W$9:W$73)+SUMIF(Mai!M$9:M$73,A19,Mai!W$9:W$73)+SUMIF(Jun!M$9:M$73,A19,Jun!W$9:W$73)+SUMIF(Jul!M$9:M$73,A19,Jul!W$9:W$73)+SUMIF(Aug!M$9:M$73,A19,Aug!W$9:W$73)+SUMIF(Sep!M$9:M$73,A19,Sep!W$9:W$73)+SUMIF(Okt!M$9:M$73,A19,Okt!W$9:W$73)+SUMIF(Nov!M$9:M$73,A19,Nov!W$9:W$73)+SUMIF(Dez!M$9:M$73,A19,Dez!W$9:W$73))/V19)</f>
        <v/>
      </c>
      <c r="T19" s="1" t="str">
        <f t="shared" si="7"/>
        <v/>
      </c>
      <c r="U19" s="6" t="str">
        <f t="shared" si="8"/>
        <v/>
      </c>
      <c r="V19" s="94">
        <f>COUNTIF(Jan!$M$105:$M$135,$A19)+COUNTIF(Jan!$M$139:$M$169,$A19)+COUNTIF(Feb!$M$105:$M$135,$A19)+COUNTIF(Feb!$M$139:$M$169,$A19)+COUNTIF(Mar!$M$105:$M$135,$A19)+COUNTIF(Mar!$M$139:$M$169,$A19)+COUNTIF(Apr!$M$105:$M$135,$A19)+COUNTIF(Apr!$M$139:$M$169,$A19)+COUNTIF(Mai!$M$105:$M$135,$A19)+COUNTIF(Mai!$M$139:$M$169,$A19)+COUNTIF(Jun!$M$105:$M$135,$A19)+COUNTIF(Jun!$M$139:$M$169,$A19)+COUNTIF(Jul!$M$105:$M$135,$A19)+COUNTIF(Jul!$M$139:$M$169,$A19)+COUNTIF(Aug!$M$105:$M$135,$A19)+COUNTIF(Aug!$M$139:$M$169,$A19)+COUNTIF(Sep!$M$105:$M$135,$A19)+COUNTIF(Sep!$M$139:$M$169,$A19)+COUNTIF(Okt!$M$105:$M$135,$A19)+COUNTIF(Okt!$M$139:$M$169,$A19)+COUNTIF(Nov!$M$105:$M$135,$A19)+COUNTIF(Nov!$M$139:$M$169,$A19)+COUNTIF(Dez!$M$105:$M$135,$A19)+COUNTIF(Dez!$M$139:$M$169,$A19)</f>
        <v>0</v>
      </c>
      <c r="W19" s="8" t="str">
        <f t="shared" si="12"/>
        <v/>
      </c>
      <c r="X19" s="6" t="str">
        <f t="shared" si="9"/>
        <v/>
      </c>
      <c r="Y19" s="18" t="str">
        <f t="shared" si="10"/>
        <v/>
      </c>
    </row>
    <row r="20" spans="1:25" x14ac:dyDescent="0.2">
      <c r="A20" s="175">
        <f t="shared" si="11"/>
        <v>8</v>
      </c>
      <c r="B20" s="93" t="e">
        <f t="shared" si="2"/>
        <v>#N/A</v>
      </c>
      <c r="C20" s="495">
        <f>SUMIF(Jan!$A$9:$A$39,$A20,Jan!G$9:G$39)+SUMIF(Feb!$A$9:$A$39,$A20,Feb!G$9:G$39)+SUMIF(Mar!$A$9:$A$39,$A20,Mar!G$9:G$39)+SUMIF(Apr!$A$9:$A$39,$A20,Apr!G$9:G$39)+SUMIF(Mai!$A$9:$A$39,$A20,Mai!G$9:G$39)+SUMIF(Jun!$A$9:$A$39,$A20,Jun!G$9:G$39)+SUMIF(Jul!$A$9:$A$39,$A20,Jul!G$9:G$39)+SUMIF(Aug!$A$9:$A$39,$A20,Aug!G$9:G$39)+SUMIF(Sep!$A$9:$A$39,$A20,Sep!G$9:G$39)+SUMIF(Okt!$A$9:$A$39,$A20,Okt!G$9:G$39)+SUMIF(Nov!$A$9:$A$39,$A20,Nov!G$9:G$39)+SUMIF(Dez!$A$9:$A$39,$A20,Dez!G$9:G$39)</f>
        <v>0</v>
      </c>
      <c r="D20" s="496">
        <f>SUMIF(Jan!$A$9:$A$39,$A20,Jan!H$9:H$39)+SUMIF(Feb!$A$9:$A$39,$A20,Feb!H$9:H$39)+SUMIF(Mar!$A$9:$A$39,$A20,Mar!H$9:H$39)+SUMIF(Apr!$A$9:$A$39,$A20,Apr!H$9:H$39)+SUMIF(Mai!$A$9:$A$39,$A20,Mai!H$9:H$39)+SUMIF(Jun!$A$9:$A$39,$A20,Jun!H$9:H$39)+SUMIF(Jul!$A$9:$A$39,$A20,Jul!H$9:H$39)+SUMIF(Aug!$A$9:$A$39,$A20,Aug!H$9:H$39)+SUMIF(Sep!$A$9:$A$39,$A20,Sep!H$9:H$39)+SUMIF(Okt!$A$9:$A$39,$A20,Okt!H$9:H$39)+SUMIF(Nov!$A$9:$A$39,$A20,Nov!H$9:H$39)+SUMIF(Dez!$A$9:$A$39,$A20,Dez!H$9:H$39)</f>
        <v>0</v>
      </c>
      <c r="E20" s="496">
        <f>COUNTIF(Jan!$M$105:$M$135,$A20)+COUNTIF(Feb!$M$105:$M$135,$A20)+COUNTIF(Mar!$M$105:$M$135,$A20)+COUNTIF(Apr!$M$105:$M$135,$A20)+COUNTIF(Mai!$M$105:$M$135,$A20)+COUNTIF(Jun!$M$105:$M$135,$A20)+COUNTIF(Jul!$M$105:$M$135,$A20)+COUNTIF(Aug!$M$105:$M$135,$A20)+COUNTIF(Sep!$M$105:$M$135,$A20)+COUNTIF(Okt!$M$105:$M$135,$A20)+COUNTIF(Nov!$M$105:$M$135,$A20)+COUNTIF(Dez!$M$105:$M$135,$A20)</f>
        <v>0</v>
      </c>
      <c r="F20" s="496">
        <f>COUNTIF(Jan!$M$139:$M$169,$A20)+COUNTIF(Feb!$M$139:$M$169,$A20)+COUNTIF(Mar!$M$139:$M$169,$A20)+COUNTIF(Apr!$M$139:$M$169,$A20)+COUNTIF(Mai!$M$139:$M$169,$A20)+COUNTIF(Jun!$M$139:$M$169,$A20)+COUNTIF(Jul!$M$139:$M$169,$A20)+COUNTIF(Aug!$M$139:$M$169,$A20)+COUNTIF(Sep!$M$139:$M$169,$A20)+COUNTIF(Okt!$M$139:$M$169,$A20)+COUNTIF(Nov!$M$139:$M$169,$A20)+COUNTIF(Dez!$M$139:$M$169,$A20)</f>
        <v>0</v>
      </c>
      <c r="G20" s="496">
        <f t="shared" si="3"/>
        <v>0</v>
      </c>
      <c r="H20" s="93" t="str">
        <f t="shared" si="0"/>
        <v/>
      </c>
      <c r="I20" s="93" t="str">
        <f>IF(ISERROR(H20/(Start!$D$25*Start!$D$25)),"",H20/(Start!$D$25*Start!$D$25))</f>
        <v/>
      </c>
      <c r="J20" s="16">
        <f>SUMIF(Jan!$M$105:$M$135,$A20,Jan!R$105:R$135)+SUMIF(Feb!$M$105:$M$135,$A20,Feb!R$105:R$135)+SUMIF(Mar!$M$105:$M$135,$A20,Mar!R$105:R$135)+SUMIF(Apr!$M$105:$M$135,$A20,Apr!R$105:R$135)+SUMIF(Mai!$M$105:$M$135,$A20,Mai!R$105:R$135)+SUMIF(Jun!$M$105:$M$135,$A20,Jun!R$105:R$135)+SUMIF(Jul!$M$105:$M$135,$A20,Jul!R$105:R$135)+SUMIF(Aug!$M$105:$M$135,$A20,Aug!R$105:R$135)+SUMIF(Sep!$M$105:$M$135,$A20,Sep!R$105:R$135)+SUMIF(Okt!$M$105:$M$135,$A20,Okt!R$105:R$135)+SUMIF(Nov!$M$105:$M$135,$A20,Nov!R$105:R$135)+SUMIF(Dez!$M$105:$M$135,$A20,Dez!R$105:R$135)</f>
        <v>0</v>
      </c>
      <c r="K20" s="16">
        <f>SUMIF(Jan!$M$139:$M$169,$A20,Jan!R$139:R$169)+SUMIF(Feb!$M$139:$M$169,$A20,Feb!R$139:R$169)+SUMIF(Mar!$M$139:$M$169,$A20,Mar!R$139:R$169)+SUMIF(Apr!$M$139:$M$169,$A20,Apr!R$139:R$169)+SUMIF(Mai!$M$139:$M$169,$A20,Mai!R$139:R$169)+SUMIF(Jun!$M$139:$M$169,$A20,Jun!R$139:R$169)+SUMIF(Jul!$M$139:$M$169,$A20,Jul!R$139:R$169)+SUMIF(Aug!$M$139:$M$169,$A20,Aug!R$139:R$169)+SUMIF(Sep!$M$139:$M$169,$A20,Sep!R$139:R$169)+SUMIF(Okt!$M$139:$M$169,$A20,Okt!R$139:R$169)+SUMIF(Nov!$M$139:$M$169,$A20,Nov!R$139:R$169)+SUMIF(Dez!$M$139:$M$169,$A20,Dez!R$139:R$169)</f>
        <v>0</v>
      </c>
      <c r="L20" s="16" t="str">
        <f t="shared" si="4"/>
        <v/>
      </c>
      <c r="M20" s="17">
        <f>SUMIF(Jan!$M$105:$M$135,$A20,Jan!S$105:S$135)+SUMIF(Feb!$M$105:$M$135,$A20,Feb!S$105:S$135)+SUMIF(Mar!$M$105:$M$135,$A20,Mar!S$105:S$135)+SUMIF(Apr!$M$105:$M$135,$A20,Apr!S$105:S$135)+SUMIF(Mai!$M$105:$M$135,$A20,Mai!S$105:S$135)+SUMIF(Jun!$M$105:$M$135,$A20,Jun!S$105:S$135)+SUMIF(Jul!$M$105:$M$135,$A20,Jul!S$105:S$135)+SUMIF(Aug!$M$105:$M$135,$A20,Aug!S$105:S$135)+SUMIF(Sep!$M$105:$M$135,$A20,Sep!S$105:S$135)+SUMIF(Okt!$M$105:$M$135,$A20,Okt!S$105:S$135)+SUMIF(Nov!$M$105:$M$135,$A20,Nov!S$105:S$135)+SUMIF(Dez!$M$105:$M$135,$A20,Dez!S$105:S$135)</f>
        <v>0</v>
      </c>
      <c r="N20" s="17">
        <f>SUMIF(Jan!$M$139:$M$169,$A20,Jan!S$139:S$169)+SUMIF(Feb!$M$139:$M$169,$A20,Feb!S$139:S$169)+SUMIF(Mar!$M$139:$M$169,$A20,Mar!S$139:S$169)+SUMIF(Apr!$M$139:$M$169,$A20,Apr!S$139:S$169)+SUMIF(Mai!$M$139:$M$169,$A20,Mai!S$139:S$169)+SUMIF(Jun!$M$139:$M$169,$A20,Jun!S$139:S$169)+SUMIF(Jul!$M$139:$M$169,$A20,Jul!S$139:S$169)+SUMIF(Aug!$M$139:$M$169,$A20,Aug!S$139:S$169)+SUMIF(Sep!$M$139:$M$169,$A20,Sep!S$139:S$169)+SUMIF(Okt!$M$139:$M$169,$A20,Okt!S$139:S$169)+SUMIF(Nov!$M$139:$M$169,$A20,Nov!S$139:S$169)+SUMIF(Dez!$M$139:$M$169,$A20,Dez!S$139:S$169)</f>
        <v>0</v>
      </c>
      <c r="O20" s="17" t="str">
        <f t="shared" si="5"/>
        <v/>
      </c>
      <c r="P20" s="74">
        <f>SUMIF(Jan!$M$105:$M$135,$A20,Jan!U$105:U$135)+SUMIF(Feb!$M$105:$M$135,$A20,Feb!U$105:U$135)+SUMIF(Mar!$M$105:$M$135,$A20,Mar!U$105:U$135)+SUMIF(Apr!$M$105:$M$135,$A20,Apr!U$105:U$135)+SUMIF(Mai!$M$105:$M$135,$A20,Mai!U$105:U$135)+SUMIF(Jun!$M$105:$M$135,$A20,Jun!U$105:U$135)+SUMIF(Jul!$M$105:$M$135,$A20,Jul!U$105:U$135)+SUMIF(Aug!$M$105:$M$135,$A20,Aug!U$105:U$135)+SUMIF(Sep!$M$105:$M$135,$A20,Sep!U$105:U$135)+SUMIF(Okt!$M$105:$M$135,$A20,Okt!U$105:U$135)+SUMIF(Nov!$M$105:$M$135,$A20,Nov!U$105:U$135)+SUMIF(Dez!$M$105:$M$135,$A20,Dez!U$105:U$135)</f>
        <v>0</v>
      </c>
      <c r="Q20" s="74">
        <f>SUMIF(Jan!$M$139:$M$169,$A20,Jan!U$139:U$169)+SUMIF(Feb!$M$139:$M$169,$A20,Feb!U$139:U$169)+SUMIF(Mar!$M$139:$M$169,$A20,Mar!U$139:U$169)+SUMIF(Apr!$M$139:$M$169,$A20,Apr!U$139:U$169)+SUMIF(Mai!$M$139:$M$169,$A20,Mai!U$139:U$169)+SUMIF(Jun!$M$139:$M$169,$A20,Jun!U$139:U$169)+SUMIF(Jul!$M$139:$M$169,$A20,Jul!U$139:U$169)+SUMIF(Aug!$M$139:$M$169,$A20,Aug!U$139:U$169)+SUMIF(Sep!$M$139:$M$169,$A20,Sep!U$139:U$169)+SUMIF(Okt!$M$139:$M$169,$A20,Okt!U$139:U$169)+SUMIF(Nov!$M$139:$M$169,$A20,Nov!U$139:U$169)+SUMIF(Dez!$M$139:$M$169,$A20,Dez!U$139:U$169)</f>
        <v>0</v>
      </c>
      <c r="R20" s="11" t="str">
        <f t="shared" si="6"/>
        <v/>
      </c>
      <c r="S20" s="74" t="str">
        <f>IF(V20=0,"",(SUMIF(Jan!M$9:M$73,A20,Jan!W$9:W$73)+SUMIF(Feb!M$9:M$73,A20,Feb!W$9:W$73)+SUMIF(Mar!M$9:M$73,A20,Mar!W$9:W$73)+SUMIF(Apr!M$9:M$73,A20,Apr!W$9:W$73)+SUMIF(Mai!M$9:M$73,A20,Mai!W$9:W$73)+SUMIF(Jun!M$9:M$73,A20,Jun!W$9:W$73)+SUMIF(Jul!M$9:M$73,A20,Jul!W$9:W$73)+SUMIF(Aug!M$9:M$73,A20,Aug!W$9:W$73)+SUMIF(Sep!M$9:M$73,A20,Sep!W$9:W$73)+SUMIF(Okt!M$9:M$73,A20,Okt!W$9:W$73)+SUMIF(Nov!M$9:M$73,A20,Nov!W$9:W$73)+SUMIF(Dez!M$9:M$73,A20,Dez!W$9:W$73))/V20)</f>
        <v/>
      </c>
      <c r="T20" s="1" t="str">
        <f t="shared" si="7"/>
        <v/>
      </c>
      <c r="U20" s="6" t="str">
        <f t="shared" si="8"/>
        <v/>
      </c>
      <c r="V20" s="94">
        <f>COUNTIF(Jan!$M$105:$M$135,$A20)+COUNTIF(Jan!$M$139:$M$169,$A20)+COUNTIF(Feb!$M$105:$M$135,$A20)+COUNTIF(Feb!$M$139:$M$169,$A20)+COUNTIF(Mar!$M$105:$M$135,$A20)+COUNTIF(Mar!$M$139:$M$169,$A20)+COUNTIF(Apr!$M$105:$M$135,$A20)+COUNTIF(Apr!$M$139:$M$169,$A20)+COUNTIF(Mai!$M$105:$M$135,$A20)+COUNTIF(Mai!$M$139:$M$169,$A20)+COUNTIF(Jun!$M$105:$M$135,$A20)+COUNTIF(Jun!$M$139:$M$169,$A20)+COUNTIF(Jul!$M$105:$M$135,$A20)+COUNTIF(Jul!$M$139:$M$169,$A20)+COUNTIF(Aug!$M$105:$M$135,$A20)+COUNTIF(Aug!$M$139:$M$169,$A20)+COUNTIF(Sep!$M$105:$M$135,$A20)+COUNTIF(Sep!$M$139:$M$169,$A20)+COUNTIF(Okt!$M$105:$M$135,$A20)+COUNTIF(Okt!$M$139:$M$169,$A20)+COUNTIF(Nov!$M$105:$M$135,$A20)+COUNTIF(Nov!$M$139:$M$169,$A20)+COUNTIF(Dez!$M$105:$M$135,$A20)+COUNTIF(Dez!$M$139:$M$169,$A20)</f>
        <v>0</v>
      </c>
      <c r="W20" s="8" t="str">
        <f t="shared" si="12"/>
        <v/>
      </c>
      <c r="X20" s="6" t="str">
        <f t="shared" si="9"/>
        <v/>
      </c>
      <c r="Y20" s="18" t="str">
        <f t="shared" si="10"/>
        <v/>
      </c>
    </row>
    <row r="21" spans="1:25" x14ac:dyDescent="0.2">
      <c r="A21" s="175">
        <f t="shared" si="11"/>
        <v>9</v>
      </c>
      <c r="B21" s="93" t="e">
        <f t="shared" si="2"/>
        <v>#N/A</v>
      </c>
      <c r="C21" s="495">
        <f>SUMIF(Jan!$A$9:$A$39,$A21,Jan!G$9:G$39)+SUMIF(Feb!$A$9:$A$39,$A21,Feb!G$9:G$39)+SUMIF(Mar!$A$9:$A$39,$A21,Mar!G$9:G$39)+SUMIF(Apr!$A$9:$A$39,$A21,Apr!G$9:G$39)+SUMIF(Mai!$A$9:$A$39,$A21,Mai!G$9:G$39)+SUMIF(Jun!$A$9:$A$39,$A21,Jun!G$9:G$39)+SUMIF(Jul!$A$9:$A$39,$A21,Jul!G$9:G$39)+SUMIF(Aug!$A$9:$A$39,$A21,Aug!G$9:G$39)+SUMIF(Sep!$A$9:$A$39,$A21,Sep!G$9:G$39)+SUMIF(Okt!$A$9:$A$39,$A21,Okt!G$9:G$39)+SUMIF(Nov!$A$9:$A$39,$A21,Nov!G$9:G$39)+SUMIF(Dez!$A$9:$A$39,$A21,Dez!G$9:G$39)</f>
        <v>0</v>
      </c>
      <c r="D21" s="496">
        <f>SUMIF(Jan!$A$9:$A$39,$A21,Jan!H$9:H$39)+SUMIF(Feb!$A$9:$A$39,$A21,Feb!H$9:H$39)+SUMIF(Mar!$A$9:$A$39,$A21,Mar!H$9:H$39)+SUMIF(Apr!$A$9:$A$39,$A21,Apr!H$9:H$39)+SUMIF(Mai!$A$9:$A$39,$A21,Mai!H$9:H$39)+SUMIF(Jun!$A$9:$A$39,$A21,Jun!H$9:H$39)+SUMIF(Jul!$A$9:$A$39,$A21,Jul!H$9:H$39)+SUMIF(Aug!$A$9:$A$39,$A21,Aug!H$9:H$39)+SUMIF(Sep!$A$9:$A$39,$A21,Sep!H$9:H$39)+SUMIF(Okt!$A$9:$A$39,$A21,Okt!H$9:H$39)+SUMIF(Nov!$A$9:$A$39,$A21,Nov!H$9:H$39)+SUMIF(Dez!$A$9:$A$39,$A21,Dez!H$9:H$39)</f>
        <v>0</v>
      </c>
      <c r="E21" s="496">
        <f>COUNTIF(Jan!$M$105:$M$135,$A21)+COUNTIF(Feb!$M$105:$M$135,$A21)+COUNTIF(Mar!$M$105:$M$135,$A21)+COUNTIF(Apr!$M$105:$M$135,$A21)+COUNTIF(Mai!$M$105:$M$135,$A21)+COUNTIF(Jun!$M$105:$M$135,$A21)+COUNTIF(Jul!$M$105:$M$135,$A21)+COUNTIF(Aug!$M$105:$M$135,$A21)+COUNTIF(Sep!$M$105:$M$135,$A21)+COUNTIF(Okt!$M$105:$M$135,$A21)+COUNTIF(Nov!$M$105:$M$135,$A21)+COUNTIF(Dez!$M$105:$M$135,$A21)</f>
        <v>0</v>
      </c>
      <c r="F21" s="496">
        <f>COUNTIF(Jan!$M$139:$M$169,$A21)+COUNTIF(Feb!$M$139:$M$169,$A21)+COUNTIF(Mar!$M$139:$M$169,$A21)+COUNTIF(Apr!$M$139:$M$169,$A21)+COUNTIF(Mai!$M$139:$M$169,$A21)+COUNTIF(Jun!$M$139:$M$169,$A21)+COUNTIF(Jul!$M$139:$M$169,$A21)+COUNTIF(Aug!$M$139:$M$169,$A21)+COUNTIF(Sep!$M$139:$M$169,$A21)+COUNTIF(Okt!$M$139:$M$169,$A21)+COUNTIF(Nov!$M$139:$M$169,$A21)+COUNTIF(Dez!$M$139:$M$169,$A21)</f>
        <v>0</v>
      </c>
      <c r="G21" s="496">
        <f t="shared" si="3"/>
        <v>0</v>
      </c>
      <c r="H21" s="93" t="str">
        <f t="shared" si="0"/>
        <v/>
      </c>
      <c r="I21" s="93" t="str">
        <f>IF(ISERROR(H21/(Start!$D$25*Start!$D$25)),"",H21/(Start!$D$25*Start!$D$25))</f>
        <v/>
      </c>
      <c r="J21" s="16">
        <f>SUMIF(Jan!$M$105:$M$135,$A21,Jan!R$105:R$135)+SUMIF(Feb!$M$105:$M$135,$A21,Feb!R$105:R$135)+SUMIF(Mar!$M$105:$M$135,$A21,Mar!R$105:R$135)+SUMIF(Apr!$M$105:$M$135,$A21,Apr!R$105:R$135)+SUMIF(Mai!$M$105:$M$135,$A21,Mai!R$105:R$135)+SUMIF(Jun!$M$105:$M$135,$A21,Jun!R$105:R$135)+SUMIF(Jul!$M$105:$M$135,$A21,Jul!R$105:R$135)+SUMIF(Aug!$M$105:$M$135,$A21,Aug!R$105:R$135)+SUMIF(Sep!$M$105:$M$135,$A21,Sep!R$105:R$135)+SUMIF(Okt!$M$105:$M$135,$A21,Okt!R$105:R$135)+SUMIF(Nov!$M$105:$M$135,$A21,Nov!R$105:R$135)+SUMIF(Dez!$M$105:$M$135,$A21,Dez!R$105:R$135)</f>
        <v>0</v>
      </c>
      <c r="K21" s="16">
        <f>SUMIF(Jan!$M$139:$M$169,$A21,Jan!R$139:R$169)+SUMIF(Feb!$M$139:$M$169,$A21,Feb!R$139:R$169)+SUMIF(Mar!$M$139:$M$169,$A21,Mar!R$139:R$169)+SUMIF(Apr!$M$139:$M$169,$A21,Apr!R$139:R$169)+SUMIF(Mai!$M$139:$M$169,$A21,Mai!R$139:R$169)+SUMIF(Jun!$M$139:$M$169,$A21,Jun!R$139:R$169)+SUMIF(Jul!$M$139:$M$169,$A21,Jul!R$139:R$169)+SUMIF(Aug!$M$139:$M$169,$A21,Aug!R$139:R$169)+SUMIF(Sep!$M$139:$M$169,$A21,Sep!R$139:R$169)+SUMIF(Okt!$M$139:$M$169,$A21,Okt!R$139:R$169)+SUMIF(Nov!$M$139:$M$169,$A21,Nov!R$139:R$169)+SUMIF(Dez!$M$139:$M$169,$A21,Dez!R$139:R$169)</f>
        <v>0</v>
      </c>
      <c r="L21" s="16" t="str">
        <f t="shared" si="4"/>
        <v/>
      </c>
      <c r="M21" s="17">
        <f>SUMIF(Jan!$M$105:$M$135,$A21,Jan!S$105:S$135)+SUMIF(Feb!$M$105:$M$135,$A21,Feb!S$105:S$135)+SUMIF(Mar!$M$105:$M$135,$A21,Mar!S$105:S$135)+SUMIF(Apr!$M$105:$M$135,$A21,Apr!S$105:S$135)+SUMIF(Mai!$M$105:$M$135,$A21,Mai!S$105:S$135)+SUMIF(Jun!$M$105:$M$135,$A21,Jun!S$105:S$135)+SUMIF(Jul!$M$105:$M$135,$A21,Jul!S$105:S$135)+SUMIF(Aug!$M$105:$M$135,$A21,Aug!S$105:S$135)+SUMIF(Sep!$M$105:$M$135,$A21,Sep!S$105:S$135)+SUMIF(Okt!$M$105:$M$135,$A21,Okt!S$105:S$135)+SUMIF(Nov!$M$105:$M$135,$A21,Nov!S$105:S$135)+SUMIF(Dez!$M$105:$M$135,$A21,Dez!S$105:S$135)</f>
        <v>0</v>
      </c>
      <c r="N21" s="17">
        <f>SUMIF(Jan!$M$139:$M$169,$A21,Jan!S$139:S$169)+SUMIF(Feb!$M$139:$M$169,$A21,Feb!S$139:S$169)+SUMIF(Mar!$M$139:$M$169,$A21,Mar!S$139:S$169)+SUMIF(Apr!$M$139:$M$169,$A21,Apr!S$139:S$169)+SUMIF(Mai!$M$139:$M$169,$A21,Mai!S$139:S$169)+SUMIF(Jun!$M$139:$M$169,$A21,Jun!S$139:S$169)+SUMIF(Jul!$M$139:$M$169,$A21,Jul!S$139:S$169)+SUMIF(Aug!$M$139:$M$169,$A21,Aug!S$139:S$169)+SUMIF(Sep!$M$139:$M$169,$A21,Sep!S$139:S$169)+SUMIF(Okt!$M$139:$M$169,$A21,Okt!S$139:S$169)+SUMIF(Nov!$M$139:$M$169,$A21,Nov!S$139:S$169)+SUMIF(Dez!$M$139:$M$169,$A21,Dez!S$139:S$169)</f>
        <v>0</v>
      </c>
      <c r="O21" s="17" t="str">
        <f t="shared" si="5"/>
        <v/>
      </c>
      <c r="P21" s="74">
        <f>SUMIF(Jan!$M$105:$M$135,$A21,Jan!U$105:U$135)+SUMIF(Feb!$M$105:$M$135,$A21,Feb!U$105:U$135)+SUMIF(Mar!$M$105:$M$135,$A21,Mar!U$105:U$135)+SUMIF(Apr!$M$105:$M$135,$A21,Apr!U$105:U$135)+SUMIF(Mai!$M$105:$M$135,$A21,Mai!U$105:U$135)+SUMIF(Jun!$M$105:$M$135,$A21,Jun!U$105:U$135)+SUMIF(Jul!$M$105:$M$135,$A21,Jul!U$105:U$135)+SUMIF(Aug!$M$105:$M$135,$A21,Aug!U$105:U$135)+SUMIF(Sep!$M$105:$M$135,$A21,Sep!U$105:U$135)+SUMIF(Okt!$M$105:$M$135,$A21,Okt!U$105:U$135)+SUMIF(Nov!$M$105:$M$135,$A21,Nov!U$105:U$135)+SUMIF(Dez!$M$105:$M$135,$A21,Dez!U$105:U$135)</f>
        <v>0</v>
      </c>
      <c r="Q21" s="74">
        <f>SUMIF(Jan!$M$139:$M$169,$A21,Jan!U$139:U$169)+SUMIF(Feb!$M$139:$M$169,$A21,Feb!U$139:U$169)+SUMIF(Mar!$M$139:$M$169,$A21,Mar!U$139:U$169)+SUMIF(Apr!$M$139:$M$169,$A21,Apr!U$139:U$169)+SUMIF(Mai!$M$139:$M$169,$A21,Mai!U$139:U$169)+SUMIF(Jun!$M$139:$M$169,$A21,Jun!U$139:U$169)+SUMIF(Jul!$M$139:$M$169,$A21,Jul!U$139:U$169)+SUMIF(Aug!$M$139:$M$169,$A21,Aug!U$139:U$169)+SUMIF(Sep!$M$139:$M$169,$A21,Sep!U$139:U$169)+SUMIF(Okt!$M$139:$M$169,$A21,Okt!U$139:U$169)+SUMIF(Nov!$M$139:$M$169,$A21,Nov!U$139:U$169)+SUMIF(Dez!$M$139:$M$169,$A21,Dez!U$139:U$169)</f>
        <v>0</v>
      </c>
      <c r="R21" s="11" t="str">
        <f t="shared" si="6"/>
        <v/>
      </c>
      <c r="S21" s="74" t="str">
        <f>IF(V21=0,"",(SUMIF(Jan!M$9:M$73,A21,Jan!W$9:W$73)+SUMIF(Feb!M$9:M$73,A21,Feb!W$9:W$73)+SUMIF(Mar!M$9:M$73,A21,Mar!W$9:W$73)+SUMIF(Apr!M$9:M$73,A21,Apr!W$9:W$73)+SUMIF(Mai!M$9:M$73,A21,Mai!W$9:W$73)+SUMIF(Jun!M$9:M$73,A21,Jun!W$9:W$73)+SUMIF(Jul!M$9:M$73,A21,Jul!W$9:W$73)+SUMIF(Aug!M$9:M$73,A21,Aug!W$9:W$73)+SUMIF(Sep!M$9:M$73,A21,Sep!W$9:W$73)+SUMIF(Okt!M$9:M$73,A21,Okt!W$9:W$73)+SUMIF(Nov!M$9:M$73,A21,Nov!W$9:W$73)+SUMIF(Dez!M$9:M$73,A21,Dez!W$9:W$73))/V21)</f>
        <v/>
      </c>
      <c r="T21" s="1" t="str">
        <f t="shared" si="7"/>
        <v/>
      </c>
      <c r="U21" s="6" t="str">
        <f t="shared" si="8"/>
        <v/>
      </c>
      <c r="V21" s="94">
        <f>COUNTIF(Jan!$M$105:$M$135,$A21)+COUNTIF(Jan!$M$139:$M$169,$A21)+COUNTIF(Feb!$M$105:$M$135,$A21)+COUNTIF(Feb!$M$139:$M$169,$A21)+COUNTIF(Mar!$M$105:$M$135,$A21)+COUNTIF(Mar!$M$139:$M$169,$A21)+COUNTIF(Apr!$M$105:$M$135,$A21)+COUNTIF(Apr!$M$139:$M$169,$A21)+COUNTIF(Mai!$M$105:$M$135,$A21)+COUNTIF(Mai!$M$139:$M$169,$A21)+COUNTIF(Jun!$M$105:$M$135,$A21)+COUNTIF(Jun!$M$139:$M$169,$A21)+COUNTIF(Jul!$M$105:$M$135,$A21)+COUNTIF(Jul!$M$139:$M$169,$A21)+COUNTIF(Aug!$M$105:$M$135,$A21)+COUNTIF(Aug!$M$139:$M$169,$A21)+COUNTIF(Sep!$M$105:$M$135,$A21)+COUNTIF(Sep!$M$139:$M$169,$A21)+COUNTIF(Okt!$M$105:$M$135,$A21)+COUNTIF(Okt!$M$139:$M$169,$A21)+COUNTIF(Nov!$M$105:$M$135,$A21)+COUNTIF(Nov!$M$139:$M$169,$A21)+COUNTIF(Dez!$M$105:$M$135,$A21)+COUNTIF(Dez!$M$139:$M$169,$A21)</f>
        <v>0</v>
      </c>
      <c r="W21" s="8" t="str">
        <f t="shared" si="12"/>
        <v/>
      </c>
      <c r="X21" s="6" t="str">
        <f t="shared" si="9"/>
        <v/>
      </c>
      <c r="Y21" s="18" t="str">
        <f t="shared" si="10"/>
        <v/>
      </c>
    </row>
    <row r="22" spans="1:25" x14ac:dyDescent="0.2">
      <c r="A22" s="175">
        <f t="shared" si="11"/>
        <v>10</v>
      </c>
      <c r="B22" s="93" t="e">
        <f t="shared" si="2"/>
        <v>#N/A</v>
      </c>
      <c r="C22" s="495">
        <f>SUMIF(Jan!$A$9:$A$39,$A22,Jan!G$9:G$39)+SUMIF(Feb!$A$9:$A$39,$A22,Feb!G$9:G$39)+SUMIF(Mar!$A$9:$A$39,$A22,Mar!G$9:G$39)+SUMIF(Apr!$A$9:$A$39,$A22,Apr!G$9:G$39)+SUMIF(Mai!$A$9:$A$39,$A22,Mai!G$9:G$39)+SUMIF(Jun!$A$9:$A$39,$A22,Jun!G$9:G$39)+SUMIF(Jul!$A$9:$A$39,$A22,Jul!G$9:G$39)+SUMIF(Aug!$A$9:$A$39,$A22,Aug!G$9:G$39)+SUMIF(Sep!$A$9:$A$39,$A22,Sep!G$9:G$39)+SUMIF(Okt!$A$9:$A$39,$A22,Okt!G$9:G$39)+SUMIF(Nov!$A$9:$A$39,$A22,Nov!G$9:G$39)+SUMIF(Dez!$A$9:$A$39,$A22,Dez!G$9:G$39)</f>
        <v>0</v>
      </c>
      <c r="D22" s="496">
        <f>SUMIF(Jan!$A$9:$A$39,$A22,Jan!H$9:H$39)+SUMIF(Feb!$A$9:$A$39,$A22,Feb!H$9:H$39)+SUMIF(Mar!$A$9:$A$39,$A22,Mar!H$9:H$39)+SUMIF(Apr!$A$9:$A$39,$A22,Apr!H$9:H$39)+SUMIF(Mai!$A$9:$A$39,$A22,Mai!H$9:H$39)+SUMIF(Jun!$A$9:$A$39,$A22,Jun!H$9:H$39)+SUMIF(Jul!$A$9:$A$39,$A22,Jul!H$9:H$39)+SUMIF(Aug!$A$9:$A$39,$A22,Aug!H$9:H$39)+SUMIF(Sep!$A$9:$A$39,$A22,Sep!H$9:H$39)+SUMIF(Okt!$A$9:$A$39,$A22,Okt!H$9:H$39)+SUMIF(Nov!$A$9:$A$39,$A22,Nov!H$9:H$39)+SUMIF(Dez!$A$9:$A$39,$A22,Dez!H$9:H$39)</f>
        <v>0</v>
      </c>
      <c r="E22" s="496">
        <f>COUNTIF(Jan!$M$105:$M$135,$A22)+COUNTIF(Feb!$M$105:$M$135,$A22)+COUNTIF(Mar!$M$105:$M$135,$A22)+COUNTIF(Apr!$M$105:$M$135,$A22)+COUNTIF(Mai!$M$105:$M$135,$A22)+COUNTIF(Jun!$M$105:$M$135,$A22)+COUNTIF(Jul!$M$105:$M$135,$A22)+COUNTIF(Aug!$M$105:$M$135,$A22)+COUNTIF(Sep!$M$105:$M$135,$A22)+COUNTIF(Okt!$M$105:$M$135,$A22)+COUNTIF(Nov!$M$105:$M$135,$A22)+COUNTIF(Dez!$M$105:$M$135,$A22)</f>
        <v>0</v>
      </c>
      <c r="F22" s="496">
        <f>COUNTIF(Jan!$M$139:$M$169,$A22)+COUNTIF(Feb!$M$139:$M$169,$A22)+COUNTIF(Mar!$M$139:$M$169,$A22)+COUNTIF(Apr!$M$139:$M$169,$A22)+COUNTIF(Mai!$M$139:$M$169,$A22)+COUNTIF(Jun!$M$139:$M$169,$A22)+COUNTIF(Jul!$M$139:$M$169,$A22)+COUNTIF(Aug!$M$139:$M$169,$A22)+COUNTIF(Sep!$M$139:$M$169,$A22)+COUNTIF(Okt!$M$139:$M$169,$A22)+COUNTIF(Nov!$M$139:$M$169,$A22)+COUNTIF(Dez!$M$139:$M$169,$A22)</f>
        <v>0</v>
      </c>
      <c r="G22" s="496">
        <f t="shared" si="3"/>
        <v>0</v>
      </c>
      <c r="H22" s="93" t="str">
        <f t="shared" si="0"/>
        <v/>
      </c>
      <c r="I22" s="93" t="str">
        <f>IF(ISERROR(H22/(Start!$D$25*Start!$D$25)),"",H22/(Start!$D$25*Start!$D$25))</f>
        <v/>
      </c>
      <c r="J22" s="16">
        <f>SUMIF(Jan!$M$105:$M$135,$A22,Jan!R$105:R$135)+SUMIF(Feb!$M$105:$M$135,$A22,Feb!R$105:R$135)+SUMIF(Mar!$M$105:$M$135,$A22,Mar!R$105:R$135)+SUMIF(Apr!$M$105:$M$135,$A22,Apr!R$105:R$135)+SUMIF(Mai!$M$105:$M$135,$A22,Mai!R$105:R$135)+SUMIF(Jun!$M$105:$M$135,$A22,Jun!R$105:R$135)+SUMIF(Jul!$M$105:$M$135,$A22,Jul!R$105:R$135)+SUMIF(Aug!$M$105:$M$135,$A22,Aug!R$105:R$135)+SUMIF(Sep!$M$105:$M$135,$A22,Sep!R$105:R$135)+SUMIF(Okt!$M$105:$M$135,$A22,Okt!R$105:R$135)+SUMIF(Nov!$M$105:$M$135,$A22,Nov!R$105:R$135)+SUMIF(Dez!$M$105:$M$135,$A22,Dez!R$105:R$135)</f>
        <v>0</v>
      </c>
      <c r="K22" s="16">
        <f>SUMIF(Jan!$M$139:$M$169,$A22,Jan!R$139:R$169)+SUMIF(Feb!$M$139:$M$169,$A22,Feb!R$139:R$169)+SUMIF(Mar!$M$139:$M$169,$A22,Mar!R$139:R$169)+SUMIF(Apr!$M$139:$M$169,$A22,Apr!R$139:R$169)+SUMIF(Mai!$M$139:$M$169,$A22,Mai!R$139:R$169)+SUMIF(Jun!$M$139:$M$169,$A22,Jun!R$139:R$169)+SUMIF(Jul!$M$139:$M$169,$A22,Jul!R$139:R$169)+SUMIF(Aug!$M$139:$M$169,$A22,Aug!R$139:R$169)+SUMIF(Sep!$M$139:$M$169,$A22,Sep!R$139:R$169)+SUMIF(Okt!$M$139:$M$169,$A22,Okt!R$139:R$169)+SUMIF(Nov!$M$139:$M$169,$A22,Nov!R$139:R$169)+SUMIF(Dez!$M$139:$M$169,$A22,Dez!R$139:R$169)</f>
        <v>0</v>
      </c>
      <c r="L22" s="16" t="str">
        <f t="shared" si="4"/>
        <v/>
      </c>
      <c r="M22" s="17">
        <f>SUMIF(Jan!$M$105:$M$135,$A22,Jan!S$105:S$135)+SUMIF(Feb!$M$105:$M$135,$A22,Feb!S$105:S$135)+SUMIF(Mar!$M$105:$M$135,$A22,Mar!S$105:S$135)+SUMIF(Apr!$M$105:$M$135,$A22,Apr!S$105:S$135)+SUMIF(Mai!$M$105:$M$135,$A22,Mai!S$105:S$135)+SUMIF(Jun!$M$105:$M$135,$A22,Jun!S$105:S$135)+SUMIF(Jul!$M$105:$M$135,$A22,Jul!S$105:S$135)+SUMIF(Aug!$M$105:$M$135,$A22,Aug!S$105:S$135)+SUMIF(Sep!$M$105:$M$135,$A22,Sep!S$105:S$135)+SUMIF(Okt!$M$105:$M$135,$A22,Okt!S$105:S$135)+SUMIF(Nov!$M$105:$M$135,$A22,Nov!S$105:S$135)+SUMIF(Dez!$M$105:$M$135,$A22,Dez!S$105:S$135)</f>
        <v>0</v>
      </c>
      <c r="N22" s="17">
        <f>SUMIF(Jan!$M$139:$M$169,$A22,Jan!S$139:S$169)+SUMIF(Feb!$M$139:$M$169,$A22,Feb!S$139:S$169)+SUMIF(Mar!$M$139:$M$169,$A22,Mar!S$139:S$169)+SUMIF(Apr!$M$139:$M$169,$A22,Apr!S$139:S$169)+SUMIF(Mai!$M$139:$M$169,$A22,Mai!S$139:S$169)+SUMIF(Jun!$M$139:$M$169,$A22,Jun!S$139:S$169)+SUMIF(Jul!$M$139:$M$169,$A22,Jul!S$139:S$169)+SUMIF(Aug!$M$139:$M$169,$A22,Aug!S$139:S$169)+SUMIF(Sep!$M$139:$M$169,$A22,Sep!S$139:S$169)+SUMIF(Okt!$M$139:$M$169,$A22,Okt!S$139:S$169)+SUMIF(Nov!$M$139:$M$169,$A22,Nov!S$139:S$169)+SUMIF(Dez!$M$139:$M$169,$A22,Dez!S$139:S$169)</f>
        <v>0</v>
      </c>
      <c r="O22" s="17" t="str">
        <f t="shared" si="5"/>
        <v/>
      </c>
      <c r="P22" s="74">
        <f>SUMIF(Jan!$M$105:$M$135,$A22,Jan!U$105:U$135)+SUMIF(Feb!$M$105:$M$135,$A22,Feb!U$105:U$135)+SUMIF(Mar!$M$105:$M$135,$A22,Mar!U$105:U$135)+SUMIF(Apr!$M$105:$M$135,$A22,Apr!U$105:U$135)+SUMIF(Mai!$M$105:$M$135,$A22,Mai!U$105:U$135)+SUMIF(Jun!$M$105:$M$135,$A22,Jun!U$105:U$135)+SUMIF(Jul!$M$105:$M$135,$A22,Jul!U$105:U$135)+SUMIF(Aug!$M$105:$M$135,$A22,Aug!U$105:U$135)+SUMIF(Sep!$M$105:$M$135,$A22,Sep!U$105:U$135)+SUMIF(Okt!$M$105:$M$135,$A22,Okt!U$105:U$135)+SUMIF(Nov!$M$105:$M$135,$A22,Nov!U$105:U$135)+SUMIF(Dez!$M$105:$M$135,$A22,Dez!U$105:U$135)</f>
        <v>0</v>
      </c>
      <c r="Q22" s="74">
        <f>SUMIF(Jan!$M$139:$M$169,$A22,Jan!U$139:U$169)+SUMIF(Feb!$M$139:$M$169,$A22,Feb!U$139:U$169)+SUMIF(Mar!$M$139:$M$169,$A22,Mar!U$139:U$169)+SUMIF(Apr!$M$139:$M$169,$A22,Apr!U$139:U$169)+SUMIF(Mai!$M$139:$M$169,$A22,Mai!U$139:U$169)+SUMIF(Jun!$M$139:$M$169,$A22,Jun!U$139:U$169)+SUMIF(Jul!$M$139:$M$169,$A22,Jul!U$139:U$169)+SUMIF(Aug!$M$139:$M$169,$A22,Aug!U$139:U$169)+SUMIF(Sep!$M$139:$M$169,$A22,Sep!U$139:U$169)+SUMIF(Okt!$M$139:$M$169,$A22,Okt!U$139:U$169)+SUMIF(Nov!$M$139:$M$169,$A22,Nov!U$139:U$169)+SUMIF(Dez!$M$139:$M$169,$A22,Dez!U$139:U$169)</f>
        <v>0</v>
      </c>
      <c r="R22" s="11" t="str">
        <f t="shared" si="6"/>
        <v/>
      </c>
      <c r="S22" s="74" t="str">
        <f>IF(V22=0,"",(SUMIF(Jan!M$9:M$73,A22,Jan!W$9:W$73)+SUMIF(Feb!M$9:M$73,A22,Feb!W$9:W$73)+SUMIF(Mar!M$9:M$73,A22,Mar!W$9:W$73)+SUMIF(Apr!M$9:M$73,A22,Apr!W$9:W$73)+SUMIF(Mai!M$9:M$73,A22,Mai!W$9:W$73)+SUMIF(Jun!M$9:M$73,A22,Jun!W$9:W$73)+SUMIF(Jul!M$9:M$73,A22,Jul!W$9:W$73)+SUMIF(Aug!M$9:M$73,A22,Aug!W$9:W$73)+SUMIF(Sep!M$9:M$73,A22,Sep!W$9:W$73)+SUMIF(Okt!M$9:M$73,A22,Okt!W$9:W$73)+SUMIF(Nov!M$9:M$73,A22,Nov!W$9:W$73)+SUMIF(Dez!M$9:M$73,A22,Dez!W$9:W$73))/V22)</f>
        <v/>
      </c>
      <c r="T22" s="1" t="str">
        <f t="shared" si="7"/>
        <v/>
      </c>
      <c r="U22" s="6" t="str">
        <f t="shared" si="8"/>
        <v/>
      </c>
      <c r="V22" s="94">
        <f>COUNTIF(Jan!$M$105:$M$135,$A22)+COUNTIF(Jan!$M$139:$M$169,$A22)+COUNTIF(Feb!$M$105:$M$135,$A22)+COUNTIF(Feb!$M$139:$M$169,$A22)+COUNTIF(Mar!$M$105:$M$135,$A22)+COUNTIF(Mar!$M$139:$M$169,$A22)+COUNTIF(Apr!$M$105:$M$135,$A22)+COUNTIF(Apr!$M$139:$M$169,$A22)+COUNTIF(Mai!$M$105:$M$135,$A22)+COUNTIF(Mai!$M$139:$M$169,$A22)+COUNTIF(Jun!$M$105:$M$135,$A22)+COUNTIF(Jun!$M$139:$M$169,$A22)+COUNTIF(Jul!$M$105:$M$135,$A22)+COUNTIF(Jul!$M$139:$M$169,$A22)+COUNTIF(Aug!$M$105:$M$135,$A22)+COUNTIF(Aug!$M$139:$M$169,$A22)+COUNTIF(Sep!$M$105:$M$135,$A22)+COUNTIF(Sep!$M$139:$M$169,$A22)+COUNTIF(Okt!$M$105:$M$135,$A22)+COUNTIF(Okt!$M$139:$M$169,$A22)+COUNTIF(Nov!$M$105:$M$135,$A22)+COUNTIF(Nov!$M$139:$M$169,$A22)+COUNTIF(Dez!$M$105:$M$135,$A22)+COUNTIF(Dez!$M$139:$M$169,$A22)</f>
        <v>0</v>
      </c>
      <c r="W22" s="8" t="str">
        <f t="shared" si="12"/>
        <v/>
      </c>
      <c r="X22" s="6" t="str">
        <f t="shared" si="9"/>
        <v/>
      </c>
      <c r="Y22" s="18" t="str">
        <f t="shared" si="10"/>
        <v/>
      </c>
    </row>
    <row r="23" spans="1:25" x14ac:dyDescent="0.2">
      <c r="A23" s="175">
        <f t="shared" si="11"/>
        <v>11</v>
      </c>
      <c r="B23" s="93" t="e">
        <f t="shared" si="2"/>
        <v>#N/A</v>
      </c>
      <c r="C23" s="495">
        <f>SUMIF(Jan!$A$9:$A$39,$A23,Jan!G$9:G$39)+SUMIF(Feb!$A$9:$A$39,$A23,Feb!G$9:G$39)+SUMIF(Mar!$A$9:$A$39,$A23,Mar!G$9:G$39)+SUMIF(Apr!$A$9:$A$39,$A23,Apr!G$9:G$39)+SUMIF(Mai!$A$9:$A$39,$A23,Mai!G$9:G$39)+SUMIF(Jun!$A$9:$A$39,$A23,Jun!G$9:G$39)+SUMIF(Jul!$A$9:$A$39,$A23,Jul!G$9:G$39)+SUMIF(Aug!$A$9:$A$39,$A23,Aug!G$9:G$39)+SUMIF(Sep!$A$9:$A$39,$A23,Sep!G$9:G$39)+SUMIF(Okt!$A$9:$A$39,$A23,Okt!G$9:G$39)+SUMIF(Nov!$A$9:$A$39,$A23,Nov!G$9:G$39)+SUMIF(Dez!$A$9:$A$39,$A23,Dez!G$9:G$39)</f>
        <v>0</v>
      </c>
      <c r="D23" s="496">
        <f>SUMIF(Jan!$A$9:$A$39,$A23,Jan!H$9:H$39)+SUMIF(Feb!$A$9:$A$39,$A23,Feb!H$9:H$39)+SUMIF(Mar!$A$9:$A$39,$A23,Mar!H$9:H$39)+SUMIF(Apr!$A$9:$A$39,$A23,Apr!H$9:H$39)+SUMIF(Mai!$A$9:$A$39,$A23,Mai!H$9:H$39)+SUMIF(Jun!$A$9:$A$39,$A23,Jun!H$9:H$39)+SUMIF(Jul!$A$9:$A$39,$A23,Jul!H$9:H$39)+SUMIF(Aug!$A$9:$A$39,$A23,Aug!H$9:H$39)+SUMIF(Sep!$A$9:$A$39,$A23,Sep!H$9:H$39)+SUMIF(Okt!$A$9:$A$39,$A23,Okt!H$9:H$39)+SUMIF(Nov!$A$9:$A$39,$A23,Nov!H$9:H$39)+SUMIF(Dez!$A$9:$A$39,$A23,Dez!H$9:H$39)</f>
        <v>0</v>
      </c>
      <c r="E23" s="496">
        <f>COUNTIF(Jan!$M$105:$M$135,$A23)+COUNTIF(Feb!$M$105:$M$135,$A23)+COUNTIF(Mar!$M$105:$M$135,$A23)+COUNTIF(Apr!$M$105:$M$135,$A23)+COUNTIF(Mai!$M$105:$M$135,$A23)+COUNTIF(Jun!$M$105:$M$135,$A23)+COUNTIF(Jul!$M$105:$M$135,$A23)+COUNTIF(Aug!$M$105:$M$135,$A23)+COUNTIF(Sep!$M$105:$M$135,$A23)+COUNTIF(Okt!$M$105:$M$135,$A23)+COUNTIF(Nov!$M$105:$M$135,$A23)+COUNTIF(Dez!$M$105:$M$135,$A23)</f>
        <v>0</v>
      </c>
      <c r="F23" s="496">
        <f>COUNTIF(Jan!$M$139:$M$169,$A23)+COUNTIF(Feb!$M$139:$M$169,$A23)+COUNTIF(Mar!$M$139:$M$169,$A23)+COUNTIF(Apr!$M$139:$M$169,$A23)+COUNTIF(Mai!$M$139:$M$169,$A23)+COUNTIF(Jun!$M$139:$M$169,$A23)+COUNTIF(Jul!$M$139:$M$169,$A23)+COUNTIF(Aug!$M$139:$M$169,$A23)+COUNTIF(Sep!$M$139:$M$169,$A23)+COUNTIF(Okt!$M$139:$M$169,$A23)+COUNTIF(Nov!$M$139:$M$169,$A23)+COUNTIF(Dez!$M$139:$M$169,$A23)</f>
        <v>0</v>
      </c>
      <c r="G23" s="496">
        <f t="shared" si="3"/>
        <v>0</v>
      </c>
      <c r="H23" s="93" t="str">
        <f t="shared" si="0"/>
        <v/>
      </c>
      <c r="I23" s="93" t="str">
        <f>IF(ISERROR(H23/(Start!$D$25*Start!$D$25)),"",H23/(Start!$D$25*Start!$D$25))</f>
        <v/>
      </c>
      <c r="J23" s="16">
        <f>SUMIF(Jan!$M$105:$M$135,$A23,Jan!R$105:R$135)+SUMIF(Feb!$M$105:$M$135,$A23,Feb!R$105:R$135)+SUMIF(Mar!$M$105:$M$135,$A23,Mar!R$105:R$135)+SUMIF(Apr!$M$105:$M$135,$A23,Apr!R$105:R$135)+SUMIF(Mai!$M$105:$M$135,$A23,Mai!R$105:R$135)+SUMIF(Jun!$M$105:$M$135,$A23,Jun!R$105:R$135)+SUMIF(Jul!$M$105:$M$135,$A23,Jul!R$105:R$135)+SUMIF(Aug!$M$105:$M$135,$A23,Aug!R$105:R$135)+SUMIF(Sep!$M$105:$M$135,$A23,Sep!R$105:R$135)+SUMIF(Okt!$M$105:$M$135,$A23,Okt!R$105:R$135)+SUMIF(Nov!$M$105:$M$135,$A23,Nov!R$105:R$135)+SUMIF(Dez!$M$105:$M$135,$A23,Dez!R$105:R$135)</f>
        <v>0</v>
      </c>
      <c r="K23" s="16">
        <f>SUMIF(Jan!$M$139:$M$169,$A23,Jan!R$139:R$169)+SUMIF(Feb!$M$139:$M$169,$A23,Feb!R$139:R$169)+SUMIF(Mar!$M$139:$M$169,$A23,Mar!R$139:R$169)+SUMIF(Apr!$M$139:$M$169,$A23,Apr!R$139:R$169)+SUMIF(Mai!$M$139:$M$169,$A23,Mai!R$139:R$169)+SUMIF(Jun!$M$139:$M$169,$A23,Jun!R$139:R$169)+SUMIF(Jul!$M$139:$M$169,$A23,Jul!R$139:R$169)+SUMIF(Aug!$M$139:$M$169,$A23,Aug!R$139:R$169)+SUMIF(Sep!$M$139:$M$169,$A23,Sep!R$139:R$169)+SUMIF(Okt!$M$139:$M$169,$A23,Okt!R$139:R$169)+SUMIF(Nov!$M$139:$M$169,$A23,Nov!R$139:R$169)+SUMIF(Dez!$M$139:$M$169,$A23,Dez!R$139:R$169)</f>
        <v>0</v>
      </c>
      <c r="L23" s="16" t="str">
        <f t="shared" si="4"/>
        <v/>
      </c>
      <c r="M23" s="17">
        <f>SUMIF(Jan!$M$105:$M$135,$A23,Jan!S$105:S$135)+SUMIF(Feb!$M$105:$M$135,$A23,Feb!S$105:S$135)+SUMIF(Mar!$M$105:$M$135,$A23,Mar!S$105:S$135)+SUMIF(Apr!$M$105:$M$135,$A23,Apr!S$105:S$135)+SUMIF(Mai!$M$105:$M$135,$A23,Mai!S$105:S$135)+SUMIF(Jun!$M$105:$M$135,$A23,Jun!S$105:S$135)+SUMIF(Jul!$M$105:$M$135,$A23,Jul!S$105:S$135)+SUMIF(Aug!$M$105:$M$135,$A23,Aug!S$105:S$135)+SUMIF(Sep!$M$105:$M$135,$A23,Sep!S$105:S$135)+SUMIF(Okt!$M$105:$M$135,$A23,Okt!S$105:S$135)+SUMIF(Nov!$M$105:$M$135,$A23,Nov!S$105:S$135)+SUMIF(Dez!$M$105:$M$135,$A23,Dez!S$105:S$135)</f>
        <v>0</v>
      </c>
      <c r="N23" s="17">
        <f>SUMIF(Jan!$M$139:$M$169,$A23,Jan!S$139:S$169)+SUMIF(Feb!$M$139:$M$169,$A23,Feb!S$139:S$169)+SUMIF(Mar!$M$139:$M$169,$A23,Mar!S$139:S$169)+SUMIF(Apr!$M$139:$M$169,$A23,Apr!S$139:S$169)+SUMIF(Mai!$M$139:$M$169,$A23,Mai!S$139:S$169)+SUMIF(Jun!$M$139:$M$169,$A23,Jun!S$139:S$169)+SUMIF(Jul!$M$139:$M$169,$A23,Jul!S$139:S$169)+SUMIF(Aug!$M$139:$M$169,$A23,Aug!S$139:S$169)+SUMIF(Sep!$M$139:$M$169,$A23,Sep!S$139:S$169)+SUMIF(Okt!$M$139:$M$169,$A23,Okt!S$139:S$169)+SUMIF(Nov!$M$139:$M$169,$A23,Nov!S$139:S$169)+SUMIF(Dez!$M$139:$M$169,$A23,Dez!S$139:S$169)</f>
        <v>0</v>
      </c>
      <c r="O23" s="17" t="str">
        <f t="shared" si="5"/>
        <v/>
      </c>
      <c r="P23" s="74">
        <f>SUMIF(Jan!$M$105:$M$135,$A23,Jan!U$105:U$135)+SUMIF(Feb!$M$105:$M$135,$A23,Feb!U$105:U$135)+SUMIF(Mar!$M$105:$M$135,$A23,Mar!U$105:U$135)+SUMIF(Apr!$M$105:$M$135,$A23,Apr!U$105:U$135)+SUMIF(Mai!$M$105:$M$135,$A23,Mai!U$105:U$135)+SUMIF(Jun!$M$105:$M$135,$A23,Jun!U$105:U$135)+SUMIF(Jul!$M$105:$M$135,$A23,Jul!U$105:U$135)+SUMIF(Aug!$M$105:$M$135,$A23,Aug!U$105:U$135)+SUMIF(Sep!$M$105:$M$135,$A23,Sep!U$105:U$135)+SUMIF(Okt!$M$105:$M$135,$A23,Okt!U$105:U$135)+SUMIF(Nov!$M$105:$M$135,$A23,Nov!U$105:U$135)+SUMIF(Dez!$M$105:$M$135,$A23,Dez!U$105:U$135)</f>
        <v>0</v>
      </c>
      <c r="Q23" s="74">
        <f>SUMIF(Jan!$M$139:$M$169,$A23,Jan!U$139:U$169)+SUMIF(Feb!$M$139:$M$169,$A23,Feb!U$139:U$169)+SUMIF(Mar!$M$139:$M$169,$A23,Mar!U$139:U$169)+SUMIF(Apr!$M$139:$M$169,$A23,Apr!U$139:U$169)+SUMIF(Mai!$M$139:$M$169,$A23,Mai!U$139:U$169)+SUMIF(Jun!$M$139:$M$169,$A23,Jun!U$139:U$169)+SUMIF(Jul!$M$139:$M$169,$A23,Jul!U$139:U$169)+SUMIF(Aug!$M$139:$M$169,$A23,Aug!U$139:U$169)+SUMIF(Sep!$M$139:$M$169,$A23,Sep!U$139:U$169)+SUMIF(Okt!$M$139:$M$169,$A23,Okt!U$139:U$169)+SUMIF(Nov!$M$139:$M$169,$A23,Nov!U$139:U$169)+SUMIF(Dez!$M$139:$M$169,$A23,Dez!U$139:U$169)</f>
        <v>0</v>
      </c>
      <c r="R23" s="11" t="str">
        <f t="shared" si="6"/>
        <v/>
      </c>
      <c r="S23" s="74" t="str">
        <f>IF(V23=0,"",(SUMIF(Jan!M$9:M$73,A23,Jan!W$9:W$73)+SUMIF(Feb!M$9:M$73,A23,Feb!W$9:W$73)+SUMIF(Mar!M$9:M$73,A23,Mar!W$9:W$73)+SUMIF(Apr!M$9:M$73,A23,Apr!W$9:W$73)+SUMIF(Mai!M$9:M$73,A23,Mai!W$9:W$73)+SUMIF(Jun!M$9:M$73,A23,Jun!W$9:W$73)+SUMIF(Jul!M$9:M$73,A23,Jul!W$9:W$73)+SUMIF(Aug!M$9:M$73,A23,Aug!W$9:W$73)+SUMIF(Sep!M$9:M$73,A23,Sep!W$9:W$73)+SUMIF(Okt!M$9:M$73,A23,Okt!W$9:W$73)+SUMIF(Nov!M$9:M$73,A23,Nov!W$9:W$73)+SUMIF(Dez!M$9:M$73,A23,Dez!W$9:W$73))/V23)</f>
        <v/>
      </c>
      <c r="T23" s="1" t="str">
        <f t="shared" si="7"/>
        <v/>
      </c>
      <c r="U23" s="6" t="str">
        <f t="shared" si="8"/>
        <v/>
      </c>
      <c r="V23" s="94">
        <f>COUNTIF(Jan!$M$105:$M$135,$A23)+COUNTIF(Jan!$M$139:$M$169,$A23)+COUNTIF(Feb!$M$105:$M$135,$A23)+COUNTIF(Feb!$M$139:$M$169,$A23)+COUNTIF(Mar!$M$105:$M$135,$A23)+COUNTIF(Mar!$M$139:$M$169,$A23)+COUNTIF(Apr!$M$105:$M$135,$A23)+COUNTIF(Apr!$M$139:$M$169,$A23)+COUNTIF(Mai!$M$105:$M$135,$A23)+COUNTIF(Mai!$M$139:$M$169,$A23)+COUNTIF(Jun!$M$105:$M$135,$A23)+COUNTIF(Jun!$M$139:$M$169,$A23)+COUNTIF(Jul!$M$105:$M$135,$A23)+COUNTIF(Jul!$M$139:$M$169,$A23)+COUNTIF(Aug!$M$105:$M$135,$A23)+COUNTIF(Aug!$M$139:$M$169,$A23)+COUNTIF(Sep!$M$105:$M$135,$A23)+COUNTIF(Sep!$M$139:$M$169,$A23)+COUNTIF(Okt!$M$105:$M$135,$A23)+COUNTIF(Okt!$M$139:$M$169,$A23)+COUNTIF(Nov!$M$105:$M$135,$A23)+COUNTIF(Nov!$M$139:$M$169,$A23)+COUNTIF(Dez!$M$105:$M$135,$A23)+COUNTIF(Dez!$M$139:$M$169,$A23)</f>
        <v>0</v>
      </c>
      <c r="W23" s="8" t="str">
        <f t="shared" si="12"/>
        <v/>
      </c>
      <c r="X23" s="6" t="str">
        <f t="shared" si="9"/>
        <v/>
      </c>
      <c r="Y23" s="18" t="str">
        <f t="shared" si="10"/>
        <v/>
      </c>
    </row>
    <row r="24" spans="1:25" x14ac:dyDescent="0.2">
      <c r="A24" s="175">
        <f t="shared" si="11"/>
        <v>12</v>
      </c>
      <c r="B24" s="93" t="e">
        <f t="shared" si="2"/>
        <v>#N/A</v>
      </c>
      <c r="C24" s="495">
        <f>SUMIF(Jan!$A$9:$A$39,$A24,Jan!G$9:G$39)+SUMIF(Feb!$A$9:$A$39,$A24,Feb!G$9:G$39)+SUMIF(Mar!$A$9:$A$39,$A24,Mar!G$9:G$39)+SUMIF(Apr!$A$9:$A$39,$A24,Apr!G$9:G$39)+SUMIF(Mai!$A$9:$A$39,$A24,Mai!G$9:G$39)+SUMIF(Jun!$A$9:$A$39,$A24,Jun!G$9:G$39)+SUMIF(Jul!$A$9:$A$39,$A24,Jul!G$9:G$39)+SUMIF(Aug!$A$9:$A$39,$A24,Aug!G$9:G$39)+SUMIF(Sep!$A$9:$A$39,$A24,Sep!G$9:G$39)+SUMIF(Okt!$A$9:$A$39,$A24,Okt!G$9:G$39)+SUMIF(Nov!$A$9:$A$39,$A24,Nov!G$9:G$39)+SUMIF(Dez!$A$9:$A$39,$A24,Dez!G$9:G$39)</f>
        <v>0</v>
      </c>
      <c r="D24" s="496">
        <f>SUMIF(Jan!$A$9:$A$39,$A24,Jan!H$9:H$39)+SUMIF(Feb!$A$9:$A$39,$A24,Feb!H$9:H$39)+SUMIF(Mar!$A$9:$A$39,$A24,Mar!H$9:H$39)+SUMIF(Apr!$A$9:$A$39,$A24,Apr!H$9:H$39)+SUMIF(Mai!$A$9:$A$39,$A24,Mai!H$9:H$39)+SUMIF(Jun!$A$9:$A$39,$A24,Jun!H$9:H$39)+SUMIF(Jul!$A$9:$A$39,$A24,Jul!H$9:H$39)+SUMIF(Aug!$A$9:$A$39,$A24,Aug!H$9:H$39)+SUMIF(Sep!$A$9:$A$39,$A24,Sep!H$9:H$39)+SUMIF(Okt!$A$9:$A$39,$A24,Okt!H$9:H$39)+SUMIF(Nov!$A$9:$A$39,$A24,Nov!H$9:H$39)+SUMIF(Dez!$A$9:$A$39,$A24,Dez!H$9:H$39)</f>
        <v>0</v>
      </c>
      <c r="E24" s="496">
        <f>COUNTIF(Jan!$M$105:$M$135,$A24)+COUNTIF(Feb!$M$105:$M$135,$A24)+COUNTIF(Mar!$M$105:$M$135,$A24)+COUNTIF(Apr!$M$105:$M$135,$A24)+COUNTIF(Mai!$M$105:$M$135,$A24)+COUNTIF(Jun!$M$105:$M$135,$A24)+COUNTIF(Jul!$M$105:$M$135,$A24)+COUNTIF(Aug!$M$105:$M$135,$A24)+COUNTIF(Sep!$M$105:$M$135,$A24)+COUNTIF(Okt!$M$105:$M$135,$A24)+COUNTIF(Nov!$M$105:$M$135,$A24)+COUNTIF(Dez!$M$105:$M$135,$A24)</f>
        <v>0</v>
      </c>
      <c r="F24" s="496">
        <f>COUNTIF(Jan!$M$139:$M$169,$A24)+COUNTIF(Feb!$M$139:$M$169,$A24)+COUNTIF(Mar!$M$139:$M$169,$A24)+COUNTIF(Apr!$M$139:$M$169,$A24)+COUNTIF(Mai!$M$139:$M$169,$A24)+COUNTIF(Jun!$M$139:$M$169,$A24)+COUNTIF(Jul!$M$139:$M$169,$A24)+COUNTIF(Aug!$M$139:$M$169,$A24)+COUNTIF(Sep!$M$139:$M$169,$A24)+COUNTIF(Okt!$M$139:$M$169,$A24)+COUNTIF(Nov!$M$139:$M$169,$A24)+COUNTIF(Dez!$M$139:$M$169,$A24)</f>
        <v>0</v>
      </c>
      <c r="G24" s="496">
        <f t="shared" si="3"/>
        <v>0</v>
      </c>
      <c r="H24" s="93" t="str">
        <f t="shared" si="0"/>
        <v/>
      </c>
      <c r="I24" s="93" t="str">
        <f>IF(ISERROR(H24/(Start!$D$25*Start!$D$25)),"",H24/(Start!$D$25*Start!$D$25))</f>
        <v/>
      </c>
      <c r="J24" s="16">
        <f>SUMIF(Jan!$M$105:$M$135,$A24,Jan!R$105:R$135)+SUMIF(Feb!$M$105:$M$135,$A24,Feb!R$105:R$135)+SUMIF(Mar!$M$105:$M$135,$A24,Mar!R$105:R$135)+SUMIF(Apr!$M$105:$M$135,$A24,Apr!R$105:R$135)+SUMIF(Mai!$M$105:$M$135,$A24,Mai!R$105:R$135)+SUMIF(Jun!$M$105:$M$135,$A24,Jun!R$105:R$135)+SUMIF(Jul!$M$105:$M$135,$A24,Jul!R$105:R$135)+SUMIF(Aug!$M$105:$M$135,$A24,Aug!R$105:R$135)+SUMIF(Sep!$M$105:$M$135,$A24,Sep!R$105:R$135)+SUMIF(Okt!$M$105:$M$135,$A24,Okt!R$105:R$135)+SUMIF(Nov!$M$105:$M$135,$A24,Nov!R$105:R$135)+SUMIF(Dez!$M$105:$M$135,$A24,Dez!R$105:R$135)</f>
        <v>0</v>
      </c>
      <c r="K24" s="16">
        <f>SUMIF(Jan!$M$139:$M$169,$A24,Jan!R$139:R$169)+SUMIF(Feb!$M$139:$M$169,$A24,Feb!R$139:R$169)+SUMIF(Mar!$M$139:$M$169,$A24,Mar!R$139:R$169)+SUMIF(Apr!$M$139:$M$169,$A24,Apr!R$139:R$169)+SUMIF(Mai!$M$139:$M$169,$A24,Mai!R$139:R$169)+SUMIF(Jun!$M$139:$M$169,$A24,Jun!R$139:R$169)+SUMIF(Jul!$M$139:$M$169,$A24,Jul!R$139:R$169)+SUMIF(Aug!$M$139:$M$169,$A24,Aug!R$139:R$169)+SUMIF(Sep!$M$139:$M$169,$A24,Sep!R$139:R$169)+SUMIF(Okt!$M$139:$M$169,$A24,Okt!R$139:R$169)+SUMIF(Nov!$M$139:$M$169,$A24,Nov!R$139:R$169)+SUMIF(Dez!$M$139:$M$169,$A24,Dez!R$139:R$169)</f>
        <v>0</v>
      </c>
      <c r="L24" s="16" t="str">
        <f t="shared" si="4"/>
        <v/>
      </c>
      <c r="M24" s="17">
        <f>SUMIF(Jan!$M$105:$M$135,$A24,Jan!S$105:S$135)+SUMIF(Feb!$M$105:$M$135,$A24,Feb!S$105:S$135)+SUMIF(Mar!$M$105:$M$135,$A24,Mar!S$105:S$135)+SUMIF(Apr!$M$105:$M$135,$A24,Apr!S$105:S$135)+SUMIF(Mai!$M$105:$M$135,$A24,Mai!S$105:S$135)+SUMIF(Jun!$M$105:$M$135,$A24,Jun!S$105:S$135)+SUMIF(Jul!$M$105:$M$135,$A24,Jul!S$105:S$135)+SUMIF(Aug!$M$105:$M$135,$A24,Aug!S$105:S$135)+SUMIF(Sep!$M$105:$M$135,$A24,Sep!S$105:S$135)+SUMIF(Okt!$M$105:$M$135,$A24,Okt!S$105:S$135)+SUMIF(Nov!$M$105:$M$135,$A24,Nov!S$105:S$135)+SUMIF(Dez!$M$105:$M$135,$A24,Dez!S$105:S$135)</f>
        <v>0</v>
      </c>
      <c r="N24" s="17">
        <f>SUMIF(Jan!$M$139:$M$169,$A24,Jan!S$139:S$169)+SUMIF(Feb!$M$139:$M$169,$A24,Feb!S$139:S$169)+SUMIF(Mar!$M$139:$M$169,$A24,Mar!S$139:S$169)+SUMIF(Apr!$M$139:$M$169,$A24,Apr!S$139:S$169)+SUMIF(Mai!$M$139:$M$169,$A24,Mai!S$139:S$169)+SUMIF(Jun!$M$139:$M$169,$A24,Jun!S$139:S$169)+SUMIF(Jul!$M$139:$M$169,$A24,Jul!S$139:S$169)+SUMIF(Aug!$M$139:$M$169,$A24,Aug!S$139:S$169)+SUMIF(Sep!$M$139:$M$169,$A24,Sep!S$139:S$169)+SUMIF(Okt!$M$139:$M$169,$A24,Okt!S$139:S$169)+SUMIF(Nov!$M$139:$M$169,$A24,Nov!S$139:S$169)+SUMIF(Dez!$M$139:$M$169,$A24,Dez!S$139:S$169)</f>
        <v>0</v>
      </c>
      <c r="O24" s="17" t="str">
        <f t="shared" si="5"/>
        <v/>
      </c>
      <c r="P24" s="74">
        <f>SUMIF(Jan!$M$105:$M$135,$A24,Jan!U$105:U$135)+SUMIF(Feb!$M$105:$M$135,$A24,Feb!U$105:U$135)+SUMIF(Mar!$M$105:$M$135,$A24,Mar!U$105:U$135)+SUMIF(Apr!$M$105:$M$135,$A24,Apr!U$105:U$135)+SUMIF(Mai!$M$105:$M$135,$A24,Mai!U$105:U$135)+SUMIF(Jun!$M$105:$M$135,$A24,Jun!U$105:U$135)+SUMIF(Jul!$M$105:$M$135,$A24,Jul!U$105:U$135)+SUMIF(Aug!$M$105:$M$135,$A24,Aug!U$105:U$135)+SUMIF(Sep!$M$105:$M$135,$A24,Sep!U$105:U$135)+SUMIF(Okt!$M$105:$M$135,$A24,Okt!U$105:U$135)+SUMIF(Nov!$M$105:$M$135,$A24,Nov!U$105:U$135)+SUMIF(Dez!$M$105:$M$135,$A24,Dez!U$105:U$135)</f>
        <v>0</v>
      </c>
      <c r="Q24" s="74">
        <f>SUMIF(Jan!$M$139:$M$169,$A24,Jan!U$139:U$169)+SUMIF(Feb!$M$139:$M$169,$A24,Feb!U$139:U$169)+SUMIF(Mar!$M$139:$M$169,$A24,Mar!U$139:U$169)+SUMIF(Apr!$M$139:$M$169,$A24,Apr!U$139:U$169)+SUMIF(Mai!$M$139:$M$169,$A24,Mai!U$139:U$169)+SUMIF(Jun!$M$139:$M$169,$A24,Jun!U$139:U$169)+SUMIF(Jul!$M$139:$M$169,$A24,Jul!U$139:U$169)+SUMIF(Aug!$M$139:$M$169,$A24,Aug!U$139:U$169)+SUMIF(Sep!$M$139:$M$169,$A24,Sep!U$139:U$169)+SUMIF(Okt!$M$139:$M$169,$A24,Okt!U$139:U$169)+SUMIF(Nov!$M$139:$M$169,$A24,Nov!U$139:U$169)+SUMIF(Dez!$M$139:$M$169,$A24,Dez!U$139:U$169)</f>
        <v>0</v>
      </c>
      <c r="R24" s="11" t="str">
        <f t="shared" si="6"/>
        <v/>
      </c>
      <c r="S24" s="74" t="str">
        <f>IF(V24=0,"",(SUMIF(Jan!M$9:M$73,A24,Jan!W$9:W$73)+SUMIF(Feb!M$9:M$73,A24,Feb!W$9:W$73)+SUMIF(Mar!M$9:M$73,A24,Mar!W$9:W$73)+SUMIF(Apr!M$9:M$73,A24,Apr!W$9:W$73)+SUMIF(Mai!M$9:M$73,A24,Mai!W$9:W$73)+SUMIF(Jun!M$9:M$73,A24,Jun!W$9:W$73)+SUMIF(Jul!M$9:M$73,A24,Jul!W$9:W$73)+SUMIF(Aug!M$9:M$73,A24,Aug!W$9:W$73)+SUMIF(Sep!M$9:M$73,A24,Sep!W$9:W$73)+SUMIF(Okt!M$9:M$73,A24,Okt!W$9:W$73)+SUMIF(Nov!M$9:M$73,A24,Nov!W$9:W$73)+SUMIF(Dez!M$9:M$73,A24,Dez!W$9:W$73))/V24)</f>
        <v/>
      </c>
      <c r="T24" s="1" t="str">
        <f t="shared" si="7"/>
        <v/>
      </c>
      <c r="U24" s="6" t="str">
        <f t="shared" si="8"/>
        <v/>
      </c>
      <c r="V24" s="94">
        <f>COUNTIF(Jan!$M$105:$M$135,$A24)+COUNTIF(Jan!$M$139:$M$169,$A24)+COUNTIF(Feb!$M$105:$M$135,$A24)+COUNTIF(Feb!$M$139:$M$169,$A24)+COUNTIF(Mar!$M$105:$M$135,$A24)+COUNTIF(Mar!$M$139:$M$169,$A24)+COUNTIF(Apr!$M$105:$M$135,$A24)+COUNTIF(Apr!$M$139:$M$169,$A24)+COUNTIF(Mai!$M$105:$M$135,$A24)+COUNTIF(Mai!$M$139:$M$169,$A24)+COUNTIF(Jun!$M$105:$M$135,$A24)+COUNTIF(Jun!$M$139:$M$169,$A24)+COUNTIF(Jul!$M$105:$M$135,$A24)+COUNTIF(Jul!$M$139:$M$169,$A24)+COUNTIF(Aug!$M$105:$M$135,$A24)+COUNTIF(Aug!$M$139:$M$169,$A24)+COUNTIF(Sep!$M$105:$M$135,$A24)+COUNTIF(Sep!$M$139:$M$169,$A24)+COUNTIF(Okt!$M$105:$M$135,$A24)+COUNTIF(Okt!$M$139:$M$169,$A24)+COUNTIF(Nov!$M$105:$M$135,$A24)+COUNTIF(Nov!$M$139:$M$169,$A24)+COUNTIF(Dez!$M$105:$M$135,$A24)+COUNTIF(Dez!$M$139:$M$169,$A24)</f>
        <v>0</v>
      </c>
      <c r="W24" s="8" t="str">
        <f t="shared" si="12"/>
        <v/>
      </c>
      <c r="X24" s="6" t="str">
        <f t="shared" si="9"/>
        <v/>
      </c>
      <c r="Y24" s="18" t="str">
        <f t="shared" si="10"/>
        <v/>
      </c>
    </row>
    <row r="25" spans="1:25" x14ac:dyDescent="0.2">
      <c r="A25" s="175">
        <f t="shared" si="11"/>
        <v>13</v>
      </c>
      <c r="B25" s="93" t="e">
        <f t="shared" si="2"/>
        <v>#N/A</v>
      </c>
      <c r="C25" s="495">
        <f>SUMIF(Jan!$A$9:$A$39,$A25,Jan!G$9:G$39)+SUMIF(Feb!$A$9:$A$39,$A25,Feb!G$9:G$39)+SUMIF(Mar!$A$9:$A$39,$A25,Mar!G$9:G$39)+SUMIF(Apr!$A$9:$A$39,$A25,Apr!G$9:G$39)+SUMIF(Mai!$A$9:$A$39,$A25,Mai!G$9:G$39)+SUMIF(Jun!$A$9:$A$39,$A25,Jun!G$9:G$39)+SUMIF(Jul!$A$9:$A$39,$A25,Jul!G$9:G$39)+SUMIF(Aug!$A$9:$A$39,$A25,Aug!G$9:G$39)+SUMIF(Sep!$A$9:$A$39,$A25,Sep!G$9:G$39)+SUMIF(Okt!$A$9:$A$39,$A25,Okt!G$9:G$39)+SUMIF(Nov!$A$9:$A$39,$A25,Nov!G$9:G$39)+SUMIF(Dez!$A$9:$A$39,$A25,Dez!G$9:G$39)</f>
        <v>0</v>
      </c>
      <c r="D25" s="496">
        <f>SUMIF(Jan!$A$9:$A$39,$A25,Jan!H$9:H$39)+SUMIF(Feb!$A$9:$A$39,$A25,Feb!H$9:H$39)+SUMIF(Mar!$A$9:$A$39,$A25,Mar!H$9:H$39)+SUMIF(Apr!$A$9:$A$39,$A25,Apr!H$9:H$39)+SUMIF(Mai!$A$9:$A$39,$A25,Mai!H$9:H$39)+SUMIF(Jun!$A$9:$A$39,$A25,Jun!H$9:H$39)+SUMIF(Jul!$A$9:$A$39,$A25,Jul!H$9:H$39)+SUMIF(Aug!$A$9:$A$39,$A25,Aug!H$9:H$39)+SUMIF(Sep!$A$9:$A$39,$A25,Sep!H$9:H$39)+SUMIF(Okt!$A$9:$A$39,$A25,Okt!H$9:H$39)+SUMIF(Nov!$A$9:$A$39,$A25,Nov!H$9:H$39)+SUMIF(Dez!$A$9:$A$39,$A25,Dez!H$9:H$39)</f>
        <v>0</v>
      </c>
      <c r="E25" s="496">
        <f>COUNTIF(Jan!$M$105:$M$135,$A25)+COUNTIF(Feb!$M$105:$M$135,$A25)+COUNTIF(Mar!$M$105:$M$135,$A25)+COUNTIF(Apr!$M$105:$M$135,$A25)+COUNTIF(Mai!$M$105:$M$135,$A25)+COUNTIF(Jun!$M$105:$M$135,$A25)+COUNTIF(Jul!$M$105:$M$135,$A25)+COUNTIF(Aug!$M$105:$M$135,$A25)+COUNTIF(Sep!$M$105:$M$135,$A25)+COUNTIF(Okt!$M$105:$M$135,$A25)+COUNTIF(Nov!$M$105:$M$135,$A25)+COUNTIF(Dez!$M$105:$M$135,$A25)</f>
        <v>0</v>
      </c>
      <c r="F25" s="496">
        <f>COUNTIF(Jan!$M$139:$M$169,$A25)+COUNTIF(Feb!$M$139:$M$169,$A25)+COUNTIF(Mar!$M$139:$M$169,$A25)+COUNTIF(Apr!$M$139:$M$169,$A25)+COUNTIF(Mai!$M$139:$M$169,$A25)+COUNTIF(Jun!$M$139:$M$169,$A25)+COUNTIF(Jul!$M$139:$M$169,$A25)+COUNTIF(Aug!$M$139:$M$169,$A25)+COUNTIF(Sep!$M$139:$M$169,$A25)+COUNTIF(Okt!$M$139:$M$169,$A25)+COUNTIF(Nov!$M$139:$M$169,$A25)+COUNTIF(Dez!$M$139:$M$169,$A25)</f>
        <v>0</v>
      </c>
      <c r="G25" s="496">
        <f t="shared" si="3"/>
        <v>0</v>
      </c>
      <c r="H25" s="93" t="str">
        <f t="shared" si="0"/>
        <v/>
      </c>
      <c r="I25" s="93" t="str">
        <f>IF(ISERROR(H25/(Start!$D$25*Start!$D$25)),"",H25/(Start!$D$25*Start!$D$25))</f>
        <v/>
      </c>
      <c r="J25" s="16">
        <f>SUMIF(Jan!$M$105:$M$135,$A25,Jan!R$105:R$135)+SUMIF(Feb!$M$105:$M$135,$A25,Feb!R$105:R$135)+SUMIF(Mar!$M$105:$M$135,$A25,Mar!R$105:R$135)+SUMIF(Apr!$M$105:$M$135,$A25,Apr!R$105:R$135)+SUMIF(Mai!$M$105:$M$135,$A25,Mai!R$105:R$135)+SUMIF(Jun!$M$105:$M$135,$A25,Jun!R$105:R$135)+SUMIF(Jul!$M$105:$M$135,$A25,Jul!R$105:R$135)+SUMIF(Aug!$M$105:$M$135,$A25,Aug!R$105:R$135)+SUMIF(Sep!$M$105:$M$135,$A25,Sep!R$105:R$135)+SUMIF(Okt!$M$105:$M$135,$A25,Okt!R$105:R$135)+SUMIF(Nov!$M$105:$M$135,$A25,Nov!R$105:R$135)+SUMIF(Dez!$M$105:$M$135,$A25,Dez!R$105:R$135)</f>
        <v>0</v>
      </c>
      <c r="K25" s="16">
        <f>SUMIF(Jan!$M$139:$M$169,$A25,Jan!R$139:R$169)+SUMIF(Feb!$M$139:$M$169,$A25,Feb!R$139:R$169)+SUMIF(Mar!$M$139:$M$169,$A25,Mar!R$139:R$169)+SUMIF(Apr!$M$139:$M$169,$A25,Apr!R$139:R$169)+SUMIF(Mai!$M$139:$M$169,$A25,Mai!R$139:R$169)+SUMIF(Jun!$M$139:$M$169,$A25,Jun!R$139:R$169)+SUMIF(Jul!$M$139:$M$169,$A25,Jul!R$139:R$169)+SUMIF(Aug!$M$139:$M$169,$A25,Aug!R$139:R$169)+SUMIF(Sep!$M$139:$M$169,$A25,Sep!R$139:R$169)+SUMIF(Okt!$M$139:$M$169,$A25,Okt!R$139:R$169)+SUMIF(Nov!$M$139:$M$169,$A25,Nov!R$139:R$169)+SUMIF(Dez!$M$139:$M$169,$A25,Dez!R$139:R$169)</f>
        <v>0</v>
      </c>
      <c r="L25" s="16" t="str">
        <f t="shared" si="4"/>
        <v/>
      </c>
      <c r="M25" s="17">
        <f>SUMIF(Jan!$M$105:$M$135,$A25,Jan!S$105:S$135)+SUMIF(Feb!$M$105:$M$135,$A25,Feb!S$105:S$135)+SUMIF(Mar!$M$105:$M$135,$A25,Mar!S$105:S$135)+SUMIF(Apr!$M$105:$M$135,$A25,Apr!S$105:S$135)+SUMIF(Mai!$M$105:$M$135,$A25,Mai!S$105:S$135)+SUMIF(Jun!$M$105:$M$135,$A25,Jun!S$105:S$135)+SUMIF(Jul!$M$105:$M$135,$A25,Jul!S$105:S$135)+SUMIF(Aug!$M$105:$M$135,$A25,Aug!S$105:S$135)+SUMIF(Sep!$M$105:$M$135,$A25,Sep!S$105:S$135)+SUMIF(Okt!$M$105:$M$135,$A25,Okt!S$105:S$135)+SUMIF(Nov!$M$105:$M$135,$A25,Nov!S$105:S$135)+SUMIF(Dez!$M$105:$M$135,$A25,Dez!S$105:S$135)</f>
        <v>0</v>
      </c>
      <c r="N25" s="17">
        <f>SUMIF(Jan!$M$139:$M$169,$A25,Jan!S$139:S$169)+SUMIF(Feb!$M$139:$M$169,$A25,Feb!S$139:S$169)+SUMIF(Mar!$M$139:$M$169,$A25,Mar!S$139:S$169)+SUMIF(Apr!$M$139:$M$169,$A25,Apr!S$139:S$169)+SUMIF(Mai!$M$139:$M$169,$A25,Mai!S$139:S$169)+SUMIF(Jun!$M$139:$M$169,$A25,Jun!S$139:S$169)+SUMIF(Jul!$M$139:$M$169,$A25,Jul!S$139:S$169)+SUMIF(Aug!$M$139:$M$169,$A25,Aug!S$139:S$169)+SUMIF(Sep!$M$139:$M$169,$A25,Sep!S$139:S$169)+SUMIF(Okt!$M$139:$M$169,$A25,Okt!S$139:S$169)+SUMIF(Nov!$M$139:$M$169,$A25,Nov!S$139:S$169)+SUMIF(Dez!$M$139:$M$169,$A25,Dez!S$139:S$169)</f>
        <v>0</v>
      </c>
      <c r="O25" s="17" t="str">
        <f t="shared" si="5"/>
        <v/>
      </c>
      <c r="P25" s="74">
        <f>SUMIF(Jan!$M$105:$M$135,$A25,Jan!U$105:U$135)+SUMIF(Feb!$M$105:$M$135,$A25,Feb!U$105:U$135)+SUMIF(Mar!$M$105:$M$135,$A25,Mar!U$105:U$135)+SUMIF(Apr!$M$105:$M$135,$A25,Apr!U$105:U$135)+SUMIF(Mai!$M$105:$M$135,$A25,Mai!U$105:U$135)+SUMIF(Jun!$M$105:$M$135,$A25,Jun!U$105:U$135)+SUMIF(Jul!$M$105:$M$135,$A25,Jul!U$105:U$135)+SUMIF(Aug!$M$105:$M$135,$A25,Aug!U$105:U$135)+SUMIF(Sep!$M$105:$M$135,$A25,Sep!U$105:U$135)+SUMIF(Okt!$M$105:$M$135,$A25,Okt!U$105:U$135)+SUMIF(Nov!$M$105:$M$135,$A25,Nov!U$105:U$135)+SUMIF(Dez!$M$105:$M$135,$A25,Dez!U$105:U$135)</f>
        <v>0</v>
      </c>
      <c r="Q25" s="74">
        <f>SUMIF(Jan!$M$139:$M$169,$A25,Jan!U$139:U$169)+SUMIF(Feb!$M$139:$M$169,$A25,Feb!U$139:U$169)+SUMIF(Mar!$M$139:$M$169,$A25,Mar!U$139:U$169)+SUMIF(Apr!$M$139:$M$169,$A25,Apr!U$139:U$169)+SUMIF(Mai!$M$139:$M$169,$A25,Mai!U$139:U$169)+SUMIF(Jun!$M$139:$M$169,$A25,Jun!U$139:U$169)+SUMIF(Jul!$M$139:$M$169,$A25,Jul!U$139:U$169)+SUMIF(Aug!$M$139:$M$169,$A25,Aug!U$139:U$169)+SUMIF(Sep!$M$139:$M$169,$A25,Sep!U$139:U$169)+SUMIF(Okt!$M$139:$M$169,$A25,Okt!U$139:U$169)+SUMIF(Nov!$M$139:$M$169,$A25,Nov!U$139:U$169)+SUMIF(Dez!$M$139:$M$169,$A25,Dez!U$139:U$169)</f>
        <v>0</v>
      </c>
      <c r="R25" s="11" t="str">
        <f t="shared" si="6"/>
        <v/>
      </c>
      <c r="S25" s="74" t="str">
        <f>IF(V25=0,"",(SUMIF(Jan!M$9:M$73,A25,Jan!W$9:W$73)+SUMIF(Feb!M$9:M$73,A25,Feb!W$9:W$73)+SUMIF(Mar!M$9:M$73,A25,Mar!W$9:W$73)+SUMIF(Apr!M$9:M$73,A25,Apr!W$9:W$73)+SUMIF(Mai!M$9:M$73,A25,Mai!W$9:W$73)+SUMIF(Jun!M$9:M$73,A25,Jun!W$9:W$73)+SUMIF(Jul!M$9:M$73,A25,Jul!W$9:W$73)+SUMIF(Aug!M$9:M$73,A25,Aug!W$9:W$73)+SUMIF(Sep!M$9:M$73,A25,Sep!W$9:W$73)+SUMIF(Okt!M$9:M$73,A25,Okt!W$9:W$73)+SUMIF(Nov!M$9:M$73,A25,Nov!W$9:W$73)+SUMIF(Dez!M$9:M$73,A25,Dez!W$9:W$73))/V25)</f>
        <v/>
      </c>
      <c r="T25" s="1" t="str">
        <f t="shared" si="7"/>
        <v/>
      </c>
      <c r="U25" s="6" t="str">
        <f t="shared" si="8"/>
        <v/>
      </c>
      <c r="V25" s="94">
        <f>COUNTIF(Jan!$M$105:$M$135,$A25)+COUNTIF(Jan!$M$139:$M$169,$A25)+COUNTIF(Feb!$M$105:$M$135,$A25)+COUNTIF(Feb!$M$139:$M$169,$A25)+COUNTIF(Mar!$M$105:$M$135,$A25)+COUNTIF(Mar!$M$139:$M$169,$A25)+COUNTIF(Apr!$M$105:$M$135,$A25)+COUNTIF(Apr!$M$139:$M$169,$A25)+COUNTIF(Mai!$M$105:$M$135,$A25)+COUNTIF(Mai!$M$139:$M$169,$A25)+COUNTIF(Jun!$M$105:$M$135,$A25)+COUNTIF(Jun!$M$139:$M$169,$A25)+COUNTIF(Jul!$M$105:$M$135,$A25)+COUNTIF(Jul!$M$139:$M$169,$A25)+COUNTIF(Aug!$M$105:$M$135,$A25)+COUNTIF(Aug!$M$139:$M$169,$A25)+COUNTIF(Sep!$M$105:$M$135,$A25)+COUNTIF(Sep!$M$139:$M$169,$A25)+COUNTIF(Okt!$M$105:$M$135,$A25)+COUNTIF(Okt!$M$139:$M$169,$A25)+COUNTIF(Nov!$M$105:$M$135,$A25)+COUNTIF(Nov!$M$139:$M$169,$A25)+COUNTIF(Dez!$M$105:$M$135,$A25)+COUNTIF(Dez!$M$139:$M$169,$A25)</f>
        <v>0</v>
      </c>
      <c r="W25" s="8" t="str">
        <f t="shared" si="12"/>
        <v/>
      </c>
      <c r="X25" s="6" t="str">
        <f t="shared" si="9"/>
        <v/>
      </c>
      <c r="Y25" s="18" t="str">
        <f t="shared" si="10"/>
        <v/>
      </c>
    </row>
    <row r="26" spans="1:25" x14ac:dyDescent="0.2">
      <c r="A26" s="175">
        <f t="shared" si="11"/>
        <v>14</v>
      </c>
      <c r="B26" s="93" t="e">
        <f t="shared" si="2"/>
        <v>#N/A</v>
      </c>
      <c r="C26" s="495">
        <f>SUMIF(Jan!$A$9:$A$39,$A26,Jan!G$9:G$39)+SUMIF(Feb!$A$9:$A$39,$A26,Feb!G$9:G$39)+SUMIF(Mar!$A$9:$A$39,$A26,Mar!G$9:G$39)+SUMIF(Apr!$A$9:$A$39,$A26,Apr!G$9:G$39)+SUMIF(Mai!$A$9:$A$39,$A26,Mai!G$9:G$39)+SUMIF(Jun!$A$9:$A$39,$A26,Jun!G$9:G$39)+SUMIF(Jul!$A$9:$A$39,$A26,Jul!G$9:G$39)+SUMIF(Aug!$A$9:$A$39,$A26,Aug!G$9:G$39)+SUMIF(Sep!$A$9:$A$39,$A26,Sep!G$9:G$39)+SUMIF(Okt!$A$9:$A$39,$A26,Okt!G$9:G$39)+SUMIF(Nov!$A$9:$A$39,$A26,Nov!G$9:G$39)+SUMIF(Dez!$A$9:$A$39,$A26,Dez!G$9:G$39)</f>
        <v>0</v>
      </c>
      <c r="D26" s="496">
        <f>SUMIF(Jan!$A$9:$A$39,$A26,Jan!H$9:H$39)+SUMIF(Feb!$A$9:$A$39,$A26,Feb!H$9:H$39)+SUMIF(Mar!$A$9:$A$39,$A26,Mar!H$9:H$39)+SUMIF(Apr!$A$9:$A$39,$A26,Apr!H$9:H$39)+SUMIF(Mai!$A$9:$A$39,$A26,Mai!H$9:H$39)+SUMIF(Jun!$A$9:$A$39,$A26,Jun!H$9:H$39)+SUMIF(Jul!$A$9:$A$39,$A26,Jul!H$9:H$39)+SUMIF(Aug!$A$9:$A$39,$A26,Aug!H$9:H$39)+SUMIF(Sep!$A$9:$A$39,$A26,Sep!H$9:H$39)+SUMIF(Okt!$A$9:$A$39,$A26,Okt!H$9:H$39)+SUMIF(Nov!$A$9:$A$39,$A26,Nov!H$9:H$39)+SUMIF(Dez!$A$9:$A$39,$A26,Dez!H$9:H$39)</f>
        <v>0</v>
      </c>
      <c r="E26" s="496">
        <f>COUNTIF(Jan!$M$105:$M$135,$A26)+COUNTIF(Feb!$M$105:$M$135,$A26)+COUNTIF(Mar!$M$105:$M$135,$A26)+COUNTIF(Apr!$M$105:$M$135,$A26)+COUNTIF(Mai!$M$105:$M$135,$A26)+COUNTIF(Jun!$M$105:$M$135,$A26)+COUNTIF(Jul!$M$105:$M$135,$A26)+COUNTIF(Aug!$M$105:$M$135,$A26)+COUNTIF(Sep!$M$105:$M$135,$A26)+COUNTIF(Okt!$M$105:$M$135,$A26)+COUNTIF(Nov!$M$105:$M$135,$A26)+COUNTIF(Dez!$M$105:$M$135,$A26)</f>
        <v>0</v>
      </c>
      <c r="F26" s="496">
        <f>COUNTIF(Jan!$M$139:$M$169,$A26)+COUNTIF(Feb!$M$139:$M$169,$A26)+COUNTIF(Mar!$M$139:$M$169,$A26)+COUNTIF(Apr!$M$139:$M$169,$A26)+COUNTIF(Mai!$M$139:$M$169,$A26)+COUNTIF(Jun!$M$139:$M$169,$A26)+COUNTIF(Jul!$M$139:$M$169,$A26)+COUNTIF(Aug!$M$139:$M$169,$A26)+COUNTIF(Sep!$M$139:$M$169,$A26)+COUNTIF(Okt!$M$139:$M$169,$A26)+COUNTIF(Nov!$M$139:$M$169,$A26)+COUNTIF(Dez!$M$139:$M$169,$A26)</f>
        <v>0</v>
      </c>
      <c r="G26" s="496">
        <f t="shared" si="3"/>
        <v>0</v>
      </c>
      <c r="H26" s="93" t="str">
        <f t="shared" si="0"/>
        <v/>
      </c>
      <c r="I26" s="93" t="str">
        <f>IF(ISERROR(H26/(Start!$D$25*Start!$D$25)),"",H26/(Start!$D$25*Start!$D$25))</f>
        <v/>
      </c>
      <c r="J26" s="16">
        <f>SUMIF(Jan!$M$105:$M$135,$A26,Jan!R$105:R$135)+SUMIF(Feb!$M$105:$M$135,$A26,Feb!R$105:R$135)+SUMIF(Mar!$M$105:$M$135,$A26,Mar!R$105:R$135)+SUMIF(Apr!$M$105:$M$135,$A26,Apr!R$105:R$135)+SUMIF(Mai!$M$105:$M$135,$A26,Mai!R$105:R$135)+SUMIF(Jun!$M$105:$M$135,$A26,Jun!R$105:R$135)+SUMIF(Jul!$M$105:$M$135,$A26,Jul!R$105:R$135)+SUMIF(Aug!$M$105:$M$135,$A26,Aug!R$105:R$135)+SUMIF(Sep!$M$105:$M$135,$A26,Sep!R$105:R$135)+SUMIF(Okt!$M$105:$M$135,$A26,Okt!R$105:R$135)+SUMIF(Nov!$M$105:$M$135,$A26,Nov!R$105:R$135)+SUMIF(Dez!$M$105:$M$135,$A26,Dez!R$105:R$135)</f>
        <v>0</v>
      </c>
      <c r="K26" s="16">
        <f>SUMIF(Jan!$M$139:$M$169,$A26,Jan!R$139:R$169)+SUMIF(Feb!$M$139:$M$169,$A26,Feb!R$139:R$169)+SUMIF(Mar!$M$139:$M$169,$A26,Mar!R$139:R$169)+SUMIF(Apr!$M$139:$M$169,$A26,Apr!R$139:R$169)+SUMIF(Mai!$M$139:$M$169,$A26,Mai!R$139:R$169)+SUMIF(Jun!$M$139:$M$169,$A26,Jun!R$139:R$169)+SUMIF(Jul!$M$139:$M$169,$A26,Jul!R$139:R$169)+SUMIF(Aug!$M$139:$M$169,$A26,Aug!R$139:R$169)+SUMIF(Sep!$M$139:$M$169,$A26,Sep!R$139:R$169)+SUMIF(Okt!$M$139:$M$169,$A26,Okt!R$139:R$169)+SUMIF(Nov!$M$139:$M$169,$A26,Nov!R$139:R$169)+SUMIF(Dez!$M$139:$M$169,$A26,Dez!R$139:R$169)</f>
        <v>0</v>
      </c>
      <c r="L26" s="16" t="str">
        <f t="shared" si="4"/>
        <v/>
      </c>
      <c r="M26" s="17">
        <f>SUMIF(Jan!$M$105:$M$135,$A26,Jan!S$105:S$135)+SUMIF(Feb!$M$105:$M$135,$A26,Feb!S$105:S$135)+SUMIF(Mar!$M$105:$M$135,$A26,Mar!S$105:S$135)+SUMIF(Apr!$M$105:$M$135,$A26,Apr!S$105:S$135)+SUMIF(Mai!$M$105:$M$135,$A26,Mai!S$105:S$135)+SUMIF(Jun!$M$105:$M$135,$A26,Jun!S$105:S$135)+SUMIF(Jul!$M$105:$M$135,$A26,Jul!S$105:S$135)+SUMIF(Aug!$M$105:$M$135,$A26,Aug!S$105:S$135)+SUMIF(Sep!$M$105:$M$135,$A26,Sep!S$105:S$135)+SUMIF(Okt!$M$105:$M$135,$A26,Okt!S$105:S$135)+SUMIF(Nov!$M$105:$M$135,$A26,Nov!S$105:S$135)+SUMIF(Dez!$M$105:$M$135,$A26,Dez!S$105:S$135)</f>
        <v>0</v>
      </c>
      <c r="N26" s="17">
        <f>SUMIF(Jan!$M$139:$M$169,$A26,Jan!S$139:S$169)+SUMIF(Feb!$M$139:$M$169,$A26,Feb!S$139:S$169)+SUMIF(Mar!$M$139:$M$169,$A26,Mar!S$139:S$169)+SUMIF(Apr!$M$139:$M$169,$A26,Apr!S$139:S$169)+SUMIF(Mai!$M$139:$M$169,$A26,Mai!S$139:S$169)+SUMIF(Jun!$M$139:$M$169,$A26,Jun!S$139:S$169)+SUMIF(Jul!$M$139:$M$169,$A26,Jul!S$139:S$169)+SUMIF(Aug!$M$139:$M$169,$A26,Aug!S$139:S$169)+SUMIF(Sep!$M$139:$M$169,$A26,Sep!S$139:S$169)+SUMIF(Okt!$M$139:$M$169,$A26,Okt!S$139:S$169)+SUMIF(Nov!$M$139:$M$169,$A26,Nov!S$139:S$169)+SUMIF(Dez!$M$139:$M$169,$A26,Dez!S$139:S$169)</f>
        <v>0</v>
      </c>
      <c r="O26" s="17" t="str">
        <f t="shared" si="5"/>
        <v/>
      </c>
      <c r="P26" s="74">
        <f>SUMIF(Jan!$M$105:$M$135,$A26,Jan!U$105:U$135)+SUMIF(Feb!$M$105:$M$135,$A26,Feb!U$105:U$135)+SUMIF(Mar!$M$105:$M$135,$A26,Mar!U$105:U$135)+SUMIF(Apr!$M$105:$M$135,$A26,Apr!U$105:U$135)+SUMIF(Mai!$M$105:$M$135,$A26,Mai!U$105:U$135)+SUMIF(Jun!$M$105:$M$135,$A26,Jun!U$105:U$135)+SUMIF(Jul!$M$105:$M$135,$A26,Jul!U$105:U$135)+SUMIF(Aug!$M$105:$M$135,$A26,Aug!U$105:U$135)+SUMIF(Sep!$M$105:$M$135,$A26,Sep!U$105:U$135)+SUMIF(Okt!$M$105:$M$135,$A26,Okt!U$105:U$135)+SUMIF(Nov!$M$105:$M$135,$A26,Nov!U$105:U$135)+SUMIF(Dez!$M$105:$M$135,$A26,Dez!U$105:U$135)</f>
        <v>0</v>
      </c>
      <c r="Q26" s="74">
        <f>SUMIF(Jan!$M$139:$M$169,$A26,Jan!U$139:U$169)+SUMIF(Feb!$M$139:$M$169,$A26,Feb!U$139:U$169)+SUMIF(Mar!$M$139:$M$169,$A26,Mar!U$139:U$169)+SUMIF(Apr!$M$139:$M$169,$A26,Apr!U$139:U$169)+SUMIF(Mai!$M$139:$M$169,$A26,Mai!U$139:U$169)+SUMIF(Jun!$M$139:$M$169,$A26,Jun!U$139:U$169)+SUMIF(Jul!$M$139:$M$169,$A26,Jul!U$139:U$169)+SUMIF(Aug!$M$139:$M$169,$A26,Aug!U$139:U$169)+SUMIF(Sep!$M$139:$M$169,$A26,Sep!U$139:U$169)+SUMIF(Okt!$M$139:$M$169,$A26,Okt!U$139:U$169)+SUMIF(Nov!$M$139:$M$169,$A26,Nov!U$139:U$169)+SUMIF(Dez!$M$139:$M$169,$A26,Dez!U$139:U$169)</f>
        <v>0</v>
      </c>
      <c r="R26" s="11" t="str">
        <f t="shared" si="6"/>
        <v/>
      </c>
      <c r="S26" s="74" t="str">
        <f>IF(V26=0,"",(SUMIF(Jan!M$9:M$73,A26,Jan!W$9:W$73)+SUMIF(Feb!M$9:M$73,A26,Feb!W$9:W$73)+SUMIF(Mar!M$9:M$73,A26,Mar!W$9:W$73)+SUMIF(Apr!M$9:M$73,A26,Apr!W$9:W$73)+SUMIF(Mai!M$9:M$73,A26,Mai!W$9:W$73)+SUMIF(Jun!M$9:M$73,A26,Jun!W$9:W$73)+SUMIF(Jul!M$9:M$73,A26,Jul!W$9:W$73)+SUMIF(Aug!M$9:M$73,A26,Aug!W$9:W$73)+SUMIF(Sep!M$9:M$73,A26,Sep!W$9:W$73)+SUMIF(Okt!M$9:M$73,A26,Okt!W$9:W$73)+SUMIF(Nov!M$9:M$73,A26,Nov!W$9:W$73)+SUMIF(Dez!M$9:M$73,A26,Dez!W$9:W$73))/V26)</f>
        <v/>
      </c>
      <c r="T26" s="1" t="str">
        <f t="shared" si="7"/>
        <v/>
      </c>
      <c r="U26" s="6" t="str">
        <f t="shared" si="8"/>
        <v/>
      </c>
      <c r="V26" s="94">
        <f>COUNTIF(Jan!$M$105:$M$135,$A26)+COUNTIF(Jan!$M$139:$M$169,$A26)+COUNTIF(Feb!$M$105:$M$135,$A26)+COUNTIF(Feb!$M$139:$M$169,$A26)+COUNTIF(Mar!$M$105:$M$135,$A26)+COUNTIF(Mar!$M$139:$M$169,$A26)+COUNTIF(Apr!$M$105:$M$135,$A26)+COUNTIF(Apr!$M$139:$M$169,$A26)+COUNTIF(Mai!$M$105:$M$135,$A26)+COUNTIF(Mai!$M$139:$M$169,$A26)+COUNTIF(Jun!$M$105:$M$135,$A26)+COUNTIF(Jun!$M$139:$M$169,$A26)+COUNTIF(Jul!$M$105:$M$135,$A26)+COUNTIF(Jul!$M$139:$M$169,$A26)+COUNTIF(Aug!$M$105:$M$135,$A26)+COUNTIF(Aug!$M$139:$M$169,$A26)+COUNTIF(Sep!$M$105:$M$135,$A26)+COUNTIF(Sep!$M$139:$M$169,$A26)+COUNTIF(Okt!$M$105:$M$135,$A26)+COUNTIF(Okt!$M$139:$M$169,$A26)+COUNTIF(Nov!$M$105:$M$135,$A26)+COUNTIF(Nov!$M$139:$M$169,$A26)+COUNTIF(Dez!$M$105:$M$135,$A26)+COUNTIF(Dez!$M$139:$M$169,$A26)</f>
        <v>0</v>
      </c>
      <c r="W26" s="8" t="str">
        <f t="shared" si="12"/>
        <v/>
      </c>
      <c r="X26" s="6" t="str">
        <f t="shared" si="9"/>
        <v/>
      </c>
      <c r="Y26" s="18" t="str">
        <f t="shared" si="10"/>
        <v/>
      </c>
    </row>
    <row r="27" spans="1:25" x14ac:dyDescent="0.2">
      <c r="A27" s="175">
        <f t="shared" si="11"/>
        <v>15</v>
      </c>
      <c r="B27" s="93" t="e">
        <f t="shared" si="2"/>
        <v>#N/A</v>
      </c>
      <c r="C27" s="495">
        <f>SUMIF(Jan!$A$9:$A$39,$A27,Jan!G$9:G$39)+SUMIF(Feb!$A$9:$A$39,$A27,Feb!G$9:G$39)+SUMIF(Mar!$A$9:$A$39,$A27,Mar!G$9:G$39)+SUMIF(Apr!$A$9:$A$39,$A27,Apr!G$9:G$39)+SUMIF(Mai!$A$9:$A$39,$A27,Mai!G$9:G$39)+SUMIF(Jun!$A$9:$A$39,$A27,Jun!G$9:G$39)+SUMIF(Jul!$A$9:$A$39,$A27,Jul!G$9:G$39)+SUMIF(Aug!$A$9:$A$39,$A27,Aug!G$9:G$39)+SUMIF(Sep!$A$9:$A$39,$A27,Sep!G$9:G$39)+SUMIF(Okt!$A$9:$A$39,$A27,Okt!G$9:G$39)+SUMIF(Nov!$A$9:$A$39,$A27,Nov!G$9:G$39)+SUMIF(Dez!$A$9:$A$39,$A27,Dez!G$9:G$39)</f>
        <v>0</v>
      </c>
      <c r="D27" s="496">
        <f>SUMIF(Jan!$A$9:$A$39,$A27,Jan!H$9:H$39)+SUMIF(Feb!$A$9:$A$39,$A27,Feb!H$9:H$39)+SUMIF(Mar!$A$9:$A$39,$A27,Mar!H$9:H$39)+SUMIF(Apr!$A$9:$A$39,$A27,Apr!H$9:H$39)+SUMIF(Mai!$A$9:$A$39,$A27,Mai!H$9:H$39)+SUMIF(Jun!$A$9:$A$39,$A27,Jun!H$9:H$39)+SUMIF(Jul!$A$9:$A$39,$A27,Jul!H$9:H$39)+SUMIF(Aug!$A$9:$A$39,$A27,Aug!H$9:H$39)+SUMIF(Sep!$A$9:$A$39,$A27,Sep!H$9:H$39)+SUMIF(Okt!$A$9:$A$39,$A27,Okt!H$9:H$39)+SUMIF(Nov!$A$9:$A$39,$A27,Nov!H$9:H$39)+SUMIF(Dez!$A$9:$A$39,$A27,Dez!H$9:H$39)</f>
        <v>0</v>
      </c>
      <c r="E27" s="496">
        <f>COUNTIF(Jan!$M$105:$M$135,$A27)+COUNTIF(Feb!$M$105:$M$135,$A27)+COUNTIF(Mar!$M$105:$M$135,$A27)+COUNTIF(Apr!$M$105:$M$135,$A27)+COUNTIF(Mai!$M$105:$M$135,$A27)+COUNTIF(Jun!$M$105:$M$135,$A27)+COUNTIF(Jul!$M$105:$M$135,$A27)+COUNTIF(Aug!$M$105:$M$135,$A27)+COUNTIF(Sep!$M$105:$M$135,$A27)+COUNTIF(Okt!$M$105:$M$135,$A27)+COUNTIF(Nov!$M$105:$M$135,$A27)+COUNTIF(Dez!$M$105:$M$135,$A27)</f>
        <v>0</v>
      </c>
      <c r="F27" s="496">
        <f>COUNTIF(Jan!$M$139:$M$169,$A27)+COUNTIF(Feb!$M$139:$M$169,$A27)+COUNTIF(Mar!$M$139:$M$169,$A27)+COUNTIF(Apr!$M$139:$M$169,$A27)+COUNTIF(Mai!$M$139:$M$169,$A27)+COUNTIF(Jun!$M$139:$M$169,$A27)+COUNTIF(Jul!$M$139:$M$169,$A27)+COUNTIF(Aug!$M$139:$M$169,$A27)+COUNTIF(Sep!$M$139:$M$169,$A27)+COUNTIF(Okt!$M$139:$M$169,$A27)+COUNTIF(Nov!$M$139:$M$169,$A27)+COUNTIF(Dez!$M$139:$M$169,$A27)</f>
        <v>0</v>
      </c>
      <c r="G27" s="496">
        <f t="shared" si="3"/>
        <v>0</v>
      </c>
      <c r="H27" s="93" t="str">
        <f t="shared" si="0"/>
        <v/>
      </c>
      <c r="I27" s="93" t="str">
        <f>IF(ISERROR(H27/(Start!$D$25*Start!$D$25)),"",H27/(Start!$D$25*Start!$D$25))</f>
        <v/>
      </c>
      <c r="J27" s="16">
        <f>SUMIF(Jan!$M$105:$M$135,$A27,Jan!R$105:R$135)+SUMIF(Feb!$M$105:$M$135,$A27,Feb!R$105:R$135)+SUMIF(Mar!$M$105:$M$135,$A27,Mar!R$105:R$135)+SUMIF(Apr!$M$105:$M$135,$A27,Apr!R$105:R$135)+SUMIF(Mai!$M$105:$M$135,$A27,Mai!R$105:R$135)+SUMIF(Jun!$M$105:$M$135,$A27,Jun!R$105:R$135)+SUMIF(Jul!$M$105:$M$135,$A27,Jul!R$105:R$135)+SUMIF(Aug!$M$105:$M$135,$A27,Aug!R$105:R$135)+SUMIF(Sep!$M$105:$M$135,$A27,Sep!R$105:R$135)+SUMIF(Okt!$M$105:$M$135,$A27,Okt!R$105:R$135)+SUMIF(Nov!$M$105:$M$135,$A27,Nov!R$105:R$135)+SUMIF(Dez!$M$105:$M$135,$A27,Dez!R$105:R$135)</f>
        <v>0</v>
      </c>
      <c r="K27" s="16">
        <f>SUMIF(Jan!$M$139:$M$169,$A27,Jan!R$139:R$169)+SUMIF(Feb!$M$139:$M$169,$A27,Feb!R$139:R$169)+SUMIF(Mar!$M$139:$M$169,$A27,Mar!R$139:R$169)+SUMIF(Apr!$M$139:$M$169,$A27,Apr!R$139:R$169)+SUMIF(Mai!$M$139:$M$169,$A27,Mai!R$139:R$169)+SUMIF(Jun!$M$139:$M$169,$A27,Jun!R$139:R$169)+SUMIF(Jul!$M$139:$M$169,$A27,Jul!R$139:R$169)+SUMIF(Aug!$M$139:$M$169,$A27,Aug!R$139:R$169)+SUMIF(Sep!$M$139:$M$169,$A27,Sep!R$139:R$169)+SUMIF(Okt!$M$139:$M$169,$A27,Okt!R$139:R$169)+SUMIF(Nov!$M$139:$M$169,$A27,Nov!R$139:R$169)+SUMIF(Dez!$M$139:$M$169,$A27,Dez!R$139:R$169)</f>
        <v>0</v>
      </c>
      <c r="L27" s="16" t="str">
        <f t="shared" si="4"/>
        <v/>
      </c>
      <c r="M27" s="17">
        <f>SUMIF(Jan!$M$105:$M$135,$A27,Jan!S$105:S$135)+SUMIF(Feb!$M$105:$M$135,$A27,Feb!S$105:S$135)+SUMIF(Mar!$M$105:$M$135,$A27,Mar!S$105:S$135)+SUMIF(Apr!$M$105:$M$135,$A27,Apr!S$105:S$135)+SUMIF(Mai!$M$105:$M$135,$A27,Mai!S$105:S$135)+SUMIF(Jun!$M$105:$M$135,$A27,Jun!S$105:S$135)+SUMIF(Jul!$M$105:$M$135,$A27,Jul!S$105:S$135)+SUMIF(Aug!$M$105:$M$135,$A27,Aug!S$105:S$135)+SUMIF(Sep!$M$105:$M$135,$A27,Sep!S$105:S$135)+SUMIF(Okt!$M$105:$M$135,$A27,Okt!S$105:S$135)+SUMIF(Nov!$M$105:$M$135,$A27,Nov!S$105:S$135)+SUMIF(Dez!$M$105:$M$135,$A27,Dez!S$105:S$135)</f>
        <v>0</v>
      </c>
      <c r="N27" s="17">
        <f>SUMIF(Jan!$M$139:$M$169,$A27,Jan!S$139:S$169)+SUMIF(Feb!$M$139:$M$169,$A27,Feb!S$139:S$169)+SUMIF(Mar!$M$139:$M$169,$A27,Mar!S$139:S$169)+SUMIF(Apr!$M$139:$M$169,$A27,Apr!S$139:S$169)+SUMIF(Mai!$M$139:$M$169,$A27,Mai!S$139:S$169)+SUMIF(Jun!$M$139:$M$169,$A27,Jun!S$139:S$169)+SUMIF(Jul!$M$139:$M$169,$A27,Jul!S$139:S$169)+SUMIF(Aug!$M$139:$M$169,$A27,Aug!S$139:S$169)+SUMIF(Sep!$M$139:$M$169,$A27,Sep!S$139:S$169)+SUMIF(Okt!$M$139:$M$169,$A27,Okt!S$139:S$169)+SUMIF(Nov!$M$139:$M$169,$A27,Nov!S$139:S$169)+SUMIF(Dez!$M$139:$M$169,$A27,Dez!S$139:S$169)</f>
        <v>0</v>
      </c>
      <c r="O27" s="17" t="str">
        <f t="shared" si="5"/>
        <v/>
      </c>
      <c r="P27" s="74">
        <f>SUMIF(Jan!$M$105:$M$135,$A27,Jan!U$105:U$135)+SUMIF(Feb!$M$105:$M$135,$A27,Feb!U$105:U$135)+SUMIF(Mar!$M$105:$M$135,$A27,Mar!U$105:U$135)+SUMIF(Apr!$M$105:$M$135,$A27,Apr!U$105:U$135)+SUMIF(Mai!$M$105:$M$135,$A27,Mai!U$105:U$135)+SUMIF(Jun!$M$105:$M$135,$A27,Jun!U$105:U$135)+SUMIF(Jul!$M$105:$M$135,$A27,Jul!U$105:U$135)+SUMIF(Aug!$M$105:$M$135,$A27,Aug!U$105:U$135)+SUMIF(Sep!$M$105:$M$135,$A27,Sep!U$105:U$135)+SUMIF(Okt!$M$105:$M$135,$A27,Okt!U$105:U$135)+SUMIF(Nov!$M$105:$M$135,$A27,Nov!U$105:U$135)+SUMIF(Dez!$M$105:$M$135,$A27,Dez!U$105:U$135)</f>
        <v>0</v>
      </c>
      <c r="Q27" s="74">
        <f>SUMIF(Jan!$M$139:$M$169,$A27,Jan!U$139:U$169)+SUMIF(Feb!$M$139:$M$169,$A27,Feb!U$139:U$169)+SUMIF(Mar!$M$139:$M$169,$A27,Mar!U$139:U$169)+SUMIF(Apr!$M$139:$M$169,$A27,Apr!U$139:U$169)+SUMIF(Mai!$M$139:$M$169,$A27,Mai!U$139:U$169)+SUMIF(Jun!$M$139:$M$169,$A27,Jun!U$139:U$169)+SUMIF(Jul!$M$139:$M$169,$A27,Jul!U$139:U$169)+SUMIF(Aug!$M$139:$M$169,$A27,Aug!U$139:U$169)+SUMIF(Sep!$M$139:$M$169,$A27,Sep!U$139:U$169)+SUMIF(Okt!$M$139:$M$169,$A27,Okt!U$139:U$169)+SUMIF(Nov!$M$139:$M$169,$A27,Nov!U$139:U$169)+SUMIF(Dez!$M$139:$M$169,$A27,Dez!U$139:U$169)</f>
        <v>0</v>
      </c>
      <c r="R27" s="11" t="str">
        <f t="shared" si="6"/>
        <v/>
      </c>
      <c r="S27" s="74" t="str">
        <f>IF(V27=0,"",(SUMIF(Jan!M$9:M$73,A27,Jan!W$9:W$73)+SUMIF(Feb!M$9:M$73,A27,Feb!W$9:W$73)+SUMIF(Mar!M$9:M$73,A27,Mar!W$9:W$73)+SUMIF(Apr!M$9:M$73,A27,Apr!W$9:W$73)+SUMIF(Mai!M$9:M$73,A27,Mai!W$9:W$73)+SUMIF(Jun!M$9:M$73,A27,Jun!W$9:W$73)+SUMIF(Jul!M$9:M$73,A27,Jul!W$9:W$73)+SUMIF(Aug!M$9:M$73,A27,Aug!W$9:W$73)+SUMIF(Sep!M$9:M$73,A27,Sep!W$9:W$73)+SUMIF(Okt!M$9:M$73,A27,Okt!W$9:W$73)+SUMIF(Nov!M$9:M$73,A27,Nov!W$9:W$73)+SUMIF(Dez!M$9:M$73,A27,Dez!W$9:W$73))/V27)</f>
        <v/>
      </c>
      <c r="T27" s="1" t="str">
        <f t="shared" si="7"/>
        <v/>
      </c>
      <c r="U27" s="6" t="str">
        <f t="shared" si="8"/>
        <v/>
      </c>
      <c r="V27" s="94">
        <f>COUNTIF(Jan!$M$105:$M$135,$A27)+COUNTIF(Jan!$M$139:$M$169,$A27)+COUNTIF(Feb!$M$105:$M$135,$A27)+COUNTIF(Feb!$M$139:$M$169,$A27)+COUNTIF(Mar!$M$105:$M$135,$A27)+COUNTIF(Mar!$M$139:$M$169,$A27)+COUNTIF(Apr!$M$105:$M$135,$A27)+COUNTIF(Apr!$M$139:$M$169,$A27)+COUNTIF(Mai!$M$105:$M$135,$A27)+COUNTIF(Mai!$M$139:$M$169,$A27)+COUNTIF(Jun!$M$105:$M$135,$A27)+COUNTIF(Jun!$M$139:$M$169,$A27)+COUNTIF(Jul!$M$105:$M$135,$A27)+COUNTIF(Jul!$M$139:$M$169,$A27)+COUNTIF(Aug!$M$105:$M$135,$A27)+COUNTIF(Aug!$M$139:$M$169,$A27)+COUNTIF(Sep!$M$105:$M$135,$A27)+COUNTIF(Sep!$M$139:$M$169,$A27)+COUNTIF(Okt!$M$105:$M$135,$A27)+COUNTIF(Okt!$M$139:$M$169,$A27)+COUNTIF(Nov!$M$105:$M$135,$A27)+COUNTIF(Nov!$M$139:$M$169,$A27)+COUNTIF(Dez!$M$105:$M$135,$A27)+COUNTIF(Dez!$M$139:$M$169,$A27)</f>
        <v>0</v>
      </c>
      <c r="W27" s="8" t="str">
        <f t="shared" si="12"/>
        <v/>
      </c>
      <c r="X27" s="6" t="str">
        <f t="shared" si="9"/>
        <v/>
      </c>
      <c r="Y27" s="18" t="str">
        <f t="shared" si="10"/>
        <v/>
      </c>
    </row>
    <row r="28" spans="1:25" x14ac:dyDescent="0.2">
      <c r="A28" s="175">
        <f t="shared" si="11"/>
        <v>16</v>
      </c>
      <c r="B28" s="93" t="e">
        <f t="shared" si="2"/>
        <v>#N/A</v>
      </c>
      <c r="C28" s="495">
        <f>SUMIF(Jan!$A$9:$A$39,$A28,Jan!G$9:G$39)+SUMIF(Feb!$A$9:$A$39,$A28,Feb!G$9:G$39)+SUMIF(Mar!$A$9:$A$39,$A28,Mar!G$9:G$39)+SUMIF(Apr!$A$9:$A$39,$A28,Apr!G$9:G$39)+SUMIF(Mai!$A$9:$A$39,$A28,Mai!G$9:G$39)+SUMIF(Jun!$A$9:$A$39,$A28,Jun!G$9:G$39)+SUMIF(Jul!$A$9:$A$39,$A28,Jul!G$9:G$39)+SUMIF(Aug!$A$9:$A$39,$A28,Aug!G$9:G$39)+SUMIF(Sep!$A$9:$A$39,$A28,Sep!G$9:G$39)+SUMIF(Okt!$A$9:$A$39,$A28,Okt!G$9:G$39)+SUMIF(Nov!$A$9:$A$39,$A28,Nov!G$9:G$39)+SUMIF(Dez!$A$9:$A$39,$A28,Dez!G$9:G$39)</f>
        <v>0</v>
      </c>
      <c r="D28" s="496">
        <f>SUMIF(Jan!$A$9:$A$39,$A28,Jan!H$9:H$39)+SUMIF(Feb!$A$9:$A$39,$A28,Feb!H$9:H$39)+SUMIF(Mar!$A$9:$A$39,$A28,Mar!H$9:H$39)+SUMIF(Apr!$A$9:$A$39,$A28,Apr!H$9:H$39)+SUMIF(Mai!$A$9:$A$39,$A28,Mai!H$9:H$39)+SUMIF(Jun!$A$9:$A$39,$A28,Jun!H$9:H$39)+SUMIF(Jul!$A$9:$A$39,$A28,Jul!H$9:H$39)+SUMIF(Aug!$A$9:$A$39,$A28,Aug!H$9:H$39)+SUMIF(Sep!$A$9:$A$39,$A28,Sep!H$9:H$39)+SUMIF(Okt!$A$9:$A$39,$A28,Okt!H$9:H$39)+SUMIF(Nov!$A$9:$A$39,$A28,Nov!H$9:H$39)+SUMIF(Dez!$A$9:$A$39,$A28,Dez!H$9:H$39)</f>
        <v>0</v>
      </c>
      <c r="E28" s="496">
        <f>COUNTIF(Jan!$M$105:$M$135,$A28)+COUNTIF(Feb!$M$105:$M$135,$A28)+COUNTIF(Mar!$M$105:$M$135,$A28)+COUNTIF(Apr!$M$105:$M$135,$A28)+COUNTIF(Mai!$M$105:$M$135,$A28)+COUNTIF(Jun!$M$105:$M$135,$A28)+COUNTIF(Jul!$M$105:$M$135,$A28)+COUNTIF(Aug!$M$105:$M$135,$A28)+COUNTIF(Sep!$M$105:$M$135,$A28)+COUNTIF(Okt!$M$105:$M$135,$A28)+COUNTIF(Nov!$M$105:$M$135,$A28)+COUNTIF(Dez!$M$105:$M$135,$A28)</f>
        <v>0</v>
      </c>
      <c r="F28" s="496">
        <f>COUNTIF(Jan!$M$139:$M$169,$A28)+COUNTIF(Feb!$M$139:$M$169,$A28)+COUNTIF(Mar!$M$139:$M$169,$A28)+COUNTIF(Apr!$M$139:$M$169,$A28)+COUNTIF(Mai!$M$139:$M$169,$A28)+COUNTIF(Jun!$M$139:$M$169,$A28)+COUNTIF(Jul!$M$139:$M$169,$A28)+COUNTIF(Aug!$M$139:$M$169,$A28)+COUNTIF(Sep!$M$139:$M$169,$A28)+COUNTIF(Okt!$M$139:$M$169,$A28)+COUNTIF(Nov!$M$139:$M$169,$A28)+COUNTIF(Dez!$M$139:$M$169,$A28)</f>
        <v>0</v>
      </c>
      <c r="G28" s="496">
        <f t="shared" si="3"/>
        <v>0</v>
      </c>
      <c r="H28" s="93" t="str">
        <f t="shared" si="0"/>
        <v/>
      </c>
      <c r="I28" s="93" t="str">
        <f>IF(ISERROR(H28/(Start!$D$25*Start!$D$25)),"",H28/(Start!$D$25*Start!$D$25))</f>
        <v/>
      </c>
      <c r="J28" s="16">
        <f>SUMIF(Jan!$M$105:$M$135,$A28,Jan!R$105:R$135)+SUMIF(Feb!$M$105:$M$135,$A28,Feb!R$105:R$135)+SUMIF(Mar!$M$105:$M$135,$A28,Mar!R$105:R$135)+SUMIF(Apr!$M$105:$M$135,$A28,Apr!R$105:R$135)+SUMIF(Mai!$M$105:$M$135,$A28,Mai!R$105:R$135)+SUMIF(Jun!$M$105:$M$135,$A28,Jun!R$105:R$135)+SUMIF(Jul!$M$105:$M$135,$A28,Jul!R$105:R$135)+SUMIF(Aug!$M$105:$M$135,$A28,Aug!R$105:R$135)+SUMIF(Sep!$M$105:$M$135,$A28,Sep!R$105:R$135)+SUMIF(Okt!$M$105:$M$135,$A28,Okt!R$105:R$135)+SUMIF(Nov!$M$105:$M$135,$A28,Nov!R$105:R$135)+SUMIF(Dez!$M$105:$M$135,$A28,Dez!R$105:R$135)</f>
        <v>0</v>
      </c>
      <c r="K28" s="16">
        <f>SUMIF(Jan!$M$139:$M$169,$A28,Jan!R$139:R$169)+SUMIF(Feb!$M$139:$M$169,$A28,Feb!R$139:R$169)+SUMIF(Mar!$M$139:$M$169,$A28,Mar!R$139:R$169)+SUMIF(Apr!$M$139:$M$169,$A28,Apr!R$139:R$169)+SUMIF(Mai!$M$139:$M$169,$A28,Mai!R$139:R$169)+SUMIF(Jun!$M$139:$M$169,$A28,Jun!R$139:R$169)+SUMIF(Jul!$M$139:$M$169,$A28,Jul!R$139:R$169)+SUMIF(Aug!$M$139:$M$169,$A28,Aug!R$139:R$169)+SUMIF(Sep!$M$139:$M$169,$A28,Sep!R$139:R$169)+SUMIF(Okt!$M$139:$M$169,$A28,Okt!R$139:R$169)+SUMIF(Nov!$M$139:$M$169,$A28,Nov!R$139:R$169)+SUMIF(Dez!$M$139:$M$169,$A28,Dez!R$139:R$169)</f>
        <v>0</v>
      </c>
      <c r="L28" s="16" t="str">
        <f t="shared" si="4"/>
        <v/>
      </c>
      <c r="M28" s="17">
        <f>SUMIF(Jan!$M$105:$M$135,$A28,Jan!S$105:S$135)+SUMIF(Feb!$M$105:$M$135,$A28,Feb!S$105:S$135)+SUMIF(Mar!$M$105:$M$135,$A28,Mar!S$105:S$135)+SUMIF(Apr!$M$105:$M$135,$A28,Apr!S$105:S$135)+SUMIF(Mai!$M$105:$M$135,$A28,Mai!S$105:S$135)+SUMIF(Jun!$M$105:$M$135,$A28,Jun!S$105:S$135)+SUMIF(Jul!$M$105:$M$135,$A28,Jul!S$105:S$135)+SUMIF(Aug!$M$105:$M$135,$A28,Aug!S$105:S$135)+SUMIF(Sep!$M$105:$M$135,$A28,Sep!S$105:S$135)+SUMIF(Okt!$M$105:$M$135,$A28,Okt!S$105:S$135)+SUMIF(Nov!$M$105:$M$135,$A28,Nov!S$105:S$135)+SUMIF(Dez!$M$105:$M$135,$A28,Dez!S$105:S$135)</f>
        <v>0</v>
      </c>
      <c r="N28" s="17">
        <f>SUMIF(Jan!$M$139:$M$169,$A28,Jan!S$139:S$169)+SUMIF(Feb!$M$139:$M$169,$A28,Feb!S$139:S$169)+SUMIF(Mar!$M$139:$M$169,$A28,Mar!S$139:S$169)+SUMIF(Apr!$M$139:$M$169,$A28,Apr!S$139:S$169)+SUMIF(Mai!$M$139:$M$169,$A28,Mai!S$139:S$169)+SUMIF(Jun!$M$139:$M$169,$A28,Jun!S$139:S$169)+SUMIF(Jul!$M$139:$M$169,$A28,Jul!S$139:S$169)+SUMIF(Aug!$M$139:$M$169,$A28,Aug!S$139:S$169)+SUMIF(Sep!$M$139:$M$169,$A28,Sep!S$139:S$169)+SUMIF(Okt!$M$139:$M$169,$A28,Okt!S$139:S$169)+SUMIF(Nov!$M$139:$M$169,$A28,Nov!S$139:S$169)+SUMIF(Dez!$M$139:$M$169,$A28,Dez!S$139:S$169)</f>
        <v>0</v>
      </c>
      <c r="O28" s="17" t="str">
        <f t="shared" si="5"/>
        <v/>
      </c>
      <c r="P28" s="74">
        <f>SUMIF(Jan!$M$105:$M$135,$A28,Jan!U$105:U$135)+SUMIF(Feb!$M$105:$M$135,$A28,Feb!U$105:U$135)+SUMIF(Mar!$M$105:$M$135,$A28,Mar!U$105:U$135)+SUMIF(Apr!$M$105:$M$135,$A28,Apr!U$105:U$135)+SUMIF(Mai!$M$105:$M$135,$A28,Mai!U$105:U$135)+SUMIF(Jun!$M$105:$M$135,$A28,Jun!U$105:U$135)+SUMIF(Jul!$M$105:$M$135,$A28,Jul!U$105:U$135)+SUMIF(Aug!$M$105:$M$135,$A28,Aug!U$105:U$135)+SUMIF(Sep!$M$105:$M$135,$A28,Sep!U$105:U$135)+SUMIF(Okt!$M$105:$M$135,$A28,Okt!U$105:U$135)+SUMIF(Nov!$M$105:$M$135,$A28,Nov!U$105:U$135)+SUMIF(Dez!$M$105:$M$135,$A28,Dez!U$105:U$135)</f>
        <v>0</v>
      </c>
      <c r="Q28" s="74">
        <f>SUMIF(Jan!$M$139:$M$169,$A28,Jan!U$139:U$169)+SUMIF(Feb!$M$139:$M$169,$A28,Feb!U$139:U$169)+SUMIF(Mar!$M$139:$M$169,$A28,Mar!U$139:U$169)+SUMIF(Apr!$M$139:$M$169,$A28,Apr!U$139:U$169)+SUMIF(Mai!$M$139:$M$169,$A28,Mai!U$139:U$169)+SUMIF(Jun!$M$139:$M$169,$A28,Jun!U$139:U$169)+SUMIF(Jul!$M$139:$M$169,$A28,Jul!U$139:U$169)+SUMIF(Aug!$M$139:$M$169,$A28,Aug!U$139:U$169)+SUMIF(Sep!$M$139:$M$169,$A28,Sep!U$139:U$169)+SUMIF(Okt!$M$139:$M$169,$A28,Okt!U$139:U$169)+SUMIF(Nov!$M$139:$M$169,$A28,Nov!U$139:U$169)+SUMIF(Dez!$M$139:$M$169,$A28,Dez!U$139:U$169)</f>
        <v>0</v>
      </c>
      <c r="R28" s="11" t="str">
        <f t="shared" si="6"/>
        <v/>
      </c>
      <c r="S28" s="74" t="str">
        <f>IF(V28=0,"",(SUMIF(Jan!M$9:M$73,A28,Jan!W$9:W$73)+SUMIF(Feb!M$9:M$73,A28,Feb!W$9:W$73)+SUMIF(Mar!M$9:M$73,A28,Mar!W$9:W$73)+SUMIF(Apr!M$9:M$73,A28,Apr!W$9:W$73)+SUMIF(Mai!M$9:M$73,A28,Mai!W$9:W$73)+SUMIF(Jun!M$9:M$73,A28,Jun!W$9:W$73)+SUMIF(Jul!M$9:M$73,A28,Jul!W$9:W$73)+SUMIF(Aug!M$9:M$73,A28,Aug!W$9:W$73)+SUMIF(Sep!M$9:M$73,A28,Sep!W$9:W$73)+SUMIF(Okt!M$9:M$73,A28,Okt!W$9:W$73)+SUMIF(Nov!M$9:M$73,A28,Nov!W$9:W$73)+SUMIF(Dez!M$9:M$73,A28,Dez!W$9:W$73))/V28)</f>
        <v/>
      </c>
      <c r="T28" s="1" t="str">
        <f t="shared" si="7"/>
        <v/>
      </c>
      <c r="U28" s="6" t="str">
        <f t="shared" si="8"/>
        <v/>
      </c>
      <c r="V28" s="94">
        <f>COUNTIF(Jan!$M$105:$M$135,$A28)+COUNTIF(Jan!$M$139:$M$169,$A28)+COUNTIF(Feb!$M$105:$M$135,$A28)+COUNTIF(Feb!$M$139:$M$169,$A28)+COUNTIF(Mar!$M$105:$M$135,$A28)+COUNTIF(Mar!$M$139:$M$169,$A28)+COUNTIF(Apr!$M$105:$M$135,$A28)+COUNTIF(Apr!$M$139:$M$169,$A28)+COUNTIF(Mai!$M$105:$M$135,$A28)+COUNTIF(Mai!$M$139:$M$169,$A28)+COUNTIF(Jun!$M$105:$M$135,$A28)+COUNTIF(Jun!$M$139:$M$169,$A28)+COUNTIF(Jul!$M$105:$M$135,$A28)+COUNTIF(Jul!$M$139:$M$169,$A28)+COUNTIF(Aug!$M$105:$M$135,$A28)+COUNTIF(Aug!$M$139:$M$169,$A28)+COUNTIF(Sep!$M$105:$M$135,$A28)+COUNTIF(Sep!$M$139:$M$169,$A28)+COUNTIF(Okt!$M$105:$M$135,$A28)+COUNTIF(Okt!$M$139:$M$169,$A28)+COUNTIF(Nov!$M$105:$M$135,$A28)+COUNTIF(Nov!$M$139:$M$169,$A28)+COUNTIF(Dez!$M$105:$M$135,$A28)+COUNTIF(Dez!$M$139:$M$169,$A28)</f>
        <v>0</v>
      </c>
      <c r="W28" s="8" t="str">
        <f t="shared" si="12"/>
        <v/>
      </c>
      <c r="X28" s="6" t="str">
        <f t="shared" si="9"/>
        <v/>
      </c>
      <c r="Y28" s="18" t="str">
        <f t="shared" si="10"/>
        <v/>
      </c>
    </row>
    <row r="29" spans="1:25" x14ac:dyDescent="0.2">
      <c r="A29" s="175">
        <f t="shared" si="11"/>
        <v>17</v>
      </c>
      <c r="B29" s="93" t="e">
        <f t="shared" si="2"/>
        <v>#N/A</v>
      </c>
      <c r="C29" s="495">
        <f>SUMIF(Jan!$A$9:$A$39,$A29,Jan!G$9:G$39)+SUMIF(Feb!$A$9:$A$39,$A29,Feb!G$9:G$39)+SUMIF(Mar!$A$9:$A$39,$A29,Mar!G$9:G$39)+SUMIF(Apr!$A$9:$A$39,$A29,Apr!G$9:G$39)+SUMIF(Mai!$A$9:$A$39,$A29,Mai!G$9:G$39)+SUMIF(Jun!$A$9:$A$39,$A29,Jun!G$9:G$39)+SUMIF(Jul!$A$9:$A$39,$A29,Jul!G$9:G$39)+SUMIF(Aug!$A$9:$A$39,$A29,Aug!G$9:G$39)+SUMIF(Sep!$A$9:$A$39,$A29,Sep!G$9:G$39)+SUMIF(Okt!$A$9:$A$39,$A29,Okt!G$9:G$39)+SUMIF(Nov!$A$9:$A$39,$A29,Nov!G$9:G$39)+SUMIF(Dez!$A$9:$A$39,$A29,Dez!G$9:G$39)</f>
        <v>0</v>
      </c>
      <c r="D29" s="496">
        <f>SUMIF(Jan!$A$9:$A$39,$A29,Jan!H$9:H$39)+SUMIF(Feb!$A$9:$A$39,$A29,Feb!H$9:H$39)+SUMIF(Mar!$A$9:$A$39,$A29,Mar!H$9:H$39)+SUMIF(Apr!$A$9:$A$39,$A29,Apr!H$9:H$39)+SUMIF(Mai!$A$9:$A$39,$A29,Mai!H$9:H$39)+SUMIF(Jun!$A$9:$A$39,$A29,Jun!H$9:H$39)+SUMIF(Jul!$A$9:$A$39,$A29,Jul!H$9:H$39)+SUMIF(Aug!$A$9:$A$39,$A29,Aug!H$9:H$39)+SUMIF(Sep!$A$9:$A$39,$A29,Sep!H$9:H$39)+SUMIF(Okt!$A$9:$A$39,$A29,Okt!H$9:H$39)+SUMIF(Nov!$A$9:$A$39,$A29,Nov!H$9:H$39)+SUMIF(Dez!$A$9:$A$39,$A29,Dez!H$9:H$39)</f>
        <v>0</v>
      </c>
      <c r="E29" s="496">
        <f>COUNTIF(Jan!$M$105:$M$135,$A29)+COUNTIF(Feb!$M$105:$M$135,$A29)+COUNTIF(Mar!$M$105:$M$135,$A29)+COUNTIF(Apr!$M$105:$M$135,$A29)+COUNTIF(Mai!$M$105:$M$135,$A29)+COUNTIF(Jun!$M$105:$M$135,$A29)+COUNTIF(Jul!$M$105:$M$135,$A29)+COUNTIF(Aug!$M$105:$M$135,$A29)+COUNTIF(Sep!$M$105:$M$135,$A29)+COUNTIF(Okt!$M$105:$M$135,$A29)+COUNTIF(Nov!$M$105:$M$135,$A29)+COUNTIF(Dez!$M$105:$M$135,$A29)</f>
        <v>0</v>
      </c>
      <c r="F29" s="496">
        <f>COUNTIF(Jan!$M$139:$M$169,$A29)+COUNTIF(Feb!$M$139:$M$169,$A29)+COUNTIF(Mar!$M$139:$M$169,$A29)+COUNTIF(Apr!$M$139:$M$169,$A29)+COUNTIF(Mai!$M$139:$M$169,$A29)+COUNTIF(Jun!$M$139:$M$169,$A29)+COUNTIF(Jul!$M$139:$M$169,$A29)+COUNTIF(Aug!$M$139:$M$169,$A29)+COUNTIF(Sep!$M$139:$M$169,$A29)+COUNTIF(Okt!$M$139:$M$169,$A29)+COUNTIF(Nov!$M$139:$M$169,$A29)+COUNTIF(Dez!$M$139:$M$169,$A29)</f>
        <v>0</v>
      </c>
      <c r="G29" s="496">
        <f t="shared" si="3"/>
        <v>0</v>
      </c>
      <c r="H29" s="93" t="str">
        <f t="shared" si="0"/>
        <v/>
      </c>
      <c r="I29" s="93" t="str">
        <f>IF(ISERROR(H29/(Start!$D$25*Start!$D$25)),"",H29/(Start!$D$25*Start!$D$25))</f>
        <v/>
      </c>
      <c r="J29" s="16">
        <f>SUMIF(Jan!$M$105:$M$135,$A29,Jan!R$105:R$135)+SUMIF(Feb!$M$105:$M$135,$A29,Feb!R$105:R$135)+SUMIF(Mar!$M$105:$M$135,$A29,Mar!R$105:R$135)+SUMIF(Apr!$M$105:$M$135,$A29,Apr!R$105:R$135)+SUMIF(Mai!$M$105:$M$135,$A29,Mai!R$105:R$135)+SUMIF(Jun!$M$105:$M$135,$A29,Jun!R$105:R$135)+SUMIF(Jul!$M$105:$M$135,$A29,Jul!R$105:R$135)+SUMIF(Aug!$M$105:$M$135,$A29,Aug!R$105:R$135)+SUMIF(Sep!$M$105:$M$135,$A29,Sep!R$105:R$135)+SUMIF(Okt!$M$105:$M$135,$A29,Okt!R$105:R$135)+SUMIF(Nov!$M$105:$M$135,$A29,Nov!R$105:R$135)+SUMIF(Dez!$M$105:$M$135,$A29,Dez!R$105:R$135)</f>
        <v>0</v>
      </c>
      <c r="K29" s="16">
        <f>SUMIF(Jan!$M$139:$M$169,$A29,Jan!R$139:R$169)+SUMIF(Feb!$M$139:$M$169,$A29,Feb!R$139:R$169)+SUMIF(Mar!$M$139:$M$169,$A29,Mar!R$139:R$169)+SUMIF(Apr!$M$139:$M$169,$A29,Apr!R$139:R$169)+SUMIF(Mai!$M$139:$M$169,$A29,Mai!R$139:R$169)+SUMIF(Jun!$M$139:$M$169,$A29,Jun!R$139:R$169)+SUMIF(Jul!$M$139:$M$169,$A29,Jul!R$139:R$169)+SUMIF(Aug!$M$139:$M$169,$A29,Aug!R$139:R$169)+SUMIF(Sep!$M$139:$M$169,$A29,Sep!R$139:R$169)+SUMIF(Okt!$M$139:$M$169,$A29,Okt!R$139:R$169)+SUMIF(Nov!$M$139:$M$169,$A29,Nov!R$139:R$169)+SUMIF(Dez!$M$139:$M$169,$A29,Dez!R$139:R$169)</f>
        <v>0</v>
      </c>
      <c r="L29" s="16" t="str">
        <f t="shared" si="4"/>
        <v/>
      </c>
      <c r="M29" s="17">
        <f>SUMIF(Jan!$M$105:$M$135,$A29,Jan!S$105:S$135)+SUMIF(Feb!$M$105:$M$135,$A29,Feb!S$105:S$135)+SUMIF(Mar!$M$105:$M$135,$A29,Mar!S$105:S$135)+SUMIF(Apr!$M$105:$M$135,$A29,Apr!S$105:S$135)+SUMIF(Mai!$M$105:$M$135,$A29,Mai!S$105:S$135)+SUMIF(Jun!$M$105:$M$135,$A29,Jun!S$105:S$135)+SUMIF(Jul!$M$105:$M$135,$A29,Jul!S$105:S$135)+SUMIF(Aug!$M$105:$M$135,$A29,Aug!S$105:S$135)+SUMIF(Sep!$M$105:$M$135,$A29,Sep!S$105:S$135)+SUMIF(Okt!$M$105:$M$135,$A29,Okt!S$105:S$135)+SUMIF(Nov!$M$105:$M$135,$A29,Nov!S$105:S$135)+SUMIF(Dez!$M$105:$M$135,$A29,Dez!S$105:S$135)</f>
        <v>0</v>
      </c>
      <c r="N29" s="17">
        <f>SUMIF(Jan!$M$139:$M$169,$A29,Jan!S$139:S$169)+SUMIF(Feb!$M$139:$M$169,$A29,Feb!S$139:S$169)+SUMIF(Mar!$M$139:$M$169,$A29,Mar!S$139:S$169)+SUMIF(Apr!$M$139:$M$169,$A29,Apr!S$139:S$169)+SUMIF(Mai!$M$139:$M$169,$A29,Mai!S$139:S$169)+SUMIF(Jun!$M$139:$M$169,$A29,Jun!S$139:S$169)+SUMIF(Jul!$M$139:$M$169,$A29,Jul!S$139:S$169)+SUMIF(Aug!$M$139:$M$169,$A29,Aug!S$139:S$169)+SUMIF(Sep!$M$139:$M$169,$A29,Sep!S$139:S$169)+SUMIF(Okt!$M$139:$M$169,$A29,Okt!S$139:S$169)+SUMIF(Nov!$M$139:$M$169,$A29,Nov!S$139:S$169)+SUMIF(Dez!$M$139:$M$169,$A29,Dez!S$139:S$169)</f>
        <v>0</v>
      </c>
      <c r="O29" s="17" t="str">
        <f t="shared" si="5"/>
        <v/>
      </c>
      <c r="P29" s="74">
        <f>SUMIF(Jan!$M$105:$M$135,$A29,Jan!U$105:U$135)+SUMIF(Feb!$M$105:$M$135,$A29,Feb!U$105:U$135)+SUMIF(Mar!$M$105:$M$135,$A29,Mar!U$105:U$135)+SUMIF(Apr!$M$105:$M$135,$A29,Apr!U$105:U$135)+SUMIF(Mai!$M$105:$M$135,$A29,Mai!U$105:U$135)+SUMIF(Jun!$M$105:$M$135,$A29,Jun!U$105:U$135)+SUMIF(Jul!$M$105:$M$135,$A29,Jul!U$105:U$135)+SUMIF(Aug!$M$105:$M$135,$A29,Aug!U$105:U$135)+SUMIF(Sep!$M$105:$M$135,$A29,Sep!U$105:U$135)+SUMIF(Okt!$M$105:$M$135,$A29,Okt!U$105:U$135)+SUMIF(Nov!$M$105:$M$135,$A29,Nov!U$105:U$135)+SUMIF(Dez!$M$105:$M$135,$A29,Dez!U$105:U$135)</f>
        <v>0</v>
      </c>
      <c r="Q29" s="74">
        <f>SUMIF(Jan!$M$139:$M$169,$A29,Jan!U$139:U$169)+SUMIF(Feb!$M$139:$M$169,$A29,Feb!U$139:U$169)+SUMIF(Mar!$M$139:$M$169,$A29,Mar!U$139:U$169)+SUMIF(Apr!$M$139:$M$169,$A29,Apr!U$139:U$169)+SUMIF(Mai!$M$139:$M$169,$A29,Mai!U$139:U$169)+SUMIF(Jun!$M$139:$M$169,$A29,Jun!U$139:U$169)+SUMIF(Jul!$M$139:$M$169,$A29,Jul!U$139:U$169)+SUMIF(Aug!$M$139:$M$169,$A29,Aug!U$139:U$169)+SUMIF(Sep!$M$139:$M$169,$A29,Sep!U$139:U$169)+SUMIF(Okt!$M$139:$M$169,$A29,Okt!U$139:U$169)+SUMIF(Nov!$M$139:$M$169,$A29,Nov!U$139:U$169)+SUMIF(Dez!$M$139:$M$169,$A29,Dez!U$139:U$169)</f>
        <v>0</v>
      </c>
      <c r="R29" s="11" t="str">
        <f t="shared" si="6"/>
        <v/>
      </c>
      <c r="S29" s="74" t="str">
        <f>IF(V29=0,"",(SUMIF(Jan!M$9:M$73,A29,Jan!W$9:W$73)+SUMIF(Feb!M$9:M$73,A29,Feb!W$9:W$73)+SUMIF(Mar!M$9:M$73,A29,Mar!W$9:W$73)+SUMIF(Apr!M$9:M$73,A29,Apr!W$9:W$73)+SUMIF(Mai!M$9:M$73,A29,Mai!W$9:W$73)+SUMIF(Jun!M$9:M$73,A29,Jun!W$9:W$73)+SUMIF(Jul!M$9:M$73,A29,Jul!W$9:W$73)+SUMIF(Aug!M$9:M$73,A29,Aug!W$9:W$73)+SUMIF(Sep!M$9:M$73,A29,Sep!W$9:W$73)+SUMIF(Okt!M$9:M$73,A29,Okt!W$9:W$73)+SUMIF(Nov!M$9:M$73,A29,Nov!W$9:W$73)+SUMIF(Dez!M$9:M$73,A29,Dez!W$9:W$73))/V29)</f>
        <v/>
      </c>
      <c r="T29" s="1" t="str">
        <f t="shared" si="7"/>
        <v/>
      </c>
      <c r="U29" s="6" t="str">
        <f t="shared" si="8"/>
        <v/>
      </c>
      <c r="V29" s="94">
        <f>COUNTIF(Jan!$M$105:$M$135,$A29)+COUNTIF(Jan!$M$139:$M$169,$A29)+COUNTIF(Feb!$M$105:$M$135,$A29)+COUNTIF(Feb!$M$139:$M$169,$A29)+COUNTIF(Mar!$M$105:$M$135,$A29)+COUNTIF(Mar!$M$139:$M$169,$A29)+COUNTIF(Apr!$M$105:$M$135,$A29)+COUNTIF(Apr!$M$139:$M$169,$A29)+COUNTIF(Mai!$M$105:$M$135,$A29)+COUNTIF(Mai!$M$139:$M$169,$A29)+COUNTIF(Jun!$M$105:$M$135,$A29)+COUNTIF(Jun!$M$139:$M$169,$A29)+COUNTIF(Jul!$M$105:$M$135,$A29)+COUNTIF(Jul!$M$139:$M$169,$A29)+COUNTIF(Aug!$M$105:$M$135,$A29)+COUNTIF(Aug!$M$139:$M$169,$A29)+COUNTIF(Sep!$M$105:$M$135,$A29)+COUNTIF(Sep!$M$139:$M$169,$A29)+COUNTIF(Okt!$M$105:$M$135,$A29)+COUNTIF(Okt!$M$139:$M$169,$A29)+COUNTIF(Nov!$M$105:$M$135,$A29)+COUNTIF(Nov!$M$139:$M$169,$A29)+COUNTIF(Dez!$M$105:$M$135,$A29)+COUNTIF(Dez!$M$139:$M$169,$A29)</f>
        <v>0</v>
      </c>
      <c r="W29" s="8" t="str">
        <f t="shared" si="12"/>
        <v/>
      </c>
      <c r="X29" s="6" t="str">
        <f t="shared" si="9"/>
        <v/>
      </c>
      <c r="Y29" s="18" t="str">
        <f t="shared" si="10"/>
        <v/>
      </c>
    </row>
    <row r="30" spans="1:25" x14ac:dyDescent="0.2">
      <c r="A30" s="175">
        <f t="shared" si="11"/>
        <v>18</v>
      </c>
      <c r="B30" s="93" t="e">
        <f t="shared" si="2"/>
        <v>#N/A</v>
      </c>
      <c r="C30" s="495">
        <f>SUMIF(Jan!$A$9:$A$39,$A30,Jan!G$9:G$39)+SUMIF(Feb!$A$9:$A$39,$A30,Feb!G$9:G$39)+SUMIF(Mar!$A$9:$A$39,$A30,Mar!G$9:G$39)+SUMIF(Apr!$A$9:$A$39,$A30,Apr!G$9:G$39)+SUMIF(Mai!$A$9:$A$39,$A30,Mai!G$9:G$39)+SUMIF(Jun!$A$9:$A$39,$A30,Jun!G$9:G$39)+SUMIF(Jul!$A$9:$A$39,$A30,Jul!G$9:G$39)+SUMIF(Aug!$A$9:$A$39,$A30,Aug!G$9:G$39)+SUMIF(Sep!$A$9:$A$39,$A30,Sep!G$9:G$39)+SUMIF(Okt!$A$9:$A$39,$A30,Okt!G$9:G$39)+SUMIF(Nov!$A$9:$A$39,$A30,Nov!G$9:G$39)+SUMIF(Dez!$A$9:$A$39,$A30,Dez!G$9:G$39)</f>
        <v>0</v>
      </c>
      <c r="D30" s="496">
        <f>SUMIF(Jan!$A$9:$A$39,$A30,Jan!H$9:H$39)+SUMIF(Feb!$A$9:$A$39,$A30,Feb!H$9:H$39)+SUMIF(Mar!$A$9:$A$39,$A30,Mar!H$9:H$39)+SUMIF(Apr!$A$9:$A$39,$A30,Apr!H$9:H$39)+SUMIF(Mai!$A$9:$A$39,$A30,Mai!H$9:H$39)+SUMIF(Jun!$A$9:$A$39,$A30,Jun!H$9:H$39)+SUMIF(Jul!$A$9:$A$39,$A30,Jul!H$9:H$39)+SUMIF(Aug!$A$9:$A$39,$A30,Aug!H$9:H$39)+SUMIF(Sep!$A$9:$A$39,$A30,Sep!H$9:H$39)+SUMIF(Okt!$A$9:$A$39,$A30,Okt!H$9:H$39)+SUMIF(Nov!$A$9:$A$39,$A30,Nov!H$9:H$39)+SUMIF(Dez!$A$9:$A$39,$A30,Dez!H$9:H$39)</f>
        <v>0</v>
      </c>
      <c r="E30" s="496">
        <f>COUNTIF(Jan!$M$105:$M$135,$A30)+COUNTIF(Feb!$M$105:$M$135,$A30)+COUNTIF(Mar!$M$105:$M$135,$A30)+COUNTIF(Apr!$M$105:$M$135,$A30)+COUNTIF(Mai!$M$105:$M$135,$A30)+COUNTIF(Jun!$M$105:$M$135,$A30)+COUNTIF(Jul!$M$105:$M$135,$A30)+COUNTIF(Aug!$M$105:$M$135,$A30)+COUNTIF(Sep!$M$105:$M$135,$A30)+COUNTIF(Okt!$M$105:$M$135,$A30)+COUNTIF(Nov!$M$105:$M$135,$A30)+COUNTIF(Dez!$M$105:$M$135,$A30)</f>
        <v>0</v>
      </c>
      <c r="F30" s="496">
        <f>COUNTIF(Jan!$M$139:$M$169,$A30)+COUNTIF(Feb!$M$139:$M$169,$A30)+COUNTIF(Mar!$M$139:$M$169,$A30)+COUNTIF(Apr!$M$139:$M$169,$A30)+COUNTIF(Mai!$M$139:$M$169,$A30)+COUNTIF(Jun!$M$139:$M$169,$A30)+COUNTIF(Jul!$M$139:$M$169,$A30)+COUNTIF(Aug!$M$139:$M$169,$A30)+COUNTIF(Sep!$M$139:$M$169,$A30)+COUNTIF(Okt!$M$139:$M$169,$A30)+COUNTIF(Nov!$M$139:$M$169,$A30)+COUNTIF(Dez!$M$139:$M$169,$A30)</f>
        <v>0</v>
      </c>
      <c r="G30" s="496">
        <f t="shared" si="3"/>
        <v>0</v>
      </c>
      <c r="H30" s="93" t="str">
        <f t="shared" si="0"/>
        <v/>
      </c>
      <c r="I30" s="93" t="str">
        <f>IF(ISERROR(H30/(Start!$D$25*Start!$D$25)),"",H30/(Start!$D$25*Start!$D$25))</f>
        <v/>
      </c>
      <c r="J30" s="16">
        <f>SUMIF(Jan!$M$105:$M$135,$A30,Jan!R$105:R$135)+SUMIF(Feb!$M$105:$M$135,$A30,Feb!R$105:R$135)+SUMIF(Mar!$M$105:$M$135,$A30,Mar!R$105:R$135)+SUMIF(Apr!$M$105:$M$135,$A30,Apr!R$105:R$135)+SUMIF(Mai!$M$105:$M$135,$A30,Mai!R$105:R$135)+SUMIF(Jun!$M$105:$M$135,$A30,Jun!R$105:R$135)+SUMIF(Jul!$M$105:$M$135,$A30,Jul!R$105:R$135)+SUMIF(Aug!$M$105:$M$135,$A30,Aug!R$105:R$135)+SUMIF(Sep!$M$105:$M$135,$A30,Sep!R$105:R$135)+SUMIF(Okt!$M$105:$M$135,$A30,Okt!R$105:R$135)+SUMIF(Nov!$M$105:$M$135,$A30,Nov!R$105:R$135)+SUMIF(Dez!$M$105:$M$135,$A30,Dez!R$105:R$135)</f>
        <v>0</v>
      </c>
      <c r="K30" s="16">
        <f>SUMIF(Jan!$M$139:$M$169,$A30,Jan!R$139:R$169)+SUMIF(Feb!$M$139:$M$169,$A30,Feb!R$139:R$169)+SUMIF(Mar!$M$139:$M$169,$A30,Mar!R$139:R$169)+SUMIF(Apr!$M$139:$M$169,$A30,Apr!R$139:R$169)+SUMIF(Mai!$M$139:$M$169,$A30,Mai!R$139:R$169)+SUMIF(Jun!$M$139:$M$169,$A30,Jun!R$139:R$169)+SUMIF(Jul!$M$139:$M$169,$A30,Jul!R$139:R$169)+SUMIF(Aug!$M$139:$M$169,$A30,Aug!R$139:R$169)+SUMIF(Sep!$M$139:$M$169,$A30,Sep!R$139:R$169)+SUMIF(Okt!$M$139:$M$169,$A30,Okt!R$139:R$169)+SUMIF(Nov!$M$139:$M$169,$A30,Nov!R$139:R$169)+SUMIF(Dez!$M$139:$M$169,$A30,Dez!R$139:R$169)</f>
        <v>0</v>
      </c>
      <c r="L30" s="16" t="str">
        <f t="shared" si="4"/>
        <v/>
      </c>
      <c r="M30" s="17">
        <f>SUMIF(Jan!$M$105:$M$135,$A30,Jan!S$105:S$135)+SUMIF(Feb!$M$105:$M$135,$A30,Feb!S$105:S$135)+SUMIF(Mar!$M$105:$M$135,$A30,Mar!S$105:S$135)+SUMIF(Apr!$M$105:$M$135,$A30,Apr!S$105:S$135)+SUMIF(Mai!$M$105:$M$135,$A30,Mai!S$105:S$135)+SUMIF(Jun!$M$105:$M$135,$A30,Jun!S$105:S$135)+SUMIF(Jul!$M$105:$M$135,$A30,Jul!S$105:S$135)+SUMIF(Aug!$M$105:$M$135,$A30,Aug!S$105:S$135)+SUMIF(Sep!$M$105:$M$135,$A30,Sep!S$105:S$135)+SUMIF(Okt!$M$105:$M$135,$A30,Okt!S$105:S$135)+SUMIF(Nov!$M$105:$M$135,$A30,Nov!S$105:S$135)+SUMIF(Dez!$M$105:$M$135,$A30,Dez!S$105:S$135)</f>
        <v>0</v>
      </c>
      <c r="N30" s="17">
        <f>SUMIF(Jan!$M$139:$M$169,$A30,Jan!S$139:S$169)+SUMIF(Feb!$M$139:$M$169,$A30,Feb!S$139:S$169)+SUMIF(Mar!$M$139:$M$169,$A30,Mar!S$139:S$169)+SUMIF(Apr!$M$139:$M$169,$A30,Apr!S$139:S$169)+SUMIF(Mai!$M$139:$M$169,$A30,Mai!S$139:S$169)+SUMIF(Jun!$M$139:$M$169,$A30,Jun!S$139:S$169)+SUMIF(Jul!$M$139:$M$169,$A30,Jul!S$139:S$169)+SUMIF(Aug!$M$139:$M$169,$A30,Aug!S$139:S$169)+SUMIF(Sep!$M$139:$M$169,$A30,Sep!S$139:S$169)+SUMIF(Okt!$M$139:$M$169,$A30,Okt!S$139:S$169)+SUMIF(Nov!$M$139:$M$169,$A30,Nov!S$139:S$169)+SUMIF(Dez!$M$139:$M$169,$A30,Dez!S$139:S$169)</f>
        <v>0</v>
      </c>
      <c r="O30" s="17" t="str">
        <f t="shared" si="5"/>
        <v/>
      </c>
      <c r="P30" s="74">
        <f>SUMIF(Jan!$M$105:$M$135,$A30,Jan!U$105:U$135)+SUMIF(Feb!$M$105:$M$135,$A30,Feb!U$105:U$135)+SUMIF(Mar!$M$105:$M$135,$A30,Mar!U$105:U$135)+SUMIF(Apr!$M$105:$M$135,$A30,Apr!U$105:U$135)+SUMIF(Mai!$M$105:$M$135,$A30,Mai!U$105:U$135)+SUMIF(Jun!$M$105:$M$135,$A30,Jun!U$105:U$135)+SUMIF(Jul!$M$105:$M$135,$A30,Jul!U$105:U$135)+SUMIF(Aug!$M$105:$M$135,$A30,Aug!U$105:U$135)+SUMIF(Sep!$M$105:$M$135,$A30,Sep!U$105:U$135)+SUMIF(Okt!$M$105:$M$135,$A30,Okt!U$105:U$135)+SUMIF(Nov!$M$105:$M$135,$A30,Nov!U$105:U$135)+SUMIF(Dez!$M$105:$M$135,$A30,Dez!U$105:U$135)</f>
        <v>0</v>
      </c>
      <c r="Q30" s="74">
        <f>SUMIF(Jan!$M$139:$M$169,$A30,Jan!U$139:U$169)+SUMIF(Feb!$M$139:$M$169,$A30,Feb!U$139:U$169)+SUMIF(Mar!$M$139:$M$169,$A30,Mar!U$139:U$169)+SUMIF(Apr!$M$139:$M$169,$A30,Apr!U$139:U$169)+SUMIF(Mai!$M$139:$M$169,$A30,Mai!U$139:U$169)+SUMIF(Jun!$M$139:$M$169,$A30,Jun!U$139:U$169)+SUMIF(Jul!$M$139:$M$169,$A30,Jul!U$139:U$169)+SUMIF(Aug!$M$139:$M$169,$A30,Aug!U$139:U$169)+SUMIF(Sep!$M$139:$M$169,$A30,Sep!U$139:U$169)+SUMIF(Okt!$M$139:$M$169,$A30,Okt!U$139:U$169)+SUMIF(Nov!$M$139:$M$169,$A30,Nov!U$139:U$169)+SUMIF(Dez!$M$139:$M$169,$A30,Dez!U$139:U$169)</f>
        <v>0</v>
      </c>
      <c r="R30" s="11" t="str">
        <f t="shared" si="6"/>
        <v/>
      </c>
      <c r="S30" s="74" t="str">
        <f>IF(V30=0,"",(SUMIF(Jan!M$9:M$73,A30,Jan!W$9:W$73)+SUMIF(Feb!M$9:M$73,A30,Feb!W$9:W$73)+SUMIF(Mar!M$9:M$73,A30,Mar!W$9:W$73)+SUMIF(Apr!M$9:M$73,A30,Apr!W$9:W$73)+SUMIF(Mai!M$9:M$73,A30,Mai!W$9:W$73)+SUMIF(Jun!M$9:M$73,A30,Jun!W$9:W$73)+SUMIF(Jul!M$9:M$73,A30,Jul!W$9:W$73)+SUMIF(Aug!M$9:M$73,A30,Aug!W$9:W$73)+SUMIF(Sep!M$9:M$73,A30,Sep!W$9:W$73)+SUMIF(Okt!M$9:M$73,A30,Okt!W$9:W$73)+SUMIF(Nov!M$9:M$73,A30,Nov!W$9:W$73)+SUMIF(Dez!M$9:M$73,A30,Dez!W$9:W$73))/V30)</f>
        <v/>
      </c>
      <c r="T30" s="1" t="str">
        <f t="shared" si="7"/>
        <v/>
      </c>
      <c r="U30" s="6" t="str">
        <f t="shared" si="8"/>
        <v/>
      </c>
      <c r="V30" s="94">
        <f>COUNTIF(Jan!$M$105:$M$135,$A30)+COUNTIF(Jan!$M$139:$M$169,$A30)+COUNTIF(Feb!$M$105:$M$135,$A30)+COUNTIF(Feb!$M$139:$M$169,$A30)+COUNTIF(Mar!$M$105:$M$135,$A30)+COUNTIF(Mar!$M$139:$M$169,$A30)+COUNTIF(Apr!$M$105:$M$135,$A30)+COUNTIF(Apr!$M$139:$M$169,$A30)+COUNTIF(Mai!$M$105:$M$135,$A30)+COUNTIF(Mai!$M$139:$M$169,$A30)+COUNTIF(Jun!$M$105:$M$135,$A30)+COUNTIF(Jun!$M$139:$M$169,$A30)+COUNTIF(Jul!$M$105:$M$135,$A30)+COUNTIF(Jul!$M$139:$M$169,$A30)+COUNTIF(Aug!$M$105:$M$135,$A30)+COUNTIF(Aug!$M$139:$M$169,$A30)+COUNTIF(Sep!$M$105:$M$135,$A30)+COUNTIF(Sep!$M$139:$M$169,$A30)+COUNTIF(Okt!$M$105:$M$135,$A30)+COUNTIF(Okt!$M$139:$M$169,$A30)+COUNTIF(Nov!$M$105:$M$135,$A30)+COUNTIF(Nov!$M$139:$M$169,$A30)+COUNTIF(Dez!$M$105:$M$135,$A30)+COUNTIF(Dez!$M$139:$M$169,$A30)</f>
        <v>0</v>
      </c>
      <c r="W30" s="8" t="str">
        <f t="shared" si="12"/>
        <v/>
      </c>
      <c r="X30" s="6" t="str">
        <f t="shared" si="9"/>
        <v/>
      </c>
      <c r="Y30" s="18" t="str">
        <f t="shared" si="10"/>
        <v/>
      </c>
    </row>
    <row r="31" spans="1:25" x14ac:dyDescent="0.2">
      <c r="A31" s="175">
        <f t="shared" si="11"/>
        <v>19</v>
      </c>
      <c r="B31" s="93" t="e">
        <f t="shared" si="2"/>
        <v>#N/A</v>
      </c>
      <c r="C31" s="495">
        <f>SUMIF(Jan!$A$9:$A$39,$A31,Jan!G$9:G$39)+SUMIF(Feb!$A$9:$A$39,$A31,Feb!G$9:G$39)+SUMIF(Mar!$A$9:$A$39,$A31,Mar!G$9:G$39)+SUMIF(Apr!$A$9:$A$39,$A31,Apr!G$9:G$39)+SUMIF(Mai!$A$9:$A$39,$A31,Mai!G$9:G$39)+SUMIF(Jun!$A$9:$A$39,$A31,Jun!G$9:G$39)+SUMIF(Jul!$A$9:$A$39,$A31,Jul!G$9:G$39)+SUMIF(Aug!$A$9:$A$39,$A31,Aug!G$9:G$39)+SUMIF(Sep!$A$9:$A$39,$A31,Sep!G$9:G$39)+SUMIF(Okt!$A$9:$A$39,$A31,Okt!G$9:G$39)+SUMIF(Nov!$A$9:$A$39,$A31,Nov!G$9:G$39)+SUMIF(Dez!$A$9:$A$39,$A31,Dez!G$9:G$39)</f>
        <v>0</v>
      </c>
      <c r="D31" s="496">
        <f>SUMIF(Jan!$A$9:$A$39,$A31,Jan!H$9:H$39)+SUMIF(Feb!$A$9:$A$39,$A31,Feb!H$9:H$39)+SUMIF(Mar!$A$9:$A$39,$A31,Mar!H$9:H$39)+SUMIF(Apr!$A$9:$A$39,$A31,Apr!H$9:H$39)+SUMIF(Mai!$A$9:$A$39,$A31,Mai!H$9:H$39)+SUMIF(Jun!$A$9:$A$39,$A31,Jun!H$9:H$39)+SUMIF(Jul!$A$9:$A$39,$A31,Jul!H$9:H$39)+SUMIF(Aug!$A$9:$A$39,$A31,Aug!H$9:H$39)+SUMIF(Sep!$A$9:$A$39,$A31,Sep!H$9:H$39)+SUMIF(Okt!$A$9:$A$39,$A31,Okt!H$9:H$39)+SUMIF(Nov!$A$9:$A$39,$A31,Nov!H$9:H$39)+SUMIF(Dez!$A$9:$A$39,$A31,Dez!H$9:H$39)</f>
        <v>0</v>
      </c>
      <c r="E31" s="496">
        <f>COUNTIF(Jan!$M$105:$M$135,$A31)+COUNTIF(Feb!$M$105:$M$135,$A31)+COUNTIF(Mar!$M$105:$M$135,$A31)+COUNTIF(Apr!$M$105:$M$135,$A31)+COUNTIF(Mai!$M$105:$M$135,$A31)+COUNTIF(Jun!$M$105:$M$135,$A31)+COUNTIF(Jul!$M$105:$M$135,$A31)+COUNTIF(Aug!$M$105:$M$135,$A31)+COUNTIF(Sep!$M$105:$M$135,$A31)+COUNTIF(Okt!$M$105:$M$135,$A31)+COUNTIF(Nov!$M$105:$M$135,$A31)+COUNTIF(Dez!$M$105:$M$135,$A31)</f>
        <v>0</v>
      </c>
      <c r="F31" s="496">
        <f>COUNTIF(Jan!$M$139:$M$169,$A31)+COUNTIF(Feb!$M$139:$M$169,$A31)+COUNTIF(Mar!$M$139:$M$169,$A31)+COUNTIF(Apr!$M$139:$M$169,$A31)+COUNTIF(Mai!$M$139:$M$169,$A31)+COUNTIF(Jun!$M$139:$M$169,$A31)+COUNTIF(Jul!$M$139:$M$169,$A31)+COUNTIF(Aug!$M$139:$M$169,$A31)+COUNTIF(Sep!$M$139:$M$169,$A31)+COUNTIF(Okt!$M$139:$M$169,$A31)+COUNTIF(Nov!$M$139:$M$169,$A31)+COUNTIF(Dez!$M$139:$M$169,$A31)</f>
        <v>0</v>
      </c>
      <c r="G31" s="496">
        <f t="shared" si="3"/>
        <v>0</v>
      </c>
      <c r="H31" s="93" t="str">
        <f t="shared" si="0"/>
        <v/>
      </c>
      <c r="I31" s="93" t="str">
        <f>IF(ISERROR(H31/(Start!$D$25*Start!$D$25)),"",H31/(Start!$D$25*Start!$D$25))</f>
        <v/>
      </c>
      <c r="J31" s="16">
        <f>SUMIF(Jan!$M$105:$M$135,$A31,Jan!R$105:R$135)+SUMIF(Feb!$M$105:$M$135,$A31,Feb!R$105:R$135)+SUMIF(Mar!$M$105:$M$135,$A31,Mar!R$105:R$135)+SUMIF(Apr!$M$105:$M$135,$A31,Apr!R$105:R$135)+SUMIF(Mai!$M$105:$M$135,$A31,Mai!R$105:R$135)+SUMIF(Jun!$M$105:$M$135,$A31,Jun!R$105:R$135)+SUMIF(Jul!$M$105:$M$135,$A31,Jul!R$105:R$135)+SUMIF(Aug!$M$105:$M$135,$A31,Aug!R$105:R$135)+SUMIF(Sep!$M$105:$M$135,$A31,Sep!R$105:R$135)+SUMIF(Okt!$M$105:$M$135,$A31,Okt!R$105:R$135)+SUMIF(Nov!$M$105:$M$135,$A31,Nov!R$105:R$135)+SUMIF(Dez!$M$105:$M$135,$A31,Dez!R$105:R$135)</f>
        <v>0</v>
      </c>
      <c r="K31" s="16">
        <f>SUMIF(Jan!$M$139:$M$169,$A31,Jan!R$139:R$169)+SUMIF(Feb!$M$139:$M$169,$A31,Feb!R$139:R$169)+SUMIF(Mar!$M$139:$M$169,$A31,Mar!R$139:R$169)+SUMIF(Apr!$M$139:$M$169,$A31,Apr!R$139:R$169)+SUMIF(Mai!$M$139:$M$169,$A31,Mai!R$139:R$169)+SUMIF(Jun!$M$139:$M$169,$A31,Jun!R$139:R$169)+SUMIF(Jul!$M$139:$M$169,$A31,Jul!R$139:R$169)+SUMIF(Aug!$M$139:$M$169,$A31,Aug!R$139:R$169)+SUMIF(Sep!$M$139:$M$169,$A31,Sep!R$139:R$169)+SUMIF(Okt!$M$139:$M$169,$A31,Okt!R$139:R$169)+SUMIF(Nov!$M$139:$M$169,$A31,Nov!R$139:R$169)+SUMIF(Dez!$M$139:$M$169,$A31,Dez!R$139:R$169)</f>
        <v>0</v>
      </c>
      <c r="L31" s="16" t="str">
        <f t="shared" si="4"/>
        <v/>
      </c>
      <c r="M31" s="17">
        <f>SUMIF(Jan!$M$105:$M$135,$A31,Jan!S$105:S$135)+SUMIF(Feb!$M$105:$M$135,$A31,Feb!S$105:S$135)+SUMIF(Mar!$M$105:$M$135,$A31,Mar!S$105:S$135)+SUMIF(Apr!$M$105:$M$135,$A31,Apr!S$105:S$135)+SUMIF(Mai!$M$105:$M$135,$A31,Mai!S$105:S$135)+SUMIF(Jun!$M$105:$M$135,$A31,Jun!S$105:S$135)+SUMIF(Jul!$M$105:$M$135,$A31,Jul!S$105:S$135)+SUMIF(Aug!$M$105:$M$135,$A31,Aug!S$105:S$135)+SUMIF(Sep!$M$105:$M$135,$A31,Sep!S$105:S$135)+SUMIF(Okt!$M$105:$M$135,$A31,Okt!S$105:S$135)+SUMIF(Nov!$M$105:$M$135,$A31,Nov!S$105:S$135)+SUMIF(Dez!$M$105:$M$135,$A31,Dez!S$105:S$135)</f>
        <v>0</v>
      </c>
      <c r="N31" s="17">
        <f>SUMIF(Jan!$M$139:$M$169,$A31,Jan!S$139:S$169)+SUMIF(Feb!$M$139:$M$169,$A31,Feb!S$139:S$169)+SUMIF(Mar!$M$139:$M$169,$A31,Mar!S$139:S$169)+SUMIF(Apr!$M$139:$M$169,$A31,Apr!S$139:S$169)+SUMIF(Mai!$M$139:$M$169,$A31,Mai!S$139:S$169)+SUMIF(Jun!$M$139:$M$169,$A31,Jun!S$139:S$169)+SUMIF(Jul!$M$139:$M$169,$A31,Jul!S$139:S$169)+SUMIF(Aug!$M$139:$M$169,$A31,Aug!S$139:S$169)+SUMIF(Sep!$M$139:$M$169,$A31,Sep!S$139:S$169)+SUMIF(Okt!$M$139:$M$169,$A31,Okt!S$139:S$169)+SUMIF(Nov!$M$139:$M$169,$A31,Nov!S$139:S$169)+SUMIF(Dez!$M$139:$M$169,$A31,Dez!S$139:S$169)</f>
        <v>0</v>
      </c>
      <c r="O31" s="17" t="str">
        <f t="shared" si="5"/>
        <v/>
      </c>
      <c r="P31" s="74">
        <f>SUMIF(Jan!$M$105:$M$135,$A31,Jan!U$105:U$135)+SUMIF(Feb!$M$105:$M$135,$A31,Feb!U$105:U$135)+SUMIF(Mar!$M$105:$M$135,$A31,Mar!U$105:U$135)+SUMIF(Apr!$M$105:$M$135,$A31,Apr!U$105:U$135)+SUMIF(Mai!$M$105:$M$135,$A31,Mai!U$105:U$135)+SUMIF(Jun!$M$105:$M$135,$A31,Jun!U$105:U$135)+SUMIF(Jul!$M$105:$M$135,$A31,Jul!U$105:U$135)+SUMIF(Aug!$M$105:$M$135,$A31,Aug!U$105:U$135)+SUMIF(Sep!$M$105:$M$135,$A31,Sep!U$105:U$135)+SUMIF(Okt!$M$105:$M$135,$A31,Okt!U$105:U$135)+SUMIF(Nov!$M$105:$M$135,$A31,Nov!U$105:U$135)+SUMIF(Dez!$M$105:$M$135,$A31,Dez!U$105:U$135)</f>
        <v>0</v>
      </c>
      <c r="Q31" s="74">
        <f>SUMIF(Jan!$M$139:$M$169,$A31,Jan!U$139:U$169)+SUMIF(Feb!$M$139:$M$169,$A31,Feb!U$139:U$169)+SUMIF(Mar!$M$139:$M$169,$A31,Mar!U$139:U$169)+SUMIF(Apr!$M$139:$M$169,$A31,Apr!U$139:U$169)+SUMIF(Mai!$M$139:$M$169,$A31,Mai!U$139:U$169)+SUMIF(Jun!$M$139:$M$169,$A31,Jun!U$139:U$169)+SUMIF(Jul!$M$139:$M$169,$A31,Jul!U$139:U$169)+SUMIF(Aug!$M$139:$M$169,$A31,Aug!U$139:U$169)+SUMIF(Sep!$M$139:$M$169,$A31,Sep!U$139:U$169)+SUMIF(Okt!$M$139:$M$169,$A31,Okt!U$139:U$169)+SUMIF(Nov!$M$139:$M$169,$A31,Nov!U$139:U$169)+SUMIF(Dez!$M$139:$M$169,$A31,Dez!U$139:U$169)</f>
        <v>0</v>
      </c>
      <c r="R31" s="11" t="str">
        <f t="shared" si="6"/>
        <v/>
      </c>
      <c r="S31" s="74" t="str">
        <f>IF(V31=0,"",(SUMIF(Jan!M$9:M$73,A31,Jan!W$9:W$73)+SUMIF(Feb!M$9:M$73,A31,Feb!W$9:W$73)+SUMIF(Mar!M$9:M$73,A31,Mar!W$9:W$73)+SUMIF(Apr!M$9:M$73,A31,Apr!W$9:W$73)+SUMIF(Mai!M$9:M$73,A31,Mai!W$9:W$73)+SUMIF(Jun!M$9:M$73,A31,Jun!W$9:W$73)+SUMIF(Jul!M$9:M$73,A31,Jul!W$9:W$73)+SUMIF(Aug!M$9:M$73,A31,Aug!W$9:W$73)+SUMIF(Sep!M$9:M$73,A31,Sep!W$9:W$73)+SUMIF(Okt!M$9:M$73,A31,Okt!W$9:W$73)+SUMIF(Nov!M$9:M$73,A31,Nov!W$9:W$73)+SUMIF(Dez!M$9:M$73,A31,Dez!W$9:W$73))/V31)</f>
        <v/>
      </c>
      <c r="T31" s="1" t="str">
        <f t="shared" si="7"/>
        <v/>
      </c>
      <c r="U31" s="6" t="str">
        <f t="shared" si="8"/>
        <v/>
      </c>
      <c r="V31" s="94">
        <f>COUNTIF(Jan!$M$105:$M$135,$A31)+COUNTIF(Jan!$M$139:$M$169,$A31)+COUNTIF(Feb!$M$105:$M$135,$A31)+COUNTIF(Feb!$M$139:$M$169,$A31)+COUNTIF(Mar!$M$105:$M$135,$A31)+COUNTIF(Mar!$M$139:$M$169,$A31)+COUNTIF(Apr!$M$105:$M$135,$A31)+COUNTIF(Apr!$M$139:$M$169,$A31)+COUNTIF(Mai!$M$105:$M$135,$A31)+COUNTIF(Mai!$M$139:$M$169,$A31)+COUNTIF(Jun!$M$105:$M$135,$A31)+COUNTIF(Jun!$M$139:$M$169,$A31)+COUNTIF(Jul!$M$105:$M$135,$A31)+COUNTIF(Jul!$M$139:$M$169,$A31)+COUNTIF(Aug!$M$105:$M$135,$A31)+COUNTIF(Aug!$M$139:$M$169,$A31)+COUNTIF(Sep!$M$105:$M$135,$A31)+COUNTIF(Sep!$M$139:$M$169,$A31)+COUNTIF(Okt!$M$105:$M$135,$A31)+COUNTIF(Okt!$M$139:$M$169,$A31)+COUNTIF(Nov!$M$105:$M$135,$A31)+COUNTIF(Nov!$M$139:$M$169,$A31)+COUNTIF(Dez!$M$105:$M$135,$A31)+COUNTIF(Dez!$M$139:$M$169,$A31)</f>
        <v>0</v>
      </c>
      <c r="W31" s="8" t="str">
        <f t="shared" si="12"/>
        <v/>
      </c>
      <c r="X31" s="6" t="str">
        <f t="shared" si="9"/>
        <v/>
      </c>
      <c r="Y31" s="18" t="str">
        <f t="shared" si="10"/>
        <v/>
      </c>
    </row>
    <row r="32" spans="1:25" x14ac:dyDescent="0.2">
      <c r="A32" s="175">
        <f t="shared" si="11"/>
        <v>20</v>
      </c>
      <c r="B32" s="93" t="e">
        <f t="shared" si="2"/>
        <v>#N/A</v>
      </c>
      <c r="C32" s="495">
        <f>SUMIF(Jan!$A$9:$A$39,$A32,Jan!G$9:G$39)+SUMIF(Feb!$A$9:$A$39,$A32,Feb!G$9:G$39)+SUMIF(Mar!$A$9:$A$39,$A32,Mar!G$9:G$39)+SUMIF(Apr!$A$9:$A$39,$A32,Apr!G$9:G$39)+SUMIF(Mai!$A$9:$A$39,$A32,Mai!G$9:G$39)+SUMIF(Jun!$A$9:$A$39,$A32,Jun!G$9:G$39)+SUMIF(Jul!$A$9:$A$39,$A32,Jul!G$9:G$39)+SUMIF(Aug!$A$9:$A$39,$A32,Aug!G$9:G$39)+SUMIF(Sep!$A$9:$A$39,$A32,Sep!G$9:G$39)+SUMIF(Okt!$A$9:$A$39,$A32,Okt!G$9:G$39)+SUMIF(Nov!$A$9:$A$39,$A32,Nov!G$9:G$39)+SUMIF(Dez!$A$9:$A$39,$A32,Dez!G$9:G$39)</f>
        <v>0</v>
      </c>
      <c r="D32" s="496">
        <f>SUMIF(Jan!$A$9:$A$39,$A32,Jan!H$9:H$39)+SUMIF(Feb!$A$9:$A$39,$A32,Feb!H$9:H$39)+SUMIF(Mar!$A$9:$A$39,$A32,Mar!H$9:H$39)+SUMIF(Apr!$A$9:$A$39,$A32,Apr!H$9:H$39)+SUMIF(Mai!$A$9:$A$39,$A32,Mai!H$9:H$39)+SUMIF(Jun!$A$9:$A$39,$A32,Jun!H$9:H$39)+SUMIF(Jul!$A$9:$A$39,$A32,Jul!H$9:H$39)+SUMIF(Aug!$A$9:$A$39,$A32,Aug!H$9:H$39)+SUMIF(Sep!$A$9:$A$39,$A32,Sep!H$9:H$39)+SUMIF(Okt!$A$9:$A$39,$A32,Okt!H$9:H$39)+SUMIF(Nov!$A$9:$A$39,$A32,Nov!H$9:H$39)+SUMIF(Dez!$A$9:$A$39,$A32,Dez!H$9:H$39)</f>
        <v>0</v>
      </c>
      <c r="E32" s="496">
        <f>COUNTIF(Jan!$M$105:$M$135,$A32)+COUNTIF(Feb!$M$105:$M$135,$A32)+COUNTIF(Mar!$M$105:$M$135,$A32)+COUNTIF(Apr!$M$105:$M$135,$A32)+COUNTIF(Mai!$M$105:$M$135,$A32)+COUNTIF(Jun!$M$105:$M$135,$A32)+COUNTIF(Jul!$M$105:$M$135,$A32)+COUNTIF(Aug!$M$105:$M$135,$A32)+COUNTIF(Sep!$M$105:$M$135,$A32)+COUNTIF(Okt!$M$105:$M$135,$A32)+COUNTIF(Nov!$M$105:$M$135,$A32)+COUNTIF(Dez!$M$105:$M$135,$A32)</f>
        <v>0</v>
      </c>
      <c r="F32" s="496">
        <f>COUNTIF(Jan!$M$139:$M$169,$A32)+COUNTIF(Feb!$M$139:$M$169,$A32)+COUNTIF(Mar!$M$139:$M$169,$A32)+COUNTIF(Apr!$M$139:$M$169,$A32)+COUNTIF(Mai!$M$139:$M$169,$A32)+COUNTIF(Jun!$M$139:$M$169,$A32)+COUNTIF(Jul!$M$139:$M$169,$A32)+COUNTIF(Aug!$M$139:$M$169,$A32)+COUNTIF(Sep!$M$139:$M$169,$A32)+COUNTIF(Okt!$M$139:$M$169,$A32)+COUNTIF(Nov!$M$139:$M$169,$A32)+COUNTIF(Dez!$M$139:$M$169,$A32)</f>
        <v>0</v>
      </c>
      <c r="G32" s="496">
        <f t="shared" si="3"/>
        <v>0</v>
      </c>
      <c r="H32" s="93" t="str">
        <f t="shared" si="0"/>
        <v/>
      </c>
      <c r="I32" s="93" t="str">
        <f>IF(ISERROR(H32/(Start!$D$25*Start!$D$25)),"",H32/(Start!$D$25*Start!$D$25))</f>
        <v/>
      </c>
      <c r="J32" s="16">
        <f>SUMIF(Jan!$M$105:$M$135,$A32,Jan!R$105:R$135)+SUMIF(Feb!$M$105:$M$135,$A32,Feb!R$105:R$135)+SUMIF(Mar!$M$105:$M$135,$A32,Mar!R$105:R$135)+SUMIF(Apr!$M$105:$M$135,$A32,Apr!R$105:R$135)+SUMIF(Mai!$M$105:$M$135,$A32,Mai!R$105:R$135)+SUMIF(Jun!$M$105:$M$135,$A32,Jun!R$105:R$135)+SUMIF(Jul!$M$105:$M$135,$A32,Jul!R$105:R$135)+SUMIF(Aug!$M$105:$M$135,$A32,Aug!R$105:R$135)+SUMIF(Sep!$M$105:$M$135,$A32,Sep!R$105:R$135)+SUMIF(Okt!$M$105:$M$135,$A32,Okt!R$105:R$135)+SUMIF(Nov!$M$105:$M$135,$A32,Nov!R$105:R$135)+SUMIF(Dez!$M$105:$M$135,$A32,Dez!R$105:R$135)</f>
        <v>0</v>
      </c>
      <c r="K32" s="16">
        <f>SUMIF(Jan!$M$139:$M$169,$A32,Jan!R$139:R$169)+SUMIF(Feb!$M$139:$M$169,$A32,Feb!R$139:R$169)+SUMIF(Mar!$M$139:$M$169,$A32,Mar!R$139:R$169)+SUMIF(Apr!$M$139:$M$169,$A32,Apr!R$139:R$169)+SUMIF(Mai!$M$139:$M$169,$A32,Mai!R$139:R$169)+SUMIF(Jun!$M$139:$M$169,$A32,Jun!R$139:R$169)+SUMIF(Jul!$M$139:$M$169,$A32,Jul!R$139:R$169)+SUMIF(Aug!$M$139:$M$169,$A32,Aug!R$139:R$169)+SUMIF(Sep!$M$139:$M$169,$A32,Sep!R$139:R$169)+SUMIF(Okt!$M$139:$M$169,$A32,Okt!R$139:R$169)+SUMIF(Nov!$M$139:$M$169,$A32,Nov!R$139:R$169)+SUMIF(Dez!$M$139:$M$169,$A32,Dez!R$139:R$169)</f>
        <v>0</v>
      </c>
      <c r="L32" s="16" t="str">
        <f t="shared" si="4"/>
        <v/>
      </c>
      <c r="M32" s="17">
        <f>SUMIF(Jan!$M$105:$M$135,$A32,Jan!S$105:S$135)+SUMIF(Feb!$M$105:$M$135,$A32,Feb!S$105:S$135)+SUMIF(Mar!$M$105:$M$135,$A32,Mar!S$105:S$135)+SUMIF(Apr!$M$105:$M$135,$A32,Apr!S$105:S$135)+SUMIF(Mai!$M$105:$M$135,$A32,Mai!S$105:S$135)+SUMIF(Jun!$M$105:$M$135,$A32,Jun!S$105:S$135)+SUMIF(Jul!$M$105:$M$135,$A32,Jul!S$105:S$135)+SUMIF(Aug!$M$105:$M$135,$A32,Aug!S$105:S$135)+SUMIF(Sep!$M$105:$M$135,$A32,Sep!S$105:S$135)+SUMIF(Okt!$M$105:$M$135,$A32,Okt!S$105:S$135)+SUMIF(Nov!$M$105:$M$135,$A32,Nov!S$105:S$135)+SUMIF(Dez!$M$105:$M$135,$A32,Dez!S$105:S$135)</f>
        <v>0</v>
      </c>
      <c r="N32" s="17">
        <f>SUMIF(Jan!$M$139:$M$169,$A32,Jan!S$139:S$169)+SUMIF(Feb!$M$139:$M$169,$A32,Feb!S$139:S$169)+SUMIF(Mar!$M$139:$M$169,$A32,Mar!S$139:S$169)+SUMIF(Apr!$M$139:$M$169,$A32,Apr!S$139:S$169)+SUMIF(Mai!$M$139:$M$169,$A32,Mai!S$139:S$169)+SUMIF(Jun!$M$139:$M$169,$A32,Jun!S$139:S$169)+SUMIF(Jul!$M$139:$M$169,$A32,Jul!S$139:S$169)+SUMIF(Aug!$M$139:$M$169,$A32,Aug!S$139:S$169)+SUMIF(Sep!$M$139:$M$169,$A32,Sep!S$139:S$169)+SUMIF(Okt!$M$139:$M$169,$A32,Okt!S$139:S$169)+SUMIF(Nov!$M$139:$M$169,$A32,Nov!S$139:S$169)+SUMIF(Dez!$M$139:$M$169,$A32,Dez!S$139:S$169)</f>
        <v>0</v>
      </c>
      <c r="O32" s="17" t="str">
        <f t="shared" si="5"/>
        <v/>
      </c>
      <c r="P32" s="74">
        <f>SUMIF(Jan!$M$105:$M$135,$A32,Jan!U$105:U$135)+SUMIF(Feb!$M$105:$M$135,$A32,Feb!U$105:U$135)+SUMIF(Mar!$M$105:$M$135,$A32,Mar!U$105:U$135)+SUMIF(Apr!$M$105:$M$135,$A32,Apr!U$105:U$135)+SUMIF(Mai!$M$105:$M$135,$A32,Mai!U$105:U$135)+SUMIF(Jun!$M$105:$M$135,$A32,Jun!U$105:U$135)+SUMIF(Jul!$M$105:$M$135,$A32,Jul!U$105:U$135)+SUMIF(Aug!$M$105:$M$135,$A32,Aug!U$105:U$135)+SUMIF(Sep!$M$105:$M$135,$A32,Sep!U$105:U$135)+SUMIF(Okt!$M$105:$M$135,$A32,Okt!U$105:U$135)+SUMIF(Nov!$M$105:$M$135,$A32,Nov!U$105:U$135)+SUMIF(Dez!$M$105:$M$135,$A32,Dez!U$105:U$135)</f>
        <v>0</v>
      </c>
      <c r="Q32" s="74">
        <f>SUMIF(Jan!$M$139:$M$169,$A32,Jan!U$139:U$169)+SUMIF(Feb!$M$139:$M$169,$A32,Feb!U$139:U$169)+SUMIF(Mar!$M$139:$M$169,$A32,Mar!U$139:U$169)+SUMIF(Apr!$M$139:$M$169,$A32,Apr!U$139:U$169)+SUMIF(Mai!$M$139:$M$169,$A32,Mai!U$139:U$169)+SUMIF(Jun!$M$139:$M$169,$A32,Jun!U$139:U$169)+SUMIF(Jul!$M$139:$M$169,$A32,Jul!U$139:U$169)+SUMIF(Aug!$M$139:$M$169,$A32,Aug!U$139:U$169)+SUMIF(Sep!$M$139:$M$169,$A32,Sep!U$139:U$169)+SUMIF(Okt!$M$139:$M$169,$A32,Okt!U$139:U$169)+SUMIF(Nov!$M$139:$M$169,$A32,Nov!U$139:U$169)+SUMIF(Dez!$M$139:$M$169,$A32,Dez!U$139:U$169)</f>
        <v>0</v>
      </c>
      <c r="R32" s="11" t="str">
        <f t="shared" si="6"/>
        <v/>
      </c>
      <c r="S32" s="74" t="str">
        <f>IF(V32=0,"",(SUMIF(Jan!M$9:M$73,A32,Jan!W$9:W$73)+SUMIF(Feb!M$9:M$73,A32,Feb!W$9:W$73)+SUMIF(Mar!M$9:M$73,A32,Mar!W$9:W$73)+SUMIF(Apr!M$9:M$73,A32,Apr!W$9:W$73)+SUMIF(Mai!M$9:M$73,A32,Mai!W$9:W$73)+SUMIF(Jun!M$9:M$73,A32,Jun!W$9:W$73)+SUMIF(Jul!M$9:M$73,A32,Jul!W$9:W$73)+SUMIF(Aug!M$9:M$73,A32,Aug!W$9:W$73)+SUMIF(Sep!M$9:M$73,A32,Sep!W$9:W$73)+SUMIF(Okt!M$9:M$73,A32,Okt!W$9:W$73)+SUMIF(Nov!M$9:M$73,A32,Nov!W$9:W$73)+SUMIF(Dez!M$9:M$73,A32,Dez!W$9:W$73))/V32)</f>
        <v/>
      </c>
      <c r="T32" s="1" t="str">
        <f t="shared" si="7"/>
        <v/>
      </c>
      <c r="U32" s="6" t="str">
        <f t="shared" si="8"/>
        <v/>
      </c>
      <c r="V32" s="94">
        <f>COUNTIF(Jan!$M$105:$M$135,$A32)+COUNTIF(Jan!$M$139:$M$169,$A32)+COUNTIF(Feb!$M$105:$M$135,$A32)+COUNTIF(Feb!$M$139:$M$169,$A32)+COUNTIF(Mar!$M$105:$M$135,$A32)+COUNTIF(Mar!$M$139:$M$169,$A32)+COUNTIF(Apr!$M$105:$M$135,$A32)+COUNTIF(Apr!$M$139:$M$169,$A32)+COUNTIF(Mai!$M$105:$M$135,$A32)+COUNTIF(Mai!$M$139:$M$169,$A32)+COUNTIF(Jun!$M$105:$M$135,$A32)+COUNTIF(Jun!$M$139:$M$169,$A32)+COUNTIF(Jul!$M$105:$M$135,$A32)+COUNTIF(Jul!$M$139:$M$169,$A32)+COUNTIF(Aug!$M$105:$M$135,$A32)+COUNTIF(Aug!$M$139:$M$169,$A32)+COUNTIF(Sep!$M$105:$M$135,$A32)+COUNTIF(Sep!$M$139:$M$169,$A32)+COUNTIF(Okt!$M$105:$M$135,$A32)+COUNTIF(Okt!$M$139:$M$169,$A32)+COUNTIF(Nov!$M$105:$M$135,$A32)+COUNTIF(Nov!$M$139:$M$169,$A32)+COUNTIF(Dez!$M$105:$M$135,$A32)+COUNTIF(Dez!$M$139:$M$169,$A32)</f>
        <v>0</v>
      </c>
      <c r="W32" s="8" t="str">
        <f t="shared" si="12"/>
        <v/>
      </c>
      <c r="X32" s="6" t="str">
        <f t="shared" si="9"/>
        <v/>
      </c>
      <c r="Y32" s="18" t="str">
        <f t="shared" si="10"/>
        <v/>
      </c>
    </row>
    <row r="33" spans="1:25" x14ac:dyDescent="0.2">
      <c r="A33" s="175">
        <f t="shared" si="11"/>
        <v>21</v>
      </c>
      <c r="B33" s="93" t="e">
        <f t="shared" si="2"/>
        <v>#N/A</v>
      </c>
      <c r="C33" s="495">
        <f>SUMIF(Jan!$A$9:$A$39,$A33,Jan!G$9:G$39)+SUMIF(Feb!$A$9:$A$39,$A33,Feb!G$9:G$39)+SUMIF(Mar!$A$9:$A$39,$A33,Mar!G$9:G$39)+SUMIF(Apr!$A$9:$A$39,$A33,Apr!G$9:G$39)+SUMIF(Mai!$A$9:$A$39,$A33,Mai!G$9:G$39)+SUMIF(Jun!$A$9:$A$39,$A33,Jun!G$9:G$39)+SUMIF(Jul!$A$9:$A$39,$A33,Jul!G$9:G$39)+SUMIF(Aug!$A$9:$A$39,$A33,Aug!G$9:G$39)+SUMIF(Sep!$A$9:$A$39,$A33,Sep!G$9:G$39)+SUMIF(Okt!$A$9:$A$39,$A33,Okt!G$9:G$39)+SUMIF(Nov!$A$9:$A$39,$A33,Nov!G$9:G$39)+SUMIF(Dez!$A$9:$A$39,$A33,Dez!G$9:G$39)</f>
        <v>0</v>
      </c>
      <c r="D33" s="496">
        <f>SUMIF(Jan!$A$9:$A$39,$A33,Jan!H$9:H$39)+SUMIF(Feb!$A$9:$A$39,$A33,Feb!H$9:H$39)+SUMIF(Mar!$A$9:$A$39,$A33,Mar!H$9:H$39)+SUMIF(Apr!$A$9:$A$39,$A33,Apr!H$9:H$39)+SUMIF(Mai!$A$9:$A$39,$A33,Mai!H$9:H$39)+SUMIF(Jun!$A$9:$A$39,$A33,Jun!H$9:H$39)+SUMIF(Jul!$A$9:$A$39,$A33,Jul!H$9:H$39)+SUMIF(Aug!$A$9:$A$39,$A33,Aug!H$9:H$39)+SUMIF(Sep!$A$9:$A$39,$A33,Sep!H$9:H$39)+SUMIF(Okt!$A$9:$A$39,$A33,Okt!H$9:H$39)+SUMIF(Nov!$A$9:$A$39,$A33,Nov!H$9:H$39)+SUMIF(Dez!$A$9:$A$39,$A33,Dez!H$9:H$39)</f>
        <v>0</v>
      </c>
      <c r="E33" s="496">
        <f>COUNTIF(Jan!$M$105:$M$135,$A33)+COUNTIF(Feb!$M$105:$M$135,$A33)+COUNTIF(Mar!$M$105:$M$135,$A33)+COUNTIF(Apr!$M$105:$M$135,$A33)+COUNTIF(Mai!$M$105:$M$135,$A33)+COUNTIF(Jun!$M$105:$M$135,$A33)+COUNTIF(Jul!$M$105:$M$135,$A33)+COUNTIF(Aug!$M$105:$M$135,$A33)+COUNTIF(Sep!$M$105:$M$135,$A33)+COUNTIF(Okt!$M$105:$M$135,$A33)+COUNTIF(Nov!$M$105:$M$135,$A33)+COUNTIF(Dez!$M$105:$M$135,$A33)</f>
        <v>0</v>
      </c>
      <c r="F33" s="496">
        <f>COUNTIF(Jan!$M$139:$M$169,$A33)+COUNTIF(Feb!$M$139:$M$169,$A33)+COUNTIF(Mar!$M$139:$M$169,$A33)+COUNTIF(Apr!$M$139:$M$169,$A33)+COUNTIF(Mai!$M$139:$M$169,$A33)+COUNTIF(Jun!$M$139:$M$169,$A33)+COUNTIF(Jul!$M$139:$M$169,$A33)+COUNTIF(Aug!$M$139:$M$169,$A33)+COUNTIF(Sep!$M$139:$M$169,$A33)+COUNTIF(Okt!$M$139:$M$169,$A33)+COUNTIF(Nov!$M$139:$M$169,$A33)+COUNTIF(Dez!$M$139:$M$169,$A33)</f>
        <v>0</v>
      </c>
      <c r="G33" s="496">
        <f t="shared" si="3"/>
        <v>0</v>
      </c>
      <c r="H33" s="93" t="str">
        <f t="shared" si="0"/>
        <v/>
      </c>
      <c r="I33" s="93" t="str">
        <f>IF(ISERROR(H33/(Start!$D$25*Start!$D$25)),"",H33/(Start!$D$25*Start!$D$25))</f>
        <v/>
      </c>
      <c r="J33" s="16">
        <f>SUMIF(Jan!$M$105:$M$135,$A33,Jan!R$105:R$135)+SUMIF(Feb!$M$105:$M$135,$A33,Feb!R$105:R$135)+SUMIF(Mar!$M$105:$M$135,$A33,Mar!R$105:R$135)+SUMIF(Apr!$M$105:$M$135,$A33,Apr!R$105:R$135)+SUMIF(Mai!$M$105:$M$135,$A33,Mai!R$105:R$135)+SUMIF(Jun!$M$105:$M$135,$A33,Jun!R$105:R$135)+SUMIF(Jul!$M$105:$M$135,$A33,Jul!R$105:R$135)+SUMIF(Aug!$M$105:$M$135,$A33,Aug!R$105:R$135)+SUMIF(Sep!$M$105:$M$135,$A33,Sep!R$105:R$135)+SUMIF(Okt!$M$105:$M$135,$A33,Okt!R$105:R$135)+SUMIF(Nov!$M$105:$M$135,$A33,Nov!R$105:R$135)+SUMIF(Dez!$M$105:$M$135,$A33,Dez!R$105:R$135)</f>
        <v>0</v>
      </c>
      <c r="K33" s="16">
        <f>SUMIF(Jan!$M$139:$M$169,$A33,Jan!R$139:R$169)+SUMIF(Feb!$M$139:$M$169,$A33,Feb!R$139:R$169)+SUMIF(Mar!$M$139:$M$169,$A33,Mar!R$139:R$169)+SUMIF(Apr!$M$139:$M$169,$A33,Apr!R$139:R$169)+SUMIF(Mai!$M$139:$M$169,$A33,Mai!R$139:R$169)+SUMIF(Jun!$M$139:$M$169,$A33,Jun!R$139:R$169)+SUMIF(Jul!$M$139:$M$169,$A33,Jul!R$139:R$169)+SUMIF(Aug!$M$139:$M$169,$A33,Aug!R$139:R$169)+SUMIF(Sep!$M$139:$M$169,$A33,Sep!R$139:R$169)+SUMIF(Okt!$M$139:$M$169,$A33,Okt!R$139:R$169)+SUMIF(Nov!$M$139:$M$169,$A33,Nov!R$139:R$169)+SUMIF(Dez!$M$139:$M$169,$A33,Dez!R$139:R$169)</f>
        <v>0</v>
      </c>
      <c r="L33" s="16" t="str">
        <f t="shared" si="4"/>
        <v/>
      </c>
      <c r="M33" s="17">
        <f>SUMIF(Jan!$M$105:$M$135,$A33,Jan!S$105:S$135)+SUMIF(Feb!$M$105:$M$135,$A33,Feb!S$105:S$135)+SUMIF(Mar!$M$105:$M$135,$A33,Mar!S$105:S$135)+SUMIF(Apr!$M$105:$M$135,$A33,Apr!S$105:S$135)+SUMIF(Mai!$M$105:$M$135,$A33,Mai!S$105:S$135)+SUMIF(Jun!$M$105:$M$135,$A33,Jun!S$105:S$135)+SUMIF(Jul!$M$105:$M$135,$A33,Jul!S$105:S$135)+SUMIF(Aug!$M$105:$M$135,$A33,Aug!S$105:S$135)+SUMIF(Sep!$M$105:$M$135,$A33,Sep!S$105:S$135)+SUMIF(Okt!$M$105:$M$135,$A33,Okt!S$105:S$135)+SUMIF(Nov!$M$105:$M$135,$A33,Nov!S$105:S$135)+SUMIF(Dez!$M$105:$M$135,$A33,Dez!S$105:S$135)</f>
        <v>0</v>
      </c>
      <c r="N33" s="17">
        <f>SUMIF(Jan!$M$139:$M$169,$A33,Jan!S$139:S$169)+SUMIF(Feb!$M$139:$M$169,$A33,Feb!S$139:S$169)+SUMIF(Mar!$M$139:$M$169,$A33,Mar!S$139:S$169)+SUMIF(Apr!$M$139:$M$169,$A33,Apr!S$139:S$169)+SUMIF(Mai!$M$139:$M$169,$A33,Mai!S$139:S$169)+SUMIF(Jun!$M$139:$M$169,$A33,Jun!S$139:S$169)+SUMIF(Jul!$M$139:$M$169,$A33,Jul!S$139:S$169)+SUMIF(Aug!$M$139:$M$169,$A33,Aug!S$139:S$169)+SUMIF(Sep!$M$139:$M$169,$A33,Sep!S$139:S$169)+SUMIF(Okt!$M$139:$M$169,$A33,Okt!S$139:S$169)+SUMIF(Nov!$M$139:$M$169,$A33,Nov!S$139:S$169)+SUMIF(Dez!$M$139:$M$169,$A33,Dez!S$139:S$169)</f>
        <v>0</v>
      </c>
      <c r="O33" s="17" t="str">
        <f t="shared" si="5"/>
        <v/>
      </c>
      <c r="P33" s="74">
        <f>SUMIF(Jan!$M$105:$M$135,$A33,Jan!U$105:U$135)+SUMIF(Feb!$M$105:$M$135,$A33,Feb!U$105:U$135)+SUMIF(Mar!$M$105:$M$135,$A33,Mar!U$105:U$135)+SUMIF(Apr!$M$105:$M$135,$A33,Apr!U$105:U$135)+SUMIF(Mai!$M$105:$M$135,$A33,Mai!U$105:U$135)+SUMIF(Jun!$M$105:$M$135,$A33,Jun!U$105:U$135)+SUMIF(Jul!$M$105:$M$135,$A33,Jul!U$105:U$135)+SUMIF(Aug!$M$105:$M$135,$A33,Aug!U$105:U$135)+SUMIF(Sep!$M$105:$M$135,$A33,Sep!U$105:U$135)+SUMIF(Okt!$M$105:$M$135,$A33,Okt!U$105:U$135)+SUMIF(Nov!$M$105:$M$135,$A33,Nov!U$105:U$135)+SUMIF(Dez!$M$105:$M$135,$A33,Dez!U$105:U$135)</f>
        <v>0</v>
      </c>
      <c r="Q33" s="74">
        <f>SUMIF(Jan!$M$139:$M$169,$A33,Jan!U$139:U$169)+SUMIF(Feb!$M$139:$M$169,$A33,Feb!U$139:U$169)+SUMIF(Mar!$M$139:$M$169,$A33,Mar!U$139:U$169)+SUMIF(Apr!$M$139:$M$169,$A33,Apr!U$139:U$169)+SUMIF(Mai!$M$139:$M$169,$A33,Mai!U$139:U$169)+SUMIF(Jun!$M$139:$M$169,$A33,Jun!U$139:U$169)+SUMIF(Jul!$M$139:$M$169,$A33,Jul!U$139:U$169)+SUMIF(Aug!$M$139:$M$169,$A33,Aug!U$139:U$169)+SUMIF(Sep!$M$139:$M$169,$A33,Sep!U$139:U$169)+SUMIF(Okt!$M$139:$M$169,$A33,Okt!U$139:U$169)+SUMIF(Nov!$M$139:$M$169,$A33,Nov!U$139:U$169)+SUMIF(Dez!$M$139:$M$169,$A33,Dez!U$139:U$169)</f>
        <v>0</v>
      </c>
      <c r="R33" s="11" t="str">
        <f t="shared" si="6"/>
        <v/>
      </c>
      <c r="S33" s="74" t="str">
        <f>IF(V33=0,"",(SUMIF(Jan!M$9:M$73,A33,Jan!W$9:W$73)+SUMIF(Feb!M$9:M$73,A33,Feb!W$9:W$73)+SUMIF(Mar!M$9:M$73,A33,Mar!W$9:W$73)+SUMIF(Apr!M$9:M$73,A33,Apr!W$9:W$73)+SUMIF(Mai!M$9:M$73,A33,Mai!W$9:W$73)+SUMIF(Jun!M$9:M$73,A33,Jun!W$9:W$73)+SUMIF(Jul!M$9:M$73,A33,Jul!W$9:W$73)+SUMIF(Aug!M$9:M$73,A33,Aug!W$9:W$73)+SUMIF(Sep!M$9:M$73,A33,Sep!W$9:W$73)+SUMIF(Okt!M$9:M$73,A33,Okt!W$9:W$73)+SUMIF(Nov!M$9:M$73,A33,Nov!W$9:W$73)+SUMIF(Dez!M$9:M$73,A33,Dez!W$9:W$73))/V33)</f>
        <v/>
      </c>
      <c r="T33" s="1" t="str">
        <f t="shared" si="7"/>
        <v/>
      </c>
      <c r="U33" s="6" t="str">
        <f t="shared" si="8"/>
        <v/>
      </c>
      <c r="V33" s="94">
        <f>COUNTIF(Jan!$M$105:$M$135,$A33)+COUNTIF(Jan!$M$139:$M$169,$A33)+COUNTIF(Feb!$M$105:$M$135,$A33)+COUNTIF(Feb!$M$139:$M$169,$A33)+COUNTIF(Mar!$M$105:$M$135,$A33)+COUNTIF(Mar!$M$139:$M$169,$A33)+COUNTIF(Apr!$M$105:$M$135,$A33)+COUNTIF(Apr!$M$139:$M$169,$A33)+COUNTIF(Mai!$M$105:$M$135,$A33)+COUNTIF(Mai!$M$139:$M$169,$A33)+COUNTIF(Jun!$M$105:$M$135,$A33)+COUNTIF(Jun!$M$139:$M$169,$A33)+COUNTIF(Jul!$M$105:$M$135,$A33)+COUNTIF(Jul!$M$139:$M$169,$A33)+COUNTIF(Aug!$M$105:$M$135,$A33)+COUNTIF(Aug!$M$139:$M$169,$A33)+COUNTIF(Sep!$M$105:$M$135,$A33)+COUNTIF(Sep!$M$139:$M$169,$A33)+COUNTIF(Okt!$M$105:$M$135,$A33)+COUNTIF(Okt!$M$139:$M$169,$A33)+COUNTIF(Nov!$M$105:$M$135,$A33)+COUNTIF(Nov!$M$139:$M$169,$A33)+COUNTIF(Dez!$M$105:$M$135,$A33)+COUNTIF(Dez!$M$139:$M$169,$A33)</f>
        <v>0</v>
      </c>
      <c r="W33" s="8" t="str">
        <f t="shared" si="12"/>
        <v/>
      </c>
      <c r="X33" s="6" t="str">
        <f t="shared" si="9"/>
        <v/>
      </c>
      <c r="Y33" s="18" t="str">
        <f t="shared" si="10"/>
        <v/>
      </c>
    </row>
    <row r="34" spans="1:25" x14ac:dyDescent="0.2">
      <c r="A34" s="175">
        <f t="shared" si="11"/>
        <v>22</v>
      </c>
      <c r="B34" s="93" t="e">
        <f t="shared" si="2"/>
        <v>#N/A</v>
      </c>
      <c r="C34" s="495">
        <f>SUMIF(Jan!$A$9:$A$39,$A34,Jan!G$9:G$39)+SUMIF(Feb!$A$9:$A$39,$A34,Feb!G$9:G$39)+SUMIF(Mar!$A$9:$A$39,$A34,Mar!G$9:G$39)+SUMIF(Apr!$A$9:$A$39,$A34,Apr!G$9:G$39)+SUMIF(Mai!$A$9:$A$39,$A34,Mai!G$9:G$39)+SUMIF(Jun!$A$9:$A$39,$A34,Jun!G$9:G$39)+SUMIF(Jul!$A$9:$A$39,$A34,Jul!G$9:G$39)+SUMIF(Aug!$A$9:$A$39,$A34,Aug!G$9:G$39)+SUMIF(Sep!$A$9:$A$39,$A34,Sep!G$9:G$39)+SUMIF(Okt!$A$9:$A$39,$A34,Okt!G$9:G$39)+SUMIF(Nov!$A$9:$A$39,$A34,Nov!G$9:G$39)+SUMIF(Dez!$A$9:$A$39,$A34,Dez!G$9:G$39)</f>
        <v>0</v>
      </c>
      <c r="D34" s="496">
        <f>SUMIF(Jan!$A$9:$A$39,$A34,Jan!H$9:H$39)+SUMIF(Feb!$A$9:$A$39,$A34,Feb!H$9:H$39)+SUMIF(Mar!$A$9:$A$39,$A34,Mar!H$9:H$39)+SUMIF(Apr!$A$9:$A$39,$A34,Apr!H$9:H$39)+SUMIF(Mai!$A$9:$A$39,$A34,Mai!H$9:H$39)+SUMIF(Jun!$A$9:$A$39,$A34,Jun!H$9:H$39)+SUMIF(Jul!$A$9:$A$39,$A34,Jul!H$9:H$39)+SUMIF(Aug!$A$9:$A$39,$A34,Aug!H$9:H$39)+SUMIF(Sep!$A$9:$A$39,$A34,Sep!H$9:H$39)+SUMIF(Okt!$A$9:$A$39,$A34,Okt!H$9:H$39)+SUMIF(Nov!$A$9:$A$39,$A34,Nov!H$9:H$39)+SUMIF(Dez!$A$9:$A$39,$A34,Dez!H$9:H$39)</f>
        <v>0</v>
      </c>
      <c r="E34" s="496">
        <f>COUNTIF(Jan!$M$105:$M$135,$A34)+COUNTIF(Feb!$M$105:$M$135,$A34)+COUNTIF(Mar!$M$105:$M$135,$A34)+COUNTIF(Apr!$M$105:$M$135,$A34)+COUNTIF(Mai!$M$105:$M$135,$A34)+COUNTIF(Jun!$M$105:$M$135,$A34)+COUNTIF(Jul!$M$105:$M$135,$A34)+COUNTIF(Aug!$M$105:$M$135,$A34)+COUNTIF(Sep!$M$105:$M$135,$A34)+COUNTIF(Okt!$M$105:$M$135,$A34)+COUNTIF(Nov!$M$105:$M$135,$A34)+COUNTIF(Dez!$M$105:$M$135,$A34)</f>
        <v>0</v>
      </c>
      <c r="F34" s="496">
        <f>COUNTIF(Jan!$M$139:$M$169,$A34)+COUNTIF(Feb!$M$139:$M$169,$A34)+COUNTIF(Mar!$M$139:$M$169,$A34)+COUNTIF(Apr!$M$139:$M$169,$A34)+COUNTIF(Mai!$M$139:$M$169,$A34)+COUNTIF(Jun!$M$139:$M$169,$A34)+COUNTIF(Jul!$M$139:$M$169,$A34)+COUNTIF(Aug!$M$139:$M$169,$A34)+COUNTIF(Sep!$M$139:$M$169,$A34)+COUNTIF(Okt!$M$139:$M$169,$A34)+COUNTIF(Nov!$M$139:$M$169,$A34)+COUNTIF(Dez!$M$139:$M$169,$A34)</f>
        <v>0</v>
      </c>
      <c r="G34" s="496">
        <f t="shared" si="3"/>
        <v>0</v>
      </c>
      <c r="H34" s="93" t="str">
        <f t="shared" si="0"/>
        <v/>
      </c>
      <c r="I34" s="93" t="str">
        <f>IF(ISERROR(H34/(Start!$D$25*Start!$D$25)),"",H34/(Start!$D$25*Start!$D$25))</f>
        <v/>
      </c>
      <c r="J34" s="16">
        <f>SUMIF(Jan!$M$105:$M$135,$A34,Jan!R$105:R$135)+SUMIF(Feb!$M$105:$M$135,$A34,Feb!R$105:R$135)+SUMIF(Mar!$M$105:$M$135,$A34,Mar!R$105:R$135)+SUMIF(Apr!$M$105:$M$135,$A34,Apr!R$105:R$135)+SUMIF(Mai!$M$105:$M$135,$A34,Mai!R$105:R$135)+SUMIF(Jun!$M$105:$M$135,$A34,Jun!R$105:R$135)+SUMIF(Jul!$M$105:$M$135,$A34,Jul!R$105:R$135)+SUMIF(Aug!$M$105:$M$135,$A34,Aug!R$105:R$135)+SUMIF(Sep!$M$105:$M$135,$A34,Sep!R$105:R$135)+SUMIF(Okt!$M$105:$M$135,$A34,Okt!R$105:R$135)+SUMIF(Nov!$M$105:$M$135,$A34,Nov!R$105:R$135)+SUMIF(Dez!$M$105:$M$135,$A34,Dez!R$105:R$135)</f>
        <v>0</v>
      </c>
      <c r="K34" s="16">
        <f>SUMIF(Jan!$M$139:$M$169,$A34,Jan!R$139:R$169)+SUMIF(Feb!$M$139:$M$169,$A34,Feb!R$139:R$169)+SUMIF(Mar!$M$139:$M$169,$A34,Mar!R$139:R$169)+SUMIF(Apr!$M$139:$M$169,$A34,Apr!R$139:R$169)+SUMIF(Mai!$M$139:$M$169,$A34,Mai!R$139:R$169)+SUMIF(Jun!$M$139:$M$169,$A34,Jun!R$139:R$169)+SUMIF(Jul!$M$139:$M$169,$A34,Jul!R$139:R$169)+SUMIF(Aug!$M$139:$M$169,$A34,Aug!R$139:R$169)+SUMIF(Sep!$M$139:$M$169,$A34,Sep!R$139:R$169)+SUMIF(Okt!$M$139:$M$169,$A34,Okt!R$139:R$169)+SUMIF(Nov!$M$139:$M$169,$A34,Nov!R$139:R$169)+SUMIF(Dez!$M$139:$M$169,$A34,Dez!R$139:R$169)</f>
        <v>0</v>
      </c>
      <c r="L34" s="16" t="str">
        <f t="shared" si="4"/>
        <v/>
      </c>
      <c r="M34" s="17">
        <f>SUMIF(Jan!$M$105:$M$135,$A34,Jan!S$105:S$135)+SUMIF(Feb!$M$105:$M$135,$A34,Feb!S$105:S$135)+SUMIF(Mar!$M$105:$M$135,$A34,Mar!S$105:S$135)+SUMIF(Apr!$M$105:$M$135,$A34,Apr!S$105:S$135)+SUMIF(Mai!$M$105:$M$135,$A34,Mai!S$105:S$135)+SUMIF(Jun!$M$105:$M$135,$A34,Jun!S$105:S$135)+SUMIF(Jul!$M$105:$M$135,$A34,Jul!S$105:S$135)+SUMIF(Aug!$M$105:$M$135,$A34,Aug!S$105:S$135)+SUMIF(Sep!$M$105:$M$135,$A34,Sep!S$105:S$135)+SUMIF(Okt!$M$105:$M$135,$A34,Okt!S$105:S$135)+SUMIF(Nov!$M$105:$M$135,$A34,Nov!S$105:S$135)+SUMIF(Dez!$M$105:$M$135,$A34,Dez!S$105:S$135)</f>
        <v>0</v>
      </c>
      <c r="N34" s="17">
        <f>SUMIF(Jan!$M$139:$M$169,$A34,Jan!S$139:S$169)+SUMIF(Feb!$M$139:$M$169,$A34,Feb!S$139:S$169)+SUMIF(Mar!$M$139:$M$169,$A34,Mar!S$139:S$169)+SUMIF(Apr!$M$139:$M$169,$A34,Apr!S$139:S$169)+SUMIF(Mai!$M$139:$M$169,$A34,Mai!S$139:S$169)+SUMIF(Jun!$M$139:$M$169,$A34,Jun!S$139:S$169)+SUMIF(Jul!$M$139:$M$169,$A34,Jul!S$139:S$169)+SUMIF(Aug!$M$139:$M$169,$A34,Aug!S$139:S$169)+SUMIF(Sep!$M$139:$M$169,$A34,Sep!S$139:S$169)+SUMIF(Okt!$M$139:$M$169,$A34,Okt!S$139:S$169)+SUMIF(Nov!$M$139:$M$169,$A34,Nov!S$139:S$169)+SUMIF(Dez!$M$139:$M$169,$A34,Dez!S$139:S$169)</f>
        <v>0</v>
      </c>
      <c r="O34" s="17" t="str">
        <f t="shared" si="5"/>
        <v/>
      </c>
      <c r="P34" s="74">
        <f>SUMIF(Jan!$M$105:$M$135,$A34,Jan!U$105:U$135)+SUMIF(Feb!$M$105:$M$135,$A34,Feb!U$105:U$135)+SUMIF(Mar!$M$105:$M$135,$A34,Mar!U$105:U$135)+SUMIF(Apr!$M$105:$M$135,$A34,Apr!U$105:U$135)+SUMIF(Mai!$M$105:$M$135,$A34,Mai!U$105:U$135)+SUMIF(Jun!$M$105:$M$135,$A34,Jun!U$105:U$135)+SUMIF(Jul!$M$105:$M$135,$A34,Jul!U$105:U$135)+SUMIF(Aug!$M$105:$M$135,$A34,Aug!U$105:U$135)+SUMIF(Sep!$M$105:$M$135,$A34,Sep!U$105:U$135)+SUMIF(Okt!$M$105:$M$135,$A34,Okt!U$105:U$135)+SUMIF(Nov!$M$105:$M$135,$A34,Nov!U$105:U$135)+SUMIF(Dez!$M$105:$M$135,$A34,Dez!U$105:U$135)</f>
        <v>0</v>
      </c>
      <c r="Q34" s="74">
        <f>SUMIF(Jan!$M$139:$M$169,$A34,Jan!U$139:U$169)+SUMIF(Feb!$M$139:$M$169,$A34,Feb!U$139:U$169)+SUMIF(Mar!$M$139:$M$169,$A34,Mar!U$139:U$169)+SUMIF(Apr!$M$139:$M$169,$A34,Apr!U$139:U$169)+SUMIF(Mai!$M$139:$M$169,$A34,Mai!U$139:U$169)+SUMIF(Jun!$M$139:$M$169,$A34,Jun!U$139:U$169)+SUMIF(Jul!$M$139:$M$169,$A34,Jul!U$139:U$169)+SUMIF(Aug!$M$139:$M$169,$A34,Aug!U$139:U$169)+SUMIF(Sep!$M$139:$M$169,$A34,Sep!U$139:U$169)+SUMIF(Okt!$M$139:$M$169,$A34,Okt!U$139:U$169)+SUMIF(Nov!$M$139:$M$169,$A34,Nov!U$139:U$169)+SUMIF(Dez!$M$139:$M$169,$A34,Dez!U$139:U$169)</f>
        <v>0</v>
      </c>
      <c r="R34" s="11" t="str">
        <f t="shared" si="6"/>
        <v/>
      </c>
      <c r="S34" s="74" t="str">
        <f>IF(V34=0,"",(SUMIF(Jan!M$9:M$73,A34,Jan!W$9:W$73)+SUMIF(Feb!M$9:M$73,A34,Feb!W$9:W$73)+SUMIF(Mar!M$9:M$73,A34,Mar!W$9:W$73)+SUMIF(Apr!M$9:M$73,A34,Apr!W$9:W$73)+SUMIF(Mai!M$9:M$73,A34,Mai!W$9:W$73)+SUMIF(Jun!M$9:M$73,A34,Jun!W$9:W$73)+SUMIF(Jul!M$9:M$73,A34,Jul!W$9:W$73)+SUMIF(Aug!M$9:M$73,A34,Aug!W$9:W$73)+SUMIF(Sep!M$9:M$73,A34,Sep!W$9:W$73)+SUMIF(Okt!M$9:M$73,A34,Okt!W$9:W$73)+SUMIF(Nov!M$9:M$73,A34,Nov!W$9:W$73)+SUMIF(Dez!M$9:M$73,A34,Dez!W$9:W$73))/V34)</f>
        <v/>
      </c>
      <c r="T34" s="1" t="str">
        <f t="shared" si="7"/>
        <v/>
      </c>
      <c r="U34" s="6" t="str">
        <f t="shared" si="8"/>
        <v/>
      </c>
      <c r="V34" s="94">
        <f>COUNTIF(Jan!$M$105:$M$135,$A34)+COUNTIF(Jan!$M$139:$M$169,$A34)+COUNTIF(Feb!$M$105:$M$135,$A34)+COUNTIF(Feb!$M$139:$M$169,$A34)+COUNTIF(Mar!$M$105:$M$135,$A34)+COUNTIF(Mar!$M$139:$M$169,$A34)+COUNTIF(Apr!$M$105:$M$135,$A34)+COUNTIF(Apr!$M$139:$M$169,$A34)+COUNTIF(Mai!$M$105:$M$135,$A34)+COUNTIF(Mai!$M$139:$M$169,$A34)+COUNTIF(Jun!$M$105:$M$135,$A34)+COUNTIF(Jun!$M$139:$M$169,$A34)+COUNTIF(Jul!$M$105:$M$135,$A34)+COUNTIF(Jul!$M$139:$M$169,$A34)+COUNTIF(Aug!$M$105:$M$135,$A34)+COUNTIF(Aug!$M$139:$M$169,$A34)+COUNTIF(Sep!$M$105:$M$135,$A34)+COUNTIF(Sep!$M$139:$M$169,$A34)+COUNTIF(Okt!$M$105:$M$135,$A34)+COUNTIF(Okt!$M$139:$M$169,$A34)+COUNTIF(Nov!$M$105:$M$135,$A34)+COUNTIF(Nov!$M$139:$M$169,$A34)+COUNTIF(Dez!$M$105:$M$135,$A34)+COUNTIF(Dez!$M$139:$M$169,$A34)</f>
        <v>0</v>
      </c>
      <c r="W34" s="8" t="str">
        <f t="shared" si="12"/>
        <v/>
      </c>
      <c r="X34" s="6" t="str">
        <f t="shared" si="9"/>
        <v/>
      </c>
      <c r="Y34" s="18" t="str">
        <f t="shared" si="10"/>
        <v/>
      </c>
    </row>
    <row r="35" spans="1:25" x14ac:dyDescent="0.2">
      <c r="A35" s="175">
        <f t="shared" si="11"/>
        <v>23</v>
      </c>
      <c r="B35" s="93" t="e">
        <f t="shared" si="2"/>
        <v>#N/A</v>
      </c>
      <c r="C35" s="495">
        <f>SUMIF(Jan!$A$9:$A$39,$A35,Jan!G$9:G$39)+SUMIF(Feb!$A$9:$A$39,$A35,Feb!G$9:G$39)+SUMIF(Mar!$A$9:$A$39,$A35,Mar!G$9:G$39)+SUMIF(Apr!$A$9:$A$39,$A35,Apr!G$9:G$39)+SUMIF(Mai!$A$9:$A$39,$A35,Mai!G$9:G$39)+SUMIF(Jun!$A$9:$A$39,$A35,Jun!G$9:G$39)+SUMIF(Jul!$A$9:$A$39,$A35,Jul!G$9:G$39)+SUMIF(Aug!$A$9:$A$39,$A35,Aug!G$9:G$39)+SUMIF(Sep!$A$9:$A$39,$A35,Sep!G$9:G$39)+SUMIF(Okt!$A$9:$A$39,$A35,Okt!G$9:G$39)+SUMIF(Nov!$A$9:$A$39,$A35,Nov!G$9:G$39)+SUMIF(Dez!$A$9:$A$39,$A35,Dez!G$9:G$39)</f>
        <v>0</v>
      </c>
      <c r="D35" s="496">
        <f>SUMIF(Jan!$A$9:$A$39,$A35,Jan!H$9:H$39)+SUMIF(Feb!$A$9:$A$39,$A35,Feb!H$9:H$39)+SUMIF(Mar!$A$9:$A$39,$A35,Mar!H$9:H$39)+SUMIF(Apr!$A$9:$A$39,$A35,Apr!H$9:H$39)+SUMIF(Mai!$A$9:$A$39,$A35,Mai!H$9:H$39)+SUMIF(Jun!$A$9:$A$39,$A35,Jun!H$9:H$39)+SUMIF(Jul!$A$9:$A$39,$A35,Jul!H$9:H$39)+SUMIF(Aug!$A$9:$A$39,$A35,Aug!H$9:H$39)+SUMIF(Sep!$A$9:$A$39,$A35,Sep!H$9:H$39)+SUMIF(Okt!$A$9:$A$39,$A35,Okt!H$9:H$39)+SUMIF(Nov!$A$9:$A$39,$A35,Nov!H$9:H$39)+SUMIF(Dez!$A$9:$A$39,$A35,Dez!H$9:H$39)</f>
        <v>0</v>
      </c>
      <c r="E35" s="496">
        <f>COUNTIF(Jan!$M$105:$M$135,$A35)+COUNTIF(Feb!$M$105:$M$135,$A35)+COUNTIF(Mar!$M$105:$M$135,$A35)+COUNTIF(Apr!$M$105:$M$135,$A35)+COUNTIF(Mai!$M$105:$M$135,$A35)+COUNTIF(Jun!$M$105:$M$135,$A35)+COUNTIF(Jul!$M$105:$M$135,$A35)+COUNTIF(Aug!$M$105:$M$135,$A35)+COUNTIF(Sep!$M$105:$M$135,$A35)+COUNTIF(Okt!$M$105:$M$135,$A35)+COUNTIF(Nov!$M$105:$M$135,$A35)+COUNTIF(Dez!$M$105:$M$135,$A35)</f>
        <v>0</v>
      </c>
      <c r="F35" s="496">
        <f>COUNTIF(Jan!$M$139:$M$169,$A35)+COUNTIF(Feb!$M$139:$M$169,$A35)+COUNTIF(Mar!$M$139:$M$169,$A35)+COUNTIF(Apr!$M$139:$M$169,$A35)+COUNTIF(Mai!$M$139:$M$169,$A35)+COUNTIF(Jun!$M$139:$M$169,$A35)+COUNTIF(Jul!$M$139:$M$169,$A35)+COUNTIF(Aug!$M$139:$M$169,$A35)+COUNTIF(Sep!$M$139:$M$169,$A35)+COUNTIF(Okt!$M$139:$M$169,$A35)+COUNTIF(Nov!$M$139:$M$169,$A35)+COUNTIF(Dez!$M$139:$M$169,$A35)</f>
        <v>0</v>
      </c>
      <c r="G35" s="496">
        <f t="shared" si="3"/>
        <v>0</v>
      </c>
      <c r="H35" s="93" t="str">
        <f t="shared" si="0"/>
        <v/>
      </c>
      <c r="I35" s="93" t="str">
        <f>IF(ISERROR(H35/(Start!$D$25*Start!$D$25)),"",H35/(Start!$D$25*Start!$D$25))</f>
        <v/>
      </c>
      <c r="J35" s="16">
        <f>SUMIF(Jan!$M$105:$M$135,$A35,Jan!R$105:R$135)+SUMIF(Feb!$M$105:$M$135,$A35,Feb!R$105:R$135)+SUMIF(Mar!$M$105:$M$135,$A35,Mar!R$105:R$135)+SUMIF(Apr!$M$105:$M$135,$A35,Apr!R$105:R$135)+SUMIF(Mai!$M$105:$M$135,$A35,Mai!R$105:R$135)+SUMIF(Jun!$M$105:$M$135,$A35,Jun!R$105:R$135)+SUMIF(Jul!$M$105:$M$135,$A35,Jul!R$105:R$135)+SUMIF(Aug!$M$105:$M$135,$A35,Aug!R$105:R$135)+SUMIF(Sep!$M$105:$M$135,$A35,Sep!R$105:R$135)+SUMIF(Okt!$M$105:$M$135,$A35,Okt!R$105:R$135)+SUMIF(Nov!$M$105:$M$135,$A35,Nov!R$105:R$135)+SUMIF(Dez!$M$105:$M$135,$A35,Dez!R$105:R$135)</f>
        <v>0</v>
      </c>
      <c r="K35" s="16">
        <f>SUMIF(Jan!$M$139:$M$169,$A35,Jan!R$139:R$169)+SUMIF(Feb!$M$139:$M$169,$A35,Feb!R$139:R$169)+SUMIF(Mar!$M$139:$M$169,$A35,Mar!R$139:R$169)+SUMIF(Apr!$M$139:$M$169,$A35,Apr!R$139:R$169)+SUMIF(Mai!$M$139:$M$169,$A35,Mai!R$139:R$169)+SUMIF(Jun!$M$139:$M$169,$A35,Jun!R$139:R$169)+SUMIF(Jul!$M$139:$M$169,$A35,Jul!R$139:R$169)+SUMIF(Aug!$M$139:$M$169,$A35,Aug!R$139:R$169)+SUMIF(Sep!$M$139:$M$169,$A35,Sep!R$139:R$169)+SUMIF(Okt!$M$139:$M$169,$A35,Okt!R$139:R$169)+SUMIF(Nov!$M$139:$M$169,$A35,Nov!R$139:R$169)+SUMIF(Dez!$M$139:$M$169,$A35,Dez!R$139:R$169)</f>
        <v>0</v>
      </c>
      <c r="L35" s="16" t="str">
        <f t="shared" si="4"/>
        <v/>
      </c>
      <c r="M35" s="17">
        <f>SUMIF(Jan!$M$105:$M$135,$A35,Jan!S$105:S$135)+SUMIF(Feb!$M$105:$M$135,$A35,Feb!S$105:S$135)+SUMIF(Mar!$M$105:$M$135,$A35,Mar!S$105:S$135)+SUMIF(Apr!$M$105:$M$135,$A35,Apr!S$105:S$135)+SUMIF(Mai!$M$105:$M$135,$A35,Mai!S$105:S$135)+SUMIF(Jun!$M$105:$M$135,$A35,Jun!S$105:S$135)+SUMIF(Jul!$M$105:$M$135,$A35,Jul!S$105:S$135)+SUMIF(Aug!$M$105:$M$135,$A35,Aug!S$105:S$135)+SUMIF(Sep!$M$105:$M$135,$A35,Sep!S$105:S$135)+SUMIF(Okt!$M$105:$M$135,$A35,Okt!S$105:S$135)+SUMIF(Nov!$M$105:$M$135,$A35,Nov!S$105:S$135)+SUMIF(Dez!$M$105:$M$135,$A35,Dez!S$105:S$135)</f>
        <v>0</v>
      </c>
      <c r="N35" s="17">
        <f>SUMIF(Jan!$M$139:$M$169,$A35,Jan!S$139:S$169)+SUMIF(Feb!$M$139:$M$169,$A35,Feb!S$139:S$169)+SUMIF(Mar!$M$139:$M$169,$A35,Mar!S$139:S$169)+SUMIF(Apr!$M$139:$M$169,$A35,Apr!S$139:S$169)+SUMIF(Mai!$M$139:$M$169,$A35,Mai!S$139:S$169)+SUMIF(Jun!$M$139:$M$169,$A35,Jun!S$139:S$169)+SUMIF(Jul!$M$139:$M$169,$A35,Jul!S$139:S$169)+SUMIF(Aug!$M$139:$M$169,$A35,Aug!S$139:S$169)+SUMIF(Sep!$M$139:$M$169,$A35,Sep!S$139:S$169)+SUMIF(Okt!$M$139:$M$169,$A35,Okt!S$139:S$169)+SUMIF(Nov!$M$139:$M$169,$A35,Nov!S$139:S$169)+SUMIF(Dez!$M$139:$M$169,$A35,Dez!S$139:S$169)</f>
        <v>0</v>
      </c>
      <c r="O35" s="17" t="str">
        <f t="shared" si="5"/>
        <v/>
      </c>
      <c r="P35" s="74">
        <f>SUMIF(Jan!$M$105:$M$135,$A35,Jan!U$105:U$135)+SUMIF(Feb!$M$105:$M$135,$A35,Feb!U$105:U$135)+SUMIF(Mar!$M$105:$M$135,$A35,Mar!U$105:U$135)+SUMIF(Apr!$M$105:$M$135,$A35,Apr!U$105:U$135)+SUMIF(Mai!$M$105:$M$135,$A35,Mai!U$105:U$135)+SUMIF(Jun!$M$105:$M$135,$A35,Jun!U$105:U$135)+SUMIF(Jul!$M$105:$M$135,$A35,Jul!U$105:U$135)+SUMIF(Aug!$M$105:$M$135,$A35,Aug!U$105:U$135)+SUMIF(Sep!$M$105:$M$135,$A35,Sep!U$105:U$135)+SUMIF(Okt!$M$105:$M$135,$A35,Okt!U$105:U$135)+SUMIF(Nov!$M$105:$M$135,$A35,Nov!U$105:U$135)+SUMIF(Dez!$M$105:$M$135,$A35,Dez!U$105:U$135)</f>
        <v>0</v>
      </c>
      <c r="Q35" s="74">
        <f>SUMIF(Jan!$M$139:$M$169,$A35,Jan!U$139:U$169)+SUMIF(Feb!$M$139:$M$169,$A35,Feb!U$139:U$169)+SUMIF(Mar!$M$139:$M$169,$A35,Mar!U$139:U$169)+SUMIF(Apr!$M$139:$M$169,$A35,Apr!U$139:U$169)+SUMIF(Mai!$M$139:$M$169,$A35,Mai!U$139:U$169)+SUMIF(Jun!$M$139:$M$169,$A35,Jun!U$139:U$169)+SUMIF(Jul!$M$139:$M$169,$A35,Jul!U$139:U$169)+SUMIF(Aug!$M$139:$M$169,$A35,Aug!U$139:U$169)+SUMIF(Sep!$M$139:$M$169,$A35,Sep!U$139:U$169)+SUMIF(Okt!$M$139:$M$169,$A35,Okt!U$139:U$169)+SUMIF(Nov!$M$139:$M$169,$A35,Nov!U$139:U$169)+SUMIF(Dez!$M$139:$M$169,$A35,Dez!U$139:U$169)</f>
        <v>0</v>
      </c>
      <c r="R35" s="11" t="str">
        <f t="shared" si="6"/>
        <v/>
      </c>
      <c r="S35" s="74" t="str">
        <f>IF(V35=0,"",(SUMIF(Jan!M$9:M$73,A35,Jan!W$9:W$73)+SUMIF(Feb!M$9:M$73,A35,Feb!W$9:W$73)+SUMIF(Mar!M$9:M$73,A35,Mar!W$9:W$73)+SUMIF(Apr!M$9:M$73,A35,Apr!W$9:W$73)+SUMIF(Mai!M$9:M$73,A35,Mai!W$9:W$73)+SUMIF(Jun!M$9:M$73,A35,Jun!W$9:W$73)+SUMIF(Jul!M$9:M$73,A35,Jul!W$9:W$73)+SUMIF(Aug!M$9:M$73,A35,Aug!W$9:W$73)+SUMIF(Sep!M$9:M$73,A35,Sep!W$9:W$73)+SUMIF(Okt!M$9:M$73,A35,Okt!W$9:W$73)+SUMIF(Nov!M$9:M$73,A35,Nov!W$9:W$73)+SUMIF(Dez!M$9:M$73,A35,Dez!W$9:W$73))/V35)</f>
        <v/>
      </c>
      <c r="T35" s="1" t="str">
        <f t="shared" si="7"/>
        <v/>
      </c>
      <c r="U35" s="6" t="str">
        <f t="shared" si="8"/>
        <v/>
      </c>
      <c r="V35" s="94">
        <f>COUNTIF(Jan!$M$105:$M$135,$A35)+COUNTIF(Jan!$M$139:$M$169,$A35)+COUNTIF(Feb!$M$105:$M$135,$A35)+COUNTIF(Feb!$M$139:$M$169,$A35)+COUNTIF(Mar!$M$105:$M$135,$A35)+COUNTIF(Mar!$M$139:$M$169,$A35)+COUNTIF(Apr!$M$105:$M$135,$A35)+COUNTIF(Apr!$M$139:$M$169,$A35)+COUNTIF(Mai!$M$105:$M$135,$A35)+COUNTIF(Mai!$M$139:$M$169,$A35)+COUNTIF(Jun!$M$105:$M$135,$A35)+COUNTIF(Jun!$M$139:$M$169,$A35)+COUNTIF(Jul!$M$105:$M$135,$A35)+COUNTIF(Jul!$M$139:$M$169,$A35)+COUNTIF(Aug!$M$105:$M$135,$A35)+COUNTIF(Aug!$M$139:$M$169,$A35)+COUNTIF(Sep!$M$105:$M$135,$A35)+COUNTIF(Sep!$M$139:$M$169,$A35)+COUNTIF(Okt!$M$105:$M$135,$A35)+COUNTIF(Okt!$M$139:$M$169,$A35)+COUNTIF(Nov!$M$105:$M$135,$A35)+COUNTIF(Nov!$M$139:$M$169,$A35)+COUNTIF(Dez!$M$105:$M$135,$A35)+COUNTIF(Dez!$M$139:$M$169,$A35)</f>
        <v>0</v>
      </c>
      <c r="W35" s="8" t="str">
        <f t="shared" si="12"/>
        <v/>
      </c>
      <c r="X35" s="6" t="str">
        <f t="shared" si="9"/>
        <v/>
      </c>
      <c r="Y35" s="18" t="str">
        <f t="shared" si="10"/>
        <v/>
      </c>
    </row>
    <row r="36" spans="1:25" x14ac:dyDescent="0.2">
      <c r="A36" s="175">
        <f t="shared" si="11"/>
        <v>24</v>
      </c>
      <c r="B36" s="93" t="e">
        <f t="shared" si="2"/>
        <v>#N/A</v>
      </c>
      <c r="C36" s="495">
        <f>SUMIF(Jan!$A$9:$A$39,$A36,Jan!G$9:G$39)+SUMIF(Feb!$A$9:$A$39,$A36,Feb!G$9:G$39)+SUMIF(Mar!$A$9:$A$39,$A36,Mar!G$9:G$39)+SUMIF(Apr!$A$9:$A$39,$A36,Apr!G$9:G$39)+SUMIF(Mai!$A$9:$A$39,$A36,Mai!G$9:G$39)+SUMIF(Jun!$A$9:$A$39,$A36,Jun!G$9:G$39)+SUMIF(Jul!$A$9:$A$39,$A36,Jul!G$9:G$39)+SUMIF(Aug!$A$9:$A$39,$A36,Aug!G$9:G$39)+SUMIF(Sep!$A$9:$A$39,$A36,Sep!G$9:G$39)+SUMIF(Okt!$A$9:$A$39,$A36,Okt!G$9:G$39)+SUMIF(Nov!$A$9:$A$39,$A36,Nov!G$9:G$39)+SUMIF(Dez!$A$9:$A$39,$A36,Dez!G$9:G$39)</f>
        <v>0</v>
      </c>
      <c r="D36" s="496">
        <f>SUMIF(Jan!$A$9:$A$39,$A36,Jan!H$9:H$39)+SUMIF(Feb!$A$9:$A$39,$A36,Feb!H$9:H$39)+SUMIF(Mar!$A$9:$A$39,$A36,Mar!H$9:H$39)+SUMIF(Apr!$A$9:$A$39,$A36,Apr!H$9:H$39)+SUMIF(Mai!$A$9:$A$39,$A36,Mai!H$9:H$39)+SUMIF(Jun!$A$9:$A$39,$A36,Jun!H$9:H$39)+SUMIF(Jul!$A$9:$A$39,$A36,Jul!H$9:H$39)+SUMIF(Aug!$A$9:$A$39,$A36,Aug!H$9:H$39)+SUMIF(Sep!$A$9:$A$39,$A36,Sep!H$9:H$39)+SUMIF(Okt!$A$9:$A$39,$A36,Okt!H$9:H$39)+SUMIF(Nov!$A$9:$A$39,$A36,Nov!H$9:H$39)+SUMIF(Dez!$A$9:$A$39,$A36,Dez!H$9:H$39)</f>
        <v>0</v>
      </c>
      <c r="E36" s="496">
        <f>COUNTIF(Jan!$M$105:$M$135,$A36)+COUNTIF(Feb!$M$105:$M$135,$A36)+COUNTIF(Mar!$M$105:$M$135,$A36)+COUNTIF(Apr!$M$105:$M$135,$A36)+COUNTIF(Mai!$M$105:$M$135,$A36)+COUNTIF(Jun!$M$105:$M$135,$A36)+COUNTIF(Jul!$M$105:$M$135,$A36)+COUNTIF(Aug!$M$105:$M$135,$A36)+COUNTIF(Sep!$M$105:$M$135,$A36)+COUNTIF(Okt!$M$105:$M$135,$A36)+COUNTIF(Nov!$M$105:$M$135,$A36)+COUNTIF(Dez!$M$105:$M$135,$A36)</f>
        <v>0</v>
      </c>
      <c r="F36" s="496">
        <f>COUNTIF(Jan!$M$139:$M$169,$A36)+COUNTIF(Feb!$M$139:$M$169,$A36)+COUNTIF(Mar!$M$139:$M$169,$A36)+COUNTIF(Apr!$M$139:$M$169,$A36)+COUNTIF(Mai!$M$139:$M$169,$A36)+COUNTIF(Jun!$M$139:$M$169,$A36)+COUNTIF(Jul!$M$139:$M$169,$A36)+COUNTIF(Aug!$M$139:$M$169,$A36)+COUNTIF(Sep!$M$139:$M$169,$A36)+COUNTIF(Okt!$M$139:$M$169,$A36)+COUNTIF(Nov!$M$139:$M$169,$A36)+COUNTIF(Dez!$M$139:$M$169,$A36)</f>
        <v>0</v>
      </c>
      <c r="G36" s="496">
        <f t="shared" si="3"/>
        <v>0</v>
      </c>
      <c r="H36" s="93" t="str">
        <f t="shared" si="0"/>
        <v/>
      </c>
      <c r="I36" s="93" t="str">
        <f>IF(ISERROR(H36/(Start!$D$25*Start!$D$25)),"",H36/(Start!$D$25*Start!$D$25))</f>
        <v/>
      </c>
      <c r="J36" s="16">
        <f>SUMIF(Jan!$M$105:$M$135,$A36,Jan!R$105:R$135)+SUMIF(Feb!$M$105:$M$135,$A36,Feb!R$105:R$135)+SUMIF(Mar!$M$105:$M$135,$A36,Mar!R$105:R$135)+SUMIF(Apr!$M$105:$M$135,$A36,Apr!R$105:R$135)+SUMIF(Mai!$M$105:$M$135,$A36,Mai!R$105:R$135)+SUMIF(Jun!$M$105:$M$135,$A36,Jun!R$105:R$135)+SUMIF(Jul!$M$105:$M$135,$A36,Jul!R$105:R$135)+SUMIF(Aug!$M$105:$M$135,$A36,Aug!R$105:R$135)+SUMIF(Sep!$M$105:$M$135,$A36,Sep!R$105:R$135)+SUMIF(Okt!$M$105:$M$135,$A36,Okt!R$105:R$135)+SUMIF(Nov!$M$105:$M$135,$A36,Nov!R$105:R$135)+SUMIF(Dez!$M$105:$M$135,$A36,Dez!R$105:R$135)</f>
        <v>0</v>
      </c>
      <c r="K36" s="16">
        <f>SUMIF(Jan!$M$139:$M$169,$A36,Jan!R$139:R$169)+SUMIF(Feb!$M$139:$M$169,$A36,Feb!R$139:R$169)+SUMIF(Mar!$M$139:$M$169,$A36,Mar!R$139:R$169)+SUMIF(Apr!$M$139:$M$169,$A36,Apr!R$139:R$169)+SUMIF(Mai!$M$139:$M$169,$A36,Mai!R$139:R$169)+SUMIF(Jun!$M$139:$M$169,$A36,Jun!R$139:R$169)+SUMIF(Jul!$M$139:$M$169,$A36,Jul!R$139:R$169)+SUMIF(Aug!$M$139:$M$169,$A36,Aug!R$139:R$169)+SUMIF(Sep!$M$139:$M$169,$A36,Sep!R$139:R$169)+SUMIF(Okt!$M$139:$M$169,$A36,Okt!R$139:R$169)+SUMIF(Nov!$M$139:$M$169,$A36,Nov!R$139:R$169)+SUMIF(Dez!$M$139:$M$169,$A36,Dez!R$139:R$169)</f>
        <v>0</v>
      </c>
      <c r="L36" s="16" t="str">
        <f t="shared" si="4"/>
        <v/>
      </c>
      <c r="M36" s="17">
        <f>SUMIF(Jan!$M$105:$M$135,$A36,Jan!S$105:S$135)+SUMIF(Feb!$M$105:$M$135,$A36,Feb!S$105:S$135)+SUMIF(Mar!$M$105:$M$135,$A36,Mar!S$105:S$135)+SUMIF(Apr!$M$105:$M$135,$A36,Apr!S$105:S$135)+SUMIF(Mai!$M$105:$M$135,$A36,Mai!S$105:S$135)+SUMIF(Jun!$M$105:$M$135,$A36,Jun!S$105:S$135)+SUMIF(Jul!$M$105:$M$135,$A36,Jul!S$105:S$135)+SUMIF(Aug!$M$105:$M$135,$A36,Aug!S$105:S$135)+SUMIF(Sep!$M$105:$M$135,$A36,Sep!S$105:S$135)+SUMIF(Okt!$M$105:$M$135,$A36,Okt!S$105:S$135)+SUMIF(Nov!$M$105:$M$135,$A36,Nov!S$105:S$135)+SUMIF(Dez!$M$105:$M$135,$A36,Dez!S$105:S$135)</f>
        <v>0</v>
      </c>
      <c r="N36" s="17">
        <f>SUMIF(Jan!$M$139:$M$169,$A36,Jan!S$139:S$169)+SUMIF(Feb!$M$139:$M$169,$A36,Feb!S$139:S$169)+SUMIF(Mar!$M$139:$M$169,$A36,Mar!S$139:S$169)+SUMIF(Apr!$M$139:$M$169,$A36,Apr!S$139:S$169)+SUMIF(Mai!$M$139:$M$169,$A36,Mai!S$139:S$169)+SUMIF(Jun!$M$139:$M$169,$A36,Jun!S$139:S$169)+SUMIF(Jul!$M$139:$M$169,$A36,Jul!S$139:S$169)+SUMIF(Aug!$M$139:$M$169,$A36,Aug!S$139:S$169)+SUMIF(Sep!$M$139:$M$169,$A36,Sep!S$139:S$169)+SUMIF(Okt!$M$139:$M$169,$A36,Okt!S$139:S$169)+SUMIF(Nov!$M$139:$M$169,$A36,Nov!S$139:S$169)+SUMIF(Dez!$M$139:$M$169,$A36,Dez!S$139:S$169)</f>
        <v>0</v>
      </c>
      <c r="O36" s="17" t="str">
        <f t="shared" si="5"/>
        <v/>
      </c>
      <c r="P36" s="74">
        <f>SUMIF(Jan!$M$105:$M$135,$A36,Jan!U$105:U$135)+SUMIF(Feb!$M$105:$M$135,$A36,Feb!U$105:U$135)+SUMIF(Mar!$M$105:$M$135,$A36,Mar!U$105:U$135)+SUMIF(Apr!$M$105:$M$135,$A36,Apr!U$105:U$135)+SUMIF(Mai!$M$105:$M$135,$A36,Mai!U$105:U$135)+SUMIF(Jun!$M$105:$M$135,$A36,Jun!U$105:U$135)+SUMIF(Jul!$M$105:$M$135,$A36,Jul!U$105:U$135)+SUMIF(Aug!$M$105:$M$135,$A36,Aug!U$105:U$135)+SUMIF(Sep!$M$105:$M$135,$A36,Sep!U$105:U$135)+SUMIF(Okt!$M$105:$M$135,$A36,Okt!U$105:U$135)+SUMIF(Nov!$M$105:$M$135,$A36,Nov!U$105:U$135)+SUMIF(Dez!$M$105:$M$135,$A36,Dez!U$105:U$135)</f>
        <v>0</v>
      </c>
      <c r="Q36" s="74">
        <f>SUMIF(Jan!$M$139:$M$169,$A36,Jan!U$139:U$169)+SUMIF(Feb!$M$139:$M$169,$A36,Feb!U$139:U$169)+SUMIF(Mar!$M$139:$M$169,$A36,Mar!U$139:U$169)+SUMIF(Apr!$M$139:$M$169,$A36,Apr!U$139:U$169)+SUMIF(Mai!$M$139:$M$169,$A36,Mai!U$139:U$169)+SUMIF(Jun!$M$139:$M$169,$A36,Jun!U$139:U$169)+SUMIF(Jul!$M$139:$M$169,$A36,Jul!U$139:U$169)+SUMIF(Aug!$M$139:$M$169,$A36,Aug!U$139:U$169)+SUMIF(Sep!$M$139:$M$169,$A36,Sep!U$139:U$169)+SUMIF(Okt!$M$139:$M$169,$A36,Okt!U$139:U$169)+SUMIF(Nov!$M$139:$M$169,$A36,Nov!U$139:U$169)+SUMIF(Dez!$M$139:$M$169,$A36,Dez!U$139:U$169)</f>
        <v>0</v>
      </c>
      <c r="R36" s="11" t="str">
        <f t="shared" si="6"/>
        <v/>
      </c>
      <c r="S36" s="74" t="str">
        <f>IF(V36=0,"",(SUMIF(Jan!M$9:M$73,A36,Jan!W$9:W$73)+SUMIF(Feb!M$9:M$73,A36,Feb!W$9:W$73)+SUMIF(Mar!M$9:M$73,A36,Mar!W$9:W$73)+SUMIF(Apr!M$9:M$73,A36,Apr!W$9:W$73)+SUMIF(Mai!M$9:M$73,A36,Mai!W$9:W$73)+SUMIF(Jun!M$9:M$73,A36,Jun!W$9:W$73)+SUMIF(Jul!M$9:M$73,A36,Jul!W$9:W$73)+SUMIF(Aug!M$9:M$73,A36,Aug!W$9:W$73)+SUMIF(Sep!M$9:M$73,A36,Sep!W$9:W$73)+SUMIF(Okt!M$9:M$73,A36,Okt!W$9:W$73)+SUMIF(Nov!M$9:M$73,A36,Nov!W$9:W$73)+SUMIF(Dez!M$9:M$73,A36,Dez!W$9:W$73))/V36)</f>
        <v/>
      </c>
      <c r="T36" s="1" t="str">
        <f t="shared" si="7"/>
        <v/>
      </c>
      <c r="U36" s="6" t="str">
        <f t="shared" si="8"/>
        <v/>
      </c>
      <c r="V36" s="94">
        <f>COUNTIF(Jan!$M$105:$M$135,$A36)+COUNTIF(Jan!$M$139:$M$169,$A36)+COUNTIF(Feb!$M$105:$M$135,$A36)+COUNTIF(Feb!$M$139:$M$169,$A36)+COUNTIF(Mar!$M$105:$M$135,$A36)+COUNTIF(Mar!$M$139:$M$169,$A36)+COUNTIF(Apr!$M$105:$M$135,$A36)+COUNTIF(Apr!$M$139:$M$169,$A36)+COUNTIF(Mai!$M$105:$M$135,$A36)+COUNTIF(Mai!$M$139:$M$169,$A36)+COUNTIF(Jun!$M$105:$M$135,$A36)+COUNTIF(Jun!$M$139:$M$169,$A36)+COUNTIF(Jul!$M$105:$M$135,$A36)+COUNTIF(Jul!$M$139:$M$169,$A36)+COUNTIF(Aug!$M$105:$M$135,$A36)+COUNTIF(Aug!$M$139:$M$169,$A36)+COUNTIF(Sep!$M$105:$M$135,$A36)+COUNTIF(Sep!$M$139:$M$169,$A36)+COUNTIF(Okt!$M$105:$M$135,$A36)+COUNTIF(Okt!$M$139:$M$169,$A36)+COUNTIF(Nov!$M$105:$M$135,$A36)+COUNTIF(Nov!$M$139:$M$169,$A36)+COUNTIF(Dez!$M$105:$M$135,$A36)+COUNTIF(Dez!$M$139:$M$169,$A36)</f>
        <v>0</v>
      </c>
      <c r="W36" s="8" t="str">
        <f t="shared" si="12"/>
        <v/>
      </c>
      <c r="X36" s="6" t="str">
        <f t="shared" si="9"/>
        <v/>
      </c>
      <c r="Y36" s="18" t="str">
        <f t="shared" si="10"/>
        <v/>
      </c>
    </row>
    <row r="37" spans="1:25" x14ac:dyDescent="0.2">
      <c r="A37" s="175">
        <f t="shared" si="11"/>
        <v>25</v>
      </c>
      <c r="B37" s="93" t="e">
        <f t="shared" si="2"/>
        <v>#N/A</v>
      </c>
      <c r="C37" s="495">
        <f>SUMIF(Jan!$A$9:$A$39,$A37,Jan!G$9:G$39)+SUMIF(Feb!$A$9:$A$39,$A37,Feb!G$9:G$39)+SUMIF(Mar!$A$9:$A$39,$A37,Mar!G$9:G$39)+SUMIF(Apr!$A$9:$A$39,$A37,Apr!G$9:G$39)+SUMIF(Mai!$A$9:$A$39,$A37,Mai!G$9:G$39)+SUMIF(Jun!$A$9:$A$39,$A37,Jun!G$9:G$39)+SUMIF(Jul!$A$9:$A$39,$A37,Jul!G$9:G$39)+SUMIF(Aug!$A$9:$A$39,$A37,Aug!G$9:G$39)+SUMIF(Sep!$A$9:$A$39,$A37,Sep!G$9:G$39)+SUMIF(Okt!$A$9:$A$39,$A37,Okt!G$9:G$39)+SUMIF(Nov!$A$9:$A$39,$A37,Nov!G$9:G$39)+SUMIF(Dez!$A$9:$A$39,$A37,Dez!G$9:G$39)</f>
        <v>0</v>
      </c>
      <c r="D37" s="496">
        <f>SUMIF(Jan!$A$9:$A$39,$A37,Jan!H$9:H$39)+SUMIF(Feb!$A$9:$A$39,$A37,Feb!H$9:H$39)+SUMIF(Mar!$A$9:$A$39,$A37,Mar!H$9:H$39)+SUMIF(Apr!$A$9:$A$39,$A37,Apr!H$9:H$39)+SUMIF(Mai!$A$9:$A$39,$A37,Mai!H$9:H$39)+SUMIF(Jun!$A$9:$A$39,$A37,Jun!H$9:H$39)+SUMIF(Jul!$A$9:$A$39,$A37,Jul!H$9:H$39)+SUMIF(Aug!$A$9:$A$39,$A37,Aug!H$9:H$39)+SUMIF(Sep!$A$9:$A$39,$A37,Sep!H$9:H$39)+SUMIF(Okt!$A$9:$A$39,$A37,Okt!H$9:H$39)+SUMIF(Nov!$A$9:$A$39,$A37,Nov!H$9:H$39)+SUMIF(Dez!$A$9:$A$39,$A37,Dez!H$9:H$39)</f>
        <v>0</v>
      </c>
      <c r="E37" s="496">
        <f>COUNTIF(Jan!$M$105:$M$135,$A37)+COUNTIF(Feb!$M$105:$M$135,$A37)+COUNTIF(Mar!$M$105:$M$135,$A37)+COUNTIF(Apr!$M$105:$M$135,$A37)+COUNTIF(Mai!$M$105:$M$135,$A37)+COUNTIF(Jun!$M$105:$M$135,$A37)+COUNTIF(Jul!$M$105:$M$135,$A37)+COUNTIF(Aug!$M$105:$M$135,$A37)+COUNTIF(Sep!$M$105:$M$135,$A37)+COUNTIF(Okt!$M$105:$M$135,$A37)+COUNTIF(Nov!$M$105:$M$135,$A37)+COUNTIF(Dez!$M$105:$M$135,$A37)</f>
        <v>0</v>
      </c>
      <c r="F37" s="496">
        <f>COUNTIF(Jan!$M$139:$M$169,$A37)+COUNTIF(Feb!$M$139:$M$169,$A37)+COUNTIF(Mar!$M$139:$M$169,$A37)+COUNTIF(Apr!$M$139:$M$169,$A37)+COUNTIF(Mai!$M$139:$M$169,$A37)+COUNTIF(Jun!$M$139:$M$169,$A37)+COUNTIF(Jul!$M$139:$M$169,$A37)+COUNTIF(Aug!$M$139:$M$169,$A37)+COUNTIF(Sep!$M$139:$M$169,$A37)+COUNTIF(Okt!$M$139:$M$169,$A37)+COUNTIF(Nov!$M$139:$M$169,$A37)+COUNTIF(Dez!$M$139:$M$169,$A37)</f>
        <v>0</v>
      </c>
      <c r="G37" s="496">
        <f t="shared" si="3"/>
        <v>0</v>
      </c>
      <c r="H37" s="93" t="str">
        <f t="shared" si="0"/>
        <v/>
      </c>
      <c r="I37" s="93" t="str">
        <f>IF(ISERROR(H37/(Start!$D$25*Start!$D$25)),"",H37/(Start!$D$25*Start!$D$25))</f>
        <v/>
      </c>
      <c r="J37" s="16">
        <f>SUMIF(Jan!$M$105:$M$135,$A37,Jan!R$105:R$135)+SUMIF(Feb!$M$105:$M$135,$A37,Feb!R$105:R$135)+SUMIF(Mar!$M$105:$M$135,$A37,Mar!R$105:R$135)+SUMIF(Apr!$M$105:$M$135,$A37,Apr!R$105:R$135)+SUMIF(Mai!$M$105:$M$135,$A37,Mai!R$105:R$135)+SUMIF(Jun!$M$105:$M$135,$A37,Jun!R$105:R$135)+SUMIF(Jul!$M$105:$M$135,$A37,Jul!R$105:R$135)+SUMIF(Aug!$M$105:$M$135,$A37,Aug!R$105:R$135)+SUMIF(Sep!$M$105:$M$135,$A37,Sep!R$105:R$135)+SUMIF(Okt!$M$105:$M$135,$A37,Okt!R$105:R$135)+SUMIF(Nov!$M$105:$M$135,$A37,Nov!R$105:R$135)+SUMIF(Dez!$M$105:$M$135,$A37,Dez!R$105:R$135)</f>
        <v>0</v>
      </c>
      <c r="K37" s="16">
        <f>SUMIF(Jan!$M$139:$M$169,$A37,Jan!R$139:R$169)+SUMIF(Feb!$M$139:$M$169,$A37,Feb!R$139:R$169)+SUMIF(Mar!$M$139:$M$169,$A37,Mar!R$139:R$169)+SUMIF(Apr!$M$139:$M$169,$A37,Apr!R$139:R$169)+SUMIF(Mai!$M$139:$M$169,$A37,Mai!R$139:R$169)+SUMIF(Jun!$M$139:$M$169,$A37,Jun!R$139:R$169)+SUMIF(Jul!$M$139:$M$169,$A37,Jul!R$139:R$169)+SUMIF(Aug!$M$139:$M$169,$A37,Aug!R$139:R$169)+SUMIF(Sep!$M$139:$M$169,$A37,Sep!R$139:R$169)+SUMIF(Okt!$M$139:$M$169,$A37,Okt!R$139:R$169)+SUMIF(Nov!$M$139:$M$169,$A37,Nov!R$139:R$169)+SUMIF(Dez!$M$139:$M$169,$A37,Dez!R$139:R$169)</f>
        <v>0</v>
      </c>
      <c r="L37" s="16" t="str">
        <f t="shared" si="4"/>
        <v/>
      </c>
      <c r="M37" s="17">
        <f>SUMIF(Jan!$M$105:$M$135,$A37,Jan!S$105:S$135)+SUMIF(Feb!$M$105:$M$135,$A37,Feb!S$105:S$135)+SUMIF(Mar!$M$105:$M$135,$A37,Mar!S$105:S$135)+SUMIF(Apr!$M$105:$M$135,$A37,Apr!S$105:S$135)+SUMIF(Mai!$M$105:$M$135,$A37,Mai!S$105:S$135)+SUMIF(Jun!$M$105:$M$135,$A37,Jun!S$105:S$135)+SUMIF(Jul!$M$105:$M$135,$A37,Jul!S$105:S$135)+SUMIF(Aug!$M$105:$M$135,$A37,Aug!S$105:S$135)+SUMIF(Sep!$M$105:$M$135,$A37,Sep!S$105:S$135)+SUMIF(Okt!$M$105:$M$135,$A37,Okt!S$105:S$135)+SUMIF(Nov!$M$105:$M$135,$A37,Nov!S$105:S$135)+SUMIF(Dez!$M$105:$M$135,$A37,Dez!S$105:S$135)</f>
        <v>0</v>
      </c>
      <c r="N37" s="17">
        <f>SUMIF(Jan!$M$139:$M$169,$A37,Jan!S$139:S$169)+SUMIF(Feb!$M$139:$M$169,$A37,Feb!S$139:S$169)+SUMIF(Mar!$M$139:$M$169,$A37,Mar!S$139:S$169)+SUMIF(Apr!$M$139:$M$169,$A37,Apr!S$139:S$169)+SUMIF(Mai!$M$139:$M$169,$A37,Mai!S$139:S$169)+SUMIF(Jun!$M$139:$M$169,$A37,Jun!S$139:S$169)+SUMIF(Jul!$M$139:$M$169,$A37,Jul!S$139:S$169)+SUMIF(Aug!$M$139:$M$169,$A37,Aug!S$139:S$169)+SUMIF(Sep!$M$139:$M$169,$A37,Sep!S$139:S$169)+SUMIF(Okt!$M$139:$M$169,$A37,Okt!S$139:S$169)+SUMIF(Nov!$M$139:$M$169,$A37,Nov!S$139:S$169)+SUMIF(Dez!$M$139:$M$169,$A37,Dez!S$139:S$169)</f>
        <v>0</v>
      </c>
      <c r="O37" s="17" t="str">
        <f t="shared" si="5"/>
        <v/>
      </c>
      <c r="P37" s="74">
        <f>SUMIF(Jan!$M$105:$M$135,$A37,Jan!U$105:U$135)+SUMIF(Feb!$M$105:$M$135,$A37,Feb!U$105:U$135)+SUMIF(Mar!$M$105:$M$135,$A37,Mar!U$105:U$135)+SUMIF(Apr!$M$105:$M$135,$A37,Apr!U$105:U$135)+SUMIF(Mai!$M$105:$M$135,$A37,Mai!U$105:U$135)+SUMIF(Jun!$M$105:$M$135,$A37,Jun!U$105:U$135)+SUMIF(Jul!$M$105:$M$135,$A37,Jul!U$105:U$135)+SUMIF(Aug!$M$105:$M$135,$A37,Aug!U$105:U$135)+SUMIF(Sep!$M$105:$M$135,$A37,Sep!U$105:U$135)+SUMIF(Okt!$M$105:$M$135,$A37,Okt!U$105:U$135)+SUMIF(Nov!$M$105:$M$135,$A37,Nov!U$105:U$135)+SUMIF(Dez!$M$105:$M$135,$A37,Dez!U$105:U$135)</f>
        <v>0</v>
      </c>
      <c r="Q37" s="74">
        <f>SUMIF(Jan!$M$139:$M$169,$A37,Jan!U$139:U$169)+SUMIF(Feb!$M$139:$M$169,$A37,Feb!U$139:U$169)+SUMIF(Mar!$M$139:$M$169,$A37,Mar!U$139:U$169)+SUMIF(Apr!$M$139:$M$169,$A37,Apr!U$139:U$169)+SUMIF(Mai!$M$139:$M$169,$A37,Mai!U$139:U$169)+SUMIF(Jun!$M$139:$M$169,$A37,Jun!U$139:U$169)+SUMIF(Jul!$M$139:$M$169,$A37,Jul!U$139:U$169)+SUMIF(Aug!$M$139:$M$169,$A37,Aug!U$139:U$169)+SUMIF(Sep!$M$139:$M$169,$A37,Sep!U$139:U$169)+SUMIF(Okt!$M$139:$M$169,$A37,Okt!U$139:U$169)+SUMIF(Nov!$M$139:$M$169,$A37,Nov!U$139:U$169)+SUMIF(Dez!$M$139:$M$169,$A37,Dez!U$139:U$169)</f>
        <v>0</v>
      </c>
      <c r="R37" s="11" t="str">
        <f t="shared" si="6"/>
        <v/>
      </c>
      <c r="S37" s="74" t="str">
        <f>IF(V37=0,"",(SUMIF(Jan!M$9:M$73,A37,Jan!W$9:W$73)+SUMIF(Feb!M$9:M$73,A37,Feb!W$9:W$73)+SUMIF(Mar!M$9:M$73,A37,Mar!W$9:W$73)+SUMIF(Apr!M$9:M$73,A37,Apr!W$9:W$73)+SUMIF(Mai!M$9:M$73,A37,Mai!W$9:W$73)+SUMIF(Jun!M$9:M$73,A37,Jun!W$9:W$73)+SUMIF(Jul!M$9:M$73,A37,Jul!W$9:W$73)+SUMIF(Aug!M$9:M$73,A37,Aug!W$9:W$73)+SUMIF(Sep!M$9:M$73,A37,Sep!W$9:W$73)+SUMIF(Okt!M$9:M$73,A37,Okt!W$9:W$73)+SUMIF(Nov!M$9:M$73,A37,Nov!W$9:W$73)+SUMIF(Dez!M$9:M$73,A37,Dez!W$9:W$73))/V37)</f>
        <v/>
      </c>
      <c r="T37" s="1" t="str">
        <f t="shared" si="7"/>
        <v/>
      </c>
      <c r="U37" s="6" t="str">
        <f t="shared" si="8"/>
        <v/>
      </c>
      <c r="V37" s="94">
        <f>COUNTIF(Jan!$M$105:$M$135,$A37)+COUNTIF(Jan!$M$139:$M$169,$A37)+COUNTIF(Feb!$M$105:$M$135,$A37)+COUNTIF(Feb!$M$139:$M$169,$A37)+COUNTIF(Mar!$M$105:$M$135,$A37)+COUNTIF(Mar!$M$139:$M$169,$A37)+COUNTIF(Apr!$M$105:$M$135,$A37)+COUNTIF(Apr!$M$139:$M$169,$A37)+COUNTIF(Mai!$M$105:$M$135,$A37)+COUNTIF(Mai!$M$139:$M$169,$A37)+COUNTIF(Jun!$M$105:$M$135,$A37)+COUNTIF(Jun!$M$139:$M$169,$A37)+COUNTIF(Jul!$M$105:$M$135,$A37)+COUNTIF(Jul!$M$139:$M$169,$A37)+COUNTIF(Aug!$M$105:$M$135,$A37)+COUNTIF(Aug!$M$139:$M$169,$A37)+COUNTIF(Sep!$M$105:$M$135,$A37)+COUNTIF(Sep!$M$139:$M$169,$A37)+COUNTIF(Okt!$M$105:$M$135,$A37)+COUNTIF(Okt!$M$139:$M$169,$A37)+COUNTIF(Nov!$M$105:$M$135,$A37)+COUNTIF(Nov!$M$139:$M$169,$A37)+COUNTIF(Dez!$M$105:$M$135,$A37)+COUNTIF(Dez!$M$139:$M$169,$A37)</f>
        <v>0</v>
      </c>
      <c r="W37" s="8" t="str">
        <f t="shared" si="12"/>
        <v/>
      </c>
      <c r="X37" s="6" t="str">
        <f t="shared" si="9"/>
        <v/>
      </c>
      <c r="Y37" s="18" t="str">
        <f t="shared" si="10"/>
        <v/>
      </c>
    </row>
    <row r="38" spans="1:25" x14ac:dyDescent="0.2">
      <c r="A38" s="175">
        <f t="shared" si="11"/>
        <v>26</v>
      </c>
      <c r="B38" s="93" t="e">
        <f t="shared" si="2"/>
        <v>#N/A</v>
      </c>
      <c r="C38" s="495">
        <f>SUMIF(Jan!$A$9:$A$39,$A38,Jan!G$9:G$39)+SUMIF(Feb!$A$9:$A$39,$A38,Feb!G$9:G$39)+SUMIF(Mar!$A$9:$A$39,$A38,Mar!G$9:G$39)+SUMIF(Apr!$A$9:$A$39,$A38,Apr!G$9:G$39)+SUMIF(Mai!$A$9:$A$39,$A38,Mai!G$9:G$39)+SUMIF(Jun!$A$9:$A$39,$A38,Jun!G$9:G$39)+SUMIF(Jul!$A$9:$A$39,$A38,Jul!G$9:G$39)+SUMIF(Aug!$A$9:$A$39,$A38,Aug!G$9:G$39)+SUMIF(Sep!$A$9:$A$39,$A38,Sep!G$9:G$39)+SUMIF(Okt!$A$9:$A$39,$A38,Okt!G$9:G$39)+SUMIF(Nov!$A$9:$A$39,$A38,Nov!G$9:G$39)+SUMIF(Dez!$A$9:$A$39,$A38,Dez!G$9:G$39)</f>
        <v>0</v>
      </c>
      <c r="D38" s="496">
        <f>SUMIF(Jan!$A$9:$A$39,$A38,Jan!H$9:H$39)+SUMIF(Feb!$A$9:$A$39,$A38,Feb!H$9:H$39)+SUMIF(Mar!$A$9:$A$39,$A38,Mar!H$9:H$39)+SUMIF(Apr!$A$9:$A$39,$A38,Apr!H$9:H$39)+SUMIF(Mai!$A$9:$A$39,$A38,Mai!H$9:H$39)+SUMIF(Jun!$A$9:$A$39,$A38,Jun!H$9:H$39)+SUMIF(Jul!$A$9:$A$39,$A38,Jul!H$9:H$39)+SUMIF(Aug!$A$9:$A$39,$A38,Aug!H$9:H$39)+SUMIF(Sep!$A$9:$A$39,$A38,Sep!H$9:H$39)+SUMIF(Okt!$A$9:$A$39,$A38,Okt!H$9:H$39)+SUMIF(Nov!$A$9:$A$39,$A38,Nov!H$9:H$39)+SUMIF(Dez!$A$9:$A$39,$A38,Dez!H$9:H$39)</f>
        <v>0</v>
      </c>
      <c r="E38" s="496">
        <f>COUNTIF(Jan!$M$105:$M$135,$A38)+COUNTIF(Feb!$M$105:$M$135,$A38)+COUNTIF(Mar!$M$105:$M$135,$A38)+COUNTIF(Apr!$M$105:$M$135,$A38)+COUNTIF(Mai!$M$105:$M$135,$A38)+COUNTIF(Jun!$M$105:$M$135,$A38)+COUNTIF(Jul!$M$105:$M$135,$A38)+COUNTIF(Aug!$M$105:$M$135,$A38)+COUNTIF(Sep!$M$105:$M$135,$A38)+COUNTIF(Okt!$M$105:$M$135,$A38)+COUNTIF(Nov!$M$105:$M$135,$A38)+COUNTIF(Dez!$M$105:$M$135,$A38)</f>
        <v>0</v>
      </c>
      <c r="F38" s="496">
        <f>COUNTIF(Jan!$M$139:$M$169,$A38)+COUNTIF(Feb!$M$139:$M$169,$A38)+COUNTIF(Mar!$M$139:$M$169,$A38)+COUNTIF(Apr!$M$139:$M$169,$A38)+COUNTIF(Mai!$M$139:$M$169,$A38)+COUNTIF(Jun!$M$139:$M$169,$A38)+COUNTIF(Jul!$M$139:$M$169,$A38)+COUNTIF(Aug!$M$139:$M$169,$A38)+COUNTIF(Sep!$M$139:$M$169,$A38)+COUNTIF(Okt!$M$139:$M$169,$A38)+COUNTIF(Nov!$M$139:$M$169,$A38)+COUNTIF(Dez!$M$139:$M$169,$A38)</f>
        <v>0</v>
      </c>
      <c r="G38" s="496">
        <f t="shared" si="3"/>
        <v>0</v>
      </c>
      <c r="H38" s="93" t="str">
        <f t="shared" si="0"/>
        <v/>
      </c>
      <c r="I38" s="93" t="str">
        <f>IF(ISERROR(H38/(Start!$D$25*Start!$D$25)),"",H38/(Start!$D$25*Start!$D$25))</f>
        <v/>
      </c>
      <c r="J38" s="16">
        <f>SUMIF(Jan!$M$105:$M$135,$A38,Jan!R$105:R$135)+SUMIF(Feb!$M$105:$M$135,$A38,Feb!R$105:R$135)+SUMIF(Mar!$M$105:$M$135,$A38,Mar!R$105:R$135)+SUMIF(Apr!$M$105:$M$135,$A38,Apr!R$105:R$135)+SUMIF(Mai!$M$105:$M$135,$A38,Mai!R$105:R$135)+SUMIF(Jun!$M$105:$M$135,$A38,Jun!R$105:R$135)+SUMIF(Jul!$M$105:$M$135,$A38,Jul!R$105:R$135)+SUMIF(Aug!$M$105:$M$135,$A38,Aug!R$105:R$135)+SUMIF(Sep!$M$105:$M$135,$A38,Sep!R$105:R$135)+SUMIF(Okt!$M$105:$M$135,$A38,Okt!R$105:R$135)+SUMIF(Nov!$M$105:$M$135,$A38,Nov!R$105:R$135)+SUMIF(Dez!$M$105:$M$135,$A38,Dez!R$105:R$135)</f>
        <v>0</v>
      </c>
      <c r="K38" s="16">
        <f>SUMIF(Jan!$M$139:$M$169,$A38,Jan!R$139:R$169)+SUMIF(Feb!$M$139:$M$169,$A38,Feb!R$139:R$169)+SUMIF(Mar!$M$139:$M$169,$A38,Mar!R$139:R$169)+SUMIF(Apr!$M$139:$M$169,$A38,Apr!R$139:R$169)+SUMIF(Mai!$M$139:$M$169,$A38,Mai!R$139:R$169)+SUMIF(Jun!$M$139:$M$169,$A38,Jun!R$139:R$169)+SUMIF(Jul!$M$139:$M$169,$A38,Jul!R$139:R$169)+SUMIF(Aug!$M$139:$M$169,$A38,Aug!R$139:R$169)+SUMIF(Sep!$M$139:$M$169,$A38,Sep!R$139:R$169)+SUMIF(Okt!$M$139:$M$169,$A38,Okt!R$139:R$169)+SUMIF(Nov!$M$139:$M$169,$A38,Nov!R$139:R$169)+SUMIF(Dez!$M$139:$M$169,$A38,Dez!R$139:R$169)</f>
        <v>0</v>
      </c>
      <c r="L38" s="16" t="str">
        <f t="shared" si="4"/>
        <v/>
      </c>
      <c r="M38" s="17">
        <f>SUMIF(Jan!$M$105:$M$135,$A38,Jan!S$105:S$135)+SUMIF(Feb!$M$105:$M$135,$A38,Feb!S$105:S$135)+SUMIF(Mar!$M$105:$M$135,$A38,Mar!S$105:S$135)+SUMIF(Apr!$M$105:$M$135,$A38,Apr!S$105:S$135)+SUMIF(Mai!$M$105:$M$135,$A38,Mai!S$105:S$135)+SUMIF(Jun!$M$105:$M$135,$A38,Jun!S$105:S$135)+SUMIF(Jul!$M$105:$M$135,$A38,Jul!S$105:S$135)+SUMIF(Aug!$M$105:$M$135,$A38,Aug!S$105:S$135)+SUMIF(Sep!$M$105:$M$135,$A38,Sep!S$105:S$135)+SUMIF(Okt!$M$105:$M$135,$A38,Okt!S$105:S$135)+SUMIF(Nov!$M$105:$M$135,$A38,Nov!S$105:S$135)+SUMIF(Dez!$M$105:$M$135,$A38,Dez!S$105:S$135)</f>
        <v>0</v>
      </c>
      <c r="N38" s="17">
        <f>SUMIF(Jan!$M$139:$M$169,$A38,Jan!S$139:S$169)+SUMIF(Feb!$M$139:$M$169,$A38,Feb!S$139:S$169)+SUMIF(Mar!$M$139:$M$169,$A38,Mar!S$139:S$169)+SUMIF(Apr!$M$139:$M$169,$A38,Apr!S$139:S$169)+SUMIF(Mai!$M$139:$M$169,$A38,Mai!S$139:S$169)+SUMIF(Jun!$M$139:$M$169,$A38,Jun!S$139:S$169)+SUMIF(Jul!$M$139:$M$169,$A38,Jul!S$139:S$169)+SUMIF(Aug!$M$139:$M$169,$A38,Aug!S$139:S$169)+SUMIF(Sep!$M$139:$M$169,$A38,Sep!S$139:S$169)+SUMIF(Okt!$M$139:$M$169,$A38,Okt!S$139:S$169)+SUMIF(Nov!$M$139:$M$169,$A38,Nov!S$139:S$169)+SUMIF(Dez!$M$139:$M$169,$A38,Dez!S$139:S$169)</f>
        <v>0</v>
      </c>
      <c r="O38" s="17" t="str">
        <f t="shared" si="5"/>
        <v/>
      </c>
      <c r="P38" s="74">
        <f>SUMIF(Jan!$M$105:$M$135,$A38,Jan!U$105:U$135)+SUMIF(Feb!$M$105:$M$135,$A38,Feb!U$105:U$135)+SUMIF(Mar!$M$105:$M$135,$A38,Mar!U$105:U$135)+SUMIF(Apr!$M$105:$M$135,$A38,Apr!U$105:U$135)+SUMIF(Mai!$M$105:$M$135,$A38,Mai!U$105:U$135)+SUMIF(Jun!$M$105:$M$135,$A38,Jun!U$105:U$135)+SUMIF(Jul!$M$105:$M$135,$A38,Jul!U$105:U$135)+SUMIF(Aug!$M$105:$M$135,$A38,Aug!U$105:U$135)+SUMIF(Sep!$M$105:$M$135,$A38,Sep!U$105:U$135)+SUMIF(Okt!$M$105:$M$135,$A38,Okt!U$105:U$135)+SUMIF(Nov!$M$105:$M$135,$A38,Nov!U$105:U$135)+SUMIF(Dez!$M$105:$M$135,$A38,Dez!U$105:U$135)</f>
        <v>0</v>
      </c>
      <c r="Q38" s="74">
        <f>SUMIF(Jan!$M$139:$M$169,$A38,Jan!U$139:U$169)+SUMIF(Feb!$M$139:$M$169,$A38,Feb!U$139:U$169)+SUMIF(Mar!$M$139:$M$169,$A38,Mar!U$139:U$169)+SUMIF(Apr!$M$139:$M$169,$A38,Apr!U$139:U$169)+SUMIF(Mai!$M$139:$M$169,$A38,Mai!U$139:U$169)+SUMIF(Jun!$M$139:$M$169,$A38,Jun!U$139:U$169)+SUMIF(Jul!$M$139:$M$169,$A38,Jul!U$139:U$169)+SUMIF(Aug!$M$139:$M$169,$A38,Aug!U$139:U$169)+SUMIF(Sep!$M$139:$M$169,$A38,Sep!U$139:U$169)+SUMIF(Okt!$M$139:$M$169,$A38,Okt!U$139:U$169)+SUMIF(Nov!$M$139:$M$169,$A38,Nov!U$139:U$169)+SUMIF(Dez!$M$139:$M$169,$A38,Dez!U$139:U$169)</f>
        <v>0</v>
      </c>
      <c r="R38" s="11" t="str">
        <f t="shared" si="6"/>
        <v/>
      </c>
      <c r="S38" s="74" t="str">
        <f>IF(V38=0,"",(SUMIF(Jan!M$9:M$73,A38,Jan!W$9:W$73)+SUMIF(Feb!M$9:M$73,A38,Feb!W$9:W$73)+SUMIF(Mar!M$9:M$73,A38,Mar!W$9:W$73)+SUMIF(Apr!M$9:M$73,A38,Apr!W$9:W$73)+SUMIF(Mai!M$9:M$73,A38,Mai!W$9:W$73)+SUMIF(Jun!M$9:M$73,A38,Jun!W$9:W$73)+SUMIF(Jul!M$9:M$73,A38,Jul!W$9:W$73)+SUMIF(Aug!M$9:M$73,A38,Aug!W$9:W$73)+SUMIF(Sep!M$9:M$73,A38,Sep!W$9:W$73)+SUMIF(Okt!M$9:M$73,A38,Okt!W$9:W$73)+SUMIF(Nov!M$9:M$73,A38,Nov!W$9:W$73)+SUMIF(Dez!M$9:M$73,A38,Dez!W$9:W$73))/V38)</f>
        <v/>
      </c>
      <c r="T38" s="1" t="str">
        <f t="shared" si="7"/>
        <v/>
      </c>
      <c r="U38" s="6" t="str">
        <f t="shared" si="8"/>
        <v/>
      </c>
      <c r="V38" s="94">
        <f>COUNTIF(Jan!$M$105:$M$135,$A38)+COUNTIF(Jan!$M$139:$M$169,$A38)+COUNTIF(Feb!$M$105:$M$135,$A38)+COUNTIF(Feb!$M$139:$M$169,$A38)+COUNTIF(Mar!$M$105:$M$135,$A38)+COUNTIF(Mar!$M$139:$M$169,$A38)+COUNTIF(Apr!$M$105:$M$135,$A38)+COUNTIF(Apr!$M$139:$M$169,$A38)+COUNTIF(Mai!$M$105:$M$135,$A38)+COUNTIF(Mai!$M$139:$M$169,$A38)+COUNTIF(Jun!$M$105:$M$135,$A38)+COUNTIF(Jun!$M$139:$M$169,$A38)+COUNTIF(Jul!$M$105:$M$135,$A38)+COUNTIF(Jul!$M$139:$M$169,$A38)+COUNTIF(Aug!$M$105:$M$135,$A38)+COUNTIF(Aug!$M$139:$M$169,$A38)+COUNTIF(Sep!$M$105:$M$135,$A38)+COUNTIF(Sep!$M$139:$M$169,$A38)+COUNTIF(Okt!$M$105:$M$135,$A38)+COUNTIF(Okt!$M$139:$M$169,$A38)+COUNTIF(Nov!$M$105:$M$135,$A38)+COUNTIF(Nov!$M$139:$M$169,$A38)+COUNTIF(Dez!$M$105:$M$135,$A38)+COUNTIF(Dez!$M$139:$M$169,$A38)</f>
        <v>0</v>
      </c>
      <c r="W38" s="8" t="str">
        <f t="shared" si="12"/>
        <v/>
      </c>
      <c r="X38" s="6" t="str">
        <f t="shared" si="9"/>
        <v/>
      </c>
      <c r="Y38" s="18" t="str">
        <f t="shared" si="10"/>
        <v/>
      </c>
    </row>
    <row r="39" spans="1:25" x14ac:dyDescent="0.2">
      <c r="A39" s="175">
        <f t="shared" si="11"/>
        <v>27</v>
      </c>
      <c r="B39" s="93" t="e">
        <f t="shared" si="2"/>
        <v>#N/A</v>
      </c>
      <c r="C39" s="495">
        <f>SUMIF(Jan!$A$9:$A$39,$A39,Jan!G$9:G$39)+SUMIF(Feb!$A$9:$A$39,$A39,Feb!G$9:G$39)+SUMIF(Mar!$A$9:$A$39,$A39,Mar!G$9:G$39)+SUMIF(Apr!$A$9:$A$39,$A39,Apr!G$9:G$39)+SUMIF(Mai!$A$9:$A$39,$A39,Mai!G$9:G$39)+SUMIF(Jun!$A$9:$A$39,$A39,Jun!G$9:G$39)+SUMIF(Jul!$A$9:$A$39,$A39,Jul!G$9:G$39)+SUMIF(Aug!$A$9:$A$39,$A39,Aug!G$9:G$39)+SUMIF(Sep!$A$9:$A$39,$A39,Sep!G$9:G$39)+SUMIF(Okt!$A$9:$A$39,$A39,Okt!G$9:G$39)+SUMIF(Nov!$A$9:$A$39,$A39,Nov!G$9:G$39)+SUMIF(Dez!$A$9:$A$39,$A39,Dez!G$9:G$39)</f>
        <v>0</v>
      </c>
      <c r="D39" s="496">
        <f>SUMIF(Jan!$A$9:$A$39,$A39,Jan!H$9:H$39)+SUMIF(Feb!$A$9:$A$39,$A39,Feb!H$9:H$39)+SUMIF(Mar!$A$9:$A$39,$A39,Mar!H$9:H$39)+SUMIF(Apr!$A$9:$A$39,$A39,Apr!H$9:H$39)+SUMIF(Mai!$A$9:$A$39,$A39,Mai!H$9:H$39)+SUMIF(Jun!$A$9:$A$39,$A39,Jun!H$9:H$39)+SUMIF(Jul!$A$9:$A$39,$A39,Jul!H$9:H$39)+SUMIF(Aug!$A$9:$A$39,$A39,Aug!H$9:H$39)+SUMIF(Sep!$A$9:$A$39,$A39,Sep!H$9:H$39)+SUMIF(Okt!$A$9:$A$39,$A39,Okt!H$9:H$39)+SUMIF(Nov!$A$9:$A$39,$A39,Nov!H$9:H$39)+SUMIF(Dez!$A$9:$A$39,$A39,Dez!H$9:H$39)</f>
        <v>0</v>
      </c>
      <c r="E39" s="496">
        <f>COUNTIF(Jan!$M$105:$M$135,$A39)+COUNTIF(Feb!$M$105:$M$135,$A39)+COUNTIF(Mar!$M$105:$M$135,$A39)+COUNTIF(Apr!$M$105:$M$135,$A39)+COUNTIF(Mai!$M$105:$M$135,$A39)+COUNTIF(Jun!$M$105:$M$135,$A39)+COUNTIF(Jul!$M$105:$M$135,$A39)+COUNTIF(Aug!$M$105:$M$135,$A39)+COUNTIF(Sep!$M$105:$M$135,$A39)+COUNTIF(Okt!$M$105:$M$135,$A39)+COUNTIF(Nov!$M$105:$M$135,$A39)+COUNTIF(Dez!$M$105:$M$135,$A39)</f>
        <v>0</v>
      </c>
      <c r="F39" s="496">
        <f>COUNTIF(Jan!$M$139:$M$169,$A39)+COUNTIF(Feb!$M$139:$M$169,$A39)+COUNTIF(Mar!$M$139:$M$169,$A39)+COUNTIF(Apr!$M$139:$M$169,$A39)+COUNTIF(Mai!$M$139:$M$169,$A39)+COUNTIF(Jun!$M$139:$M$169,$A39)+COUNTIF(Jul!$M$139:$M$169,$A39)+COUNTIF(Aug!$M$139:$M$169,$A39)+COUNTIF(Sep!$M$139:$M$169,$A39)+COUNTIF(Okt!$M$139:$M$169,$A39)+COUNTIF(Nov!$M$139:$M$169,$A39)+COUNTIF(Dez!$M$139:$M$169,$A39)</f>
        <v>0</v>
      </c>
      <c r="G39" s="496">
        <f t="shared" si="3"/>
        <v>0</v>
      </c>
      <c r="H39" s="93" t="str">
        <f t="shared" si="0"/>
        <v/>
      </c>
      <c r="I39" s="93" t="str">
        <f>IF(ISERROR(H39/(Start!$D$25*Start!$D$25)),"",H39/(Start!$D$25*Start!$D$25))</f>
        <v/>
      </c>
      <c r="J39" s="16">
        <f>SUMIF(Jan!$M$105:$M$135,$A39,Jan!R$105:R$135)+SUMIF(Feb!$M$105:$M$135,$A39,Feb!R$105:R$135)+SUMIF(Mar!$M$105:$M$135,$A39,Mar!R$105:R$135)+SUMIF(Apr!$M$105:$M$135,$A39,Apr!R$105:R$135)+SUMIF(Mai!$M$105:$M$135,$A39,Mai!R$105:R$135)+SUMIF(Jun!$M$105:$M$135,$A39,Jun!R$105:R$135)+SUMIF(Jul!$M$105:$M$135,$A39,Jul!R$105:R$135)+SUMIF(Aug!$M$105:$M$135,$A39,Aug!R$105:R$135)+SUMIF(Sep!$M$105:$M$135,$A39,Sep!R$105:R$135)+SUMIF(Okt!$M$105:$M$135,$A39,Okt!R$105:R$135)+SUMIF(Nov!$M$105:$M$135,$A39,Nov!R$105:R$135)+SUMIF(Dez!$M$105:$M$135,$A39,Dez!R$105:R$135)</f>
        <v>0</v>
      </c>
      <c r="K39" s="16">
        <f>SUMIF(Jan!$M$139:$M$169,$A39,Jan!R$139:R$169)+SUMIF(Feb!$M$139:$M$169,$A39,Feb!R$139:R$169)+SUMIF(Mar!$M$139:$M$169,$A39,Mar!R$139:R$169)+SUMIF(Apr!$M$139:$M$169,$A39,Apr!R$139:R$169)+SUMIF(Mai!$M$139:$M$169,$A39,Mai!R$139:R$169)+SUMIF(Jun!$M$139:$M$169,$A39,Jun!R$139:R$169)+SUMIF(Jul!$M$139:$M$169,$A39,Jul!R$139:R$169)+SUMIF(Aug!$M$139:$M$169,$A39,Aug!R$139:R$169)+SUMIF(Sep!$M$139:$M$169,$A39,Sep!R$139:R$169)+SUMIF(Okt!$M$139:$M$169,$A39,Okt!R$139:R$169)+SUMIF(Nov!$M$139:$M$169,$A39,Nov!R$139:R$169)+SUMIF(Dez!$M$139:$M$169,$A39,Dez!R$139:R$169)</f>
        <v>0</v>
      </c>
      <c r="L39" s="16" t="str">
        <f t="shared" si="4"/>
        <v/>
      </c>
      <c r="M39" s="17">
        <f>SUMIF(Jan!$M$105:$M$135,$A39,Jan!S$105:S$135)+SUMIF(Feb!$M$105:$M$135,$A39,Feb!S$105:S$135)+SUMIF(Mar!$M$105:$M$135,$A39,Mar!S$105:S$135)+SUMIF(Apr!$M$105:$M$135,$A39,Apr!S$105:S$135)+SUMIF(Mai!$M$105:$M$135,$A39,Mai!S$105:S$135)+SUMIF(Jun!$M$105:$M$135,$A39,Jun!S$105:S$135)+SUMIF(Jul!$M$105:$M$135,$A39,Jul!S$105:S$135)+SUMIF(Aug!$M$105:$M$135,$A39,Aug!S$105:S$135)+SUMIF(Sep!$M$105:$M$135,$A39,Sep!S$105:S$135)+SUMIF(Okt!$M$105:$M$135,$A39,Okt!S$105:S$135)+SUMIF(Nov!$M$105:$M$135,$A39,Nov!S$105:S$135)+SUMIF(Dez!$M$105:$M$135,$A39,Dez!S$105:S$135)</f>
        <v>0</v>
      </c>
      <c r="N39" s="17">
        <f>SUMIF(Jan!$M$139:$M$169,$A39,Jan!S$139:S$169)+SUMIF(Feb!$M$139:$M$169,$A39,Feb!S$139:S$169)+SUMIF(Mar!$M$139:$M$169,$A39,Mar!S$139:S$169)+SUMIF(Apr!$M$139:$M$169,$A39,Apr!S$139:S$169)+SUMIF(Mai!$M$139:$M$169,$A39,Mai!S$139:S$169)+SUMIF(Jun!$M$139:$M$169,$A39,Jun!S$139:S$169)+SUMIF(Jul!$M$139:$M$169,$A39,Jul!S$139:S$169)+SUMIF(Aug!$M$139:$M$169,$A39,Aug!S$139:S$169)+SUMIF(Sep!$M$139:$M$169,$A39,Sep!S$139:S$169)+SUMIF(Okt!$M$139:$M$169,$A39,Okt!S$139:S$169)+SUMIF(Nov!$M$139:$M$169,$A39,Nov!S$139:S$169)+SUMIF(Dez!$M$139:$M$169,$A39,Dez!S$139:S$169)</f>
        <v>0</v>
      </c>
      <c r="O39" s="17" t="str">
        <f t="shared" si="5"/>
        <v/>
      </c>
      <c r="P39" s="74">
        <f>SUMIF(Jan!$M$105:$M$135,$A39,Jan!U$105:U$135)+SUMIF(Feb!$M$105:$M$135,$A39,Feb!U$105:U$135)+SUMIF(Mar!$M$105:$M$135,$A39,Mar!U$105:U$135)+SUMIF(Apr!$M$105:$M$135,$A39,Apr!U$105:U$135)+SUMIF(Mai!$M$105:$M$135,$A39,Mai!U$105:U$135)+SUMIF(Jun!$M$105:$M$135,$A39,Jun!U$105:U$135)+SUMIF(Jul!$M$105:$M$135,$A39,Jul!U$105:U$135)+SUMIF(Aug!$M$105:$M$135,$A39,Aug!U$105:U$135)+SUMIF(Sep!$M$105:$M$135,$A39,Sep!U$105:U$135)+SUMIF(Okt!$M$105:$M$135,$A39,Okt!U$105:U$135)+SUMIF(Nov!$M$105:$M$135,$A39,Nov!U$105:U$135)+SUMIF(Dez!$M$105:$M$135,$A39,Dez!U$105:U$135)</f>
        <v>0</v>
      </c>
      <c r="Q39" s="74">
        <f>SUMIF(Jan!$M$139:$M$169,$A39,Jan!U$139:U$169)+SUMIF(Feb!$M$139:$M$169,$A39,Feb!U$139:U$169)+SUMIF(Mar!$M$139:$M$169,$A39,Mar!U$139:U$169)+SUMIF(Apr!$M$139:$M$169,$A39,Apr!U$139:U$169)+SUMIF(Mai!$M$139:$M$169,$A39,Mai!U$139:U$169)+SUMIF(Jun!$M$139:$M$169,$A39,Jun!U$139:U$169)+SUMIF(Jul!$M$139:$M$169,$A39,Jul!U$139:U$169)+SUMIF(Aug!$M$139:$M$169,$A39,Aug!U$139:U$169)+SUMIF(Sep!$M$139:$M$169,$A39,Sep!U$139:U$169)+SUMIF(Okt!$M$139:$M$169,$A39,Okt!U$139:U$169)+SUMIF(Nov!$M$139:$M$169,$A39,Nov!U$139:U$169)+SUMIF(Dez!$M$139:$M$169,$A39,Dez!U$139:U$169)</f>
        <v>0</v>
      </c>
      <c r="R39" s="11" t="str">
        <f t="shared" si="6"/>
        <v/>
      </c>
      <c r="S39" s="74" t="str">
        <f>IF(V39=0,"",(SUMIF(Jan!M$9:M$73,A39,Jan!W$9:W$73)+SUMIF(Feb!M$9:M$73,A39,Feb!W$9:W$73)+SUMIF(Mar!M$9:M$73,A39,Mar!W$9:W$73)+SUMIF(Apr!M$9:M$73,A39,Apr!W$9:W$73)+SUMIF(Mai!M$9:M$73,A39,Mai!W$9:W$73)+SUMIF(Jun!M$9:M$73,A39,Jun!W$9:W$73)+SUMIF(Jul!M$9:M$73,A39,Jul!W$9:W$73)+SUMIF(Aug!M$9:M$73,A39,Aug!W$9:W$73)+SUMIF(Sep!M$9:M$73,A39,Sep!W$9:W$73)+SUMIF(Okt!M$9:M$73,A39,Okt!W$9:W$73)+SUMIF(Nov!M$9:M$73,A39,Nov!W$9:W$73)+SUMIF(Dez!M$9:M$73,A39,Dez!W$9:W$73))/V39)</f>
        <v/>
      </c>
      <c r="T39" s="1" t="str">
        <f t="shared" si="7"/>
        <v/>
      </c>
      <c r="U39" s="6" t="str">
        <f t="shared" si="8"/>
        <v/>
      </c>
      <c r="V39" s="94">
        <f>COUNTIF(Jan!$M$105:$M$135,$A39)+COUNTIF(Jan!$M$139:$M$169,$A39)+COUNTIF(Feb!$M$105:$M$135,$A39)+COUNTIF(Feb!$M$139:$M$169,$A39)+COUNTIF(Mar!$M$105:$M$135,$A39)+COUNTIF(Mar!$M$139:$M$169,$A39)+COUNTIF(Apr!$M$105:$M$135,$A39)+COUNTIF(Apr!$M$139:$M$169,$A39)+COUNTIF(Mai!$M$105:$M$135,$A39)+COUNTIF(Mai!$M$139:$M$169,$A39)+COUNTIF(Jun!$M$105:$M$135,$A39)+COUNTIF(Jun!$M$139:$M$169,$A39)+COUNTIF(Jul!$M$105:$M$135,$A39)+COUNTIF(Jul!$M$139:$M$169,$A39)+COUNTIF(Aug!$M$105:$M$135,$A39)+COUNTIF(Aug!$M$139:$M$169,$A39)+COUNTIF(Sep!$M$105:$M$135,$A39)+COUNTIF(Sep!$M$139:$M$169,$A39)+COUNTIF(Okt!$M$105:$M$135,$A39)+COUNTIF(Okt!$M$139:$M$169,$A39)+COUNTIF(Nov!$M$105:$M$135,$A39)+COUNTIF(Nov!$M$139:$M$169,$A39)+COUNTIF(Dez!$M$105:$M$135,$A39)+COUNTIF(Dez!$M$139:$M$169,$A39)</f>
        <v>0</v>
      </c>
      <c r="W39" s="8" t="str">
        <f t="shared" si="12"/>
        <v/>
      </c>
      <c r="X39" s="6" t="str">
        <f t="shared" si="9"/>
        <v/>
      </c>
      <c r="Y39" s="18" t="str">
        <f t="shared" si="10"/>
        <v/>
      </c>
    </row>
    <row r="40" spans="1:25" x14ac:dyDescent="0.2">
      <c r="A40" s="175">
        <f t="shared" si="11"/>
        <v>28</v>
      </c>
      <c r="B40" s="93" t="e">
        <f t="shared" si="2"/>
        <v>#N/A</v>
      </c>
      <c r="C40" s="495">
        <f>SUMIF(Jan!$A$9:$A$39,$A40,Jan!G$9:G$39)+SUMIF(Feb!$A$9:$A$39,$A40,Feb!G$9:G$39)+SUMIF(Mar!$A$9:$A$39,$A40,Mar!G$9:G$39)+SUMIF(Apr!$A$9:$A$39,$A40,Apr!G$9:G$39)+SUMIF(Mai!$A$9:$A$39,$A40,Mai!G$9:G$39)+SUMIF(Jun!$A$9:$A$39,$A40,Jun!G$9:G$39)+SUMIF(Jul!$A$9:$A$39,$A40,Jul!G$9:G$39)+SUMIF(Aug!$A$9:$A$39,$A40,Aug!G$9:G$39)+SUMIF(Sep!$A$9:$A$39,$A40,Sep!G$9:G$39)+SUMIF(Okt!$A$9:$A$39,$A40,Okt!G$9:G$39)+SUMIF(Nov!$A$9:$A$39,$A40,Nov!G$9:G$39)+SUMIF(Dez!$A$9:$A$39,$A40,Dez!G$9:G$39)</f>
        <v>0</v>
      </c>
      <c r="D40" s="496">
        <f>SUMIF(Jan!$A$9:$A$39,$A40,Jan!H$9:H$39)+SUMIF(Feb!$A$9:$A$39,$A40,Feb!H$9:H$39)+SUMIF(Mar!$A$9:$A$39,$A40,Mar!H$9:H$39)+SUMIF(Apr!$A$9:$A$39,$A40,Apr!H$9:H$39)+SUMIF(Mai!$A$9:$A$39,$A40,Mai!H$9:H$39)+SUMIF(Jun!$A$9:$A$39,$A40,Jun!H$9:H$39)+SUMIF(Jul!$A$9:$A$39,$A40,Jul!H$9:H$39)+SUMIF(Aug!$A$9:$A$39,$A40,Aug!H$9:H$39)+SUMIF(Sep!$A$9:$A$39,$A40,Sep!H$9:H$39)+SUMIF(Okt!$A$9:$A$39,$A40,Okt!H$9:H$39)+SUMIF(Nov!$A$9:$A$39,$A40,Nov!H$9:H$39)+SUMIF(Dez!$A$9:$A$39,$A40,Dez!H$9:H$39)</f>
        <v>0</v>
      </c>
      <c r="E40" s="496">
        <f>COUNTIF(Jan!$M$105:$M$135,$A40)+COUNTIF(Feb!$M$105:$M$135,$A40)+COUNTIF(Mar!$M$105:$M$135,$A40)+COUNTIF(Apr!$M$105:$M$135,$A40)+COUNTIF(Mai!$M$105:$M$135,$A40)+COUNTIF(Jun!$M$105:$M$135,$A40)+COUNTIF(Jul!$M$105:$M$135,$A40)+COUNTIF(Aug!$M$105:$M$135,$A40)+COUNTIF(Sep!$M$105:$M$135,$A40)+COUNTIF(Okt!$M$105:$M$135,$A40)+COUNTIF(Nov!$M$105:$M$135,$A40)+COUNTIF(Dez!$M$105:$M$135,$A40)</f>
        <v>0</v>
      </c>
      <c r="F40" s="496">
        <f>COUNTIF(Jan!$M$139:$M$169,$A40)+COUNTIF(Feb!$M$139:$M$169,$A40)+COUNTIF(Mar!$M$139:$M$169,$A40)+COUNTIF(Apr!$M$139:$M$169,$A40)+COUNTIF(Mai!$M$139:$M$169,$A40)+COUNTIF(Jun!$M$139:$M$169,$A40)+COUNTIF(Jul!$M$139:$M$169,$A40)+COUNTIF(Aug!$M$139:$M$169,$A40)+COUNTIF(Sep!$M$139:$M$169,$A40)+COUNTIF(Okt!$M$139:$M$169,$A40)+COUNTIF(Nov!$M$139:$M$169,$A40)+COUNTIF(Dez!$M$139:$M$169,$A40)</f>
        <v>0</v>
      </c>
      <c r="G40" s="496">
        <f t="shared" si="3"/>
        <v>0</v>
      </c>
      <c r="H40" s="93" t="str">
        <f t="shared" si="0"/>
        <v/>
      </c>
      <c r="I40" s="93" t="str">
        <f>IF(ISERROR(H40/(Start!$D$25*Start!$D$25)),"",H40/(Start!$D$25*Start!$D$25))</f>
        <v/>
      </c>
      <c r="J40" s="16">
        <f>SUMIF(Jan!$M$105:$M$135,$A40,Jan!R$105:R$135)+SUMIF(Feb!$M$105:$M$135,$A40,Feb!R$105:R$135)+SUMIF(Mar!$M$105:$M$135,$A40,Mar!R$105:R$135)+SUMIF(Apr!$M$105:$M$135,$A40,Apr!R$105:R$135)+SUMIF(Mai!$M$105:$M$135,$A40,Mai!R$105:R$135)+SUMIF(Jun!$M$105:$M$135,$A40,Jun!R$105:R$135)+SUMIF(Jul!$M$105:$M$135,$A40,Jul!R$105:R$135)+SUMIF(Aug!$M$105:$M$135,$A40,Aug!R$105:R$135)+SUMIF(Sep!$M$105:$M$135,$A40,Sep!R$105:R$135)+SUMIF(Okt!$M$105:$M$135,$A40,Okt!R$105:R$135)+SUMIF(Nov!$M$105:$M$135,$A40,Nov!R$105:R$135)+SUMIF(Dez!$M$105:$M$135,$A40,Dez!R$105:R$135)</f>
        <v>0</v>
      </c>
      <c r="K40" s="16">
        <f>SUMIF(Jan!$M$139:$M$169,$A40,Jan!R$139:R$169)+SUMIF(Feb!$M$139:$M$169,$A40,Feb!R$139:R$169)+SUMIF(Mar!$M$139:$M$169,$A40,Mar!R$139:R$169)+SUMIF(Apr!$M$139:$M$169,$A40,Apr!R$139:R$169)+SUMIF(Mai!$M$139:$M$169,$A40,Mai!R$139:R$169)+SUMIF(Jun!$M$139:$M$169,$A40,Jun!R$139:R$169)+SUMIF(Jul!$M$139:$M$169,$A40,Jul!R$139:R$169)+SUMIF(Aug!$M$139:$M$169,$A40,Aug!R$139:R$169)+SUMIF(Sep!$M$139:$M$169,$A40,Sep!R$139:R$169)+SUMIF(Okt!$M$139:$M$169,$A40,Okt!R$139:R$169)+SUMIF(Nov!$M$139:$M$169,$A40,Nov!R$139:R$169)+SUMIF(Dez!$M$139:$M$169,$A40,Dez!R$139:R$169)</f>
        <v>0</v>
      </c>
      <c r="L40" s="16" t="str">
        <f t="shared" si="4"/>
        <v/>
      </c>
      <c r="M40" s="17">
        <f>SUMIF(Jan!$M$105:$M$135,$A40,Jan!S$105:S$135)+SUMIF(Feb!$M$105:$M$135,$A40,Feb!S$105:S$135)+SUMIF(Mar!$M$105:$M$135,$A40,Mar!S$105:S$135)+SUMIF(Apr!$M$105:$M$135,$A40,Apr!S$105:S$135)+SUMIF(Mai!$M$105:$M$135,$A40,Mai!S$105:S$135)+SUMIF(Jun!$M$105:$M$135,$A40,Jun!S$105:S$135)+SUMIF(Jul!$M$105:$M$135,$A40,Jul!S$105:S$135)+SUMIF(Aug!$M$105:$M$135,$A40,Aug!S$105:S$135)+SUMIF(Sep!$M$105:$M$135,$A40,Sep!S$105:S$135)+SUMIF(Okt!$M$105:$M$135,$A40,Okt!S$105:S$135)+SUMIF(Nov!$M$105:$M$135,$A40,Nov!S$105:S$135)+SUMIF(Dez!$M$105:$M$135,$A40,Dez!S$105:S$135)</f>
        <v>0</v>
      </c>
      <c r="N40" s="17">
        <f>SUMIF(Jan!$M$139:$M$169,$A40,Jan!S$139:S$169)+SUMIF(Feb!$M$139:$M$169,$A40,Feb!S$139:S$169)+SUMIF(Mar!$M$139:$M$169,$A40,Mar!S$139:S$169)+SUMIF(Apr!$M$139:$M$169,$A40,Apr!S$139:S$169)+SUMIF(Mai!$M$139:$M$169,$A40,Mai!S$139:S$169)+SUMIF(Jun!$M$139:$M$169,$A40,Jun!S$139:S$169)+SUMIF(Jul!$M$139:$M$169,$A40,Jul!S$139:S$169)+SUMIF(Aug!$M$139:$M$169,$A40,Aug!S$139:S$169)+SUMIF(Sep!$M$139:$M$169,$A40,Sep!S$139:S$169)+SUMIF(Okt!$M$139:$M$169,$A40,Okt!S$139:S$169)+SUMIF(Nov!$M$139:$M$169,$A40,Nov!S$139:S$169)+SUMIF(Dez!$M$139:$M$169,$A40,Dez!S$139:S$169)</f>
        <v>0</v>
      </c>
      <c r="O40" s="17" t="str">
        <f t="shared" si="5"/>
        <v/>
      </c>
      <c r="P40" s="74">
        <f>SUMIF(Jan!$M$105:$M$135,$A40,Jan!U$105:U$135)+SUMIF(Feb!$M$105:$M$135,$A40,Feb!U$105:U$135)+SUMIF(Mar!$M$105:$M$135,$A40,Mar!U$105:U$135)+SUMIF(Apr!$M$105:$M$135,$A40,Apr!U$105:U$135)+SUMIF(Mai!$M$105:$M$135,$A40,Mai!U$105:U$135)+SUMIF(Jun!$M$105:$M$135,$A40,Jun!U$105:U$135)+SUMIF(Jul!$M$105:$M$135,$A40,Jul!U$105:U$135)+SUMIF(Aug!$M$105:$M$135,$A40,Aug!U$105:U$135)+SUMIF(Sep!$M$105:$M$135,$A40,Sep!U$105:U$135)+SUMIF(Okt!$M$105:$M$135,$A40,Okt!U$105:U$135)+SUMIF(Nov!$M$105:$M$135,$A40,Nov!U$105:U$135)+SUMIF(Dez!$M$105:$M$135,$A40,Dez!U$105:U$135)</f>
        <v>0</v>
      </c>
      <c r="Q40" s="74">
        <f>SUMIF(Jan!$M$139:$M$169,$A40,Jan!U$139:U$169)+SUMIF(Feb!$M$139:$M$169,$A40,Feb!U$139:U$169)+SUMIF(Mar!$M$139:$M$169,$A40,Mar!U$139:U$169)+SUMIF(Apr!$M$139:$M$169,$A40,Apr!U$139:U$169)+SUMIF(Mai!$M$139:$M$169,$A40,Mai!U$139:U$169)+SUMIF(Jun!$M$139:$M$169,$A40,Jun!U$139:U$169)+SUMIF(Jul!$M$139:$M$169,$A40,Jul!U$139:U$169)+SUMIF(Aug!$M$139:$M$169,$A40,Aug!U$139:U$169)+SUMIF(Sep!$M$139:$M$169,$A40,Sep!U$139:U$169)+SUMIF(Okt!$M$139:$M$169,$A40,Okt!U$139:U$169)+SUMIF(Nov!$M$139:$M$169,$A40,Nov!U$139:U$169)+SUMIF(Dez!$M$139:$M$169,$A40,Dez!U$139:U$169)</f>
        <v>0</v>
      </c>
      <c r="R40" s="11" t="str">
        <f t="shared" si="6"/>
        <v/>
      </c>
      <c r="S40" s="74" t="str">
        <f>IF(V40=0,"",(SUMIF(Jan!M$9:M$73,A40,Jan!W$9:W$73)+SUMIF(Feb!M$9:M$73,A40,Feb!W$9:W$73)+SUMIF(Mar!M$9:M$73,A40,Mar!W$9:W$73)+SUMIF(Apr!M$9:M$73,A40,Apr!W$9:W$73)+SUMIF(Mai!M$9:M$73,A40,Mai!W$9:W$73)+SUMIF(Jun!M$9:M$73,A40,Jun!W$9:W$73)+SUMIF(Jul!M$9:M$73,A40,Jul!W$9:W$73)+SUMIF(Aug!M$9:M$73,A40,Aug!W$9:W$73)+SUMIF(Sep!M$9:M$73,A40,Sep!W$9:W$73)+SUMIF(Okt!M$9:M$73,A40,Okt!W$9:W$73)+SUMIF(Nov!M$9:M$73,A40,Nov!W$9:W$73)+SUMIF(Dez!M$9:M$73,A40,Dez!W$9:W$73))/V40)</f>
        <v/>
      </c>
      <c r="T40" s="1" t="str">
        <f t="shared" si="7"/>
        <v/>
      </c>
      <c r="U40" s="6" t="str">
        <f t="shared" si="8"/>
        <v/>
      </c>
      <c r="V40" s="94">
        <f>COUNTIF(Jan!$M$105:$M$135,$A40)+COUNTIF(Jan!$M$139:$M$169,$A40)+COUNTIF(Feb!$M$105:$M$135,$A40)+COUNTIF(Feb!$M$139:$M$169,$A40)+COUNTIF(Mar!$M$105:$M$135,$A40)+COUNTIF(Mar!$M$139:$M$169,$A40)+COUNTIF(Apr!$M$105:$M$135,$A40)+COUNTIF(Apr!$M$139:$M$169,$A40)+COUNTIF(Mai!$M$105:$M$135,$A40)+COUNTIF(Mai!$M$139:$M$169,$A40)+COUNTIF(Jun!$M$105:$M$135,$A40)+COUNTIF(Jun!$M$139:$M$169,$A40)+COUNTIF(Jul!$M$105:$M$135,$A40)+COUNTIF(Jul!$M$139:$M$169,$A40)+COUNTIF(Aug!$M$105:$M$135,$A40)+COUNTIF(Aug!$M$139:$M$169,$A40)+COUNTIF(Sep!$M$105:$M$135,$A40)+COUNTIF(Sep!$M$139:$M$169,$A40)+COUNTIF(Okt!$M$105:$M$135,$A40)+COUNTIF(Okt!$M$139:$M$169,$A40)+COUNTIF(Nov!$M$105:$M$135,$A40)+COUNTIF(Nov!$M$139:$M$169,$A40)+COUNTIF(Dez!$M$105:$M$135,$A40)+COUNTIF(Dez!$M$139:$M$169,$A40)</f>
        <v>0</v>
      </c>
      <c r="W40" s="8" t="str">
        <f t="shared" si="12"/>
        <v/>
      </c>
      <c r="X40" s="6" t="str">
        <f t="shared" si="9"/>
        <v/>
      </c>
      <c r="Y40" s="18" t="str">
        <f t="shared" si="10"/>
        <v/>
      </c>
    </row>
    <row r="41" spans="1:25" x14ac:dyDescent="0.2">
      <c r="A41" s="175">
        <f t="shared" si="11"/>
        <v>29</v>
      </c>
      <c r="B41" s="93" t="e">
        <f t="shared" si="2"/>
        <v>#N/A</v>
      </c>
      <c r="C41" s="495">
        <f>SUMIF(Jan!$A$9:$A$39,$A41,Jan!G$9:G$39)+SUMIF(Feb!$A$9:$A$39,$A41,Feb!G$9:G$39)+SUMIF(Mar!$A$9:$A$39,$A41,Mar!G$9:G$39)+SUMIF(Apr!$A$9:$A$39,$A41,Apr!G$9:G$39)+SUMIF(Mai!$A$9:$A$39,$A41,Mai!G$9:G$39)+SUMIF(Jun!$A$9:$A$39,$A41,Jun!G$9:G$39)+SUMIF(Jul!$A$9:$A$39,$A41,Jul!G$9:G$39)+SUMIF(Aug!$A$9:$A$39,$A41,Aug!G$9:G$39)+SUMIF(Sep!$A$9:$A$39,$A41,Sep!G$9:G$39)+SUMIF(Okt!$A$9:$A$39,$A41,Okt!G$9:G$39)+SUMIF(Nov!$A$9:$A$39,$A41,Nov!G$9:G$39)+SUMIF(Dez!$A$9:$A$39,$A41,Dez!G$9:G$39)</f>
        <v>0</v>
      </c>
      <c r="D41" s="496">
        <f>SUMIF(Jan!$A$9:$A$39,$A41,Jan!H$9:H$39)+SUMIF(Feb!$A$9:$A$39,$A41,Feb!H$9:H$39)+SUMIF(Mar!$A$9:$A$39,$A41,Mar!H$9:H$39)+SUMIF(Apr!$A$9:$A$39,$A41,Apr!H$9:H$39)+SUMIF(Mai!$A$9:$A$39,$A41,Mai!H$9:H$39)+SUMIF(Jun!$A$9:$A$39,$A41,Jun!H$9:H$39)+SUMIF(Jul!$A$9:$A$39,$A41,Jul!H$9:H$39)+SUMIF(Aug!$A$9:$A$39,$A41,Aug!H$9:H$39)+SUMIF(Sep!$A$9:$A$39,$A41,Sep!H$9:H$39)+SUMIF(Okt!$A$9:$A$39,$A41,Okt!H$9:H$39)+SUMIF(Nov!$A$9:$A$39,$A41,Nov!H$9:H$39)+SUMIF(Dez!$A$9:$A$39,$A41,Dez!H$9:H$39)</f>
        <v>0</v>
      </c>
      <c r="E41" s="496">
        <f>COUNTIF(Jan!$M$105:$M$135,$A41)+COUNTIF(Feb!$M$105:$M$135,$A41)+COUNTIF(Mar!$M$105:$M$135,$A41)+COUNTIF(Apr!$M$105:$M$135,$A41)+COUNTIF(Mai!$M$105:$M$135,$A41)+COUNTIF(Jun!$M$105:$M$135,$A41)+COUNTIF(Jul!$M$105:$M$135,$A41)+COUNTIF(Aug!$M$105:$M$135,$A41)+COUNTIF(Sep!$M$105:$M$135,$A41)+COUNTIF(Okt!$M$105:$M$135,$A41)+COUNTIF(Nov!$M$105:$M$135,$A41)+COUNTIF(Dez!$M$105:$M$135,$A41)</f>
        <v>0</v>
      </c>
      <c r="F41" s="496">
        <f>COUNTIF(Jan!$M$139:$M$169,$A41)+COUNTIF(Feb!$M$139:$M$169,$A41)+COUNTIF(Mar!$M$139:$M$169,$A41)+COUNTIF(Apr!$M$139:$M$169,$A41)+COUNTIF(Mai!$M$139:$M$169,$A41)+COUNTIF(Jun!$M$139:$M$169,$A41)+COUNTIF(Jul!$M$139:$M$169,$A41)+COUNTIF(Aug!$M$139:$M$169,$A41)+COUNTIF(Sep!$M$139:$M$169,$A41)+COUNTIF(Okt!$M$139:$M$169,$A41)+COUNTIF(Nov!$M$139:$M$169,$A41)+COUNTIF(Dez!$M$139:$M$169,$A41)</f>
        <v>0</v>
      </c>
      <c r="G41" s="496">
        <f t="shared" si="3"/>
        <v>0</v>
      </c>
      <c r="H41" s="93" t="str">
        <f t="shared" si="0"/>
        <v/>
      </c>
      <c r="I41" s="93" t="str">
        <f>IF(ISERROR(H41/(Start!$D$25*Start!$D$25)),"",H41/(Start!$D$25*Start!$D$25))</f>
        <v/>
      </c>
      <c r="J41" s="16">
        <f>SUMIF(Jan!$M$105:$M$135,$A41,Jan!R$105:R$135)+SUMIF(Feb!$M$105:$M$135,$A41,Feb!R$105:R$135)+SUMIF(Mar!$M$105:$M$135,$A41,Mar!R$105:R$135)+SUMIF(Apr!$M$105:$M$135,$A41,Apr!R$105:R$135)+SUMIF(Mai!$M$105:$M$135,$A41,Mai!R$105:R$135)+SUMIF(Jun!$M$105:$M$135,$A41,Jun!R$105:R$135)+SUMIF(Jul!$M$105:$M$135,$A41,Jul!R$105:R$135)+SUMIF(Aug!$M$105:$M$135,$A41,Aug!R$105:R$135)+SUMIF(Sep!$M$105:$M$135,$A41,Sep!R$105:R$135)+SUMIF(Okt!$M$105:$M$135,$A41,Okt!R$105:R$135)+SUMIF(Nov!$M$105:$M$135,$A41,Nov!R$105:R$135)+SUMIF(Dez!$M$105:$M$135,$A41,Dez!R$105:R$135)</f>
        <v>0</v>
      </c>
      <c r="K41" s="16">
        <f>SUMIF(Jan!$M$139:$M$169,$A41,Jan!R$139:R$169)+SUMIF(Feb!$M$139:$M$169,$A41,Feb!R$139:R$169)+SUMIF(Mar!$M$139:$M$169,$A41,Mar!R$139:R$169)+SUMIF(Apr!$M$139:$M$169,$A41,Apr!R$139:R$169)+SUMIF(Mai!$M$139:$M$169,$A41,Mai!R$139:R$169)+SUMIF(Jun!$M$139:$M$169,$A41,Jun!R$139:R$169)+SUMIF(Jul!$M$139:$M$169,$A41,Jul!R$139:R$169)+SUMIF(Aug!$M$139:$M$169,$A41,Aug!R$139:R$169)+SUMIF(Sep!$M$139:$M$169,$A41,Sep!R$139:R$169)+SUMIF(Okt!$M$139:$M$169,$A41,Okt!R$139:R$169)+SUMIF(Nov!$M$139:$M$169,$A41,Nov!R$139:R$169)+SUMIF(Dez!$M$139:$M$169,$A41,Dez!R$139:R$169)</f>
        <v>0</v>
      </c>
      <c r="L41" s="16" t="str">
        <f t="shared" si="4"/>
        <v/>
      </c>
      <c r="M41" s="17">
        <f>SUMIF(Jan!$M$105:$M$135,$A41,Jan!S$105:S$135)+SUMIF(Feb!$M$105:$M$135,$A41,Feb!S$105:S$135)+SUMIF(Mar!$M$105:$M$135,$A41,Mar!S$105:S$135)+SUMIF(Apr!$M$105:$M$135,$A41,Apr!S$105:S$135)+SUMIF(Mai!$M$105:$M$135,$A41,Mai!S$105:S$135)+SUMIF(Jun!$M$105:$M$135,$A41,Jun!S$105:S$135)+SUMIF(Jul!$M$105:$M$135,$A41,Jul!S$105:S$135)+SUMIF(Aug!$M$105:$M$135,$A41,Aug!S$105:S$135)+SUMIF(Sep!$M$105:$M$135,$A41,Sep!S$105:S$135)+SUMIF(Okt!$M$105:$M$135,$A41,Okt!S$105:S$135)+SUMIF(Nov!$M$105:$M$135,$A41,Nov!S$105:S$135)+SUMIF(Dez!$M$105:$M$135,$A41,Dez!S$105:S$135)</f>
        <v>0</v>
      </c>
      <c r="N41" s="17">
        <f>SUMIF(Jan!$M$139:$M$169,$A41,Jan!S$139:S$169)+SUMIF(Feb!$M$139:$M$169,$A41,Feb!S$139:S$169)+SUMIF(Mar!$M$139:$M$169,$A41,Mar!S$139:S$169)+SUMIF(Apr!$M$139:$M$169,$A41,Apr!S$139:S$169)+SUMIF(Mai!$M$139:$M$169,$A41,Mai!S$139:S$169)+SUMIF(Jun!$M$139:$M$169,$A41,Jun!S$139:S$169)+SUMIF(Jul!$M$139:$M$169,$A41,Jul!S$139:S$169)+SUMIF(Aug!$M$139:$M$169,$A41,Aug!S$139:S$169)+SUMIF(Sep!$M$139:$M$169,$A41,Sep!S$139:S$169)+SUMIF(Okt!$M$139:$M$169,$A41,Okt!S$139:S$169)+SUMIF(Nov!$M$139:$M$169,$A41,Nov!S$139:S$169)+SUMIF(Dez!$M$139:$M$169,$A41,Dez!S$139:S$169)</f>
        <v>0</v>
      </c>
      <c r="O41" s="17" t="str">
        <f t="shared" si="5"/>
        <v/>
      </c>
      <c r="P41" s="74">
        <f>SUMIF(Jan!$M$105:$M$135,$A41,Jan!U$105:U$135)+SUMIF(Feb!$M$105:$M$135,$A41,Feb!U$105:U$135)+SUMIF(Mar!$M$105:$M$135,$A41,Mar!U$105:U$135)+SUMIF(Apr!$M$105:$M$135,$A41,Apr!U$105:U$135)+SUMIF(Mai!$M$105:$M$135,$A41,Mai!U$105:U$135)+SUMIF(Jun!$M$105:$M$135,$A41,Jun!U$105:U$135)+SUMIF(Jul!$M$105:$M$135,$A41,Jul!U$105:U$135)+SUMIF(Aug!$M$105:$M$135,$A41,Aug!U$105:U$135)+SUMIF(Sep!$M$105:$M$135,$A41,Sep!U$105:U$135)+SUMIF(Okt!$M$105:$M$135,$A41,Okt!U$105:U$135)+SUMIF(Nov!$M$105:$M$135,$A41,Nov!U$105:U$135)+SUMIF(Dez!$M$105:$M$135,$A41,Dez!U$105:U$135)</f>
        <v>0</v>
      </c>
      <c r="Q41" s="74">
        <f>SUMIF(Jan!$M$139:$M$169,$A41,Jan!U$139:U$169)+SUMIF(Feb!$M$139:$M$169,$A41,Feb!U$139:U$169)+SUMIF(Mar!$M$139:$M$169,$A41,Mar!U$139:U$169)+SUMIF(Apr!$M$139:$M$169,$A41,Apr!U$139:U$169)+SUMIF(Mai!$M$139:$M$169,$A41,Mai!U$139:U$169)+SUMIF(Jun!$M$139:$M$169,$A41,Jun!U$139:U$169)+SUMIF(Jul!$M$139:$M$169,$A41,Jul!U$139:U$169)+SUMIF(Aug!$M$139:$M$169,$A41,Aug!U$139:U$169)+SUMIF(Sep!$M$139:$M$169,$A41,Sep!U$139:U$169)+SUMIF(Okt!$M$139:$M$169,$A41,Okt!U$139:U$169)+SUMIF(Nov!$M$139:$M$169,$A41,Nov!U$139:U$169)+SUMIF(Dez!$M$139:$M$169,$A41,Dez!U$139:U$169)</f>
        <v>0</v>
      </c>
      <c r="R41" s="11" t="str">
        <f t="shared" si="6"/>
        <v/>
      </c>
      <c r="S41" s="74" t="str">
        <f>IF(V41=0,"",(SUMIF(Jan!M$9:M$73,A41,Jan!W$9:W$73)+SUMIF(Feb!M$9:M$73,A41,Feb!W$9:W$73)+SUMIF(Mar!M$9:M$73,A41,Mar!W$9:W$73)+SUMIF(Apr!M$9:M$73,A41,Apr!W$9:W$73)+SUMIF(Mai!M$9:M$73,A41,Mai!W$9:W$73)+SUMIF(Jun!M$9:M$73,A41,Jun!W$9:W$73)+SUMIF(Jul!M$9:M$73,A41,Jul!W$9:W$73)+SUMIF(Aug!M$9:M$73,A41,Aug!W$9:W$73)+SUMIF(Sep!M$9:M$73,A41,Sep!W$9:W$73)+SUMIF(Okt!M$9:M$73,A41,Okt!W$9:W$73)+SUMIF(Nov!M$9:M$73,A41,Nov!W$9:W$73)+SUMIF(Dez!M$9:M$73,A41,Dez!W$9:W$73))/V41)</f>
        <v/>
      </c>
      <c r="T41" s="1" t="str">
        <f t="shared" si="7"/>
        <v/>
      </c>
      <c r="U41" s="6" t="str">
        <f t="shared" si="8"/>
        <v/>
      </c>
      <c r="V41" s="94">
        <f>COUNTIF(Jan!$M$105:$M$135,$A41)+COUNTIF(Jan!$M$139:$M$169,$A41)+COUNTIF(Feb!$M$105:$M$135,$A41)+COUNTIF(Feb!$M$139:$M$169,$A41)+COUNTIF(Mar!$M$105:$M$135,$A41)+COUNTIF(Mar!$M$139:$M$169,$A41)+COUNTIF(Apr!$M$105:$M$135,$A41)+COUNTIF(Apr!$M$139:$M$169,$A41)+COUNTIF(Mai!$M$105:$M$135,$A41)+COUNTIF(Mai!$M$139:$M$169,$A41)+COUNTIF(Jun!$M$105:$M$135,$A41)+COUNTIF(Jun!$M$139:$M$169,$A41)+COUNTIF(Jul!$M$105:$M$135,$A41)+COUNTIF(Jul!$M$139:$M$169,$A41)+COUNTIF(Aug!$M$105:$M$135,$A41)+COUNTIF(Aug!$M$139:$M$169,$A41)+COUNTIF(Sep!$M$105:$M$135,$A41)+COUNTIF(Sep!$M$139:$M$169,$A41)+COUNTIF(Okt!$M$105:$M$135,$A41)+COUNTIF(Okt!$M$139:$M$169,$A41)+COUNTIF(Nov!$M$105:$M$135,$A41)+COUNTIF(Nov!$M$139:$M$169,$A41)+COUNTIF(Dez!$M$105:$M$135,$A41)+COUNTIF(Dez!$M$139:$M$169,$A41)</f>
        <v>0</v>
      </c>
      <c r="W41" s="8" t="str">
        <f t="shared" si="12"/>
        <v/>
      </c>
      <c r="X41" s="6" t="str">
        <f t="shared" si="9"/>
        <v/>
      </c>
      <c r="Y41" s="18" t="str">
        <f t="shared" si="10"/>
        <v/>
      </c>
    </row>
    <row r="42" spans="1:25" x14ac:dyDescent="0.2">
      <c r="A42" s="175">
        <f t="shared" si="11"/>
        <v>30</v>
      </c>
      <c r="B42" s="93" t="e">
        <f t="shared" si="2"/>
        <v>#N/A</v>
      </c>
      <c r="C42" s="495">
        <f>SUMIF(Jan!$A$9:$A$39,$A42,Jan!G$9:G$39)+SUMIF(Feb!$A$9:$A$39,$A42,Feb!G$9:G$39)+SUMIF(Mar!$A$9:$A$39,$A42,Mar!G$9:G$39)+SUMIF(Apr!$A$9:$A$39,$A42,Apr!G$9:G$39)+SUMIF(Mai!$A$9:$A$39,$A42,Mai!G$9:G$39)+SUMIF(Jun!$A$9:$A$39,$A42,Jun!G$9:G$39)+SUMIF(Jul!$A$9:$A$39,$A42,Jul!G$9:G$39)+SUMIF(Aug!$A$9:$A$39,$A42,Aug!G$9:G$39)+SUMIF(Sep!$A$9:$A$39,$A42,Sep!G$9:G$39)+SUMIF(Okt!$A$9:$A$39,$A42,Okt!G$9:G$39)+SUMIF(Nov!$A$9:$A$39,$A42,Nov!G$9:G$39)+SUMIF(Dez!$A$9:$A$39,$A42,Dez!G$9:G$39)</f>
        <v>0</v>
      </c>
      <c r="D42" s="496">
        <f>SUMIF(Jan!$A$9:$A$39,$A42,Jan!H$9:H$39)+SUMIF(Feb!$A$9:$A$39,$A42,Feb!H$9:H$39)+SUMIF(Mar!$A$9:$A$39,$A42,Mar!H$9:H$39)+SUMIF(Apr!$A$9:$A$39,$A42,Apr!H$9:H$39)+SUMIF(Mai!$A$9:$A$39,$A42,Mai!H$9:H$39)+SUMIF(Jun!$A$9:$A$39,$A42,Jun!H$9:H$39)+SUMIF(Jul!$A$9:$A$39,$A42,Jul!H$9:H$39)+SUMIF(Aug!$A$9:$A$39,$A42,Aug!H$9:H$39)+SUMIF(Sep!$A$9:$A$39,$A42,Sep!H$9:H$39)+SUMIF(Okt!$A$9:$A$39,$A42,Okt!H$9:H$39)+SUMIF(Nov!$A$9:$A$39,$A42,Nov!H$9:H$39)+SUMIF(Dez!$A$9:$A$39,$A42,Dez!H$9:H$39)</f>
        <v>0</v>
      </c>
      <c r="E42" s="496">
        <f>COUNTIF(Jan!$M$105:$M$135,$A42)+COUNTIF(Feb!$M$105:$M$135,$A42)+COUNTIF(Mar!$M$105:$M$135,$A42)+COUNTIF(Apr!$M$105:$M$135,$A42)+COUNTIF(Mai!$M$105:$M$135,$A42)+COUNTIF(Jun!$M$105:$M$135,$A42)+COUNTIF(Jul!$M$105:$M$135,$A42)+COUNTIF(Aug!$M$105:$M$135,$A42)+COUNTIF(Sep!$M$105:$M$135,$A42)+COUNTIF(Okt!$M$105:$M$135,$A42)+COUNTIF(Nov!$M$105:$M$135,$A42)+COUNTIF(Dez!$M$105:$M$135,$A42)</f>
        <v>0</v>
      </c>
      <c r="F42" s="496">
        <f>COUNTIF(Jan!$M$139:$M$169,$A42)+COUNTIF(Feb!$M$139:$M$169,$A42)+COUNTIF(Mar!$M$139:$M$169,$A42)+COUNTIF(Apr!$M$139:$M$169,$A42)+COUNTIF(Mai!$M$139:$M$169,$A42)+COUNTIF(Jun!$M$139:$M$169,$A42)+COUNTIF(Jul!$M$139:$M$169,$A42)+COUNTIF(Aug!$M$139:$M$169,$A42)+COUNTIF(Sep!$M$139:$M$169,$A42)+COUNTIF(Okt!$M$139:$M$169,$A42)+COUNTIF(Nov!$M$139:$M$169,$A42)+COUNTIF(Dez!$M$139:$M$169,$A42)</f>
        <v>0</v>
      </c>
      <c r="G42" s="496">
        <f t="shared" si="3"/>
        <v>0</v>
      </c>
      <c r="H42" s="93" t="str">
        <f t="shared" si="0"/>
        <v/>
      </c>
      <c r="I42" s="93" t="str">
        <f>IF(ISERROR(H42/(Start!$D$25*Start!$D$25)),"",H42/(Start!$D$25*Start!$D$25))</f>
        <v/>
      </c>
      <c r="J42" s="16">
        <f>SUMIF(Jan!$M$105:$M$135,$A42,Jan!R$105:R$135)+SUMIF(Feb!$M$105:$M$135,$A42,Feb!R$105:R$135)+SUMIF(Mar!$M$105:$M$135,$A42,Mar!R$105:R$135)+SUMIF(Apr!$M$105:$M$135,$A42,Apr!R$105:R$135)+SUMIF(Mai!$M$105:$M$135,$A42,Mai!R$105:R$135)+SUMIF(Jun!$M$105:$M$135,$A42,Jun!R$105:R$135)+SUMIF(Jul!$M$105:$M$135,$A42,Jul!R$105:R$135)+SUMIF(Aug!$M$105:$M$135,$A42,Aug!R$105:R$135)+SUMIF(Sep!$M$105:$M$135,$A42,Sep!R$105:R$135)+SUMIF(Okt!$M$105:$M$135,$A42,Okt!R$105:R$135)+SUMIF(Nov!$M$105:$M$135,$A42,Nov!R$105:R$135)+SUMIF(Dez!$M$105:$M$135,$A42,Dez!R$105:R$135)</f>
        <v>0</v>
      </c>
      <c r="K42" s="16">
        <f>SUMIF(Jan!$M$139:$M$169,$A42,Jan!R$139:R$169)+SUMIF(Feb!$M$139:$M$169,$A42,Feb!R$139:R$169)+SUMIF(Mar!$M$139:$M$169,$A42,Mar!R$139:R$169)+SUMIF(Apr!$M$139:$M$169,$A42,Apr!R$139:R$169)+SUMIF(Mai!$M$139:$M$169,$A42,Mai!R$139:R$169)+SUMIF(Jun!$M$139:$M$169,$A42,Jun!R$139:R$169)+SUMIF(Jul!$M$139:$M$169,$A42,Jul!R$139:R$169)+SUMIF(Aug!$M$139:$M$169,$A42,Aug!R$139:R$169)+SUMIF(Sep!$M$139:$M$169,$A42,Sep!R$139:R$169)+SUMIF(Okt!$M$139:$M$169,$A42,Okt!R$139:R$169)+SUMIF(Nov!$M$139:$M$169,$A42,Nov!R$139:R$169)+SUMIF(Dez!$M$139:$M$169,$A42,Dez!R$139:R$169)</f>
        <v>0</v>
      </c>
      <c r="L42" s="16" t="str">
        <f t="shared" si="4"/>
        <v/>
      </c>
      <c r="M42" s="17">
        <f>SUMIF(Jan!$M$105:$M$135,$A42,Jan!S$105:S$135)+SUMIF(Feb!$M$105:$M$135,$A42,Feb!S$105:S$135)+SUMIF(Mar!$M$105:$M$135,$A42,Mar!S$105:S$135)+SUMIF(Apr!$M$105:$M$135,$A42,Apr!S$105:S$135)+SUMIF(Mai!$M$105:$M$135,$A42,Mai!S$105:S$135)+SUMIF(Jun!$M$105:$M$135,$A42,Jun!S$105:S$135)+SUMIF(Jul!$M$105:$M$135,$A42,Jul!S$105:S$135)+SUMIF(Aug!$M$105:$M$135,$A42,Aug!S$105:S$135)+SUMIF(Sep!$M$105:$M$135,$A42,Sep!S$105:S$135)+SUMIF(Okt!$M$105:$M$135,$A42,Okt!S$105:S$135)+SUMIF(Nov!$M$105:$M$135,$A42,Nov!S$105:S$135)+SUMIF(Dez!$M$105:$M$135,$A42,Dez!S$105:S$135)</f>
        <v>0</v>
      </c>
      <c r="N42" s="17">
        <f>SUMIF(Jan!$M$139:$M$169,$A42,Jan!S$139:S$169)+SUMIF(Feb!$M$139:$M$169,$A42,Feb!S$139:S$169)+SUMIF(Mar!$M$139:$M$169,$A42,Mar!S$139:S$169)+SUMIF(Apr!$M$139:$M$169,$A42,Apr!S$139:S$169)+SUMIF(Mai!$M$139:$M$169,$A42,Mai!S$139:S$169)+SUMIF(Jun!$M$139:$M$169,$A42,Jun!S$139:S$169)+SUMIF(Jul!$M$139:$M$169,$A42,Jul!S$139:S$169)+SUMIF(Aug!$M$139:$M$169,$A42,Aug!S$139:S$169)+SUMIF(Sep!$M$139:$M$169,$A42,Sep!S$139:S$169)+SUMIF(Okt!$M$139:$M$169,$A42,Okt!S$139:S$169)+SUMIF(Nov!$M$139:$M$169,$A42,Nov!S$139:S$169)+SUMIF(Dez!$M$139:$M$169,$A42,Dez!S$139:S$169)</f>
        <v>0</v>
      </c>
      <c r="O42" s="17" t="str">
        <f t="shared" si="5"/>
        <v/>
      </c>
      <c r="P42" s="74">
        <f>SUMIF(Jan!$M$105:$M$135,$A42,Jan!U$105:U$135)+SUMIF(Feb!$M$105:$M$135,$A42,Feb!U$105:U$135)+SUMIF(Mar!$M$105:$M$135,$A42,Mar!U$105:U$135)+SUMIF(Apr!$M$105:$M$135,$A42,Apr!U$105:U$135)+SUMIF(Mai!$M$105:$M$135,$A42,Mai!U$105:U$135)+SUMIF(Jun!$M$105:$M$135,$A42,Jun!U$105:U$135)+SUMIF(Jul!$M$105:$M$135,$A42,Jul!U$105:U$135)+SUMIF(Aug!$M$105:$M$135,$A42,Aug!U$105:U$135)+SUMIF(Sep!$M$105:$M$135,$A42,Sep!U$105:U$135)+SUMIF(Okt!$M$105:$M$135,$A42,Okt!U$105:U$135)+SUMIF(Nov!$M$105:$M$135,$A42,Nov!U$105:U$135)+SUMIF(Dez!$M$105:$M$135,$A42,Dez!U$105:U$135)</f>
        <v>0</v>
      </c>
      <c r="Q42" s="74">
        <f>SUMIF(Jan!$M$139:$M$169,$A42,Jan!U$139:U$169)+SUMIF(Feb!$M$139:$M$169,$A42,Feb!U$139:U$169)+SUMIF(Mar!$M$139:$M$169,$A42,Mar!U$139:U$169)+SUMIF(Apr!$M$139:$M$169,$A42,Apr!U$139:U$169)+SUMIF(Mai!$M$139:$M$169,$A42,Mai!U$139:U$169)+SUMIF(Jun!$M$139:$M$169,$A42,Jun!U$139:U$169)+SUMIF(Jul!$M$139:$M$169,$A42,Jul!U$139:U$169)+SUMIF(Aug!$M$139:$M$169,$A42,Aug!U$139:U$169)+SUMIF(Sep!$M$139:$M$169,$A42,Sep!U$139:U$169)+SUMIF(Okt!$M$139:$M$169,$A42,Okt!U$139:U$169)+SUMIF(Nov!$M$139:$M$169,$A42,Nov!U$139:U$169)+SUMIF(Dez!$M$139:$M$169,$A42,Dez!U$139:U$169)</f>
        <v>0</v>
      </c>
      <c r="R42" s="11" t="str">
        <f t="shared" si="6"/>
        <v/>
      </c>
      <c r="S42" s="74" t="str">
        <f>IF(V42=0,"",(SUMIF(Jan!M$9:M$73,A42,Jan!W$9:W$73)+SUMIF(Feb!M$9:M$73,A42,Feb!W$9:W$73)+SUMIF(Mar!M$9:M$73,A42,Mar!W$9:W$73)+SUMIF(Apr!M$9:M$73,A42,Apr!W$9:W$73)+SUMIF(Mai!M$9:M$73,A42,Mai!W$9:W$73)+SUMIF(Jun!M$9:M$73,A42,Jun!W$9:W$73)+SUMIF(Jul!M$9:M$73,A42,Jul!W$9:W$73)+SUMIF(Aug!M$9:M$73,A42,Aug!W$9:W$73)+SUMIF(Sep!M$9:M$73,A42,Sep!W$9:W$73)+SUMIF(Okt!M$9:M$73,A42,Okt!W$9:W$73)+SUMIF(Nov!M$9:M$73,A42,Nov!W$9:W$73)+SUMIF(Dez!M$9:M$73,A42,Dez!W$9:W$73))/V42)</f>
        <v/>
      </c>
      <c r="T42" s="1" t="str">
        <f t="shared" si="7"/>
        <v/>
      </c>
      <c r="U42" s="6" t="str">
        <f t="shared" si="8"/>
        <v/>
      </c>
      <c r="V42" s="94">
        <f>COUNTIF(Jan!$M$105:$M$135,$A42)+COUNTIF(Jan!$M$139:$M$169,$A42)+COUNTIF(Feb!$M$105:$M$135,$A42)+COUNTIF(Feb!$M$139:$M$169,$A42)+COUNTIF(Mar!$M$105:$M$135,$A42)+COUNTIF(Mar!$M$139:$M$169,$A42)+COUNTIF(Apr!$M$105:$M$135,$A42)+COUNTIF(Apr!$M$139:$M$169,$A42)+COUNTIF(Mai!$M$105:$M$135,$A42)+COUNTIF(Mai!$M$139:$M$169,$A42)+COUNTIF(Jun!$M$105:$M$135,$A42)+COUNTIF(Jun!$M$139:$M$169,$A42)+COUNTIF(Jul!$M$105:$M$135,$A42)+COUNTIF(Jul!$M$139:$M$169,$A42)+COUNTIF(Aug!$M$105:$M$135,$A42)+COUNTIF(Aug!$M$139:$M$169,$A42)+COUNTIF(Sep!$M$105:$M$135,$A42)+COUNTIF(Sep!$M$139:$M$169,$A42)+COUNTIF(Okt!$M$105:$M$135,$A42)+COUNTIF(Okt!$M$139:$M$169,$A42)+COUNTIF(Nov!$M$105:$M$135,$A42)+COUNTIF(Nov!$M$139:$M$169,$A42)+COUNTIF(Dez!$M$105:$M$135,$A42)+COUNTIF(Dez!$M$139:$M$169,$A42)</f>
        <v>0</v>
      </c>
      <c r="W42" s="8" t="str">
        <f t="shared" si="12"/>
        <v/>
      </c>
      <c r="X42" s="6" t="str">
        <f t="shared" si="9"/>
        <v/>
      </c>
      <c r="Y42" s="18" t="str">
        <f t="shared" si="10"/>
        <v/>
      </c>
    </row>
    <row r="43" spans="1:25" x14ac:dyDescent="0.2">
      <c r="A43" s="175">
        <f t="shared" si="11"/>
        <v>31</v>
      </c>
      <c r="B43" s="93" t="e">
        <f t="shared" si="2"/>
        <v>#N/A</v>
      </c>
      <c r="C43" s="495">
        <f>SUMIF(Jan!$A$9:$A$39,$A43,Jan!G$9:G$39)+SUMIF(Feb!$A$9:$A$39,$A43,Feb!G$9:G$39)+SUMIF(Mar!$A$9:$A$39,$A43,Mar!G$9:G$39)+SUMIF(Apr!$A$9:$A$39,$A43,Apr!G$9:G$39)+SUMIF(Mai!$A$9:$A$39,$A43,Mai!G$9:G$39)+SUMIF(Jun!$A$9:$A$39,$A43,Jun!G$9:G$39)+SUMIF(Jul!$A$9:$A$39,$A43,Jul!G$9:G$39)+SUMIF(Aug!$A$9:$A$39,$A43,Aug!G$9:G$39)+SUMIF(Sep!$A$9:$A$39,$A43,Sep!G$9:G$39)+SUMIF(Okt!$A$9:$A$39,$A43,Okt!G$9:G$39)+SUMIF(Nov!$A$9:$A$39,$A43,Nov!G$9:G$39)+SUMIF(Dez!$A$9:$A$39,$A43,Dez!G$9:G$39)</f>
        <v>0</v>
      </c>
      <c r="D43" s="496">
        <f>SUMIF(Jan!$A$9:$A$39,$A43,Jan!H$9:H$39)+SUMIF(Feb!$A$9:$A$39,$A43,Feb!H$9:H$39)+SUMIF(Mar!$A$9:$A$39,$A43,Mar!H$9:H$39)+SUMIF(Apr!$A$9:$A$39,$A43,Apr!H$9:H$39)+SUMIF(Mai!$A$9:$A$39,$A43,Mai!H$9:H$39)+SUMIF(Jun!$A$9:$A$39,$A43,Jun!H$9:H$39)+SUMIF(Jul!$A$9:$A$39,$A43,Jul!H$9:H$39)+SUMIF(Aug!$A$9:$A$39,$A43,Aug!H$9:H$39)+SUMIF(Sep!$A$9:$A$39,$A43,Sep!H$9:H$39)+SUMIF(Okt!$A$9:$A$39,$A43,Okt!H$9:H$39)+SUMIF(Nov!$A$9:$A$39,$A43,Nov!H$9:H$39)+SUMIF(Dez!$A$9:$A$39,$A43,Dez!H$9:H$39)</f>
        <v>0</v>
      </c>
      <c r="E43" s="496">
        <f>COUNTIF(Jan!$M$105:$M$135,$A43)+COUNTIF(Feb!$M$105:$M$135,$A43)+COUNTIF(Mar!$M$105:$M$135,$A43)+COUNTIF(Apr!$M$105:$M$135,$A43)+COUNTIF(Mai!$M$105:$M$135,$A43)+COUNTIF(Jun!$M$105:$M$135,$A43)+COUNTIF(Jul!$M$105:$M$135,$A43)+COUNTIF(Aug!$M$105:$M$135,$A43)+COUNTIF(Sep!$M$105:$M$135,$A43)+COUNTIF(Okt!$M$105:$M$135,$A43)+COUNTIF(Nov!$M$105:$M$135,$A43)+COUNTIF(Dez!$M$105:$M$135,$A43)</f>
        <v>0</v>
      </c>
      <c r="F43" s="496">
        <f>COUNTIF(Jan!$M$139:$M$169,$A43)+COUNTIF(Feb!$M$139:$M$169,$A43)+COUNTIF(Mar!$M$139:$M$169,$A43)+COUNTIF(Apr!$M$139:$M$169,$A43)+COUNTIF(Mai!$M$139:$M$169,$A43)+COUNTIF(Jun!$M$139:$M$169,$A43)+COUNTIF(Jul!$M$139:$M$169,$A43)+COUNTIF(Aug!$M$139:$M$169,$A43)+COUNTIF(Sep!$M$139:$M$169,$A43)+COUNTIF(Okt!$M$139:$M$169,$A43)+COUNTIF(Nov!$M$139:$M$169,$A43)+COUNTIF(Dez!$M$139:$M$169,$A43)</f>
        <v>0</v>
      </c>
      <c r="G43" s="496">
        <f t="shared" si="3"/>
        <v>0</v>
      </c>
      <c r="H43" s="93" t="str">
        <f t="shared" si="0"/>
        <v/>
      </c>
      <c r="I43" s="93" t="str">
        <f>IF(ISERROR(H43/(Start!$D$25*Start!$D$25)),"",H43/(Start!$D$25*Start!$D$25))</f>
        <v/>
      </c>
      <c r="J43" s="16">
        <f>SUMIF(Jan!$M$105:$M$135,$A43,Jan!R$105:R$135)+SUMIF(Feb!$M$105:$M$135,$A43,Feb!R$105:R$135)+SUMIF(Mar!$M$105:$M$135,$A43,Mar!R$105:R$135)+SUMIF(Apr!$M$105:$M$135,$A43,Apr!R$105:R$135)+SUMIF(Mai!$M$105:$M$135,$A43,Mai!R$105:R$135)+SUMIF(Jun!$M$105:$M$135,$A43,Jun!R$105:R$135)+SUMIF(Jul!$M$105:$M$135,$A43,Jul!R$105:R$135)+SUMIF(Aug!$M$105:$M$135,$A43,Aug!R$105:R$135)+SUMIF(Sep!$M$105:$M$135,$A43,Sep!R$105:R$135)+SUMIF(Okt!$M$105:$M$135,$A43,Okt!R$105:R$135)+SUMIF(Nov!$M$105:$M$135,$A43,Nov!R$105:R$135)+SUMIF(Dez!$M$105:$M$135,$A43,Dez!R$105:R$135)</f>
        <v>0</v>
      </c>
      <c r="K43" s="16">
        <f>SUMIF(Jan!$M$139:$M$169,$A43,Jan!R$139:R$169)+SUMIF(Feb!$M$139:$M$169,$A43,Feb!R$139:R$169)+SUMIF(Mar!$M$139:$M$169,$A43,Mar!R$139:R$169)+SUMIF(Apr!$M$139:$M$169,$A43,Apr!R$139:R$169)+SUMIF(Mai!$M$139:$M$169,$A43,Mai!R$139:R$169)+SUMIF(Jun!$M$139:$M$169,$A43,Jun!R$139:R$169)+SUMIF(Jul!$M$139:$M$169,$A43,Jul!R$139:R$169)+SUMIF(Aug!$M$139:$M$169,$A43,Aug!R$139:R$169)+SUMIF(Sep!$M$139:$M$169,$A43,Sep!R$139:R$169)+SUMIF(Okt!$M$139:$M$169,$A43,Okt!R$139:R$169)+SUMIF(Nov!$M$139:$M$169,$A43,Nov!R$139:R$169)+SUMIF(Dez!$M$139:$M$169,$A43,Dez!R$139:R$169)</f>
        <v>0</v>
      </c>
      <c r="L43" s="16" t="str">
        <f t="shared" si="4"/>
        <v/>
      </c>
      <c r="M43" s="17">
        <f>SUMIF(Jan!$M$105:$M$135,$A43,Jan!S$105:S$135)+SUMIF(Feb!$M$105:$M$135,$A43,Feb!S$105:S$135)+SUMIF(Mar!$M$105:$M$135,$A43,Mar!S$105:S$135)+SUMIF(Apr!$M$105:$M$135,$A43,Apr!S$105:S$135)+SUMIF(Mai!$M$105:$M$135,$A43,Mai!S$105:S$135)+SUMIF(Jun!$M$105:$M$135,$A43,Jun!S$105:S$135)+SUMIF(Jul!$M$105:$M$135,$A43,Jul!S$105:S$135)+SUMIF(Aug!$M$105:$M$135,$A43,Aug!S$105:S$135)+SUMIF(Sep!$M$105:$M$135,$A43,Sep!S$105:S$135)+SUMIF(Okt!$M$105:$M$135,$A43,Okt!S$105:S$135)+SUMIF(Nov!$M$105:$M$135,$A43,Nov!S$105:S$135)+SUMIF(Dez!$M$105:$M$135,$A43,Dez!S$105:S$135)</f>
        <v>0</v>
      </c>
      <c r="N43" s="17">
        <f>SUMIF(Jan!$M$139:$M$169,$A43,Jan!S$139:S$169)+SUMIF(Feb!$M$139:$M$169,$A43,Feb!S$139:S$169)+SUMIF(Mar!$M$139:$M$169,$A43,Mar!S$139:S$169)+SUMIF(Apr!$M$139:$M$169,$A43,Apr!S$139:S$169)+SUMIF(Mai!$M$139:$M$169,$A43,Mai!S$139:S$169)+SUMIF(Jun!$M$139:$M$169,$A43,Jun!S$139:S$169)+SUMIF(Jul!$M$139:$M$169,$A43,Jul!S$139:S$169)+SUMIF(Aug!$M$139:$M$169,$A43,Aug!S$139:S$169)+SUMIF(Sep!$M$139:$M$169,$A43,Sep!S$139:S$169)+SUMIF(Okt!$M$139:$M$169,$A43,Okt!S$139:S$169)+SUMIF(Nov!$M$139:$M$169,$A43,Nov!S$139:S$169)+SUMIF(Dez!$M$139:$M$169,$A43,Dez!S$139:S$169)</f>
        <v>0</v>
      </c>
      <c r="O43" s="17" t="str">
        <f t="shared" si="5"/>
        <v/>
      </c>
      <c r="P43" s="74">
        <f>SUMIF(Jan!$M$105:$M$135,$A43,Jan!U$105:U$135)+SUMIF(Feb!$M$105:$M$135,$A43,Feb!U$105:U$135)+SUMIF(Mar!$M$105:$M$135,$A43,Mar!U$105:U$135)+SUMIF(Apr!$M$105:$M$135,$A43,Apr!U$105:U$135)+SUMIF(Mai!$M$105:$M$135,$A43,Mai!U$105:U$135)+SUMIF(Jun!$M$105:$M$135,$A43,Jun!U$105:U$135)+SUMIF(Jul!$M$105:$M$135,$A43,Jul!U$105:U$135)+SUMIF(Aug!$M$105:$M$135,$A43,Aug!U$105:U$135)+SUMIF(Sep!$M$105:$M$135,$A43,Sep!U$105:U$135)+SUMIF(Okt!$M$105:$M$135,$A43,Okt!U$105:U$135)+SUMIF(Nov!$M$105:$M$135,$A43,Nov!U$105:U$135)+SUMIF(Dez!$M$105:$M$135,$A43,Dez!U$105:U$135)</f>
        <v>0</v>
      </c>
      <c r="Q43" s="74">
        <f>SUMIF(Jan!$M$139:$M$169,$A43,Jan!U$139:U$169)+SUMIF(Feb!$M$139:$M$169,$A43,Feb!U$139:U$169)+SUMIF(Mar!$M$139:$M$169,$A43,Mar!U$139:U$169)+SUMIF(Apr!$M$139:$M$169,$A43,Apr!U$139:U$169)+SUMIF(Mai!$M$139:$M$169,$A43,Mai!U$139:U$169)+SUMIF(Jun!$M$139:$M$169,$A43,Jun!U$139:U$169)+SUMIF(Jul!$M$139:$M$169,$A43,Jul!U$139:U$169)+SUMIF(Aug!$M$139:$M$169,$A43,Aug!U$139:U$169)+SUMIF(Sep!$M$139:$M$169,$A43,Sep!U$139:U$169)+SUMIF(Okt!$M$139:$M$169,$A43,Okt!U$139:U$169)+SUMIF(Nov!$M$139:$M$169,$A43,Nov!U$139:U$169)+SUMIF(Dez!$M$139:$M$169,$A43,Dez!U$139:U$169)</f>
        <v>0</v>
      </c>
      <c r="R43" s="11" t="str">
        <f t="shared" si="6"/>
        <v/>
      </c>
      <c r="S43" s="74" t="str">
        <f>IF(V43=0,"",(SUMIF(Jan!M$9:M$73,A43,Jan!W$9:W$73)+SUMIF(Feb!M$9:M$73,A43,Feb!W$9:W$73)+SUMIF(Mar!M$9:M$73,A43,Mar!W$9:W$73)+SUMIF(Apr!M$9:M$73,A43,Apr!W$9:W$73)+SUMIF(Mai!M$9:M$73,A43,Mai!W$9:W$73)+SUMIF(Jun!M$9:M$73,A43,Jun!W$9:W$73)+SUMIF(Jul!M$9:M$73,A43,Jul!W$9:W$73)+SUMIF(Aug!M$9:M$73,A43,Aug!W$9:W$73)+SUMIF(Sep!M$9:M$73,A43,Sep!W$9:W$73)+SUMIF(Okt!M$9:M$73,A43,Okt!W$9:W$73)+SUMIF(Nov!M$9:M$73,A43,Nov!W$9:W$73)+SUMIF(Dez!M$9:M$73,A43,Dez!W$9:W$73))/V43)</f>
        <v/>
      </c>
      <c r="T43" s="1" t="str">
        <f t="shared" si="7"/>
        <v/>
      </c>
      <c r="U43" s="6" t="str">
        <f t="shared" si="8"/>
        <v/>
      </c>
      <c r="V43" s="94">
        <f>COUNTIF(Jan!$M$105:$M$135,$A43)+COUNTIF(Jan!$M$139:$M$169,$A43)+COUNTIF(Feb!$M$105:$M$135,$A43)+COUNTIF(Feb!$M$139:$M$169,$A43)+COUNTIF(Mar!$M$105:$M$135,$A43)+COUNTIF(Mar!$M$139:$M$169,$A43)+COUNTIF(Apr!$M$105:$M$135,$A43)+COUNTIF(Apr!$M$139:$M$169,$A43)+COUNTIF(Mai!$M$105:$M$135,$A43)+COUNTIF(Mai!$M$139:$M$169,$A43)+COUNTIF(Jun!$M$105:$M$135,$A43)+COUNTIF(Jun!$M$139:$M$169,$A43)+COUNTIF(Jul!$M$105:$M$135,$A43)+COUNTIF(Jul!$M$139:$M$169,$A43)+COUNTIF(Aug!$M$105:$M$135,$A43)+COUNTIF(Aug!$M$139:$M$169,$A43)+COUNTIF(Sep!$M$105:$M$135,$A43)+COUNTIF(Sep!$M$139:$M$169,$A43)+COUNTIF(Okt!$M$105:$M$135,$A43)+COUNTIF(Okt!$M$139:$M$169,$A43)+COUNTIF(Nov!$M$105:$M$135,$A43)+COUNTIF(Nov!$M$139:$M$169,$A43)+COUNTIF(Dez!$M$105:$M$135,$A43)+COUNTIF(Dez!$M$139:$M$169,$A43)</f>
        <v>0</v>
      </c>
      <c r="W43" s="8" t="str">
        <f t="shared" si="12"/>
        <v/>
      </c>
      <c r="X43" s="6" t="str">
        <f t="shared" si="9"/>
        <v/>
      </c>
      <c r="Y43" s="18" t="str">
        <f t="shared" si="10"/>
        <v/>
      </c>
    </row>
    <row r="44" spans="1:25" x14ac:dyDescent="0.2">
      <c r="A44" s="175">
        <f t="shared" si="11"/>
        <v>32</v>
      </c>
      <c r="B44" s="93" t="e">
        <f t="shared" si="2"/>
        <v>#N/A</v>
      </c>
      <c r="C44" s="495">
        <f>SUMIF(Jan!$A$9:$A$39,$A44,Jan!G$9:G$39)+SUMIF(Feb!$A$9:$A$39,$A44,Feb!G$9:G$39)+SUMIF(Mar!$A$9:$A$39,$A44,Mar!G$9:G$39)+SUMIF(Apr!$A$9:$A$39,$A44,Apr!G$9:G$39)+SUMIF(Mai!$A$9:$A$39,$A44,Mai!G$9:G$39)+SUMIF(Jun!$A$9:$A$39,$A44,Jun!G$9:G$39)+SUMIF(Jul!$A$9:$A$39,$A44,Jul!G$9:G$39)+SUMIF(Aug!$A$9:$A$39,$A44,Aug!G$9:G$39)+SUMIF(Sep!$A$9:$A$39,$A44,Sep!G$9:G$39)+SUMIF(Okt!$A$9:$A$39,$A44,Okt!G$9:G$39)+SUMIF(Nov!$A$9:$A$39,$A44,Nov!G$9:G$39)+SUMIF(Dez!$A$9:$A$39,$A44,Dez!G$9:G$39)</f>
        <v>0</v>
      </c>
      <c r="D44" s="496">
        <f>SUMIF(Jan!$A$9:$A$39,$A44,Jan!H$9:H$39)+SUMIF(Feb!$A$9:$A$39,$A44,Feb!H$9:H$39)+SUMIF(Mar!$A$9:$A$39,$A44,Mar!H$9:H$39)+SUMIF(Apr!$A$9:$A$39,$A44,Apr!H$9:H$39)+SUMIF(Mai!$A$9:$A$39,$A44,Mai!H$9:H$39)+SUMIF(Jun!$A$9:$A$39,$A44,Jun!H$9:H$39)+SUMIF(Jul!$A$9:$A$39,$A44,Jul!H$9:H$39)+SUMIF(Aug!$A$9:$A$39,$A44,Aug!H$9:H$39)+SUMIF(Sep!$A$9:$A$39,$A44,Sep!H$9:H$39)+SUMIF(Okt!$A$9:$A$39,$A44,Okt!H$9:H$39)+SUMIF(Nov!$A$9:$A$39,$A44,Nov!H$9:H$39)+SUMIF(Dez!$A$9:$A$39,$A44,Dez!H$9:H$39)</f>
        <v>0</v>
      </c>
      <c r="E44" s="496">
        <f>COUNTIF(Jan!$M$105:$M$135,$A44)+COUNTIF(Feb!$M$105:$M$135,$A44)+COUNTIF(Mar!$M$105:$M$135,$A44)+COUNTIF(Apr!$M$105:$M$135,$A44)+COUNTIF(Mai!$M$105:$M$135,$A44)+COUNTIF(Jun!$M$105:$M$135,$A44)+COUNTIF(Jul!$M$105:$M$135,$A44)+COUNTIF(Aug!$M$105:$M$135,$A44)+COUNTIF(Sep!$M$105:$M$135,$A44)+COUNTIF(Okt!$M$105:$M$135,$A44)+COUNTIF(Nov!$M$105:$M$135,$A44)+COUNTIF(Dez!$M$105:$M$135,$A44)</f>
        <v>0</v>
      </c>
      <c r="F44" s="496">
        <f>COUNTIF(Jan!$M$139:$M$169,$A44)+COUNTIF(Feb!$M$139:$M$169,$A44)+COUNTIF(Mar!$M$139:$M$169,$A44)+COUNTIF(Apr!$M$139:$M$169,$A44)+COUNTIF(Mai!$M$139:$M$169,$A44)+COUNTIF(Jun!$M$139:$M$169,$A44)+COUNTIF(Jul!$M$139:$M$169,$A44)+COUNTIF(Aug!$M$139:$M$169,$A44)+COUNTIF(Sep!$M$139:$M$169,$A44)+COUNTIF(Okt!$M$139:$M$169,$A44)+COUNTIF(Nov!$M$139:$M$169,$A44)+COUNTIF(Dez!$M$139:$M$169,$A44)</f>
        <v>0</v>
      </c>
      <c r="G44" s="496">
        <f t="shared" si="3"/>
        <v>0</v>
      </c>
      <c r="H44" s="93" t="str">
        <f t="shared" si="0"/>
        <v/>
      </c>
      <c r="I44" s="93" t="str">
        <f>IF(ISERROR(H44/(Start!$D$25*Start!$D$25)),"",H44/(Start!$D$25*Start!$D$25))</f>
        <v/>
      </c>
      <c r="J44" s="16">
        <f>SUMIF(Jan!$M$105:$M$135,$A44,Jan!R$105:R$135)+SUMIF(Feb!$M$105:$M$135,$A44,Feb!R$105:R$135)+SUMIF(Mar!$M$105:$M$135,$A44,Mar!R$105:R$135)+SUMIF(Apr!$M$105:$M$135,$A44,Apr!R$105:R$135)+SUMIF(Mai!$M$105:$M$135,$A44,Mai!R$105:R$135)+SUMIF(Jun!$M$105:$M$135,$A44,Jun!R$105:R$135)+SUMIF(Jul!$M$105:$M$135,$A44,Jul!R$105:R$135)+SUMIF(Aug!$M$105:$M$135,$A44,Aug!R$105:R$135)+SUMIF(Sep!$M$105:$M$135,$A44,Sep!R$105:R$135)+SUMIF(Okt!$M$105:$M$135,$A44,Okt!R$105:R$135)+SUMIF(Nov!$M$105:$M$135,$A44,Nov!R$105:R$135)+SUMIF(Dez!$M$105:$M$135,$A44,Dez!R$105:R$135)</f>
        <v>0</v>
      </c>
      <c r="K44" s="16">
        <f>SUMIF(Jan!$M$139:$M$169,$A44,Jan!R$139:R$169)+SUMIF(Feb!$M$139:$M$169,$A44,Feb!R$139:R$169)+SUMIF(Mar!$M$139:$M$169,$A44,Mar!R$139:R$169)+SUMIF(Apr!$M$139:$M$169,$A44,Apr!R$139:R$169)+SUMIF(Mai!$M$139:$M$169,$A44,Mai!R$139:R$169)+SUMIF(Jun!$M$139:$M$169,$A44,Jun!R$139:R$169)+SUMIF(Jul!$M$139:$M$169,$A44,Jul!R$139:R$169)+SUMIF(Aug!$M$139:$M$169,$A44,Aug!R$139:R$169)+SUMIF(Sep!$M$139:$M$169,$A44,Sep!R$139:R$169)+SUMIF(Okt!$M$139:$M$169,$A44,Okt!R$139:R$169)+SUMIF(Nov!$M$139:$M$169,$A44,Nov!R$139:R$169)+SUMIF(Dez!$M$139:$M$169,$A44,Dez!R$139:R$169)</f>
        <v>0</v>
      </c>
      <c r="L44" s="16" t="str">
        <f t="shared" si="4"/>
        <v/>
      </c>
      <c r="M44" s="17">
        <f>SUMIF(Jan!$M$105:$M$135,$A44,Jan!S$105:S$135)+SUMIF(Feb!$M$105:$M$135,$A44,Feb!S$105:S$135)+SUMIF(Mar!$M$105:$M$135,$A44,Mar!S$105:S$135)+SUMIF(Apr!$M$105:$M$135,$A44,Apr!S$105:S$135)+SUMIF(Mai!$M$105:$M$135,$A44,Mai!S$105:S$135)+SUMIF(Jun!$M$105:$M$135,$A44,Jun!S$105:S$135)+SUMIF(Jul!$M$105:$M$135,$A44,Jul!S$105:S$135)+SUMIF(Aug!$M$105:$M$135,$A44,Aug!S$105:S$135)+SUMIF(Sep!$M$105:$M$135,$A44,Sep!S$105:S$135)+SUMIF(Okt!$M$105:$M$135,$A44,Okt!S$105:S$135)+SUMIF(Nov!$M$105:$M$135,$A44,Nov!S$105:S$135)+SUMIF(Dez!$M$105:$M$135,$A44,Dez!S$105:S$135)</f>
        <v>0</v>
      </c>
      <c r="N44" s="17">
        <f>SUMIF(Jan!$M$139:$M$169,$A44,Jan!S$139:S$169)+SUMIF(Feb!$M$139:$M$169,$A44,Feb!S$139:S$169)+SUMIF(Mar!$M$139:$M$169,$A44,Mar!S$139:S$169)+SUMIF(Apr!$M$139:$M$169,$A44,Apr!S$139:S$169)+SUMIF(Mai!$M$139:$M$169,$A44,Mai!S$139:S$169)+SUMIF(Jun!$M$139:$M$169,$A44,Jun!S$139:S$169)+SUMIF(Jul!$M$139:$M$169,$A44,Jul!S$139:S$169)+SUMIF(Aug!$M$139:$M$169,$A44,Aug!S$139:S$169)+SUMIF(Sep!$M$139:$M$169,$A44,Sep!S$139:S$169)+SUMIF(Okt!$M$139:$M$169,$A44,Okt!S$139:S$169)+SUMIF(Nov!$M$139:$M$169,$A44,Nov!S$139:S$169)+SUMIF(Dez!$M$139:$M$169,$A44,Dez!S$139:S$169)</f>
        <v>0</v>
      </c>
      <c r="O44" s="17" t="str">
        <f t="shared" si="5"/>
        <v/>
      </c>
      <c r="P44" s="74">
        <f>SUMIF(Jan!$M$105:$M$135,$A44,Jan!U$105:U$135)+SUMIF(Feb!$M$105:$M$135,$A44,Feb!U$105:U$135)+SUMIF(Mar!$M$105:$M$135,$A44,Mar!U$105:U$135)+SUMIF(Apr!$M$105:$M$135,$A44,Apr!U$105:U$135)+SUMIF(Mai!$M$105:$M$135,$A44,Mai!U$105:U$135)+SUMIF(Jun!$M$105:$M$135,$A44,Jun!U$105:U$135)+SUMIF(Jul!$M$105:$M$135,$A44,Jul!U$105:U$135)+SUMIF(Aug!$M$105:$M$135,$A44,Aug!U$105:U$135)+SUMIF(Sep!$M$105:$M$135,$A44,Sep!U$105:U$135)+SUMIF(Okt!$M$105:$M$135,$A44,Okt!U$105:U$135)+SUMIF(Nov!$M$105:$M$135,$A44,Nov!U$105:U$135)+SUMIF(Dez!$M$105:$M$135,$A44,Dez!U$105:U$135)</f>
        <v>0</v>
      </c>
      <c r="Q44" s="74">
        <f>SUMIF(Jan!$M$139:$M$169,$A44,Jan!U$139:U$169)+SUMIF(Feb!$M$139:$M$169,$A44,Feb!U$139:U$169)+SUMIF(Mar!$M$139:$M$169,$A44,Mar!U$139:U$169)+SUMIF(Apr!$M$139:$M$169,$A44,Apr!U$139:U$169)+SUMIF(Mai!$M$139:$M$169,$A44,Mai!U$139:U$169)+SUMIF(Jun!$M$139:$M$169,$A44,Jun!U$139:U$169)+SUMIF(Jul!$M$139:$M$169,$A44,Jul!U$139:U$169)+SUMIF(Aug!$M$139:$M$169,$A44,Aug!U$139:U$169)+SUMIF(Sep!$M$139:$M$169,$A44,Sep!U$139:U$169)+SUMIF(Okt!$M$139:$M$169,$A44,Okt!U$139:U$169)+SUMIF(Nov!$M$139:$M$169,$A44,Nov!U$139:U$169)+SUMIF(Dez!$M$139:$M$169,$A44,Dez!U$139:U$169)</f>
        <v>0</v>
      </c>
      <c r="R44" s="11" t="str">
        <f t="shared" si="6"/>
        <v/>
      </c>
      <c r="S44" s="74" t="str">
        <f>IF(V44=0,"",(SUMIF(Jan!M$9:M$73,A44,Jan!W$9:W$73)+SUMIF(Feb!M$9:M$73,A44,Feb!W$9:W$73)+SUMIF(Mar!M$9:M$73,A44,Mar!W$9:W$73)+SUMIF(Apr!M$9:M$73,A44,Apr!W$9:W$73)+SUMIF(Mai!M$9:M$73,A44,Mai!W$9:W$73)+SUMIF(Jun!M$9:M$73,A44,Jun!W$9:W$73)+SUMIF(Jul!M$9:M$73,A44,Jul!W$9:W$73)+SUMIF(Aug!M$9:M$73,A44,Aug!W$9:W$73)+SUMIF(Sep!M$9:M$73,A44,Sep!W$9:W$73)+SUMIF(Okt!M$9:M$73,A44,Okt!W$9:W$73)+SUMIF(Nov!M$9:M$73,A44,Nov!W$9:W$73)+SUMIF(Dez!M$9:M$73,A44,Dez!W$9:W$73))/V44)</f>
        <v/>
      </c>
      <c r="T44" s="1" t="str">
        <f t="shared" si="7"/>
        <v/>
      </c>
      <c r="U44" s="6" t="str">
        <f t="shared" si="8"/>
        <v/>
      </c>
      <c r="V44" s="94">
        <f>COUNTIF(Jan!$M$105:$M$135,$A44)+COUNTIF(Jan!$M$139:$M$169,$A44)+COUNTIF(Feb!$M$105:$M$135,$A44)+COUNTIF(Feb!$M$139:$M$169,$A44)+COUNTIF(Mar!$M$105:$M$135,$A44)+COUNTIF(Mar!$M$139:$M$169,$A44)+COUNTIF(Apr!$M$105:$M$135,$A44)+COUNTIF(Apr!$M$139:$M$169,$A44)+COUNTIF(Mai!$M$105:$M$135,$A44)+COUNTIF(Mai!$M$139:$M$169,$A44)+COUNTIF(Jun!$M$105:$M$135,$A44)+COUNTIF(Jun!$M$139:$M$169,$A44)+COUNTIF(Jul!$M$105:$M$135,$A44)+COUNTIF(Jul!$M$139:$M$169,$A44)+COUNTIF(Aug!$M$105:$M$135,$A44)+COUNTIF(Aug!$M$139:$M$169,$A44)+COUNTIF(Sep!$M$105:$M$135,$A44)+COUNTIF(Sep!$M$139:$M$169,$A44)+COUNTIF(Okt!$M$105:$M$135,$A44)+COUNTIF(Okt!$M$139:$M$169,$A44)+COUNTIF(Nov!$M$105:$M$135,$A44)+COUNTIF(Nov!$M$139:$M$169,$A44)+COUNTIF(Dez!$M$105:$M$135,$A44)+COUNTIF(Dez!$M$139:$M$169,$A44)</f>
        <v>0</v>
      </c>
      <c r="W44" s="8" t="str">
        <f t="shared" si="12"/>
        <v/>
      </c>
      <c r="X44" s="6" t="str">
        <f t="shared" si="9"/>
        <v/>
      </c>
      <c r="Y44" s="18" t="str">
        <f t="shared" si="10"/>
        <v/>
      </c>
    </row>
    <row r="45" spans="1:25" x14ac:dyDescent="0.2">
      <c r="A45" s="175">
        <f t="shared" si="11"/>
        <v>33</v>
      </c>
      <c r="B45" s="93" t="e">
        <f t="shared" si="2"/>
        <v>#N/A</v>
      </c>
      <c r="C45" s="495">
        <f>SUMIF(Jan!$A$9:$A$39,$A45,Jan!G$9:G$39)+SUMIF(Feb!$A$9:$A$39,$A45,Feb!G$9:G$39)+SUMIF(Mar!$A$9:$A$39,$A45,Mar!G$9:G$39)+SUMIF(Apr!$A$9:$A$39,$A45,Apr!G$9:G$39)+SUMIF(Mai!$A$9:$A$39,$A45,Mai!G$9:G$39)+SUMIF(Jun!$A$9:$A$39,$A45,Jun!G$9:G$39)+SUMIF(Jul!$A$9:$A$39,$A45,Jul!G$9:G$39)+SUMIF(Aug!$A$9:$A$39,$A45,Aug!G$9:G$39)+SUMIF(Sep!$A$9:$A$39,$A45,Sep!G$9:G$39)+SUMIF(Okt!$A$9:$A$39,$A45,Okt!G$9:G$39)+SUMIF(Nov!$A$9:$A$39,$A45,Nov!G$9:G$39)+SUMIF(Dez!$A$9:$A$39,$A45,Dez!G$9:G$39)</f>
        <v>0</v>
      </c>
      <c r="D45" s="496">
        <f>SUMIF(Jan!$A$9:$A$39,$A45,Jan!H$9:H$39)+SUMIF(Feb!$A$9:$A$39,$A45,Feb!H$9:H$39)+SUMIF(Mar!$A$9:$A$39,$A45,Mar!H$9:H$39)+SUMIF(Apr!$A$9:$A$39,$A45,Apr!H$9:H$39)+SUMIF(Mai!$A$9:$A$39,$A45,Mai!H$9:H$39)+SUMIF(Jun!$A$9:$A$39,$A45,Jun!H$9:H$39)+SUMIF(Jul!$A$9:$A$39,$A45,Jul!H$9:H$39)+SUMIF(Aug!$A$9:$A$39,$A45,Aug!H$9:H$39)+SUMIF(Sep!$A$9:$A$39,$A45,Sep!H$9:H$39)+SUMIF(Okt!$A$9:$A$39,$A45,Okt!H$9:H$39)+SUMIF(Nov!$A$9:$A$39,$A45,Nov!H$9:H$39)+SUMIF(Dez!$A$9:$A$39,$A45,Dez!H$9:H$39)</f>
        <v>0</v>
      </c>
      <c r="E45" s="496">
        <f>COUNTIF(Jan!$M$105:$M$135,$A45)+COUNTIF(Feb!$M$105:$M$135,$A45)+COUNTIF(Mar!$M$105:$M$135,$A45)+COUNTIF(Apr!$M$105:$M$135,$A45)+COUNTIF(Mai!$M$105:$M$135,$A45)+COUNTIF(Jun!$M$105:$M$135,$A45)+COUNTIF(Jul!$M$105:$M$135,$A45)+COUNTIF(Aug!$M$105:$M$135,$A45)+COUNTIF(Sep!$M$105:$M$135,$A45)+COUNTIF(Okt!$M$105:$M$135,$A45)+COUNTIF(Nov!$M$105:$M$135,$A45)+COUNTIF(Dez!$M$105:$M$135,$A45)</f>
        <v>0</v>
      </c>
      <c r="F45" s="496">
        <f>COUNTIF(Jan!$M$139:$M$169,$A45)+COUNTIF(Feb!$M$139:$M$169,$A45)+COUNTIF(Mar!$M$139:$M$169,$A45)+COUNTIF(Apr!$M$139:$M$169,$A45)+COUNTIF(Mai!$M$139:$M$169,$A45)+COUNTIF(Jun!$M$139:$M$169,$A45)+COUNTIF(Jul!$M$139:$M$169,$A45)+COUNTIF(Aug!$M$139:$M$169,$A45)+COUNTIF(Sep!$M$139:$M$169,$A45)+COUNTIF(Okt!$M$139:$M$169,$A45)+COUNTIF(Nov!$M$139:$M$169,$A45)+COUNTIF(Dez!$M$139:$M$169,$A45)</f>
        <v>0</v>
      </c>
      <c r="G45" s="496">
        <f t="shared" si="3"/>
        <v>0</v>
      </c>
      <c r="H45" s="93" t="str">
        <f t="shared" si="0"/>
        <v/>
      </c>
      <c r="I45" s="93" t="str">
        <f>IF(ISERROR(H45/(Start!$D$25*Start!$D$25)),"",H45/(Start!$D$25*Start!$D$25))</f>
        <v/>
      </c>
      <c r="J45" s="16">
        <f>SUMIF(Jan!$M$105:$M$135,$A45,Jan!R$105:R$135)+SUMIF(Feb!$M$105:$M$135,$A45,Feb!R$105:R$135)+SUMIF(Mar!$M$105:$M$135,$A45,Mar!R$105:R$135)+SUMIF(Apr!$M$105:$M$135,$A45,Apr!R$105:R$135)+SUMIF(Mai!$M$105:$M$135,$A45,Mai!R$105:R$135)+SUMIF(Jun!$M$105:$M$135,$A45,Jun!R$105:R$135)+SUMIF(Jul!$M$105:$M$135,$A45,Jul!R$105:R$135)+SUMIF(Aug!$M$105:$M$135,$A45,Aug!R$105:R$135)+SUMIF(Sep!$M$105:$M$135,$A45,Sep!R$105:R$135)+SUMIF(Okt!$M$105:$M$135,$A45,Okt!R$105:R$135)+SUMIF(Nov!$M$105:$M$135,$A45,Nov!R$105:R$135)+SUMIF(Dez!$M$105:$M$135,$A45,Dez!R$105:R$135)</f>
        <v>0</v>
      </c>
      <c r="K45" s="16">
        <f>SUMIF(Jan!$M$139:$M$169,$A45,Jan!R$139:R$169)+SUMIF(Feb!$M$139:$M$169,$A45,Feb!R$139:R$169)+SUMIF(Mar!$M$139:$M$169,$A45,Mar!R$139:R$169)+SUMIF(Apr!$M$139:$M$169,$A45,Apr!R$139:R$169)+SUMIF(Mai!$M$139:$M$169,$A45,Mai!R$139:R$169)+SUMIF(Jun!$M$139:$M$169,$A45,Jun!R$139:R$169)+SUMIF(Jul!$M$139:$M$169,$A45,Jul!R$139:R$169)+SUMIF(Aug!$M$139:$M$169,$A45,Aug!R$139:R$169)+SUMIF(Sep!$M$139:$M$169,$A45,Sep!R$139:R$169)+SUMIF(Okt!$M$139:$M$169,$A45,Okt!R$139:R$169)+SUMIF(Nov!$M$139:$M$169,$A45,Nov!R$139:R$169)+SUMIF(Dez!$M$139:$M$169,$A45,Dez!R$139:R$169)</f>
        <v>0</v>
      </c>
      <c r="L45" s="16" t="str">
        <f t="shared" si="4"/>
        <v/>
      </c>
      <c r="M45" s="17">
        <f>SUMIF(Jan!$M$105:$M$135,$A45,Jan!S$105:S$135)+SUMIF(Feb!$M$105:$M$135,$A45,Feb!S$105:S$135)+SUMIF(Mar!$M$105:$M$135,$A45,Mar!S$105:S$135)+SUMIF(Apr!$M$105:$M$135,$A45,Apr!S$105:S$135)+SUMIF(Mai!$M$105:$M$135,$A45,Mai!S$105:S$135)+SUMIF(Jun!$M$105:$M$135,$A45,Jun!S$105:S$135)+SUMIF(Jul!$M$105:$M$135,$A45,Jul!S$105:S$135)+SUMIF(Aug!$M$105:$M$135,$A45,Aug!S$105:S$135)+SUMIF(Sep!$M$105:$M$135,$A45,Sep!S$105:S$135)+SUMIF(Okt!$M$105:$M$135,$A45,Okt!S$105:S$135)+SUMIF(Nov!$M$105:$M$135,$A45,Nov!S$105:S$135)+SUMIF(Dez!$M$105:$M$135,$A45,Dez!S$105:S$135)</f>
        <v>0</v>
      </c>
      <c r="N45" s="17">
        <f>SUMIF(Jan!$M$139:$M$169,$A45,Jan!S$139:S$169)+SUMIF(Feb!$M$139:$M$169,$A45,Feb!S$139:S$169)+SUMIF(Mar!$M$139:$M$169,$A45,Mar!S$139:S$169)+SUMIF(Apr!$M$139:$M$169,$A45,Apr!S$139:S$169)+SUMIF(Mai!$M$139:$M$169,$A45,Mai!S$139:S$169)+SUMIF(Jun!$M$139:$M$169,$A45,Jun!S$139:S$169)+SUMIF(Jul!$M$139:$M$169,$A45,Jul!S$139:S$169)+SUMIF(Aug!$M$139:$M$169,$A45,Aug!S$139:S$169)+SUMIF(Sep!$M$139:$M$169,$A45,Sep!S$139:S$169)+SUMIF(Okt!$M$139:$M$169,$A45,Okt!S$139:S$169)+SUMIF(Nov!$M$139:$M$169,$A45,Nov!S$139:S$169)+SUMIF(Dez!$M$139:$M$169,$A45,Dez!S$139:S$169)</f>
        <v>0</v>
      </c>
      <c r="O45" s="17" t="str">
        <f t="shared" si="5"/>
        <v/>
      </c>
      <c r="P45" s="74">
        <f>SUMIF(Jan!$M$105:$M$135,$A45,Jan!U$105:U$135)+SUMIF(Feb!$M$105:$M$135,$A45,Feb!U$105:U$135)+SUMIF(Mar!$M$105:$M$135,$A45,Mar!U$105:U$135)+SUMIF(Apr!$M$105:$M$135,$A45,Apr!U$105:U$135)+SUMIF(Mai!$M$105:$M$135,$A45,Mai!U$105:U$135)+SUMIF(Jun!$M$105:$M$135,$A45,Jun!U$105:U$135)+SUMIF(Jul!$M$105:$M$135,$A45,Jul!U$105:U$135)+SUMIF(Aug!$M$105:$M$135,$A45,Aug!U$105:U$135)+SUMIF(Sep!$M$105:$M$135,$A45,Sep!U$105:U$135)+SUMIF(Okt!$M$105:$M$135,$A45,Okt!U$105:U$135)+SUMIF(Nov!$M$105:$M$135,$A45,Nov!U$105:U$135)+SUMIF(Dez!$M$105:$M$135,$A45,Dez!U$105:U$135)</f>
        <v>0</v>
      </c>
      <c r="Q45" s="74">
        <f>SUMIF(Jan!$M$139:$M$169,$A45,Jan!U$139:U$169)+SUMIF(Feb!$M$139:$M$169,$A45,Feb!U$139:U$169)+SUMIF(Mar!$M$139:$M$169,$A45,Mar!U$139:U$169)+SUMIF(Apr!$M$139:$M$169,$A45,Apr!U$139:U$169)+SUMIF(Mai!$M$139:$M$169,$A45,Mai!U$139:U$169)+SUMIF(Jun!$M$139:$M$169,$A45,Jun!U$139:U$169)+SUMIF(Jul!$M$139:$M$169,$A45,Jul!U$139:U$169)+SUMIF(Aug!$M$139:$M$169,$A45,Aug!U$139:U$169)+SUMIF(Sep!$M$139:$M$169,$A45,Sep!U$139:U$169)+SUMIF(Okt!$M$139:$M$169,$A45,Okt!U$139:U$169)+SUMIF(Nov!$M$139:$M$169,$A45,Nov!U$139:U$169)+SUMIF(Dez!$M$139:$M$169,$A45,Dez!U$139:U$169)</f>
        <v>0</v>
      </c>
      <c r="R45" s="11" t="str">
        <f t="shared" si="6"/>
        <v/>
      </c>
      <c r="S45" s="74" t="str">
        <f>IF(V45=0,"",(SUMIF(Jan!M$9:M$73,A45,Jan!W$9:W$73)+SUMIF(Feb!M$9:M$73,A45,Feb!W$9:W$73)+SUMIF(Mar!M$9:M$73,A45,Mar!W$9:W$73)+SUMIF(Apr!M$9:M$73,A45,Apr!W$9:W$73)+SUMIF(Mai!M$9:M$73,A45,Mai!W$9:W$73)+SUMIF(Jun!M$9:M$73,A45,Jun!W$9:W$73)+SUMIF(Jul!M$9:M$73,A45,Jul!W$9:W$73)+SUMIF(Aug!M$9:M$73,A45,Aug!W$9:W$73)+SUMIF(Sep!M$9:M$73,A45,Sep!W$9:W$73)+SUMIF(Okt!M$9:M$73,A45,Okt!W$9:W$73)+SUMIF(Nov!M$9:M$73,A45,Nov!W$9:W$73)+SUMIF(Dez!M$9:M$73,A45,Dez!W$9:W$73))/V45)</f>
        <v/>
      </c>
      <c r="T45" s="1" t="str">
        <f t="shared" si="7"/>
        <v/>
      </c>
      <c r="U45" s="6" t="str">
        <f t="shared" si="8"/>
        <v/>
      </c>
      <c r="V45" s="94">
        <f>COUNTIF(Jan!$M$105:$M$135,$A45)+COUNTIF(Jan!$M$139:$M$169,$A45)+COUNTIF(Feb!$M$105:$M$135,$A45)+COUNTIF(Feb!$M$139:$M$169,$A45)+COUNTIF(Mar!$M$105:$M$135,$A45)+COUNTIF(Mar!$M$139:$M$169,$A45)+COUNTIF(Apr!$M$105:$M$135,$A45)+COUNTIF(Apr!$M$139:$M$169,$A45)+COUNTIF(Mai!$M$105:$M$135,$A45)+COUNTIF(Mai!$M$139:$M$169,$A45)+COUNTIF(Jun!$M$105:$M$135,$A45)+COUNTIF(Jun!$M$139:$M$169,$A45)+COUNTIF(Jul!$M$105:$M$135,$A45)+COUNTIF(Jul!$M$139:$M$169,$A45)+COUNTIF(Aug!$M$105:$M$135,$A45)+COUNTIF(Aug!$M$139:$M$169,$A45)+COUNTIF(Sep!$M$105:$M$135,$A45)+COUNTIF(Sep!$M$139:$M$169,$A45)+COUNTIF(Okt!$M$105:$M$135,$A45)+COUNTIF(Okt!$M$139:$M$169,$A45)+COUNTIF(Nov!$M$105:$M$135,$A45)+COUNTIF(Nov!$M$139:$M$169,$A45)+COUNTIF(Dez!$M$105:$M$135,$A45)+COUNTIF(Dez!$M$139:$M$169,$A45)</f>
        <v>0</v>
      </c>
      <c r="W45" s="8" t="str">
        <f t="shared" si="12"/>
        <v/>
      </c>
      <c r="X45" s="6" t="str">
        <f t="shared" si="9"/>
        <v/>
      </c>
      <c r="Y45" s="18" t="str">
        <f t="shared" si="10"/>
        <v/>
      </c>
    </row>
    <row r="46" spans="1:25" x14ac:dyDescent="0.2">
      <c r="A46" s="175">
        <f t="shared" si="11"/>
        <v>34</v>
      </c>
      <c r="B46" s="93" t="e">
        <f t="shared" si="2"/>
        <v>#N/A</v>
      </c>
      <c r="C46" s="495">
        <f>SUMIF(Jan!$A$9:$A$39,$A46,Jan!G$9:G$39)+SUMIF(Feb!$A$9:$A$39,$A46,Feb!G$9:G$39)+SUMIF(Mar!$A$9:$A$39,$A46,Mar!G$9:G$39)+SUMIF(Apr!$A$9:$A$39,$A46,Apr!G$9:G$39)+SUMIF(Mai!$A$9:$A$39,$A46,Mai!G$9:G$39)+SUMIF(Jun!$A$9:$A$39,$A46,Jun!G$9:G$39)+SUMIF(Jul!$A$9:$A$39,$A46,Jul!G$9:G$39)+SUMIF(Aug!$A$9:$A$39,$A46,Aug!G$9:G$39)+SUMIF(Sep!$A$9:$A$39,$A46,Sep!G$9:G$39)+SUMIF(Okt!$A$9:$A$39,$A46,Okt!G$9:G$39)+SUMIF(Nov!$A$9:$A$39,$A46,Nov!G$9:G$39)+SUMIF(Dez!$A$9:$A$39,$A46,Dez!G$9:G$39)</f>
        <v>0</v>
      </c>
      <c r="D46" s="496">
        <f>SUMIF(Jan!$A$9:$A$39,$A46,Jan!H$9:H$39)+SUMIF(Feb!$A$9:$A$39,$A46,Feb!H$9:H$39)+SUMIF(Mar!$A$9:$A$39,$A46,Mar!H$9:H$39)+SUMIF(Apr!$A$9:$A$39,$A46,Apr!H$9:H$39)+SUMIF(Mai!$A$9:$A$39,$A46,Mai!H$9:H$39)+SUMIF(Jun!$A$9:$A$39,$A46,Jun!H$9:H$39)+SUMIF(Jul!$A$9:$A$39,$A46,Jul!H$9:H$39)+SUMIF(Aug!$A$9:$A$39,$A46,Aug!H$9:H$39)+SUMIF(Sep!$A$9:$A$39,$A46,Sep!H$9:H$39)+SUMIF(Okt!$A$9:$A$39,$A46,Okt!H$9:H$39)+SUMIF(Nov!$A$9:$A$39,$A46,Nov!H$9:H$39)+SUMIF(Dez!$A$9:$A$39,$A46,Dez!H$9:H$39)</f>
        <v>0</v>
      </c>
      <c r="E46" s="496">
        <f>COUNTIF(Jan!$M$105:$M$135,$A46)+COUNTIF(Feb!$M$105:$M$135,$A46)+COUNTIF(Mar!$M$105:$M$135,$A46)+COUNTIF(Apr!$M$105:$M$135,$A46)+COUNTIF(Mai!$M$105:$M$135,$A46)+COUNTIF(Jun!$M$105:$M$135,$A46)+COUNTIF(Jul!$M$105:$M$135,$A46)+COUNTIF(Aug!$M$105:$M$135,$A46)+COUNTIF(Sep!$M$105:$M$135,$A46)+COUNTIF(Okt!$M$105:$M$135,$A46)+COUNTIF(Nov!$M$105:$M$135,$A46)+COUNTIF(Dez!$M$105:$M$135,$A46)</f>
        <v>0</v>
      </c>
      <c r="F46" s="496">
        <f>COUNTIF(Jan!$M$139:$M$169,$A46)+COUNTIF(Feb!$M$139:$M$169,$A46)+COUNTIF(Mar!$M$139:$M$169,$A46)+COUNTIF(Apr!$M$139:$M$169,$A46)+COUNTIF(Mai!$M$139:$M$169,$A46)+COUNTIF(Jun!$M$139:$M$169,$A46)+COUNTIF(Jul!$M$139:$M$169,$A46)+COUNTIF(Aug!$M$139:$M$169,$A46)+COUNTIF(Sep!$M$139:$M$169,$A46)+COUNTIF(Okt!$M$139:$M$169,$A46)+COUNTIF(Nov!$M$139:$M$169,$A46)+COUNTIF(Dez!$M$139:$M$169,$A46)</f>
        <v>0</v>
      </c>
      <c r="G46" s="496">
        <f t="shared" si="3"/>
        <v>0</v>
      </c>
      <c r="H46" s="93" t="str">
        <f t="shared" si="0"/>
        <v/>
      </c>
      <c r="I46" s="93" t="str">
        <f>IF(ISERROR(H46/(Start!$D$25*Start!$D$25)),"",H46/(Start!$D$25*Start!$D$25))</f>
        <v/>
      </c>
      <c r="J46" s="16">
        <f>SUMIF(Jan!$M$105:$M$135,$A46,Jan!R$105:R$135)+SUMIF(Feb!$M$105:$M$135,$A46,Feb!R$105:R$135)+SUMIF(Mar!$M$105:$M$135,$A46,Mar!R$105:R$135)+SUMIF(Apr!$M$105:$M$135,$A46,Apr!R$105:R$135)+SUMIF(Mai!$M$105:$M$135,$A46,Mai!R$105:R$135)+SUMIF(Jun!$M$105:$M$135,$A46,Jun!R$105:R$135)+SUMIF(Jul!$M$105:$M$135,$A46,Jul!R$105:R$135)+SUMIF(Aug!$M$105:$M$135,$A46,Aug!R$105:R$135)+SUMIF(Sep!$M$105:$M$135,$A46,Sep!R$105:R$135)+SUMIF(Okt!$M$105:$M$135,$A46,Okt!R$105:R$135)+SUMIF(Nov!$M$105:$M$135,$A46,Nov!R$105:R$135)+SUMIF(Dez!$M$105:$M$135,$A46,Dez!R$105:R$135)</f>
        <v>0</v>
      </c>
      <c r="K46" s="16">
        <f>SUMIF(Jan!$M$139:$M$169,$A46,Jan!R$139:R$169)+SUMIF(Feb!$M$139:$M$169,$A46,Feb!R$139:R$169)+SUMIF(Mar!$M$139:$M$169,$A46,Mar!R$139:R$169)+SUMIF(Apr!$M$139:$M$169,$A46,Apr!R$139:R$169)+SUMIF(Mai!$M$139:$M$169,$A46,Mai!R$139:R$169)+SUMIF(Jun!$M$139:$M$169,$A46,Jun!R$139:R$169)+SUMIF(Jul!$M$139:$M$169,$A46,Jul!R$139:R$169)+SUMIF(Aug!$M$139:$M$169,$A46,Aug!R$139:R$169)+SUMIF(Sep!$M$139:$M$169,$A46,Sep!R$139:R$169)+SUMIF(Okt!$M$139:$M$169,$A46,Okt!R$139:R$169)+SUMIF(Nov!$M$139:$M$169,$A46,Nov!R$139:R$169)+SUMIF(Dez!$M$139:$M$169,$A46,Dez!R$139:R$169)</f>
        <v>0</v>
      </c>
      <c r="L46" s="16" t="str">
        <f t="shared" si="4"/>
        <v/>
      </c>
      <c r="M46" s="17">
        <f>SUMIF(Jan!$M$105:$M$135,$A46,Jan!S$105:S$135)+SUMIF(Feb!$M$105:$M$135,$A46,Feb!S$105:S$135)+SUMIF(Mar!$M$105:$M$135,$A46,Mar!S$105:S$135)+SUMIF(Apr!$M$105:$M$135,$A46,Apr!S$105:S$135)+SUMIF(Mai!$M$105:$M$135,$A46,Mai!S$105:S$135)+SUMIF(Jun!$M$105:$M$135,$A46,Jun!S$105:S$135)+SUMIF(Jul!$M$105:$M$135,$A46,Jul!S$105:S$135)+SUMIF(Aug!$M$105:$M$135,$A46,Aug!S$105:S$135)+SUMIF(Sep!$M$105:$M$135,$A46,Sep!S$105:S$135)+SUMIF(Okt!$M$105:$M$135,$A46,Okt!S$105:S$135)+SUMIF(Nov!$M$105:$M$135,$A46,Nov!S$105:S$135)+SUMIF(Dez!$M$105:$M$135,$A46,Dez!S$105:S$135)</f>
        <v>0</v>
      </c>
      <c r="N46" s="17">
        <f>SUMIF(Jan!$M$139:$M$169,$A46,Jan!S$139:S$169)+SUMIF(Feb!$M$139:$M$169,$A46,Feb!S$139:S$169)+SUMIF(Mar!$M$139:$M$169,$A46,Mar!S$139:S$169)+SUMIF(Apr!$M$139:$M$169,$A46,Apr!S$139:S$169)+SUMIF(Mai!$M$139:$M$169,$A46,Mai!S$139:S$169)+SUMIF(Jun!$M$139:$M$169,$A46,Jun!S$139:S$169)+SUMIF(Jul!$M$139:$M$169,$A46,Jul!S$139:S$169)+SUMIF(Aug!$M$139:$M$169,$A46,Aug!S$139:S$169)+SUMIF(Sep!$M$139:$M$169,$A46,Sep!S$139:S$169)+SUMIF(Okt!$M$139:$M$169,$A46,Okt!S$139:S$169)+SUMIF(Nov!$M$139:$M$169,$A46,Nov!S$139:S$169)+SUMIF(Dez!$M$139:$M$169,$A46,Dez!S$139:S$169)</f>
        <v>0</v>
      </c>
      <c r="O46" s="17" t="str">
        <f t="shared" si="5"/>
        <v/>
      </c>
      <c r="P46" s="74">
        <f>SUMIF(Jan!$M$105:$M$135,$A46,Jan!U$105:U$135)+SUMIF(Feb!$M$105:$M$135,$A46,Feb!U$105:U$135)+SUMIF(Mar!$M$105:$M$135,$A46,Mar!U$105:U$135)+SUMIF(Apr!$M$105:$M$135,$A46,Apr!U$105:U$135)+SUMIF(Mai!$M$105:$M$135,$A46,Mai!U$105:U$135)+SUMIF(Jun!$M$105:$M$135,$A46,Jun!U$105:U$135)+SUMIF(Jul!$M$105:$M$135,$A46,Jul!U$105:U$135)+SUMIF(Aug!$M$105:$M$135,$A46,Aug!U$105:U$135)+SUMIF(Sep!$M$105:$M$135,$A46,Sep!U$105:U$135)+SUMIF(Okt!$M$105:$M$135,$A46,Okt!U$105:U$135)+SUMIF(Nov!$M$105:$M$135,$A46,Nov!U$105:U$135)+SUMIF(Dez!$M$105:$M$135,$A46,Dez!U$105:U$135)</f>
        <v>0</v>
      </c>
      <c r="Q46" s="74">
        <f>SUMIF(Jan!$M$139:$M$169,$A46,Jan!U$139:U$169)+SUMIF(Feb!$M$139:$M$169,$A46,Feb!U$139:U$169)+SUMIF(Mar!$M$139:$M$169,$A46,Mar!U$139:U$169)+SUMIF(Apr!$M$139:$M$169,$A46,Apr!U$139:U$169)+SUMIF(Mai!$M$139:$M$169,$A46,Mai!U$139:U$169)+SUMIF(Jun!$M$139:$M$169,$A46,Jun!U$139:U$169)+SUMIF(Jul!$M$139:$M$169,$A46,Jul!U$139:U$169)+SUMIF(Aug!$M$139:$M$169,$A46,Aug!U$139:U$169)+SUMIF(Sep!$M$139:$M$169,$A46,Sep!U$139:U$169)+SUMIF(Okt!$M$139:$M$169,$A46,Okt!U$139:U$169)+SUMIF(Nov!$M$139:$M$169,$A46,Nov!U$139:U$169)+SUMIF(Dez!$M$139:$M$169,$A46,Dez!U$139:U$169)</f>
        <v>0</v>
      </c>
      <c r="R46" s="11" t="str">
        <f t="shared" si="6"/>
        <v/>
      </c>
      <c r="S46" s="74" t="str">
        <f>IF(V46=0,"",(SUMIF(Jan!M$9:M$73,A46,Jan!W$9:W$73)+SUMIF(Feb!M$9:M$73,A46,Feb!W$9:W$73)+SUMIF(Mar!M$9:M$73,A46,Mar!W$9:W$73)+SUMIF(Apr!M$9:M$73,A46,Apr!W$9:W$73)+SUMIF(Mai!M$9:M$73,A46,Mai!W$9:W$73)+SUMIF(Jun!M$9:M$73,A46,Jun!W$9:W$73)+SUMIF(Jul!M$9:M$73,A46,Jul!W$9:W$73)+SUMIF(Aug!M$9:M$73,A46,Aug!W$9:W$73)+SUMIF(Sep!M$9:M$73,A46,Sep!W$9:W$73)+SUMIF(Okt!M$9:M$73,A46,Okt!W$9:W$73)+SUMIF(Nov!M$9:M$73,A46,Nov!W$9:W$73)+SUMIF(Dez!M$9:M$73,A46,Dez!W$9:W$73))/V46)</f>
        <v/>
      </c>
      <c r="T46" s="1" t="str">
        <f t="shared" si="7"/>
        <v/>
      </c>
      <c r="U46" s="6" t="str">
        <f t="shared" si="8"/>
        <v/>
      </c>
      <c r="V46" s="94">
        <f>COUNTIF(Jan!$M$105:$M$135,$A46)+COUNTIF(Jan!$M$139:$M$169,$A46)+COUNTIF(Feb!$M$105:$M$135,$A46)+COUNTIF(Feb!$M$139:$M$169,$A46)+COUNTIF(Mar!$M$105:$M$135,$A46)+COUNTIF(Mar!$M$139:$M$169,$A46)+COUNTIF(Apr!$M$105:$M$135,$A46)+COUNTIF(Apr!$M$139:$M$169,$A46)+COUNTIF(Mai!$M$105:$M$135,$A46)+COUNTIF(Mai!$M$139:$M$169,$A46)+COUNTIF(Jun!$M$105:$M$135,$A46)+COUNTIF(Jun!$M$139:$M$169,$A46)+COUNTIF(Jul!$M$105:$M$135,$A46)+COUNTIF(Jul!$M$139:$M$169,$A46)+COUNTIF(Aug!$M$105:$M$135,$A46)+COUNTIF(Aug!$M$139:$M$169,$A46)+COUNTIF(Sep!$M$105:$M$135,$A46)+COUNTIF(Sep!$M$139:$M$169,$A46)+COUNTIF(Okt!$M$105:$M$135,$A46)+COUNTIF(Okt!$M$139:$M$169,$A46)+COUNTIF(Nov!$M$105:$M$135,$A46)+COUNTIF(Nov!$M$139:$M$169,$A46)+COUNTIF(Dez!$M$105:$M$135,$A46)+COUNTIF(Dez!$M$139:$M$169,$A46)</f>
        <v>0</v>
      </c>
      <c r="W46" s="8" t="str">
        <f t="shared" si="12"/>
        <v/>
      </c>
      <c r="X46" s="6" t="str">
        <f t="shared" si="9"/>
        <v/>
      </c>
      <c r="Y46" s="18" t="str">
        <f t="shared" si="10"/>
        <v/>
      </c>
    </row>
    <row r="47" spans="1:25" x14ac:dyDescent="0.2">
      <c r="A47" s="175">
        <f t="shared" si="11"/>
        <v>35</v>
      </c>
      <c r="B47" s="93" t="e">
        <f t="shared" si="2"/>
        <v>#N/A</v>
      </c>
      <c r="C47" s="495">
        <f>SUMIF(Jan!$A$9:$A$39,$A47,Jan!G$9:G$39)+SUMIF(Feb!$A$9:$A$39,$A47,Feb!G$9:G$39)+SUMIF(Mar!$A$9:$A$39,$A47,Mar!G$9:G$39)+SUMIF(Apr!$A$9:$A$39,$A47,Apr!G$9:G$39)+SUMIF(Mai!$A$9:$A$39,$A47,Mai!G$9:G$39)+SUMIF(Jun!$A$9:$A$39,$A47,Jun!G$9:G$39)+SUMIF(Jul!$A$9:$A$39,$A47,Jul!G$9:G$39)+SUMIF(Aug!$A$9:$A$39,$A47,Aug!G$9:G$39)+SUMIF(Sep!$A$9:$A$39,$A47,Sep!G$9:G$39)+SUMIF(Okt!$A$9:$A$39,$A47,Okt!G$9:G$39)+SUMIF(Nov!$A$9:$A$39,$A47,Nov!G$9:G$39)+SUMIF(Dez!$A$9:$A$39,$A47,Dez!G$9:G$39)</f>
        <v>0</v>
      </c>
      <c r="D47" s="496">
        <f>SUMIF(Jan!$A$9:$A$39,$A47,Jan!H$9:H$39)+SUMIF(Feb!$A$9:$A$39,$A47,Feb!H$9:H$39)+SUMIF(Mar!$A$9:$A$39,$A47,Mar!H$9:H$39)+SUMIF(Apr!$A$9:$A$39,$A47,Apr!H$9:H$39)+SUMIF(Mai!$A$9:$A$39,$A47,Mai!H$9:H$39)+SUMIF(Jun!$A$9:$A$39,$A47,Jun!H$9:H$39)+SUMIF(Jul!$A$9:$A$39,$A47,Jul!H$9:H$39)+SUMIF(Aug!$A$9:$A$39,$A47,Aug!H$9:H$39)+SUMIF(Sep!$A$9:$A$39,$A47,Sep!H$9:H$39)+SUMIF(Okt!$A$9:$A$39,$A47,Okt!H$9:H$39)+SUMIF(Nov!$A$9:$A$39,$A47,Nov!H$9:H$39)+SUMIF(Dez!$A$9:$A$39,$A47,Dez!H$9:H$39)</f>
        <v>0</v>
      </c>
      <c r="E47" s="496">
        <f>COUNTIF(Jan!$M$105:$M$135,$A47)+COUNTIF(Feb!$M$105:$M$135,$A47)+COUNTIF(Mar!$M$105:$M$135,$A47)+COUNTIF(Apr!$M$105:$M$135,$A47)+COUNTIF(Mai!$M$105:$M$135,$A47)+COUNTIF(Jun!$M$105:$M$135,$A47)+COUNTIF(Jul!$M$105:$M$135,$A47)+COUNTIF(Aug!$M$105:$M$135,$A47)+COUNTIF(Sep!$M$105:$M$135,$A47)+COUNTIF(Okt!$M$105:$M$135,$A47)+COUNTIF(Nov!$M$105:$M$135,$A47)+COUNTIF(Dez!$M$105:$M$135,$A47)</f>
        <v>0</v>
      </c>
      <c r="F47" s="496">
        <f>COUNTIF(Jan!$M$139:$M$169,$A47)+COUNTIF(Feb!$M$139:$M$169,$A47)+COUNTIF(Mar!$M$139:$M$169,$A47)+COUNTIF(Apr!$M$139:$M$169,$A47)+COUNTIF(Mai!$M$139:$M$169,$A47)+COUNTIF(Jun!$M$139:$M$169,$A47)+COUNTIF(Jul!$M$139:$M$169,$A47)+COUNTIF(Aug!$M$139:$M$169,$A47)+COUNTIF(Sep!$M$139:$M$169,$A47)+COUNTIF(Okt!$M$139:$M$169,$A47)+COUNTIF(Nov!$M$139:$M$169,$A47)+COUNTIF(Dez!$M$139:$M$169,$A47)</f>
        <v>0</v>
      </c>
      <c r="G47" s="496">
        <f t="shared" si="3"/>
        <v>0</v>
      </c>
      <c r="H47" s="93" t="str">
        <f t="shared" si="0"/>
        <v/>
      </c>
      <c r="I47" s="93" t="str">
        <f>IF(ISERROR(H47/(Start!$D$25*Start!$D$25)),"",H47/(Start!$D$25*Start!$D$25))</f>
        <v/>
      </c>
      <c r="J47" s="16">
        <f>SUMIF(Jan!$M$105:$M$135,$A47,Jan!R$105:R$135)+SUMIF(Feb!$M$105:$M$135,$A47,Feb!R$105:R$135)+SUMIF(Mar!$M$105:$M$135,$A47,Mar!R$105:R$135)+SUMIF(Apr!$M$105:$M$135,$A47,Apr!R$105:R$135)+SUMIF(Mai!$M$105:$M$135,$A47,Mai!R$105:R$135)+SUMIF(Jun!$M$105:$M$135,$A47,Jun!R$105:R$135)+SUMIF(Jul!$M$105:$M$135,$A47,Jul!R$105:R$135)+SUMIF(Aug!$M$105:$M$135,$A47,Aug!R$105:R$135)+SUMIF(Sep!$M$105:$M$135,$A47,Sep!R$105:R$135)+SUMIF(Okt!$M$105:$M$135,$A47,Okt!R$105:R$135)+SUMIF(Nov!$M$105:$M$135,$A47,Nov!R$105:R$135)+SUMIF(Dez!$M$105:$M$135,$A47,Dez!R$105:R$135)</f>
        <v>0</v>
      </c>
      <c r="K47" s="16">
        <f>SUMIF(Jan!$M$139:$M$169,$A47,Jan!R$139:R$169)+SUMIF(Feb!$M$139:$M$169,$A47,Feb!R$139:R$169)+SUMIF(Mar!$M$139:$M$169,$A47,Mar!R$139:R$169)+SUMIF(Apr!$M$139:$M$169,$A47,Apr!R$139:R$169)+SUMIF(Mai!$M$139:$M$169,$A47,Mai!R$139:R$169)+SUMIF(Jun!$M$139:$M$169,$A47,Jun!R$139:R$169)+SUMIF(Jul!$M$139:$M$169,$A47,Jul!R$139:R$169)+SUMIF(Aug!$M$139:$M$169,$A47,Aug!R$139:R$169)+SUMIF(Sep!$M$139:$M$169,$A47,Sep!R$139:R$169)+SUMIF(Okt!$M$139:$M$169,$A47,Okt!R$139:R$169)+SUMIF(Nov!$M$139:$M$169,$A47,Nov!R$139:R$169)+SUMIF(Dez!$M$139:$M$169,$A47,Dez!R$139:R$169)</f>
        <v>0</v>
      </c>
      <c r="L47" s="16" t="str">
        <f t="shared" si="4"/>
        <v/>
      </c>
      <c r="M47" s="17">
        <f>SUMIF(Jan!$M$105:$M$135,$A47,Jan!S$105:S$135)+SUMIF(Feb!$M$105:$M$135,$A47,Feb!S$105:S$135)+SUMIF(Mar!$M$105:$M$135,$A47,Mar!S$105:S$135)+SUMIF(Apr!$M$105:$M$135,$A47,Apr!S$105:S$135)+SUMIF(Mai!$M$105:$M$135,$A47,Mai!S$105:S$135)+SUMIF(Jun!$M$105:$M$135,$A47,Jun!S$105:S$135)+SUMIF(Jul!$M$105:$M$135,$A47,Jul!S$105:S$135)+SUMIF(Aug!$M$105:$M$135,$A47,Aug!S$105:S$135)+SUMIF(Sep!$M$105:$M$135,$A47,Sep!S$105:S$135)+SUMIF(Okt!$M$105:$M$135,$A47,Okt!S$105:S$135)+SUMIF(Nov!$M$105:$M$135,$A47,Nov!S$105:S$135)+SUMIF(Dez!$M$105:$M$135,$A47,Dez!S$105:S$135)</f>
        <v>0</v>
      </c>
      <c r="N47" s="17">
        <f>SUMIF(Jan!$M$139:$M$169,$A47,Jan!S$139:S$169)+SUMIF(Feb!$M$139:$M$169,$A47,Feb!S$139:S$169)+SUMIF(Mar!$M$139:$M$169,$A47,Mar!S$139:S$169)+SUMIF(Apr!$M$139:$M$169,$A47,Apr!S$139:S$169)+SUMIF(Mai!$M$139:$M$169,$A47,Mai!S$139:S$169)+SUMIF(Jun!$M$139:$M$169,$A47,Jun!S$139:S$169)+SUMIF(Jul!$M$139:$M$169,$A47,Jul!S$139:S$169)+SUMIF(Aug!$M$139:$M$169,$A47,Aug!S$139:S$169)+SUMIF(Sep!$M$139:$M$169,$A47,Sep!S$139:S$169)+SUMIF(Okt!$M$139:$M$169,$A47,Okt!S$139:S$169)+SUMIF(Nov!$M$139:$M$169,$A47,Nov!S$139:S$169)+SUMIF(Dez!$M$139:$M$169,$A47,Dez!S$139:S$169)</f>
        <v>0</v>
      </c>
      <c r="O47" s="17" t="str">
        <f t="shared" si="5"/>
        <v/>
      </c>
      <c r="P47" s="74">
        <f>SUMIF(Jan!$M$105:$M$135,$A47,Jan!U$105:U$135)+SUMIF(Feb!$M$105:$M$135,$A47,Feb!U$105:U$135)+SUMIF(Mar!$M$105:$M$135,$A47,Mar!U$105:U$135)+SUMIF(Apr!$M$105:$M$135,$A47,Apr!U$105:U$135)+SUMIF(Mai!$M$105:$M$135,$A47,Mai!U$105:U$135)+SUMIF(Jun!$M$105:$M$135,$A47,Jun!U$105:U$135)+SUMIF(Jul!$M$105:$M$135,$A47,Jul!U$105:U$135)+SUMIF(Aug!$M$105:$M$135,$A47,Aug!U$105:U$135)+SUMIF(Sep!$M$105:$M$135,$A47,Sep!U$105:U$135)+SUMIF(Okt!$M$105:$M$135,$A47,Okt!U$105:U$135)+SUMIF(Nov!$M$105:$M$135,$A47,Nov!U$105:U$135)+SUMIF(Dez!$M$105:$M$135,$A47,Dez!U$105:U$135)</f>
        <v>0</v>
      </c>
      <c r="Q47" s="74">
        <f>SUMIF(Jan!$M$139:$M$169,$A47,Jan!U$139:U$169)+SUMIF(Feb!$M$139:$M$169,$A47,Feb!U$139:U$169)+SUMIF(Mar!$M$139:$M$169,$A47,Mar!U$139:U$169)+SUMIF(Apr!$M$139:$M$169,$A47,Apr!U$139:U$169)+SUMIF(Mai!$M$139:$M$169,$A47,Mai!U$139:U$169)+SUMIF(Jun!$M$139:$M$169,$A47,Jun!U$139:U$169)+SUMIF(Jul!$M$139:$M$169,$A47,Jul!U$139:U$169)+SUMIF(Aug!$M$139:$M$169,$A47,Aug!U$139:U$169)+SUMIF(Sep!$M$139:$M$169,$A47,Sep!U$139:U$169)+SUMIF(Okt!$M$139:$M$169,$A47,Okt!U$139:U$169)+SUMIF(Nov!$M$139:$M$169,$A47,Nov!U$139:U$169)+SUMIF(Dez!$M$139:$M$169,$A47,Dez!U$139:U$169)</f>
        <v>0</v>
      </c>
      <c r="R47" s="11" t="str">
        <f t="shared" si="6"/>
        <v/>
      </c>
      <c r="S47" s="74" t="str">
        <f>IF(V47=0,"",(SUMIF(Jan!M$9:M$73,A47,Jan!W$9:W$73)+SUMIF(Feb!M$9:M$73,A47,Feb!W$9:W$73)+SUMIF(Mar!M$9:M$73,A47,Mar!W$9:W$73)+SUMIF(Apr!M$9:M$73,A47,Apr!W$9:W$73)+SUMIF(Mai!M$9:M$73,A47,Mai!W$9:W$73)+SUMIF(Jun!M$9:M$73,A47,Jun!W$9:W$73)+SUMIF(Jul!M$9:M$73,A47,Jul!W$9:W$73)+SUMIF(Aug!M$9:M$73,A47,Aug!W$9:W$73)+SUMIF(Sep!M$9:M$73,A47,Sep!W$9:W$73)+SUMIF(Okt!M$9:M$73,A47,Okt!W$9:W$73)+SUMIF(Nov!M$9:M$73,A47,Nov!W$9:W$73)+SUMIF(Dez!M$9:M$73,A47,Dez!W$9:W$73))/V47)</f>
        <v/>
      </c>
      <c r="T47" s="1" t="str">
        <f t="shared" si="7"/>
        <v/>
      </c>
      <c r="U47" s="6" t="str">
        <f t="shared" si="8"/>
        <v/>
      </c>
      <c r="V47" s="94">
        <f>COUNTIF(Jan!$M$105:$M$135,$A47)+COUNTIF(Jan!$M$139:$M$169,$A47)+COUNTIF(Feb!$M$105:$M$135,$A47)+COUNTIF(Feb!$M$139:$M$169,$A47)+COUNTIF(Mar!$M$105:$M$135,$A47)+COUNTIF(Mar!$M$139:$M$169,$A47)+COUNTIF(Apr!$M$105:$M$135,$A47)+COUNTIF(Apr!$M$139:$M$169,$A47)+COUNTIF(Mai!$M$105:$M$135,$A47)+COUNTIF(Mai!$M$139:$M$169,$A47)+COUNTIF(Jun!$M$105:$M$135,$A47)+COUNTIF(Jun!$M$139:$M$169,$A47)+COUNTIF(Jul!$M$105:$M$135,$A47)+COUNTIF(Jul!$M$139:$M$169,$A47)+COUNTIF(Aug!$M$105:$M$135,$A47)+COUNTIF(Aug!$M$139:$M$169,$A47)+COUNTIF(Sep!$M$105:$M$135,$A47)+COUNTIF(Sep!$M$139:$M$169,$A47)+COUNTIF(Okt!$M$105:$M$135,$A47)+COUNTIF(Okt!$M$139:$M$169,$A47)+COUNTIF(Nov!$M$105:$M$135,$A47)+COUNTIF(Nov!$M$139:$M$169,$A47)+COUNTIF(Dez!$M$105:$M$135,$A47)+COUNTIF(Dez!$M$139:$M$169,$A47)</f>
        <v>0</v>
      </c>
      <c r="W47" s="8" t="str">
        <f t="shared" si="12"/>
        <v/>
      </c>
      <c r="X47" s="6" t="str">
        <f t="shared" si="9"/>
        <v/>
      </c>
      <c r="Y47" s="18" t="str">
        <f t="shared" si="10"/>
        <v/>
      </c>
    </row>
    <row r="48" spans="1:25" x14ac:dyDescent="0.2">
      <c r="A48" s="175">
        <f t="shared" si="11"/>
        <v>36</v>
      </c>
      <c r="B48" s="93" t="e">
        <f t="shared" si="2"/>
        <v>#N/A</v>
      </c>
      <c r="C48" s="495">
        <f>SUMIF(Jan!$A$9:$A$39,$A48,Jan!G$9:G$39)+SUMIF(Feb!$A$9:$A$39,$A48,Feb!G$9:G$39)+SUMIF(Mar!$A$9:$A$39,$A48,Mar!G$9:G$39)+SUMIF(Apr!$A$9:$A$39,$A48,Apr!G$9:G$39)+SUMIF(Mai!$A$9:$A$39,$A48,Mai!G$9:G$39)+SUMIF(Jun!$A$9:$A$39,$A48,Jun!G$9:G$39)+SUMIF(Jul!$A$9:$A$39,$A48,Jul!G$9:G$39)+SUMIF(Aug!$A$9:$A$39,$A48,Aug!G$9:G$39)+SUMIF(Sep!$A$9:$A$39,$A48,Sep!G$9:G$39)+SUMIF(Okt!$A$9:$A$39,$A48,Okt!G$9:G$39)+SUMIF(Nov!$A$9:$A$39,$A48,Nov!G$9:G$39)+SUMIF(Dez!$A$9:$A$39,$A48,Dez!G$9:G$39)</f>
        <v>0</v>
      </c>
      <c r="D48" s="496">
        <f>SUMIF(Jan!$A$9:$A$39,$A48,Jan!H$9:H$39)+SUMIF(Feb!$A$9:$A$39,$A48,Feb!H$9:H$39)+SUMIF(Mar!$A$9:$A$39,$A48,Mar!H$9:H$39)+SUMIF(Apr!$A$9:$A$39,$A48,Apr!H$9:H$39)+SUMIF(Mai!$A$9:$A$39,$A48,Mai!H$9:H$39)+SUMIF(Jun!$A$9:$A$39,$A48,Jun!H$9:H$39)+SUMIF(Jul!$A$9:$A$39,$A48,Jul!H$9:H$39)+SUMIF(Aug!$A$9:$A$39,$A48,Aug!H$9:H$39)+SUMIF(Sep!$A$9:$A$39,$A48,Sep!H$9:H$39)+SUMIF(Okt!$A$9:$A$39,$A48,Okt!H$9:H$39)+SUMIF(Nov!$A$9:$A$39,$A48,Nov!H$9:H$39)+SUMIF(Dez!$A$9:$A$39,$A48,Dez!H$9:H$39)</f>
        <v>0</v>
      </c>
      <c r="E48" s="496">
        <f>COUNTIF(Jan!$M$105:$M$135,$A48)+COUNTIF(Feb!$M$105:$M$135,$A48)+COUNTIF(Mar!$M$105:$M$135,$A48)+COUNTIF(Apr!$M$105:$M$135,$A48)+COUNTIF(Mai!$M$105:$M$135,$A48)+COUNTIF(Jun!$M$105:$M$135,$A48)+COUNTIF(Jul!$M$105:$M$135,$A48)+COUNTIF(Aug!$M$105:$M$135,$A48)+COUNTIF(Sep!$M$105:$M$135,$A48)+COUNTIF(Okt!$M$105:$M$135,$A48)+COUNTIF(Nov!$M$105:$M$135,$A48)+COUNTIF(Dez!$M$105:$M$135,$A48)</f>
        <v>0</v>
      </c>
      <c r="F48" s="496">
        <f>COUNTIF(Jan!$M$139:$M$169,$A48)+COUNTIF(Feb!$M$139:$M$169,$A48)+COUNTIF(Mar!$M$139:$M$169,$A48)+COUNTIF(Apr!$M$139:$M$169,$A48)+COUNTIF(Mai!$M$139:$M$169,$A48)+COUNTIF(Jun!$M$139:$M$169,$A48)+COUNTIF(Jul!$M$139:$M$169,$A48)+COUNTIF(Aug!$M$139:$M$169,$A48)+COUNTIF(Sep!$M$139:$M$169,$A48)+COUNTIF(Okt!$M$139:$M$169,$A48)+COUNTIF(Nov!$M$139:$M$169,$A48)+COUNTIF(Dez!$M$139:$M$169,$A48)</f>
        <v>0</v>
      </c>
      <c r="G48" s="496">
        <f t="shared" si="3"/>
        <v>0</v>
      </c>
      <c r="H48" s="93" t="str">
        <f t="shared" si="0"/>
        <v/>
      </c>
      <c r="I48" s="93" t="str">
        <f>IF(ISERROR(H48/(Start!$D$25*Start!$D$25)),"",H48/(Start!$D$25*Start!$D$25))</f>
        <v/>
      </c>
      <c r="J48" s="16">
        <f>SUMIF(Jan!$M$105:$M$135,$A48,Jan!R$105:R$135)+SUMIF(Feb!$M$105:$M$135,$A48,Feb!R$105:R$135)+SUMIF(Mar!$M$105:$M$135,$A48,Mar!R$105:R$135)+SUMIF(Apr!$M$105:$M$135,$A48,Apr!R$105:R$135)+SUMIF(Mai!$M$105:$M$135,$A48,Mai!R$105:R$135)+SUMIF(Jun!$M$105:$M$135,$A48,Jun!R$105:R$135)+SUMIF(Jul!$M$105:$M$135,$A48,Jul!R$105:R$135)+SUMIF(Aug!$M$105:$M$135,$A48,Aug!R$105:R$135)+SUMIF(Sep!$M$105:$M$135,$A48,Sep!R$105:R$135)+SUMIF(Okt!$M$105:$M$135,$A48,Okt!R$105:R$135)+SUMIF(Nov!$M$105:$M$135,$A48,Nov!R$105:R$135)+SUMIF(Dez!$M$105:$M$135,$A48,Dez!R$105:R$135)</f>
        <v>0</v>
      </c>
      <c r="K48" s="16">
        <f>SUMIF(Jan!$M$139:$M$169,$A48,Jan!R$139:R$169)+SUMIF(Feb!$M$139:$M$169,$A48,Feb!R$139:R$169)+SUMIF(Mar!$M$139:$M$169,$A48,Mar!R$139:R$169)+SUMIF(Apr!$M$139:$M$169,$A48,Apr!R$139:R$169)+SUMIF(Mai!$M$139:$M$169,$A48,Mai!R$139:R$169)+SUMIF(Jun!$M$139:$M$169,$A48,Jun!R$139:R$169)+SUMIF(Jul!$M$139:$M$169,$A48,Jul!R$139:R$169)+SUMIF(Aug!$M$139:$M$169,$A48,Aug!R$139:R$169)+SUMIF(Sep!$M$139:$M$169,$A48,Sep!R$139:R$169)+SUMIF(Okt!$M$139:$M$169,$A48,Okt!R$139:R$169)+SUMIF(Nov!$M$139:$M$169,$A48,Nov!R$139:R$169)+SUMIF(Dez!$M$139:$M$169,$A48,Dez!R$139:R$169)</f>
        <v>0</v>
      </c>
      <c r="L48" s="16" t="str">
        <f t="shared" si="4"/>
        <v/>
      </c>
      <c r="M48" s="17">
        <f>SUMIF(Jan!$M$105:$M$135,$A48,Jan!S$105:S$135)+SUMIF(Feb!$M$105:$M$135,$A48,Feb!S$105:S$135)+SUMIF(Mar!$M$105:$M$135,$A48,Mar!S$105:S$135)+SUMIF(Apr!$M$105:$M$135,$A48,Apr!S$105:S$135)+SUMIF(Mai!$M$105:$M$135,$A48,Mai!S$105:S$135)+SUMIF(Jun!$M$105:$M$135,$A48,Jun!S$105:S$135)+SUMIF(Jul!$M$105:$M$135,$A48,Jul!S$105:S$135)+SUMIF(Aug!$M$105:$M$135,$A48,Aug!S$105:S$135)+SUMIF(Sep!$M$105:$M$135,$A48,Sep!S$105:S$135)+SUMIF(Okt!$M$105:$M$135,$A48,Okt!S$105:S$135)+SUMIF(Nov!$M$105:$M$135,$A48,Nov!S$105:S$135)+SUMIF(Dez!$M$105:$M$135,$A48,Dez!S$105:S$135)</f>
        <v>0</v>
      </c>
      <c r="N48" s="17">
        <f>SUMIF(Jan!$M$139:$M$169,$A48,Jan!S$139:S$169)+SUMIF(Feb!$M$139:$M$169,$A48,Feb!S$139:S$169)+SUMIF(Mar!$M$139:$M$169,$A48,Mar!S$139:S$169)+SUMIF(Apr!$M$139:$M$169,$A48,Apr!S$139:S$169)+SUMIF(Mai!$M$139:$M$169,$A48,Mai!S$139:S$169)+SUMIF(Jun!$M$139:$M$169,$A48,Jun!S$139:S$169)+SUMIF(Jul!$M$139:$M$169,$A48,Jul!S$139:S$169)+SUMIF(Aug!$M$139:$M$169,$A48,Aug!S$139:S$169)+SUMIF(Sep!$M$139:$M$169,$A48,Sep!S$139:S$169)+SUMIF(Okt!$M$139:$M$169,$A48,Okt!S$139:S$169)+SUMIF(Nov!$M$139:$M$169,$A48,Nov!S$139:S$169)+SUMIF(Dez!$M$139:$M$169,$A48,Dez!S$139:S$169)</f>
        <v>0</v>
      </c>
      <c r="O48" s="17" t="str">
        <f t="shared" si="5"/>
        <v/>
      </c>
      <c r="P48" s="74">
        <f>SUMIF(Jan!$M$105:$M$135,$A48,Jan!U$105:U$135)+SUMIF(Feb!$M$105:$M$135,$A48,Feb!U$105:U$135)+SUMIF(Mar!$M$105:$M$135,$A48,Mar!U$105:U$135)+SUMIF(Apr!$M$105:$M$135,$A48,Apr!U$105:U$135)+SUMIF(Mai!$M$105:$M$135,$A48,Mai!U$105:U$135)+SUMIF(Jun!$M$105:$M$135,$A48,Jun!U$105:U$135)+SUMIF(Jul!$M$105:$M$135,$A48,Jul!U$105:U$135)+SUMIF(Aug!$M$105:$M$135,$A48,Aug!U$105:U$135)+SUMIF(Sep!$M$105:$M$135,$A48,Sep!U$105:U$135)+SUMIF(Okt!$M$105:$M$135,$A48,Okt!U$105:U$135)+SUMIF(Nov!$M$105:$M$135,$A48,Nov!U$105:U$135)+SUMIF(Dez!$M$105:$M$135,$A48,Dez!U$105:U$135)</f>
        <v>0</v>
      </c>
      <c r="Q48" s="74">
        <f>SUMIF(Jan!$M$139:$M$169,$A48,Jan!U$139:U$169)+SUMIF(Feb!$M$139:$M$169,$A48,Feb!U$139:U$169)+SUMIF(Mar!$M$139:$M$169,$A48,Mar!U$139:U$169)+SUMIF(Apr!$M$139:$M$169,$A48,Apr!U$139:U$169)+SUMIF(Mai!$M$139:$M$169,$A48,Mai!U$139:U$169)+SUMIF(Jun!$M$139:$M$169,$A48,Jun!U$139:U$169)+SUMIF(Jul!$M$139:$M$169,$A48,Jul!U$139:U$169)+SUMIF(Aug!$M$139:$M$169,$A48,Aug!U$139:U$169)+SUMIF(Sep!$M$139:$M$169,$A48,Sep!U$139:U$169)+SUMIF(Okt!$M$139:$M$169,$A48,Okt!U$139:U$169)+SUMIF(Nov!$M$139:$M$169,$A48,Nov!U$139:U$169)+SUMIF(Dez!$M$139:$M$169,$A48,Dez!U$139:U$169)</f>
        <v>0</v>
      </c>
      <c r="R48" s="11" t="str">
        <f t="shared" si="6"/>
        <v/>
      </c>
      <c r="S48" s="74" t="str">
        <f>IF(V48=0,"",(SUMIF(Jan!M$9:M$73,A48,Jan!W$9:W$73)+SUMIF(Feb!M$9:M$73,A48,Feb!W$9:W$73)+SUMIF(Mar!M$9:M$73,A48,Mar!W$9:W$73)+SUMIF(Apr!M$9:M$73,A48,Apr!W$9:W$73)+SUMIF(Mai!M$9:M$73,A48,Mai!W$9:W$73)+SUMIF(Jun!M$9:M$73,A48,Jun!W$9:W$73)+SUMIF(Jul!M$9:M$73,A48,Jul!W$9:W$73)+SUMIF(Aug!M$9:M$73,A48,Aug!W$9:W$73)+SUMIF(Sep!M$9:M$73,A48,Sep!W$9:W$73)+SUMIF(Okt!M$9:M$73,A48,Okt!W$9:W$73)+SUMIF(Nov!M$9:M$73,A48,Nov!W$9:W$73)+SUMIF(Dez!M$9:M$73,A48,Dez!W$9:W$73))/V48)</f>
        <v/>
      </c>
      <c r="T48" s="1" t="str">
        <f t="shared" si="7"/>
        <v/>
      </c>
      <c r="U48" s="6" t="str">
        <f t="shared" si="8"/>
        <v/>
      </c>
      <c r="V48" s="94">
        <f>COUNTIF(Jan!$M$105:$M$135,$A48)+COUNTIF(Jan!$M$139:$M$169,$A48)+COUNTIF(Feb!$M$105:$M$135,$A48)+COUNTIF(Feb!$M$139:$M$169,$A48)+COUNTIF(Mar!$M$105:$M$135,$A48)+COUNTIF(Mar!$M$139:$M$169,$A48)+COUNTIF(Apr!$M$105:$M$135,$A48)+COUNTIF(Apr!$M$139:$M$169,$A48)+COUNTIF(Mai!$M$105:$M$135,$A48)+COUNTIF(Mai!$M$139:$M$169,$A48)+COUNTIF(Jun!$M$105:$M$135,$A48)+COUNTIF(Jun!$M$139:$M$169,$A48)+COUNTIF(Jul!$M$105:$M$135,$A48)+COUNTIF(Jul!$M$139:$M$169,$A48)+COUNTIF(Aug!$M$105:$M$135,$A48)+COUNTIF(Aug!$M$139:$M$169,$A48)+COUNTIF(Sep!$M$105:$M$135,$A48)+COUNTIF(Sep!$M$139:$M$169,$A48)+COUNTIF(Okt!$M$105:$M$135,$A48)+COUNTIF(Okt!$M$139:$M$169,$A48)+COUNTIF(Nov!$M$105:$M$135,$A48)+COUNTIF(Nov!$M$139:$M$169,$A48)+COUNTIF(Dez!$M$105:$M$135,$A48)+COUNTIF(Dez!$M$139:$M$169,$A48)</f>
        <v>0</v>
      </c>
      <c r="W48" s="8" t="str">
        <f t="shared" si="12"/>
        <v/>
      </c>
      <c r="X48" s="6" t="str">
        <f t="shared" si="9"/>
        <v/>
      </c>
      <c r="Y48" s="18" t="str">
        <f t="shared" si="10"/>
        <v/>
      </c>
    </row>
    <row r="49" spans="1:25" x14ac:dyDescent="0.2">
      <c r="A49" s="175">
        <f t="shared" si="11"/>
        <v>37</v>
      </c>
      <c r="B49" s="93" t="e">
        <f t="shared" si="2"/>
        <v>#N/A</v>
      </c>
      <c r="C49" s="495">
        <f>SUMIF(Jan!$A$9:$A$39,$A49,Jan!G$9:G$39)+SUMIF(Feb!$A$9:$A$39,$A49,Feb!G$9:G$39)+SUMIF(Mar!$A$9:$A$39,$A49,Mar!G$9:G$39)+SUMIF(Apr!$A$9:$A$39,$A49,Apr!G$9:G$39)+SUMIF(Mai!$A$9:$A$39,$A49,Mai!G$9:G$39)+SUMIF(Jun!$A$9:$A$39,$A49,Jun!G$9:G$39)+SUMIF(Jul!$A$9:$A$39,$A49,Jul!G$9:G$39)+SUMIF(Aug!$A$9:$A$39,$A49,Aug!G$9:G$39)+SUMIF(Sep!$A$9:$A$39,$A49,Sep!G$9:G$39)+SUMIF(Okt!$A$9:$A$39,$A49,Okt!G$9:G$39)+SUMIF(Nov!$A$9:$A$39,$A49,Nov!G$9:G$39)+SUMIF(Dez!$A$9:$A$39,$A49,Dez!G$9:G$39)</f>
        <v>0</v>
      </c>
      <c r="D49" s="496">
        <f>SUMIF(Jan!$A$9:$A$39,$A49,Jan!H$9:H$39)+SUMIF(Feb!$A$9:$A$39,$A49,Feb!H$9:H$39)+SUMIF(Mar!$A$9:$A$39,$A49,Mar!H$9:H$39)+SUMIF(Apr!$A$9:$A$39,$A49,Apr!H$9:H$39)+SUMIF(Mai!$A$9:$A$39,$A49,Mai!H$9:H$39)+SUMIF(Jun!$A$9:$A$39,$A49,Jun!H$9:H$39)+SUMIF(Jul!$A$9:$A$39,$A49,Jul!H$9:H$39)+SUMIF(Aug!$A$9:$A$39,$A49,Aug!H$9:H$39)+SUMIF(Sep!$A$9:$A$39,$A49,Sep!H$9:H$39)+SUMIF(Okt!$A$9:$A$39,$A49,Okt!H$9:H$39)+SUMIF(Nov!$A$9:$A$39,$A49,Nov!H$9:H$39)+SUMIF(Dez!$A$9:$A$39,$A49,Dez!H$9:H$39)</f>
        <v>0</v>
      </c>
      <c r="E49" s="496">
        <f>COUNTIF(Jan!$M$105:$M$135,$A49)+COUNTIF(Feb!$M$105:$M$135,$A49)+COUNTIF(Mar!$M$105:$M$135,$A49)+COUNTIF(Apr!$M$105:$M$135,$A49)+COUNTIF(Mai!$M$105:$M$135,$A49)+COUNTIF(Jun!$M$105:$M$135,$A49)+COUNTIF(Jul!$M$105:$M$135,$A49)+COUNTIF(Aug!$M$105:$M$135,$A49)+COUNTIF(Sep!$M$105:$M$135,$A49)+COUNTIF(Okt!$M$105:$M$135,$A49)+COUNTIF(Nov!$M$105:$M$135,$A49)+COUNTIF(Dez!$M$105:$M$135,$A49)</f>
        <v>0</v>
      </c>
      <c r="F49" s="496">
        <f>COUNTIF(Jan!$M$139:$M$169,$A49)+COUNTIF(Feb!$M$139:$M$169,$A49)+COUNTIF(Mar!$M$139:$M$169,$A49)+COUNTIF(Apr!$M$139:$M$169,$A49)+COUNTIF(Mai!$M$139:$M$169,$A49)+COUNTIF(Jun!$M$139:$M$169,$A49)+COUNTIF(Jul!$M$139:$M$169,$A49)+COUNTIF(Aug!$M$139:$M$169,$A49)+COUNTIF(Sep!$M$139:$M$169,$A49)+COUNTIF(Okt!$M$139:$M$169,$A49)+COUNTIF(Nov!$M$139:$M$169,$A49)+COUNTIF(Dez!$M$139:$M$169,$A49)</f>
        <v>0</v>
      </c>
      <c r="G49" s="496">
        <f t="shared" si="3"/>
        <v>0</v>
      </c>
      <c r="H49" s="93" t="str">
        <f t="shared" si="0"/>
        <v/>
      </c>
      <c r="I49" s="93" t="str">
        <f>IF(ISERROR(H49/(Start!$D$25*Start!$D$25)),"",H49/(Start!$D$25*Start!$D$25))</f>
        <v/>
      </c>
      <c r="J49" s="16">
        <f>SUMIF(Jan!$M$105:$M$135,$A49,Jan!R$105:R$135)+SUMIF(Feb!$M$105:$M$135,$A49,Feb!R$105:R$135)+SUMIF(Mar!$M$105:$M$135,$A49,Mar!R$105:R$135)+SUMIF(Apr!$M$105:$M$135,$A49,Apr!R$105:R$135)+SUMIF(Mai!$M$105:$M$135,$A49,Mai!R$105:R$135)+SUMIF(Jun!$M$105:$M$135,$A49,Jun!R$105:R$135)+SUMIF(Jul!$M$105:$M$135,$A49,Jul!R$105:R$135)+SUMIF(Aug!$M$105:$M$135,$A49,Aug!R$105:R$135)+SUMIF(Sep!$M$105:$M$135,$A49,Sep!R$105:R$135)+SUMIF(Okt!$M$105:$M$135,$A49,Okt!R$105:R$135)+SUMIF(Nov!$M$105:$M$135,$A49,Nov!R$105:R$135)+SUMIF(Dez!$M$105:$M$135,$A49,Dez!R$105:R$135)</f>
        <v>0</v>
      </c>
      <c r="K49" s="16">
        <f>SUMIF(Jan!$M$139:$M$169,$A49,Jan!R$139:R$169)+SUMIF(Feb!$M$139:$M$169,$A49,Feb!R$139:R$169)+SUMIF(Mar!$M$139:$M$169,$A49,Mar!R$139:R$169)+SUMIF(Apr!$M$139:$M$169,$A49,Apr!R$139:R$169)+SUMIF(Mai!$M$139:$M$169,$A49,Mai!R$139:R$169)+SUMIF(Jun!$M$139:$M$169,$A49,Jun!R$139:R$169)+SUMIF(Jul!$M$139:$M$169,$A49,Jul!R$139:R$169)+SUMIF(Aug!$M$139:$M$169,$A49,Aug!R$139:R$169)+SUMIF(Sep!$M$139:$M$169,$A49,Sep!R$139:R$169)+SUMIF(Okt!$M$139:$M$169,$A49,Okt!R$139:R$169)+SUMIF(Nov!$M$139:$M$169,$A49,Nov!R$139:R$169)+SUMIF(Dez!$M$139:$M$169,$A49,Dez!R$139:R$169)</f>
        <v>0</v>
      </c>
      <c r="L49" s="16" t="str">
        <f t="shared" si="4"/>
        <v/>
      </c>
      <c r="M49" s="17">
        <f>SUMIF(Jan!$M$105:$M$135,$A49,Jan!S$105:S$135)+SUMIF(Feb!$M$105:$M$135,$A49,Feb!S$105:S$135)+SUMIF(Mar!$M$105:$M$135,$A49,Mar!S$105:S$135)+SUMIF(Apr!$M$105:$M$135,$A49,Apr!S$105:S$135)+SUMIF(Mai!$M$105:$M$135,$A49,Mai!S$105:S$135)+SUMIF(Jun!$M$105:$M$135,$A49,Jun!S$105:S$135)+SUMIF(Jul!$M$105:$M$135,$A49,Jul!S$105:S$135)+SUMIF(Aug!$M$105:$M$135,$A49,Aug!S$105:S$135)+SUMIF(Sep!$M$105:$M$135,$A49,Sep!S$105:S$135)+SUMIF(Okt!$M$105:$M$135,$A49,Okt!S$105:S$135)+SUMIF(Nov!$M$105:$M$135,$A49,Nov!S$105:S$135)+SUMIF(Dez!$M$105:$M$135,$A49,Dez!S$105:S$135)</f>
        <v>0</v>
      </c>
      <c r="N49" s="17">
        <f>SUMIF(Jan!$M$139:$M$169,$A49,Jan!S$139:S$169)+SUMIF(Feb!$M$139:$M$169,$A49,Feb!S$139:S$169)+SUMIF(Mar!$M$139:$M$169,$A49,Mar!S$139:S$169)+SUMIF(Apr!$M$139:$M$169,$A49,Apr!S$139:S$169)+SUMIF(Mai!$M$139:$M$169,$A49,Mai!S$139:S$169)+SUMIF(Jun!$M$139:$M$169,$A49,Jun!S$139:S$169)+SUMIF(Jul!$M$139:$M$169,$A49,Jul!S$139:S$169)+SUMIF(Aug!$M$139:$M$169,$A49,Aug!S$139:S$169)+SUMIF(Sep!$M$139:$M$169,$A49,Sep!S$139:S$169)+SUMIF(Okt!$M$139:$M$169,$A49,Okt!S$139:S$169)+SUMIF(Nov!$M$139:$M$169,$A49,Nov!S$139:S$169)+SUMIF(Dez!$M$139:$M$169,$A49,Dez!S$139:S$169)</f>
        <v>0</v>
      </c>
      <c r="O49" s="17" t="str">
        <f t="shared" si="5"/>
        <v/>
      </c>
      <c r="P49" s="74">
        <f>SUMIF(Jan!$M$105:$M$135,$A49,Jan!U$105:U$135)+SUMIF(Feb!$M$105:$M$135,$A49,Feb!U$105:U$135)+SUMIF(Mar!$M$105:$M$135,$A49,Mar!U$105:U$135)+SUMIF(Apr!$M$105:$M$135,$A49,Apr!U$105:U$135)+SUMIF(Mai!$M$105:$M$135,$A49,Mai!U$105:U$135)+SUMIF(Jun!$M$105:$M$135,$A49,Jun!U$105:U$135)+SUMIF(Jul!$M$105:$M$135,$A49,Jul!U$105:U$135)+SUMIF(Aug!$M$105:$M$135,$A49,Aug!U$105:U$135)+SUMIF(Sep!$M$105:$M$135,$A49,Sep!U$105:U$135)+SUMIF(Okt!$M$105:$M$135,$A49,Okt!U$105:U$135)+SUMIF(Nov!$M$105:$M$135,$A49,Nov!U$105:U$135)+SUMIF(Dez!$M$105:$M$135,$A49,Dez!U$105:U$135)</f>
        <v>0</v>
      </c>
      <c r="Q49" s="74">
        <f>SUMIF(Jan!$M$139:$M$169,$A49,Jan!U$139:U$169)+SUMIF(Feb!$M$139:$M$169,$A49,Feb!U$139:U$169)+SUMIF(Mar!$M$139:$M$169,$A49,Mar!U$139:U$169)+SUMIF(Apr!$M$139:$M$169,$A49,Apr!U$139:U$169)+SUMIF(Mai!$M$139:$M$169,$A49,Mai!U$139:U$169)+SUMIF(Jun!$M$139:$M$169,$A49,Jun!U$139:U$169)+SUMIF(Jul!$M$139:$M$169,$A49,Jul!U$139:U$169)+SUMIF(Aug!$M$139:$M$169,$A49,Aug!U$139:U$169)+SUMIF(Sep!$M$139:$M$169,$A49,Sep!U$139:U$169)+SUMIF(Okt!$M$139:$M$169,$A49,Okt!U$139:U$169)+SUMIF(Nov!$M$139:$M$169,$A49,Nov!U$139:U$169)+SUMIF(Dez!$M$139:$M$169,$A49,Dez!U$139:U$169)</f>
        <v>0</v>
      </c>
      <c r="R49" s="11" t="str">
        <f t="shared" si="6"/>
        <v/>
      </c>
      <c r="S49" s="74" t="str">
        <f>IF(V49=0,"",(SUMIF(Jan!M$9:M$73,A49,Jan!W$9:W$73)+SUMIF(Feb!M$9:M$73,A49,Feb!W$9:W$73)+SUMIF(Mar!M$9:M$73,A49,Mar!W$9:W$73)+SUMIF(Apr!M$9:M$73,A49,Apr!W$9:W$73)+SUMIF(Mai!M$9:M$73,A49,Mai!W$9:W$73)+SUMIF(Jun!M$9:M$73,A49,Jun!W$9:W$73)+SUMIF(Jul!M$9:M$73,A49,Jul!W$9:W$73)+SUMIF(Aug!M$9:M$73,A49,Aug!W$9:W$73)+SUMIF(Sep!M$9:M$73,A49,Sep!W$9:W$73)+SUMIF(Okt!M$9:M$73,A49,Okt!W$9:W$73)+SUMIF(Nov!M$9:M$73,A49,Nov!W$9:W$73)+SUMIF(Dez!M$9:M$73,A49,Dez!W$9:W$73))/V49)</f>
        <v/>
      </c>
      <c r="T49" s="1" t="str">
        <f t="shared" si="7"/>
        <v/>
      </c>
      <c r="U49" s="6" t="str">
        <f t="shared" si="8"/>
        <v/>
      </c>
      <c r="V49" s="94">
        <f>COUNTIF(Jan!$M$105:$M$135,$A49)+COUNTIF(Jan!$M$139:$M$169,$A49)+COUNTIF(Feb!$M$105:$M$135,$A49)+COUNTIF(Feb!$M$139:$M$169,$A49)+COUNTIF(Mar!$M$105:$M$135,$A49)+COUNTIF(Mar!$M$139:$M$169,$A49)+COUNTIF(Apr!$M$105:$M$135,$A49)+COUNTIF(Apr!$M$139:$M$169,$A49)+COUNTIF(Mai!$M$105:$M$135,$A49)+COUNTIF(Mai!$M$139:$M$169,$A49)+COUNTIF(Jun!$M$105:$M$135,$A49)+COUNTIF(Jun!$M$139:$M$169,$A49)+COUNTIF(Jul!$M$105:$M$135,$A49)+COUNTIF(Jul!$M$139:$M$169,$A49)+COUNTIF(Aug!$M$105:$M$135,$A49)+COUNTIF(Aug!$M$139:$M$169,$A49)+COUNTIF(Sep!$M$105:$M$135,$A49)+COUNTIF(Sep!$M$139:$M$169,$A49)+COUNTIF(Okt!$M$105:$M$135,$A49)+COUNTIF(Okt!$M$139:$M$169,$A49)+COUNTIF(Nov!$M$105:$M$135,$A49)+COUNTIF(Nov!$M$139:$M$169,$A49)+COUNTIF(Dez!$M$105:$M$135,$A49)+COUNTIF(Dez!$M$139:$M$169,$A49)</f>
        <v>0</v>
      </c>
      <c r="W49" s="8" t="str">
        <f t="shared" si="12"/>
        <v/>
      </c>
      <c r="X49" s="6" t="str">
        <f t="shared" si="9"/>
        <v/>
      </c>
      <c r="Y49" s="18" t="str">
        <f t="shared" si="10"/>
        <v/>
      </c>
    </row>
    <row r="50" spans="1:25" x14ac:dyDescent="0.2">
      <c r="A50" s="175">
        <f t="shared" si="11"/>
        <v>38</v>
      </c>
      <c r="B50" s="93" t="e">
        <f t="shared" si="2"/>
        <v>#N/A</v>
      </c>
      <c r="C50" s="495">
        <f>SUMIF(Jan!$A$9:$A$39,$A50,Jan!G$9:G$39)+SUMIF(Feb!$A$9:$A$39,$A50,Feb!G$9:G$39)+SUMIF(Mar!$A$9:$A$39,$A50,Mar!G$9:G$39)+SUMIF(Apr!$A$9:$A$39,$A50,Apr!G$9:G$39)+SUMIF(Mai!$A$9:$A$39,$A50,Mai!G$9:G$39)+SUMIF(Jun!$A$9:$A$39,$A50,Jun!G$9:G$39)+SUMIF(Jul!$A$9:$A$39,$A50,Jul!G$9:G$39)+SUMIF(Aug!$A$9:$A$39,$A50,Aug!G$9:G$39)+SUMIF(Sep!$A$9:$A$39,$A50,Sep!G$9:G$39)+SUMIF(Okt!$A$9:$A$39,$A50,Okt!G$9:G$39)+SUMIF(Nov!$A$9:$A$39,$A50,Nov!G$9:G$39)+SUMIF(Dez!$A$9:$A$39,$A50,Dez!G$9:G$39)</f>
        <v>0</v>
      </c>
      <c r="D50" s="496">
        <f>SUMIF(Jan!$A$9:$A$39,$A50,Jan!H$9:H$39)+SUMIF(Feb!$A$9:$A$39,$A50,Feb!H$9:H$39)+SUMIF(Mar!$A$9:$A$39,$A50,Mar!H$9:H$39)+SUMIF(Apr!$A$9:$A$39,$A50,Apr!H$9:H$39)+SUMIF(Mai!$A$9:$A$39,$A50,Mai!H$9:H$39)+SUMIF(Jun!$A$9:$A$39,$A50,Jun!H$9:H$39)+SUMIF(Jul!$A$9:$A$39,$A50,Jul!H$9:H$39)+SUMIF(Aug!$A$9:$A$39,$A50,Aug!H$9:H$39)+SUMIF(Sep!$A$9:$A$39,$A50,Sep!H$9:H$39)+SUMIF(Okt!$A$9:$A$39,$A50,Okt!H$9:H$39)+SUMIF(Nov!$A$9:$A$39,$A50,Nov!H$9:H$39)+SUMIF(Dez!$A$9:$A$39,$A50,Dez!H$9:H$39)</f>
        <v>0</v>
      </c>
      <c r="E50" s="496">
        <f>COUNTIF(Jan!$M$105:$M$135,$A50)+COUNTIF(Feb!$M$105:$M$135,$A50)+COUNTIF(Mar!$M$105:$M$135,$A50)+COUNTIF(Apr!$M$105:$M$135,$A50)+COUNTIF(Mai!$M$105:$M$135,$A50)+COUNTIF(Jun!$M$105:$M$135,$A50)+COUNTIF(Jul!$M$105:$M$135,$A50)+COUNTIF(Aug!$M$105:$M$135,$A50)+COUNTIF(Sep!$M$105:$M$135,$A50)+COUNTIF(Okt!$M$105:$M$135,$A50)+COUNTIF(Nov!$M$105:$M$135,$A50)+COUNTIF(Dez!$M$105:$M$135,$A50)</f>
        <v>0</v>
      </c>
      <c r="F50" s="496">
        <f>COUNTIF(Jan!$M$139:$M$169,$A50)+COUNTIF(Feb!$M$139:$M$169,$A50)+COUNTIF(Mar!$M$139:$M$169,$A50)+COUNTIF(Apr!$M$139:$M$169,$A50)+COUNTIF(Mai!$M$139:$M$169,$A50)+COUNTIF(Jun!$M$139:$M$169,$A50)+COUNTIF(Jul!$M$139:$M$169,$A50)+COUNTIF(Aug!$M$139:$M$169,$A50)+COUNTIF(Sep!$M$139:$M$169,$A50)+COUNTIF(Okt!$M$139:$M$169,$A50)+COUNTIF(Nov!$M$139:$M$169,$A50)+COUNTIF(Dez!$M$139:$M$169,$A50)</f>
        <v>0</v>
      </c>
      <c r="G50" s="496">
        <f t="shared" si="3"/>
        <v>0</v>
      </c>
      <c r="H50" s="93" t="str">
        <f t="shared" si="0"/>
        <v/>
      </c>
      <c r="I50" s="93" t="str">
        <f>IF(ISERROR(H50/(Start!$D$25*Start!$D$25)),"",H50/(Start!$D$25*Start!$D$25))</f>
        <v/>
      </c>
      <c r="J50" s="16">
        <f>SUMIF(Jan!$M$105:$M$135,$A50,Jan!R$105:R$135)+SUMIF(Feb!$M$105:$M$135,$A50,Feb!R$105:R$135)+SUMIF(Mar!$M$105:$M$135,$A50,Mar!R$105:R$135)+SUMIF(Apr!$M$105:$M$135,$A50,Apr!R$105:R$135)+SUMIF(Mai!$M$105:$M$135,$A50,Mai!R$105:R$135)+SUMIF(Jun!$M$105:$M$135,$A50,Jun!R$105:R$135)+SUMIF(Jul!$M$105:$M$135,$A50,Jul!R$105:R$135)+SUMIF(Aug!$M$105:$M$135,$A50,Aug!R$105:R$135)+SUMIF(Sep!$M$105:$M$135,$A50,Sep!R$105:R$135)+SUMIF(Okt!$M$105:$M$135,$A50,Okt!R$105:R$135)+SUMIF(Nov!$M$105:$M$135,$A50,Nov!R$105:R$135)+SUMIF(Dez!$M$105:$M$135,$A50,Dez!R$105:R$135)</f>
        <v>0</v>
      </c>
      <c r="K50" s="16">
        <f>SUMIF(Jan!$M$139:$M$169,$A50,Jan!R$139:R$169)+SUMIF(Feb!$M$139:$M$169,$A50,Feb!R$139:R$169)+SUMIF(Mar!$M$139:$M$169,$A50,Mar!R$139:R$169)+SUMIF(Apr!$M$139:$M$169,$A50,Apr!R$139:R$169)+SUMIF(Mai!$M$139:$M$169,$A50,Mai!R$139:R$169)+SUMIF(Jun!$M$139:$M$169,$A50,Jun!R$139:R$169)+SUMIF(Jul!$M$139:$M$169,$A50,Jul!R$139:R$169)+SUMIF(Aug!$M$139:$M$169,$A50,Aug!R$139:R$169)+SUMIF(Sep!$M$139:$M$169,$A50,Sep!R$139:R$169)+SUMIF(Okt!$M$139:$M$169,$A50,Okt!R$139:R$169)+SUMIF(Nov!$M$139:$M$169,$A50,Nov!R$139:R$169)+SUMIF(Dez!$M$139:$M$169,$A50,Dez!R$139:R$169)</f>
        <v>0</v>
      </c>
      <c r="L50" s="16" t="str">
        <f t="shared" si="4"/>
        <v/>
      </c>
      <c r="M50" s="17">
        <f>SUMIF(Jan!$M$105:$M$135,$A50,Jan!S$105:S$135)+SUMIF(Feb!$M$105:$M$135,$A50,Feb!S$105:S$135)+SUMIF(Mar!$M$105:$M$135,$A50,Mar!S$105:S$135)+SUMIF(Apr!$M$105:$M$135,$A50,Apr!S$105:S$135)+SUMIF(Mai!$M$105:$M$135,$A50,Mai!S$105:S$135)+SUMIF(Jun!$M$105:$M$135,$A50,Jun!S$105:S$135)+SUMIF(Jul!$M$105:$M$135,$A50,Jul!S$105:S$135)+SUMIF(Aug!$M$105:$M$135,$A50,Aug!S$105:S$135)+SUMIF(Sep!$M$105:$M$135,$A50,Sep!S$105:S$135)+SUMIF(Okt!$M$105:$M$135,$A50,Okt!S$105:S$135)+SUMIF(Nov!$M$105:$M$135,$A50,Nov!S$105:S$135)+SUMIF(Dez!$M$105:$M$135,$A50,Dez!S$105:S$135)</f>
        <v>0</v>
      </c>
      <c r="N50" s="17">
        <f>SUMIF(Jan!$M$139:$M$169,$A50,Jan!S$139:S$169)+SUMIF(Feb!$M$139:$M$169,$A50,Feb!S$139:S$169)+SUMIF(Mar!$M$139:$M$169,$A50,Mar!S$139:S$169)+SUMIF(Apr!$M$139:$M$169,$A50,Apr!S$139:S$169)+SUMIF(Mai!$M$139:$M$169,$A50,Mai!S$139:S$169)+SUMIF(Jun!$M$139:$M$169,$A50,Jun!S$139:S$169)+SUMIF(Jul!$M$139:$M$169,$A50,Jul!S$139:S$169)+SUMIF(Aug!$M$139:$M$169,$A50,Aug!S$139:S$169)+SUMIF(Sep!$M$139:$M$169,$A50,Sep!S$139:S$169)+SUMIF(Okt!$M$139:$M$169,$A50,Okt!S$139:S$169)+SUMIF(Nov!$M$139:$M$169,$A50,Nov!S$139:S$169)+SUMIF(Dez!$M$139:$M$169,$A50,Dez!S$139:S$169)</f>
        <v>0</v>
      </c>
      <c r="O50" s="17" t="str">
        <f t="shared" si="5"/>
        <v/>
      </c>
      <c r="P50" s="74">
        <f>SUMIF(Jan!$M$105:$M$135,$A50,Jan!U$105:U$135)+SUMIF(Feb!$M$105:$M$135,$A50,Feb!U$105:U$135)+SUMIF(Mar!$M$105:$M$135,$A50,Mar!U$105:U$135)+SUMIF(Apr!$M$105:$M$135,$A50,Apr!U$105:U$135)+SUMIF(Mai!$M$105:$M$135,$A50,Mai!U$105:U$135)+SUMIF(Jun!$M$105:$M$135,$A50,Jun!U$105:U$135)+SUMIF(Jul!$M$105:$M$135,$A50,Jul!U$105:U$135)+SUMIF(Aug!$M$105:$M$135,$A50,Aug!U$105:U$135)+SUMIF(Sep!$M$105:$M$135,$A50,Sep!U$105:U$135)+SUMIF(Okt!$M$105:$M$135,$A50,Okt!U$105:U$135)+SUMIF(Nov!$M$105:$M$135,$A50,Nov!U$105:U$135)+SUMIF(Dez!$M$105:$M$135,$A50,Dez!U$105:U$135)</f>
        <v>0</v>
      </c>
      <c r="Q50" s="74">
        <f>SUMIF(Jan!$M$139:$M$169,$A50,Jan!U$139:U$169)+SUMIF(Feb!$M$139:$M$169,$A50,Feb!U$139:U$169)+SUMIF(Mar!$M$139:$M$169,$A50,Mar!U$139:U$169)+SUMIF(Apr!$M$139:$M$169,$A50,Apr!U$139:U$169)+SUMIF(Mai!$M$139:$M$169,$A50,Mai!U$139:U$169)+SUMIF(Jun!$M$139:$M$169,$A50,Jun!U$139:U$169)+SUMIF(Jul!$M$139:$M$169,$A50,Jul!U$139:U$169)+SUMIF(Aug!$M$139:$M$169,$A50,Aug!U$139:U$169)+SUMIF(Sep!$M$139:$M$169,$A50,Sep!U$139:U$169)+SUMIF(Okt!$M$139:$M$169,$A50,Okt!U$139:U$169)+SUMIF(Nov!$M$139:$M$169,$A50,Nov!U$139:U$169)+SUMIF(Dez!$M$139:$M$169,$A50,Dez!U$139:U$169)</f>
        <v>0</v>
      </c>
      <c r="R50" s="11" t="str">
        <f t="shared" si="6"/>
        <v/>
      </c>
      <c r="S50" s="74" t="str">
        <f>IF(V50=0,"",(SUMIF(Jan!M$9:M$73,A50,Jan!W$9:W$73)+SUMIF(Feb!M$9:M$73,A50,Feb!W$9:W$73)+SUMIF(Mar!M$9:M$73,A50,Mar!W$9:W$73)+SUMIF(Apr!M$9:M$73,A50,Apr!W$9:W$73)+SUMIF(Mai!M$9:M$73,A50,Mai!W$9:W$73)+SUMIF(Jun!M$9:M$73,A50,Jun!W$9:W$73)+SUMIF(Jul!M$9:M$73,A50,Jul!W$9:W$73)+SUMIF(Aug!M$9:M$73,A50,Aug!W$9:W$73)+SUMIF(Sep!M$9:M$73,A50,Sep!W$9:W$73)+SUMIF(Okt!M$9:M$73,A50,Okt!W$9:W$73)+SUMIF(Nov!M$9:M$73,A50,Nov!W$9:W$73)+SUMIF(Dez!M$9:M$73,A50,Dez!W$9:W$73))/V50)</f>
        <v/>
      </c>
      <c r="T50" s="1" t="str">
        <f t="shared" si="7"/>
        <v/>
      </c>
      <c r="U50" s="6" t="str">
        <f t="shared" si="8"/>
        <v/>
      </c>
      <c r="V50" s="94">
        <f>COUNTIF(Jan!$M$105:$M$135,$A50)+COUNTIF(Jan!$M$139:$M$169,$A50)+COUNTIF(Feb!$M$105:$M$135,$A50)+COUNTIF(Feb!$M$139:$M$169,$A50)+COUNTIF(Mar!$M$105:$M$135,$A50)+COUNTIF(Mar!$M$139:$M$169,$A50)+COUNTIF(Apr!$M$105:$M$135,$A50)+COUNTIF(Apr!$M$139:$M$169,$A50)+COUNTIF(Mai!$M$105:$M$135,$A50)+COUNTIF(Mai!$M$139:$M$169,$A50)+COUNTIF(Jun!$M$105:$M$135,$A50)+COUNTIF(Jun!$M$139:$M$169,$A50)+COUNTIF(Jul!$M$105:$M$135,$A50)+COUNTIF(Jul!$M$139:$M$169,$A50)+COUNTIF(Aug!$M$105:$M$135,$A50)+COUNTIF(Aug!$M$139:$M$169,$A50)+COUNTIF(Sep!$M$105:$M$135,$A50)+COUNTIF(Sep!$M$139:$M$169,$A50)+COUNTIF(Okt!$M$105:$M$135,$A50)+COUNTIF(Okt!$M$139:$M$169,$A50)+COUNTIF(Nov!$M$105:$M$135,$A50)+COUNTIF(Nov!$M$139:$M$169,$A50)+COUNTIF(Dez!$M$105:$M$135,$A50)+COUNTIF(Dez!$M$139:$M$169,$A50)</f>
        <v>0</v>
      </c>
      <c r="W50" s="8" t="str">
        <f t="shared" si="12"/>
        <v/>
      </c>
      <c r="X50" s="6" t="str">
        <f t="shared" si="9"/>
        <v/>
      </c>
      <c r="Y50" s="18" t="str">
        <f t="shared" si="10"/>
        <v/>
      </c>
    </row>
    <row r="51" spans="1:25" x14ac:dyDescent="0.2">
      <c r="A51" s="175">
        <f t="shared" si="11"/>
        <v>39</v>
      </c>
      <c r="B51" s="93" t="e">
        <f t="shared" si="2"/>
        <v>#N/A</v>
      </c>
      <c r="C51" s="495">
        <f>SUMIF(Jan!$A$9:$A$39,$A51,Jan!G$9:G$39)+SUMIF(Feb!$A$9:$A$39,$A51,Feb!G$9:G$39)+SUMIF(Mar!$A$9:$A$39,$A51,Mar!G$9:G$39)+SUMIF(Apr!$A$9:$A$39,$A51,Apr!G$9:G$39)+SUMIF(Mai!$A$9:$A$39,$A51,Mai!G$9:G$39)+SUMIF(Jun!$A$9:$A$39,$A51,Jun!G$9:G$39)+SUMIF(Jul!$A$9:$A$39,$A51,Jul!G$9:G$39)+SUMIF(Aug!$A$9:$A$39,$A51,Aug!G$9:G$39)+SUMIF(Sep!$A$9:$A$39,$A51,Sep!G$9:G$39)+SUMIF(Okt!$A$9:$A$39,$A51,Okt!G$9:G$39)+SUMIF(Nov!$A$9:$A$39,$A51,Nov!G$9:G$39)+SUMIF(Dez!$A$9:$A$39,$A51,Dez!G$9:G$39)</f>
        <v>0</v>
      </c>
      <c r="D51" s="496">
        <f>SUMIF(Jan!$A$9:$A$39,$A51,Jan!H$9:H$39)+SUMIF(Feb!$A$9:$A$39,$A51,Feb!H$9:H$39)+SUMIF(Mar!$A$9:$A$39,$A51,Mar!H$9:H$39)+SUMIF(Apr!$A$9:$A$39,$A51,Apr!H$9:H$39)+SUMIF(Mai!$A$9:$A$39,$A51,Mai!H$9:H$39)+SUMIF(Jun!$A$9:$A$39,$A51,Jun!H$9:H$39)+SUMIF(Jul!$A$9:$A$39,$A51,Jul!H$9:H$39)+SUMIF(Aug!$A$9:$A$39,$A51,Aug!H$9:H$39)+SUMIF(Sep!$A$9:$A$39,$A51,Sep!H$9:H$39)+SUMIF(Okt!$A$9:$A$39,$A51,Okt!H$9:H$39)+SUMIF(Nov!$A$9:$A$39,$A51,Nov!H$9:H$39)+SUMIF(Dez!$A$9:$A$39,$A51,Dez!H$9:H$39)</f>
        <v>0</v>
      </c>
      <c r="E51" s="496">
        <f>COUNTIF(Jan!$M$105:$M$135,$A51)+COUNTIF(Feb!$M$105:$M$135,$A51)+COUNTIF(Mar!$M$105:$M$135,$A51)+COUNTIF(Apr!$M$105:$M$135,$A51)+COUNTIF(Mai!$M$105:$M$135,$A51)+COUNTIF(Jun!$M$105:$M$135,$A51)+COUNTIF(Jul!$M$105:$M$135,$A51)+COUNTIF(Aug!$M$105:$M$135,$A51)+COUNTIF(Sep!$M$105:$M$135,$A51)+COUNTIF(Okt!$M$105:$M$135,$A51)+COUNTIF(Nov!$M$105:$M$135,$A51)+COUNTIF(Dez!$M$105:$M$135,$A51)</f>
        <v>0</v>
      </c>
      <c r="F51" s="496">
        <f>COUNTIF(Jan!$M$139:$M$169,$A51)+COUNTIF(Feb!$M$139:$M$169,$A51)+COUNTIF(Mar!$M$139:$M$169,$A51)+COUNTIF(Apr!$M$139:$M$169,$A51)+COUNTIF(Mai!$M$139:$M$169,$A51)+COUNTIF(Jun!$M$139:$M$169,$A51)+COUNTIF(Jul!$M$139:$M$169,$A51)+COUNTIF(Aug!$M$139:$M$169,$A51)+COUNTIF(Sep!$M$139:$M$169,$A51)+COUNTIF(Okt!$M$139:$M$169,$A51)+COUNTIF(Nov!$M$139:$M$169,$A51)+COUNTIF(Dez!$M$139:$M$169,$A51)</f>
        <v>0</v>
      </c>
      <c r="G51" s="496">
        <f t="shared" si="3"/>
        <v>0</v>
      </c>
      <c r="H51" s="93" t="str">
        <f t="shared" si="0"/>
        <v/>
      </c>
      <c r="I51" s="93" t="str">
        <f>IF(ISERROR(H51/(Start!$D$25*Start!$D$25)),"",H51/(Start!$D$25*Start!$D$25))</f>
        <v/>
      </c>
      <c r="J51" s="16">
        <f>SUMIF(Jan!$M$105:$M$135,$A51,Jan!R$105:R$135)+SUMIF(Feb!$M$105:$M$135,$A51,Feb!R$105:R$135)+SUMIF(Mar!$M$105:$M$135,$A51,Mar!R$105:R$135)+SUMIF(Apr!$M$105:$M$135,$A51,Apr!R$105:R$135)+SUMIF(Mai!$M$105:$M$135,$A51,Mai!R$105:R$135)+SUMIF(Jun!$M$105:$M$135,$A51,Jun!R$105:R$135)+SUMIF(Jul!$M$105:$M$135,$A51,Jul!R$105:R$135)+SUMIF(Aug!$M$105:$M$135,$A51,Aug!R$105:R$135)+SUMIF(Sep!$M$105:$M$135,$A51,Sep!R$105:R$135)+SUMIF(Okt!$M$105:$M$135,$A51,Okt!R$105:R$135)+SUMIF(Nov!$M$105:$M$135,$A51,Nov!R$105:R$135)+SUMIF(Dez!$M$105:$M$135,$A51,Dez!R$105:R$135)</f>
        <v>0</v>
      </c>
      <c r="K51" s="16">
        <f>SUMIF(Jan!$M$139:$M$169,$A51,Jan!R$139:R$169)+SUMIF(Feb!$M$139:$M$169,$A51,Feb!R$139:R$169)+SUMIF(Mar!$M$139:$M$169,$A51,Mar!R$139:R$169)+SUMIF(Apr!$M$139:$M$169,$A51,Apr!R$139:R$169)+SUMIF(Mai!$M$139:$M$169,$A51,Mai!R$139:R$169)+SUMIF(Jun!$M$139:$M$169,$A51,Jun!R$139:R$169)+SUMIF(Jul!$M$139:$M$169,$A51,Jul!R$139:R$169)+SUMIF(Aug!$M$139:$M$169,$A51,Aug!R$139:R$169)+SUMIF(Sep!$M$139:$M$169,$A51,Sep!R$139:R$169)+SUMIF(Okt!$M$139:$M$169,$A51,Okt!R$139:R$169)+SUMIF(Nov!$M$139:$M$169,$A51,Nov!R$139:R$169)+SUMIF(Dez!$M$139:$M$169,$A51,Dez!R$139:R$169)</f>
        <v>0</v>
      </c>
      <c r="L51" s="16" t="str">
        <f t="shared" si="4"/>
        <v/>
      </c>
      <c r="M51" s="17">
        <f>SUMIF(Jan!$M$105:$M$135,$A51,Jan!S$105:S$135)+SUMIF(Feb!$M$105:$M$135,$A51,Feb!S$105:S$135)+SUMIF(Mar!$M$105:$M$135,$A51,Mar!S$105:S$135)+SUMIF(Apr!$M$105:$M$135,$A51,Apr!S$105:S$135)+SUMIF(Mai!$M$105:$M$135,$A51,Mai!S$105:S$135)+SUMIF(Jun!$M$105:$M$135,$A51,Jun!S$105:S$135)+SUMIF(Jul!$M$105:$M$135,$A51,Jul!S$105:S$135)+SUMIF(Aug!$M$105:$M$135,$A51,Aug!S$105:S$135)+SUMIF(Sep!$M$105:$M$135,$A51,Sep!S$105:S$135)+SUMIF(Okt!$M$105:$M$135,$A51,Okt!S$105:S$135)+SUMIF(Nov!$M$105:$M$135,$A51,Nov!S$105:S$135)+SUMIF(Dez!$M$105:$M$135,$A51,Dez!S$105:S$135)</f>
        <v>0</v>
      </c>
      <c r="N51" s="17">
        <f>SUMIF(Jan!$M$139:$M$169,$A51,Jan!S$139:S$169)+SUMIF(Feb!$M$139:$M$169,$A51,Feb!S$139:S$169)+SUMIF(Mar!$M$139:$M$169,$A51,Mar!S$139:S$169)+SUMIF(Apr!$M$139:$M$169,$A51,Apr!S$139:S$169)+SUMIF(Mai!$M$139:$M$169,$A51,Mai!S$139:S$169)+SUMIF(Jun!$M$139:$M$169,$A51,Jun!S$139:S$169)+SUMIF(Jul!$M$139:$M$169,$A51,Jul!S$139:S$169)+SUMIF(Aug!$M$139:$M$169,$A51,Aug!S$139:S$169)+SUMIF(Sep!$M$139:$M$169,$A51,Sep!S$139:S$169)+SUMIF(Okt!$M$139:$M$169,$A51,Okt!S$139:S$169)+SUMIF(Nov!$M$139:$M$169,$A51,Nov!S$139:S$169)+SUMIF(Dez!$M$139:$M$169,$A51,Dez!S$139:S$169)</f>
        <v>0</v>
      </c>
      <c r="O51" s="17" t="str">
        <f t="shared" si="5"/>
        <v/>
      </c>
      <c r="P51" s="74">
        <f>SUMIF(Jan!$M$105:$M$135,$A51,Jan!U$105:U$135)+SUMIF(Feb!$M$105:$M$135,$A51,Feb!U$105:U$135)+SUMIF(Mar!$M$105:$M$135,$A51,Mar!U$105:U$135)+SUMIF(Apr!$M$105:$M$135,$A51,Apr!U$105:U$135)+SUMIF(Mai!$M$105:$M$135,$A51,Mai!U$105:U$135)+SUMIF(Jun!$M$105:$M$135,$A51,Jun!U$105:U$135)+SUMIF(Jul!$M$105:$M$135,$A51,Jul!U$105:U$135)+SUMIF(Aug!$M$105:$M$135,$A51,Aug!U$105:U$135)+SUMIF(Sep!$M$105:$M$135,$A51,Sep!U$105:U$135)+SUMIF(Okt!$M$105:$M$135,$A51,Okt!U$105:U$135)+SUMIF(Nov!$M$105:$M$135,$A51,Nov!U$105:U$135)+SUMIF(Dez!$M$105:$M$135,$A51,Dez!U$105:U$135)</f>
        <v>0</v>
      </c>
      <c r="Q51" s="74">
        <f>SUMIF(Jan!$M$139:$M$169,$A51,Jan!U$139:U$169)+SUMIF(Feb!$M$139:$M$169,$A51,Feb!U$139:U$169)+SUMIF(Mar!$M$139:$M$169,$A51,Mar!U$139:U$169)+SUMIF(Apr!$M$139:$M$169,$A51,Apr!U$139:U$169)+SUMIF(Mai!$M$139:$M$169,$A51,Mai!U$139:U$169)+SUMIF(Jun!$M$139:$M$169,$A51,Jun!U$139:U$169)+SUMIF(Jul!$M$139:$M$169,$A51,Jul!U$139:U$169)+SUMIF(Aug!$M$139:$M$169,$A51,Aug!U$139:U$169)+SUMIF(Sep!$M$139:$M$169,$A51,Sep!U$139:U$169)+SUMIF(Okt!$M$139:$M$169,$A51,Okt!U$139:U$169)+SUMIF(Nov!$M$139:$M$169,$A51,Nov!U$139:U$169)+SUMIF(Dez!$M$139:$M$169,$A51,Dez!U$139:U$169)</f>
        <v>0</v>
      </c>
      <c r="R51" s="11" t="str">
        <f t="shared" si="6"/>
        <v/>
      </c>
      <c r="S51" s="74" t="str">
        <f>IF(V51=0,"",(SUMIF(Jan!M$9:M$73,A51,Jan!W$9:W$73)+SUMIF(Feb!M$9:M$73,A51,Feb!W$9:W$73)+SUMIF(Mar!M$9:M$73,A51,Mar!W$9:W$73)+SUMIF(Apr!M$9:M$73,A51,Apr!W$9:W$73)+SUMIF(Mai!M$9:M$73,A51,Mai!W$9:W$73)+SUMIF(Jun!M$9:M$73,A51,Jun!W$9:W$73)+SUMIF(Jul!M$9:M$73,A51,Jul!W$9:W$73)+SUMIF(Aug!M$9:M$73,A51,Aug!W$9:W$73)+SUMIF(Sep!M$9:M$73,A51,Sep!W$9:W$73)+SUMIF(Okt!M$9:M$73,A51,Okt!W$9:W$73)+SUMIF(Nov!M$9:M$73,A51,Nov!W$9:W$73)+SUMIF(Dez!M$9:M$73,A51,Dez!W$9:W$73))/V51)</f>
        <v/>
      </c>
      <c r="T51" s="1" t="str">
        <f t="shared" si="7"/>
        <v/>
      </c>
      <c r="U51" s="6" t="str">
        <f t="shared" si="8"/>
        <v/>
      </c>
      <c r="V51" s="94">
        <f>COUNTIF(Jan!$M$105:$M$135,$A51)+COUNTIF(Jan!$M$139:$M$169,$A51)+COUNTIF(Feb!$M$105:$M$135,$A51)+COUNTIF(Feb!$M$139:$M$169,$A51)+COUNTIF(Mar!$M$105:$M$135,$A51)+COUNTIF(Mar!$M$139:$M$169,$A51)+COUNTIF(Apr!$M$105:$M$135,$A51)+COUNTIF(Apr!$M$139:$M$169,$A51)+COUNTIF(Mai!$M$105:$M$135,$A51)+COUNTIF(Mai!$M$139:$M$169,$A51)+COUNTIF(Jun!$M$105:$M$135,$A51)+COUNTIF(Jun!$M$139:$M$169,$A51)+COUNTIF(Jul!$M$105:$M$135,$A51)+COUNTIF(Jul!$M$139:$M$169,$A51)+COUNTIF(Aug!$M$105:$M$135,$A51)+COUNTIF(Aug!$M$139:$M$169,$A51)+COUNTIF(Sep!$M$105:$M$135,$A51)+COUNTIF(Sep!$M$139:$M$169,$A51)+COUNTIF(Okt!$M$105:$M$135,$A51)+COUNTIF(Okt!$M$139:$M$169,$A51)+COUNTIF(Nov!$M$105:$M$135,$A51)+COUNTIF(Nov!$M$139:$M$169,$A51)+COUNTIF(Dez!$M$105:$M$135,$A51)+COUNTIF(Dez!$M$139:$M$169,$A51)</f>
        <v>0</v>
      </c>
      <c r="W51" s="8" t="str">
        <f t="shared" si="12"/>
        <v/>
      </c>
      <c r="X51" s="6" t="str">
        <f t="shared" si="9"/>
        <v/>
      </c>
      <c r="Y51" s="18" t="str">
        <f t="shared" si="10"/>
        <v/>
      </c>
    </row>
    <row r="52" spans="1:25" x14ac:dyDescent="0.2">
      <c r="A52" s="175">
        <f t="shared" si="11"/>
        <v>40</v>
      </c>
      <c r="B52" s="93" t="e">
        <f t="shared" si="2"/>
        <v>#N/A</v>
      </c>
      <c r="C52" s="495">
        <f>SUMIF(Jan!$A$9:$A$39,$A52,Jan!G$9:G$39)+SUMIF(Feb!$A$9:$A$39,$A52,Feb!G$9:G$39)+SUMIF(Mar!$A$9:$A$39,$A52,Mar!G$9:G$39)+SUMIF(Apr!$A$9:$A$39,$A52,Apr!G$9:G$39)+SUMIF(Mai!$A$9:$A$39,$A52,Mai!G$9:G$39)+SUMIF(Jun!$A$9:$A$39,$A52,Jun!G$9:G$39)+SUMIF(Jul!$A$9:$A$39,$A52,Jul!G$9:G$39)+SUMIF(Aug!$A$9:$A$39,$A52,Aug!G$9:G$39)+SUMIF(Sep!$A$9:$A$39,$A52,Sep!G$9:G$39)+SUMIF(Okt!$A$9:$A$39,$A52,Okt!G$9:G$39)+SUMIF(Nov!$A$9:$A$39,$A52,Nov!G$9:G$39)+SUMIF(Dez!$A$9:$A$39,$A52,Dez!G$9:G$39)</f>
        <v>0</v>
      </c>
      <c r="D52" s="496">
        <f>SUMIF(Jan!$A$9:$A$39,$A52,Jan!H$9:H$39)+SUMIF(Feb!$A$9:$A$39,$A52,Feb!H$9:H$39)+SUMIF(Mar!$A$9:$A$39,$A52,Mar!H$9:H$39)+SUMIF(Apr!$A$9:$A$39,$A52,Apr!H$9:H$39)+SUMIF(Mai!$A$9:$A$39,$A52,Mai!H$9:H$39)+SUMIF(Jun!$A$9:$A$39,$A52,Jun!H$9:H$39)+SUMIF(Jul!$A$9:$A$39,$A52,Jul!H$9:H$39)+SUMIF(Aug!$A$9:$A$39,$A52,Aug!H$9:H$39)+SUMIF(Sep!$A$9:$A$39,$A52,Sep!H$9:H$39)+SUMIF(Okt!$A$9:$A$39,$A52,Okt!H$9:H$39)+SUMIF(Nov!$A$9:$A$39,$A52,Nov!H$9:H$39)+SUMIF(Dez!$A$9:$A$39,$A52,Dez!H$9:H$39)</f>
        <v>0</v>
      </c>
      <c r="E52" s="496">
        <f>COUNTIF(Jan!$M$105:$M$135,$A52)+COUNTIF(Feb!$M$105:$M$135,$A52)+COUNTIF(Mar!$M$105:$M$135,$A52)+COUNTIF(Apr!$M$105:$M$135,$A52)+COUNTIF(Mai!$M$105:$M$135,$A52)+COUNTIF(Jun!$M$105:$M$135,$A52)+COUNTIF(Jul!$M$105:$M$135,$A52)+COUNTIF(Aug!$M$105:$M$135,$A52)+COUNTIF(Sep!$M$105:$M$135,$A52)+COUNTIF(Okt!$M$105:$M$135,$A52)+COUNTIF(Nov!$M$105:$M$135,$A52)+COUNTIF(Dez!$M$105:$M$135,$A52)</f>
        <v>0</v>
      </c>
      <c r="F52" s="496">
        <f>COUNTIF(Jan!$M$139:$M$169,$A52)+COUNTIF(Feb!$M$139:$M$169,$A52)+COUNTIF(Mar!$M$139:$M$169,$A52)+COUNTIF(Apr!$M$139:$M$169,$A52)+COUNTIF(Mai!$M$139:$M$169,$A52)+COUNTIF(Jun!$M$139:$M$169,$A52)+COUNTIF(Jul!$M$139:$M$169,$A52)+COUNTIF(Aug!$M$139:$M$169,$A52)+COUNTIF(Sep!$M$139:$M$169,$A52)+COUNTIF(Okt!$M$139:$M$169,$A52)+COUNTIF(Nov!$M$139:$M$169,$A52)+COUNTIF(Dez!$M$139:$M$169,$A52)</f>
        <v>0</v>
      </c>
      <c r="G52" s="496">
        <f t="shared" si="3"/>
        <v>0</v>
      </c>
      <c r="H52" s="93" t="str">
        <f t="shared" si="0"/>
        <v/>
      </c>
      <c r="I52" s="93" t="str">
        <f>IF(ISERROR(H52/(Start!$D$25*Start!$D$25)),"",H52/(Start!$D$25*Start!$D$25))</f>
        <v/>
      </c>
      <c r="J52" s="16">
        <f>SUMIF(Jan!$M$105:$M$135,$A52,Jan!R$105:R$135)+SUMIF(Feb!$M$105:$M$135,$A52,Feb!R$105:R$135)+SUMIF(Mar!$M$105:$M$135,$A52,Mar!R$105:R$135)+SUMIF(Apr!$M$105:$M$135,$A52,Apr!R$105:R$135)+SUMIF(Mai!$M$105:$M$135,$A52,Mai!R$105:R$135)+SUMIF(Jun!$M$105:$M$135,$A52,Jun!R$105:R$135)+SUMIF(Jul!$M$105:$M$135,$A52,Jul!R$105:R$135)+SUMIF(Aug!$M$105:$M$135,$A52,Aug!R$105:R$135)+SUMIF(Sep!$M$105:$M$135,$A52,Sep!R$105:R$135)+SUMIF(Okt!$M$105:$M$135,$A52,Okt!R$105:R$135)+SUMIF(Nov!$M$105:$M$135,$A52,Nov!R$105:R$135)+SUMIF(Dez!$M$105:$M$135,$A52,Dez!R$105:R$135)</f>
        <v>0</v>
      </c>
      <c r="K52" s="16">
        <f>SUMIF(Jan!$M$139:$M$169,$A52,Jan!R$139:R$169)+SUMIF(Feb!$M$139:$M$169,$A52,Feb!R$139:R$169)+SUMIF(Mar!$M$139:$M$169,$A52,Mar!R$139:R$169)+SUMIF(Apr!$M$139:$M$169,$A52,Apr!R$139:R$169)+SUMIF(Mai!$M$139:$M$169,$A52,Mai!R$139:R$169)+SUMIF(Jun!$M$139:$M$169,$A52,Jun!R$139:R$169)+SUMIF(Jul!$M$139:$M$169,$A52,Jul!R$139:R$169)+SUMIF(Aug!$M$139:$M$169,$A52,Aug!R$139:R$169)+SUMIF(Sep!$M$139:$M$169,$A52,Sep!R$139:R$169)+SUMIF(Okt!$M$139:$M$169,$A52,Okt!R$139:R$169)+SUMIF(Nov!$M$139:$M$169,$A52,Nov!R$139:R$169)+SUMIF(Dez!$M$139:$M$169,$A52,Dez!R$139:R$169)</f>
        <v>0</v>
      </c>
      <c r="L52" s="16" t="str">
        <f t="shared" si="4"/>
        <v/>
      </c>
      <c r="M52" s="17">
        <f>SUMIF(Jan!$M$105:$M$135,$A52,Jan!S$105:S$135)+SUMIF(Feb!$M$105:$M$135,$A52,Feb!S$105:S$135)+SUMIF(Mar!$M$105:$M$135,$A52,Mar!S$105:S$135)+SUMIF(Apr!$M$105:$M$135,$A52,Apr!S$105:S$135)+SUMIF(Mai!$M$105:$M$135,$A52,Mai!S$105:S$135)+SUMIF(Jun!$M$105:$M$135,$A52,Jun!S$105:S$135)+SUMIF(Jul!$M$105:$M$135,$A52,Jul!S$105:S$135)+SUMIF(Aug!$M$105:$M$135,$A52,Aug!S$105:S$135)+SUMIF(Sep!$M$105:$M$135,$A52,Sep!S$105:S$135)+SUMIF(Okt!$M$105:$M$135,$A52,Okt!S$105:S$135)+SUMIF(Nov!$M$105:$M$135,$A52,Nov!S$105:S$135)+SUMIF(Dez!$M$105:$M$135,$A52,Dez!S$105:S$135)</f>
        <v>0</v>
      </c>
      <c r="N52" s="17">
        <f>SUMIF(Jan!$M$139:$M$169,$A52,Jan!S$139:S$169)+SUMIF(Feb!$M$139:$M$169,$A52,Feb!S$139:S$169)+SUMIF(Mar!$M$139:$M$169,$A52,Mar!S$139:S$169)+SUMIF(Apr!$M$139:$M$169,$A52,Apr!S$139:S$169)+SUMIF(Mai!$M$139:$M$169,$A52,Mai!S$139:S$169)+SUMIF(Jun!$M$139:$M$169,$A52,Jun!S$139:S$169)+SUMIF(Jul!$M$139:$M$169,$A52,Jul!S$139:S$169)+SUMIF(Aug!$M$139:$M$169,$A52,Aug!S$139:S$169)+SUMIF(Sep!$M$139:$M$169,$A52,Sep!S$139:S$169)+SUMIF(Okt!$M$139:$M$169,$A52,Okt!S$139:S$169)+SUMIF(Nov!$M$139:$M$169,$A52,Nov!S$139:S$169)+SUMIF(Dez!$M$139:$M$169,$A52,Dez!S$139:S$169)</f>
        <v>0</v>
      </c>
      <c r="O52" s="17" t="str">
        <f t="shared" si="5"/>
        <v/>
      </c>
      <c r="P52" s="74">
        <f>SUMIF(Jan!$M$105:$M$135,$A52,Jan!U$105:U$135)+SUMIF(Feb!$M$105:$M$135,$A52,Feb!U$105:U$135)+SUMIF(Mar!$M$105:$M$135,$A52,Mar!U$105:U$135)+SUMIF(Apr!$M$105:$M$135,$A52,Apr!U$105:U$135)+SUMIF(Mai!$M$105:$M$135,$A52,Mai!U$105:U$135)+SUMIF(Jun!$M$105:$M$135,$A52,Jun!U$105:U$135)+SUMIF(Jul!$M$105:$M$135,$A52,Jul!U$105:U$135)+SUMIF(Aug!$M$105:$M$135,$A52,Aug!U$105:U$135)+SUMIF(Sep!$M$105:$M$135,$A52,Sep!U$105:U$135)+SUMIF(Okt!$M$105:$M$135,$A52,Okt!U$105:U$135)+SUMIF(Nov!$M$105:$M$135,$A52,Nov!U$105:U$135)+SUMIF(Dez!$M$105:$M$135,$A52,Dez!U$105:U$135)</f>
        <v>0</v>
      </c>
      <c r="Q52" s="74">
        <f>SUMIF(Jan!$M$139:$M$169,$A52,Jan!U$139:U$169)+SUMIF(Feb!$M$139:$M$169,$A52,Feb!U$139:U$169)+SUMIF(Mar!$M$139:$M$169,$A52,Mar!U$139:U$169)+SUMIF(Apr!$M$139:$M$169,$A52,Apr!U$139:U$169)+SUMIF(Mai!$M$139:$M$169,$A52,Mai!U$139:U$169)+SUMIF(Jun!$M$139:$M$169,$A52,Jun!U$139:U$169)+SUMIF(Jul!$M$139:$M$169,$A52,Jul!U$139:U$169)+SUMIF(Aug!$M$139:$M$169,$A52,Aug!U$139:U$169)+SUMIF(Sep!$M$139:$M$169,$A52,Sep!U$139:U$169)+SUMIF(Okt!$M$139:$M$169,$A52,Okt!U$139:U$169)+SUMIF(Nov!$M$139:$M$169,$A52,Nov!U$139:U$169)+SUMIF(Dez!$M$139:$M$169,$A52,Dez!U$139:U$169)</f>
        <v>0</v>
      </c>
      <c r="R52" s="11" t="str">
        <f t="shared" si="6"/>
        <v/>
      </c>
      <c r="S52" s="74" t="str">
        <f>IF(V52=0,"",(SUMIF(Jan!M$9:M$73,A52,Jan!W$9:W$73)+SUMIF(Feb!M$9:M$73,A52,Feb!W$9:W$73)+SUMIF(Mar!M$9:M$73,A52,Mar!W$9:W$73)+SUMIF(Apr!M$9:M$73,A52,Apr!W$9:W$73)+SUMIF(Mai!M$9:M$73,A52,Mai!W$9:W$73)+SUMIF(Jun!M$9:M$73,A52,Jun!W$9:W$73)+SUMIF(Jul!M$9:M$73,A52,Jul!W$9:W$73)+SUMIF(Aug!M$9:M$73,A52,Aug!W$9:W$73)+SUMIF(Sep!M$9:M$73,A52,Sep!W$9:W$73)+SUMIF(Okt!M$9:M$73,A52,Okt!W$9:W$73)+SUMIF(Nov!M$9:M$73,A52,Nov!W$9:W$73)+SUMIF(Dez!M$9:M$73,A52,Dez!W$9:W$73))/V52)</f>
        <v/>
      </c>
      <c r="T52" s="1" t="str">
        <f t="shared" si="7"/>
        <v/>
      </c>
      <c r="U52" s="6" t="str">
        <f t="shared" si="8"/>
        <v/>
      </c>
      <c r="V52" s="94">
        <f>COUNTIF(Jan!$M$105:$M$135,$A52)+COUNTIF(Jan!$M$139:$M$169,$A52)+COUNTIF(Feb!$M$105:$M$135,$A52)+COUNTIF(Feb!$M$139:$M$169,$A52)+COUNTIF(Mar!$M$105:$M$135,$A52)+COUNTIF(Mar!$M$139:$M$169,$A52)+COUNTIF(Apr!$M$105:$M$135,$A52)+COUNTIF(Apr!$M$139:$M$169,$A52)+COUNTIF(Mai!$M$105:$M$135,$A52)+COUNTIF(Mai!$M$139:$M$169,$A52)+COUNTIF(Jun!$M$105:$M$135,$A52)+COUNTIF(Jun!$M$139:$M$169,$A52)+COUNTIF(Jul!$M$105:$M$135,$A52)+COUNTIF(Jul!$M$139:$M$169,$A52)+COUNTIF(Aug!$M$105:$M$135,$A52)+COUNTIF(Aug!$M$139:$M$169,$A52)+COUNTIF(Sep!$M$105:$M$135,$A52)+COUNTIF(Sep!$M$139:$M$169,$A52)+COUNTIF(Okt!$M$105:$M$135,$A52)+COUNTIF(Okt!$M$139:$M$169,$A52)+COUNTIF(Nov!$M$105:$M$135,$A52)+COUNTIF(Nov!$M$139:$M$169,$A52)+COUNTIF(Dez!$M$105:$M$135,$A52)+COUNTIF(Dez!$M$139:$M$169,$A52)</f>
        <v>0</v>
      </c>
      <c r="W52" s="8" t="str">
        <f t="shared" si="12"/>
        <v/>
      </c>
      <c r="X52" s="6" t="str">
        <f t="shared" si="9"/>
        <v/>
      </c>
      <c r="Y52" s="18" t="str">
        <f t="shared" si="10"/>
        <v/>
      </c>
    </row>
    <row r="53" spans="1:25" x14ac:dyDescent="0.2">
      <c r="A53" s="175">
        <f t="shared" si="11"/>
        <v>41</v>
      </c>
      <c r="B53" s="93" t="e">
        <f t="shared" si="2"/>
        <v>#N/A</v>
      </c>
      <c r="C53" s="495">
        <f>SUMIF(Jan!$A$9:$A$39,$A53,Jan!G$9:G$39)+SUMIF(Feb!$A$9:$A$39,$A53,Feb!G$9:G$39)+SUMIF(Mar!$A$9:$A$39,$A53,Mar!G$9:G$39)+SUMIF(Apr!$A$9:$A$39,$A53,Apr!G$9:G$39)+SUMIF(Mai!$A$9:$A$39,$A53,Mai!G$9:G$39)+SUMIF(Jun!$A$9:$A$39,$A53,Jun!G$9:G$39)+SUMIF(Jul!$A$9:$A$39,$A53,Jul!G$9:G$39)+SUMIF(Aug!$A$9:$A$39,$A53,Aug!G$9:G$39)+SUMIF(Sep!$A$9:$A$39,$A53,Sep!G$9:G$39)+SUMIF(Okt!$A$9:$A$39,$A53,Okt!G$9:G$39)+SUMIF(Nov!$A$9:$A$39,$A53,Nov!G$9:G$39)+SUMIF(Dez!$A$9:$A$39,$A53,Dez!G$9:G$39)</f>
        <v>0</v>
      </c>
      <c r="D53" s="496">
        <f>SUMIF(Jan!$A$9:$A$39,$A53,Jan!H$9:H$39)+SUMIF(Feb!$A$9:$A$39,$A53,Feb!H$9:H$39)+SUMIF(Mar!$A$9:$A$39,$A53,Mar!H$9:H$39)+SUMIF(Apr!$A$9:$A$39,$A53,Apr!H$9:H$39)+SUMIF(Mai!$A$9:$A$39,$A53,Mai!H$9:H$39)+SUMIF(Jun!$A$9:$A$39,$A53,Jun!H$9:H$39)+SUMIF(Jul!$A$9:$A$39,$A53,Jul!H$9:H$39)+SUMIF(Aug!$A$9:$A$39,$A53,Aug!H$9:H$39)+SUMIF(Sep!$A$9:$A$39,$A53,Sep!H$9:H$39)+SUMIF(Okt!$A$9:$A$39,$A53,Okt!H$9:H$39)+SUMIF(Nov!$A$9:$A$39,$A53,Nov!H$9:H$39)+SUMIF(Dez!$A$9:$A$39,$A53,Dez!H$9:H$39)</f>
        <v>0</v>
      </c>
      <c r="E53" s="496">
        <f>COUNTIF(Jan!$M$105:$M$135,$A53)+COUNTIF(Feb!$M$105:$M$135,$A53)+COUNTIF(Mar!$M$105:$M$135,$A53)+COUNTIF(Apr!$M$105:$M$135,$A53)+COUNTIF(Mai!$M$105:$M$135,$A53)+COUNTIF(Jun!$M$105:$M$135,$A53)+COUNTIF(Jul!$M$105:$M$135,$A53)+COUNTIF(Aug!$M$105:$M$135,$A53)+COUNTIF(Sep!$M$105:$M$135,$A53)+COUNTIF(Okt!$M$105:$M$135,$A53)+COUNTIF(Nov!$M$105:$M$135,$A53)+COUNTIF(Dez!$M$105:$M$135,$A53)</f>
        <v>0</v>
      </c>
      <c r="F53" s="496">
        <f>COUNTIF(Jan!$M$139:$M$169,$A53)+COUNTIF(Feb!$M$139:$M$169,$A53)+COUNTIF(Mar!$M$139:$M$169,$A53)+COUNTIF(Apr!$M$139:$M$169,$A53)+COUNTIF(Mai!$M$139:$M$169,$A53)+COUNTIF(Jun!$M$139:$M$169,$A53)+COUNTIF(Jul!$M$139:$M$169,$A53)+COUNTIF(Aug!$M$139:$M$169,$A53)+COUNTIF(Sep!$M$139:$M$169,$A53)+COUNTIF(Okt!$M$139:$M$169,$A53)+COUNTIF(Nov!$M$139:$M$169,$A53)+COUNTIF(Dez!$M$139:$M$169,$A53)</f>
        <v>0</v>
      </c>
      <c r="G53" s="496">
        <f t="shared" si="3"/>
        <v>0</v>
      </c>
      <c r="H53" s="93" t="str">
        <f t="shared" si="0"/>
        <v/>
      </c>
      <c r="I53" s="93" t="str">
        <f>IF(ISERROR(H53/(Start!$D$25*Start!$D$25)),"",H53/(Start!$D$25*Start!$D$25))</f>
        <v/>
      </c>
      <c r="J53" s="16">
        <f>SUMIF(Jan!$M$105:$M$135,$A53,Jan!R$105:R$135)+SUMIF(Feb!$M$105:$M$135,$A53,Feb!R$105:R$135)+SUMIF(Mar!$M$105:$M$135,$A53,Mar!R$105:R$135)+SUMIF(Apr!$M$105:$M$135,$A53,Apr!R$105:R$135)+SUMIF(Mai!$M$105:$M$135,$A53,Mai!R$105:R$135)+SUMIF(Jun!$M$105:$M$135,$A53,Jun!R$105:R$135)+SUMIF(Jul!$M$105:$M$135,$A53,Jul!R$105:R$135)+SUMIF(Aug!$M$105:$M$135,$A53,Aug!R$105:R$135)+SUMIF(Sep!$M$105:$M$135,$A53,Sep!R$105:R$135)+SUMIF(Okt!$M$105:$M$135,$A53,Okt!R$105:R$135)+SUMIF(Nov!$M$105:$M$135,$A53,Nov!R$105:R$135)+SUMIF(Dez!$M$105:$M$135,$A53,Dez!R$105:R$135)</f>
        <v>0</v>
      </c>
      <c r="K53" s="16">
        <f>SUMIF(Jan!$M$139:$M$169,$A53,Jan!R$139:R$169)+SUMIF(Feb!$M$139:$M$169,$A53,Feb!R$139:R$169)+SUMIF(Mar!$M$139:$M$169,$A53,Mar!R$139:R$169)+SUMIF(Apr!$M$139:$M$169,$A53,Apr!R$139:R$169)+SUMIF(Mai!$M$139:$M$169,$A53,Mai!R$139:R$169)+SUMIF(Jun!$M$139:$M$169,$A53,Jun!R$139:R$169)+SUMIF(Jul!$M$139:$M$169,$A53,Jul!R$139:R$169)+SUMIF(Aug!$M$139:$M$169,$A53,Aug!R$139:R$169)+SUMIF(Sep!$M$139:$M$169,$A53,Sep!R$139:R$169)+SUMIF(Okt!$M$139:$M$169,$A53,Okt!R$139:R$169)+SUMIF(Nov!$M$139:$M$169,$A53,Nov!R$139:R$169)+SUMIF(Dez!$M$139:$M$169,$A53,Dez!R$139:R$169)</f>
        <v>0</v>
      </c>
      <c r="L53" s="16" t="str">
        <f t="shared" si="4"/>
        <v/>
      </c>
      <c r="M53" s="17">
        <f>SUMIF(Jan!$M$105:$M$135,$A53,Jan!S$105:S$135)+SUMIF(Feb!$M$105:$M$135,$A53,Feb!S$105:S$135)+SUMIF(Mar!$M$105:$M$135,$A53,Mar!S$105:S$135)+SUMIF(Apr!$M$105:$M$135,$A53,Apr!S$105:S$135)+SUMIF(Mai!$M$105:$M$135,$A53,Mai!S$105:S$135)+SUMIF(Jun!$M$105:$M$135,$A53,Jun!S$105:S$135)+SUMIF(Jul!$M$105:$M$135,$A53,Jul!S$105:S$135)+SUMIF(Aug!$M$105:$M$135,$A53,Aug!S$105:S$135)+SUMIF(Sep!$M$105:$M$135,$A53,Sep!S$105:S$135)+SUMIF(Okt!$M$105:$M$135,$A53,Okt!S$105:S$135)+SUMIF(Nov!$M$105:$M$135,$A53,Nov!S$105:S$135)+SUMIF(Dez!$M$105:$M$135,$A53,Dez!S$105:S$135)</f>
        <v>0</v>
      </c>
      <c r="N53" s="17">
        <f>SUMIF(Jan!$M$139:$M$169,$A53,Jan!S$139:S$169)+SUMIF(Feb!$M$139:$M$169,$A53,Feb!S$139:S$169)+SUMIF(Mar!$M$139:$M$169,$A53,Mar!S$139:S$169)+SUMIF(Apr!$M$139:$M$169,$A53,Apr!S$139:S$169)+SUMIF(Mai!$M$139:$M$169,$A53,Mai!S$139:S$169)+SUMIF(Jun!$M$139:$M$169,$A53,Jun!S$139:S$169)+SUMIF(Jul!$M$139:$M$169,$A53,Jul!S$139:S$169)+SUMIF(Aug!$M$139:$M$169,$A53,Aug!S$139:S$169)+SUMIF(Sep!$M$139:$M$169,$A53,Sep!S$139:S$169)+SUMIF(Okt!$M$139:$M$169,$A53,Okt!S$139:S$169)+SUMIF(Nov!$M$139:$M$169,$A53,Nov!S$139:S$169)+SUMIF(Dez!$M$139:$M$169,$A53,Dez!S$139:S$169)</f>
        <v>0</v>
      </c>
      <c r="O53" s="17" t="str">
        <f t="shared" si="5"/>
        <v/>
      </c>
      <c r="P53" s="74">
        <f>SUMIF(Jan!$M$105:$M$135,$A53,Jan!U$105:U$135)+SUMIF(Feb!$M$105:$M$135,$A53,Feb!U$105:U$135)+SUMIF(Mar!$M$105:$M$135,$A53,Mar!U$105:U$135)+SUMIF(Apr!$M$105:$M$135,$A53,Apr!U$105:U$135)+SUMIF(Mai!$M$105:$M$135,$A53,Mai!U$105:U$135)+SUMIF(Jun!$M$105:$M$135,$A53,Jun!U$105:U$135)+SUMIF(Jul!$M$105:$M$135,$A53,Jul!U$105:U$135)+SUMIF(Aug!$M$105:$M$135,$A53,Aug!U$105:U$135)+SUMIF(Sep!$M$105:$M$135,$A53,Sep!U$105:U$135)+SUMIF(Okt!$M$105:$M$135,$A53,Okt!U$105:U$135)+SUMIF(Nov!$M$105:$M$135,$A53,Nov!U$105:U$135)+SUMIF(Dez!$M$105:$M$135,$A53,Dez!U$105:U$135)</f>
        <v>0</v>
      </c>
      <c r="Q53" s="74">
        <f>SUMIF(Jan!$M$139:$M$169,$A53,Jan!U$139:U$169)+SUMIF(Feb!$M$139:$M$169,$A53,Feb!U$139:U$169)+SUMIF(Mar!$M$139:$M$169,$A53,Mar!U$139:U$169)+SUMIF(Apr!$M$139:$M$169,$A53,Apr!U$139:U$169)+SUMIF(Mai!$M$139:$M$169,$A53,Mai!U$139:U$169)+SUMIF(Jun!$M$139:$M$169,$A53,Jun!U$139:U$169)+SUMIF(Jul!$M$139:$M$169,$A53,Jul!U$139:U$169)+SUMIF(Aug!$M$139:$M$169,$A53,Aug!U$139:U$169)+SUMIF(Sep!$M$139:$M$169,$A53,Sep!U$139:U$169)+SUMIF(Okt!$M$139:$M$169,$A53,Okt!U$139:U$169)+SUMIF(Nov!$M$139:$M$169,$A53,Nov!U$139:U$169)+SUMIF(Dez!$M$139:$M$169,$A53,Dez!U$139:U$169)</f>
        <v>0</v>
      </c>
      <c r="R53" s="11" t="str">
        <f t="shared" si="6"/>
        <v/>
      </c>
      <c r="S53" s="74" t="str">
        <f>IF(V53=0,"",(SUMIF(Jan!M$9:M$73,A53,Jan!W$9:W$73)+SUMIF(Feb!M$9:M$73,A53,Feb!W$9:W$73)+SUMIF(Mar!M$9:M$73,A53,Mar!W$9:W$73)+SUMIF(Apr!M$9:M$73,A53,Apr!W$9:W$73)+SUMIF(Mai!M$9:M$73,A53,Mai!W$9:W$73)+SUMIF(Jun!M$9:M$73,A53,Jun!W$9:W$73)+SUMIF(Jul!M$9:M$73,A53,Jul!W$9:W$73)+SUMIF(Aug!M$9:M$73,A53,Aug!W$9:W$73)+SUMIF(Sep!M$9:M$73,A53,Sep!W$9:W$73)+SUMIF(Okt!M$9:M$73,A53,Okt!W$9:W$73)+SUMIF(Nov!M$9:M$73,A53,Nov!W$9:W$73)+SUMIF(Dez!M$9:M$73,A53,Dez!W$9:W$73))/V53)</f>
        <v/>
      </c>
      <c r="T53" s="1" t="str">
        <f t="shared" si="7"/>
        <v/>
      </c>
      <c r="U53" s="6" t="str">
        <f t="shared" si="8"/>
        <v/>
      </c>
      <c r="V53" s="94">
        <f>COUNTIF(Jan!$M$105:$M$135,$A53)+COUNTIF(Jan!$M$139:$M$169,$A53)+COUNTIF(Feb!$M$105:$M$135,$A53)+COUNTIF(Feb!$M$139:$M$169,$A53)+COUNTIF(Mar!$M$105:$M$135,$A53)+COUNTIF(Mar!$M$139:$M$169,$A53)+COUNTIF(Apr!$M$105:$M$135,$A53)+COUNTIF(Apr!$M$139:$M$169,$A53)+COUNTIF(Mai!$M$105:$M$135,$A53)+COUNTIF(Mai!$M$139:$M$169,$A53)+COUNTIF(Jun!$M$105:$M$135,$A53)+COUNTIF(Jun!$M$139:$M$169,$A53)+COUNTIF(Jul!$M$105:$M$135,$A53)+COUNTIF(Jul!$M$139:$M$169,$A53)+COUNTIF(Aug!$M$105:$M$135,$A53)+COUNTIF(Aug!$M$139:$M$169,$A53)+COUNTIF(Sep!$M$105:$M$135,$A53)+COUNTIF(Sep!$M$139:$M$169,$A53)+COUNTIF(Okt!$M$105:$M$135,$A53)+COUNTIF(Okt!$M$139:$M$169,$A53)+COUNTIF(Nov!$M$105:$M$135,$A53)+COUNTIF(Nov!$M$139:$M$169,$A53)+COUNTIF(Dez!$M$105:$M$135,$A53)+COUNTIF(Dez!$M$139:$M$169,$A53)</f>
        <v>0</v>
      </c>
      <c r="W53" s="8" t="str">
        <f t="shared" si="12"/>
        <v/>
      </c>
      <c r="X53" s="6" t="str">
        <f t="shared" si="9"/>
        <v/>
      </c>
      <c r="Y53" s="18" t="str">
        <f t="shared" si="10"/>
        <v/>
      </c>
    </row>
    <row r="54" spans="1:25" x14ac:dyDescent="0.2">
      <c r="A54" s="175">
        <f t="shared" si="11"/>
        <v>42</v>
      </c>
      <c r="B54" s="93" t="e">
        <f t="shared" si="2"/>
        <v>#N/A</v>
      </c>
      <c r="C54" s="495">
        <f>SUMIF(Jan!$A$9:$A$39,$A54,Jan!G$9:G$39)+SUMIF(Feb!$A$9:$A$39,$A54,Feb!G$9:G$39)+SUMIF(Mar!$A$9:$A$39,$A54,Mar!G$9:G$39)+SUMIF(Apr!$A$9:$A$39,$A54,Apr!G$9:G$39)+SUMIF(Mai!$A$9:$A$39,$A54,Mai!G$9:G$39)+SUMIF(Jun!$A$9:$A$39,$A54,Jun!G$9:G$39)+SUMIF(Jul!$A$9:$A$39,$A54,Jul!G$9:G$39)+SUMIF(Aug!$A$9:$A$39,$A54,Aug!G$9:G$39)+SUMIF(Sep!$A$9:$A$39,$A54,Sep!G$9:G$39)+SUMIF(Okt!$A$9:$A$39,$A54,Okt!G$9:G$39)+SUMIF(Nov!$A$9:$A$39,$A54,Nov!G$9:G$39)+SUMIF(Dez!$A$9:$A$39,$A54,Dez!G$9:G$39)</f>
        <v>0</v>
      </c>
      <c r="D54" s="496">
        <f>SUMIF(Jan!$A$9:$A$39,$A54,Jan!H$9:H$39)+SUMIF(Feb!$A$9:$A$39,$A54,Feb!H$9:H$39)+SUMIF(Mar!$A$9:$A$39,$A54,Mar!H$9:H$39)+SUMIF(Apr!$A$9:$A$39,$A54,Apr!H$9:H$39)+SUMIF(Mai!$A$9:$A$39,$A54,Mai!H$9:H$39)+SUMIF(Jun!$A$9:$A$39,$A54,Jun!H$9:H$39)+SUMIF(Jul!$A$9:$A$39,$A54,Jul!H$9:H$39)+SUMIF(Aug!$A$9:$A$39,$A54,Aug!H$9:H$39)+SUMIF(Sep!$A$9:$A$39,$A54,Sep!H$9:H$39)+SUMIF(Okt!$A$9:$A$39,$A54,Okt!H$9:H$39)+SUMIF(Nov!$A$9:$A$39,$A54,Nov!H$9:H$39)+SUMIF(Dez!$A$9:$A$39,$A54,Dez!H$9:H$39)</f>
        <v>0</v>
      </c>
      <c r="E54" s="496">
        <f>COUNTIF(Jan!$M$105:$M$135,$A54)+COUNTIF(Feb!$M$105:$M$135,$A54)+COUNTIF(Mar!$M$105:$M$135,$A54)+COUNTIF(Apr!$M$105:$M$135,$A54)+COUNTIF(Mai!$M$105:$M$135,$A54)+COUNTIF(Jun!$M$105:$M$135,$A54)+COUNTIF(Jul!$M$105:$M$135,$A54)+COUNTIF(Aug!$M$105:$M$135,$A54)+COUNTIF(Sep!$M$105:$M$135,$A54)+COUNTIF(Okt!$M$105:$M$135,$A54)+COUNTIF(Nov!$M$105:$M$135,$A54)+COUNTIF(Dez!$M$105:$M$135,$A54)</f>
        <v>0</v>
      </c>
      <c r="F54" s="496">
        <f>COUNTIF(Jan!$M$139:$M$169,$A54)+COUNTIF(Feb!$M$139:$M$169,$A54)+COUNTIF(Mar!$M$139:$M$169,$A54)+COUNTIF(Apr!$M$139:$M$169,$A54)+COUNTIF(Mai!$M$139:$M$169,$A54)+COUNTIF(Jun!$M$139:$M$169,$A54)+COUNTIF(Jul!$M$139:$M$169,$A54)+COUNTIF(Aug!$M$139:$M$169,$A54)+COUNTIF(Sep!$M$139:$M$169,$A54)+COUNTIF(Okt!$M$139:$M$169,$A54)+COUNTIF(Nov!$M$139:$M$169,$A54)+COUNTIF(Dez!$M$139:$M$169,$A54)</f>
        <v>0</v>
      </c>
      <c r="G54" s="496">
        <f t="shared" si="3"/>
        <v>0</v>
      </c>
      <c r="H54" s="93" t="str">
        <f t="shared" si="0"/>
        <v/>
      </c>
      <c r="I54" s="93" t="str">
        <f>IF(ISERROR(H54/(Start!$D$25*Start!$D$25)),"",H54/(Start!$D$25*Start!$D$25))</f>
        <v/>
      </c>
      <c r="J54" s="16">
        <f>SUMIF(Jan!$M$105:$M$135,$A54,Jan!R$105:R$135)+SUMIF(Feb!$M$105:$M$135,$A54,Feb!R$105:R$135)+SUMIF(Mar!$M$105:$M$135,$A54,Mar!R$105:R$135)+SUMIF(Apr!$M$105:$M$135,$A54,Apr!R$105:R$135)+SUMIF(Mai!$M$105:$M$135,$A54,Mai!R$105:R$135)+SUMIF(Jun!$M$105:$M$135,$A54,Jun!R$105:R$135)+SUMIF(Jul!$M$105:$M$135,$A54,Jul!R$105:R$135)+SUMIF(Aug!$M$105:$M$135,$A54,Aug!R$105:R$135)+SUMIF(Sep!$M$105:$M$135,$A54,Sep!R$105:R$135)+SUMIF(Okt!$M$105:$M$135,$A54,Okt!R$105:R$135)+SUMIF(Nov!$M$105:$M$135,$A54,Nov!R$105:R$135)+SUMIF(Dez!$M$105:$M$135,$A54,Dez!R$105:R$135)</f>
        <v>0</v>
      </c>
      <c r="K54" s="16">
        <f>SUMIF(Jan!$M$139:$M$169,$A54,Jan!R$139:R$169)+SUMIF(Feb!$M$139:$M$169,$A54,Feb!R$139:R$169)+SUMIF(Mar!$M$139:$M$169,$A54,Mar!R$139:R$169)+SUMIF(Apr!$M$139:$M$169,$A54,Apr!R$139:R$169)+SUMIF(Mai!$M$139:$M$169,$A54,Mai!R$139:R$169)+SUMIF(Jun!$M$139:$M$169,$A54,Jun!R$139:R$169)+SUMIF(Jul!$M$139:$M$169,$A54,Jul!R$139:R$169)+SUMIF(Aug!$M$139:$M$169,$A54,Aug!R$139:R$169)+SUMIF(Sep!$M$139:$M$169,$A54,Sep!R$139:R$169)+SUMIF(Okt!$M$139:$M$169,$A54,Okt!R$139:R$169)+SUMIF(Nov!$M$139:$M$169,$A54,Nov!R$139:R$169)+SUMIF(Dez!$M$139:$M$169,$A54,Dez!R$139:R$169)</f>
        <v>0</v>
      </c>
      <c r="L54" s="16" t="str">
        <f t="shared" si="4"/>
        <v/>
      </c>
      <c r="M54" s="17">
        <f>SUMIF(Jan!$M$105:$M$135,$A54,Jan!S$105:S$135)+SUMIF(Feb!$M$105:$M$135,$A54,Feb!S$105:S$135)+SUMIF(Mar!$M$105:$M$135,$A54,Mar!S$105:S$135)+SUMIF(Apr!$M$105:$M$135,$A54,Apr!S$105:S$135)+SUMIF(Mai!$M$105:$M$135,$A54,Mai!S$105:S$135)+SUMIF(Jun!$M$105:$M$135,$A54,Jun!S$105:S$135)+SUMIF(Jul!$M$105:$M$135,$A54,Jul!S$105:S$135)+SUMIF(Aug!$M$105:$M$135,$A54,Aug!S$105:S$135)+SUMIF(Sep!$M$105:$M$135,$A54,Sep!S$105:S$135)+SUMIF(Okt!$M$105:$M$135,$A54,Okt!S$105:S$135)+SUMIF(Nov!$M$105:$M$135,$A54,Nov!S$105:S$135)+SUMIF(Dez!$M$105:$M$135,$A54,Dez!S$105:S$135)</f>
        <v>0</v>
      </c>
      <c r="N54" s="17">
        <f>SUMIF(Jan!$M$139:$M$169,$A54,Jan!S$139:S$169)+SUMIF(Feb!$M$139:$M$169,$A54,Feb!S$139:S$169)+SUMIF(Mar!$M$139:$M$169,$A54,Mar!S$139:S$169)+SUMIF(Apr!$M$139:$M$169,$A54,Apr!S$139:S$169)+SUMIF(Mai!$M$139:$M$169,$A54,Mai!S$139:S$169)+SUMIF(Jun!$M$139:$M$169,$A54,Jun!S$139:S$169)+SUMIF(Jul!$M$139:$M$169,$A54,Jul!S$139:S$169)+SUMIF(Aug!$M$139:$M$169,$A54,Aug!S$139:S$169)+SUMIF(Sep!$M$139:$M$169,$A54,Sep!S$139:S$169)+SUMIF(Okt!$M$139:$M$169,$A54,Okt!S$139:S$169)+SUMIF(Nov!$M$139:$M$169,$A54,Nov!S$139:S$169)+SUMIF(Dez!$M$139:$M$169,$A54,Dez!S$139:S$169)</f>
        <v>0</v>
      </c>
      <c r="O54" s="17" t="str">
        <f t="shared" si="5"/>
        <v/>
      </c>
      <c r="P54" s="74">
        <f>SUMIF(Jan!$M$105:$M$135,$A54,Jan!U$105:U$135)+SUMIF(Feb!$M$105:$M$135,$A54,Feb!U$105:U$135)+SUMIF(Mar!$M$105:$M$135,$A54,Mar!U$105:U$135)+SUMIF(Apr!$M$105:$M$135,$A54,Apr!U$105:U$135)+SUMIF(Mai!$M$105:$M$135,$A54,Mai!U$105:U$135)+SUMIF(Jun!$M$105:$M$135,$A54,Jun!U$105:U$135)+SUMIF(Jul!$M$105:$M$135,$A54,Jul!U$105:U$135)+SUMIF(Aug!$M$105:$M$135,$A54,Aug!U$105:U$135)+SUMIF(Sep!$M$105:$M$135,$A54,Sep!U$105:U$135)+SUMIF(Okt!$M$105:$M$135,$A54,Okt!U$105:U$135)+SUMIF(Nov!$M$105:$M$135,$A54,Nov!U$105:U$135)+SUMIF(Dez!$M$105:$M$135,$A54,Dez!U$105:U$135)</f>
        <v>0</v>
      </c>
      <c r="Q54" s="74">
        <f>SUMIF(Jan!$M$139:$M$169,$A54,Jan!U$139:U$169)+SUMIF(Feb!$M$139:$M$169,$A54,Feb!U$139:U$169)+SUMIF(Mar!$M$139:$M$169,$A54,Mar!U$139:U$169)+SUMIF(Apr!$M$139:$M$169,$A54,Apr!U$139:U$169)+SUMIF(Mai!$M$139:$M$169,$A54,Mai!U$139:U$169)+SUMIF(Jun!$M$139:$M$169,$A54,Jun!U$139:U$169)+SUMIF(Jul!$M$139:$M$169,$A54,Jul!U$139:U$169)+SUMIF(Aug!$M$139:$M$169,$A54,Aug!U$139:U$169)+SUMIF(Sep!$M$139:$M$169,$A54,Sep!U$139:U$169)+SUMIF(Okt!$M$139:$M$169,$A54,Okt!U$139:U$169)+SUMIF(Nov!$M$139:$M$169,$A54,Nov!U$139:U$169)+SUMIF(Dez!$M$139:$M$169,$A54,Dez!U$139:U$169)</f>
        <v>0</v>
      </c>
      <c r="R54" s="11" t="str">
        <f t="shared" si="6"/>
        <v/>
      </c>
      <c r="S54" s="74" t="str">
        <f>IF(V54=0,"",(SUMIF(Jan!M$9:M$73,A54,Jan!W$9:W$73)+SUMIF(Feb!M$9:M$73,A54,Feb!W$9:W$73)+SUMIF(Mar!M$9:M$73,A54,Mar!W$9:W$73)+SUMIF(Apr!M$9:M$73,A54,Apr!W$9:W$73)+SUMIF(Mai!M$9:M$73,A54,Mai!W$9:W$73)+SUMIF(Jun!M$9:M$73,A54,Jun!W$9:W$73)+SUMIF(Jul!M$9:M$73,A54,Jul!W$9:W$73)+SUMIF(Aug!M$9:M$73,A54,Aug!W$9:W$73)+SUMIF(Sep!M$9:M$73,A54,Sep!W$9:W$73)+SUMIF(Okt!M$9:M$73,A54,Okt!W$9:W$73)+SUMIF(Nov!M$9:M$73,A54,Nov!W$9:W$73)+SUMIF(Dez!M$9:M$73,A54,Dez!W$9:W$73))/V54)</f>
        <v/>
      </c>
      <c r="T54" s="1" t="str">
        <f t="shared" si="7"/>
        <v/>
      </c>
      <c r="U54" s="6" t="str">
        <f t="shared" si="8"/>
        <v/>
      </c>
      <c r="V54" s="94">
        <f>COUNTIF(Jan!$M$105:$M$135,$A54)+COUNTIF(Jan!$M$139:$M$169,$A54)+COUNTIF(Feb!$M$105:$M$135,$A54)+COUNTIF(Feb!$M$139:$M$169,$A54)+COUNTIF(Mar!$M$105:$M$135,$A54)+COUNTIF(Mar!$M$139:$M$169,$A54)+COUNTIF(Apr!$M$105:$M$135,$A54)+COUNTIF(Apr!$M$139:$M$169,$A54)+COUNTIF(Mai!$M$105:$M$135,$A54)+COUNTIF(Mai!$M$139:$M$169,$A54)+COUNTIF(Jun!$M$105:$M$135,$A54)+COUNTIF(Jun!$M$139:$M$169,$A54)+COUNTIF(Jul!$M$105:$M$135,$A54)+COUNTIF(Jul!$M$139:$M$169,$A54)+COUNTIF(Aug!$M$105:$M$135,$A54)+COUNTIF(Aug!$M$139:$M$169,$A54)+COUNTIF(Sep!$M$105:$M$135,$A54)+COUNTIF(Sep!$M$139:$M$169,$A54)+COUNTIF(Okt!$M$105:$M$135,$A54)+COUNTIF(Okt!$M$139:$M$169,$A54)+COUNTIF(Nov!$M$105:$M$135,$A54)+COUNTIF(Nov!$M$139:$M$169,$A54)+COUNTIF(Dez!$M$105:$M$135,$A54)+COUNTIF(Dez!$M$139:$M$169,$A54)</f>
        <v>0</v>
      </c>
      <c r="W54" s="8" t="str">
        <f t="shared" si="12"/>
        <v/>
      </c>
      <c r="X54" s="6" t="str">
        <f t="shared" si="9"/>
        <v/>
      </c>
      <c r="Y54" s="18" t="str">
        <f t="shared" si="10"/>
        <v/>
      </c>
    </row>
    <row r="55" spans="1:25" x14ac:dyDescent="0.2">
      <c r="A55" s="175">
        <f t="shared" si="11"/>
        <v>43</v>
      </c>
      <c r="B55" s="93" t="e">
        <f t="shared" si="2"/>
        <v>#N/A</v>
      </c>
      <c r="C55" s="495">
        <f>SUMIF(Jan!$A$9:$A$39,$A55,Jan!G$9:G$39)+SUMIF(Feb!$A$9:$A$39,$A55,Feb!G$9:G$39)+SUMIF(Mar!$A$9:$A$39,$A55,Mar!G$9:G$39)+SUMIF(Apr!$A$9:$A$39,$A55,Apr!G$9:G$39)+SUMIF(Mai!$A$9:$A$39,$A55,Mai!G$9:G$39)+SUMIF(Jun!$A$9:$A$39,$A55,Jun!G$9:G$39)+SUMIF(Jul!$A$9:$A$39,$A55,Jul!G$9:G$39)+SUMIF(Aug!$A$9:$A$39,$A55,Aug!G$9:G$39)+SUMIF(Sep!$A$9:$A$39,$A55,Sep!G$9:G$39)+SUMIF(Okt!$A$9:$A$39,$A55,Okt!G$9:G$39)+SUMIF(Nov!$A$9:$A$39,$A55,Nov!G$9:G$39)+SUMIF(Dez!$A$9:$A$39,$A55,Dez!G$9:G$39)</f>
        <v>0</v>
      </c>
      <c r="D55" s="496">
        <f>SUMIF(Jan!$A$9:$A$39,$A55,Jan!H$9:H$39)+SUMIF(Feb!$A$9:$A$39,$A55,Feb!H$9:H$39)+SUMIF(Mar!$A$9:$A$39,$A55,Mar!H$9:H$39)+SUMIF(Apr!$A$9:$A$39,$A55,Apr!H$9:H$39)+SUMIF(Mai!$A$9:$A$39,$A55,Mai!H$9:H$39)+SUMIF(Jun!$A$9:$A$39,$A55,Jun!H$9:H$39)+SUMIF(Jul!$A$9:$A$39,$A55,Jul!H$9:H$39)+SUMIF(Aug!$A$9:$A$39,$A55,Aug!H$9:H$39)+SUMIF(Sep!$A$9:$A$39,$A55,Sep!H$9:H$39)+SUMIF(Okt!$A$9:$A$39,$A55,Okt!H$9:H$39)+SUMIF(Nov!$A$9:$A$39,$A55,Nov!H$9:H$39)+SUMIF(Dez!$A$9:$A$39,$A55,Dez!H$9:H$39)</f>
        <v>0</v>
      </c>
      <c r="E55" s="496">
        <f>COUNTIF(Jan!$M$105:$M$135,$A55)+COUNTIF(Feb!$M$105:$M$135,$A55)+COUNTIF(Mar!$M$105:$M$135,$A55)+COUNTIF(Apr!$M$105:$M$135,$A55)+COUNTIF(Mai!$M$105:$M$135,$A55)+COUNTIF(Jun!$M$105:$M$135,$A55)+COUNTIF(Jul!$M$105:$M$135,$A55)+COUNTIF(Aug!$M$105:$M$135,$A55)+COUNTIF(Sep!$M$105:$M$135,$A55)+COUNTIF(Okt!$M$105:$M$135,$A55)+COUNTIF(Nov!$M$105:$M$135,$A55)+COUNTIF(Dez!$M$105:$M$135,$A55)</f>
        <v>0</v>
      </c>
      <c r="F55" s="496">
        <f>COUNTIF(Jan!$M$139:$M$169,$A55)+COUNTIF(Feb!$M$139:$M$169,$A55)+COUNTIF(Mar!$M$139:$M$169,$A55)+COUNTIF(Apr!$M$139:$M$169,$A55)+COUNTIF(Mai!$M$139:$M$169,$A55)+COUNTIF(Jun!$M$139:$M$169,$A55)+COUNTIF(Jul!$M$139:$M$169,$A55)+COUNTIF(Aug!$M$139:$M$169,$A55)+COUNTIF(Sep!$M$139:$M$169,$A55)+COUNTIF(Okt!$M$139:$M$169,$A55)+COUNTIF(Nov!$M$139:$M$169,$A55)+COUNTIF(Dez!$M$139:$M$169,$A55)</f>
        <v>0</v>
      </c>
      <c r="G55" s="496">
        <f t="shared" si="3"/>
        <v>0</v>
      </c>
      <c r="H55" s="93" t="str">
        <f t="shared" si="0"/>
        <v/>
      </c>
      <c r="I55" s="93" t="str">
        <f>IF(ISERROR(H55/(Start!$D$25*Start!$D$25)),"",H55/(Start!$D$25*Start!$D$25))</f>
        <v/>
      </c>
      <c r="J55" s="16">
        <f>SUMIF(Jan!$M$105:$M$135,$A55,Jan!R$105:R$135)+SUMIF(Feb!$M$105:$M$135,$A55,Feb!R$105:R$135)+SUMIF(Mar!$M$105:$M$135,$A55,Mar!R$105:R$135)+SUMIF(Apr!$M$105:$M$135,$A55,Apr!R$105:R$135)+SUMIF(Mai!$M$105:$M$135,$A55,Mai!R$105:R$135)+SUMIF(Jun!$M$105:$M$135,$A55,Jun!R$105:R$135)+SUMIF(Jul!$M$105:$M$135,$A55,Jul!R$105:R$135)+SUMIF(Aug!$M$105:$M$135,$A55,Aug!R$105:R$135)+SUMIF(Sep!$M$105:$M$135,$A55,Sep!R$105:R$135)+SUMIF(Okt!$M$105:$M$135,$A55,Okt!R$105:R$135)+SUMIF(Nov!$M$105:$M$135,$A55,Nov!R$105:R$135)+SUMIF(Dez!$M$105:$M$135,$A55,Dez!R$105:R$135)</f>
        <v>0</v>
      </c>
      <c r="K55" s="16">
        <f>SUMIF(Jan!$M$139:$M$169,$A55,Jan!R$139:R$169)+SUMIF(Feb!$M$139:$M$169,$A55,Feb!R$139:R$169)+SUMIF(Mar!$M$139:$M$169,$A55,Mar!R$139:R$169)+SUMIF(Apr!$M$139:$M$169,$A55,Apr!R$139:R$169)+SUMIF(Mai!$M$139:$M$169,$A55,Mai!R$139:R$169)+SUMIF(Jun!$M$139:$M$169,$A55,Jun!R$139:R$169)+SUMIF(Jul!$M$139:$M$169,$A55,Jul!R$139:R$169)+SUMIF(Aug!$M$139:$M$169,$A55,Aug!R$139:R$169)+SUMIF(Sep!$M$139:$M$169,$A55,Sep!R$139:R$169)+SUMIF(Okt!$M$139:$M$169,$A55,Okt!R$139:R$169)+SUMIF(Nov!$M$139:$M$169,$A55,Nov!R$139:R$169)+SUMIF(Dez!$M$139:$M$169,$A55,Dez!R$139:R$169)</f>
        <v>0</v>
      </c>
      <c r="L55" s="16" t="str">
        <f t="shared" si="4"/>
        <v/>
      </c>
      <c r="M55" s="17">
        <f>SUMIF(Jan!$M$105:$M$135,$A55,Jan!S$105:S$135)+SUMIF(Feb!$M$105:$M$135,$A55,Feb!S$105:S$135)+SUMIF(Mar!$M$105:$M$135,$A55,Mar!S$105:S$135)+SUMIF(Apr!$M$105:$M$135,$A55,Apr!S$105:S$135)+SUMIF(Mai!$M$105:$M$135,$A55,Mai!S$105:S$135)+SUMIF(Jun!$M$105:$M$135,$A55,Jun!S$105:S$135)+SUMIF(Jul!$M$105:$M$135,$A55,Jul!S$105:S$135)+SUMIF(Aug!$M$105:$M$135,$A55,Aug!S$105:S$135)+SUMIF(Sep!$M$105:$M$135,$A55,Sep!S$105:S$135)+SUMIF(Okt!$M$105:$M$135,$A55,Okt!S$105:S$135)+SUMIF(Nov!$M$105:$M$135,$A55,Nov!S$105:S$135)+SUMIF(Dez!$M$105:$M$135,$A55,Dez!S$105:S$135)</f>
        <v>0</v>
      </c>
      <c r="N55" s="17">
        <f>SUMIF(Jan!$M$139:$M$169,$A55,Jan!S$139:S$169)+SUMIF(Feb!$M$139:$M$169,$A55,Feb!S$139:S$169)+SUMIF(Mar!$M$139:$M$169,$A55,Mar!S$139:S$169)+SUMIF(Apr!$M$139:$M$169,$A55,Apr!S$139:S$169)+SUMIF(Mai!$M$139:$M$169,$A55,Mai!S$139:S$169)+SUMIF(Jun!$M$139:$M$169,$A55,Jun!S$139:S$169)+SUMIF(Jul!$M$139:$M$169,$A55,Jul!S$139:S$169)+SUMIF(Aug!$M$139:$M$169,$A55,Aug!S$139:S$169)+SUMIF(Sep!$M$139:$M$169,$A55,Sep!S$139:S$169)+SUMIF(Okt!$M$139:$M$169,$A55,Okt!S$139:S$169)+SUMIF(Nov!$M$139:$M$169,$A55,Nov!S$139:S$169)+SUMIF(Dez!$M$139:$M$169,$A55,Dez!S$139:S$169)</f>
        <v>0</v>
      </c>
      <c r="O55" s="17" t="str">
        <f t="shared" si="5"/>
        <v/>
      </c>
      <c r="P55" s="74">
        <f>SUMIF(Jan!$M$105:$M$135,$A55,Jan!U$105:U$135)+SUMIF(Feb!$M$105:$M$135,$A55,Feb!U$105:U$135)+SUMIF(Mar!$M$105:$M$135,$A55,Mar!U$105:U$135)+SUMIF(Apr!$M$105:$M$135,$A55,Apr!U$105:U$135)+SUMIF(Mai!$M$105:$M$135,$A55,Mai!U$105:U$135)+SUMIF(Jun!$M$105:$M$135,$A55,Jun!U$105:U$135)+SUMIF(Jul!$M$105:$M$135,$A55,Jul!U$105:U$135)+SUMIF(Aug!$M$105:$M$135,$A55,Aug!U$105:U$135)+SUMIF(Sep!$M$105:$M$135,$A55,Sep!U$105:U$135)+SUMIF(Okt!$M$105:$M$135,$A55,Okt!U$105:U$135)+SUMIF(Nov!$M$105:$M$135,$A55,Nov!U$105:U$135)+SUMIF(Dez!$M$105:$M$135,$A55,Dez!U$105:U$135)</f>
        <v>0</v>
      </c>
      <c r="Q55" s="74">
        <f>SUMIF(Jan!$M$139:$M$169,$A55,Jan!U$139:U$169)+SUMIF(Feb!$M$139:$M$169,$A55,Feb!U$139:U$169)+SUMIF(Mar!$M$139:$M$169,$A55,Mar!U$139:U$169)+SUMIF(Apr!$M$139:$M$169,$A55,Apr!U$139:U$169)+SUMIF(Mai!$M$139:$M$169,$A55,Mai!U$139:U$169)+SUMIF(Jun!$M$139:$M$169,$A55,Jun!U$139:U$169)+SUMIF(Jul!$M$139:$M$169,$A55,Jul!U$139:U$169)+SUMIF(Aug!$M$139:$M$169,$A55,Aug!U$139:U$169)+SUMIF(Sep!$M$139:$M$169,$A55,Sep!U$139:U$169)+SUMIF(Okt!$M$139:$M$169,$A55,Okt!U$139:U$169)+SUMIF(Nov!$M$139:$M$169,$A55,Nov!U$139:U$169)+SUMIF(Dez!$M$139:$M$169,$A55,Dez!U$139:U$169)</f>
        <v>0</v>
      </c>
      <c r="R55" s="11" t="str">
        <f t="shared" si="6"/>
        <v/>
      </c>
      <c r="S55" s="74" t="str">
        <f>IF(V55=0,"",(SUMIF(Jan!M$9:M$73,A55,Jan!W$9:W$73)+SUMIF(Feb!M$9:M$73,A55,Feb!W$9:W$73)+SUMIF(Mar!M$9:M$73,A55,Mar!W$9:W$73)+SUMIF(Apr!M$9:M$73,A55,Apr!W$9:W$73)+SUMIF(Mai!M$9:M$73,A55,Mai!W$9:W$73)+SUMIF(Jun!M$9:M$73,A55,Jun!W$9:W$73)+SUMIF(Jul!M$9:M$73,A55,Jul!W$9:W$73)+SUMIF(Aug!M$9:M$73,A55,Aug!W$9:W$73)+SUMIF(Sep!M$9:M$73,A55,Sep!W$9:W$73)+SUMIF(Okt!M$9:M$73,A55,Okt!W$9:W$73)+SUMIF(Nov!M$9:M$73,A55,Nov!W$9:W$73)+SUMIF(Dez!M$9:M$73,A55,Dez!W$9:W$73))/V55)</f>
        <v/>
      </c>
      <c r="T55" s="1" t="str">
        <f t="shared" si="7"/>
        <v/>
      </c>
      <c r="U55" s="6" t="str">
        <f t="shared" si="8"/>
        <v/>
      </c>
      <c r="V55" s="94">
        <f>COUNTIF(Jan!$M$105:$M$135,$A55)+COUNTIF(Jan!$M$139:$M$169,$A55)+COUNTIF(Feb!$M$105:$M$135,$A55)+COUNTIF(Feb!$M$139:$M$169,$A55)+COUNTIF(Mar!$M$105:$M$135,$A55)+COUNTIF(Mar!$M$139:$M$169,$A55)+COUNTIF(Apr!$M$105:$M$135,$A55)+COUNTIF(Apr!$M$139:$M$169,$A55)+COUNTIF(Mai!$M$105:$M$135,$A55)+COUNTIF(Mai!$M$139:$M$169,$A55)+COUNTIF(Jun!$M$105:$M$135,$A55)+COUNTIF(Jun!$M$139:$M$169,$A55)+COUNTIF(Jul!$M$105:$M$135,$A55)+COUNTIF(Jul!$M$139:$M$169,$A55)+COUNTIF(Aug!$M$105:$M$135,$A55)+COUNTIF(Aug!$M$139:$M$169,$A55)+COUNTIF(Sep!$M$105:$M$135,$A55)+COUNTIF(Sep!$M$139:$M$169,$A55)+COUNTIF(Okt!$M$105:$M$135,$A55)+COUNTIF(Okt!$M$139:$M$169,$A55)+COUNTIF(Nov!$M$105:$M$135,$A55)+COUNTIF(Nov!$M$139:$M$169,$A55)+COUNTIF(Dez!$M$105:$M$135,$A55)+COUNTIF(Dez!$M$139:$M$169,$A55)</f>
        <v>0</v>
      </c>
      <c r="W55" s="8" t="str">
        <f t="shared" si="12"/>
        <v/>
      </c>
      <c r="X55" s="6" t="str">
        <f t="shared" si="9"/>
        <v/>
      </c>
      <c r="Y55" s="18" t="str">
        <f t="shared" si="10"/>
        <v/>
      </c>
    </row>
    <row r="56" spans="1:25" x14ac:dyDescent="0.2">
      <c r="A56" s="175">
        <f t="shared" si="11"/>
        <v>44</v>
      </c>
      <c r="B56" s="93" t="e">
        <f t="shared" si="2"/>
        <v>#N/A</v>
      </c>
      <c r="C56" s="495">
        <f>SUMIF(Jan!$A$9:$A$39,$A56,Jan!G$9:G$39)+SUMIF(Feb!$A$9:$A$39,$A56,Feb!G$9:G$39)+SUMIF(Mar!$A$9:$A$39,$A56,Mar!G$9:G$39)+SUMIF(Apr!$A$9:$A$39,$A56,Apr!G$9:G$39)+SUMIF(Mai!$A$9:$A$39,$A56,Mai!G$9:G$39)+SUMIF(Jun!$A$9:$A$39,$A56,Jun!G$9:G$39)+SUMIF(Jul!$A$9:$A$39,$A56,Jul!G$9:G$39)+SUMIF(Aug!$A$9:$A$39,$A56,Aug!G$9:G$39)+SUMIF(Sep!$A$9:$A$39,$A56,Sep!G$9:G$39)+SUMIF(Okt!$A$9:$A$39,$A56,Okt!G$9:G$39)+SUMIF(Nov!$A$9:$A$39,$A56,Nov!G$9:G$39)+SUMIF(Dez!$A$9:$A$39,$A56,Dez!G$9:G$39)</f>
        <v>0</v>
      </c>
      <c r="D56" s="496">
        <f>SUMIF(Jan!$A$9:$A$39,$A56,Jan!H$9:H$39)+SUMIF(Feb!$A$9:$A$39,$A56,Feb!H$9:H$39)+SUMIF(Mar!$A$9:$A$39,$A56,Mar!H$9:H$39)+SUMIF(Apr!$A$9:$A$39,$A56,Apr!H$9:H$39)+SUMIF(Mai!$A$9:$A$39,$A56,Mai!H$9:H$39)+SUMIF(Jun!$A$9:$A$39,$A56,Jun!H$9:H$39)+SUMIF(Jul!$A$9:$A$39,$A56,Jul!H$9:H$39)+SUMIF(Aug!$A$9:$A$39,$A56,Aug!H$9:H$39)+SUMIF(Sep!$A$9:$A$39,$A56,Sep!H$9:H$39)+SUMIF(Okt!$A$9:$A$39,$A56,Okt!H$9:H$39)+SUMIF(Nov!$A$9:$A$39,$A56,Nov!H$9:H$39)+SUMIF(Dez!$A$9:$A$39,$A56,Dez!H$9:H$39)</f>
        <v>0</v>
      </c>
      <c r="E56" s="496">
        <f>COUNTIF(Jan!$M$105:$M$135,$A56)+COUNTIF(Feb!$M$105:$M$135,$A56)+COUNTIF(Mar!$M$105:$M$135,$A56)+COUNTIF(Apr!$M$105:$M$135,$A56)+COUNTIF(Mai!$M$105:$M$135,$A56)+COUNTIF(Jun!$M$105:$M$135,$A56)+COUNTIF(Jul!$M$105:$M$135,$A56)+COUNTIF(Aug!$M$105:$M$135,$A56)+COUNTIF(Sep!$M$105:$M$135,$A56)+COUNTIF(Okt!$M$105:$M$135,$A56)+COUNTIF(Nov!$M$105:$M$135,$A56)+COUNTIF(Dez!$M$105:$M$135,$A56)</f>
        <v>0</v>
      </c>
      <c r="F56" s="496">
        <f>COUNTIF(Jan!$M$139:$M$169,$A56)+COUNTIF(Feb!$M$139:$M$169,$A56)+COUNTIF(Mar!$M$139:$M$169,$A56)+COUNTIF(Apr!$M$139:$M$169,$A56)+COUNTIF(Mai!$M$139:$M$169,$A56)+COUNTIF(Jun!$M$139:$M$169,$A56)+COUNTIF(Jul!$M$139:$M$169,$A56)+COUNTIF(Aug!$M$139:$M$169,$A56)+COUNTIF(Sep!$M$139:$M$169,$A56)+COUNTIF(Okt!$M$139:$M$169,$A56)+COUNTIF(Nov!$M$139:$M$169,$A56)+COUNTIF(Dez!$M$139:$M$169,$A56)</f>
        <v>0</v>
      </c>
      <c r="G56" s="496">
        <f t="shared" si="3"/>
        <v>0</v>
      </c>
      <c r="H56" s="93" t="str">
        <f t="shared" si="0"/>
        <v/>
      </c>
      <c r="I56" s="93" t="str">
        <f>IF(ISERROR(H56/(Start!$D$25*Start!$D$25)),"",H56/(Start!$D$25*Start!$D$25))</f>
        <v/>
      </c>
      <c r="J56" s="16">
        <f>SUMIF(Jan!$M$105:$M$135,$A56,Jan!R$105:R$135)+SUMIF(Feb!$M$105:$M$135,$A56,Feb!R$105:R$135)+SUMIF(Mar!$M$105:$M$135,$A56,Mar!R$105:R$135)+SUMIF(Apr!$M$105:$M$135,$A56,Apr!R$105:R$135)+SUMIF(Mai!$M$105:$M$135,$A56,Mai!R$105:R$135)+SUMIF(Jun!$M$105:$M$135,$A56,Jun!R$105:R$135)+SUMIF(Jul!$M$105:$M$135,$A56,Jul!R$105:R$135)+SUMIF(Aug!$M$105:$M$135,$A56,Aug!R$105:R$135)+SUMIF(Sep!$M$105:$M$135,$A56,Sep!R$105:R$135)+SUMIF(Okt!$M$105:$M$135,$A56,Okt!R$105:R$135)+SUMIF(Nov!$M$105:$M$135,$A56,Nov!R$105:R$135)+SUMIF(Dez!$M$105:$M$135,$A56,Dez!R$105:R$135)</f>
        <v>0</v>
      </c>
      <c r="K56" s="16">
        <f>SUMIF(Jan!$M$139:$M$169,$A56,Jan!R$139:R$169)+SUMIF(Feb!$M$139:$M$169,$A56,Feb!R$139:R$169)+SUMIF(Mar!$M$139:$M$169,$A56,Mar!R$139:R$169)+SUMIF(Apr!$M$139:$M$169,$A56,Apr!R$139:R$169)+SUMIF(Mai!$M$139:$M$169,$A56,Mai!R$139:R$169)+SUMIF(Jun!$M$139:$M$169,$A56,Jun!R$139:R$169)+SUMIF(Jul!$M$139:$M$169,$A56,Jul!R$139:R$169)+SUMIF(Aug!$M$139:$M$169,$A56,Aug!R$139:R$169)+SUMIF(Sep!$M$139:$M$169,$A56,Sep!R$139:R$169)+SUMIF(Okt!$M$139:$M$169,$A56,Okt!R$139:R$169)+SUMIF(Nov!$M$139:$M$169,$A56,Nov!R$139:R$169)+SUMIF(Dez!$M$139:$M$169,$A56,Dez!R$139:R$169)</f>
        <v>0</v>
      </c>
      <c r="L56" s="16" t="str">
        <f t="shared" si="4"/>
        <v/>
      </c>
      <c r="M56" s="17">
        <f>SUMIF(Jan!$M$105:$M$135,$A56,Jan!S$105:S$135)+SUMIF(Feb!$M$105:$M$135,$A56,Feb!S$105:S$135)+SUMIF(Mar!$M$105:$M$135,$A56,Mar!S$105:S$135)+SUMIF(Apr!$M$105:$M$135,$A56,Apr!S$105:S$135)+SUMIF(Mai!$M$105:$M$135,$A56,Mai!S$105:S$135)+SUMIF(Jun!$M$105:$M$135,$A56,Jun!S$105:S$135)+SUMIF(Jul!$M$105:$M$135,$A56,Jul!S$105:S$135)+SUMIF(Aug!$M$105:$M$135,$A56,Aug!S$105:S$135)+SUMIF(Sep!$M$105:$M$135,$A56,Sep!S$105:S$135)+SUMIF(Okt!$M$105:$M$135,$A56,Okt!S$105:S$135)+SUMIF(Nov!$M$105:$M$135,$A56,Nov!S$105:S$135)+SUMIF(Dez!$M$105:$M$135,$A56,Dez!S$105:S$135)</f>
        <v>0</v>
      </c>
      <c r="N56" s="17">
        <f>SUMIF(Jan!$M$139:$M$169,$A56,Jan!S$139:S$169)+SUMIF(Feb!$M$139:$M$169,$A56,Feb!S$139:S$169)+SUMIF(Mar!$M$139:$M$169,$A56,Mar!S$139:S$169)+SUMIF(Apr!$M$139:$M$169,$A56,Apr!S$139:S$169)+SUMIF(Mai!$M$139:$M$169,$A56,Mai!S$139:S$169)+SUMIF(Jun!$M$139:$M$169,$A56,Jun!S$139:S$169)+SUMIF(Jul!$M$139:$M$169,$A56,Jul!S$139:S$169)+SUMIF(Aug!$M$139:$M$169,$A56,Aug!S$139:S$169)+SUMIF(Sep!$M$139:$M$169,$A56,Sep!S$139:S$169)+SUMIF(Okt!$M$139:$M$169,$A56,Okt!S$139:S$169)+SUMIF(Nov!$M$139:$M$169,$A56,Nov!S$139:S$169)+SUMIF(Dez!$M$139:$M$169,$A56,Dez!S$139:S$169)</f>
        <v>0</v>
      </c>
      <c r="O56" s="17" t="str">
        <f t="shared" si="5"/>
        <v/>
      </c>
      <c r="P56" s="74">
        <f>SUMIF(Jan!$M$105:$M$135,$A56,Jan!U$105:U$135)+SUMIF(Feb!$M$105:$M$135,$A56,Feb!U$105:U$135)+SUMIF(Mar!$M$105:$M$135,$A56,Mar!U$105:U$135)+SUMIF(Apr!$M$105:$M$135,$A56,Apr!U$105:U$135)+SUMIF(Mai!$M$105:$M$135,$A56,Mai!U$105:U$135)+SUMIF(Jun!$M$105:$M$135,$A56,Jun!U$105:U$135)+SUMIF(Jul!$M$105:$M$135,$A56,Jul!U$105:U$135)+SUMIF(Aug!$M$105:$M$135,$A56,Aug!U$105:U$135)+SUMIF(Sep!$M$105:$M$135,$A56,Sep!U$105:U$135)+SUMIF(Okt!$M$105:$M$135,$A56,Okt!U$105:U$135)+SUMIF(Nov!$M$105:$M$135,$A56,Nov!U$105:U$135)+SUMIF(Dez!$M$105:$M$135,$A56,Dez!U$105:U$135)</f>
        <v>0</v>
      </c>
      <c r="Q56" s="74">
        <f>SUMIF(Jan!$M$139:$M$169,$A56,Jan!U$139:U$169)+SUMIF(Feb!$M$139:$M$169,$A56,Feb!U$139:U$169)+SUMIF(Mar!$M$139:$M$169,$A56,Mar!U$139:U$169)+SUMIF(Apr!$M$139:$M$169,$A56,Apr!U$139:U$169)+SUMIF(Mai!$M$139:$M$169,$A56,Mai!U$139:U$169)+SUMIF(Jun!$M$139:$M$169,$A56,Jun!U$139:U$169)+SUMIF(Jul!$M$139:$M$169,$A56,Jul!U$139:U$169)+SUMIF(Aug!$M$139:$M$169,$A56,Aug!U$139:U$169)+SUMIF(Sep!$M$139:$M$169,$A56,Sep!U$139:U$169)+SUMIF(Okt!$M$139:$M$169,$A56,Okt!U$139:U$169)+SUMIF(Nov!$M$139:$M$169,$A56,Nov!U$139:U$169)+SUMIF(Dez!$M$139:$M$169,$A56,Dez!U$139:U$169)</f>
        <v>0</v>
      </c>
      <c r="R56" s="11" t="str">
        <f t="shared" si="6"/>
        <v/>
      </c>
      <c r="S56" s="74" t="str">
        <f>IF(V56=0,"",(SUMIF(Jan!M$9:M$73,A56,Jan!W$9:W$73)+SUMIF(Feb!M$9:M$73,A56,Feb!W$9:W$73)+SUMIF(Mar!M$9:M$73,A56,Mar!W$9:W$73)+SUMIF(Apr!M$9:M$73,A56,Apr!W$9:W$73)+SUMIF(Mai!M$9:M$73,A56,Mai!W$9:W$73)+SUMIF(Jun!M$9:M$73,A56,Jun!W$9:W$73)+SUMIF(Jul!M$9:M$73,A56,Jul!W$9:W$73)+SUMIF(Aug!M$9:M$73,A56,Aug!W$9:W$73)+SUMIF(Sep!M$9:M$73,A56,Sep!W$9:W$73)+SUMIF(Okt!M$9:M$73,A56,Okt!W$9:W$73)+SUMIF(Nov!M$9:M$73,A56,Nov!W$9:W$73)+SUMIF(Dez!M$9:M$73,A56,Dez!W$9:W$73))/V56)</f>
        <v/>
      </c>
      <c r="T56" s="1" t="str">
        <f t="shared" si="7"/>
        <v/>
      </c>
      <c r="U56" s="6" t="str">
        <f t="shared" si="8"/>
        <v/>
      </c>
      <c r="V56" s="94">
        <f>COUNTIF(Jan!$M$105:$M$135,$A56)+COUNTIF(Jan!$M$139:$M$169,$A56)+COUNTIF(Feb!$M$105:$M$135,$A56)+COUNTIF(Feb!$M$139:$M$169,$A56)+COUNTIF(Mar!$M$105:$M$135,$A56)+COUNTIF(Mar!$M$139:$M$169,$A56)+COUNTIF(Apr!$M$105:$M$135,$A56)+COUNTIF(Apr!$M$139:$M$169,$A56)+COUNTIF(Mai!$M$105:$M$135,$A56)+COUNTIF(Mai!$M$139:$M$169,$A56)+COUNTIF(Jun!$M$105:$M$135,$A56)+COUNTIF(Jun!$M$139:$M$169,$A56)+COUNTIF(Jul!$M$105:$M$135,$A56)+COUNTIF(Jul!$M$139:$M$169,$A56)+COUNTIF(Aug!$M$105:$M$135,$A56)+COUNTIF(Aug!$M$139:$M$169,$A56)+COUNTIF(Sep!$M$105:$M$135,$A56)+COUNTIF(Sep!$M$139:$M$169,$A56)+COUNTIF(Okt!$M$105:$M$135,$A56)+COUNTIF(Okt!$M$139:$M$169,$A56)+COUNTIF(Nov!$M$105:$M$135,$A56)+COUNTIF(Nov!$M$139:$M$169,$A56)+COUNTIF(Dez!$M$105:$M$135,$A56)+COUNTIF(Dez!$M$139:$M$169,$A56)</f>
        <v>0</v>
      </c>
      <c r="W56" s="8" t="str">
        <f t="shared" si="12"/>
        <v/>
      </c>
      <c r="X56" s="6" t="str">
        <f t="shared" si="9"/>
        <v/>
      </c>
      <c r="Y56" s="18" t="str">
        <f t="shared" si="10"/>
        <v/>
      </c>
    </row>
    <row r="57" spans="1:25" x14ac:dyDescent="0.2">
      <c r="A57" s="175">
        <f t="shared" si="11"/>
        <v>45</v>
      </c>
      <c r="B57" s="93" t="e">
        <f t="shared" si="2"/>
        <v>#N/A</v>
      </c>
      <c r="C57" s="495">
        <f>SUMIF(Jan!$A$9:$A$39,$A57,Jan!G$9:G$39)+SUMIF(Feb!$A$9:$A$39,$A57,Feb!G$9:G$39)+SUMIF(Mar!$A$9:$A$39,$A57,Mar!G$9:G$39)+SUMIF(Apr!$A$9:$A$39,$A57,Apr!G$9:G$39)+SUMIF(Mai!$A$9:$A$39,$A57,Mai!G$9:G$39)+SUMIF(Jun!$A$9:$A$39,$A57,Jun!G$9:G$39)+SUMIF(Jul!$A$9:$A$39,$A57,Jul!G$9:G$39)+SUMIF(Aug!$A$9:$A$39,$A57,Aug!G$9:G$39)+SUMIF(Sep!$A$9:$A$39,$A57,Sep!G$9:G$39)+SUMIF(Okt!$A$9:$A$39,$A57,Okt!G$9:G$39)+SUMIF(Nov!$A$9:$A$39,$A57,Nov!G$9:G$39)+SUMIF(Dez!$A$9:$A$39,$A57,Dez!G$9:G$39)</f>
        <v>0</v>
      </c>
      <c r="D57" s="496">
        <f>SUMIF(Jan!$A$9:$A$39,$A57,Jan!H$9:H$39)+SUMIF(Feb!$A$9:$A$39,$A57,Feb!H$9:H$39)+SUMIF(Mar!$A$9:$A$39,$A57,Mar!H$9:H$39)+SUMIF(Apr!$A$9:$A$39,$A57,Apr!H$9:H$39)+SUMIF(Mai!$A$9:$A$39,$A57,Mai!H$9:H$39)+SUMIF(Jun!$A$9:$A$39,$A57,Jun!H$9:H$39)+SUMIF(Jul!$A$9:$A$39,$A57,Jul!H$9:H$39)+SUMIF(Aug!$A$9:$A$39,$A57,Aug!H$9:H$39)+SUMIF(Sep!$A$9:$A$39,$A57,Sep!H$9:H$39)+SUMIF(Okt!$A$9:$A$39,$A57,Okt!H$9:H$39)+SUMIF(Nov!$A$9:$A$39,$A57,Nov!H$9:H$39)+SUMIF(Dez!$A$9:$A$39,$A57,Dez!H$9:H$39)</f>
        <v>0</v>
      </c>
      <c r="E57" s="496">
        <f>COUNTIF(Jan!$M$105:$M$135,$A57)+COUNTIF(Feb!$M$105:$M$135,$A57)+COUNTIF(Mar!$M$105:$M$135,$A57)+COUNTIF(Apr!$M$105:$M$135,$A57)+COUNTIF(Mai!$M$105:$M$135,$A57)+COUNTIF(Jun!$M$105:$M$135,$A57)+COUNTIF(Jul!$M$105:$M$135,$A57)+COUNTIF(Aug!$M$105:$M$135,$A57)+COUNTIF(Sep!$M$105:$M$135,$A57)+COUNTIF(Okt!$M$105:$M$135,$A57)+COUNTIF(Nov!$M$105:$M$135,$A57)+COUNTIF(Dez!$M$105:$M$135,$A57)</f>
        <v>0</v>
      </c>
      <c r="F57" s="496">
        <f>COUNTIF(Jan!$M$139:$M$169,$A57)+COUNTIF(Feb!$M$139:$M$169,$A57)+COUNTIF(Mar!$M$139:$M$169,$A57)+COUNTIF(Apr!$M$139:$M$169,$A57)+COUNTIF(Mai!$M$139:$M$169,$A57)+COUNTIF(Jun!$M$139:$M$169,$A57)+COUNTIF(Jul!$M$139:$M$169,$A57)+COUNTIF(Aug!$M$139:$M$169,$A57)+COUNTIF(Sep!$M$139:$M$169,$A57)+COUNTIF(Okt!$M$139:$M$169,$A57)+COUNTIF(Nov!$M$139:$M$169,$A57)+COUNTIF(Dez!$M$139:$M$169,$A57)</f>
        <v>0</v>
      </c>
      <c r="G57" s="496">
        <f t="shared" si="3"/>
        <v>0</v>
      </c>
      <c r="H57" s="93" t="str">
        <f t="shared" si="0"/>
        <v/>
      </c>
      <c r="I57" s="93" t="str">
        <f>IF(ISERROR(H57/(Start!$D$25*Start!$D$25)),"",H57/(Start!$D$25*Start!$D$25))</f>
        <v/>
      </c>
      <c r="J57" s="16">
        <f>SUMIF(Jan!$M$105:$M$135,$A57,Jan!R$105:R$135)+SUMIF(Feb!$M$105:$M$135,$A57,Feb!R$105:R$135)+SUMIF(Mar!$M$105:$M$135,$A57,Mar!R$105:R$135)+SUMIF(Apr!$M$105:$M$135,$A57,Apr!R$105:R$135)+SUMIF(Mai!$M$105:$M$135,$A57,Mai!R$105:R$135)+SUMIF(Jun!$M$105:$M$135,$A57,Jun!R$105:R$135)+SUMIF(Jul!$M$105:$M$135,$A57,Jul!R$105:R$135)+SUMIF(Aug!$M$105:$M$135,$A57,Aug!R$105:R$135)+SUMIF(Sep!$M$105:$M$135,$A57,Sep!R$105:R$135)+SUMIF(Okt!$M$105:$M$135,$A57,Okt!R$105:R$135)+SUMIF(Nov!$M$105:$M$135,$A57,Nov!R$105:R$135)+SUMIF(Dez!$M$105:$M$135,$A57,Dez!R$105:R$135)</f>
        <v>0</v>
      </c>
      <c r="K57" s="16">
        <f>SUMIF(Jan!$M$139:$M$169,$A57,Jan!R$139:R$169)+SUMIF(Feb!$M$139:$M$169,$A57,Feb!R$139:R$169)+SUMIF(Mar!$M$139:$M$169,$A57,Mar!R$139:R$169)+SUMIF(Apr!$M$139:$M$169,$A57,Apr!R$139:R$169)+SUMIF(Mai!$M$139:$M$169,$A57,Mai!R$139:R$169)+SUMIF(Jun!$M$139:$M$169,$A57,Jun!R$139:R$169)+SUMIF(Jul!$M$139:$M$169,$A57,Jul!R$139:R$169)+SUMIF(Aug!$M$139:$M$169,$A57,Aug!R$139:R$169)+SUMIF(Sep!$M$139:$M$169,$A57,Sep!R$139:R$169)+SUMIF(Okt!$M$139:$M$169,$A57,Okt!R$139:R$169)+SUMIF(Nov!$M$139:$M$169,$A57,Nov!R$139:R$169)+SUMIF(Dez!$M$139:$M$169,$A57,Dez!R$139:R$169)</f>
        <v>0</v>
      </c>
      <c r="L57" s="16" t="str">
        <f t="shared" si="4"/>
        <v/>
      </c>
      <c r="M57" s="17">
        <f>SUMIF(Jan!$M$105:$M$135,$A57,Jan!S$105:S$135)+SUMIF(Feb!$M$105:$M$135,$A57,Feb!S$105:S$135)+SUMIF(Mar!$M$105:$M$135,$A57,Mar!S$105:S$135)+SUMIF(Apr!$M$105:$M$135,$A57,Apr!S$105:S$135)+SUMIF(Mai!$M$105:$M$135,$A57,Mai!S$105:S$135)+SUMIF(Jun!$M$105:$M$135,$A57,Jun!S$105:S$135)+SUMIF(Jul!$M$105:$M$135,$A57,Jul!S$105:S$135)+SUMIF(Aug!$M$105:$M$135,$A57,Aug!S$105:S$135)+SUMIF(Sep!$M$105:$M$135,$A57,Sep!S$105:S$135)+SUMIF(Okt!$M$105:$M$135,$A57,Okt!S$105:S$135)+SUMIF(Nov!$M$105:$M$135,$A57,Nov!S$105:S$135)+SUMIF(Dez!$M$105:$M$135,$A57,Dez!S$105:S$135)</f>
        <v>0</v>
      </c>
      <c r="N57" s="17">
        <f>SUMIF(Jan!$M$139:$M$169,$A57,Jan!S$139:S$169)+SUMIF(Feb!$M$139:$M$169,$A57,Feb!S$139:S$169)+SUMIF(Mar!$M$139:$M$169,$A57,Mar!S$139:S$169)+SUMIF(Apr!$M$139:$M$169,$A57,Apr!S$139:S$169)+SUMIF(Mai!$M$139:$M$169,$A57,Mai!S$139:S$169)+SUMIF(Jun!$M$139:$M$169,$A57,Jun!S$139:S$169)+SUMIF(Jul!$M$139:$M$169,$A57,Jul!S$139:S$169)+SUMIF(Aug!$M$139:$M$169,$A57,Aug!S$139:S$169)+SUMIF(Sep!$M$139:$M$169,$A57,Sep!S$139:S$169)+SUMIF(Okt!$M$139:$M$169,$A57,Okt!S$139:S$169)+SUMIF(Nov!$M$139:$M$169,$A57,Nov!S$139:S$169)+SUMIF(Dez!$M$139:$M$169,$A57,Dez!S$139:S$169)</f>
        <v>0</v>
      </c>
      <c r="O57" s="17" t="str">
        <f t="shared" si="5"/>
        <v/>
      </c>
      <c r="P57" s="74">
        <f>SUMIF(Jan!$M$105:$M$135,$A57,Jan!U$105:U$135)+SUMIF(Feb!$M$105:$M$135,$A57,Feb!U$105:U$135)+SUMIF(Mar!$M$105:$M$135,$A57,Mar!U$105:U$135)+SUMIF(Apr!$M$105:$M$135,$A57,Apr!U$105:U$135)+SUMIF(Mai!$M$105:$M$135,$A57,Mai!U$105:U$135)+SUMIF(Jun!$M$105:$M$135,$A57,Jun!U$105:U$135)+SUMIF(Jul!$M$105:$M$135,$A57,Jul!U$105:U$135)+SUMIF(Aug!$M$105:$M$135,$A57,Aug!U$105:U$135)+SUMIF(Sep!$M$105:$M$135,$A57,Sep!U$105:U$135)+SUMIF(Okt!$M$105:$M$135,$A57,Okt!U$105:U$135)+SUMIF(Nov!$M$105:$M$135,$A57,Nov!U$105:U$135)+SUMIF(Dez!$M$105:$M$135,$A57,Dez!U$105:U$135)</f>
        <v>0</v>
      </c>
      <c r="Q57" s="74">
        <f>SUMIF(Jan!$M$139:$M$169,$A57,Jan!U$139:U$169)+SUMIF(Feb!$M$139:$M$169,$A57,Feb!U$139:U$169)+SUMIF(Mar!$M$139:$M$169,$A57,Mar!U$139:U$169)+SUMIF(Apr!$M$139:$M$169,$A57,Apr!U$139:U$169)+SUMIF(Mai!$M$139:$M$169,$A57,Mai!U$139:U$169)+SUMIF(Jun!$M$139:$M$169,$A57,Jun!U$139:U$169)+SUMIF(Jul!$M$139:$M$169,$A57,Jul!U$139:U$169)+SUMIF(Aug!$M$139:$M$169,$A57,Aug!U$139:U$169)+SUMIF(Sep!$M$139:$M$169,$A57,Sep!U$139:U$169)+SUMIF(Okt!$M$139:$M$169,$A57,Okt!U$139:U$169)+SUMIF(Nov!$M$139:$M$169,$A57,Nov!U$139:U$169)+SUMIF(Dez!$M$139:$M$169,$A57,Dez!U$139:U$169)</f>
        <v>0</v>
      </c>
      <c r="R57" s="11" t="str">
        <f t="shared" si="6"/>
        <v/>
      </c>
      <c r="S57" s="74" t="str">
        <f>IF(V57=0,"",(SUMIF(Jan!M$9:M$73,A57,Jan!W$9:W$73)+SUMIF(Feb!M$9:M$73,A57,Feb!W$9:W$73)+SUMIF(Mar!M$9:M$73,A57,Mar!W$9:W$73)+SUMIF(Apr!M$9:M$73,A57,Apr!W$9:W$73)+SUMIF(Mai!M$9:M$73,A57,Mai!W$9:W$73)+SUMIF(Jun!M$9:M$73,A57,Jun!W$9:W$73)+SUMIF(Jul!M$9:M$73,A57,Jul!W$9:W$73)+SUMIF(Aug!M$9:M$73,A57,Aug!W$9:W$73)+SUMIF(Sep!M$9:M$73,A57,Sep!W$9:W$73)+SUMIF(Okt!M$9:M$73,A57,Okt!W$9:W$73)+SUMIF(Nov!M$9:M$73,A57,Nov!W$9:W$73)+SUMIF(Dez!M$9:M$73,A57,Dez!W$9:W$73))/V57)</f>
        <v/>
      </c>
      <c r="T57" s="1" t="str">
        <f t="shared" si="7"/>
        <v/>
      </c>
      <c r="U57" s="6" t="str">
        <f t="shared" si="8"/>
        <v/>
      </c>
      <c r="V57" s="94">
        <f>COUNTIF(Jan!$M$105:$M$135,$A57)+COUNTIF(Jan!$M$139:$M$169,$A57)+COUNTIF(Feb!$M$105:$M$135,$A57)+COUNTIF(Feb!$M$139:$M$169,$A57)+COUNTIF(Mar!$M$105:$M$135,$A57)+COUNTIF(Mar!$M$139:$M$169,$A57)+COUNTIF(Apr!$M$105:$M$135,$A57)+COUNTIF(Apr!$M$139:$M$169,$A57)+COUNTIF(Mai!$M$105:$M$135,$A57)+COUNTIF(Mai!$M$139:$M$169,$A57)+COUNTIF(Jun!$M$105:$M$135,$A57)+COUNTIF(Jun!$M$139:$M$169,$A57)+COUNTIF(Jul!$M$105:$M$135,$A57)+COUNTIF(Jul!$M$139:$M$169,$A57)+COUNTIF(Aug!$M$105:$M$135,$A57)+COUNTIF(Aug!$M$139:$M$169,$A57)+COUNTIF(Sep!$M$105:$M$135,$A57)+COUNTIF(Sep!$M$139:$M$169,$A57)+COUNTIF(Okt!$M$105:$M$135,$A57)+COUNTIF(Okt!$M$139:$M$169,$A57)+COUNTIF(Nov!$M$105:$M$135,$A57)+COUNTIF(Nov!$M$139:$M$169,$A57)+COUNTIF(Dez!$M$105:$M$135,$A57)+COUNTIF(Dez!$M$139:$M$169,$A57)</f>
        <v>0</v>
      </c>
      <c r="W57" s="8" t="str">
        <f t="shared" si="12"/>
        <v/>
      </c>
      <c r="X57" s="6" t="str">
        <f t="shared" si="9"/>
        <v/>
      </c>
      <c r="Y57" s="18" t="str">
        <f t="shared" si="10"/>
        <v/>
      </c>
    </row>
    <row r="58" spans="1:25" x14ac:dyDescent="0.2">
      <c r="A58" s="175">
        <f t="shared" si="11"/>
        <v>46</v>
      </c>
      <c r="B58" s="93" t="e">
        <f t="shared" si="2"/>
        <v>#N/A</v>
      </c>
      <c r="C58" s="495">
        <f>SUMIF(Jan!$A$9:$A$39,$A58,Jan!G$9:G$39)+SUMIF(Feb!$A$9:$A$39,$A58,Feb!G$9:G$39)+SUMIF(Mar!$A$9:$A$39,$A58,Mar!G$9:G$39)+SUMIF(Apr!$A$9:$A$39,$A58,Apr!G$9:G$39)+SUMIF(Mai!$A$9:$A$39,$A58,Mai!G$9:G$39)+SUMIF(Jun!$A$9:$A$39,$A58,Jun!G$9:G$39)+SUMIF(Jul!$A$9:$A$39,$A58,Jul!G$9:G$39)+SUMIF(Aug!$A$9:$A$39,$A58,Aug!G$9:G$39)+SUMIF(Sep!$A$9:$A$39,$A58,Sep!G$9:G$39)+SUMIF(Okt!$A$9:$A$39,$A58,Okt!G$9:G$39)+SUMIF(Nov!$A$9:$A$39,$A58,Nov!G$9:G$39)+SUMIF(Dez!$A$9:$A$39,$A58,Dez!G$9:G$39)</f>
        <v>0</v>
      </c>
      <c r="D58" s="496">
        <f>SUMIF(Jan!$A$9:$A$39,$A58,Jan!H$9:H$39)+SUMIF(Feb!$A$9:$A$39,$A58,Feb!H$9:H$39)+SUMIF(Mar!$A$9:$A$39,$A58,Mar!H$9:H$39)+SUMIF(Apr!$A$9:$A$39,$A58,Apr!H$9:H$39)+SUMIF(Mai!$A$9:$A$39,$A58,Mai!H$9:H$39)+SUMIF(Jun!$A$9:$A$39,$A58,Jun!H$9:H$39)+SUMIF(Jul!$A$9:$A$39,$A58,Jul!H$9:H$39)+SUMIF(Aug!$A$9:$A$39,$A58,Aug!H$9:H$39)+SUMIF(Sep!$A$9:$A$39,$A58,Sep!H$9:H$39)+SUMIF(Okt!$A$9:$A$39,$A58,Okt!H$9:H$39)+SUMIF(Nov!$A$9:$A$39,$A58,Nov!H$9:H$39)+SUMIF(Dez!$A$9:$A$39,$A58,Dez!H$9:H$39)</f>
        <v>0</v>
      </c>
      <c r="E58" s="496">
        <f>COUNTIF(Jan!$M$105:$M$135,$A58)+COUNTIF(Feb!$M$105:$M$135,$A58)+COUNTIF(Mar!$M$105:$M$135,$A58)+COUNTIF(Apr!$M$105:$M$135,$A58)+COUNTIF(Mai!$M$105:$M$135,$A58)+COUNTIF(Jun!$M$105:$M$135,$A58)+COUNTIF(Jul!$M$105:$M$135,$A58)+COUNTIF(Aug!$M$105:$M$135,$A58)+COUNTIF(Sep!$M$105:$M$135,$A58)+COUNTIF(Okt!$M$105:$M$135,$A58)+COUNTIF(Nov!$M$105:$M$135,$A58)+COUNTIF(Dez!$M$105:$M$135,$A58)</f>
        <v>0</v>
      </c>
      <c r="F58" s="496">
        <f>COUNTIF(Jan!$M$139:$M$169,$A58)+COUNTIF(Feb!$M$139:$M$169,$A58)+COUNTIF(Mar!$M$139:$M$169,$A58)+COUNTIF(Apr!$M$139:$M$169,$A58)+COUNTIF(Mai!$M$139:$M$169,$A58)+COUNTIF(Jun!$M$139:$M$169,$A58)+COUNTIF(Jul!$M$139:$M$169,$A58)+COUNTIF(Aug!$M$139:$M$169,$A58)+COUNTIF(Sep!$M$139:$M$169,$A58)+COUNTIF(Okt!$M$139:$M$169,$A58)+COUNTIF(Nov!$M$139:$M$169,$A58)+COUNTIF(Dez!$M$139:$M$169,$A58)</f>
        <v>0</v>
      </c>
      <c r="G58" s="496">
        <f t="shared" si="3"/>
        <v>0</v>
      </c>
      <c r="H58" s="93" t="str">
        <f t="shared" si="0"/>
        <v/>
      </c>
      <c r="I58" s="93" t="str">
        <f>IF(ISERROR(H58/(Start!$D$25*Start!$D$25)),"",H58/(Start!$D$25*Start!$D$25))</f>
        <v/>
      </c>
      <c r="J58" s="16">
        <f>SUMIF(Jan!$M$105:$M$135,$A58,Jan!R$105:R$135)+SUMIF(Feb!$M$105:$M$135,$A58,Feb!R$105:R$135)+SUMIF(Mar!$M$105:$M$135,$A58,Mar!R$105:R$135)+SUMIF(Apr!$M$105:$M$135,$A58,Apr!R$105:R$135)+SUMIF(Mai!$M$105:$M$135,$A58,Mai!R$105:R$135)+SUMIF(Jun!$M$105:$M$135,$A58,Jun!R$105:R$135)+SUMIF(Jul!$M$105:$M$135,$A58,Jul!R$105:R$135)+SUMIF(Aug!$M$105:$M$135,$A58,Aug!R$105:R$135)+SUMIF(Sep!$M$105:$M$135,$A58,Sep!R$105:R$135)+SUMIF(Okt!$M$105:$M$135,$A58,Okt!R$105:R$135)+SUMIF(Nov!$M$105:$M$135,$A58,Nov!R$105:R$135)+SUMIF(Dez!$M$105:$M$135,$A58,Dez!R$105:R$135)</f>
        <v>0</v>
      </c>
      <c r="K58" s="16">
        <f>SUMIF(Jan!$M$139:$M$169,$A58,Jan!R$139:R$169)+SUMIF(Feb!$M$139:$M$169,$A58,Feb!R$139:R$169)+SUMIF(Mar!$M$139:$M$169,$A58,Mar!R$139:R$169)+SUMIF(Apr!$M$139:$M$169,$A58,Apr!R$139:R$169)+SUMIF(Mai!$M$139:$M$169,$A58,Mai!R$139:R$169)+SUMIF(Jun!$M$139:$M$169,$A58,Jun!R$139:R$169)+SUMIF(Jul!$M$139:$M$169,$A58,Jul!R$139:R$169)+SUMIF(Aug!$M$139:$M$169,$A58,Aug!R$139:R$169)+SUMIF(Sep!$M$139:$M$169,$A58,Sep!R$139:R$169)+SUMIF(Okt!$M$139:$M$169,$A58,Okt!R$139:R$169)+SUMIF(Nov!$M$139:$M$169,$A58,Nov!R$139:R$169)+SUMIF(Dez!$M$139:$M$169,$A58,Dez!R$139:R$169)</f>
        <v>0</v>
      </c>
      <c r="L58" s="16" t="str">
        <f t="shared" si="4"/>
        <v/>
      </c>
      <c r="M58" s="17">
        <f>SUMIF(Jan!$M$105:$M$135,$A58,Jan!S$105:S$135)+SUMIF(Feb!$M$105:$M$135,$A58,Feb!S$105:S$135)+SUMIF(Mar!$M$105:$M$135,$A58,Mar!S$105:S$135)+SUMIF(Apr!$M$105:$M$135,$A58,Apr!S$105:S$135)+SUMIF(Mai!$M$105:$M$135,$A58,Mai!S$105:S$135)+SUMIF(Jun!$M$105:$M$135,$A58,Jun!S$105:S$135)+SUMIF(Jul!$M$105:$M$135,$A58,Jul!S$105:S$135)+SUMIF(Aug!$M$105:$M$135,$A58,Aug!S$105:S$135)+SUMIF(Sep!$M$105:$M$135,$A58,Sep!S$105:S$135)+SUMIF(Okt!$M$105:$M$135,$A58,Okt!S$105:S$135)+SUMIF(Nov!$M$105:$M$135,$A58,Nov!S$105:S$135)+SUMIF(Dez!$M$105:$M$135,$A58,Dez!S$105:S$135)</f>
        <v>0</v>
      </c>
      <c r="N58" s="17">
        <f>SUMIF(Jan!$M$139:$M$169,$A58,Jan!S$139:S$169)+SUMIF(Feb!$M$139:$M$169,$A58,Feb!S$139:S$169)+SUMIF(Mar!$M$139:$M$169,$A58,Mar!S$139:S$169)+SUMIF(Apr!$M$139:$M$169,$A58,Apr!S$139:S$169)+SUMIF(Mai!$M$139:$M$169,$A58,Mai!S$139:S$169)+SUMIF(Jun!$M$139:$M$169,$A58,Jun!S$139:S$169)+SUMIF(Jul!$M$139:$M$169,$A58,Jul!S$139:S$169)+SUMIF(Aug!$M$139:$M$169,$A58,Aug!S$139:S$169)+SUMIF(Sep!$M$139:$M$169,$A58,Sep!S$139:S$169)+SUMIF(Okt!$M$139:$M$169,$A58,Okt!S$139:S$169)+SUMIF(Nov!$M$139:$M$169,$A58,Nov!S$139:S$169)+SUMIF(Dez!$M$139:$M$169,$A58,Dez!S$139:S$169)</f>
        <v>0</v>
      </c>
      <c r="O58" s="17" t="str">
        <f t="shared" si="5"/>
        <v/>
      </c>
      <c r="P58" s="74">
        <f>SUMIF(Jan!$M$105:$M$135,$A58,Jan!U$105:U$135)+SUMIF(Feb!$M$105:$M$135,$A58,Feb!U$105:U$135)+SUMIF(Mar!$M$105:$M$135,$A58,Mar!U$105:U$135)+SUMIF(Apr!$M$105:$M$135,$A58,Apr!U$105:U$135)+SUMIF(Mai!$M$105:$M$135,$A58,Mai!U$105:U$135)+SUMIF(Jun!$M$105:$M$135,$A58,Jun!U$105:U$135)+SUMIF(Jul!$M$105:$M$135,$A58,Jul!U$105:U$135)+SUMIF(Aug!$M$105:$M$135,$A58,Aug!U$105:U$135)+SUMIF(Sep!$M$105:$M$135,$A58,Sep!U$105:U$135)+SUMIF(Okt!$M$105:$M$135,$A58,Okt!U$105:U$135)+SUMIF(Nov!$M$105:$M$135,$A58,Nov!U$105:U$135)+SUMIF(Dez!$M$105:$M$135,$A58,Dez!U$105:U$135)</f>
        <v>0</v>
      </c>
      <c r="Q58" s="74">
        <f>SUMIF(Jan!$M$139:$M$169,$A58,Jan!U$139:U$169)+SUMIF(Feb!$M$139:$M$169,$A58,Feb!U$139:U$169)+SUMIF(Mar!$M$139:$M$169,$A58,Mar!U$139:U$169)+SUMIF(Apr!$M$139:$M$169,$A58,Apr!U$139:U$169)+SUMIF(Mai!$M$139:$M$169,$A58,Mai!U$139:U$169)+SUMIF(Jun!$M$139:$M$169,$A58,Jun!U$139:U$169)+SUMIF(Jul!$M$139:$M$169,$A58,Jul!U$139:U$169)+SUMIF(Aug!$M$139:$M$169,$A58,Aug!U$139:U$169)+SUMIF(Sep!$M$139:$M$169,$A58,Sep!U$139:U$169)+SUMIF(Okt!$M$139:$M$169,$A58,Okt!U$139:U$169)+SUMIF(Nov!$M$139:$M$169,$A58,Nov!U$139:U$169)+SUMIF(Dez!$M$139:$M$169,$A58,Dez!U$139:U$169)</f>
        <v>0</v>
      </c>
      <c r="R58" s="11" t="str">
        <f t="shared" si="6"/>
        <v/>
      </c>
      <c r="S58" s="74" t="str">
        <f>IF(V58=0,"",(SUMIF(Jan!M$9:M$73,A58,Jan!W$9:W$73)+SUMIF(Feb!M$9:M$73,A58,Feb!W$9:W$73)+SUMIF(Mar!M$9:M$73,A58,Mar!W$9:W$73)+SUMIF(Apr!M$9:M$73,A58,Apr!W$9:W$73)+SUMIF(Mai!M$9:M$73,A58,Mai!W$9:W$73)+SUMIF(Jun!M$9:M$73,A58,Jun!W$9:W$73)+SUMIF(Jul!M$9:M$73,A58,Jul!W$9:W$73)+SUMIF(Aug!M$9:M$73,A58,Aug!W$9:W$73)+SUMIF(Sep!M$9:M$73,A58,Sep!W$9:W$73)+SUMIF(Okt!M$9:M$73,A58,Okt!W$9:W$73)+SUMIF(Nov!M$9:M$73,A58,Nov!W$9:W$73)+SUMIF(Dez!M$9:M$73,A58,Dez!W$9:W$73))/V58)</f>
        <v/>
      </c>
      <c r="T58" s="1" t="str">
        <f t="shared" si="7"/>
        <v/>
      </c>
      <c r="U58" s="6" t="str">
        <f t="shared" si="8"/>
        <v/>
      </c>
      <c r="V58" s="94">
        <f>COUNTIF(Jan!$M$105:$M$135,$A58)+COUNTIF(Jan!$M$139:$M$169,$A58)+COUNTIF(Feb!$M$105:$M$135,$A58)+COUNTIF(Feb!$M$139:$M$169,$A58)+COUNTIF(Mar!$M$105:$M$135,$A58)+COUNTIF(Mar!$M$139:$M$169,$A58)+COUNTIF(Apr!$M$105:$M$135,$A58)+COUNTIF(Apr!$M$139:$M$169,$A58)+COUNTIF(Mai!$M$105:$M$135,$A58)+COUNTIF(Mai!$M$139:$M$169,$A58)+COUNTIF(Jun!$M$105:$M$135,$A58)+COUNTIF(Jun!$M$139:$M$169,$A58)+COUNTIF(Jul!$M$105:$M$135,$A58)+COUNTIF(Jul!$M$139:$M$169,$A58)+COUNTIF(Aug!$M$105:$M$135,$A58)+COUNTIF(Aug!$M$139:$M$169,$A58)+COUNTIF(Sep!$M$105:$M$135,$A58)+COUNTIF(Sep!$M$139:$M$169,$A58)+COUNTIF(Okt!$M$105:$M$135,$A58)+COUNTIF(Okt!$M$139:$M$169,$A58)+COUNTIF(Nov!$M$105:$M$135,$A58)+COUNTIF(Nov!$M$139:$M$169,$A58)+COUNTIF(Dez!$M$105:$M$135,$A58)+COUNTIF(Dez!$M$139:$M$169,$A58)</f>
        <v>0</v>
      </c>
      <c r="W58" s="8" t="str">
        <f t="shared" si="12"/>
        <v/>
      </c>
      <c r="X58" s="6" t="str">
        <f t="shared" si="9"/>
        <v/>
      </c>
      <c r="Y58" s="18" t="str">
        <f t="shared" si="10"/>
        <v/>
      </c>
    </row>
    <row r="59" spans="1:25" x14ac:dyDescent="0.2">
      <c r="A59" s="175">
        <f t="shared" si="11"/>
        <v>47</v>
      </c>
      <c r="B59" s="93" t="e">
        <f t="shared" si="2"/>
        <v>#N/A</v>
      </c>
      <c r="C59" s="495">
        <f>SUMIF(Jan!$A$9:$A$39,$A59,Jan!G$9:G$39)+SUMIF(Feb!$A$9:$A$39,$A59,Feb!G$9:G$39)+SUMIF(Mar!$A$9:$A$39,$A59,Mar!G$9:G$39)+SUMIF(Apr!$A$9:$A$39,$A59,Apr!G$9:G$39)+SUMIF(Mai!$A$9:$A$39,$A59,Mai!G$9:G$39)+SUMIF(Jun!$A$9:$A$39,$A59,Jun!G$9:G$39)+SUMIF(Jul!$A$9:$A$39,$A59,Jul!G$9:G$39)+SUMIF(Aug!$A$9:$A$39,$A59,Aug!G$9:G$39)+SUMIF(Sep!$A$9:$A$39,$A59,Sep!G$9:G$39)+SUMIF(Okt!$A$9:$A$39,$A59,Okt!G$9:G$39)+SUMIF(Nov!$A$9:$A$39,$A59,Nov!G$9:G$39)+SUMIF(Dez!$A$9:$A$39,$A59,Dez!G$9:G$39)</f>
        <v>0</v>
      </c>
      <c r="D59" s="496">
        <f>SUMIF(Jan!$A$9:$A$39,$A59,Jan!H$9:H$39)+SUMIF(Feb!$A$9:$A$39,$A59,Feb!H$9:H$39)+SUMIF(Mar!$A$9:$A$39,$A59,Mar!H$9:H$39)+SUMIF(Apr!$A$9:$A$39,$A59,Apr!H$9:H$39)+SUMIF(Mai!$A$9:$A$39,$A59,Mai!H$9:H$39)+SUMIF(Jun!$A$9:$A$39,$A59,Jun!H$9:H$39)+SUMIF(Jul!$A$9:$A$39,$A59,Jul!H$9:H$39)+SUMIF(Aug!$A$9:$A$39,$A59,Aug!H$9:H$39)+SUMIF(Sep!$A$9:$A$39,$A59,Sep!H$9:H$39)+SUMIF(Okt!$A$9:$A$39,$A59,Okt!H$9:H$39)+SUMIF(Nov!$A$9:$A$39,$A59,Nov!H$9:H$39)+SUMIF(Dez!$A$9:$A$39,$A59,Dez!H$9:H$39)</f>
        <v>0</v>
      </c>
      <c r="E59" s="496">
        <f>COUNTIF(Jan!$M$105:$M$135,$A59)+COUNTIF(Feb!$M$105:$M$135,$A59)+COUNTIF(Mar!$M$105:$M$135,$A59)+COUNTIF(Apr!$M$105:$M$135,$A59)+COUNTIF(Mai!$M$105:$M$135,$A59)+COUNTIF(Jun!$M$105:$M$135,$A59)+COUNTIF(Jul!$M$105:$M$135,$A59)+COUNTIF(Aug!$M$105:$M$135,$A59)+COUNTIF(Sep!$M$105:$M$135,$A59)+COUNTIF(Okt!$M$105:$M$135,$A59)+COUNTIF(Nov!$M$105:$M$135,$A59)+COUNTIF(Dez!$M$105:$M$135,$A59)</f>
        <v>0</v>
      </c>
      <c r="F59" s="496">
        <f>COUNTIF(Jan!$M$139:$M$169,$A59)+COUNTIF(Feb!$M$139:$M$169,$A59)+COUNTIF(Mar!$M$139:$M$169,$A59)+COUNTIF(Apr!$M$139:$M$169,$A59)+COUNTIF(Mai!$M$139:$M$169,$A59)+COUNTIF(Jun!$M$139:$M$169,$A59)+COUNTIF(Jul!$M$139:$M$169,$A59)+COUNTIF(Aug!$M$139:$M$169,$A59)+COUNTIF(Sep!$M$139:$M$169,$A59)+COUNTIF(Okt!$M$139:$M$169,$A59)+COUNTIF(Nov!$M$139:$M$169,$A59)+COUNTIF(Dez!$M$139:$M$169,$A59)</f>
        <v>0</v>
      </c>
      <c r="G59" s="496">
        <f t="shared" si="3"/>
        <v>0</v>
      </c>
      <c r="H59" s="93" t="str">
        <f t="shared" si="0"/>
        <v/>
      </c>
      <c r="I59" s="93" t="str">
        <f>IF(ISERROR(H59/(Start!$D$25*Start!$D$25)),"",H59/(Start!$D$25*Start!$D$25))</f>
        <v/>
      </c>
      <c r="J59" s="16">
        <f>SUMIF(Jan!$M$105:$M$135,$A59,Jan!R$105:R$135)+SUMIF(Feb!$M$105:$M$135,$A59,Feb!R$105:R$135)+SUMIF(Mar!$M$105:$M$135,$A59,Mar!R$105:R$135)+SUMIF(Apr!$M$105:$M$135,$A59,Apr!R$105:R$135)+SUMIF(Mai!$M$105:$M$135,$A59,Mai!R$105:R$135)+SUMIF(Jun!$M$105:$M$135,$A59,Jun!R$105:R$135)+SUMIF(Jul!$M$105:$M$135,$A59,Jul!R$105:R$135)+SUMIF(Aug!$M$105:$M$135,$A59,Aug!R$105:R$135)+SUMIF(Sep!$M$105:$M$135,$A59,Sep!R$105:R$135)+SUMIF(Okt!$M$105:$M$135,$A59,Okt!R$105:R$135)+SUMIF(Nov!$M$105:$M$135,$A59,Nov!R$105:R$135)+SUMIF(Dez!$M$105:$M$135,$A59,Dez!R$105:R$135)</f>
        <v>0</v>
      </c>
      <c r="K59" s="16">
        <f>SUMIF(Jan!$M$139:$M$169,$A59,Jan!R$139:R$169)+SUMIF(Feb!$M$139:$M$169,$A59,Feb!R$139:R$169)+SUMIF(Mar!$M$139:$M$169,$A59,Mar!R$139:R$169)+SUMIF(Apr!$M$139:$M$169,$A59,Apr!R$139:R$169)+SUMIF(Mai!$M$139:$M$169,$A59,Mai!R$139:R$169)+SUMIF(Jun!$M$139:$M$169,$A59,Jun!R$139:R$169)+SUMIF(Jul!$M$139:$M$169,$A59,Jul!R$139:R$169)+SUMIF(Aug!$M$139:$M$169,$A59,Aug!R$139:R$169)+SUMIF(Sep!$M$139:$M$169,$A59,Sep!R$139:R$169)+SUMIF(Okt!$M$139:$M$169,$A59,Okt!R$139:R$169)+SUMIF(Nov!$M$139:$M$169,$A59,Nov!R$139:R$169)+SUMIF(Dez!$M$139:$M$169,$A59,Dez!R$139:R$169)</f>
        <v>0</v>
      </c>
      <c r="L59" s="16" t="str">
        <f t="shared" si="4"/>
        <v/>
      </c>
      <c r="M59" s="17">
        <f>SUMIF(Jan!$M$105:$M$135,$A59,Jan!S$105:S$135)+SUMIF(Feb!$M$105:$M$135,$A59,Feb!S$105:S$135)+SUMIF(Mar!$M$105:$M$135,$A59,Mar!S$105:S$135)+SUMIF(Apr!$M$105:$M$135,$A59,Apr!S$105:S$135)+SUMIF(Mai!$M$105:$M$135,$A59,Mai!S$105:S$135)+SUMIF(Jun!$M$105:$M$135,$A59,Jun!S$105:S$135)+SUMIF(Jul!$M$105:$M$135,$A59,Jul!S$105:S$135)+SUMIF(Aug!$M$105:$M$135,$A59,Aug!S$105:S$135)+SUMIF(Sep!$M$105:$M$135,$A59,Sep!S$105:S$135)+SUMIF(Okt!$M$105:$M$135,$A59,Okt!S$105:S$135)+SUMIF(Nov!$M$105:$M$135,$A59,Nov!S$105:S$135)+SUMIF(Dez!$M$105:$M$135,$A59,Dez!S$105:S$135)</f>
        <v>0</v>
      </c>
      <c r="N59" s="17">
        <f>SUMIF(Jan!$M$139:$M$169,$A59,Jan!S$139:S$169)+SUMIF(Feb!$M$139:$M$169,$A59,Feb!S$139:S$169)+SUMIF(Mar!$M$139:$M$169,$A59,Mar!S$139:S$169)+SUMIF(Apr!$M$139:$M$169,$A59,Apr!S$139:S$169)+SUMIF(Mai!$M$139:$M$169,$A59,Mai!S$139:S$169)+SUMIF(Jun!$M$139:$M$169,$A59,Jun!S$139:S$169)+SUMIF(Jul!$M$139:$M$169,$A59,Jul!S$139:S$169)+SUMIF(Aug!$M$139:$M$169,$A59,Aug!S$139:S$169)+SUMIF(Sep!$M$139:$M$169,$A59,Sep!S$139:S$169)+SUMIF(Okt!$M$139:$M$169,$A59,Okt!S$139:S$169)+SUMIF(Nov!$M$139:$M$169,$A59,Nov!S$139:S$169)+SUMIF(Dez!$M$139:$M$169,$A59,Dez!S$139:S$169)</f>
        <v>0</v>
      </c>
      <c r="O59" s="17" t="str">
        <f t="shared" si="5"/>
        <v/>
      </c>
      <c r="P59" s="74">
        <f>SUMIF(Jan!$M$105:$M$135,$A59,Jan!U$105:U$135)+SUMIF(Feb!$M$105:$M$135,$A59,Feb!U$105:U$135)+SUMIF(Mar!$M$105:$M$135,$A59,Mar!U$105:U$135)+SUMIF(Apr!$M$105:$M$135,$A59,Apr!U$105:U$135)+SUMIF(Mai!$M$105:$M$135,$A59,Mai!U$105:U$135)+SUMIF(Jun!$M$105:$M$135,$A59,Jun!U$105:U$135)+SUMIF(Jul!$M$105:$M$135,$A59,Jul!U$105:U$135)+SUMIF(Aug!$M$105:$M$135,$A59,Aug!U$105:U$135)+SUMIF(Sep!$M$105:$M$135,$A59,Sep!U$105:U$135)+SUMIF(Okt!$M$105:$M$135,$A59,Okt!U$105:U$135)+SUMIF(Nov!$M$105:$M$135,$A59,Nov!U$105:U$135)+SUMIF(Dez!$M$105:$M$135,$A59,Dez!U$105:U$135)</f>
        <v>0</v>
      </c>
      <c r="Q59" s="74">
        <f>SUMIF(Jan!$M$139:$M$169,$A59,Jan!U$139:U$169)+SUMIF(Feb!$M$139:$M$169,$A59,Feb!U$139:U$169)+SUMIF(Mar!$M$139:$M$169,$A59,Mar!U$139:U$169)+SUMIF(Apr!$M$139:$M$169,$A59,Apr!U$139:U$169)+SUMIF(Mai!$M$139:$M$169,$A59,Mai!U$139:U$169)+SUMIF(Jun!$M$139:$M$169,$A59,Jun!U$139:U$169)+SUMIF(Jul!$M$139:$M$169,$A59,Jul!U$139:U$169)+SUMIF(Aug!$M$139:$M$169,$A59,Aug!U$139:U$169)+SUMIF(Sep!$M$139:$M$169,$A59,Sep!U$139:U$169)+SUMIF(Okt!$M$139:$M$169,$A59,Okt!U$139:U$169)+SUMIF(Nov!$M$139:$M$169,$A59,Nov!U$139:U$169)+SUMIF(Dez!$M$139:$M$169,$A59,Dez!U$139:U$169)</f>
        <v>0</v>
      </c>
      <c r="R59" s="11" t="str">
        <f t="shared" si="6"/>
        <v/>
      </c>
      <c r="S59" s="74" t="str">
        <f>IF(V59=0,"",(SUMIF(Jan!M$9:M$73,A59,Jan!W$9:W$73)+SUMIF(Feb!M$9:M$73,A59,Feb!W$9:W$73)+SUMIF(Mar!M$9:M$73,A59,Mar!W$9:W$73)+SUMIF(Apr!M$9:M$73,A59,Apr!W$9:W$73)+SUMIF(Mai!M$9:M$73,A59,Mai!W$9:W$73)+SUMIF(Jun!M$9:M$73,A59,Jun!W$9:W$73)+SUMIF(Jul!M$9:M$73,A59,Jul!W$9:W$73)+SUMIF(Aug!M$9:M$73,A59,Aug!W$9:W$73)+SUMIF(Sep!M$9:M$73,A59,Sep!W$9:W$73)+SUMIF(Okt!M$9:M$73,A59,Okt!W$9:W$73)+SUMIF(Nov!M$9:M$73,A59,Nov!W$9:W$73)+SUMIF(Dez!M$9:M$73,A59,Dez!W$9:W$73))/V59)</f>
        <v/>
      </c>
      <c r="T59" s="1" t="str">
        <f t="shared" si="7"/>
        <v/>
      </c>
      <c r="U59" s="6" t="str">
        <f t="shared" si="8"/>
        <v/>
      </c>
      <c r="V59" s="94">
        <f>COUNTIF(Jan!$M$105:$M$135,$A59)+COUNTIF(Jan!$M$139:$M$169,$A59)+COUNTIF(Feb!$M$105:$M$135,$A59)+COUNTIF(Feb!$M$139:$M$169,$A59)+COUNTIF(Mar!$M$105:$M$135,$A59)+COUNTIF(Mar!$M$139:$M$169,$A59)+COUNTIF(Apr!$M$105:$M$135,$A59)+COUNTIF(Apr!$M$139:$M$169,$A59)+COUNTIF(Mai!$M$105:$M$135,$A59)+COUNTIF(Mai!$M$139:$M$169,$A59)+COUNTIF(Jun!$M$105:$M$135,$A59)+COUNTIF(Jun!$M$139:$M$169,$A59)+COUNTIF(Jul!$M$105:$M$135,$A59)+COUNTIF(Jul!$M$139:$M$169,$A59)+COUNTIF(Aug!$M$105:$M$135,$A59)+COUNTIF(Aug!$M$139:$M$169,$A59)+COUNTIF(Sep!$M$105:$M$135,$A59)+COUNTIF(Sep!$M$139:$M$169,$A59)+COUNTIF(Okt!$M$105:$M$135,$A59)+COUNTIF(Okt!$M$139:$M$169,$A59)+COUNTIF(Nov!$M$105:$M$135,$A59)+COUNTIF(Nov!$M$139:$M$169,$A59)+COUNTIF(Dez!$M$105:$M$135,$A59)+COUNTIF(Dez!$M$139:$M$169,$A59)</f>
        <v>0</v>
      </c>
      <c r="W59" s="8" t="str">
        <f t="shared" si="12"/>
        <v/>
      </c>
      <c r="X59" s="6" t="str">
        <f t="shared" si="9"/>
        <v/>
      </c>
      <c r="Y59" s="18" t="str">
        <f t="shared" si="10"/>
        <v/>
      </c>
    </row>
    <row r="60" spans="1:25" x14ac:dyDescent="0.2">
      <c r="A60" s="175">
        <f t="shared" si="11"/>
        <v>48</v>
      </c>
      <c r="B60" s="93" t="e">
        <f t="shared" si="2"/>
        <v>#N/A</v>
      </c>
      <c r="C60" s="495">
        <f>SUMIF(Jan!$A$9:$A$39,$A60,Jan!G$9:G$39)+SUMIF(Feb!$A$9:$A$39,$A60,Feb!G$9:G$39)+SUMIF(Mar!$A$9:$A$39,$A60,Mar!G$9:G$39)+SUMIF(Apr!$A$9:$A$39,$A60,Apr!G$9:G$39)+SUMIF(Mai!$A$9:$A$39,$A60,Mai!G$9:G$39)+SUMIF(Jun!$A$9:$A$39,$A60,Jun!G$9:G$39)+SUMIF(Jul!$A$9:$A$39,$A60,Jul!G$9:G$39)+SUMIF(Aug!$A$9:$A$39,$A60,Aug!G$9:G$39)+SUMIF(Sep!$A$9:$A$39,$A60,Sep!G$9:G$39)+SUMIF(Okt!$A$9:$A$39,$A60,Okt!G$9:G$39)+SUMIF(Nov!$A$9:$A$39,$A60,Nov!G$9:G$39)+SUMIF(Dez!$A$9:$A$39,$A60,Dez!G$9:G$39)</f>
        <v>0</v>
      </c>
      <c r="D60" s="496">
        <f>SUMIF(Jan!$A$9:$A$39,$A60,Jan!H$9:H$39)+SUMIF(Feb!$A$9:$A$39,$A60,Feb!H$9:H$39)+SUMIF(Mar!$A$9:$A$39,$A60,Mar!H$9:H$39)+SUMIF(Apr!$A$9:$A$39,$A60,Apr!H$9:H$39)+SUMIF(Mai!$A$9:$A$39,$A60,Mai!H$9:H$39)+SUMIF(Jun!$A$9:$A$39,$A60,Jun!H$9:H$39)+SUMIF(Jul!$A$9:$A$39,$A60,Jul!H$9:H$39)+SUMIF(Aug!$A$9:$A$39,$A60,Aug!H$9:H$39)+SUMIF(Sep!$A$9:$A$39,$A60,Sep!H$9:H$39)+SUMIF(Okt!$A$9:$A$39,$A60,Okt!H$9:H$39)+SUMIF(Nov!$A$9:$A$39,$A60,Nov!H$9:H$39)+SUMIF(Dez!$A$9:$A$39,$A60,Dez!H$9:H$39)</f>
        <v>0</v>
      </c>
      <c r="E60" s="496">
        <f>COUNTIF(Jan!$M$105:$M$135,$A60)+COUNTIF(Feb!$M$105:$M$135,$A60)+COUNTIF(Mar!$M$105:$M$135,$A60)+COUNTIF(Apr!$M$105:$M$135,$A60)+COUNTIF(Mai!$M$105:$M$135,$A60)+COUNTIF(Jun!$M$105:$M$135,$A60)+COUNTIF(Jul!$M$105:$M$135,$A60)+COUNTIF(Aug!$M$105:$M$135,$A60)+COUNTIF(Sep!$M$105:$M$135,$A60)+COUNTIF(Okt!$M$105:$M$135,$A60)+COUNTIF(Nov!$M$105:$M$135,$A60)+COUNTIF(Dez!$M$105:$M$135,$A60)</f>
        <v>0</v>
      </c>
      <c r="F60" s="496">
        <f>COUNTIF(Jan!$M$139:$M$169,$A60)+COUNTIF(Feb!$M$139:$M$169,$A60)+COUNTIF(Mar!$M$139:$M$169,$A60)+COUNTIF(Apr!$M$139:$M$169,$A60)+COUNTIF(Mai!$M$139:$M$169,$A60)+COUNTIF(Jun!$M$139:$M$169,$A60)+COUNTIF(Jul!$M$139:$M$169,$A60)+COUNTIF(Aug!$M$139:$M$169,$A60)+COUNTIF(Sep!$M$139:$M$169,$A60)+COUNTIF(Okt!$M$139:$M$169,$A60)+COUNTIF(Nov!$M$139:$M$169,$A60)+COUNTIF(Dez!$M$139:$M$169,$A60)</f>
        <v>0</v>
      </c>
      <c r="G60" s="496">
        <f t="shared" si="3"/>
        <v>0</v>
      </c>
      <c r="H60" s="93" t="str">
        <f t="shared" si="0"/>
        <v/>
      </c>
      <c r="I60" s="93" t="str">
        <f>IF(ISERROR(H60/(Start!$D$25*Start!$D$25)),"",H60/(Start!$D$25*Start!$D$25))</f>
        <v/>
      </c>
      <c r="J60" s="16">
        <f>SUMIF(Jan!$M$105:$M$135,$A60,Jan!R$105:R$135)+SUMIF(Feb!$M$105:$M$135,$A60,Feb!R$105:R$135)+SUMIF(Mar!$M$105:$M$135,$A60,Mar!R$105:R$135)+SUMIF(Apr!$M$105:$M$135,$A60,Apr!R$105:R$135)+SUMIF(Mai!$M$105:$M$135,$A60,Mai!R$105:R$135)+SUMIF(Jun!$M$105:$M$135,$A60,Jun!R$105:R$135)+SUMIF(Jul!$M$105:$M$135,$A60,Jul!R$105:R$135)+SUMIF(Aug!$M$105:$M$135,$A60,Aug!R$105:R$135)+SUMIF(Sep!$M$105:$M$135,$A60,Sep!R$105:R$135)+SUMIF(Okt!$M$105:$M$135,$A60,Okt!R$105:R$135)+SUMIF(Nov!$M$105:$M$135,$A60,Nov!R$105:R$135)+SUMIF(Dez!$M$105:$M$135,$A60,Dez!R$105:R$135)</f>
        <v>0</v>
      </c>
      <c r="K60" s="16">
        <f>SUMIF(Jan!$M$139:$M$169,$A60,Jan!R$139:R$169)+SUMIF(Feb!$M$139:$M$169,$A60,Feb!R$139:R$169)+SUMIF(Mar!$M$139:$M$169,$A60,Mar!R$139:R$169)+SUMIF(Apr!$M$139:$M$169,$A60,Apr!R$139:R$169)+SUMIF(Mai!$M$139:$M$169,$A60,Mai!R$139:R$169)+SUMIF(Jun!$M$139:$M$169,$A60,Jun!R$139:R$169)+SUMIF(Jul!$M$139:$M$169,$A60,Jul!R$139:R$169)+SUMIF(Aug!$M$139:$M$169,$A60,Aug!R$139:R$169)+SUMIF(Sep!$M$139:$M$169,$A60,Sep!R$139:R$169)+SUMIF(Okt!$M$139:$M$169,$A60,Okt!R$139:R$169)+SUMIF(Nov!$M$139:$M$169,$A60,Nov!R$139:R$169)+SUMIF(Dez!$M$139:$M$169,$A60,Dez!R$139:R$169)</f>
        <v>0</v>
      </c>
      <c r="L60" s="16" t="str">
        <f t="shared" si="4"/>
        <v/>
      </c>
      <c r="M60" s="17">
        <f>SUMIF(Jan!$M$105:$M$135,$A60,Jan!S$105:S$135)+SUMIF(Feb!$M$105:$M$135,$A60,Feb!S$105:S$135)+SUMIF(Mar!$M$105:$M$135,$A60,Mar!S$105:S$135)+SUMIF(Apr!$M$105:$M$135,$A60,Apr!S$105:S$135)+SUMIF(Mai!$M$105:$M$135,$A60,Mai!S$105:S$135)+SUMIF(Jun!$M$105:$M$135,$A60,Jun!S$105:S$135)+SUMIF(Jul!$M$105:$M$135,$A60,Jul!S$105:S$135)+SUMIF(Aug!$M$105:$M$135,$A60,Aug!S$105:S$135)+SUMIF(Sep!$M$105:$M$135,$A60,Sep!S$105:S$135)+SUMIF(Okt!$M$105:$M$135,$A60,Okt!S$105:S$135)+SUMIF(Nov!$M$105:$M$135,$A60,Nov!S$105:S$135)+SUMIF(Dez!$M$105:$M$135,$A60,Dez!S$105:S$135)</f>
        <v>0</v>
      </c>
      <c r="N60" s="17">
        <f>SUMIF(Jan!$M$139:$M$169,$A60,Jan!S$139:S$169)+SUMIF(Feb!$M$139:$M$169,$A60,Feb!S$139:S$169)+SUMIF(Mar!$M$139:$M$169,$A60,Mar!S$139:S$169)+SUMIF(Apr!$M$139:$M$169,$A60,Apr!S$139:S$169)+SUMIF(Mai!$M$139:$M$169,$A60,Mai!S$139:S$169)+SUMIF(Jun!$M$139:$M$169,$A60,Jun!S$139:S$169)+SUMIF(Jul!$M$139:$M$169,$A60,Jul!S$139:S$169)+SUMIF(Aug!$M$139:$M$169,$A60,Aug!S$139:S$169)+SUMIF(Sep!$M$139:$M$169,$A60,Sep!S$139:S$169)+SUMIF(Okt!$M$139:$M$169,$A60,Okt!S$139:S$169)+SUMIF(Nov!$M$139:$M$169,$A60,Nov!S$139:S$169)+SUMIF(Dez!$M$139:$M$169,$A60,Dez!S$139:S$169)</f>
        <v>0</v>
      </c>
      <c r="O60" s="17" t="str">
        <f t="shared" si="5"/>
        <v/>
      </c>
      <c r="P60" s="74">
        <f>SUMIF(Jan!$M$105:$M$135,$A60,Jan!U$105:U$135)+SUMIF(Feb!$M$105:$M$135,$A60,Feb!U$105:U$135)+SUMIF(Mar!$M$105:$M$135,$A60,Mar!U$105:U$135)+SUMIF(Apr!$M$105:$M$135,$A60,Apr!U$105:U$135)+SUMIF(Mai!$M$105:$M$135,$A60,Mai!U$105:U$135)+SUMIF(Jun!$M$105:$M$135,$A60,Jun!U$105:U$135)+SUMIF(Jul!$M$105:$M$135,$A60,Jul!U$105:U$135)+SUMIF(Aug!$M$105:$M$135,$A60,Aug!U$105:U$135)+SUMIF(Sep!$M$105:$M$135,$A60,Sep!U$105:U$135)+SUMIF(Okt!$M$105:$M$135,$A60,Okt!U$105:U$135)+SUMIF(Nov!$M$105:$M$135,$A60,Nov!U$105:U$135)+SUMIF(Dez!$M$105:$M$135,$A60,Dez!U$105:U$135)</f>
        <v>0</v>
      </c>
      <c r="Q60" s="74">
        <f>SUMIF(Jan!$M$139:$M$169,$A60,Jan!U$139:U$169)+SUMIF(Feb!$M$139:$M$169,$A60,Feb!U$139:U$169)+SUMIF(Mar!$M$139:$M$169,$A60,Mar!U$139:U$169)+SUMIF(Apr!$M$139:$M$169,$A60,Apr!U$139:U$169)+SUMIF(Mai!$M$139:$M$169,$A60,Mai!U$139:U$169)+SUMIF(Jun!$M$139:$M$169,$A60,Jun!U$139:U$169)+SUMIF(Jul!$M$139:$M$169,$A60,Jul!U$139:U$169)+SUMIF(Aug!$M$139:$M$169,$A60,Aug!U$139:U$169)+SUMIF(Sep!$M$139:$M$169,$A60,Sep!U$139:U$169)+SUMIF(Okt!$M$139:$M$169,$A60,Okt!U$139:U$169)+SUMIF(Nov!$M$139:$M$169,$A60,Nov!U$139:U$169)+SUMIF(Dez!$M$139:$M$169,$A60,Dez!U$139:U$169)</f>
        <v>0</v>
      </c>
      <c r="R60" s="11" t="str">
        <f t="shared" si="6"/>
        <v/>
      </c>
      <c r="S60" s="74" t="str">
        <f>IF(V60=0,"",(SUMIF(Jan!M$9:M$73,A60,Jan!W$9:W$73)+SUMIF(Feb!M$9:M$73,A60,Feb!W$9:W$73)+SUMIF(Mar!M$9:M$73,A60,Mar!W$9:W$73)+SUMIF(Apr!M$9:M$73,A60,Apr!W$9:W$73)+SUMIF(Mai!M$9:M$73,A60,Mai!W$9:W$73)+SUMIF(Jun!M$9:M$73,A60,Jun!W$9:W$73)+SUMIF(Jul!M$9:M$73,A60,Jul!W$9:W$73)+SUMIF(Aug!M$9:M$73,A60,Aug!W$9:W$73)+SUMIF(Sep!M$9:M$73,A60,Sep!W$9:W$73)+SUMIF(Okt!M$9:M$73,A60,Okt!W$9:W$73)+SUMIF(Nov!M$9:M$73,A60,Nov!W$9:W$73)+SUMIF(Dez!M$9:M$73,A60,Dez!W$9:W$73))/V60)</f>
        <v/>
      </c>
      <c r="T60" s="1" t="str">
        <f t="shared" si="7"/>
        <v/>
      </c>
      <c r="U60" s="6" t="str">
        <f t="shared" si="8"/>
        <v/>
      </c>
      <c r="V60" s="94">
        <f>COUNTIF(Jan!$M$105:$M$135,$A60)+COUNTIF(Jan!$M$139:$M$169,$A60)+COUNTIF(Feb!$M$105:$M$135,$A60)+COUNTIF(Feb!$M$139:$M$169,$A60)+COUNTIF(Mar!$M$105:$M$135,$A60)+COUNTIF(Mar!$M$139:$M$169,$A60)+COUNTIF(Apr!$M$105:$M$135,$A60)+COUNTIF(Apr!$M$139:$M$169,$A60)+COUNTIF(Mai!$M$105:$M$135,$A60)+COUNTIF(Mai!$M$139:$M$169,$A60)+COUNTIF(Jun!$M$105:$M$135,$A60)+COUNTIF(Jun!$M$139:$M$169,$A60)+COUNTIF(Jul!$M$105:$M$135,$A60)+COUNTIF(Jul!$M$139:$M$169,$A60)+COUNTIF(Aug!$M$105:$M$135,$A60)+COUNTIF(Aug!$M$139:$M$169,$A60)+COUNTIF(Sep!$M$105:$M$135,$A60)+COUNTIF(Sep!$M$139:$M$169,$A60)+COUNTIF(Okt!$M$105:$M$135,$A60)+COUNTIF(Okt!$M$139:$M$169,$A60)+COUNTIF(Nov!$M$105:$M$135,$A60)+COUNTIF(Nov!$M$139:$M$169,$A60)+COUNTIF(Dez!$M$105:$M$135,$A60)+COUNTIF(Dez!$M$139:$M$169,$A60)</f>
        <v>0</v>
      </c>
      <c r="W60" s="8" t="str">
        <f t="shared" si="12"/>
        <v/>
      </c>
      <c r="X60" s="6" t="str">
        <f t="shared" si="9"/>
        <v/>
      </c>
      <c r="Y60" s="18" t="str">
        <f t="shared" si="10"/>
        <v/>
      </c>
    </row>
    <row r="61" spans="1:25" x14ac:dyDescent="0.2">
      <c r="A61" s="175">
        <f t="shared" si="11"/>
        <v>49</v>
      </c>
      <c r="B61" s="93" t="e">
        <f t="shared" si="2"/>
        <v>#N/A</v>
      </c>
      <c r="C61" s="495">
        <f>SUMIF(Jan!$A$9:$A$39,$A61,Jan!G$9:G$39)+SUMIF(Feb!$A$9:$A$39,$A61,Feb!G$9:G$39)+SUMIF(Mar!$A$9:$A$39,$A61,Mar!G$9:G$39)+SUMIF(Apr!$A$9:$A$39,$A61,Apr!G$9:G$39)+SUMIF(Mai!$A$9:$A$39,$A61,Mai!G$9:G$39)+SUMIF(Jun!$A$9:$A$39,$A61,Jun!G$9:G$39)+SUMIF(Jul!$A$9:$A$39,$A61,Jul!G$9:G$39)+SUMIF(Aug!$A$9:$A$39,$A61,Aug!G$9:G$39)+SUMIF(Sep!$A$9:$A$39,$A61,Sep!G$9:G$39)+SUMIF(Okt!$A$9:$A$39,$A61,Okt!G$9:G$39)+SUMIF(Nov!$A$9:$A$39,$A61,Nov!G$9:G$39)+SUMIF(Dez!$A$9:$A$39,$A61,Dez!G$9:G$39)</f>
        <v>0</v>
      </c>
      <c r="D61" s="496">
        <f>SUMIF(Jan!$A$9:$A$39,$A61,Jan!H$9:H$39)+SUMIF(Feb!$A$9:$A$39,$A61,Feb!H$9:H$39)+SUMIF(Mar!$A$9:$A$39,$A61,Mar!H$9:H$39)+SUMIF(Apr!$A$9:$A$39,$A61,Apr!H$9:H$39)+SUMIF(Mai!$A$9:$A$39,$A61,Mai!H$9:H$39)+SUMIF(Jun!$A$9:$A$39,$A61,Jun!H$9:H$39)+SUMIF(Jul!$A$9:$A$39,$A61,Jul!H$9:H$39)+SUMIF(Aug!$A$9:$A$39,$A61,Aug!H$9:H$39)+SUMIF(Sep!$A$9:$A$39,$A61,Sep!H$9:H$39)+SUMIF(Okt!$A$9:$A$39,$A61,Okt!H$9:H$39)+SUMIF(Nov!$A$9:$A$39,$A61,Nov!H$9:H$39)+SUMIF(Dez!$A$9:$A$39,$A61,Dez!H$9:H$39)</f>
        <v>0</v>
      </c>
      <c r="E61" s="496">
        <f>COUNTIF(Jan!$M$105:$M$135,$A61)+COUNTIF(Feb!$M$105:$M$135,$A61)+COUNTIF(Mar!$M$105:$M$135,$A61)+COUNTIF(Apr!$M$105:$M$135,$A61)+COUNTIF(Mai!$M$105:$M$135,$A61)+COUNTIF(Jun!$M$105:$M$135,$A61)+COUNTIF(Jul!$M$105:$M$135,$A61)+COUNTIF(Aug!$M$105:$M$135,$A61)+COUNTIF(Sep!$M$105:$M$135,$A61)+COUNTIF(Okt!$M$105:$M$135,$A61)+COUNTIF(Nov!$M$105:$M$135,$A61)+COUNTIF(Dez!$M$105:$M$135,$A61)</f>
        <v>0</v>
      </c>
      <c r="F61" s="496">
        <f>COUNTIF(Jan!$M$139:$M$169,$A61)+COUNTIF(Feb!$M$139:$M$169,$A61)+COUNTIF(Mar!$M$139:$M$169,$A61)+COUNTIF(Apr!$M$139:$M$169,$A61)+COUNTIF(Mai!$M$139:$M$169,$A61)+COUNTIF(Jun!$M$139:$M$169,$A61)+COUNTIF(Jul!$M$139:$M$169,$A61)+COUNTIF(Aug!$M$139:$M$169,$A61)+COUNTIF(Sep!$M$139:$M$169,$A61)+COUNTIF(Okt!$M$139:$M$169,$A61)+COUNTIF(Nov!$M$139:$M$169,$A61)+COUNTIF(Dez!$M$139:$M$169,$A61)</f>
        <v>0</v>
      </c>
      <c r="G61" s="496">
        <f t="shared" si="3"/>
        <v>0</v>
      </c>
      <c r="H61" s="93" t="str">
        <f t="shared" si="0"/>
        <v/>
      </c>
      <c r="I61" s="93" t="str">
        <f>IF(ISERROR(H61/(Start!$D$25*Start!$D$25)),"",H61/(Start!$D$25*Start!$D$25))</f>
        <v/>
      </c>
      <c r="J61" s="16">
        <f>SUMIF(Jan!$M$105:$M$135,$A61,Jan!R$105:R$135)+SUMIF(Feb!$M$105:$M$135,$A61,Feb!R$105:R$135)+SUMIF(Mar!$M$105:$M$135,$A61,Mar!R$105:R$135)+SUMIF(Apr!$M$105:$M$135,$A61,Apr!R$105:R$135)+SUMIF(Mai!$M$105:$M$135,$A61,Mai!R$105:R$135)+SUMIF(Jun!$M$105:$M$135,$A61,Jun!R$105:R$135)+SUMIF(Jul!$M$105:$M$135,$A61,Jul!R$105:R$135)+SUMIF(Aug!$M$105:$M$135,$A61,Aug!R$105:R$135)+SUMIF(Sep!$M$105:$M$135,$A61,Sep!R$105:R$135)+SUMIF(Okt!$M$105:$M$135,$A61,Okt!R$105:R$135)+SUMIF(Nov!$M$105:$M$135,$A61,Nov!R$105:R$135)+SUMIF(Dez!$M$105:$M$135,$A61,Dez!R$105:R$135)</f>
        <v>0</v>
      </c>
      <c r="K61" s="16">
        <f>SUMIF(Jan!$M$139:$M$169,$A61,Jan!R$139:R$169)+SUMIF(Feb!$M$139:$M$169,$A61,Feb!R$139:R$169)+SUMIF(Mar!$M$139:$M$169,$A61,Mar!R$139:R$169)+SUMIF(Apr!$M$139:$M$169,$A61,Apr!R$139:R$169)+SUMIF(Mai!$M$139:$M$169,$A61,Mai!R$139:R$169)+SUMIF(Jun!$M$139:$M$169,$A61,Jun!R$139:R$169)+SUMIF(Jul!$M$139:$M$169,$A61,Jul!R$139:R$169)+SUMIF(Aug!$M$139:$M$169,$A61,Aug!R$139:R$169)+SUMIF(Sep!$M$139:$M$169,$A61,Sep!R$139:R$169)+SUMIF(Okt!$M$139:$M$169,$A61,Okt!R$139:R$169)+SUMIF(Nov!$M$139:$M$169,$A61,Nov!R$139:R$169)+SUMIF(Dez!$M$139:$M$169,$A61,Dez!R$139:R$169)</f>
        <v>0</v>
      </c>
      <c r="L61" s="16" t="str">
        <f t="shared" si="4"/>
        <v/>
      </c>
      <c r="M61" s="17">
        <f>SUMIF(Jan!$M$105:$M$135,$A61,Jan!S$105:S$135)+SUMIF(Feb!$M$105:$M$135,$A61,Feb!S$105:S$135)+SUMIF(Mar!$M$105:$M$135,$A61,Mar!S$105:S$135)+SUMIF(Apr!$M$105:$M$135,$A61,Apr!S$105:S$135)+SUMIF(Mai!$M$105:$M$135,$A61,Mai!S$105:S$135)+SUMIF(Jun!$M$105:$M$135,$A61,Jun!S$105:S$135)+SUMIF(Jul!$M$105:$M$135,$A61,Jul!S$105:S$135)+SUMIF(Aug!$M$105:$M$135,$A61,Aug!S$105:S$135)+SUMIF(Sep!$M$105:$M$135,$A61,Sep!S$105:S$135)+SUMIF(Okt!$M$105:$M$135,$A61,Okt!S$105:S$135)+SUMIF(Nov!$M$105:$M$135,$A61,Nov!S$105:S$135)+SUMIF(Dez!$M$105:$M$135,$A61,Dez!S$105:S$135)</f>
        <v>0</v>
      </c>
      <c r="N61" s="17">
        <f>SUMIF(Jan!$M$139:$M$169,$A61,Jan!S$139:S$169)+SUMIF(Feb!$M$139:$M$169,$A61,Feb!S$139:S$169)+SUMIF(Mar!$M$139:$M$169,$A61,Mar!S$139:S$169)+SUMIF(Apr!$M$139:$M$169,$A61,Apr!S$139:S$169)+SUMIF(Mai!$M$139:$M$169,$A61,Mai!S$139:S$169)+SUMIF(Jun!$M$139:$M$169,$A61,Jun!S$139:S$169)+SUMIF(Jul!$M$139:$M$169,$A61,Jul!S$139:S$169)+SUMIF(Aug!$M$139:$M$169,$A61,Aug!S$139:S$169)+SUMIF(Sep!$M$139:$M$169,$A61,Sep!S$139:S$169)+SUMIF(Okt!$M$139:$M$169,$A61,Okt!S$139:S$169)+SUMIF(Nov!$M$139:$M$169,$A61,Nov!S$139:S$169)+SUMIF(Dez!$M$139:$M$169,$A61,Dez!S$139:S$169)</f>
        <v>0</v>
      </c>
      <c r="O61" s="17" t="str">
        <f t="shared" si="5"/>
        <v/>
      </c>
      <c r="P61" s="74">
        <f>SUMIF(Jan!$M$105:$M$135,$A61,Jan!U$105:U$135)+SUMIF(Feb!$M$105:$M$135,$A61,Feb!U$105:U$135)+SUMIF(Mar!$M$105:$M$135,$A61,Mar!U$105:U$135)+SUMIF(Apr!$M$105:$M$135,$A61,Apr!U$105:U$135)+SUMIF(Mai!$M$105:$M$135,$A61,Mai!U$105:U$135)+SUMIF(Jun!$M$105:$M$135,$A61,Jun!U$105:U$135)+SUMIF(Jul!$M$105:$M$135,$A61,Jul!U$105:U$135)+SUMIF(Aug!$M$105:$M$135,$A61,Aug!U$105:U$135)+SUMIF(Sep!$M$105:$M$135,$A61,Sep!U$105:U$135)+SUMIF(Okt!$M$105:$M$135,$A61,Okt!U$105:U$135)+SUMIF(Nov!$M$105:$M$135,$A61,Nov!U$105:U$135)+SUMIF(Dez!$M$105:$M$135,$A61,Dez!U$105:U$135)</f>
        <v>0</v>
      </c>
      <c r="Q61" s="74">
        <f>SUMIF(Jan!$M$139:$M$169,$A61,Jan!U$139:U$169)+SUMIF(Feb!$M$139:$M$169,$A61,Feb!U$139:U$169)+SUMIF(Mar!$M$139:$M$169,$A61,Mar!U$139:U$169)+SUMIF(Apr!$M$139:$M$169,$A61,Apr!U$139:U$169)+SUMIF(Mai!$M$139:$M$169,$A61,Mai!U$139:U$169)+SUMIF(Jun!$M$139:$M$169,$A61,Jun!U$139:U$169)+SUMIF(Jul!$M$139:$M$169,$A61,Jul!U$139:U$169)+SUMIF(Aug!$M$139:$M$169,$A61,Aug!U$139:U$169)+SUMIF(Sep!$M$139:$M$169,$A61,Sep!U$139:U$169)+SUMIF(Okt!$M$139:$M$169,$A61,Okt!U$139:U$169)+SUMIF(Nov!$M$139:$M$169,$A61,Nov!U$139:U$169)+SUMIF(Dez!$M$139:$M$169,$A61,Dez!U$139:U$169)</f>
        <v>0</v>
      </c>
      <c r="R61" s="11" t="str">
        <f t="shared" si="6"/>
        <v/>
      </c>
      <c r="S61" s="74" t="str">
        <f>IF(V61=0,"",(SUMIF(Jan!M$9:M$73,A61,Jan!W$9:W$73)+SUMIF(Feb!M$9:M$73,A61,Feb!W$9:W$73)+SUMIF(Mar!M$9:M$73,A61,Mar!W$9:W$73)+SUMIF(Apr!M$9:M$73,A61,Apr!W$9:W$73)+SUMIF(Mai!M$9:M$73,A61,Mai!W$9:W$73)+SUMIF(Jun!M$9:M$73,A61,Jun!W$9:W$73)+SUMIF(Jul!M$9:M$73,A61,Jul!W$9:W$73)+SUMIF(Aug!M$9:M$73,A61,Aug!W$9:W$73)+SUMIF(Sep!M$9:M$73,A61,Sep!W$9:W$73)+SUMIF(Okt!M$9:M$73,A61,Okt!W$9:W$73)+SUMIF(Nov!M$9:M$73,A61,Nov!W$9:W$73)+SUMIF(Dez!M$9:M$73,A61,Dez!W$9:W$73))/V61)</f>
        <v/>
      </c>
      <c r="T61" s="1" t="str">
        <f t="shared" si="7"/>
        <v/>
      </c>
      <c r="U61" s="6" t="str">
        <f t="shared" si="8"/>
        <v/>
      </c>
      <c r="V61" s="94">
        <f>COUNTIF(Jan!$M$105:$M$135,$A61)+COUNTIF(Jan!$M$139:$M$169,$A61)+COUNTIF(Feb!$M$105:$M$135,$A61)+COUNTIF(Feb!$M$139:$M$169,$A61)+COUNTIF(Mar!$M$105:$M$135,$A61)+COUNTIF(Mar!$M$139:$M$169,$A61)+COUNTIF(Apr!$M$105:$M$135,$A61)+COUNTIF(Apr!$M$139:$M$169,$A61)+COUNTIF(Mai!$M$105:$M$135,$A61)+COUNTIF(Mai!$M$139:$M$169,$A61)+COUNTIF(Jun!$M$105:$M$135,$A61)+COUNTIF(Jun!$M$139:$M$169,$A61)+COUNTIF(Jul!$M$105:$M$135,$A61)+COUNTIF(Jul!$M$139:$M$169,$A61)+COUNTIF(Aug!$M$105:$M$135,$A61)+COUNTIF(Aug!$M$139:$M$169,$A61)+COUNTIF(Sep!$M$105:$M$135,$A61)+COUNTIF(Sep!$M$139:$M$169,$A61)+COUNTIF(Okt!$M$105:$M$135,$A61)+COUNTIF(Okt!$M$139:$M$169,$A61)+COUNTIF(Nov!$M$105:$M$135,$A61)+COUNTIF(Nov!$M$139:$M$169,$A61)+COUNTIF(Dez!$M$105:$M$135,$A61)+COUNTIF(Dez!$M$139:$M$169,$A61)</f>
        <v>0</v>
      </c>
      <c r="W61" s="8" t="str">
        <f t="shared" si="12"/>
        <v/>
      </c>
      <c r="X61" s="6" t="str">
        <f t="shared" si="9"/>
        <v/>
      </c>
      <c r="Y61" s="18" t="str">
        <f t="shared" si="10"/>
        <v/>
      </c>
    </row>
    <row r="62" spans="1:25" x14ac:dyDescent="0.2">
      <c r="A62" s="175">
        <f t="shared" si="11"/>
        <v>50</v>
      </c>
      <c r="B62" s="93" t="e">
        <f t="shared" si="2"/>
        <v>#N/A</v>
      </c>
      <c r="C62" s="495">
        <f>SUMIF(Jan!$A$9:$A$39,$A62,Jan!G$9:G$39)+SUMIF(Feb!$A$9:$A$39,$A62,Feb!G$9:G$39)+SUMIF(Mar!$A$9:$A$39,$A62,Mar!G$9:G$39)+SUMIF(Apr!$A$9:$A$39,$A62,Apr!G$9:G$39)+SUMIF(Mai!$A$9:$A$39,$A62,Mai!G$9:G$39)+SUMIF(Jun!$A$9:$A$39,$A62,Jun!G$9:G$39)+SUMIF(Jul!$A$9:$A$39,$A62,Jul!G$9:G$39)+SUMIF(Aug!$A$9:$A$39,$A62,Aug!G$9:G$39)+SUMIF(Sep!$A$9:$A$39,$A62,Sep!G$9:G$39)+SUMIF(Okt!$A$9:$A$39,$A62,Okt!G$9:G$39)+SUMIF(Nov!$A$9:$A$39,$A62,Nov!G$9:G$39)+SUMIF(Dez!$A$9:$A$39,$A62,Dez!G$9:G$39)</f>
        <v>0</v>
      </c>
      <c r="D62" s="496">
        <f>SUMIF(Jan!$A$9:$A$39,$A62,Jan!H$9:H$39)+SUMIF(Feb!$A$9:$A$39,$A62,Feb!H$9:H$39)+SUMIF(Mar!$A$9:$A$39,$A62,Mar!H$9:H$39)+SUMIF(Apr!$A$9:$A$39,$A62,Apr!H$9:H$39)+SUMIF(Mai!$A$9:$A$39,$A62,Mai!H$9:H$39)+SUMIF(Jun!$A$9:$A$39,$A62,Jun!H$9:H$39)+SUMIF(Jul!$A$9:$A$39,$A62,Jul!H$9:H$39)+SUMIF(Aug!$A$9:$A$39,$A62,Aug!H$9:H$39)+SUMIF(Sep!$A$9:$A$39,$A62,Sep!H$9:H$39)+SUMIF(Okt!$A$9:$A$39,$A62,Okt!H$9:H$39)+SUMIF(Nov!$A$9:$A$39,$A62,Nov!H$9:H$39)+SUMIF(Dez!$A$9:$A$39,$A62,Dez!H$9:H$39)</f>
        <v>0</v>
      </c>
      <c r="E62" s="496">
        <f>COUNTIF(Jan!$M$105:$M$135,$A62)+COUNTIF(Feb!$M$105:$M$135,$A62)+COUNTIF(Mar!$M$105:$M$135,$A62)+COUNTIF(Apr!$M$105:$M$135,$A62)+COUNTIF(Mai!$M$105:$M$135,$A62)+COUNTIF(Jun!$M$105:$M$135,$A62)+COUNTIF(Jul!$M$105:$M$135,$A62)+COUNTIF(Aug!$M$105:$M$135,$A62)+COUNTIF(Sep!$M$105:$M$135,$A62)+COUNTIF(Okt!$M$105:$M$135,$A62)+COUNTIF(Nov!$M$105:$M$135,$A62)+COUNTIF(Dez!$M$105:$M$135,$A62)</f>
        <v>0</v>
      </c>
      <c r="F62" s="496">
        <f>COUNTIF(Jan!$M$139:$M$169,$A62)+COUNTIF(Feb!$M$139:$M$169,$A62)+COUNTIF(Mar!$M$139:$M$169,$A62)+COUNTIF(Apr!$M$139:$M$169,$A62)+COUNTIF(Mai!$M$139:$M$169,$A62)+COUNTIF(Jun!$M$139:$M$169,$A62)+COUNTIF(Jul!$M$139:$M$169,$A62)+COUNTIF(Aug!$M$139:$M$169,$A62)+COUNTIF(Sep!$M$139:$M$169,$A62)+COUNTIF(Okt!$M$139:$M$169,$A62)+COUNTIF(Nov!$M$139:$M$169,$A62)+COUNTIF(Dez!$M$139:$M$169,$A62)</f>
        <v>0</v>
      </c>
      <c r="G62" s="496">
        <f t="shared" si="3"/>
        <v>0</v>
      </c>
      <c r="H62" s="93" t="str">
        <f t="shared" si="0"/>
        <v/>
      </c>
      <c r="I62" s="93" t="str">
        <f>IF(ISERROR(H62/(Start!$D$25*Start!$D$25)),"",H62/(Start!$D$25*Start!$D$25))</f>
        <v/>
      </c>
      <c r="J62" s="16">
        <f>SUMIF(Jan!$M$105:$M$135,$A62,Jan!R$105:R$135)+SUMIF(Feb!$M$105:$M$135,$A62,Feb!R$105:R$135)+SUMIF(Mar!$M$105:$M$135,$A62,Mar!R$105:R$135)+SUMIF(Apr!$M$105:$M$135,$A62,Apr!R$105:R$135)+SUMIF(Mai!$M$105:$M$135,$A62,Mai!R$105:R$135)+SUMIF(Jun!$M$105:$M$135,$A62,Jun!R$105:R$135)+SUMIF(Jul!$M$105:$M$135,$A62,Jul!R$105:R$135)+SUMIF(Aug!$M$105:$M$135,$A62,Aug!R$105:R$135)+SUMIF(Sep!$M$105:$M$135,$A62,Sep!R$105:R$135)+SUMIF(Okt!$M$105:$M$135,$A62,Okt!R$105:R$135)+SUMIF(Nov!$M$105:$M$135,$A62,Nov!R$105:R$135)+SUMIF(Dez!$M$105:$M$135,$A62,Dez!R$105:R$135)</f>
        <v>0</v>
      </c>
      <c r="K62" s="16">
        <f>SUMIF(Jan!$M$139:$M$169,$A62,Jan!R$139:R$169)+SUMIF(Feb!$M$139:$M$169,$A62,Feb!R$139:R$169)+SUMIF(Mar!$M$139:$M$169,$A62,Mar!R$139:R$169)+SUMIF(Apr!$M$139:$M$169,$A62,Apr!R$139:R$169)+SUMIF(Mai!$M$139:$M$169,$A62,Mai!R$139:R$169)+SUMIF(Jun!$M$139:$M$169,$A62,Jun!R$139:R$169)+SUMIF(Jul!$M$139:$M$169,$A62,Jul!R$139:R$169)+SUMIF(Aug!$M$139:$M$169,$A62,Aug!R$139:R$169)+SUMIF(Sep!$M$139:$M$169,$A62,Sep!R$139:R$169)+SUMIF(Okt!$M$139:$M$169,$A62,Okt!R$139:R$169)+SUMIF(Nov!$M$139:$M$169,$A62,Nov!R$139:R$169)+SUMIF(Dez!$M$139:$M$169,$A62,Dez!R$139:R$169)</f>
        <v>0</v>
      </c>
      <c r="L62" s="16" t="str">
        <f t="shared" si="4"/>
        <v/>
      </c>
      <c r="M62" s="17">
        <f>SUMIF(Jan!$M$105:$M$135,$A62,Jan!S$105:S$135)+SUMIF(Feb!$M$105:$M$135,$A62,Feb!S$105:S$135)+SUMIF(Mar!$M$105:$M$135,$A62,Mar!S$105:S$135)+SUMIF(Apr!$M$105:$M$135,$A62,Apr!S$105:S$135)+SUMIF(Mai!$M$105:$M$135,$A62,Mai!S$105:S$135)+SUMIF(Jun!$M$105:$M$135,$A62,Jun!S$105:S$135)+SUMIF(Jul!$M$105:$M$135,$A62,Jul!S$105:S$135)+SUMIF(Aug!$M$105:$M$135,$A62,Aug!S$105:S$135)+SUMIF(Sep!$M$105:$M$135,$A62,Sep!S$105:S$135)+SUMIF(Okt!$M$105:$M$135,$A62,Okt!S$105:S$135)+SUMIF(Nov!$M$105:$M$135,$A62,Nov!S$105:S$135)+SUMIF(Dez!$M$105:$M$135,$A62,Dez!S$105:S$135)</f>
        <v>0</v>
      </c>
      <c r="N62" s="17">
        <f>SUMIF(Jan!$M$139:$M$169,$A62,Jan!S$139:S$169)+SUMIF(Feb!$M$139:$M$169,$A62,Feb!S$139:S$169)+SUMIF(Mar!$M$139:$M$169,$A62,Mar!S$139:S$169)+SUMIF(Apr!$M$139:$M$169,$A62,Apr!S$139:S$169)+SUMIF(Mai!$M$139:$M$169,$A62,Mai!S$139:S$169)+SUMIF(Jun!$M$139:$M$169,$A62,Jun!S$139:S$169)+SUMIF(Jul!$M$139:$M$169,$A62,Jul!S$139:S$169)+SUMIF(Aug!$M$139:$M$169,$A62,Aug!S$139:S$169)+SUMIF(Sep!$M$139:$M$169,$A62,Sep!S$139:S$169)+SUMIF(Okt!$M$139:$M$169,$A62,Okt!S$139:S$169)+SUMIF(Nov!$M$139:$M$169,$A62,Nov!S$139:S$169)+SUMIF(Dez!$M$139:$M$169,$A62,Dez!S$139:S$169)</f>
        <v>0</v>
      </c>
      <c r="O62" s="17" t="str">
        <f t="shared" si="5"/>
        <v/>
      </c>
      <c r="P62" s="74">
        <f>SUMIF(Jan!$M$105:$M$135,$A62,Jan!U$105:U$135)+SUMIF(Feb!$M$105:$M$135,$A62,Feb!U$105:U$135)+SUMIF(Mar!$M$105:$M$135,$A62,Mar!U$105:U$135)+SUMIF(Apr!$M$105:$M$135,$A62,Apr!U$105:U$135)+SUMIF(Mai!$M$105:$M$135,$A62,Mai!U$105:U$135)+SUMIF(Jun!$M$105:$M$135,$A62,Jun!U$105:U$135)+SUMIF(Jul!$M$105:$M$135,$A62,Jul!U$105:U$135)+SUMIF(Aug!$M$105:$M$135,$A62,Aug!U$105:U$135)+SUMIF(Sep!$M$105:$M$135,$A62,Sep!U$105:U$135)+SUMIF(Okt!$M$105:$M$135,$A62,Okt!U$105:U$135)+SUMIF(Nov!$M$105:$M$135,$A62,Nov!U$105:U$135)+SUMIF(Dez!$M$105:$M$135,$A62,Dez!U$105:U$135)</f>
        <v>0</v>
      </c>
      <c r="Q62" s="74">
        <f>SUMIF(Jan!$M$139:$M$169,$A62,Jan!U$139:U$169)+SUMIF(Feb!$M$139:$M$169,$A62,Feb!U$139:U$169)+SUMIF(Mar!$M$139:$M$169,$A62,Mar!U$139:U$169)+SUMIF(Apr!$M$139:$M$169,$A62,Apr!U$139:U$169)+SUMIF(Mai!$M$139:$M$169,$A62,Mai!U$139:U$169)+SUMIF(Jun!$M$139:$M$169,$A62,Jun!U$139:U$169)+SUMIF(Jul!$M$139:$M$169,$A62,Jul!U$139:U$169)+SUMIF(Aug!$M$139:$M$169,$A62,Aug!U$139:U$169)+SUMIF(Sep!$M$139:$M$169,$A62,Sep!U$139:U$169)+SUMIF(Okt!$M$139:$M$169,$A62,Okt!U$139:U$169)+SUMIF(Nov!$M$139:$M$169,$A62,Nov!U$139:U$169)+SUMIF(Dez!$M$139:$M$169,$A62,Dez!U$139:U$169)</f>
        <v>0</v>
      </c>
      <c r="R62" s="11" t="str">
        <f t="shared" si="6"/>
        <v/>
      </c>
      <c r="S62" s="74" t="str">
        <f>IF(V62=0,"",(SUMIF(Jan!M$9:M$73,A62,Jan!W$9:W$73)+SUMIF(Feb!M$9:M$73,A62,Feb!W$9:W$73)+SUMIF(Mar!M$9:M$73,A62,Mar!W$9:W$73)+SUMIF(Apr!M$9:M$73,A62,Apr!W$9:W$73)+SUMIF(Mai!M$9:M$73,A62,Mai!W$9:W$73)+SUMIF(Jun!M$9:M$73,A62,Jun!W$9:W$73)+SUMIF(Jul!M$9:M$73,A62,Jul!W$9:W$73)+SUMIF(Aug!M$9:M$73,A62,Aug!W$9:W$73)+SUMIF(Sep!M$9:M$73,A62,Sep!W$9:W$73)+SUMIF(Okt!M$9:M$73,A62,Okt!W$9:W$73)+SUMIF(Nov!M$9:M$73,A62,Nov!W$9:W$73)+SUMIF(Dez!M$9:M$73,A62,Dez!W$9:W$73))/V62)</f>
        <v/>
      </c>
      <c r="T62" s="1" t="str">
        <f t="shared" si="7"/>
        <v/>
      </c>
      <c r="U62" s="6" t="str">
        <f t="shared" si="8"/>
        <v/>
      </c>
      <c r="V62" s="94">
        <f>COUNTIF(Jan!$M$105:$M$135,$A62)+COUNTIF(Jan!$M$139:$M$169,$A62)+COUNTIF(Feb!$M$105:$M$135,$A62)+COUNTIF(Feb!$M$139:$M$169,$A62)+COUNTIF(Mar!$M$105:$M$135,$A62)+COUNTIF(Mar!$M$139:$M$169,$A62)+COUNTIF(Apr!$M$105:$M$135,$A62)+COUNTIF(Apr!$M$139:$M$169,$A62)+COUNTIF(Mai!$M$105:$M$135,$A62)+COUNTIF(Mai!$M$139:$M$169,$A62)+COUNTIF(Jun!$M$105:$M$135,$A62)+COUNTIF(Jun!$M$139:$M$169,$A62)+COUNTIF(Jul!$M$105:$M$135,$A62)+COUNTIF(Jul!$M$139:$M$169,$A62)+COUNTIF(Aug!$M$105:$M$135,$A62)+COUNTIF(Aug!$M$139:$M$169,$A62)+COUNTIF(Sep!$M$105:$M$135,$A62)+COUNTIF(Sep!$M$139:$M$169,$A62)+COUNTIF(Okt!$M$105:$M$135,$A62)+COUNTIF(Okt!$M$139:$M$169,$A62)+COUNTIF(Nov!$M$105:$M$135,$A62)+COUNTIF(Nov!$M$139:$M$169,$A62)+COUNTIF(Dez!$M$105:$M$135,$A62)+COUNTIF(Dez!$M$139:$M$169,$A62)</f>
        <v>0</v>
      </c>
      <c r="W62" s="8" t="str">
        <f t="shared" si="12"/>
        <v/>
      </c>
      <c r="X62" s="6" t="str">
        <f t="shared" si="9"/>
        <v/>
      </c>
      <c r="Y62" s="18" t="str">
        <f t="shared" si="10"/>
        <v/>
      </c>
    </row>
    <row r="63" spans="1:25" x14ac:dyDescent="0.2">
      <c r="A63" s="175">
        <f t="shared" si="11"/>
        <v>51</v>
      </c>
      <c r="B63" s="93" t="e">
        <f t="shared" si="2"/>
        <v>#N/A</v>
      </c>
      <c r="C63" s="495">
        <f>SUMIF(Jan!$A$9:$A$39,$A63,Jan!G$9:G$39)+SUMIF(Feb!$A$9:$A$39,$A63,Feb!G$9:G$39)+SUMIF(Mar!$A$9:$A$39,$A63,Mar!G$9:G$39)+SUMIF(Apr!$A$9:$A$39,$A63,Apr!G$9:G$39)+SUMIF(Mai!$A$9:$A$39,$A63,Mai!G$9:G$39)+SUMIF(Jun!$A$9:$A$39,$A63,Jun!G$9:G$39)+SUMIF(Jul!$A$9:$A$39,$A63,Jul!G$9:G$39)+SUMIF(Aug!$A$9:$A$39,$A63,Aug!G$9:G$39)+SUMIF(Sep!$A$9:$A$39,$A63,Sep!G$9:G$39)+SUMIF(Okt!$A$9:$A$39,$A63,Okt!G$9:G$39)+SUMIF(Nov!$A$9:$A$39,$A63,Nov!G$9:G$39)+SUMIF(Dez!$A$9:$A$39,$A63,Dez!G$9:G$39)</f>
        <v>0</v>
      </c>
      <c r="D63" s="496">
        <f>SUMIF(Jan!$A$9:$A$39,$A63,Jan!H$9:H$39)+SUMIF(Feb!$A$9:$A$39,$A63,Feb!H$9:H$39)+SUMIF(Mar!$A$9:$A$39,$A63,Mar!H$9:H$39)+SUMIF(Apr!$A$9:$A$39,$A63,Apr!H$9:H$39)+SUMIF(Mai!$A$9:$A$39,$A63,Mai!H$9:H$39)+SUMIF(Jun!$A$9:$A$39,$A63,Jun!H$9:H$39)+SUMIF(Jul!$A$9:$A$39,$A63,Jul!H$9:H$39)+SUMIF(Aug!$A$9:$A$39,$A63,Aug!H$9:H$39)+SUMIF(Sep!$A$9:$A$39,$A63,Sep!H$9:H$39)+SUMIF(Okt!$A$9:$A$39,$A63,Okt!H$9:H$39)+SUMIF(Nov!$A$9:$A$39,$A63,Nov!H$9:H$39)+SUMIF(Dez!$A$9:$A$39,$A63,Dez!H$9:H$39)</f>
        <v>0</v>
      </c>
      <c r="E63" s="496">
        <f>COUNTIF(Jan!$M$105:$M$135,$A63)+COUNTIF(Feb!$M$105:$M$135,$A63)+COUNTIF(Mar!$M$105:$M$135,$A63)+COUNTIF(Apr!$M$105:$M$135,$A63)+COUNTIF(Mai!$M$105:$M$135,$A63)+COUNTIF(Jun!$M$105:$M$135,$A63)+COUNTIF(Jul!$M$105:$M$135,$A63)+COUNTIF(Aug!$M$105:$M$135,$A63)+COUNTIF(Sep!$M$105:$M$135,$A63)+COUNTIF(Okt!$M$105:$M$135,$A63)+COUNTIF(Nov!$M$105:$M$135,$A63)+COUNTIF(Dez!$M$105:$M$135,$A63)</f>
        <v>0</v>
      </c>
      <c r="F63" s="496">
        <f>COUNTIF(Jan!$M$139:$M$169,$A63)+COUNTIF(Feb!$M$139:$M$169,$A63)+COUNTIF(Mar!$M$139:$M$169,$A63)+COUNTIF(Apr!$M$139:$M$169,$A63)+COUNTIF(Mai!$M$139:$M$169,$A63)+COUNTIF(Jun!$M$139:$M$169,$A63)+COUNTIF(Jul!$M$139:$M$169,$A63)+COUNTIF(Aug!$M$139:$M$169,$A63)+COUNTIF(Sep!$M$139:$M$169,$A63)+COUNTIF(Okt!$M$139:$M$169,$A63)+COUNTIF(Nov!$M$139:$M$169,$A63)+COUNTIF(Dez!$M$139:$M$169,$A63)</f>
        <v>0</v>
      </c>
      <c r="G63" s="496">
        <f t="shared" si="3"/>
        <v>0</v>
      </c>
      <c r="H63" s="93" t="str">
        <f t="shared" si="0"/>
        <v/>
      </c>
      <c r="I63" s="93" t="str">
        <f>IF(ISERROR(H63/(Start!$D$25*Start!$D$25)),"",H63/(Start!$D$25*Start!$D$25))</f>
        <v/>
      </c>
      <c r="J63" s="16">
        <f>SUMIF(Jan!$M$105:$M$135,$A63,Jan!R$105:R$135)+SUMIF(Feb!$M$105:$M$135,$A63,Feb!R$105:R$135)+SUMIF(Mar!$M$105:$M$135,$A63,Mar!R$105:R$135)+SUMIF(Apr!$M$105:$M$135,$A63,Apr!R$105:R$135)+SUMIF(Mai!$M$105:$M$135,$A63,Mai!R$105:R$135)+SUMIF(Jun!$M$105:$M$135,$A63,Jun!R$105:R$135)+SUMIF(Jul!$M$105:$M$135,$A63,Jul!R$105:R$135)+SUMIF(Aug!$M$105:$M$135,$A63,Aug!R$105:R$135)+SUMIF(Sep!$M$105:$M$135,$A63,Sep!R$105:R$135)+SUMIF(Okt!$M$105:$M$135,$A63,Okt!R$105:R$135)+SUMIF(Nov!$M$105:$M$135,$A63,Nov!R$105:R$135)+SUMIF(Dez!$M$105:$M$135,$A63,Dez!R$105:R$135)</f>
        <v>0</v>
      </c>
      <c r="K63" s="16">
        <f>SUMIF(Jan!$M$139:$M$169,$A63,Jan!R$139:R$169)+SUMIF(Feb!$M$139:$M$169,$A63,Feb!R$139:R$169)+SUMIF(Mar!$M$139:$M$169,$A63,Mar!R$139:R$169)+SUMIF(Apr!$M$139:$M$169,$A63,Apr!R$139:R$169)+SUMIF(Mai!$M$139:$M$169,$A63,Mai!R$139:R$169)+SUMIF(Jun!$M$139:$M$169,$A63,Jun!R$139:R$169)+SUMIF(Jul!$M$139:$M$169,$A63,Jul!R$139:R$169)+SUMIF(Aug!$M$139:$M$169,$A63,Aug!R$139:R$169)+SUMIF(Sep!$M$139:$M$169,$A63,Sep!R$139:R$169)+SUMIF(Okt!$M$139:$M$169,$A63,Okt!R$139:R$169)+SUMIF(Nov!$M$139:$M$169,$A63,Nov!R$139:R$169)+SUMIF(Dez!$M$139:$M$169,$A63,Dez!R$139:R$169)</f>
        <v>0</v>
      </c>
      <c r="L63" s="16" t="str">
        <f t="shared" si="4"/>
        <v/>
      </c>
      <c r="M63" s="17">
        <f>SUMIF(Jan!$M$105:$M$135,$A63,Jan!S$105:S$135)+SUMIF(Feb!$M$105:$M$135,$A63,Feb!S$105:S$135)+SUMIF(Mar!$M$105:$M$135,$A63,Mar!S$105:S$135)+SUMIF(Apr!$M$105:$M$135,$A63,Apr!S$105:S$135)+SUMIF(Mai!$M$105:$M$135,$A63,Mai!S$105:S$135)+SUMIF(Jun!$M$105:$M$135,$A63,Jun!S$105:S$135)+SUMIF(Jul!$M$105:$M$135,$A63,Jul!S$105:S$135)+SUMIF(Aug!$M$105:$M$135,$A63,Aug!S$105:S$135)+SUMIF(Sep!$M$105:$M$135,$A63,Sep!S$105:S$135)+SUMIF(Okt!$M$105:$M$135,$A63,Okt!S$105:S$135)+SUMIF(Nov!$M$105:$M$135,$A63,Nov!S$105:S$135)+SUMIF(Dez!$M$105:$M$135,$A63,Dez!S$105:S$135)</f>
        <v>0</v>
      </c>
      <c r="N63" s="17">
        <f>SUMIF(Jan!$M$139:$M$169,$A63,Jan!S$139:S$169)+SUMIF(Feb!$M$139:$M$169,$A63,Feb!S$139:S$169)+SUMIF(Mar!$M$139:$M$169,$A63,Mar!S$139:S$169)+SUMIF(Apr!$M$139:$M$169,$A63,Apr!S$139:S$169)+SUMIF(Mai!$M$139:$M$169,$A63,Mai!S$139:S$169)+SUMIF(Jun!$M$139:$M$169,$A63,Jun!S$139:S$169)+SUMIF(Jul!$M$139:$M$169,$A63,Jul!S$139:S$169)+SUMIF(Aug!$M$139:$M$169,$A63,Aug!S$139:S$169)+SUMIF(Sep!$M$139:$M$169,$A63,Sep!S$139:S$169)+SUMIF(Okt!$M$139:$M$169,$A63,Okt!S$139:S$169)+SUMIF(Nov!$M$139:$M$169,$A63,Nov!S$139:S$169)+SUMIF(Dez!$M$139:$M$169,$A63,Dez!S$139:S$169)</f>
        <v>0</v>
      </c>
      <c r="O63" s="17" t="str">
        <f t="shared" si="5"/>
        <v/>
      </c>
      <c r="P63" s="74">
        <f>SUMIF(Jan!$M$105:$M$135,$A63,Jan!U$105:U$135)+SUMIF(Feb!$M$105:$M$135,$A63,Feb!U$105:U$135)+SUMIF(Mar!$M$105:$M$135,$A63,Mar!U$105:U$135)+SUMIF(Apr!$M$105:$M$135,$A63,Apr!U$105:U$135)+SUMIF(Mai!$M$105:$M$135,$A63,Mai!U$105:U$135)+SUMIF(Jun!$M$105:$M$135,$A63,Jun!U$105:U$135)+SUMIF(Jul!$M$105:$M$135,$A63,Jul!U$105:U$135)+SUMIF(Aug!$M$105:$M$135,$A63,Aug!U$105:U$135)+SUMIF(Sep!$M$105:$M$135,$A63,Sep!U$105:U$135)+SUMIF(Okt!$M$105:$M$135,$A63,Okt!U$105:U$135)+SUMIF(Nov!$M$105:$M$135,$A63,Nov!U$105:U$135)+SUMIF(Dez!$M$105:$M$135,$A63,Dez!U$105:U$135)</f>
        <v>0</v>
      </c>
      <c r="Q63" s="74">
        <f>SUMIF(Jan!$M$139:$M$169,$A63,Jan!U$139:U$169)+SUMIF(Feb!$M$139:$M$169,$A63,Feb!U$139:U$169)+SUMIF(Mar!$M$139:$M$169,$A63,Mar!U$139:U$169)+SUMIF(Apr!$M$139:$M$169,$A63,Apr!U$139:U$169)+SUMIF(Mai!$M$139:$M$169,$A63,Mai!U$139:U$169)+SUMIF(Jun!$M$139:$M$169,$A63,Jun!U$139:U$169)+SUMIF(Jul!$M$139:$M$169,$A63,Jul!U$139:U$169)+SUMIF(Aug!$M$139:$M$169,$A63,Aug!U$139:U$169)+SUMIF(Sep!$M$139:$M$169,$A63,Sep!U$139:U$169)+SUMIF(Okt!$M$139:$M$169,$A63,Okt!U$139:U$169)+SUMIF(Nov!$M$139:$M$169,$A63,Nov!U$139:U$169)+SUMIF(Dez!$M$139:$M$169,$A63,Dez!U$139:U$169)</f>
        <v>0</v>
      </c>
      <c r="R63" s="11" t="str">
        <f t="shared" si="6"/>
        <v/>
      </c>
      <c r="S63" s="74" t="str">
        <f>IF(V63=0,"",(SUMIF(Jan!M$9:M$73,A63,Jan!W$9:W$73)+SUMIF(Feb!M$9:M$73,A63,Feb!W$9:W$73)+SUMIF(Mar!M$9:M$73,A63,Mar!W$9:W$73)+SUMIF(Apr!M$9:M$73,A63,Apr!W$9:W$73)+SUMIF(Mai!M$9:M$73,A63,Mai!W$9:W$73)+SUMIF(Jun!M$9:M$73,A63,Jun!W$9:W$73)+SUMIF(Jul!M$9:M$73,A63,Jul!W$9:W$73)+SUMIF(Aug!M$9:M$73,A63,Aug!W$9:W$73)+SUMIF(Sep!M$9:M$73,A63,Sep!W$9:W$73)+SUMIF(Okt!M$9:M$73,A63,Okt!W$9:W$73)+SUMIF(Nov!M$9:M$73,A63,Nov!W$9:W$73)+SUMIF(Dez!M$9:M$73,A63,Dez!W$9:W$73))/V63)</f>
        <v/>
      </c>
      <c r="T63" s="1" t="str">
        <f t="shared" si="7"/>
        <v/>
      </c>
      <c r="U63" s="6" t="str">
        <f t="shared" si="8"/>
        <v/>
      </c>
      <c r="V63" s="94">
        <f>COUNTIF(Jan!$M$105:$M$135,$A63)+COUNTIF(Jan!$M$139:$M$169,$A63)+COUNTIF(Feb!$M$105:$M$135,$A63)+COUNTIF(Feb!$M$139:$M$169,$A63)+COUNTIF(Mar!$M$105:$M$135,$A63)+COUNTIF(Mar!$M$139:$M$169,$A63)+COUNTIF(Apr!$M$105:$M$135,$A63)+COUNTIF(Apr!$M$139:$M$169,$A63)+COUNTIF(Mai!$M$105:$M$135,$A63)+COUNTIF(Mai!$M$139:$M$169,$A63)+COUNTIF(Jun!$M$105:$M$135,$A63)+COUNTIF(Jun!$M$139:$M$169,$A63)+COUNTIF(Jul!$M$105:$M$135,$A63)+COUNTIF(Jul!$M$139:$M$169,$A63)+COUNTIF(Aug!$M$105:$M$135,$A63)+COUNTIF(Aug!$M$139:$M$169,$A63)+COUNTIF(Sep!$M$105:$M$135,$A63)+COUNTIF(Sep!$M$139:$M$169,$A63)+COUNTIF(Okt!$M$105:$M$135,$A63)+COUNTIF(Okt!$M$139:$M$169,$A63)+COUNTIF(Nov!$M$105:$M$135,$A63)+COUNTIF(Nov!$M$139:$M$169,$A63)+COUNTIF(Dez!$M$105:$M$135,$A63)+COUNTIF(Dez!$M$139:$M$169,$A63)</f>
        <v>0</v>
      </c>
      <c r="W63" s="8" t="str">
        <f t="shared" si="12"/>
        <v/>
      </c>
      <c r="X63" s="6" t="str">
        <f t="shared" si="9"/>
        <v/>
      </c>
      <c r="Y63" s="18" t="str">
        <f t="shared" si="10"/>
        <v/>
      </c>
    </row>
    <row r="64" spans="1:25" x14ac:dyDescent="0.2">
      <c r="A64" s="175">
        <f t="shared" si="11"/>
        <v>52</v>
      </c>
      <c r="B64" s="93" t="e">
        <f t="shared" si="2"/>
        <v>#N/A</v>
      </c>
      <c r="C64" s="495">
        <f>SUMIF(Jan!$A$9:$A$39,$A64,Jan!G$9:G$39)+SUMIF(Feb!$A$9:$A$39,$A64,Feb!G$9:G$39)+SUMIF(Mar!$A$9:$A$39,$A64,Mar!G$9:G$39)+SUMIF(Apr!$A$9:$A$39,$A64,Apr!G$9:G$39)+SUMIF(Mai!$A$9:$A$39,$A64,Mai!G$9:G$39)+SUMIF(Jun!$A$9:$A$39,$A64,Jun!G$9:G$39)+SUMIF(Jul!$A$9:$A$39,$A64,Jul!G$9:G$39)+SUMIF(Aug!$A$9:$A$39,$A64,Aug!G$9:G$39)+SUMIF(Sep!$A$9:$A$39,$A64,Sep!G$9:G$39)+SUMIF(Okt!$A$9:$A$39,$A64,Okt!G$9:G$39)+SUMIF(Nov!$A$9:$A$39,$A64,Nov!G$9:G$39)+SUMIF(Dez!$A$9:$A$39,$A64,Dez!G$9:G$39)</f>
        <v>0</v>
      </c>
      <c r="D64" s="496">
        <f>SUMIF(Jan!$A$9:$A$39,$A64,Jan!H$9:H$39)+SUMIF(Feb!$A$9:$A$39,$A64,Feb!H$9:H$39)+SUMIF(Mar!$A$9:$A$39,$A64,Mar!H$9:H$39)+SUMIF(Apr!$A$9:$A$39,$A64,Apr!H$9:H$39)+SUMIF(Mai!$A$9:$A$39,$A64,Mai!H$9:H$39)+SUMIF(Jun!$A$9:$A$39,$A64,Jun!H$9:H$39)+SUMIF(Jul!$A$9:$A$39,$A64,Jul!H$9:H$39)+SUMIF(Aug!$A$9:$A$39,$A64,Aug!H$9:H$39)+SUMIF(Sep!$A$9:$A$39,$A64,Sep!H$9:H$39)+SUMIF(Okt!$A$9:$A$39,$A64,Okt!H$9:H$39)+SUMIF(Nov!$A$9:$A$39,$A64,Nov!H$9:H$39)+SUMIF(Dez!$A$9:$A$39,$A64,Dez!H$9:H$39)</f>
        <v>0</v>
      </c>
      <c r="E64" s="496">
        <f>COUNTIF(Jan!$M$105:$M$135,$A64)+COUNTIF(Feb!$M$105:$M$135,$A64)+COUNTIF(Mar!$M$105:$M$135,$A64)+COUNTIF(Apr!$M$105:$M$135,$A64)+COUNTIF(Mai!$M$105:$M$135,$A64)+COUNTIF(Jun!$M$105:$M$135,$A64)+COUNTIF(Jul!$M$105:$M$135,$A64)+COUNTIF(Aug!$M$105:$M$135,$A64)+COUNTIF(Sep!$M$105:$M$135,$A64)+COUNTIF(Okt!$M$105:$M$135,$A64)+COUNTIF(Nov!$M$105:$M$135,$A64)+COUNTIF(Dez!$M$105:$M$135,$A64)</f>
        <v>0</v>
      </c>
      <c r="F64" s="496">
        <f>COUNTIF(Jan!$M$139:$M$169,$A64)+COUNTIF(Feb!$M$139:$M$169,$A64)+COUNTIF(Mar!$M$139:$M$169,$A64)+COUNTIF(Apr!$M$139:$M$169,$A64)+COUNTIF(Mai!$M$139:$M$169,$A64)+COUNTIF(Jun!$M$139:$M$169,$A64)+COUNTIF(Jul!$M$139:$M$169,$A64)+COUNTIF(Aug!$M$139:$M$169,$A64)+COUNTIF(Sep!$M$139:$M$169,$A64)+COUNTIF(Okt!$M$139:$M$169,$A64)+COUNTIF(Nov!$M$139:$M$169,$A64)+COUNTIF(Dez!$M$139:$M$169,$A64)</f>
        <v>0</v>
      </c>
      <c r="G64" s="496">
        <f t="shared" si="3"/>
        <v>0</v>
      </c>
      <c r="H64" s="93" t="str">
        <f t="shared" si="0"/>
        <v/>
      </c>
      <c r="I64" s="93" t="str">
        <f>IF(ISERROR(H64/(Start!$D$25*Start!$D$25)),"",H64/(Start!$D$25*Start!$D$25))</f>
        <v/>
      </c>
      <c r="J64" s="16">
        <f>SUMIF(Jan!$M$105:$M$135,$A64,Jan!R$105:R$135)+SUMIF(Feb!$M$105:$M$135,$A64,Feb!R$105:R$135)+SUMIF(Mar!$M$105:$M$135,$A64,Mar!R$105:R$135)+SUMIF(Apr!$M$105:$M$135,$A64,Apr!R$105:R$135)+SUMIF(Mai!$M$105:$M$135,$A64,Mai!R$105:R$135)+SUMIF(Jun!$M$105:$M$135,$A64,Jun!R$105:R$135)+SUMIF(Jul!$M$105:$M$135,$A64,Jul!R$105:R$135)+SUMIF(Aug!$M$105:$M$135,$A64,Aug!R$105:R$135)+SUMIF(Sep!$M$105:$M$135,$A64,Sep!R$105:R$135)+SUMIF(Okt!$M$105:$M$135,$A64,Okt!R$105:R$135)+SUMIF(Nov!$M$105:$M$135,$A64,Nov!R$105:R$135)+SUMIF(Dez!$M$105:$M$135,$A64,Dez!R$105:R$135)</f>
        <v>0</v>
      </c>
      <c r="K64" s="16">
        <f>SUMIF(Jan!$M$139:$M$169,$A64,Jan!R$139:R$169)+SUMIF(Feb!$M$139:$M$169,$A64,Feb!R$139:R$169)+SUMIF(Mar!$M$139:$M$169,$A64,Mar!R$139:R$169)+SUMIF(Apr!$M$139:$M$169,$A64,Apr!R$139:R$169)+SUMIF(Mai!$M$139:$M$169,$A64,Mai!R$139:R$169)+SUMIF(Jun!$M$139:$M$169,$A64,Jun!R$139:R$169)+SUMIF(Jul!$M$139:$M$169,$A64,Jul!R$139:R$169)+SUMIF(Aug!$M$139:$M$169,$A64,Aug!R$139:R$169)+SUMIF(Sep!$M$139:$M$169,$A64,Sep!R$139:R$169)+SUMIF(Okt!$M$139:$M$169,$A64,Okt!R$139:R$169)+SUMIF(Nov!$M$139:$M$169,$A64,Nov!R$139:R$169)+SUMIF(Dez!$M$139:$M$169,$A64,Dez!R$139:R$169)</f>
        <v>0</v>
      </c>
      <c r="L64" s="16" t="str">
        <f t="shared" si="4"/>
        <v/>
      </c>
      <c r="M64" s="17">
        <f>SUMIF(Jan!$M$105:$M$135,$A64,Jan!S$105:S$135)+SUMIF(Feb!$M$105:$M$135,$A64,Feb!S$105:S$135)+SUMIF(Mar!$M$105:$M$135,$A64,Mar!S$105:S$135)+SUMIF(Apr!$M$105:$M$135,$A64,Apr!S$105:S$135)+SUMIF(Mai!$M$105:$M$135,$A64,Mai!S$105:S$135)+SUMIF(Jun!$M$105:$M$135,$A64,Jun!S$105:S$135)+SUMIF(Jul!$M$105:$M$135,$A64,Jul!S$105:S$135)+SUMIF(Aug!$M$105:$M$135,$A64,Aug!S$105:S$135)+SUMIF(Sep!$M$105:$M$135,$A64,Sep!S$105:S$135)+SUMIF(Okt!$M$105:$M$135,$A64,Okt!S$105:S$135)+SUMIF(Nov!$M$105:$M$135,$A64,Nov!S$105:S$135)+SUMIF(Dez!$M$105:$M$135,$A64,Dez!S$105:S$135)</f>
        <v>0</v>
      </c>
      <c r="N64" s="17">
        <f>SUMIF(Jan!$M$139:$M$169,$A64,Jan!S$139:S$169)+SUMIF(Feb!$M$139:$M$169,$A64,Feb!S$139:S$169)+SUMIF(Mar!$M$139:$M$169,$A64,Mar!S$139:S$169)+SUMIF(Apr!$M$139:$M$169,$A64,Apr!S$139:S$169)+SUMIF(Mai!$M$139:$M$169,$A64,Mai!S$139:S$169)+SUMIF(Jun!$M$139:$M$169,$A64,Jun!S$139:S$169)+SUMIF(Jul!$M$139:$M$169,$A64,Jul!S$139:S$169)+SUMIF(Aug!$M$139:$M$169,$A64,Aug!S$139:S$169)+SUMIF(Sep!$M$139:$M$169,$A64,Sep!S$139:S$169)+SUMIF(Okt!$M$139:$M$169,$A64,Okt!S$139:S$169)+SUMIF(Nov!$M$139:$M$169,$A64,Nov!S$139:S$169)+SUMIF(Dez!$M$139:$M$169,$A64,Dez!S$139:S$169)</f>
        <v>0</v>
      </c>
      <c r="O64" s="17" t="str">
        <f t="shared" si="5"/>
        <v/>
      </c>
      <c r="P64" s="74">
        <f>SUMIF(Jan!$M$105:$M$135,$A64,Jan!U$105:U$135)+SUMIF(Feb!$M$105:$M$135,$A64,Feb!U$105:U$135)+SUMIF(Mar!$M$105:$M$135,$A64,Mar!U$105:U$135)+SUMIF(Apr!$M$105:$M$135,$A64,Apr!U$105:U$135)+SUMIF(Mai!$M$105:$M$135,$A64,Mai!U$105:U$135)+SUMIF(Jun!$M$105:$M$135,$A64,Jun!U$105:U$135)+SUMIF(Jul!$M$105:$M$135,$A64,Jul!U$105:U$135)+SUMIF(Aug!$M$105:$M$135,$A64,Aug!U$105:U$135)+SUMIF(Sep!$M$105:$M$135,$A64,Sep!U$105:U$135)+SUMIF(Okt!$M$105:$M$135,$A64,Okt!U$105:U$135)+SUMIF(Nov!$M$105:$M$135,$A64,Nov!U$105:U$135)+SUMIF(Dez!$M$105:$M$135,$A64,Dez!U$105:U$135)</f>
        <v>0</v>
      </c>
      <c r="Q64" s="74">
        <f>SUMIF(Jan!$M$139:$M$169,$A64,Jan!U$139:U$169)+SUMIF(Feb!$M$139:$M$169,$A64,Feb!U$139:U$169)+SUMIF(Mar!$M$139:$M$169,$A64,Mar!U$139:U$169)+SUMIF(Apr!$M$139:$M$169,$A64,Apr!U$139:U$169)+SUMIF(Mai!$M$139:$M$169,$A64,Mai!U$139:U$169)+SUMIF(Jun!$M$139:$M$169,$A64,Jun!U$139:U$169)+SUMIF(Jul!$M$139:$M$169,$A64,Jul!U$139:U$169)+SUMIF(Aug!$M$139:$M$169,$A64,Aug!U$139:U$169)+SUMIF(Sep!$M$139:$M$169,$A64,Sep!U$139:U$169)+SUMIF(Okt!$M$139:$M$169,$A64,Okt!U$139:U$169)+SUMIF(Nov!$M$139:$M$169,$A64,Nov!U$139:U$169)+SUMIF(Dez!$M$139:$M$169,$A64,Dez!U$139:U$169)</f>
        <v>0</v>
      </c>
      <c r="R64" s="11" t="str">
        <f t="shared" si="6"/>
        <v/>
      </c>
      <c r="S64" s="74" t="str">
        <f>IF(V64=0,"",(SUMIF(Jan!M$9:M$73,A64,Jan!W$9:W$73)+SUMIF(Feb!M$9:M$73,A64,Feb!W$9:W$73)+SUMIF(Mar!M$9:M$73,A64,Mar!W$9:W$73)+SUMIF(Apr!M$9:M$73,A64,Apr!W$9:W$73)+SUMIF(Mai!M$9:M$73,A64,Mai!W$9:W$73)+SUMIF(Jun!M$9:M$73,A64,Jun!W$9:W$73)+SUMIF(Jul!M$9:M$73,A64,Jul!W$9:W$73)+SUMIF(Aug!M$9:M$73,A64,Aug!W$9:W$73)+SUMIF(Sep!M$9:M$73,A64,Sep!W$9:W$73)+SUMIF(Okt!M$9:M$73,A64,Okt!W$9:W$73)+SUMIF(Nov!M$9:M$73,A64,Nov!W$9:W$73)+SUMIF(Dez!M$9:M$73,A64,Dez!W$9:W$73))/V64)</f>
        <v/>
      </c>
      <c r="T64" s="1" t="str">
        <f t="shared" si="7"/>
        <v/>
      </c>
      <c r="U64" s="6" t="str">
        <f t="shared" si="8"/>
        <v/>
      </c>
      <c r="V64" s="94">
        <f>COUNTIF(Jan!$M$105:$M$135,$A64)+COUNTIF(Jan!$M$139:$M$169,$A64)+COUNTIF(Feb!$M$105:$M$135,$A64)+COUNTIF(Feb!$M$139:$M$169,$A64)+COUNTIF(Mar!$M$105:$M$135,$A64)+COUNTIF(Mar!$M$139:$M$169,$A64)+COUNTIF(Apr!$M$105:$M$135,$A64)+COUNTIF(Apr!$M$139:$M$169,$A64)+COUNTIF(Mai!$M$105:$M$135,$A64)+COUNTIF(Mai!$M$139:$M$169,$A64)+COUNTIF(Jun!$M$105:$M$135,$A64)+COUNTIF(Jun!$M$139:$M$169,$A64)+COUNTIF(Jul!$M$105:$M$135,$A64)+COUNTIF(Jul!$M$139:$M$169,$A64)+COUNTIF(Aug!$M$105:$M$135,$A64)+COUNTIF(Aug!$M$139:$M$169,$A64)+COUNTIF(Sep!$M$105:$M$135,$A64)+COUNTIF(Sep!$M$139:$M$169,$A64)+COUNTIF(Okt!$M$105:$M$135,$A64)+COUNTIF(Okt!$M$139:$M$169,$A64)+COUNTIF(Nov!$M$105:$M$135,$A64)+COUNTIF(Nov!$M$139:$M$169,$A64)+COUNTIF(Dez!$M$105:$M$135,$A64)+COUNTIF(Dez!$M$139:$M$169,$A64)</f>
        <v>0</v>
      </c>
      <c r="W64" s="8" t="str">
        <f t="shared" si="12"/>
        <v/>
      </c>
      <c r="X64" s="6" t="str">
        <f t="shared" si="9"/>
        <v/>
      </c>
      <c r="Y64" s="18" t="str">
        <f t="shared" si="10"/>
        <v/>
      </c>
    </row>
    <row r="65" spans="1:25" x14ac:dyDescent="0.2">
      <c r="A65" s="175">
        <f t="shared" si="11"/>
        <v>53</v>
      </c>
      <c r="B65" s="93" t="e">
        <f t="shared" si="2"/>
        <v>#N/A</v>
      </c>
      <c r="C65" s="495">
        <f>SUMIF(Jan!$A$9:$A$39,$A65,Jan!G$9:G$39)+SUMIF(Feb!$A$9:$A$39,$A65,Feb!G$9:G$39)+SUMIF(Mar!$A$9:$A$39,$A65,Mar!G$9:G$39)+SUMIF(Apr!$A$9:$A$39,$A65,Apr!G$9:G$39)+SUMIF(Mai!$A$9:$A$39,$A65,Mai!G$9:G$39)+SUMIF(Jun!$A$9:$A$39,$A65,Jun!G$9:G$39)+SUMIF(Jul!$A$9:$A$39,$A65,Jul!G$9:G$39)+SUMIF(Aug!$A$9:$A$39,$A65,Aug!G$9:G$39)+SUMIF(Sep!$A$9:$A$39,$A65,Sep!G$9:G$39)+SUMIF(Okt!$A$9:$A$39,$A65,Okt!G$9:G$39)+SUMIF(Nov!$A$9:$A$39,$A65,Nov!G$9:G$39)+SUMIF(Dez!$A$9:$A$39,$A65,Dez!G$9:G$39)</f>
        <v>0</v>
      </c>
      <c r="D65" s="496">
        <f>SUMIF(Jan!$A$9:$A$39,$A65,Jan!H$9:H$39)+SUMIF(Feb!$A$9:$A$39,$A65,Feb!H$9:H$39)+SUMIF(Mar!$A$9:$A$39,$A65,Mar!H$9:H$39)+SUMIF(Apr!$A$9:$A$39,$A65,Apr!H$9:H$39)+SUMIF(Mai!$A$9:$A$39,$A65,Mai!H$9:H$39)+SUMIF(Jun!$A$9:$A$39,$A65,Jun!H$9:H$39)+SUMIF(Jul!$A$9:$A$39,$A65,Jul!H$9:H$39)+SUMIF(Aug!$A$9:$A$39,$A65,Aug!H$9:H$39)+SUMIF(Sep!$A$9:$A$39,$A65,Sep!H$9:H$39)+SUMIF(Okt!$A$9:$A$39,$A65,Okt!H$9:H$39)+SUMIF(Nov!$A$9:$A$39,$A65,Nov!H$9:H$39)+SUMIF(Dez!$A$9:$A$39,$A65,Dez!H$9:H$39)</f>
        <v>0</v>
      </c>
      <c r="E65" s="496">
        <f>COUNTIF(Jan!$M$105:$M$135,$A65)+COUNTIF(Feb!$M$105:$M$135,$A65)+COUNTIF(Mar!$M$105:$M$135,$A65)+COUNTIF(Apr!$M$105:$M$135,$A65)+COUNTIF(Mai!$M$105:$M$135,$A65)+COUNTIF(Jun!$M$105:$M$135,$A65)+COUNTIF(Jul!$M$105:$M$135,$A65)+COUNTIF(Aug!$M$105:$M$135,$A65)+COUNTIF(Sep!$M$105:$M$135,$A65)+COUNTIF(Okt!$M$105:$M$135,$A65)+COUNTIF(Nov!$M$105:$M$135,$A65)+COUNTIF(Dez!$M$105:$M$135,$A65)</f>
        <v>0</v>
      </c>
      <c r="F65" s="496">
        <f>COUNTIF(Jan!$M$139:$M$169,$A65)+COUNTIF(Feb!$M$139:$M$169,$A65)+COUNTIF(Mar!$M$139:$M$169,$A65)+COUNTIF(Apr!$M$139:$M$169,$A65)+COUNTIF(Mai!$M$139:$M$169,$A65)+COUNTIF(Jun!$M$139:$M$169,$A65)+COUNTIF(Jul!$M$139:$M$169,$A65)+COUNTIF(Aug!$M$139:$M$169,$A65)+COUNTIF(Sep!$M$139:$M$169,$A65)+COUNTIF(Okt!$M$139:$M$169,$A65)+COUNTIF(Nov!$M$139:$M$169,$A65)+COUNTIF(Dez!$M$139:$M$169,$A65)</f>
        <v>0</v>
      </c>
      <c r="G65" s="496">
        <f t="shared" si="3"/>
        <v>0</v>
      </c>
      <c r="H65" s="93" t="str">
        <f t="shared" si="0"/>
        <v/>
      </c>
      <c r="I65" s="93" t="str">
        <f>IF(ISERROR(H65/(Start!$D$25*Start!$D$25)),"",H65/(Start!$D$25*Start!$D$25))</f>
        <v/>
      </c>
      <c r="J65" s="16">
        <f>SUMIF(Jan!$M$105:$M$135,$A65,Jan!R$105:R$135)+SUMIF(Feb!$M$105:$M$135,$A65,Feb!R$105:R$135)+SUMIF(Mar!$M$105:$M$135,$A65,Mar!R$105:R$135)+SUMIF(Apr!$M$105:$M$135,$A65,Apr!R$105:R$135)+SUMIF(Mai!$M$105:$M$135,$A65,Mai!R$105:R$135)+SUMIF(Jun!$M$105:$M$135,$A65,Jun!R$105:R$135)+SUMIF(Jul!$M$105:$M$135,$A65,Jul!R$105:R$135)+SUMIF(Aug!$M$105:$M$135,$A65,Aug!R$105:R$135)+SUMIF(Sep!$M$105:$M$135,$A65,Sep!R$105:R$135)+SUMIF(Okt!$M$105:$M$135,$A65,Okt!R$105:R$135)+SUMIF(Nov!$M$105:$M$135,$A65,Nov!R$105:R$135)+SUMIF(Dez!$M$105:$M$135,$A65,Dez!R$105:R$135)</f>
        <v>0</v>
      </c>
      <c r="K65" s="16">
        <f>SUMIF(Jan!$M$139:$M$169,$A65,Jan!R$139:R$169)+SUMIF(Feb!$M$139:$M$169,$A65,Feb!R$139:R$169)+SUMIF(Mar!$M$139:$M$169,$A65,Mar!R$139:R$169)+SUMIF(Apr!$M$139:$M$169,$A65,Apr!R$139:R$169)+SUMIF(Mai!$M$139:$M$169,$A65,Mai!R$139:R$169)+SUMIF(Jun!$M$139:$M$169,$A65,Jun!R$139:R$169)+SUMIF(Jul!$M$139:$M$169,$A65,Jul!R$139:R$169)+SUMIF(Aug!$M$139:$M$169,$A65,Aug!R$139:R$169)+SUMIF(Sep!$M$139:$M$169,$A65,Sep!R$139:R$169)+SUMIF(Okt!$M$139:$M$169,$A65,Okt!R$139:R$169)+SUMIF(Nov!$M$139:$M$169,$A65,Nov!R$139:R$169)+SUMIF(Dez!$M$139:$M$169,$A65,Dez!R$139:R$169)</f>
        <v>0</v>
      </c>
      <c r="L65" s="16" t="str">
        <f t="shared" si="4"/>
        <v/>
      </c>
      <c r="M65" s="17">
        <f>SUMIF(Jan!$M$105:$M$135,$A65,Jan!S$105:S$135)+SUMIF(Feb!$M$105:$M$135,$A65,Feb!S$105:S$135)+SUMIF(Mar!$M$105:$M$135,$A65,Mar!S$105:S$135)+SUMIF(Apr!$M$105:$M$135,$A65,Apr!S$105:S$135)+SUMIF(Mai!$M$105:$M$135,$A65,Mai!S$105:S$135)+SUMIF(Jun!$M$105:$M$135,$A65,Jun!S$105:S$135)+SUMIF(Jul!$M$105:$M$135,$A65,Jul!S$105:S$135)+SUMIF(Aug!$M$105:$M$135,$A65,Aug!S$105:S$135)+SUMIF(Sep!$M$105:$M$135,$A65,Sep!S$105:S$135)+SUMIF(Okt!$M$105:$M$135,$A65,Okt!S$105:S$135)+SUMIF(Nov!$M$105:$M$135,$A65,Nov!S$105:S$135)+SUMIF(Dez!$M$105:$M$135,$A65,Dez!S$105:S$135)</f>
        <v>0</v>
      </c>
      <c r="N65" s="17">
        <f>SUMIF(Jan!$M$139:$M$169,$A65,Jan!S$139:S$169)+SUMIF(Feb!$M$139:$M$169,$A65,Feb!S$139:S$169)+SUMIF(Mar!$M$139:$M$169,$A65,Mar!S$139:S$169)+SUMIF(Apr!$M$139:$M$169,$A65,Apr!S$139:S$169)+SUMIF(Mai!$M$139:$M$169,$A65,Mai!S$139:S$169)+SUMIF(Jun!$M$139:$M$169,$A65,Jun!S$139:S$169)+SUMIF(Jul!$M$139:$M$169,$A65,Jul!S$139:S$169)+SUMIF(Aug!$M$139:$M$169,$A65,Aug!S$139:S$169)+SUMIF(Sep!$M$139:$M$169,$A65,Sep!S$139:S$169)+SUMIF(Okt!$M$139:$M$169,$A65,Okt!S$139:S$169)+SUMIF(Nov!$M$139:$M$169,$A65,Nov!S$139:S$169)+SUMIF(Dez!$M$139:$M$169,$A65,Dez!S$139:S$169)</f>
        <v>0</v>
      </c>
      <c r="O65" s="17" t="str">
        <f t="shared" si="5"/>
        <v/>
      </c>
      <c r="P65" s="74">
        <f>SUMIF(Jan!$M$105:$M$135,$A65,Jan!U$105:U$135)+SUMIF(Feb!$M$105:$M$135,$A65,Feb!U$105:U$135)+SUMIF(Mar!$M$105:$M$135,$A65,Mar!U$105:U$135)+SUMIF(Apr!$M$105:$M$135,$A65,Apr!U$105:U$135)+SUMIF(Mai!$M$105:$M$135,$A65,Mai!U$105:U$135)+SUMIF(Jun!$M$105:$M$135,$A65,Jun!U$105:U$135)+SUMIF(Jul!$M$105:$M$135,$A65,Jul!U$105:U$135)+SUMIF(Aug!$M$105:$M$135,$A65,Aug!U$105:U$135)+SUMIF(Sep!$M$105:$M$135,$A65,Sep!U$105:U$135)+SUMIF(Okt!$M$105:$M$135,$A65,Okt!U$105:U$135)+SUMIF(Nov!$M$105:$M$135,$A65,Nov!U$105:U$135)+SUMIF(Dez!$M$105:$M$135,$A65,Dez!U$105:U$135)</f>
        <v>0</v>
      </c>
      <c r="Q65" s="74">
        <f>SUMIF(Jan!$M$139:$M$169,$A65,Jan!U$139:U$169)+SUMIF(Feb!$M$139:$M$169,$A65,Feb!U$139:U$169)+SUMIF(Mar!$M$139:$M$169,$A65,Mar!U$139:U$169)+SUMIF(Apr!$M$139:$M$169,$A65,Apr!U$139:U$169)+SUMIF(Mai!$M$139:$M$169,$A65,Mai!U$139:U$169)+SUMIF(Jun!$M$139:$M$169,$A65,Jun!U$139:U$169)+SUMIF(Jul!$M$139:$M$169,$A65,Jul!U$139:U$169)+SUMIF(Aug!$M$139:$M$169,$A65,Aug!U$139:U$169)+SUMIF(Sep!$M$139:$M$169,$A65,Sep!U$139:U$169)+SUMIF(Okt!$M$139:$M$169,$A65,Okt!U$139:U$169)+SUMIF(Nov!$M$139:$M$169,$A65,Nov!U$139:U$169)+SUMIF(Dez!$M$139:$M$169,$A65,Dez!U$139:U$169)</f>
        <v>0</v>
      </c>
      <c r="R65" s="11" t="str">
        <f t="shared" si="6"/>
        <v/>
      </c>
      <c r="S65" s="74" t="str">
        <f>IF(V65=0,"",(SUMIF(Jan!M$9:M$73,A65,Jan!W$9:W$73)+SUMIF(Feb!M$9:M$73,A65,Feb!W$9:W$73)+SUMIF(Mar!M$9:M$73,A65,Mar!W$9:W$73)+SUMIF(Apr!M$9:M$73,A65,Apr!W$9:W$73)+SUMIF(Mai!M$9:M$73,A65,Mai!W$9:W$73)+SUMIF(Jun!M$9:M$73,A65,Jun!W$9:W$73)+SUMIF(Jul!M$9:M$73,A65,Jul!W$9:W$73)+SUMIF(Aug!M$9:M$73,A65,Aug!W$9:W$73)+SUMIF(Sep!M$9:M$73,A65,Sep!W$9:W$73)+SUMIF(Okt!M$9:M$73,A65,Okt!W$9:W$73)+SUMIF(Nov!M$9:M$73,A65,Nov!W$9:W$73)+SUMIF(Dez!M$9:M$73,A65,Dez!W$9:W$73))/V65)</f>
        <v/>
      </c>
      <c r="T65" s="1" t="str">
        <f t="shared" si="7"/>
        <v/>
      </c>
      <c r="U65" s="6" t="str">
        <f t="shared" si="8"/>
        <v/>
      </c>
      <c r="V65" s="94">
        <f>COUNTIF(Jan!$M$105:$M$135,$A65)+COUNTIF(Jan!$M$139:$M$169,$A65)+COUNTIF(Feb!$M$105:$M$135,$A65)+COUNTIF(Feb!$M$139:$M$169,$A65)+COUNTIF(Mar!$M$105:$M$135,$A65)+COUNTIF(Mar!$M$139:$M$169,$A65)+COUNTIF(Apr!$M$105:$M$135,$A65)+COUNTIF(Apr!$M$139:$M$169,$A65)+COUNTIF(Mai!$M$105:$M$135,$A65)+COUNTIF(Mai!$M$139:$M$169,$A65)+COUNTIF(Jun!$M$105:$M$135,$A65)+COUNTIF(Jun!$M$139:$M$169,$A65)+COUNTIF(Jul!$M$105:$M$135,$A65)+COUNTIF(Jul!$M$139:$M$169,$A65)+COUNTIF(Aug!$M$105:$M$135,$A65)+COUNTIF(Aug!$M$139:$M$169,$A65)+COUNTIF(Sep!$M$105:$M$135,$A65)+COUNTIF(Sep!$M$139:$M$169,$A65)+COUNTIF(Okt!$M$105:$M$135,$A65)+COUNTIF(Okt!$M$139:$M$169,$A65)+COUNTIF(Nov!$M$105:$M$135,$A65)+COUNTIF(Nov!$M$139:$M$169,$A65)+COUNTIF(Dez!$M$105:$M$135,$A65)+COUNTIF(Dez!$M$139:$M$169,$A65)</f>
        <v>0</v>
      </c>
      <c r="W65" s="8" t="str">
        <f t="shared" si="12"/>
        <v/>
      </c>
      <c r="X65" s="6" t="str">
        <f t="shared" si="9"/>
        <v/>
      </c>
      <c r="Y65" s="18" t="str">
        <f t="shared" si="10"/>
        <v/>
      </c>
    </row>
    <row r="66" spans="1:25" x14ac:dyDescent="0.2">
      <c r="A66" s="175">
        <f t="shared" si="11"/>
        <v>54</v>
      </c>
      <c r="B66" s="93" t="e">
        <f t="shared" si="2"/>
        <v>#N/A</v>
      </c>
      <c r="C66" s="495">
        <f>SUMIF(Jan!$A$9:$A$39,$A66,Jan!G$9:G$39)+SUMIF(Feb!$A$9:$A$39,$A66,Feb!G$9:G$39)+SUMIF(Mar!$A$9:$A$39,$A66,Mar!G$9:G$39)+SUMIF(Apr!$A$9:$A$39,$A66,Apr!G$9:G$39)+SUMIF(Mai!$A$9:$A$39,$A66,Mai!G$9:G$39)+SUMIF(Jun!$A$9:$A$39,$A66,Jun!G$9:G$39)+SUMIF(Jul!$A$9:$A$39,$A66,Jul!G$9:G$39)+SUMIF(Aug!$A$9:$A$39,$A66,Aug!G$9:G$39)+SUMIF(Sep!$A$9:$A$39,$A66,Sep!G$9:G$39)+SUMIF(Okt!$A$9:$A$39,$A66,Okt!G$9:G$39)+SUMIF(Nov!$A$9:$A$39,$A66,Nov!G$9:G$39)+SUMIF(Dez!$A$9:$A$39,$A66,Dez!G$9:G$39)</f>
        <v>0</v>
      </c>
      <c r="D66" s="496">
        <f>SUMIF(Jan!$A$9:$A$39,$A66,Jan!H$9:H$39)+SUMIF(Feb!$A$9:$A$39,$A66,Feb!H$9:H$39)+SUMIF(Mar!$A$9:$A$39,$A66,Mar!H$9:H$39)+SUMIF(Apr!$A$9:$A$39,$A66,Apr!H$9:H$39)+SUMIF(Mai!$A$9:$A$39,$A66,Mai!H$9:H$39)+SUMIF(Jun!$A$9:$A$39,$A66,Jun!H$9:H$39)+SUMIF(Jul!$A$9:$A$39,$A66,Jul!H$9:H$39)+SUMIF(Aug!$A$9:$A$39,$A66,Aug!H$9:H$39)+SUMIF(Sep!$A$9:$A$39,$A66,Sep!H$9:H$39)+SUMIF(Okt!$A$9:$A$39,$A66,Okt!H$9:H$39)+SUMIF(Nov!$A$9:$A$39,$A66,Nov!H$9:H$39)+SUMIF(Dez!$A$9:$A$39,$A66,Dez!H$9:H$39)</f>
        <v>0</v>
      </c>
      <c r="E66" s="496">
        <f>COUNTIF(Jan!$M$105:$M$135,$A66)+COUNTIF(Feb!$M$105:$M$135,$A66)+COUNTIF(Mar!$M$105:$M$135,$A66)+COUNTIF(Apr!$M$105:$M$135,$A66)+COUNTIF(Mai!$M$105:$M$135,$A66)+COUNTIF(Jun!$M$105:$M$135,$A66)+COUNTIF(Jul!$M$105:$M$135,$A66)+COUNTIF(Aug!$M$105:$M$135,$A66)+COUNTIF(Sep!$M$105:$M$135,$A66)+COUNTIF(Okt!$M$105:$M$135,$A66)+COUNTIF(Nov!$M$105:$M$135,$A66)+COUNTIF(Dez!$M$105:$M$135,$A66)</f>
        <v>0</v>
      </c>
      <c r="F66" s="496">
        <f>COUNTIF(Jan!$M$139:$M$169,$A66)+COUNTIF(Feb!$M$139:$M$169,$A66)+COUNTIF(Mar!$M$139:$M$169,$A66)+COUNTIF(Apr!$M$139:$M$169,$A66)+COUNTIF(Mai!$M$139:$M$169,$A66)+COUNTIF(Jun!$M$139:$M$169,$A66)+COUNTIF(Jul!$M$139:$M$169,$A66)+COUNTIF(Aug!$M$139:$M$169,$A66)+COUNTIF(Sep!$M$139:$M$169,$A66)+COUNTIF(Okt!$M$139:$M$169,$A66)+COUNTIF(Nov!$M$139:$M$169,$A66)+COUNTIF(Dez!$M$139:$M$169,$A66)</f>
        <v>0</v>
      </c>
      <c r="G66" s="496">
        <f t="shared" si="3"/>
        <v>0</v>
      </c>
      <c r="H66" s="93" t="str">
        <f t="shared" si="0"/>
        <v/>
      </c>
      <c r="I66" s="93" t="str">
        <f>IF(ISERROR(H66/(Start!$D$25*Start!$D$25)),"",H66/(Start!$D$25*Start!$D$25))</f>
        <v/>
      </c>
      <c r="J66" s="16">
        <f>SUMIF(Jan!$M$105:$M$135,$A66,Jan!R$105:R$135)+SUMIF(Feb!$M$105:$M$135,$A66,Feb!R$105:R$135)+SUMIF(Mar!$M$105:$M$135,$A66,Mar!R$105:R$135)+SUMIF(Apr!$M$105:$M$135,$A66,Apr!R$105:R$135)+SUMIF(Mai!$M$105:$M$135,$A66,Mai!R$105:R$135)+SUMIF(Jun!$M$105:$M$135,$A66,Jun!R$105:R$135)+SUMIF(Jul!$M$105:$M$135,$A66,Jul!R$105:R$135)+SUMIF(Aug!$M$105:$M$135,$A66,Aug!R$105:R$135)+SUMIF(Sep!$M$105:$M$135,$A66,Sep!R$105:R$135)+SUMIF(Okt!$M$105:$M$135,$A66,Okt!R$105:R$135)+SUMIF(Nov!$M$105:$M$135,$A66,Nov!R$105:R$135)+SUMIF(Dez!$M$105:$M$135,$A66,Dez!R$105:R$135)</f>
        <v>0</v>
      </c>
      <c r="K66" s="16">
        <f>SUMIF(Jan!$M$139:$M$169,$A66,Jan!R$139:R$169)+SUMIF(Feb!$M$139:$M$169,$A66,Feb!R$139:R$169)+SUMIF(Mar!$M$139:$M$169,$A66,Mar!R$139:R$169)+SUMIF(Apr!$M$139:$M$169,$A66,Apr!R$139:R$169)+SUMIF(Mai!$M$139:$M$169,$A66,Mai!R$139:R$169)+SUMIF(Jun!$M$139:$M$169,$A66,Jun!R$139:R$169)+SUMIF(Jul!$M$139:$M$169,$A66,Jul!R$139:R$169)+SUMIF(Aug!$M$139:$M$169,$A66,Aug!R$139:R$169)+SUMIF(Sep!$M$139:$M$169,$A66,Sep!R$139:R$169)+SUMIF(Okt!$M$139:$M$169,$A66,Okt!R$139:R$169)+SUMIF(Nov!$M$139:$M$169,$A66,Nov!R$139:R$169)+SUMIF(Dez!$M$139:$M$169,$A66,Dez!R$139:R$169)</f>
        <v>0</v>
      </c>
      <c r="L66" s="16" t="str">
        <f t="shared" si="4"/>
        <v/>
      </c>
      <c r="M66" s="17">
        <f>SUMIF(Jan!$M$105:$M$135,$A66,Jan!S$105:S$135)+SUMIF(Feb!$M$105:$M$135,$A66,Feb!S$105:S$135)+SUMIF(Mar!$M$105:$M$135,$A66,Mar!S$105:S$135)+SUMIF(Apr!$M$105:$M$135,$A66,Apr!S$105:S$135)+SUMIF(Mai!$M$105:$M$135,$A66,Mai!S$105:S$135)+SUMIF(Jun!$M$105:$M$135,$A66,Jun!S$105:S$135)+SUMIF(Jul!$M$105:$M$135,$A66,Jul!S$105:S$135)+SUMIF(Aug!$M$105:$M$135,$A66,Aug!S$105:S$135)+SUMIF(Sep!$M$105:$M$135,$A66,Sep!S$105:S$135)+SUMIF(Okt!$M$105:$M$135,$A66,Okt!S$105:S$135)+SUMIF(Nov!$M$105:$M$135,$A66,Nov!S$105:S$135)+SUMIF(Dez!$M$105:$M$135,$A66,Dez!S$105:S$135)</f>
        <v>0</v>
      </c>
      <c r="N66" s="17">
        <f>SUMIF(Jan!$M$139:$M$169,$A66,Jan!S$139:S$169)+SUMIF(Feb!$M$139:$M$169,$A66,Feb!S$139:S$169)+SUMIF(Mar!$M$139:$M$169,$A66,Mar!S$139:S$169)+SUMIF(Apr!$M$139:$M$169,$A66,Apr!S$139:S$169)+SUMIF(Mai!$M$139:$M$169,$A66,Mai!S$139:S$169)+SUMIF(Jun!$M$139:$M$169,$A66,Jun!S$139:S$169)+SUMIF(Jul!$M$139:$M$169,$A66,Jul!S$139:S$169)+SUMIF(Aug!$M$139:$M$169,$A66,Aug!S$139:S$169)+SUMIF(Sep!$M$139:$M$169,$A66,Sep!S$139:S$169)+SUMIF(Okt!$M$139:$M$169,$A66,Okt!S$139:S$169)+SUMIF(Nov!$M$139:$M$169,$A66,Nov!S$139:S$169)+SUMIF(Dez!$M$139:$M$169,$A66,Dez!S$139:S$169)</f>
        <v>0</v>
      </c>
      <c r="O66" s="17" t="str">
        <f t="shared" si="5"/>
        <v/>
      </c>
      <c r="P66" s="74">
        <f>SUMIF(Jan!$M$105:$M$135,$A66,Jan!U$105:U$135)+SUMIF(Feb!$M$105:$M$135,$A66,Feb!U$105:U$135)+SUMIF(Mar!$M$105:$M$135,$A66,Mar!U$105:U$135)+SUMIF(Apr!$M$105:$M$135,$A66,Apr!U$105:U$135)+SUMIF(Mai!$M$105:$M$135,$A66,Mai!U$105:U$135)+SUMIF(Jun!$M$105:$M$135,$A66,Jun!U$105:U$135)+SUMIF(Jul!$M$105:$M$135,$A66,Jul!U$105:U$135)+SUMIF(Aug!$M$105:$M$135,$A66,Aug!U$105:U$135)+SUMIF(Sep!$M$105:$M$135,$A66,Sep!U$105:U$135)+SUMIF(Okt!$M$105:$M$135,$A66,Okt!U$105:U$135)+SUMIF(Nov!$M$105:$M$135,$A66,Nov!U$105:U$135)+SUMIF(Dez!$M$105:$M$135,$A66,Dez!U$105:U$135)</f>
        <v>0</v>
      </c>
      <c r="Q66" s="74">
        <f>SUMIF(Jan!$M$139:$M$169,$A66,Jan!U$139:U$169)+SUMIF(Feb!$M$139:$M$169,$A66,Feb!U$139:U$169)+SUMIF(Mar!$M$139:$M$169,$A66,Mar!U$139:U$169)+SUMIF(Apr!$M$139:$M$169,$A66,Apr!U$139:U$169)+SUMIF(Mai!$M$139:$M$169,$A66,Mai!U$139:U$169)+SUMIF(Jun!$M$139:$M$169,$A66,Jun!U$139:U$169)+SUMIF(Jul!$M$139:$M$169,$A66,Jul!U$139:U$169)+SUMIF(Aug!$M$139:$M$169,$A66,Aug!U$139:U$169)+SUMIF(Sep!$M$139:$M$169,$A66,Sep!U$139:U$169)+SUMIF(Okt!$M$139:$M$169,$A66,Okt!U$139:U$169)+SUMIF(Nov!$M$139:$M$169,$A66,Nov!U$139:U$169)+SUMIF(Dez!$M$139:$M$169,$A66,Dez!U$139:U$169)</f>
        <v>0</v>
      </c>
      <c r="R66" s="11" t="str">
        <f t="shared" si="6"/>
        <v/>
      </c>
      <c r="S66" s="74" t="str">
        <f>IF(V66=0,"",(SUMIF(Jan!M$9:M$73,A66,Jan!W$9:W$73)+SUMIF(Feb!M$9:M$73,A66,Feb!W$9:W$73)+SUMIF(Mar!M$9:M$73,A66,Mar!W$9:W$73)+SUMIF(Apr!M$9:M$73,A66,Apr!W$9:W$73)+SUMIF(Mai!M$9:M$73,A66,Mai!W$9:W$73)+SUMIF(Jun!M$9:M$73,A66,Jun!W$9:W$73)+SUMIF(Jul!M$9:M$73,A66,Jul!W$9:W$73)+SUMIF(Aug!M$9:M$73,A66,Aug!W$9:W$73)+SUMIF(Sep!M$9:M$73,A66,Sep!W$9:W$73)+SUMIF(Okt!M$9:M$73,A66,Okt!W$9:W$73)+SUMIF(Nov!M$9:M$73,A66,Nov!W$9:W$73)+SUMIF(Dez!M$9:M$73,A66,Dez!W$9:W$73))/V66)</f>
        <v/>
      </c>
      <c r="T66" s="1" t="str">
        <f t="shared" si="7"/>
        <v/>
      </c>
      <c r="U66" s="6" t="str">
        <f t="shared" si="8"/>
        <v/>
      </c>
      <c r="V66" s="94">
        <f>COUNTIF(Jan!$M$105:$M$135,$A66)+COUNTIF(Jan!$M$139:$M$169,$A66)+COUNTIF(Feb!$M$105:$M$135,$A66)+COUNTIF(Feb!$M$139:$M$169,$A66)+COUNTIF(Mar!$M$105:$M$135,$A66)+COUNTIF(Mar!$M$139:$M$169,$A66)+COUNTIF(Apr!$M$105:$M$135,$A66)+COUNTIF(Apr!$M$139:$M$169,$A66)+COUNTIF(Mai!$M$105:$M$135,$A66)+COUNTIF(Mai!$M$139:$M$169,$A66)+COUNTIF(Jun!$M$105:$M$135,$A66)+COUNTIF(Jun!$M$139:$M$169,$A66)+COUNTIF(Jul!$M$105:$M$135,$A66)+COUNTIF(Jul!$M$139:$M$169,$A66)+COUNTIF(Aug!$M$105:$M$135,$A66)+COUNTIF(Aug!$M$139:$M$169,$A66)+COUNTIF(Sep!$M$105:$M$135,$A66)+COUNTIF(Sep!$M$139:$M$169,$A66)+COUNTIF(Okt!$M$105:$M$135,$A66)+COUNTIF(Okt!$M$139:$M$169,$A66)+COUNTIF(Nov!$M$105:$M$135,$A66)+COUNTIF(Nov!$M$139:$M$169,$A66)+COUNTIF(Dez!$M$105:$M$135,$A66)+COUNTIF(Dez!$M$139:$M$169,$A66)</f>
        <v>0</v>
      </c>
      <c r="W66" s="8" t="str">
        <f t="shared" si="12"/>
        <v/>
      </c>
      <c r="X66" s="6" t="str">
        <f t="shared" si="9"/>
        <v/>
      </c>
      <c r="Y66" s="18" t="str">
        <f t="shared" si="10"/>
        <v/>
      </c>
    </row>
    <row r="67" spans="1:25" x14ac:dyDescent="0.2">
      <c r="A67" s="755"/>
      <c r="B67" s="756"/>
      <c r="C67" s="756"/>
      <c r="D67" s="756"/>
      <c r="E67" s="756"/>
      <c r="F67" s="756"/>
      <c r="G67" s="756"/>
      <c r="H67" s="756"/>
      <c r="I67" s="756"/>
      <c r="J67" s="756"/>
      <c r="K67" s="756"/>
      <c r="L67" s="753"/>
      <c r="M67" s="753"/>
      <c r="N67" s="753"/>
      <c r="O67" s="753"/>
      <c r="P67" s="753"/>
      <c r="Q67" s="753"/>
      <c r="R67" s="753"/>
      <c r="S67" s="753"/>
      <c r="T67" s="753"/>
      <c r="U67" s="753"/>
      <c r="V67" s="753"/>
      <c r="W67" s="753"/>
      <c r="X67" s="753"/>
      <c r="Y67" s="754"/>
    </row>
    <row r="68" spans="1:25" ht="37.5" customHeight="1" x14ac:dyDescent="0.2">
      <c r="A68" s="557" t="s">
        <v>692</v>
      </c>
      <c r="B68" s="620"/>
      <c r="C68" s="620"/>
      <c r="D68" s="620"/>
      <c r="E68" s="620"/>
      <c r="F68" s="620"/>
      <c r="G68" s="620"/>
      <c r="H68" s="620"/>
      <c r="I68" s="620"/>
      <c r="J68" s="620"/>
      <c r="K68" s="620"/>
      <c r="L68" s="620"/>
      <c r="M68" s="620"/>
      <c r="N68" s="620"/>
      <c r="O68" s="620"/>
      <c r="P68" s="620"/>
      <c r="Q68" s="620"/>
      <c r="R68" s="620"/>
      <c r="S68" s="620"/>
      <c r="T68" s="620"/>
      <c r="U68" s="620"/>
      <c r="V68" s="620"/>
      <c r="W68" s="620"/>
      <c r="X68" s="620"/>
      <c r="Y68" s="622"/>
    </row>
    <row r="69" spans="1:25" x14ac:dyDescent="0.2">
      <c r="A69" s="581"/>
      <c r="B69" s="560"/>
      <c r="C69" s="560"/>
      <c r="D69" s="560"/>
      <c r="E69" s="560"/>
      <c r="F69" s="560"/>
      <c r="G69" s="560"/>
      <c r="H69" s="560"/>
      <c r="I69" s="560"/>
      <c r="J69" s="560"/>
      <c r="K69" s="560"/>
      <c r="L69" s="582"/>
      <c r="M69" s="582"/>
      <c r="N69" s="582"/>
      <c r="O69" s="582"/>
      <c r="P69" s="582"/>
      <c r="Q69" s="582"/>
      <c r="R69" s="582"/>
      <c r="S69" s="582"/>
      <c r="T69" s="582"/>
      <c r="U69" s="582"/>
      <c r="V69" s="582"/>
      <c r="W69" s="582"/>
      <c r="X69" s="582"/>
      <c r="Y69" s="583"/>
    </row>
    <row r="70" spans="1:25" x14ac:dyDescent="0.2">
      <c r="A70" s="35" t="s">
        <v>149</v>
      </c>
      <c r="B70" s="120"/>
      <c r="C70" s="36"/>
      <c r="D70" s="36"/>
      <c r="E70" s="36"/>
      <c r="F70" s="36"/>
      <c r="G70" s="36"/>
      <c r="H70" s="120"/>
      <c r="I70" s="36"/>
      <c r="J70" s="36"/>
      <c r="K70" s="36"/>
      <c r="L70" s="37">
        <f>SUM(L13:L66)</f>
        <v>0</v>
      </c>
      <c r="M70" s="38"/>
      <c r="N70" s="38"/>
      <c r="O70" s="38">
        <f>SUM(O13:O66)</f>
        <v>0</v>
      </c>
      <c r="P70" s="38"/>
      <c r="Q70" s="38"/>
      <c r="R70" s="88">
        <f>SUM(R13:R66)</f>
        <v>0</v>
      </c>
      <c r="S70" s="67"/>
      <c r="T70" s="39" t="str">
        <f>IF(M70=0,"",IF(L70=0,"",M70/L70))</f>
        <v/>
      </c>
      <c r="U70" s="37" t="str">
        <f>IF(L70=0,"",IF(M70=0,"",L70/M70/24))</f>
        <v/>
      </c>
      <c r="V70" s="67">
        <f>SUM(V$13:V$66)</f>
        <v>0</v>
      </c>
      <c r="W70" s="40" t="str">
        <f>IF(V70=0,"",IF(V70=1,"Radtour","Radtouren"))</f>
        <v/>
      </c>
      <c r="X70" s="122"/>
      <c r="Y70" s="41"/>
    </row>
    <row r="71" spans="1:25" x14ac:dyDescent="0.2">
      <c r="A71" s="42" t="s">
        <v>160</v>
      </c>
      <c r="B71" s="120"/>
      <c r="C71" s="43"/>
      <c r="D71" s="43"/>
      <c r="E71" s="43"/>
      <c r="F71" s="43"/>
      <c r="G71" s="43"/>
      <c r="H71" s="120" t="str">
        <f>IF(ISERROR(SUM(H13:H66)/COUNTIF(H13:H66,"&gt;0")),"",SUM(H13:H66)/COUNTIF(H13:H66,"&gt;0"))</f>
        <v/>
      </c>
      <c r="I71" s="120" t="str">
        <f>IF(ISERROR(SUM(I13:I66)/COUNTIF(I13:I66,"&gt;0")),"",SUM(I13:I66)/COUNTIF(I13:I66,"&gt;0"))</f>
        <v/>
      </c>
      <c r="J71" s="43"/>
      <c r="K71" s="43"/>
      <c r="L71" s="37" t="str">
        <f>IF(ISERROR(HARMEAN(L13:L66)),"",HARMEAN(L13:L66))</f>
        <v/>
      </c>
      <c r="M71" s="38"/>
      <c r="N71" s="38"/>
      <c r="O71" s="38" t="str">
        <f>IF(ISERROR(HARMEAN(O13:O66)),"",HARMEAN(O13:O66))</f>
        <v/>
      </c>
      <c r="P71" s="38"/>
      <c r="Q71" s="38"/>
      <c r="R71" s="88" t="str">
        <f>IF(COUNT(R$13:R$66)=0,"",IF(ISERROR(SUM(R$13:R$66)/(COUNTIF(R$13:R$66,"&gt;0"))),"",SUM(R$13:R$66)/(COUNTIF(R$13:R$66,"&gt;0"))))</f>
        <v/>
      </c>
      <c r="S71" s="88" t="str">
        <f>IF(COUNT(S$13:S$66)=0,"",IF(ISERROR(SUM(S$13:S$66)/(COUNTIF(S$13:S$66,"&gt;0"))),"",SUM(S$13:S$66)/(COUNTIF(S$13:S$66,"&gt;0"))))</f>
        <v/>
      </c>
      <c r="T71" s="39" t="str">
        <f>IF(ISERROR(HARMEAN(T13:T66)),"",HARMEAN(T13:T66))</f>
        <v/>
      </c>
      <c r="U71" s="37" t="str">
        <f>IF(ISERROR(HARMEAN(U13:U66)),"",HARMEAN(U13:U66))</f>
        <v/>
      </c>
      <c r="V71" s="123" t="str">
        <f>IF(ISERROR(SUM(V$13:V$66)/COUNTIF(V$13:V$66,"&gt;0")),"",SUM(V$13:V$66)/COUNTIF(V$13:V$66,"&gt;0"))</f>
        <v/>
      </c>
      <c r="W71" s="50" t="str">
        <f>IF(V$70=0,"","durchschnittlich")</f>
        <v/>
      </c>
      <c r="X71" s="122" t="str">
        <f>IF(L$70=0,"",IF(V$70=0,"",L$70/V$70))</f>
        <v/>
      </c>
      <c r="Y71" s="41" t="str">
        <f>IF(V70=0,"","km")</f>
        <v/>
      </c>
    </row>
    <row r="72" spans="1:25" x14ac:dyDescent="0.2">
      <c r="A72" s="42" t="s">
        <v>136</v>
      </c>
      <c r="B72" s="120"/>
      <c r="C72" s="43"/>
      <c r="D72" s="43"/>
      <c r="E72" s="43"/>
      <c r="F72" s="43"/>
      <c r="G72" s="43"/>
      <c r="H72" s="121" t="str">
        <f>IF(SUM(H$13:H$66)=0,"",MIN(H$13:H$66))</f>
        <v/>
      </c>
      <c r="I72" s="121" t="str">
        <f>IF(SUM(I$13:I$66)=0,"",MIN(I$13:I$66))</f>
        <v/>
      </c>
      <c r="J72" s="43"/>
      <c r="K72" s="43"/>
      <c r="L72" s="37">
        <f>MIN(L13:L66)</f>
        <v>0</v>
      </c>
      <c r="M72" s="38"/>
      <c r="N72" s="38"/>
      <c r="O72" s="38">
        <f>MIN(O13:O66)</f>
        <v>0</v>
      </c>
      <c r="P72" s="38"/>
      <c r="Q72" s="38"/>
      <c r="R72" s="88">
        <f>MIN(R13:R66)</f>
        <v>0</v>
      </c>
      <c r="S72" s="88">
        <f>MIN(S13:S66)</f>
        <v>0</v>
      </c>
      <c r="T72" s="39">
        <f>MAX(T13:T66)</f>
        <v>0</v>
      </c>
      <c r="U72" s="37">
        <f>MIN(U13:U66)</f>
        <v>0</v>
      </c>
      <c r="V72" s="125">
        <f>DMIN(E$12:V$66,"AnzL",E$10:V$11)</f>
        <v>0</v>
      </c>
      <c r="W72" s="50" t="str">
        <f>IF(V$70=0,"","minimal")</f>
        <v/>
      </c>
      <c r="X72" s="122" t="str">
        <f>IF(SUM(X$13:X$66)=0,"",MIN(X$13:X$66))</f>
        <v/>
      </c>
      <c r="Y72" s="41" t="str">
        <f>IF(V$70=0,"","km")</f>
        <v/>
      </c>
    </row>
    <row r="73" spans="1:25" x14ac:dyDescent="0.2">
      <c r="A73" s="42" t="s">
        <v>137</v>
      </c>
      <c r="B73" s="120"/>
      <c r="C73" s="43"/>
      <c r="D73" s="43"/>
      <c r="E73" s="43"/>
      <c r="F73" s="43"/>
      <c r="G73" s="43"/>
      <c r="H73" s="121" t="str">
        <f>IF(SUM(H$13:H$66)=0,"",MAX(H$13:H$66))</f>
        <v/>
      </c>
      <c r="I73" s="121" t="str">
        <f>IF(SUM(I$13:I$66)=0,"",MAX(I$13:I$66))</f>
        <v/>
      </c>
      <c r="J73" s="43"/>
      <c r="K73" s="43"/>
      <c r="L73" s="37">
        <f>MAX(L13:L66)</f>
        <v>0</v>
      </c>
      <c r="M73" s="38"/>
      <c r="N73" s="38"/>
      <c r="O73" s="38">
        <f>MAX(O13:O66)</f>
        <v>0</v>
      </c>
      <c r="P73" s="38"/>
      <c r="Q73" s="38"/>
      <c r="R73" s="88">
        <f>MAX(R13:R66)</f>
        <v>0</v>
      </c>
      <c r="S73" s="88">
        <f>MAX(S13:S66)</f>
        <v>0</v>
      </c>
      <c r="T73" s="39">
        <f>MIN(T13:T66)</f>
        <v>0</v>
      </c>
      <c r="U73" s="37">
        <f>MAX(U13:U66)</f>
        <v>0</v>
      </c>
      <c r="V73" s="125">
        <f>DMAX(E$12:V$66,"AnzL",E$10:V$11)</f>
        <v>0</v>
      </c>
      <c r="W73" s="50" t="str">
        <f>IF(V$70=0,"","maximal")</f>
        <v/>
      </c>
      <c r="X73" s="122" t="str">
        <f>IF(SUM(X$13:X$66)=0,"",MAX(X$13:X$66))</f>
        <v/>
      </c>
      <c r="Y73" s="41" t="str">
        <f>IF(V$70=0,"","km")</f>
        <v/>
      </c>
    </row>
    <row r="74" spans="1:25" ht="13.5" thickBot="1" x14ac:dyDescent="0.25">
      <c r="A74" s="577"/>
      <c r="B74" s="578"/>
      <c r="C74" s="578"/>
      <c r="D74" s="578"/>
      <c r="E74" s="578"/>
      <c r="F74" s="578"/>
      <c r="G74" s="578"/>
      <c r="H74" s="578"/>
      <c r="I74" s="578"/>
      <c r="J74" s="578"/>
      <c r="K74" s="578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80"/>
    </row>
  </sheetData>
  <sheetProtection algorithmName="SHA-512" hashValue="IYuh5LEtR7/UeG8HIARJZwB+My/lM/RnoP/3Ex4M19sDNpFtsyl2CYpTqjcXsrkzho24sMxJiSB5lWaZDOeUCw==" saltValue="WzYvob1dC1Gfc2BLBmP5vQ==" spinCount="100000" sheet="1" objects="1" scenarios="1" selectLockedCells="1"/>
  <mergeCells count="13">
    <mergeCell ref="A74:Y74"/>
    <mergeCell ref="A7:Y7"/>
    <mergeCell ref="A8:Y8"/>
    <mergeCell ref="A9:Y9"/>
    <mergeCell ref="A67:Y67"/>
    <mergeCell ref="A68:Y68"/>
    <mergeCell ref="A69:Y69"/>
    <mergeCell ref="V6:Y6"/>
    <mergeCell ref="A1:Y1"/>
    <mergeCell ref="A2:Y2"/>
    <mergeCell ref="A3:Y3"/>
    <mergeCell ref="A4:Y4"/>
    <mergeCell ref="A5:Y5"/>
  </mergeCells>
  <conditionalFormatting sqref="B1:H66">
    <cfRule type="cellIs" dxfId="40" priority="1" operator="equal">
      <formula>#N/A</formula>
    </cfRule>
    <cfRule type="containsErrors" dxfId="39" priority="2">
      <formula>ISERROR(B1)</formula>
    </cfRule>
  </conditionalFormatting>
  <conditionalFormatting sqref="L70 O70 R70 L72:L73 O72:O73">
    <cfRule type="cellIs" dxfId="38" priority="11" stopIfTrue="1" operator="equal">
      <formula>0</formula>
    </cfRule>
  </conditionalFormatting>
  <conditionalFormatting sqref="R72:U73">
    <cfRule type="cellIs" dxfId="37" priority="9" stopIfTrue="1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5" orientation="portrait" horizontalDpi="300" verticalDpi="300" r:id="rId1"/>
  <headerFooter alignWithMargins="0"/>
  <ignoredErrors>
    <ignoredError sqref="T72:T73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FB4EF-A750-4C68-9957-590F1F338AA9}">
  <sheetPr>
    <pageSetUpPr fitToPage="1"/>
  </sheetPr>
  <dimension ref="A1:Y74"/>
  <sheetViews>
    <sheetView zoomScaleNormal="100" workbookViewId="0">
      <pane ySplit="8" topLeftCell="A50" activePane="bottomLeft" state="frozen"/>
      <selection activeCell="AX36" sqref="AX36"/>
      <selection pane="bottomLeft" activeCell="A3" sqref="A3:Y3"/>
    </sheetView>
  </sheetViews>
  <sheetFormatPr baseColWidth="10" defaultRowHeight="12.75" x14ac:dyDescent="0.2"/>
  <cols>
    <col min="1" max="1" width="4.7109375" customWidth="1"/>
    <col min="2" max="2" width="0.140625" customWidth="1"/>
    <col min="3" max="7" width="10.7109375" hidden="1" customWidth="1"/>
    <col min="8" max="8" width="7" bestFit="1" customWidth="1"/>
    <col min="9" max="9" width="4.7109375" customWidth="1"/>
    <col min="10" max="11" width="10.7109375" hidden="1" customWidth="1"/>
    <col min="12" max="12" width="10.7109375" customWidth="1"/>
    <col min="13" max="14" width="12.7109375" hidden="1" customWidth="1"/>
    <col min="15" max="15" width="11.7109375" customWidth="1"/>
    <col min="16" max="17" width="10.7109375" hidden="1" customWidth="1"/>
    <col min="18" max="21" width="8.7109375" customWidth="1"/>
    <col min="22" max="22" width="4.7109375" customWidth="1"/>
    <col min="23" max="23" width="22.7109375" customWidth="1"/>
    <col min="24" max="24" width="6.7109375" customWidth="1"/>
    <col min="25" max="25" width="4.7109375" customWidth="1"/>
  </cols>
  <sheetData>
    <row r="1" spans="1:25" ht="13.5" customHeight="1" x14ac:dyDescent="0.2">
      <c r="A1" s="608"/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10"/>
      <c r="M1" s="610"/>
      <c r="N1" s="610"/>
      <c r="O1" s="610"/>
      <c r="P1" s="610"/>
      <c r="Q1" s="610"/>
      <c r="R1" s="610"/>
      <c r="S1" s="610"/>
      <c r="T1" s="610"/>
      <c r="U1" s="611"/>
      <c r="V1" s="611"/>
      <c r="W1" s="611"/>
      <c r="X1" s="611"/>
      <c r="Y1" s="612"/>
    </row>
    <row r="2" spans="1:25" ht="37.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559"/>
      <c r="T2" s="559"/>
      <c r="U2" s="559"/>
      <c r="V2" s="559"/>
      <c r="W2" s="559"/>
      <c r="X2" s="559"/>
      <c r="Y2" s="572"/>
    </row>
    <row r="3" spans="1:25" ht="13.5" customHeight="1" x14ac:dyDescent="0.2">
      <c r="A3" s="748"/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50"/>
      <c r="M3" s="750"/>
      <c r="N3" s="750"/>
      <c r="O3" s="750"/>
      <c r="P3" s="750"/>
      <c r="Q3" s="750"/>
      <c r="R3" s="750"/>
      <c r="S3" s="750"/>
      <c r="T3" s="750"/>
      <c r="U3" s="751"/>
      <c r="V3" s="751"/>
      <c r="W3" s="751"/>
      <c r="X3" s="751"/>
      <c r="Y3" s="752"/>
    </row>
    <row r="4" spans="1:25" ht="13.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9"/>
    </row>
    <row r="5" spans="1:25" ht="13.5" customHeight="1" x14ac:dyDescent="0.2">
      <c r="A5" s="748"/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50"/>
      <c r="M5" s="750"/>
      <c r="N5" s="750"/>
      <c r="O5" s="750"/>
      <c r="P5" s="750"/>
      <c r="Q5" s="750"/>
      <c r="R5" s="750"/>
      <c r="S5" s="750"/>
      <c r="T5" s="750"/>
      <c r="U5" s="751"/>
      <c r="V5" s="751"/>
      <c r="W5" s="751"/>
      <c r="X5" s="751"/>
      <c r="Y5" s="752"/>
    </row>
    <row r="6" spans="1:25" ht="65.099999999999994" customHeight="1" x14ac:dyDescent="0.2">
      <c r="A6" s="4" t="s">
        <v>120</v>
      </c>
      <c r="B6" s="499" t="s">
        <v>621</v>
      </c>
      <c r="C6" s="10" t="s">
        <v>19</v>
      </c>
      <c r="D6" s="10" t="s">
        <v>71</v>
      </c>
      <c r="E6" s="499" t="s">
        <v>652</v>
      </c>
      <c r="F6" s="499" t="s">
        <v>653</v>
      </c>
      <c r="G6" s="499" t="s">
        <v>654</v>
      </c>
      <c r="H6" s="10" t="s">
        <v>20</v>
      </c>
      <c r="I6" s="72" t="s">
        <v>161</v>
      </c>
      <c r="J6" s="536" t="s">
        <v>655</v>
      </c>
      <c r="K6" s="536" t="s">
        <v>656</v>
      </c>
      <c r="L6" s="501" t="s">
        <v>657</v>
      </c>
      <c r="M6" s="501" t="s">
        <v>611</v>
      </c>
      <c r="N6" s="501" t="s">
        <v>612</v>
      </c>
      <c r="O6" s="501" t="s">
        <v>658</v>
      </c>
      <c r="P6" s="536" t="s">
        <v>613</v>
      </c>
      <c r="Q6" s="536" t="s">
        <v>614</v>
      </c>
      <c r="R6" s="12" t="s">
        <v>332</v>
      </c>
      <c r="S6" s="12" t="s">
        <v>21</v>
      </c>
      <c r="T6" s="12" t="s">
        <v>40</v>
      </c>
      <c r="U6" s="12" t="s">
        <v>22</v>
      </c>
      <c r="V6" s="753" t="s">
        <v>353</v>
      </c>
      <c r="W6" s="753"/>
      <c r="X6" s="753"/>
      <c r="Y6" s="754"/>
    </row>
    <row r="7" spans="1:25" ht="12.75" customHeight="1" x14ac:dyDescent="0.2">
      <c r="A7" s="755"/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4"/>
    </row>
    <row r="8" spans="1:25" ht="37.5" customHeight="1" x14ac:dyDescent="0.2">
      <c r="A8" s="557" t="s">
        <v>693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2"/>
    </row>
    <row r="9" spans="1:25" x14ac:dyDescent="0.2">
      <c r="A9" s="581"/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82"/>
      <c r="M9" s="582"/>
      <c r="N9" s="582"/>
      <c r="O9" s="582"/>
      <c r="P9" s="582"/>
      <c r="Q9" s="582"/>
      <c r="R9" s="582"/>
      <c r="S9" s="582"/>
      <c r="T9" s="582"/>
      <c r="U9" s="582"/>
      <c r="V9" s="582"/>
      <c r="W9" s="582"/>
      <c r="X9" s="582"/>
      <c r="Y9" s="583"/>
    </row>
    <row r="10" spans="1:25" hidden="1" x14ac:dyDescent="0.2">
      <c r="A10" s="4"/>
      <c r="B10" s="24"/>
      <c r="C10" s="24"/>
      <c r="D10" s="24"/>
      <c r="E10" s="24" t="s">
        <v>73</v>
      </c>
      <c r="F10" s="24" t="s">
        <v>73</v>
      </c>
      <c r="G10" s="24" t="s">
        <v>73</v>
      </c>
      <c r="H10" s="24"/>
      <c r="I10" s="24"/>
      <c r="J10" s="24"/>
      <c r="K10" s="24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 t="s">
        <v>74</v>
      </c>
      <c r="W10" s="71"/>
      <c r="X10" s="71"/>
      <c r="Y10" s="124"/>
    </row>
    <row r="11" spans="1:25" hidden="1" x14ac:dyDescent="0.2">
      <c r="A11" s="4"/>
      <c r="B11" s="24"/>
      <c r="C11" s="24"/>
      <c r="D11" s="24"/>
      <c r="E11" s="24" t="s">
        <v>75</v>
      </c>
      <c r="F11" s="24" t="s">
        <v>75</v>
      </c>
      <c r="G11" s="24" t="s">
        <v>75</v>
      </c>
      <c r="H11" s="24"/>
      <c r="I11" s="24"/>
      <c r="J11" s="24"/>
      <c r="K11" s="24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 t="s">
        <v>75</v>
      </c>
      <c r="W11" s="71"/>
      <c r="X11" s="71"/>
      <c r="Y11" s="124"/>
    </row>
    <row r="12" spans="1:25" hidden="1" x14ac:dyDescent="0.2">
      <c r="A12" s="4"/>
      <c r="B12" s="24"/>
      <c r="C12" s="24"/>
      <c r="D12" s="24"/>
      <c r="E12" s="24" t="s">
        <v>73</v>
      </c>
      <c r="F12" s="24" t="s">
        <v>73</v>
      </c>
      <c r="G12" s="24" t="s">
        <v>73</v>
      </c>
      <c r="H12" s="24"/>
      <c r="I12" s="24"/>
      <c r="J12" s="24"/>
      <c r="K12" s="24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 t="s">
        <v>74</v>
      </c>
      <c r="W12" s="71"/>
      <c r="X12" s="71"/>
      <c r="Y12" s="124"/>
    </row>
    <row r="13" spans="1:25" x14ac:dyDescent="0.2">
      <c r="A13" s="175">
        <f>Jan!A9</f>
        <v>1</v>
      </c>
      <c r="B13" s="93" t="e">
        <f>IF(ISERROR(C13/D13),#N/A,C13/D13)</f>
        <v>#N/A</v>
      </c>
      <c r="C13" s="495">
        <f>SUMIF(Jan!$A$9:$A$39,$A13,Jan!G$9:G$39)+SUMIF(Feb!$A$9:$A$39,$A13,Feb!G$9:G$39)+SUMIF(Mar!$A$9:$A$39,$A13,Mar!G$9:G$39)+SUMIF(Apr!$A$9:$A$39,$A13,Apr!G$9:G$39)+SUMIF(Mai!$A$9:$A$39,$A13,Mai!G$9:G$39)+SUMIF(Jun!$A$9:$A$39,$A13,Jun!G$9:G$39)+SUMIF(Jul!$A$9:$A$39,$A13,Jul!G$9:G$39)+SUMIF(Aug!$A$9:$A$39,$A13,Aug!G$9:G$39)+SUMIF(Sep!$A$9:$A$39,$A13,Sep!G$9:G$39)+SUMIF(Okt!$A$9:$A$39,$A13,Okt!G$9:G$39)+SUMIF(Nov!$A$9:$A$39,$A13,Nov!G$9:G$39)+SUMIF(Dez!$A$9:$A$39,$A13,Dez!G$9:G$39)</f>
        <v>0</v>
      </c>
      <c r="D13" s="496">
        <f>SUMIF(Jan!$A$9:$A$39,$A13,Jan!H$9:H$39)+SUMIF(Feb!$A$9:$A$39,$A13,Feb!H$9:H$39)+SUMIF(Mar!$A$9:$A$39,$A13,Mar!H$9:H$39)+SUMIF(Apr!$A$9:$A$39,$A13,Apr!H$9:H$39)+SUMIF(Mai!$A$9:$A$39,$A13,Mai!H$9:H$39)+SUMIF(Jun!$A$9:$A$39,$A13,Jun!H$9:H$39)+SUMIF(Jul!$A$9:$A$39,$A13,Jul!H$9:H$39)+SUMIF(Aug!$A$9:$A$39,$A13,Aug!H$9:H$39)+SUMIF(Sep!$A$9:$A$39,$A13,Sep!H$9:H$39)+SUMIF(Okt!$A$9:$A$39,$A13,Okt!H$9:H$39)+SUMIF(Nov!$A$9:$A$39,$A13,Nov!H$9:H$39)+SUMIF(Dez!$A$9:$A$39,$A13,Dez!H$9:H$39)</f>
        <v>0</v>
      </c>
      <c r="E13" s="496">
        <f>COUNTIF(Jan!$AJ$9:$AJ$39,$A13)+COUNTIF(Feb!$AJ$9:$AJ$39,$A13)+COUNTIF(Mar!$AI$9:$AI$39,$A13)+COUNTIF(Apr!$AI$9:$AI$39,$A13)+COUNTIF(Mai!$AI$9:$AI$39,$A13)+COUNTIF(Jun!$AI$9:$AI$39,$A13)+COUNTIF(Jul!$AI$9:$AI$39,$A13)+COUNTIF(Aug!$AI$9:$AI$39,$A13)+COUNTIF(Sep!$AI$9:$AI$39,$A13)+COUNTIF(Okt!$AI$9:$AI$39,$A13)+COUNTIF(Nov!$AI$9:$AI$39,$A13)+COUNTIF(Dez!$AI$9:$AI$39,$A13)</f>
        <v>0</v>
      </c>
      <c r="F13" s="496">
        <f>COUNTIF(Jan!$AJ$43:$AJ$73,$A13)+COUNTIF(Feb!$AJ$43:$AJ$73,$A13)+COUNTIF(Mar!$AI$43:$AI$73,$A13)+COUNTIF(Apr!$AI$43:$AI$73,$A13)+COUNTIF(Mai!$AI$43:$AI$73,$A13)+COUNTIF(Jun!$AI$43:$AI$73,$A13)+COUNTIF(Jul!$AI$43:$AI$73,$A13)+COUNTIF(Aug!$AI$43:$AI$73,$A13)+COUNTIF(Sep!$AI$43:$AI$73,$A13)+COUNTIF(Okt!$AI$43:$AI$73,$A13)+COUNTIF(Nov!$AI$43:$AI$73,$A13)+COUNTIF(Dez!$AI$43:$AI$73,$A13)</f>
        <v>0</v>
      </c>
      <c r="G13" s="496">
        <f>E13+F13</f>
        <v>0</v>
      </c>
      <c r="H13" s="93" t="str">
        <f t="shared" ref="H13:H66" si="0">IF(ISERROR(C13/D13),"",C13/D13)</f>
        <v/>
      </c>
      <c r="I13" s="93" t="str">
        <f>IF(ISERROR(H13/(Start!$D$25*Start!$D$25)),"",H13/(Start!$D$25*Start!$D$25))</f>
        <v/>
      </c>
      <c r="J13" s="16">
        <f>SUMIF(Jan!$AJ$9:$AJ$39,$A13,Jan!AI$9:AI$39)+SUMIF(Feb!$AJ$9:$AJ$39,$A13,Feb!AI$9:AI$39)+SUMIF(Mar!$AJ$9:$AJ$39,$A13,Mar!AI$9:AI$39)+SUMIF(Apr!$AJ$9:$AJ$39,$A13,Apr!AI$9:AI$39)+SUMIF(Mai!$AJ$9:$AJ$39,$A13,Mai!AI$9:AI$39)+SUMIF(Jun!$AJ$9:$AJ$39,$A13,Jun!AI$9:AI$39)+SUMIF(Jul!$AJ$9:$AJ$39,$A13,Jul!AI$9:AI$39)+SUMIF(Aug!$AJ$9:$AJ$39,$A13,Aug!AI$9:AI$39)+SUMIF(Sep!$AJ$9:$AJ$39,$A13,Sep!AI$9:AI$39)+SUMIF(Okt!$AJ$9:$AJ$39,$A13,Okt!AI$9:AI$39)+SUMIF(Nov!$AJ$9:$AJ$39,$A13,Nov!AI$9:AI$39)+SUMIF(Dez!$AJ$9:$AJ$39,$A13,Dez!AI$9:AI$39)</f>
        <v>0</v>
      </c>
      <c r="K13" s="16">
        <f>SUMIF(Jan!$AJ$43:$AJ$73,$A13,Jan!AI$43:AI$73)+SUMIF(Feb!$AJ$43:$AJ$73,$A13,Feb!AI$43:AI$73)+SUMIF(Mar!$AJ$43:$AJ$73,$A13,Mar!AI$43:AI$73)+SUMIF(Apr!$AJ$43:$AJ$73,$A13,Apr!AI$43:AI$73)+SUMIF(Mai!$AJ$43:$AJ$73,$A13,Mai!AI$43:AI$73)+SUMIF(Jun!$AJ$43:$AJ$73,$A13,Jun!AI$43:AI$73)+SUMIF(Jul!$AJ$43:$AJ$73,$A13,Jul!AI$43:AI$73)+SUMIF(Aug!$AJ$43:$AJ$73,$A13,Aug!AI$43:AI$73)+SUMIF(Sep!$AJ$43:$AJ$73,$A13,Sep!AI$43:AI$73)+SUMIF(Okt!$AJ$43:$AJ$73,$A13,Okt!AI$43:AI$73)+SUMIF(Nov!$AJ$43:$AJ$73,$A13,Nov!AI$43:AI$73)+SUMIF(Dez!$AJ$43:$AJ$73,$A13,Dez!AI$43:AI$73)</f>
        <v>0</v>
      </c>
      <c r="L13" s="16" t="str">
        <f>IF(SUM(J13+K13)=0,"",SUM(J13+K13))</f>
        <v/>
      </c>
      <c r="M13" s="17">
        <f>SUMIF(Jan!$AJ$9:$AJ$39,$A13,Jan!AK$9:AK$39)+SUMIF(Feb!$AJ$9:$AJ$39,$A13,Feb!AK$9:AK$39)+SUMIF(Mar!$AI$9:$AI$39,$A13,Mar!AK$9:AK$39)+SUMIF(Apr!$AI$9:$AI$39,$A13,Apr!AK$9:AK$39)+SUMIF(Mai!$AI$9:$AI$39,$A13,Mai!AK$9:AM$39)+SUMIF(Jun!$AI$9:$AI$39,$A13,Jun!AK$9:AK$39)+SUMIF(Jul!$AI$9:$AI$39,$A13,Jul!AK$9:AK$39)+SUMIF(Aug!$AI$9:$AI$39,$A13,Aug!AK$9:AK$39)+SUMIF(Sep!$AI$9:$AI$39,$A13,Sep!AK$9:AK$39)+SUMIF(Okt!$AI$9:$AI$39,$A13,Okt!AK$9:AK$39)+SUMIF(Nov!$AI$9:$AI$39,$A13,Nov!AK$9:AK$39)+SUMIF(Dez!$AI$9:$AI$39,$A13,Dez!AK$9:AK$39)</f>
        <v>0</v>
      </c>
      <c r="N13" s="17">
        <f>SUMIF(Jan!$AJ$43:$AJ$73,$A13,Jan!AK$43:AK$73)+SUMIF(Feb!$AJ$43:$AJ$73,$A13,Feb!AK$43:AK$73)+SUMIF(Mar!$AI$43:$AI$73,$A13,Mar!AK$43:AK$73)+SUMIF(Apr!$AI$43:$AI$73,$A13,Apr!AK$43:AK$73)+SUMIF(Mai!$AI$43:$AI$73,$A13,Mai!AK$43:AM$73)+SUMIF(Jun!$AI$43:$AI$73,$A13,Jun!AK$43:AK$73)+SUMIF(Jul!$AI$43:$AI$73,$A13,Jul!AK$43:AK$73)+SUMIF(Aug!$AI$43:$AI$73,$A13,Aug!AK$43:AK$73)+SUMIF(Sep!$AI$43:$AI$73,$A13,Sep!AK$43:AK$73)+SUMIF(Okt!$AI$43:$AI$73,$A13,Okt!AK$43:AK$73)+SUMIF(Nov!$AI$43:$AI$73,$A13,Nov!AK$43:AK$73)+SUMIF(Dez!$AI$43:$AI$73,$A13,Dez!AK$43:AK$73)</f>
        <v>0</v>
      </c>
      <c r="O13" s="17" t="str">
        <f>IF(SUM(M13+N13)=0,"",SUM(M13+N13))</f>
        <v/>
      </c>
      <c r="P13" s="74">
        <f>SUMIF(Jan!$AJ$9:$AJ$39,$A13,Jan!AL$9:AL$39)+SUMIF(Feb!$AJ$9:$AJ$39,$A13,Feb!AL$9:AL$39)+SUMIF(Mar!$AJ$9:$AJ$39,$A13,Mar!AL$9:AL$39)+SUMIF(Apr!$AJ$9:$AJ$39,$A13,Apr!AL$9:AL$39)+SUMIF(Mai!$AJ$9:$AJ$39,$A13,Mai!AL$9:AL$39)+SUMIF(Jun!$AJ$9:$AJ$39,$A13,Jun!AL$9:AL$39)+SUMIF(Jul!$AJ$9:$AJ$39,$A13,Jul!AL$9:AL$39)+SUMIF(Aug!$AJ$9:$AJ$39,$A13,Aug!AL$9:AL$39)+SUMIF(Sep!$AJ$9:$AJ$39,$A13,Sep!AL$9:AL$39)+SUMIF(Okt!$AJ$9:$AJ$39,$A13,Okt!AL$9:AL$39)+SUMIF(Nov!$AJ$9:$AJ$39,$A13,Nov!AL$9:AL$39)+SUMIF(Dez!$AJ$9:$AJ$39,$A13,Dez!AL$9:AL$39)</f>
        <v>0</v>
      </c>
      <c r="Q13" s="74">
        <f ca="1">SUMIF(Jan!$AJ$34:$AJ$73,$A13,Jan!AL$43:AL$73)+SUMIF(Feb!$AJ$43:$AJ$73,$A13,Feb!AL$43:AL$73)+SUMIF(Mar!$AJ$43:$AJ$73,$A13,Mar!AL$43:AL$73)+SUMIF(Apr!$AJ$43:$AJ$73,$A13,Apr!AL$43:AL$73)+SUMIF(Mai!$AJ$43:$AJ$73,$A13,Mai!AL$43:AL$73)+SUMIF(Jun!$AJ$43:$AJ$73,$A13,Jun!AL$43:AL$73)+SUMIF(Jul!$AJ$43:$AJ$73,$A13,Jul!AL$43:AL$73)+SUMIF(Aug!$AJ$43:$AJ$73,$A13,Aug!AL$43:AL$73)+SUMIF(Sep!$AJ$43:$AJ$73,$A13,Sep!AL$43:AL$73)+SUMIF(Okt!$AJ$43:$AJ$73,$A13,Okt!AL$43:AL$73)+SUMIF(Nov!$AJ$43:$AJ$73,$A13,Nov!AL$43:AL$73)+SUMIF(Dez!$AJ$43:$AJ$73,$A13,Dez!AL$43:AL$73)</f>
        <v>0</v>
      </c>
      <c r="R13" s="11" t="str">
        <f ca="1">IF(SUM(P13+Q13)=0,"",SUM(P13+Q13))</f>
        <v/>
      </c>
      <c r="S13" s="74" t="str">
        <f>IF(V13=0,"",(SUMIF(Jan!AO$9:AO$73,A13,Jan!AN$9:AN$73)+SUMIF(Feb!AO$9:AO$73,A13,Feb!AN$9:AN$73)+SUMIF(Mar!AO$9:AO$73,A13,Mar!AN$9:AN$73)+SUMIF(Apr!AO$9:AO$73,A13,Apr!AN$9:AN$73)+SUMIF(Mai!AO$9:AO$73,A13,Mai!AN$9:AN$73)+SUMIF(Jun!AO$9:AO$73,A13,Jun!AN$9:AN$73)+SUMIF(Jul!AO$9:AO$73,A13,Jul!AN$9:AN$73)+SUMIF(Aug!AO$9:AO$73,A13,Aug!AN$9:AN$73)+SUMIF(Sep!AO$9:AO$73,A13,Sep!AN$9:AN$73)+SUMIF(Okt!AO$9:AO$73,A13,Okt!AN$9:AN$73)+SUMIF(Nov!AO$9:AO$73,A13,Nov!AN$9:AN$73)+SUMIF(Dez!AO$9:AO$73,A13,Dez!AN$9:AN$73))/V13)</f>
        <v/>
      </c>
      <c r="T13" s="1" t="str">
        <f>IF(ISNUMBER($L13),IF(ISNUMBER($O13),$O13/$L13,""),"")</f>
        <v/>
      </c>
      <c r="U13" s="6" t="str">
        <f>IF(ISNUMBER($L13),IF(ISNUMBER($O13),$L13/$O13/24,""),"")</f>
        <v/>
      </c>
      <c r="V13" s="94">
        <f>COUNTIF(Jan!$AJ$9:$AJ$39,$A13)+COUNTIF(Jan!$AJ$43:$AJ$73,$A13)+COUNTIF(Feb!$AJ$9:$AJ$39,$A13)+COUNTIF(Feb!$AJ$43:$AJ$73,$A13)+COUNTIF(Mar!$AJ$9:$AJ$39,$A13)+COUNTIF(Mar!$AJ$43:$AJ$73,$A13)+COUNTIF(Apr!$AJ$9:$AJ$39,$A13)+COUNTIF(Apr!$AJ$43:$AJ$73,$A13)+COUNTIF(Mai!$AJ$9:$AJ$39,$A13)+COUNTIF(Mai!$AJ$43:$AJ$73,$A13)+COUNTIF(Jun!$AJ$9:$AJ$39,$A13)+COUNTIF(Jun!$AJ$43:$AJ$73,$A13)+COUNTIF(Jul!$AJ$9:$AJ$39,$A13)+COUNTIF(Jul!$AJ$43:$AJ$73,$A13)+COUNTIF(Aug!$AJ$9:$AJ$39,$A13)+COUNTIF(Aug!$AJ$43:$AJ$73,$A13)+COUNTIF(Sep!$AJ$9:$AJ$39,$A13)+COUNTIF(Sep!$AJ$43:$AJ$73,$A13)+COUNTIF(Okt!$AJ$9:$AJ$39,$A13)+COUNTIF(Okt!$AJ$43:$AJ$73,$A13)+COUNTIF(Nov!$AJ$9:$AJ$39,$A13)+COUNTIF(Nov!$AJ$43:$AJ$73,$A13)+COUNTIF(Dez!$AJ$9:$AJ$39,$A13)+COUNTIF(Dez!$AJ$43:$AJ$73,$A13)</f>
        <v>0</v>
      </c>
      <c r="W13" s="8" t="str">
        <f>IF(TEXT(V13,0)="","",IF(V13=0,"",IF(V13=1,"Wanderung mit","Wanderungen mit ø")))</f>
        <v/>
      </c>
      <c r="X13" s="6" t="str">
        <f>IF(TEXT(V13,0)="","",IF(L13=0,"",IF(V13=0,"",L13/V13)))</f>
        <v/>
      </c>
      <c r="Y13" s="18" t="str">
        <f>IF(TEXT(V13,0)="","",IF(V13=0,"","km"))</f>
        <v/>
      </c>
    </row>
    <row r="14" spans="1:25" x14ac:dyDescent="0.2">
      <c r="A14" s="175">
        <f>A13+1</f>
        <v>2</v>
      </c>
      <c r="B14" s="93" t="e">
        <f t="shared" ref="B14:B66" si="1">IF(ISERROR(C14/D14),#N/A,C14/D14)</f>
        <v>#N/A</v>
      </c>
      <c r="C14" s="495">
        <f>SUMIF(Jan!$A$9:$A$39,$A14,Jan!G$9:G$39)+SUMIF(Feb!$A$9:$A$39,$A14,Feb!G$9:G$39)+SUMIF(Mar!$A$9:$A$39,$A14,Mar!G$9:G$39)+SUMIF(Apr!$A$9:$A$39,$A14,Apr!G$9:G$39)+SUMIF(Mai!$A$9:$A$39,$A14,Mai!G$9:G$39)+SUMIF(Jun!$A$9:$A$39,$A14,Jun!G$9:G$39)+SUMIF(Jul!$A$9:$A$39,$A14,Jul!G$9:G$39)+SUMIF(Aug!$A$9:$A$39,$A14,Aug!G$9:G$39)+SUMIF(Sep!$A$9:$A$39,$A14,Sep!G$9:G$39)+SUMIF(Okt!$A$9:$A$39,$A14,Okt!G$9:G$39)+SUMIF(Nov!$A$9:$A$39,$A14,Nov!G$9:G$39)+SUMIF(Dez!$A$9:$A$39,$A14,Dez!G$9:G$39)</f>
        <v>0</v>
      </c>
      <c r="D14" s="496">
        <f>SUMIF(Jan!$A$9:$A$39,$A14,Jan!H$9:H$39)+SUMIF(Feb!$A$9:$A$39,$A14,Feb!H$9:H$39)+SUMIF(Mar!$A$9:$A$39,$A14,Mar!H$9:H$39)+SUMIF(Apr!$A$9:$A$39,$A14,Apr!H$9:H$39)+SUMIF(Mai!$A$9:$A$39,$A14,Mai!H$9:H$39)+SUMIF(Jun!$A$9:$A$39,$A14,Jun!H$9:H$39)+SUMIF(Jul!$A$9:$A$39,$A14,Jul!H$9:H$39)+SUMIF(Aug!$A$9:$A$39,$A14,Aug!H$9:H$39)+SUMIF(Sep!$A$9:$A$39,$A14,Sep!H$9:H$39)+SUMIF(Okt!$A$9:$A$39,$A14,Okt!H$9:H$39)+SUMIF(Nov!$A$9:$A$39,$A14,Nov!H$9:H$39)+SUMIF(Dez!$A$9:$A$39,$A14,Dez!H$9:H$39)</f>
        <v>0</v>
      </c>
      <c r="E14" s="496">
        <f>COUNTIF(Jan!$AJ$9:$AJ$39,$A14)+COUNTIF(Feb!$AJ$9:$AJ$39,$A14)+COUNTIF(Mar!$AI$9:$AI$39,$A14)+COUNTIF(Apr!$AI$9:$AI$39,$A14)+COUNTIF(Mai!$AI$9:$AI$39,$A14)+COUNTIF(Jun!$AI$9:$AI$39,$A14)+COUNTIF(Jul!$AI$9:$AI$39,$A14)+COUNTIF(Aug!$AI$9:$AI$39,$A14)+COUNTIF(Sep!$AI$9:$AI$39,$A14)+COUNTIF(Okt!$AI$9:$AI$39,$A14)+COUNTIF(Nov!$AI$9:$AI$39,$A14)+COUNTIF(Dez!$AI$9:$AI$39,$A14)</f>
        <v>0</v>
      </c>
      <c r="F14" s="496">
        <f>COUNTIF(Jan!$AJ$43:$AJ$73,$A14)+COUNTIF(Feb!$AJ$43:$AJ$73,$A14)+COUNTIF(Mar!$AI$43:$AI$73,$A14)+COUNTIF(Apr!$AI$43:$AI$73,$A14)+COUNTIF(Mai!$AI$43:$AI$73,$A14)+COUNTIF(Jun!$AI$43:$AI$73,$A14)+COUNTIF(Jul!$AI$43:$AI$73,$A14)+COUNTIF(Aug!$AI$43:$AI$73,$A14)+COUNTIF(Sep!$AI$43:$AI$73,$A14)+COUNTIF(Okt!$AI$43:$AI$73,$A14)+COUNTIF(Nov!$AI$43:$AI$73,$A14)+COUNTIF(Dez!$AI$43:$AI$73,$A14)</f>
        <v>0</v>
      </c>
      <c r="G14" s="496">
        <f t="shared" ref="G14:G66" si="2">E14+F14</f>
        <v>0</v>
      </c>
      <c r="H14" s="93" t="str">
        <f t="shared" si="0"/>
        <v/>
      </c>
      <c r="I14" s="93" t="str">
        <f>IF(ISERROR(H14/(Start!$D$25*Start!$D$25)),"",H14/(Start!$D$25*Start!$D$25))</f>
        <v/>
      </c>
      <c r="J14" s="16">
        <f>SUMIF(Jan!$AJ$9:$AJ$39,$A14,Jan!AI$9:AI$39)+SUMIF(Feb!$AJ$9:$AJ$39,$A14,Feb!AI$9:AI$39)+SUMIF(Mar!$AJ$9:$AJ$39,$A14,Mar!AI$9:AI$39)+SUMIF(Apr!$AJ$9:$AJ$39,$A14,Apr!AI$9:AI$39)+SUMIF(Mai!$AJ$9:$AJ$39,$A14,Mai!AI$9:AI$39)+SUMIF(Jun!$AJ$9:$AJ$39,$A14,Jun!AI$9:AI$39)+SUMIF(Jul!$AJ$9:$AJ$39,$A14,Jul!AI$9:AI$39)+SUMIF(Aug!$AJ$9:$AJ$39,$A14,Aug!AI$9:AI$39)+SUMIF(Sep!$AJ$9:$AJ$39,$A14,Sep!AI$9:AI$39)+SUMIF(Okt!$AJ$9:$AJ$39,$A14,Okt!AI$9:AI$39)+SUMIF(Nov!$AJ$9:$AJ$39,$A14,Nov!AI$9:AI$39)+SUMIF(Dez!$AJ$9:$AJ$39,$A14,Dez!AI$9:AI$39)</f>
        <v>0</v>
      </c>
      <c r="K14" s="16">
        <f>SUMIF(Jan!$AJ$43:$AJ$73,$A14,Jan!AI$43:AI$73)+SUMIF(Feb!$AJ$43:$AJ$73,$A14,Feb!AI$43:AI$73)+SUMIF(Mar!$AJ$43:$AJ$73,$A14,Mar!AI$43:AI$73)+SUMIF(Apr!$AJ$43:$AJ$73,$A14,Apr!AI$43:AI$73)+SUMIF(Mai!$AJ$43:$AJ$73,$A14,Mai!AI$43:AI$73)+SUMIF(Jun!$AJ$43:$AJ$73,$A14,Jun!AI$43:AI$73)+SUMIF(Jul!$AJ$43:$AJ$73,$A14,Jul!AI$43:AI$73)+SUMIF(Aug!$AJ$43:$AJ$73,$A14,Aug!AI$43:AI$73)+SUMIF(Sep!$AJ$43:$AJ$73,$A14,Sep!AI$43:AI$73)+SUMIF(Okt!$AJ$43:$AJ$73,$A14,Okt!AI$43:AI$73)+SUMIF(Nov!$AJ$43:$AJ$73,$A14,Nov!AI$43:AI$73)+SUMIF(Dez!$AJ$43:$AJ$73,$A14,Dez!AI$43:AI$73)</f>
        <v>0</v>
      </c>
      <c r="L14" s="16" t="str">
        <f t="shared" ref="L14:L66" si="3">IF(SUM(J14+K14)=0,"",SUM(J14+K14))</f>
        <v/>
      </c>
      <c r="M14" s="17">
        <f>SUMIF(Jan!$AJ$9:$AJ$39,$A14,Jan!AK$9:AK$39)+SUMIF(Feb!$AJ$9:$AJ$39,$A14,Feb!AK$9:AK$39)+SUMIF(Mar!$AI$9:$AI$39,$A14,Mar!AK$9:AK$39)+SUMIF(Apr!$AI$9:$AI$39,$A14,Apr!AK$9:AK$39)+SUMIF(Mai!$AI$9:$AI$39,$A14,Mai!AK$9:AM$39)+SUMIF(Jun!$AI$9:$AI$39,$A14,Jun!AK$9:AK$39)+SUMIF(Jul!$AI$9:$AI$39,$A14,Jul!AK$9:AK$39)+SUMIF(Aug!$AI$9:$AI$39,$A14,Aug!AK$9:AK$39)+SUMIF(Sep!$AI$9:$AI$39,$A14,Sep!AK$9:AK$39)+SUMIF(Okt!$AI$9:$AI$39,$A14,Okt!AK$9:AK$39)+SUMIF(Nov!$AI$9:$AI$39,$A14,Nov!AK$9:AK$39)+SUMIF(Dez!$AI$9:$AI$39,$A14,Dez!AK$9:AK$39)</f>
        <v>0</v>
      </c>
      <c r="N14" s="17">
        <f>SUMIF(Jan!$AJ$43:$AJ$73,$A14,Jan!AK$43:AK$73)+SUMIF(Feb!$AJ$43:$AJ$73,$A14,Feb!AK$43:AK$73)+SUMIF(Mar!$AI$43:$AI$73,$A14,Mar!AK$43:AK$73)+SUMIF(Apr!$AI$43:$AI$73,$A14,Apr!AK$43:AK$73)+SUMIF(Mai!$AI$43:$AI$73,$A14,Mai!AK$43:AM$73)+SUMIF(Jun!$AI$43:$AI$73,$A14,Jun!AK$43:AK$73)+SUMIF(Jul!$AI$43:$AI$73,$A14,Jul!AK$43:AK$73)+SUMIF(Aug!$AI$43:$AI$73,$A14,Aug!AK$43:AK$73)+SUMIF(Sep!$AI$43:$AI$73,$A14,Sep!AK$43:AK$73)+SUMIF(Okt!$AI$43:$AI$73,$A14,Okt!AK$43:AK$73)+SUMIF(Nov!$AI$43:$AI$73,$A14,Nov!AK$43:AK$73)+SUMIF(Dez!$AI$43:$AI$73,$A14,Dez!AK$43:AK$73)</f>
        <v>0</v>
      </c>
      <c r="O14" s="17" t="str">
        <f t="shared" ref="O14:O66" si="4">IF(SUM(M14+N14)=0,"",SUM(M14+N14))</f>
        <v/>
      </c>
      <c r="P14" s="74">
        <f>SUMIF(Jan!$AJ$9:$AJ$39,$A14,Jan!AL$9:AL$39)+SUMIF(Feb!$AJ$9:$AJ$39,$A14,Feb!AL$9:AL$39)+SUMIF(Mar!$AJ$9:$AJ$39,$A14,Mar!AL$9:AL$39)+SUMIF(Apr!$AJ$9:$AJ$39,$A14,Apr!AL$9:AL$39)+SUMIF(Mai!$AJ$9:$AJ$39,$A14,Mai!AL$9:AL$39)+SUMIF(Jun!$AJ$9:$AJ$39,$A14,Jun!AL$9:AL$39)+SUMIF(Jul!$AJ$9:$AJ$39,$A14,Jul!AL$9:AL$39)+SUMIF(Aug!$AJ$9:$AJ$39,$A14,Aug!AL$9:AL$39)+SUMIF(Sep!$AJ$9:$AJ$39,$A14,Sep!AL$9:AL$39)+SUMIF(Okt!$AJ$9:$AJ$39,$A14,Okt!AL$9:AL$39)+SUMIF(Nov!$AJ$9:$AJ$39,$A14,Nov!AL$9:AL$39)+SUMIF(Dez!$AJ$9:$AJ$39,$A14,Dez!AL$9:AL$39)</f>
        <v>0</v>
      </c>
      <c r="Q14" s="74">
        <f ca="1">SUMIF(Jan!$AJ$34:$AJ$73,$A14,Jan!AL$43:AL$73)+SUMIF(Feb!$AJ$43:$AJ$73,$A14,Feb!AL$43:AL$73)+SUMIF(Mar!$AJ$43:$AJ$73,$A14,Mar!AL$43:AL$73)+SUMIF(Apr!$AJ$43:$AJ$73,$A14,Apr!AL$43:AL$73)+SUMIF(Mai!$AJ$43:$AJ$73,$A14,Mai!AL$43:AL$73)+SUMIF(Jun!$AJ$43:$AJ$73,$A14,Jun!AL$43:AL$73)+SUMIF(Jul!$AJ$43:$AJ$73,$A14,Jul!AL$43:AL$73)+SUMIF(Aug!$AJ$43:$AJ$73,$A14,Aug!AL$43:AL$73)+SUMIF(Sep!$AJ$43:$AJ$73,$A14,Sep!AL$43:AL$73)+SUMIF(Okt!$AJ$43:$AJ$73,$A14,Okt!AL$43:AL$73)+SUMIF(Nov!$AJ$43:$AJ$73,$A14,Nov!AL$43:AL$73)+SUMIF(Dez!$AJ$43:$AJ$73,$A14,Dez!AL$43:AL$73)</f>
        <v>0</v>
      </c>
      <c r="R14" s="11" t="str">
        <f t="shared" ref="R14:R66" ca="1" si="5">IF(SUM(P14+Q14)=0,"",SUM(P14+Q14))</f>
        <v/>
      </c>
      <c r="S14" s="74" t="str">
        <f>IF(V14=0,"",(SUMIF(Jan!AO$9:AO$73,A14,Jan!AN$9:AN$73)+SUMIF(Feb!AO$9:AO$73,A14,Feb!AN$9:AN$73)+SUMIF(Mar!AO$9:AO$73,A14,Mar!AN$9:AN$73)+SUMIF(Apr!AO$9:AO$73,A14,Apr!AN$9:AN$73)+SUMIF(Mai!AO$9:AO$73,A14,Mai!AN$9:AN$73)+SUMIF(Jun!AO$9:AO$73,A14,Jun!AN$9:AN$73)+SUMIF(Jul!AO$9:AO$73,A14,Jul!AN$9:AN$73)+SUMIF(Aug!AO$9:AO$73,A14,Aug!AN$9:AN$73)+SUMIF(Sep!AO$9:AO$73,A14,Sep!AN$9:AN$73)+SUMIF(Okt!AO$9:AO$73,A14,Okt!AN$9:AN$73)+SUMIF(Nov!AO$9:AO$73,A14,Nov!AN$9:AN$73)+SUMIF(Dez!AO$9:AO$73,A14,Dez!AN$9:AN$73))/V14)</f>
        <v/>
      </c>
      <c r="T14" s="1" t="str">
        <f t="shared" ref="T14:T66" si="6">IF(ISNUMBER($L14),IF(ISNUMBER($O14),$O14/$L14,""),"")</f>
        <v/>
      </c>
      <c r="U14" s="6" t="str">
        <f t="shared" ref="U14:U66" si="7">IF(ISNUMBER($L14),IF(ISNUMBER($O14),$L14/$O14/24,""),"")</f>
        <v/>
      </c>
      <c r="V14" s="94">
        <f>COUNTIF(Jan!$AJ$9:$AJ$39,$A14)+COUNTIF(Jan!$AJ$43:$AJ$73,$A14)+COUNTIF(Feb!$AJ$9:$AJ$39,$A14)+COUNTIF(Feb!$AJ$43:$AJ$73,$A14)+COUNTIF(Mar!$AJ$9:$AJ$39,$A14)+COUNTIF(Mar!$AJ$43:$AJ$73,$A14)+COUNTIF(Apr!$AJ$9:$AJ$39,$A14)+COUNTIF(Apr!$AJ$43:$AJ$73,$A14)+COUNTIF(Mai!$AJ$9:$AJ$39,$A14)+COUNTIF(Mai!$AJ$43:$AJ$73,$A14)+COUNTIF(Jun!$AJ$9:$AJ$39,$A14)+COUNTIF(Jun!$AJ$43:$AJ$73,$A14)+COUNTIF(Jul!$AJ$9:$AJ$39,$A14)+COUNTIF(Jul!$AJ$43:$AJ$73,$A14)+COUNTIF(Aug!$AJ$9:$AJ$39,$A14)+COUNTIF(Aug!$AJ$43:$AJ$73,$A14)+COUNTIF(Sep!$AJ$9:$AJ$39,$A14)+COUNTIF(Sep!$AJ$43:$AJ$73,$A14)+COUNTIF(Okt!$AJ$9:$AJ$39,$A14)+COUNTIF(Okt!$AJ$43:$AJ$73,$A14)+COUNTIF(Nov!$AJ$9:$AJ$39,$A14)+COUNTIF(Nov!$AJ$43:$AJ$73,$A14)+COUNTIF(Dez!$AJ$9:$AJ$39,$A14)+COUNTIF(Dez!$AJ$43:$AJ$73,$A14)</f>
        <v>0</v>
      </c>
      <c r="W14" s="8" t="str">
        <f t="shared" ref="W14:W66" si="8">IF(TEXT(V14,0)="","",IF(V14=0,"",IF(V14=1,"Wanderung mit","Wanderungen mit ø")))</f>
        <v/>
      </c>
      <c r="X14" s="6" t="str">
        <f t="shared" ref="X14:X66" si="9">IF(TEXT(V14,0)="","",IF(L14=0,"",IF(V14=0,"",L14/V14)))</f>
        <v/>
      </c>
      <c r="Y14" s="18" t="str">
        <f t="shared" ref="Y14:Y66" si="10">IF(TEXT(V14,0)="","",IF(V14=0,"","km"))</f>
        <v/>
      </c>
    </row>
    <row r="15" spans="1:25" x14ac:dyDescent="0.2">
      <c r="A15" s="175">
        <f>A14+1</f>
        <v>3</v>
      </c>
      <c r="B15" s="93" t="e">
        <f t="shared" si="1"/>
        <v>#N/A</v>
      </c>
      <c r="C15" s="495">
        <f>SUMIF(Jan!$A$9:$A$39,$A15,Jan!G$9:G$39)+SUMIF(Feb!$A$9:$A$39,$A15,Feb!G$9:G$39)+SUMIF(Mar!$A$9:$A$39,$A15,Mar!G$9:G$39)+SUMIF(Apr!$A$9:$A$39,$A15,Apr!G$9:G$39)+SUMIF(Mai!$A$9:$A$39,$A15,Mai!G$9:G$39)+SUMIF(Jun!$A$9:$A$39,$A15,Jun!G$9:G$39)+SUMIF(Jul!$A$9:$A$39,$A15,Jul!G$9:G$39)+SUMIF(Aug!$A$9:$A$39,$A15,Aug!G$9:G$39)+SUMIF(Sep!$A$9:$A$39,$A15,Sep!G$9:G$39)+SUMIF(Okt!$A$9:$A$39,$A15,Okt!G$9:G$39)+SUMIF(Nov!$A$9:$A$39,$A15,Nov!G$9:G$39)+SUMIF(Dez!$A$9:$A$39,$A15,Dez!G$9:G$39)</f>
        <v>0</v>
      </c>
      <c r="D15" s="496">
        <f>SUMIF(Jan!$A$9:$A$39,$A15,Jan!H$9:H$39)+SUMIF(Feb!$A$9:$A$39,$A15,Feb!H$9:H$39)+SUMIF(Mar!$A$9:$A$39,$A15,Mar!H$9:H$39)+SUMIF(Apr!$A$9:$A$39,$A15,Apr!H$9:H$39)+SUMIF(Mai!$A$9:$A$39,$A15,Mai!H$9:H$39)+SUMIF(Jun!$A$9:$A$39,$A15,Jun!H$9:H$39)+SUMIF(Jul!$A$9:$A$39,$A15,Jul!H$9:H$39)+SUMIF(Aug!$A$9:$A$39,$A15,Aug!H$9:H$39)+SUMIF(Sep!$A$9:$A$39,$A15,Sep!H$9:H$39)+SUMIF(Okt!$A$9:$A$39,$A15,Okt!H$9:H$39)+SUMIF(Nov!$A$9:$A$39,$A15,Nov!H$9:H$39)+SUMIF(Dez!$A$9:$A$39,$A15,Dez!H$9:H$39)</f>
        <v>0</v>
      </c>
      <c r="E15" s="496">
        <f>COUNTIF(Jan!$AJ$9:$AJ$39,$A15)+COUNTIF(Feb!$AJ$9:$AJ$39,$A15)+COUNTIF(Mar!$AI$9:$AI$39,$A15)+COUNTIF(Apr!$AI$9:$AI$39,$A15)+COUNTIF(Mai!$AI$9:$AI$39,$A15)+COUNTIF(Jun!$AI$9:$AI$39,$A15)+COUNTIF(Jul!$AI$9:$AI$39,$A15)+COUNTIF(Aug!$AI$9:$AI$39,$A15)+COUNTIF(Sep!$AI$9:$AI$39,$A15)+COUNTIF(Okt!$AI$9:$AI$39,$A15)+COUNTIF(Nov!$AI$9:$AI$39,$A15)+COUNTIF(Dez!$AI$9:$AI$39,$A15)</f>
        <v>0</v>
      </c>
      <c r="F15" s="496">
        <f>COUNTIF(Jan!$AJ$43:$AJ$73,$A15)+COUNTIF(Feb!$AJ$43:$AJ$73,$A15)+COUNTIF(Mar!$AI$43:$AI$73,$A15)+COUNTIF(Apr!$AI$43:$AI$73,$A15)+COUNTIF(Mai!$AI$43:$AI$73,$A15)+COUNTIF(Jun!$AI$43:$AI$73,$A15)+COUNTIF(Jul!$AI$43:$AI$73,$A15)+COUNTIF(Aug!$AI$43:$AI$73,$A15)+COUNTIF(Sep!$AI$43:$AI$73,$A15)+COUNTIF(Okt!$AI$43:$AI$73,$A15)+COUNTIF(Nov!$AI$43:$AI$73,$A15)+COUNTIF(Dez!$AI$43:$AI$73,$A15)</f>
        <v>0</v>
      </c>
      <c r="G15" s="496">
        <f t="shared" si="2"/>
        <v>0</v>
      </c>
      <c r="H15" s="93" t="str">
        <f t="shared" si="0"/>
        <v/>
      </c>
      <c r="I15" s="93" t="str">
        <f>IF(ISERROR(H15/(Start!$D$25*Start!$D$25)),"",H15/(Start!$D$25*Start!$D$25))</f>
        <v/>
      </c>
      <c r="J15" s="16">
        <f>SUMIF(Jan!$AJ$9:$AJ$39,$A15,Jan!AI$9:AI$39)+SUMIF(Feb!$AJ$9:$AJ$39,$A15,Feb!AI$9:AI$39)+SUMIF(Mar!$AJ$9:$AJ$39,$A15,Mar!AI$9:AI$39)+SUMIF(Apr!$AJ$9:$AJ$39,$A15,Apr!AI$9:AI$39)+SUMIF(Mai!$AJ$9:$AJ$39,$A15,Mai!AI$9:AI$39)+SUMIF(Jun!$AJ$9:$AJ$39,$A15,Jun!AI$9:AI$39)+SUMIF(Jul!$AJ$9:$AJ$39,$A15,Jul!AI$9:AI$39)+SUMIF(Aug!$AJ$9:$AJ$39,$A15,Aug!AI$9:AI$39)+SUMIF(Sep!$AJ$9:$AJ$39,$A15,Sep!AI$9:AI$39)+SUMIF(Okt!$AJ$9:$AJ$39,$A15,Okt!AI$9:AI$39)+SUMIF(Nov!$AJ$9:$AJ$39,$A15,Nov!AI$9:AI$39)+SUMIF(Dez!$AJ$9:$AJ$39,$A15,Dez!AI$9:AI$39)</f>
        <v>0</v>
      </c>
      <c r="K15" s="16">
        <f>SUMIF(Jan!$AJ$43:$AJ$73,$A15,Jan!AI$43:AI$73)+SUMIF(Feb!$AJ$43:$AJ$73,$A15,Feb!AI$43:AI$73)+SUMIF(Mar!$AJ$43:$AJ$73,$A15,Mar!AI$43:AI$73)+SUMIF(Apr!$AJ$43:$AJ$73,$A15,Apr!AI$43:AI$73)+SUMIF(Mai!$AJ$43:$AJ$73,$A15,Mai!AI$43:AI$73)+SUMIF(Jun!$AJ$43:$AJ$73,$A15,Jun!AI$43:AI$73)+SUMIF(Jul!$AJ$43:$AJ$73,$A15,Jul!AI$43:AI$73)+SUMIF(Aug!$AJ$43:$AJ$73,$A15,Aug!AI$43:AI$73)+SUMIF(Sep!$AJ$43:$AJ$73,$A15,Sep!AI$43:AI$73)+SUMIF(Okt!$AJ$43:$AJ$73,$A15,Okt!AI$43:AI$73)+SUMIF(Nov!$AJ$43:$AJ$73,$A15,Nov!AI$43:AI$73)+SUMIF(Dez!$AJ$43:$AJ$73,$A15,Dez!AI$43:AI$73)</f>
        <v>0</v>
      </c>
      <c r="L15" s="16" t="str">
        <f t="shared" si="3"/>
        <v/>
      </c>
      <c r="M15" s="17">
        <f>SUMIF(Jan!$AJ$9:$AJ$39,$A15,Jan!AK$9:AK$39)+SUMIF(Feb!$AJ$9:$AJ$39,$A15,Feb!AK$9:AK$39)+SUMIF(Mar!$AI$9:$AI$39,$A15,Mar!AK$9:AK$39)+SUMIF(Apr!$AI$9:$AI$39,$A15,Apr!AK$9:AK$39)+SUMIF(Mai!$AI$9:$AI$39,$A15,Mai!AK$9:AM$39)+SUMIF(Jun!$AI$9:$AI$39,$A15,Jun!AK$9:AK$39)+SUMIF(Jul!$AI$9:$AI$39,$A15,Jul!AK$9:AK$39)+SUMIF(Aug!$AI$9:$AI$39,$A15,Aug!AK$9:AK$39)+SUMIF(Sep!$AI$9:$AI$39,$A15,Sep!AK$9:AK$39)+SUMIF(Okt!$AI$9:$AI$39,$A15,Okt!AK$9:AK$39)+SUMIF(Nov!$AI$9:$AI$39,$A15,Nov!AK$9:AK$39)+SUMIF(Dez!$AI$9:$AI$39,$A15,Dez!AK$9:AK$39)</f>
        <v>0</v>
      </c>
      <c r="N15" s="17">
        <f>SUMIF(Jan!$AJ$43:$AJ$73,$A15,Jan!AK$43:AK$73)+SUMIF(Feb!$AJ$43:$AJ$73,$A15,Feb!AK$43:AK$73)+SUMIF(Mar!$AI$43:$AI$73,$A15,Mar!AK$43:AK$73)+SUMIF(Apr!$AI$43:$AI$73,$A15,Apr!AK$43:AK$73)+SUMIF(Mai!$AI$43:$AI$73,$A15,Mai!AK$43:AM$73)+SUMIF(Jun!$AI$43:$AI$73,$A15,Jun!AK$43:AK$73)+SUMIF(Jul!$AI$43:$AI$73,$A15,Jul!AK$43:AK$73)+SUMIF(Aug!$AI$43:$AI$73,$A15,Aug!AK$43:AK$73)+SUMIF(Sep!$AI$43:$AI$73,$A15,Sep!AK$43:AK$73)+SUMIF(Okt!$AI$43:$AI$73,$A15,Okt!AK$43:AK$73)+SUMIF(Nov!$AI$43:$AI$73,$A15,Nov!AK$43:AK$73)+SUMIF(Dez!$AI$43:$AI$73,$A15,Dez!AK$43:AK$73)</f>
        <v>0</v>
      </c>
      <c r="O15" s="17" t="str">
        <f t="shared" si="4"/>
        <v/>
      </c>
      <c r="P15" s="74">
        <f>SUMIF(Jan!$AJ$9:$AJ$39,$A15,Jan!AL$9:AL$39)+SUMIF(Feb!$AJ$9:$AJ$39,$A15,Feb!AL$9:AL$39)+SUMIF(Mar!$AJ$9:$AJ$39,$A15,Mar!AL$9:AL$39)+SUMIF(Apr!$AJ$9:$AJ$39,$A15,Apr!AL$9:AL$39)+SUMIF(Mai!$AJ$9:$AJ$39,$A15,Mai!AL$9:AL$39)+SUMIF(Jun!$AJ$9:$AJ$39,$A15,Jun!AL$9:AL$39)+SUMIF(Jul!$AJ$9:$AJ$39,$A15,Jul!AL$9:AL$39)+SUMIF(Aug!$AJ$9:$AJ$39,$A15,Aug!AL$9:AL$39)+SUMIF(Sep!$AJ$9:$AJ$39,$A15,Sep!AL$9:AL$39)+SUMIF(Okt!$AJ$9:$AJ$39,$A15,Okt!AL$9:AL$39)+SUMIF(Nov!$AJ$9:$AJ$39,$A15,Nov!AL$9:AL$39)+SUMIF(Dez!$AJ$9:$AJ$39,$A15,Dez!AL$9:AL$39)</f>
        <v>0</v>
      </c>
      <c r="Q15" s="74">
        <f ca="1">SUMIF(Jan!$AJ$34:$AJ$73,$A15,Jan!AL$43:AL$73)+SUMIF(Feb!$AJ$43:$AJ$73,$A15,Feb!AL$43:AL$73)+SUMIF(Mar!$AJ$43:$AJ$73,$A15,Mar!AL$43:AL$73)+SUMIF(Apr!$AJ$43:$AJ$73,$A15,Apr!AL$43:AL$73)+SUMIF(Mai!$AJ$43:$AJ$73,$A15,Mai!AL$43:AL$73)+SUMIF(Jun!$AJ$43:$AJ$73,$A15,Jun!AL$43:AL$73)+SUMIF(Jul!$AJ$43:$AJ$73,$A15,Jul!AL$43:AL$73)+SUMIF(Aug!$AJ$43:$AJ$73,$A15,Aug!AL$43:AL$73)+SUMIF(Sep!$AJ$43:$AJ$73,$A15,Sep!AL$43:AL$73)+SUMIF(Okt!$AJ$43:$AJ$73,$A15,Okt!AL$43:AL$73)+SUMIF(Nov!$AJ$43:$AJ$73,$A15,Nov!AL$43:AL$73)+SUMIF(Dez!$AJ$43:$AJ$73,$A15,Dez!AL$43:AL$73)</f>
        <v>0</v>
      </c>
      <c r="R15" s="11" t="str">
        <f t="shared" ca="1" si="5"/>
        <v/>
      </c>
      <c r="S15" s="74" t="str">
        <f>IF(V15=0,"",(SUMIF(Jan!AO$9:AO$73,A15,Jan!AN$9:AN$73)+SUMIF(Feb!AO$9:AO$73,A15,Feb!AN$9:AN$73)+SUMIF(Mar!AO$9:AO$73,A15,Mar!AN$9:AN$73)+SUMIF(Apr!AO$9:AO$73,A15,Apr!AN$9:AN$73)+SUMIF(Mai!AO$9:AO$73,A15,Mai!AN$9:AN$73)+SUMIF(Jun!AO$9:AO$73,A15,Jun!AN$9:AN$73)+SUMIF(Jul!AO$9:AO$73,A15,Jul!AN$9:AN$73)+SUMIF(Aug!AO$9:AO$73,A15,Aug!AN$9:AN$73)+SUMIF(Sep!AO$9:AO$73,A15,Sep!AN$9:AN$73)+SUMIF(Okt!AO$9:AO$73,A15,Okt!AN$9:AN$73)+SUMIF(Nov!AO$9:AO$73,A15,Nov!AN$9:AN$73)+SUMIF(Dez!AO$9:AO$73,A15,Dez!AN$9:AN$73))/V15)</f>
        <v/>
      </c>
      <c r="T15" s="1" t="str">
        <f t="shared" si="6"/>
        <v/>
      </c>
      <c r="U15" s="6" t="str">
        <f t="shared" si="7"/>
        <v/>
      </c>
      <c r="V15" s="94">
        <f>COUNTIF(Jan!$AJ$9:$AJ$39,$A15)+COUNTIF(Jan!$AJ$43:$AJ$73,$A15)+COUNTIF(Feb!$AJ$9:$AJ$39,$A15)+COUNTIF(Feb!$AJ$43:$AJ$73,$A15)+COUNTIF(Mar!$AJ$9:$AJ$39,$A15)+COUNTIF(Mar!$AJ$43:$AJ$73,$A15)+COUNTIF(Apr!$AJ$9:$AJ$39,$A15)+COUNTIF(Apr!$AJ$43:$AJ$73,$A15)+COUNTIF(Mai!$AJ$9:$AJ$39,$A15)+COUNTIF(Mai!$AJ$43:$AJ$73,$A15)+COUNTIF(Jun!$AJ$9:$AJ$39,$A15)+COUNTIF(Jun!$AJ$43:$AJ$73,$A15)+COUNTIF(Jul!$AJ$9:$AJ$39,$A15)+COUNTIF(Jul!$AJ$43:$AJ$73,$A15)+COUNTIF(Aug!$AJ$9:$AJ$39,$A15)+COUNTIF(Aug!$AJ$43:$AJ$73,$A15)+COUNTIF(Sep!$AJ$9:$AJ$39,$A15)+COUNTIF(Sep!$AJ$43:$AJ$73,$A15)+COUNTIF(Okt!$AJ$9:$AJ$39,$A15)+COUNTIF(Okt!$AJ$43:$AJ$73,$A15)+COUNTIF(Nov!$AJ$9:$AJ$39,$A15)+COUNTIF(Nov!$AJ$43:$AJ$73,$A15)+COUNTIF(Dez!$AJ$9:$AJ$39,$A15)+COUNTIF(Dez!$AJ$43:$AJ$73,$A15)</f>
        <v>0</v>
      </c>
      <c r="W15" s="8" t="str">
        <f t="shared" si="8"/>
        <v/>
      </c>
      <c r="X15" s="6" t="str">
        <f t="shared" si="9"/>
        <v/>
      </c>
      <c r="Y15" s="18" t="str">
        <f t="shared" si="10"/>
        <v/>
      </c>
    </row>
    <row r="16" spans="1:25" x14ac:dyDescent="0.2">
      <c r="A16" s="175">
        <f t="shared" ref="A16:A66" si="11">A15+1</f>
        <v>4</v>
      </c>
      <c r="B16" s="93" t="e">
        <f t="shared" si="1"/>
        <v>#N/A</v>
      </c>
      <c r="C16" s="495">
        <f>SUMIF(Jan!$A$9:$A$39,$A16,Jan!G$9:G$39)+SUMIF(Feb!$A$9:$A$39,$A16,Feb!G$9:G$39)+SUMIF(Mar!$A$9:$A$39,$A16,Mar!G$9:G$39)+SUMIF(Apr!$A$9:$A$39,$A16,Apr!G$9:G$39)+SUMIF(Mai!$A$9:$A$39,$A16,Mai!G$9:G$39)+SUMIF(Jun!$A$9:$A$39,$A16,Jun!G$9:G$39)+SUMIF(Jul!$A$9:$A$39,$A16,Jul!G$9:G$39)+SUMIF(Aug!$A$9:$A$39,$A16,Aug!G$9:G$39)+SUMIF(Sep!$A$9:$A$39,$A16,Sep!G$9:G$39)+SUMIF(Okt!$A$9:$A$39,$A16,Okt!G$9:G$39)+SUMIF(Nov!$A$9:$A$39,$A16,Nov!G$9:G$39)+SUMIF(Dez!$A$9:$A$39,$A16,Dez!G$9:G$39)</f>
        <v>0</v>
      </c>
      <c r="D16" s="496">
        <f>SUMIF(Jan!$A$9:$A$39,$A16,Jan!H$9:H$39)+SUMIF(Feb!$A$9:$A$39,$A16,Feb!H$9:H$39)+SUMIF(Mar!$A$9:$A$39,$A16,Mar!H$9:H$39)+SUMIF(Apr!$A$9:$A$39,$A16,Apr!H$9:H$39)+SUMIF(Mai!$A$9:$A$39,$A16,Mai!H$9:H$39)+SUMIF(Jun!$A$9:$A$39,$A16,Jun!H$9:H$39)+SUMIF(Jul!$A$9:$A$39,$A16,Jul!H$9:H$39)+SUMIF(Aug!$A$9:$A$39,$A16,Aug!H$9:H$39)+SUMIF(Sep!$A$9:$A$39,$A16,Sep!H$9:H$39)+SUMIF(Okt!$A$9:$A$39,$A16,Okt!H$9:H$39)+SUMIF(Nov!$A$9:$A$39,$A16,Nov!H$9:H$39)+SUMIF(Dez!$A$9:$A$39,$A16,Dez!H$9:H$39)</f>
        <v>0</v>
      </c>
      <c r="E16" s="496">
        <f>COUNTIF(Jan!$AJ$9:$AJ$39,$A16)+COUNTIF(Feb!$AJ$9:$AJ$39,$A16)+COUNTIF(Mar!$AI$9:$AI$39,$A16)+COUNTIF(Apr!$AI$9:$AI$39,$A16)+COUNTIF(Mai!$AI$9:$AI$39,$A16)+COUNTIF(Jun!$AI$9:$AI$39,$A16)+COUNTIF(Jul!$AI$9:$AI$39,$A16)+COUNTIF(Aug!$AI$9:$AI$39,$A16)+COUNTIF(Sep!$AI$9:$AI$39,$A16)+COUNTIF(Okt!$AI$9:$AI$39,$A16)+COUNTIF(Nov!$AI$9:$AI$39,$A16)+COUNTIF(Dez!$AI$9:$AI$39,$A16)</f>
        <v>0</v>
      </c>
      <c r="F16" s="496">
        <f>COUNTIF(Jan!$AJ$43:$AJ$73,$A16)+COUNTIF(Feb!$AJ$43:$AJ$73,$A16)+COUNTIF(Mar!$AI$43:$AI$73,$A16)+COUNTIF(Apr!$AI$43:$AI$73,$A16)+COUNTIF(Mai!$AI$43:$AI$73,$A16)+COUNTIF(Jun!$AI$43:$AI$73,$A16)+COUNTIF(Jul!$AI$43:$AI$73,$A16)+COUNTIF(Aug!$AI$43:$AI$73,$A16)+COUNTIF(Sep!$AI$43:$AI$73,$A16)+COUNTIF(Okt!$AI$43:$AI$73,$A16)+COUNTIF(Nov!$AI$43:$AI$73,$A16)+COUNTIF(Dez!$AI$43:$AI$73,$A16)</f>
        <v>0</v>
      </c>
      <c r="G16" s="496">
        <f t="shared" si="2"/>
        <v>0</v>
      </c>
      <c r="H16" s="93" t="str">
        <f t="shared" si="0"/>
        <v/>
      </c>
      <c r="I16" s="93" t="str">
        <f>IF(ISERROR(H16/(Start!$D$25*Start!$D$25)),"",H16/(Start!$D$25*Start!$D$25))</f>
        <v/>
      </c>
      <c r="J16" s="16">
        <f>SUMIF(Jan!$AJ$9:$AJ$39,$A16,Jan!AI$9:AI$39)+SUMIF(Feb!$AJ$9:$AJ$39,$A16,Feb!AI$9:AI$39)+SUMIF(Mar!$AJ$9:$AJ$39,$A16,Mar!AI$9:AI$39)+SUMIF(Apr!$AJ$9:$AJ$39,$A16,Apr!AI$9:AI$39)+SUMIF(Mai!$AJ$9:$AJ$39,$A16,Mai!AI$9:AI$39)+SUMIF(Jun!$AJ$9:$AJ$39,$A16,Jun!AI$9:AI$39)+SUMIF(Jul!$AJ$9:$AJ$39,$A16,Jul!AI$9:AI$39)+SUMIF(Aug!$AJ$9:$AJ$39,$A16,Aug!AI$9:AI$39)+SUMIF(Sep!$AJ$9:$AJ$39,$A16,Sep!AI$9:AI$39)+SUMIF(Okt!$AJ$9:$AJ$39,$A16,Okt!AI$9:AI$39)+SUMIF(Nov!$AJ$9:$AJ$39,$A16,Nov!AI$9:AI$39)+SUMIF(Dez!$AJ$9:$AJ$39,$A16,Dez!AI$9:AI$39)</f>
        <v>0</v>
      </c>
      <c r="K16" s="16">
        <f>SUMIF(Jan!$AJ$43:$AJ$73,$A16,Jan!AI$43:AI$73)+SUMIF(Feb!$AJ$43:$AJ$73,$A16,Feb!AI$43:AI$73)+SUMIF(Mar!$AJ$43:$AJ$73,$A16,Mar!AI$43:AI$73)+SUMIF(Apr!$AJ$43:$AJ$73,$A16,Apr!AI$43:AI$73)+SUMIF(Mai!$AJ$43:$AJ$73,$A16,Mai!AI$43:AI$73)+SUMIF(Jun!$AJ$43:$AJ$73,$A16,Jun!AI$43:AI$73)+SUMIF(Jul!$AJ$43:$AJ$73,$A16,Jul!AI$43:AI$73)+SUMIF(Aug!$AJ$43:$AJ$73,$A16,Aug!AI$43:AI$73)+SUMIF(Sep!$AJ$43:$AJ$73,$A16,Sep!AI$43:AI$73)+SUMIF(Okt!$AJ$43:$AJ$73,$A16,Okt!AI$43:AI$73)+SUMIF(Nov!$AJ$43:$AJ$73,$A16,Nov!AI$43:AI$73)+SUMIF(Dez!$AJ$43:$AJ$73,$A16,Dez!AI$43:AI$73)</f>
        <v>0</v>
      </c>
      <c r="L16" s="16" t="str">
        <f t="shared" si="3"/>
        <v/>
      </c>
      <c r="M16" s="17">
        <f>SUMIF(Jan!$AJ$9:$AJ$39,$A16,Jan!AK$9:AK$39)+SUMIF(Feb!$AJ$9:$AJ$39,$A16,Feb!AK$9:AK$39)+SUMIF(Mar!$AI$9:$AI$39,$A16,Mar!AK$9:AK$39)+SUMIF(Apr!$AI$9:$AI$39,$A16,Apr!AK$9:AK$39)+SUMIF(Mai!$AI$9:$AI$39,$A16,Mai!AK$9:AM$39)+SUMIF(Jun!$AI$9:$AI$39,$A16,Jun!AK$9:AK$39)+SUMIF(Jul!$AI$9:$AI$39,$A16,Jul!AK$9:AK$39)+SUMIF(Aug!$AI$9:$AI$39,$A16,Aug!AK$9:AK$39)+SUMIF(Sep!$AI$9:$AI$39,$A16,Sep!AK$9:AK$39)+SUMIF(Okt!$AI$9:$AI$39,$A16,Okt!AK$9:AK$39)+SUMIF(Nov!$AI$9:$AI$39,$A16,Nov!AK$9:AK$39)+SUMIF(Dez!$AI$9:$AI$39,$A16,Dez!AK$9:AK$39)</f>
        <v>0</v>
      </c>
      <c r="N16" s="17">
        <f>SUMIF(Jan!$AJ$43:$AJ$73,$A16,Jan!AK$43:AK$73)+SUMIF(Feb!$AJ$43:$AJ$73,$A16,Feb!AK$43:AK$73)+SUMIF(Mar!$AI$43:$AI$73,$A16,Mar!AK$43:AK$73)+SUMIF(Apr!$AI$43:$AI$73,$A16,Apr!AK$43:AK$73)+SUMIF(Mai!$AI$43:$AI$73,$A16,Mai!AK$43:AM$73)+SUMIF(Jun!$AI$43:$AI$73,$A16,Jun!AK$43:AK$73)+SUMIF(Jul!$AI$43:$AI$73,$A16,Jul!AK$43:AK$73)+SUMIF(Aug!$AI$43:$AI$73,$A16,Aug!AK$43:AK$73)+SUMIF(Sep!$AI$43:$AI$73,$A16,Sep!AK$43:AK$73)+SUMIF(Okt!$AI$43:$AI$73,$A16,Okt!AK$43:AK$73)+SUMIF(Nov!$AI$43:$AI$73,$A16,Nov!AK$43:AK$73)+SUMIF(Dez!$AI$43:$AI$73,$A16,Dez!AK$43:AK$73)</f>
        <v>0</v>
      </c>
      <c r="O16" s="17" t="str">
        <f t="shared" si="4"/>
        <v/>
      </c>
      <c r="P16" s="74">
        <f>SUMIF(Jan!$AJ$9:$AJ$39,$A16,Jan!AL$9:AL$39)+SUMIF(Feb!$AJ$9:$AJ$39,$A16,Feb!AL$9:AL$39)+SUMIF(Mar!$AJ$9:$AJ$39,$A16,Mar!AL$9:AL$39)+SUMIF(Apr!$AJ$9:$AJ$39,$A16,Apr!AL$9:AL$39)+SUMIF(Mai!$AJ$9:$AJ$39,$A16,Mai!AL$9:AL$39)+SUMIF(Jun!$AJ$9:$AJ$39,$A16,Jun!AL$9:AL$39)+SUMIF(Jul!$AJ$9:$AJ$39,$A16,Jul!AL$9:AL$39)+SUMIF(Aug!$AJ$9:$AJ$39,$A16,Aug!AL$9:AL$39)+SUMIF(Sep!$AJ$9:$AJ$39,$A16,Sep!AL$9:AL$39)+SUMIF(Okt!$AJ$9:$AJ$39,$A16,Okt!AL$9:AL$39)+SUMIF(Nov!$AJ$9:$AJ$39,$A16,Nov!AL$9:AL$39)+SUMIF(Dez!$AJ$9:$AJ$39,$A16,Dez!AL$9:AL$39)</f>
        <v>0</v>
      </c>
      <c r="Q16" s="74">
        <f ca="1">SUMIF(Jan!$AJ$34:$AJ$73,$A16,Jan!AL$43:AL$73)+SUMIF(Feb!$AJ$43:$AJ$73,$A16,Feb!AL$43:AL$73)+SUMIF(Mar!$AJ$43:$AJ$73,$A16,Mar!AL$43:AL$73)+SUMIF(Apr!$AJ$43:$AJ$73,$A16,Apr!AL$43:AL$73)+SUMIF(Mai!$AJ$43:$AJ$73,$A16,Mai!AL$43:AL$73)+SUMIF(Jun!$AJ$43:$AJ$73,$A16,Jun!AL$43:AL$73)+SUMIF(Jul!$AJ$43:$AJ$73,$A16,Jul!AL$43:AL$73)+SUMIF(Aug!$AJ$43:$AJ$73,$A16,Aug!AL$43:AL$73)+SUMIF(Sep!$AJ$43:$AJ$73,$A16,Sep!AL$43:AL$73)+SUMIF(Okt!$AJ$43:$AJ$73,$A16,Okt!AL$43:AL$73)+SUMIF(Nov!$AJ$43:$AJ$73,$A16,Nov!AL$43:AL$73)+SUMIF(Dez!$AJ$43:$AJ$73,$A16,Dez!AL$43:AL$73)</f>
        <v>0</v>
      </c>
      <c r="R16" s="11" t="str">
        <f t="shared" ca="1" si="5"/>
        <v/>
      </c>
      <c r="S16" s="74" t="str">
        <f>IF(V16=0,"",(SUMIF(Jan!AO$9:AO$73,A16,Jan!AN$9:AN$73)+SUMIF(Feb!AO$9:AO$73,A16,Feb!AN$9:AN$73)+SUMIF(Mar!AO$9:AO$73,A16,Mar!AN$9:AN$73)+SUMIF(Apr!AO$9:AO$73,A16,Apr!AN$9:AN$73)+SUMIF(Mai!AO$9:AO$73,A16,Mai!AN$9:AN$73)+SUMIF(Jun!AO$9:AO$73,A16,Jun!AN$9:AN$73)+SUMIF(Jul!AO$9:AO$73,A16,Jul!AN$9:AN$73)+SUMIF(Aug!AO$9:AO$73,A16,Aug!AN$9:AN$73)+SUMIF(Sep!AO$9:AO$73,A16,Sep!AN$9:AN$73)+SUMIF(Okt!AO$9:AO$73,A16,Okt!AN$9:AN$73)+SUMIF(Nov!AO$9:AO$73,A16,Nov!AN$9:AN$73)+SUMIF(Dez!AO$9:AO$73,A16,Dez!AN$9:AN$73))/V16)</f>
        <v/>
      </c>
      <c r="T16" s="1" t="str">
        <f t="shared" si="6"/>
        <v/>
      </c>
      <c r="U16" s="6" t="str">
        <f t="shared" si="7"/>
        <v/>
      </c>
      <c r="V16" s="94">
        <f>COUNTIF(Jan!$AJ$9:$AJ$39,$A16)+COUNTIF(Jan!$AJ$43:$AJ$73,$A16)+COUNTIF(Feb!$AJ$9:$AJ$39,$A16)+COUNTIF(Feb!$AJ$43:$AJ$73,$A16)+COUNTIF(Mar!$AJ$9:$AJ$39,$A16)+COUNTIF(Mar!$AJ$43:$AJ$73,$A16)+COUNTIF(Apr!$AJ$9:$AJ$39,$A16)+COUNTIF(Apr!$AJ$43:$AJ$73,$A16)+COUNTIF(Mai!$AJ$9:$AJ$39,$A16)+COUNTIF(Mai!$AJ$43:$AJ$73,$A16)+COUNTIF(Jun!$AJ$9:$AJ$39,$A16)+COUNTIF(Jun!$AJ$43:$AJ$73,$A16)+COUNTIF(Jul!$AJ$9:$AJ$39,$A16)+COUNTIF(Jul!$AJ$43:$AJ$73,$A16)+COUNTIF(Aug!$AJ$9:$AJ$39,$A16)+COUNTIF(Aug!$AJ$43:$AJ$73,$A16)+COUNTIF(Sep!$AJ$9:$AJ$39,$A16)+COUNTIF(Sep!$AJ$43:$AJ$73,$A16)+COUNTIF(Okt!$AJ$9:$AJ$39,$A16)+COUNTIF(Okt!$AJ$43:$AJ$73,$A16)+COUNTIF(Nov!$AJ$9:$AJ$39,$A16)+COUNTIF(Nov!$AJ$43:$AJ$73,$A16)+COUNTIF(Dez!$AJ$9:$AJ$39,$A16)+COUNTIF(Dez!$AJ$43:$AJ$73,$A16)</f>
        <v>0</v>
      </c>
      <c r="W16" s="8" t="str">
        <f t="shared" si="8"/>
        <v/>
      </c>
      <c r="X16" s="6" t="str">
        <f t="shared" si="9"/>
        <v/>
      </c>
      <c r="Y16" s="18" t="str">
        <f t="shared" si="10"/>
        <v/>
      </c>
    </row>
    <row r="17" spans="1:25" x14ac:dyDescent="0.2">
      <c r="A17" s="175">
        <f t="shared" si="11"/>
        <v>5</v>
      </c>
      <c r="B17" s="93" t="e">
        <f t="shared" si="1"/>
        <v>#N/A</v>
      </c>
      <c r="C17" s="495">
        <f>SUMIF(Jan!$A$9:$A$39,$A17,Jan!G$9:G$39)+SUMIF(Feb!$A$9:$A$39,$A17,Feb!G$9:G$39)+SUMIF(Mar!$A$9:$A$39,$A17,Mar!G$9:G$39)+SUMIF(Apr!$A$9:$A$39,$A17,Apr!G$9:G$39)+SUMIF(Mai!$A$9:$A$39,$A17,Mai!G$9:G$39)+SUMIF(Jun!$A$9:$A$39,$A17,Jun!G$9:G$39)+SUMIF(Jul!$A$9:$A$39,$A17,Jul!G$9:G$39)+SUMIF(Aug!$A$9:$A$39,$A17,Aug!G$9:G$39)+SUMIF(Sep!$A$9:$A$39,$A17,Sep!G$9:G$39)+SUMIF(Okt!$A$9:$A$39,$A17,Okt!G$9:G$39)+SUMIF(Nov!$A$9:$A$39,$A17,Nov!G$9:G$39)+SUMIF(Dez!$A$9:$A$39,$A17,Dez!G$9:G$39)</f>
        <v>0</v>
      </c>
      <c r="D17" s="496">
        <f>SUMIF(Jan!$A$9:$A$39,$A17,Jan!H$9:H$39)+SUMIF(Feb!$A$9:$A$39,$A17,Feb!H$9:H$39)+SUMIF(Mar!$A$9:$A$39,$A17,Mar!H$9:H$39)+SUMIF(Apr!$A$9:$A$39,$A17,Apr!H$9:H$39)+SUMIF(Mai!$A$9:$A$39,$A17,Mai!H$9:H$39)+SUMIF(Jun!$A$9:$A$39,$A17,Jun!H$9:H$39)+SUMIF(Jul!$A$9:$A$39,$A17,Jul!H$9:H$39)+SUMIF(Aug!$A$9:$A$39,$A17,Aug!H$9:H$39)+SUMIF(Sep!$A$9:$A$39,$A17,Sep!H$9:H$39)+SUMIF(Okt!$A$9:$A$39,$A17,Okt!H$9:H$39)+SUMIF(Nov!$A$9:$A$39,$A17,Nov!H$9:H$39)+SUMIF(Dez!$A$9:$A$39,$A17,Dez!H$9:H$39)</f>
        <v>0</v>
      </c>
      <c r="E17" s="496">
        <f>COUNTIF(Jan!$AJ$9:$AJ$39,$A17)+COUNTIF(Feb!$AJ$9:$AJ$39,$A17)+COUNTIF(Mar!$AI$9:$AI$39,$A17)+COUNTIF(Apr!$AI$9:$AI$39,$A17)+COUNTIF(Mai!$AI$9:$AI$39,$A17)+COUNTIF(Jun!$AI$9:$AI$39,$A17)+COUNTIF(Jul!$AI$9:$AI$39,$A17)+COUNTIF(Aug!$AI$9:$AI$39,$A17)+COUNTIF(Sep!$AI$9:$AI$39,$A17)+COUNTIF(Okt!$AI$9:$AI$39,$A17)+COUNTIF(Nov!$AI$9:$AI$39,$A17)+COUNTIF(Dez!$AI$9:$AI$39,$A17)</f>
        <v>0</v>
      </c>
      <c r="F17" s="496">
        <f>COUNTIF(Jan!$AJ$43:$AJ$73,$A17)+COUNTIF(Feb!$AJ$43:$AJ$73,$A17)+COUNTIF(Mar!$AI$43:$AI$73,$A17)+COUNTIF(Apr!$AI$43:$AI$73,$A17)+COUNTIF(Mai!$AI$43:$AI$73,$A17)+COUNTIF(Jun!$AI$43:$AI$73,$A17)+COUNTIF(Jul!$AI$43:$AI$73,$A17)+COUNTIF(Aug!$AI$43:$AI$73,$A17)+COUNTIF(Sep!$AI$43:$AI$73,$A17)+COUNTIF(Okt!$AI$43:$AI$73,$A17)+COUNTIF(Nov!$AI$43:$AI$73,$A17)+COUNTIF(Dez!$AI$43:$AI$73,$A17)</f>
        <v>0</v>
      </c>
      <c r="G17" s="496">
        <f t="shared" si="2"/>
        <v>0</v>
      </c>
      <c r="H17" s="93" t="str">
        <f t="shared" si="0"/>
        <v/>
      </c>
      <c r="I17" s="93" t="str">
        <f>IF(ISERROR(H17/(Start!$D$25*Start!$D$25)),"",H17/(Start!$D$25*Start!$D$25))</f>
        <v/>
      </c>
      <c r="J17" s="16">
        <f>SUMIF(Jan!$AJ$9:$AJ$39,$A17,Jan!AI$9:AI$39)+SUMIF(Feb!$AJ$9:$AJ$39,$A17,Feb!AI$9:AI$39)+SUMIF(Mar!$AJ$9:$AJ$39,$A17,Mar!AI$9:AI$39)+SUMIF(Apr!$AJ$9:$AJ$39,$A17,Apr!AI$9:AI$39)+SUMIF(Mai!$AJ$9:$AJ$39,$A17,Mai!AI$9:AI$39)+SUMIF(Jun!$AJ$9:$AJ$39,$A17,Jun!AI$9:AI$39)+SUMIF(Jul!$AJ$9:$AJ$39,$A17,Jul!AI$9:AI$39)+SUMIF(Aug!$AJ$9:$AJ$39,$A17,Aug!AI$9:AI$39)+SUMIF(Sep!$AJ$9:$AJ$39,$A17,Sep!AI$9:AI$39)+SUMIF(Okt!$AJ$9:$AJ$39,$A17,Okt!AI$9:AI$39)+SUMIF(Nov!$AJ$9:$AJ$39,$A17,Nov!AI$9:AI$39)+SUMIF(Dez!$AJ$9:$AJ$39,$A17,Dez!AI$9:AI$39)</f>
        <v>0</v>
      </c>
      <c r="K17" s="16">
        <f>SUMIF(Jan!$AJ$43:$AJ$73,$A17,Jan!AI$43:AI$73)+SUMIF(Feb!$AJ$43:$AJ$73,$A17,Feb!AI$43:AI$73)+SUMIF(Mar!$AJ$43:$AJ$73,$A17,Mar!AI$43:AI$73)+SUMIF(Apr!$AJ$43:$AJ$73,$A17,Apr!AI$43:AI$73)+SUMIF(Mai!$AJ$43:$AJ$73,$A17,Mai!AI$43:AI$73)+SUMIF(Jun!$AJ$43:$AJ$73,$A17,Jun!AI$43:AI$73)+SUMIF(Jul!$AJ$43:$AJ$73,$A17,Jul!AI$43:AI$73)+SUMIF(Aug!$AJ$43:$AJ$73,$A17,Aug!AI$43:AI$73)+SUMIF(Sep!$AJ$43:$AJ$73,$A17,Sep!AI$43:AI$73)+SUMIF(Okt!$AJ$43:$AJ$73,$A17,Okt!AI$43:AI$73)+SUMIF(Nov!$AJ$43:$AJ$73,$A17,Nov!AI$43:AI$73)+SUMIF(Dez!$AJ$43:$AJ$73,$A17,Dez!AI$43:AI$73)</f>
        <v>0</v>
      </c>
      <c r="L17" s="16" t="str">
        <f t="shared" si="3"/>
        <v/>
      </c>
      <c r="M17" s="17">
        <f>SUMIF(Jan!$AJ$9:$AJ$39,$A17,Jan!AK$9:AK$39)+SUMIF(Feb!$AJ$9:$AJ$39,$A17,Feb!AK$9:AK$39)+SUMIF(Mar!$AI$9:$AI$39,$A17,Mar!AK$9:AK$39)+SUMIF(Apr!$AI$9:$AI$39,$A17,Apr!AK$9:AK$39)+SUMIF(Mai!$AI$9:$AI$39,$A17,Mai!AK$9:AM$39)+SUMIF(Jun!$AI$9:$AI$39,$A17,Jun!AK$9:AK$39)+SUMIF(Jul!$AI$9:$AI$39,$A17,Jul!AK$9:AK$39)+SUMIF(Aug!$AI$9:$AI$39,$A17,Aug!AK$9:AK$39)+SUMIF(Sep!$AI$9:$AI$39,$A17,Sep!AK$9:AK$39)+SUMIF(Okt!$AI$9:$AI$39,$A17,Okt!AK$9:AK$39)+SUMIF(Nov!$AI$9:$AI$39,$A17,Nov!AK$9:AK$39)+SUMIF(Dez!$AI$9:$AI$39,$A17,Dez!AK$9:AK$39)</f>
        <v>0</v>
      </c>
      <c r="N17" s="17">
        <f>SUMIF(Jan!$AJ$43:$AJ$73,$A17,Jan!AK$43:AK$73)+SUMIF(Feb!$AJ$43:$AJ$73,$A17,Feb!AK$43:AK$73)+SUMIF(Mar!$AI$43:$AI$73,$A17,Mar!AK$43:AK$73)+SUMIF(Apr!$AI$43:$AI$73,$A17,Apr!AK$43:AK$73)+SUMIF(Mai!$AI$43:$AI$73,$A17,Mai!AK$43:AM$73)+SUMIF(Jun!$AI$43:$AI$73,$A17,Jun!AK$43:AK$73)+SUMIF(Jul!$AI$43:$AI$73,$A17,Jul!AK$43:AK$73)+SUMIF(Aug!$AI$43:$AI$73,$A17,Aug!AK$43:AK$73)+SUMIF(Sep!$AI$43:$AI$73,$A17,Sep!AK$43:AK$73)+SUMIF(Okt!$AI$43:$AI$73,$A17,Okt!AK$43:AK$73)+SUMIF(Nov!$AI$43:$AI$73,$A17,Nov!AK$43:AK$73)+SUMIF(Dez!$AI$43:$AI$73,$A17,Dez!AK$43:AK$73)</f>
        <v>0</v>
      </c>
      <c r="O17" s="17" t="str">
        <f t="shared" si="4"/>
        <v/>
      </c>
      <c r="P17" s="74">
        <f>SUMIF(Jan!$AJ$9:$AJ$39,$A17,Jan!AL$9:AL$39)+SUMIF(Feb!$AJ$9:$AJ$39,$A17,Feb!AL$9:AL$39)+SUMIF(Mar!$AJ$9:$AJ$39,$A17,Mar!AL$9:AL$39)+SUMIF(Apr!$AJ$9:$AJ$39,$A17,Apr!AL$9:AL$39)+SUMIF(Mai!$AJ$9:$AJ$39,$A17,Mai!AL$9:AL$39)+SUMIF(Jun!$AJ$9:$AJ$39,$A17,Jun!AL$9:AL$39)+SUMIF(Jul!$AJ$9:$AJ$39,$A17,Jul!AL$9:AL$39)+SUMIF(Aug!$AJ$9:$AJ$39,$A17,Aug!AL$9:AL$39)+SUMIF(Sep!$AJ$9:$AJ$39,$A17,Sep!AL$9:AL$39)+SUMIF(Okt!$AJ$9:$AJ$39,$A17,Okt!AL$9:AL$39)+SUMIF(Nov!$AJ$9:$AJ$39,$A17,Nov!AL$9:AL$39)+SUMIF(Dez!$AJ$9:$AJ$39,$A17,Dez!AL$9:AL$39)</f>
        <v>0</v>
      </c>
      <c r="Q17" s="74">
        <f ca="1">SUMIF(Jan!$AJ$34:$AJ$73,$A17,Jan!AL$43:AL$73)+SUMIF(Feb!$AJ$43:$AJ$73,$A17,Feb!AL$43:AL$73)+SUMIF(Mar!$AJ$43:$AJ$73,$A17,Mar!AL$43:AL$73)+SUMIF(Apr!$AJ$43:$AJ$73,$A17,Apr!AL$43:AL$73)+SUMIF(Mai!$AJ$43:$AJ$73,$A17,Mai!AL$43:AL$73)+SUMIF(Jun!$AJ$43:$AJ$73,$A17,Jun!AL$43:AL$73)+SUMIF(Jul!$AJ$43:$AJ$73,$A17,Jul!AL$43:AL$73)+SUMIF(Aug!$AJ$43:$AJ$73,$A17,Aug!AL$43:AL$73)+SUMIF(Sep!$AJ$43:$AJ$73,$A17,Sep!AL$43:AL$73)+SUMIF(Okt!$AJ$43:$AJ$73,$A17,Okt!AL$43:AL$73)+SUMIF(Nov!$AJ$43:$AJ$73,$A17,Nov!AL$43:AL$73)+SUMIF(Dez!$AJ$43:$AJ$73,$A17,Dez!AL$43:AL$73)</f>
        <v>0</v>
      </c>
      <c r="R17" s="11" t="str">
        <f t="shared" ca="1" si="5"/>
        <v/>
      </c>
      <c r="S17" s="74" t="str">
        <f>IF(V17=0,"",(SUMIF(Jan!AO$9:AO$73,A17,Jan!AN$9:AN$73)+SUMIF(Feb!AO$9:AO$73,A17,Feb!AN$9:AN$73)+SUMIF(Mar!AO$9:AO$73,A17,Mar!AN$9:AN$73)+SUMIF(Apr!AO$9:AO$73,A17,Apr!AN$9:AN$73)+SUMIF(Mai!AO$9:AO$73,A17,Mai!AN$9:AN$73)+SUMIF(Jun!AO$9:AO$73,A17,Jun!AN$9:AN$73)+SUMIF(Jul!AO$9:AO$73,A17,Jul!AN$9:AN$73)+SUMIF(Aug!AO$9:AO$73,A17,Aug!AN$9:AN$73)+SUMIF(Sep!AO$9:AO$73,A17,Sep!AN$9:AN$73)+SUMIF(Okt!AO$9:AO$73,A17,Okt!AN$9:AN$73)+SUMIF(Nov!AO$9:AO$73,A17,Nov!AN$9:AN$73)+SUMIF(Dez!AO$9:AO$73,A17,Dez!AN$9:AN$73))/V17)</f>
        <v/>
      </c>
      <c r="T17" s="1" t="str">
        <f t="shared" si="6"/>
        <v/>
      </c>
      <c r="U17" s="6" t="str">
        <f t="shared" si="7"/>
        <v/>
      </c>
      <c r="V17" s="94">
        <f>COUNTIF(Jan!$AJ$9:$AJ$39,$A17)+COUNTIF(Jan!$AJ$43:$AJ$73,$A17)+COUNTIF(Feb!$AJ$9:$AJ$39,$A17)+COUNTIF(Feb!$AJ$43:$AJ$73,$A17)+COUNTIF(Mar!$AJ$9:$AJ$39,$A17)+COUNTIF(Mar!$AJ$43:$AJ$73,$A17)+COUNTIF(Apr!$AJ$9:$AJ$39,$A17)+COUNTIF(Apr!$AJ$43:$AJ$73,$A17)+COUNTIF(Mai!$AJ$9:$AJ$39,$A17)+COUNTIF(Mai!$AJ$43:$AJ$73,$A17)+COUNTIF(Jun!$AJ$9:$AJ$39,$A17)+COUNTIF(Jun!$AJ$43:$AJ$73,$A17)+COUNTIF(Jul!$AJ$9:$AJ$39,$A17)+COUNTIF(Jul!$AJ$43:$AJ$73,$A17)+COUNTIF(Aug!$AJ$9:$AJ$39,$A17)+COUNTIF(Aug!$AJ$43:$AJ$73,$A17)+COUNTIF(Sep!$AJ$9:$AJ$39,$A17)+COUNTIF(Sep!$AJ$43:$AJ$73,$A17)+COUNTIF(Okt!$AJ$9:$AJ$39,$A17)+COUNTIF(Okt!$AJ$43:$AJ$73,$A17)+COUNTIF(Nov!$AJ$9:$AJ$39,$A17)+COUNTIF(Nov!$AJ$43:$AJ$73,$A17)+COUNTIF(Dez!$AJ$9:$AJ$39,$A17)+COUNTIF(Dez!$AJ$43:$AJ$73,$A17)</f>
        <v>0</v>
      </c>
      <c r="W17" s="8" t="str">
        <f t="shared" si="8"/>
        <v/>
      </c>
      <c r="X17" s="6" t="str">
        <f t="shared" si="9"/>
        <v/>
      </c>
      <c r="Y17" s="18" t="str">
        <f t="shared" si="10"/>
        <v/>
      </c>
    </row>
    <row r="18" spans="1:25" x14ac:dyDescent="0.2">
      <c r="A18" s="175">
        <f t="shared" si="11"/>
        <v>6</v>
      </c>
      <c r="B18" s="93" t="e">
        <f t="shared" si="1"/>
        <v>#N/A</v>
      </c>
      <c r="C18" s="495">
        <f>SUMIF(Jan!$A$9:$A$39,$A18,Jan!G$9:G$39)+SUMIF(Feb!$A$9:$A$39,$A18,Feb!G$9:G$39)+SUMIF(Mar!$A$9:$A$39,$A18,Mar!G$9:G$39)+SUMIF(Apr!$A$9:$A$39,$A18,Apr!G$9:G$39)+SUMIF(Mai!$A$9:$A$39,$A18,Mai!G$9:G$39)+SUMIF(Jun!$A$9:$A$39,$A18,Jun!G$9:G$39)+SUMIF(Jul!$A$9:$A$39,$A18,Jul!G$9:G$39)+SUMIF(Aug!$A$9:$A$39,$A18,Aug!G$9:G$39)+SUMIF(Sep!$A$9:$A$39,$A18,Sep!G$9:G$39)+SUMIF(Okt!$A$9:$A$39,$A18,Okt!G$9:G$39)+SUMIF(Nov!$A$9:$A$39,$A18,Nov!G$9:G$39)+SUMIF(Dez!$A$9:$A$39,$A18,Dez!G$9:G$39)</f>
        <v>0</v>
      </c>
      <c r="D18" s="496">
        <f>SUMIF(Jan!$A$9:$A$39,$A18,Jan!H$9:H$39)+SUMIF(Feb!$A$9:$A$39,$A18,Feb!H$9:H$39)+SUMIF(Mar!$A$9:$A$39,$A18,Mar!H$9:H$39)+SUMIF(Apr!$A$9:$A$39,$A18,Apr!H$9:H$39)+SUMIF(Mai!$A$9:$A$39,$A18,Mai!H$9:H$39)+SUMIF(Jun!$A$9:$A$39,$A18,Jun!H$9:H$39)+SUMIF(Jul!$A$9:$A$39,$A18,Jul!H$9:H$39)+SUMIF(Aug!$A$9:$A$39,$A18,Aug!H$9:H$39)+SUMIF(Sep!$A$9:$A$39,$A18,Sep!H$9:H$39)+SUMIF(Okt!$A$9:$A$39,$A18,Okt!H$9:H$39)+SUMIF(Nov!$A$9:$A$39,$A18,Nov!H$9:H$39)+SUMIF(Dez!$A$9:$A$39,$A18,Dez!H$9:H$39)</f>
        <v>0</v>
      </c>
      <c r="E18" s="496">
        <f>COUNTIF(Jan!$AJ$9:$AJ$39,$A18)+COUNTIF(Feb!$AJ$9:$AJ$39,$A18)+COUNTIF(Mar!$AI$9:$AI$39,$A18)+COUNTIF(Apr!$AI$9:$AI$39,$A18)+COUNTIF(Mai!$AI$9:$AI$39,$A18)+COUNTIF(Jun!$AI$9:$AI$39,$A18)+COUNTIF(Jul!$AI$9:$AI$39,$A18)+COUNTIF(Aug!$AI$9:$AI$39,$A18)+COUNTIF(Sep!$AI$9:$AI$39,$A18)+COUNTIF(Okt!$AI$9:$AI$39,$A18)+COUNTIF(Nov!$AI$9:$AI$39,$A18)+COUNTIF(Dez!$AI$9:$AI$39,$A18)</f>
        <v>0</v>
      </c>
      <c r="F18" s="496">
        <f>COUNTIF(Jan!$AJ$43:$AJ$73,$A18)+COUNTIF(Feb!$AJ$43:$AJ$73,$A18)+COUNTIF(Mar!$AI$43:$AI$73,$A18)+COUNTIF(Apr!$AI$43:$AI$73,$A18)+COUNTIF(Mai!$AI$43:$AI$73,$A18)+COUNTIF(Jun!$AI$43:$AI$73,$A18)+COUNTIF(Jul!$AI$43:$AI$73,$A18)+COUNTIF(Aug!$AI$43:$AI$73,$A18)+COUNTIF(Sep!$AI$43:$AI$73,$A18)+COUNTIF(Okt!$AI$43:$AI$73,$A18)+COUNTIF(Nov!$AI$43:$AI$73,$A18)+COUNTIF(Dez!$AI$43:$AI$73,$A18)</f>
        <v>0</v>
      </c>
      <c r="G18" s="496">
        <f t="shared" si="2"/>
        <v>0</v>
      </c>
      <c r="H18" s="93" t="str">
        <f t="shared" si="0"/>
        <v/>
      </c>
      <c r="I18" s="93" t="str">
        <f>IF(ISERROR(H18/(Start!$D$25*Start!$D$25)),"",H18/(Start!$D$25*Start!$D$25))</f>
        <v/>
      </c>
      <c r="J18" s="16">
        <f>SUMIF(Jan!$AJ$9:$AJ$39,$A18,Jan!AI$9:AI$39)+SUMIF(Feb!$AJ$9:$AJ$39,$A18,Feb!AI$9:AI$39)+SUMIF(Mar!$AJ$9:$AJ$39,$A18,Mar!AI$9:AI$39)+SUMIF(Apr!$AJ$9:$AJ$39,$A18,Apr!AI$9:AI$39)+SUMIF(Mai!$AJ$9:$AJ$39,$A18,Mai!AI$9:AI$39)+SUMIF(Jun!$AJ$9:$AJ$39,$A18,Jun!AI$9:AI$39)+SUMIF(Jul!$AJ$9:$AJ$39,$A18,Jul!AI$9:AI$39)+SUMIF(Aug!$AJ$9:$AJ$39,$A18,Aug!AI$9:AI$39)+SUMIF(Sep!$AJ$9:$AJ$39,$A18,Sep!AI$9:AI$39)+SUMIF(Okt!$AJ$9:$AJ$39,$A18,Okt!AI$9:AI$39)+SUMIF(Nov!$AJ$9:$AJ$39,$A18,Nov!AI$9:AI$39)+SUMIF(Dez!$AJ$9:$AJ$39,$A18,Dez!AI$9:AI$39)</f>
        <v>0</v>
      </c>
      <c r="K18" s="16">
        <f>SUMIF(Jan!$AJ$43:$AJ$73,$A18,Jan!AI$43:AI$73)+SUMIF(Feb!$AJ$43:$AJ$73,$A18,Feb!AI$43:AI$73)+SUMIF(Mar!$AJ$43:$AJ$73,$A18,Mar!AI$43:AI$73)+SUMIF(Apr!$AJ$43:$AJ$73,$A18,Apr!AI$43:AI$73)+SUMIF(Mai!$AJ$43:$AJ$73,$A18,Mai!AI$43:AI$73)+SUMIF(Jun!$AJ$43:$AJ$73,$A18,Jun!AI$43:AI$73)+SUMIF(Jul!$AJ$43:$AJ$73,$A18,Jul!AI$43:AI$73)+SUMIF(Aug!$AJ$43:$AJ$73,$A18,Aug!AI$43:AI$73)+SUMIF(Sep!$AJ$43:$AJ$73,$A18,Sep!AI$43:AI$73)+SUMIF(Okt!$AJ$43:$AJ$73,$A18,Okt!AI$43:AI$73)+SUMIF(Nov!$AJ$43:$AJ$73,$A18,Nov!AI$43:AI$73)+SUMIF(Dez!$AJ$43:$AJ$73,$A18,Dez!AI$43:AI$73)</f>
        <v>0</v>
      </c>
      <c r="L18" s="16" t="str">
        <f t="shared" si="3"/>
        <v/>
      </c>
      <c r="M18" s="17">
        <f>SUMIF(Jan!$AJ$9:$AJ$39,$A18,Jan!AK$9:AK$39)+SUMIF(Feb!$AJ$9:$AJ$39,$A18,Feb!AK$9:AK$39)+SUMIF(Mar!$AI$9:$AI$39,$A18,Mar!AK$9:AK$39)+SUMIF(Apr!$AI$9:$AI$39,$A18,Apr!AK$9:AK$39)+SUMIF(Mai!$AI$9:$AI$39,$A18,Mai!AK$9:AM$39)+SUMIF(Jun!$AI$9:$AI$39,$A18,Jun!AK$9:AK$39)+SUMIF(Jul!$AI$9:$AI$39,$A18,Jul!AK$9:AK$39)+SUMIF(Aug!$AI$9:$AI$39,$A18,Aug!AK$9:AK$39)+SUMIF(Sep!$AI$9:$AI$39,$A18,Sep!AK$9:AK$39)+SUMIF(Okt!$AI$9:$AI$39,$A18,Okt!AK$9:AK$39)+SUMIF(Nov!$AI$9:$AI$39,$A18,Nov!AK$9:AK$39)+SUMIF(Dez!$AI$9:$AI$39,$A18,Dez!AK$9:AK$39)</f>
        <v>0</v>
      </c>
      <c r="N18" s="17">
        <f>SUMIF(Jan!$AJ$43:$AJ$73,$A18,Jan!AK$43:AK$73)+SUMIF(Feb!$AJ$43:$AJ$73,$A18,Feb!AK$43:AK$73)+SUMIF(Mar!$AI$43:$AI$73,$A18,Mar!AK$43:AK$73)+SUMIF(Apr!$AI$43:$AI$73,$A18,Apr!AK$43:AK$73)+SUMIF(Mai!$AI$43:$AI$73,$A18,Mai!AK$43:AM$73)+SUMIF(Jun!$AI$43:$AI$73,$A18,Jun!AK$43:AK$73)+SUMIF(Jul!$AI$43:$AI$73,$A18,Jul!AK$43:AK$73)+SUMIF(Aug!$AI$43:$AI$73,$A18,Aug!AK$43:AK$73)+SUMIF(Sep!$AI$43:$AI$73,$A18,Sep!AK$43:AK$73)+SUMIF(Okt!$AI$43:$AI$73,$A18,Okt!AK$43:AK$73)+SUMIF(Nov!$AI$43:$AI$73,$A18,Nov!AK$43:AK$73)+SUMIF(Dez!$AI$43:$AI$73,$A18,Dez!AK$43:AK$73)</f>
        <v>0</v>
      </c>
      <c r="O18" s="17" t="str">
        <f t="shared" si="4"/>
        <v/>
      </c>
      <c r="P18" s="74">
        <f>SUMIF(Jan!$AJ$9:$AJ$39,$A18,Jan!AL$9:AL$39)+SUMIF(Feb!$AJ$9:$AJ$39,$A18,Feb!AL$9:AL$39)+SUMIF(Mar!$AJ$9:$AJ$39,$A18,Mar!AL$9:AL$39)+SUMIF(Apr!$AJ$9:$AJ$39,$A18,Apr!AL$9:AL$39)+SUMIF(Mai!$AJ$9:$AJ$39,$A18,Mai!AL$9:AL$39)+SUMIF(Jun!$AJ$9:$AJ$39,$A18,Jun!AL$9:AL$39)+SUMIF(Jul!$AJ$9:$AJ$39,$A18,Jul!AL$9:AL$39)+SUMIF(Aug!$AJ$9:$AJ$39,$A18,Aug!AL$9:AL$39)+SUMIF(Sep!$AJ$9:$AJ$39,$A18,Sep!AL$9:AL$39)+SUMIF(Okt!$AJ$9:$AJ$39,$A18,Okt!AL$9:AL$39)+SUMIF(Nov!$AJ$9:$AJ$39,$A18,Nov!AL$9:AL$39)+SUMIF(Dez!$AJ$9:$AJ$39,$A18,Dez!AL$9:AL$39)</f>
        <v>0</v>
      </c>
      <c r="Q18" s="74">
        <f ca="1">SUMIF(Jan!$AJ$34:$AJ$73,$A18,Jan!AL$43:AL$73)+SUMIF(Feb!$AJ$43:$AJ$73,$A18,Feb!AL$43:AL$73)+SUMIF(Mar!$AJ$43:$AJ$73,$A18,Mar!AL$43:AL$73)+SUMIF(Apr!$AJ$43:$AJ$73,$A18,Apr!AL$43:AL$73)+SUMIF(Mai!$AJ$43:$AJ$73,$A18,Mai!AL$43:AL$73)+SUMIF(Jun!$AJ$43:$AJ$73,$A18,Jun!AL$43:AL$73)+SUMIF(Jul!$AJ$43:$AJ$73,$A18,Jul!AL$43:AL$73)+SUMIF(Aug!$AJ$43:$AJ$73,$A18,Aug!AL$43:AL$73)+SUMIF(Sep!$AJ$43:$AJ$73,$A18,Sep!AL$43:AL$73)+SUMIF(Okt!$AJ$43:$AJ$73,$A18,Okt!AL$43:AL$73)+SUMIF(Nov!$AJ$43:$AJ$73,$A18,Nov!AL$43:AL$73)+SUMIF(Dez!$AJ$43:$AJ$73,$A18,Dez!AL$43:AL$73)</f>
        <v>0</v>
      </c>
      <c r="R18" s="11" t="str">
        <f t="shared" ca="1" si="5"/>
        <v/>
      </c>
      <c r="S18" s="74" t="str">
        <f>IF(V18=0,"",(SUMIF(Jan!AO$9:AO$73,A18,Jan!AN$9:AN$73)+SUMIF(Feb!AO$9:AO$73,A18,Feb!AN$9:AN$73)+SUMIF(Mar!AO$9:AO$73,A18,Mar!AN$9:AN$73)+SUMIF(Apr!AO$9:AO$73,A18,Apr!AN$9:AN$73)+SUMIF(Mai!AO$9:AO$73,A18,Mai!AN$9:AN$73)+SUMIF(Jun!AO$9:AO$73,A18,Jun!AN$9:AN$73)+SUMIF(Jul!AO$9:AO$73,A18,Jul!AN$9:AN$73)+SUMIF(Aug!AO$9:AO$73,A18,Aug!AN$9:AN$73)+SUMIF(Sep!AO$9:AO$73,A18,Sep!AN$9:AN$73)+SUMIF(Okt!AO$9:AO$73,A18,Okt!AN$9:AN$73)+SUMIF(Nov!AO$9:AO$73,A18,Nov!AN$9:AN$73)+SUMIF(Dez!AO$9:AO$73,A18,Dez!AN$9:AN$73))/V18)</f>
        <v/>
      </c>
      <c r="T18" s="1" t="str">
        <f t="shared" si="6"/>
        <v/>
      </c>
      <c r="U18" s="6" t="str">
        <f t="shared" si="7"/>
        <v/>
      </c>
      <c r="V18" s="94">
        <f>COUNTIF(Jan!$AJ$9:$AJ$39,$A18)+COUNTIF(Jan!$AJ$43:$AJ$73,$A18)+COUNTIF(Feb!$AJ$9:$AJ$39,$A18)+COUNTIF(Feb!$AJ$43:$AJ$73,$A18)+COUNTIF(Mar!$AJ$9:$AJ$39,$A18)+COUNTIF(Mar!$AJ$43:$AJ$73,$A18)+COUNTIF(Apr!$AJ$9:$AJ$39,$A18)+COUNTIF(Apr!$AJ$43:$AJ$73,$A18)+COUNTIF(Mai!$AJ$9:$AJ$39,$A18)+COUNTIF(Mai!$AJ$43:$AJ$73,$A18)+COUNTIF(Jun!$AJ$9:$AJ$39,$A18)+COUNTIF(Jun!$AJ$43:$AJ$73,$A18)+COUNTIF(Jul!$AJ$9:$AJ$39,$A18)+COUNTIF(Jul!$AJ$43:$AJ$73,$A18)+COUNTIF(Aug!$AJ$9:$AJ$39,$A18)+COUNTIF(Aug!$AJ$43:$AJ$73,$A18)+COUNTIF(Sep!$AJ$9:$AJ$39,$A18)+COUNTIF(Sep!$AJ$43:$AJ$73,$A18)+COUNTIF(Okt!$AJ$9:$AJ$39,$A18)+COUNTIF(Okt!$AJ$43:$AJ$73,$A18)+COUNTIF(Nov!$AJ$9:$AJ$39,$A18)+COUNTIF(Nov!$AJ$43:$AJ$73,$A18)+COUNTIF(Dez!$AJ$9:$AJ$39,$A18)+COUNTIF(Dez!$AJ$43:$AJ$73,$A18)</f>
        <v>0</v>
      </c>
      <c r="W18" s="8" t="str">
        <f t="shared" si="8"/>
        <v/>
      </c>
      <c r="X18" s="6" t="str">
        <f t="shared" si="9"/>
        <v/>
      </c>
      <c r="Y18" s="18" t="str">
        <f t="shared" si="10"/>
        <v/>
      </c>
    </row>
    <row r="19" spans="1:25" x14ac:dyDescent="0.2">
      <c r="A19" s="175">
        <f t="shared" si="11"/>
        <v>7</v>
      </c>
      <c r="B19" s="93" t="e">
        <f t="shared" si="1"/>
        <v>#N/A</v>
      </c>
      <c r="C19" s="495">
        <f>SUMIF(Jan!$A$9:$A$39,$A19,Jan!G$9:G$39)+SUMIF(Feb!$A$9:$A$39,$A19,Feb!G$9:G$39)+SUMIF(Mar!$A$9:$A$39,$A19,Mar!G$9:G$39)+SUMIF(Apr!$A$9:$A$39,$A19,Apr!G$9:G$39)+SUMIF(Mai!$A$9:$A$39,$A19,Mai!G$9:G$39)+SUMIF(Jun!$A$9:$A$39,$A19,Jun!G$9:G$39)+SUMIF(Jul!$A$9:$A$39,$A19,Jul!G$9:G$39)+SUMIF(Aug!$A$9:$A$39,$A19,Aug!G$9:G$39)+SUMIF(Sep!$A$9:$A$39,$A19,Sep!G$9:G$39)+SUMIF(Okt!$A$9:$A$39,$A19,Okt!G$9:G$39)+SUMIF(Nov!$A$9:$A$39,$A19,Nov!G$9:G$39)+SUMIF(Dez!$A$9:$A$39,$A19,Dez!G$9:G$39)</f>
        <v>0</v>
      </c>
      <c r="D19" s="496">
        <f>SUMIF(Jan!$A$9:$A$39,$A19,Jan!H$9:H$39)+SUMIF(Feb!$A$9:$A$39,$A19,Feb!H$9:H$39)+SUMIF(Mar!$A$9:$A$39,$A19,Mar!H$9:H$39)+SUMIF(Apr!$A$9:$A$39,$A19,Apr!H$9:H$39)+SUMIF(Mai!$A$9:$A$39,$A19,Mai!H$9:H$39)+SUMIF(Jun!$A$9:$A$39,$A19,Jun!H$9:H$39)+SUMIF(Jul!$A$9:$A$39,$A19,Jul!H$9:H$39)+SUMIF(Aug!$A$9:$A$39,$A19,Aug!H$9:H$39)+SUMIF(Sep!$A$9:$A$39,$A19,Sep!H$9:H$39)+SUMIF(Okt!$A$9:$A$39,$A19,Okt!H$9:H$39)+SUMIF(Nov!$A$9:$A$39,$A19,Nov!H$9:H$39)+SUMIF(Dez!$A$9:$A$39,$A19,Dez!H$9:H$39)</f>
        <v>0</v>
      </c>
      <c r="E19" s="496">
        <f>COUNTIF(Jan!$AJ$9:$AJ$39,$A19)+COUNTIF(Feb!$AJ$9:$AJ$39,$A19)+COUNTIF(Mar!$AI$9:$AI$39,$A19)+COUNTIF(Apr!$AI$9:$AI$39,$A19)+COUNTIF(Mai!$AI$9:$AI$39,$A19)+COUNTIF(Jun!$AI$9:$AI$39,$A19)+COUNTIF(Jul!$AI$9:$AI$39,$A19)+COUNTIF(Aug!$AI$9:$AI$39,$A19)+COUNTIF(Sep!$AI$9:$AI$39,$A19)+COUNTIF(Okt!$AI$9:$AI$39,$A19)+COUNTIF(Nov!$AI$9:$AI$39,$A19)+COUNTIF(Dez!$AI$9:$AI$39,$A19)</f>
        <v>0</v>
      </c>
      <c r="F19" s="496">
        <f>COUNTIF(Jan!$AJ$43:$AJ$73,$A19)+COUNTIF(Feb!$AJ$43:$AJ$73,$A19)+COUNTIF(Mar!$AI$43:$AI$73,$A19)+COUNTIF(Apr!$AI$43:$AI$73,$A19)+COUNTIF(Mai!$AI$43:$AI$73,$A19)+COUNTIF(Jun!$AI$43:$AI$73,$A19)+COUNTIF(Jul!$AI$43:$AI$73,$A19)+COUNTIF(Aug!$AI$43:$AI$73,$A19)+COUNTIF(Sep!$AI$43:$AI$73,$A19)+COUNTIF(Okt!$AI$43:$AI$73,$A19)+COUNTIF(Nov!$AI$43:$AI$73,$A19)+COUNTIF(Dez!$AI$43:$AI$73,$A19)</f>
        <v>0</v>
      </c>
      <c r="G19" s="496">
        <f t="shared" si="2"/>
        <v>0</v>
      </c>
      <c r="H19" s="93" t="str">
        <f t="shared" si="0"/>
        <v/>
      </c>
      <c r="I19" s="93" t="str">
        <f>IF(ISERROR(H19/(Start!$D$25*Start!$D$25)),"",H19/(Start!$D$25*Start!$D$25))</f>
        <v/>
      </c>
      <c r="J19" s="16">
        <f>SUMIF(Jan!$AJ$9:$AJ$39,$A19,Jan!AI$9:AI$39)+SUMIF(Feb!$AJ$9:$AJ$39,$A19,Feb!AI$9:AI$39)+SUMIF(Mar!$AJ$9:$AJ$39,$A19,Mar!AI$9:AI$39)+SUMIF(Apr!$AJ$9:$AJ$39,$A19,Apr!AI$9:AI$39)+SUMIF(Mai!$AJ$9:$AJ$39,$A19,Mai!AI$9:AI$39)+SUMIF(Jun!$AJ$9:$AJ$39,$A19,Jun!AI$9:AI$39)+SUMIF(Jul!$AJ$9:$AJ$39,$A19,Jul!AI$9:AI$39)+SUMIF(Aug!$AJ$9:$AJ$39,$A19,Aug!AI$9:AI$39)+SUMIF(Sep!$AJ$9:$AJ$39,$A19,Sep!AI$9:AI$39)+SUMIF(Okt!$AJ$9:$AJ$39,$A19,Okt!AI$9:AI$39)+SUMIF(Nov!$AJ$9:$AJ$39,$A19,Nov!AI$9:AI$39)+SUMIF(Dez!$AJ$9:$AJ$39,$A19,Dez!AI$9:AI$39)</f>
        <v>0</v>
      </c>
      <c r="K19" s="16">
        <f>SUMIF(Jan!$AJ$43:$AJ$73,$A19,Jan!AI$43:AI$73)+SUMIF(Feb!$AJ$43:$AJ$73,$A19,Feb!AI$43:AI$73)+SUMIF(Mar!$AJ$43:$AJ$73,$A19,Mar!AI$43:AI$73)+SUMIF(Apr!$AJ$43:$AJ$73,$A19,Apr!AI$43:AI$73)+SUMIF(Mai!$AJ$43:$AJ$73,$A19,Mai!AI$43:AI$73)+SUMIF(Jun!$AJ$43:$AJ$73,$A19,Jun!AI$43:AI$73)+SUMIF(Jul!$AJ$43:$AJ$73,$A19,Jul!AI$43:AI$73)+SUMIF(Aug!$AJ$43:$AJ$73,$A19,Aug!AI$43:AI$73)+SUMIF(Sep!$AJ$43:$AJ$73,$A19,Sep!AI$43:AI$73)+SUMIF(Okt!$AJ$43:$AJ$73,$A19,Okt!AI$43:AI$73)+SUMIF(Nov!$AJ$43:$AJ$73,$A19,Nov!AI$43:AI$73)+SUMIF(Dez!$AJ$43:$AJ$73,$A19,Dez!AI$43:AI$73)</f>
        <v>0</v>
      </c>
      <c r="L19" s="16" t="str">
        <f t="shared" si="3"/>
        <v/>
      </c>
      <c r="M19" s="17">
        <f>SUMIF(Jan!$AJ$9:$AJ$39,$A19,Jan!AK$9:AK$39)+SUMIF(Feb!$AJ$9:$AJ$39,$A19,Feb!AK$9:AK$39)+SUMIF(Mar!$AI$9:$AI$39,$A19,Mar!AK$9:AK$39)+SUMIF(Apr!$AI$9:$AI$39,$A19,Apr!AK$9:AK$39)+SUMIF(Mai!$AI$9:$AI$39,$A19,Mai!AK$9:AM$39)+SUMIF(Jun!$AI$9:$AI$39,$A19,Jun!AK$9:AK$39)+SUMIF(Jul!$AI$9:$AI$39,$A19,Jul!AK$9:AK$39)+SUMIF(Aug!$AI$9:$AI$39,$A19,Aug!AK$9:AK$39)+SUMIF(Sep!$AI$9:$AI$39,$A19,Sep!AK$9:AK$39)+SUMIF(Okt!$AI$9:$AI$39,$A19,Okt!AK$9:AK$39)+SUMIF(Nov!$AI$9:$AI$39,$A19,Nov!AK$9:AK$39)+SUMIF(Dez!$AI$9:$AI$39,$A19,Dez!AK$9:AK$39)</f>
        <v>0</v>
      </c>
      <c r="N19" s="17">
        <f>SUMIF(Jan!$AJ$43:$AJ$73,$A19,Jan!AK$43:AK$73)+SUMIF(Feb!$AJ$43:$AJ$73,$A19,Feb!AK$43:AK$73)+SUMIF(Mar!$AI$43:$AI$73,$A19,Mar!AK$43:AK$73)+SUMIF(Apr!$AI$43:$AI$73,$A19,Apr!AK$43:AK$73)+SUMIF(Mai!$AI$43:$AI$73,$A19,Mai!AK$43:AM$73)+SUMIF(Jun!$AI$43:$AI$73,$A19,Jun!AK$43:AK$73)+SUMIF(Jul!$AI$43:$AI$73,$A19,Jul!AK$43:AK$73)+SUMIF(Aug!$AI$43:$AI$73,$A19,Aug!AK$43:AK$73)+SUMIF(Sep!$AI$43:$AI$73,$A19,Sep!AK$43:AK$73)+SUMIF(Okt!$AI$43:$AI$73,$A19,Okt!AK$43:AK$73)+SUMIF(Nov!$AI$43:$AI$73,$A19,Nov!AK$43:AK$73)+SUMIF(Dez!$AI$43:$AI$73,$A19,Dez!AK$43:AK$73)</f>
        <v>0</v>
      </c>
      <c r="O19" s="17" t="str">
        <f t="shared" si="4"/>
        <v/>
      </c>
      <c r="P19" s="74">
        <f>SUMIF(Jan!$AJ$9:$AJ$39,$A19,Jan!AL$9:AL$39)+SUMIF(Feb!$AJ$9:$AJ$39,$A19,Feb!AL$9:AL$39)+SUMIF(Mar!$AJ$9:$AJ$39,$A19,Mar!AL$9:AL$39)+SUMIF(Apr!$AJ$9:$AJ$39,$A19,Apr!AL$9:AL$39)+SUMIF(Mai!$AJ$9:$AJ$39,$A19,Mai!AL$9:AL$39)+SUMIF(Jun!$AJ$9:$AJ$39,$A19,Jun!AL$9:AL$39)+SUMIF(Jul!$AJ$9:$AJ$39,$A19,Jul!AL$9:AL$39)+SUMIF(Aug!$AJ$9:$AJ$39,$A19,Aug!AL$9:AL$39)+SUMIF(Sep!$AJ$9:$AJ$39,$A19,Sep!AL$9:AL$39)+SUMIF(Okt!$AJ$9:$AJ$39,$A19,Okt!AL$9:AL$39)+SUMIF(Nov!$AJ$9:$AJ$39,$A19,Nov!AL$9:AL$39)+SUMIF(Dez!$AJ$9:$AJ$39,$A19,Dez!AL$9:AL$39)</f>
        <v>0</v>
      </c>
      <c r="Q19" s="74">
        <f ca="1">SUMIF(Jan!$AJ$34:$AJ$73,$A19,Jan!AL$43:AL$73)+SUMIF(Feb!$AJ$43:$AJ$73,$A19,Feb!AL$43:AL$73)+SUMIF(Mar!$AJ$43:$AJ$73,$A19,Mar!AL$43:AL$73)+SUMIF(Apr!$AJ$43:$AJ$73,$A19,Apr!AL$43:AL$73)+SUMIF(Mai!$AJ$43:$AJ$73,$A19,Mai!AL$43:AL$73)+SUMIF(Jun!$AJ$43:$AJ$73,$A19,Jun!AL$43:AL$73)+SUMIF(Jul!$AJ$43:$AJ$73,$A19,Jul!AL$43:AL$73)+SUMIF(Aug!$AJ$43:$AJ$73,$A19,Aug!AL$43:AL$73)+SUMIF(Sep!$AJ$43:$AJ$73,$A19,Sep!AL$43:AL$73)+SUMIF(Okt!$AJ$43:$AJ$73,$A19,Okt!AL$43:AL$73)+SUMIF(Nov!$AJ$43:$AJ$73,$A19,Nov!AL$43:AL$73)+SUMIF(Dez!$AJ$43:$AJ$73,$A19,Dez!AL$43:AL$73)</f>
        <v>0</v>
      </c>
      <c r="R19" s="11" t="str">
        <f t="shared" ca="1" si="5"/>
        <v/>
      </c>
      <c r="S19" s="74" t="str">
        <f>IF(V19=0,"",(SUMIF(Jan!AO$9:AO$73,A19,Jan!AN$9:AN$73)+SUMIF(Feb!AO$9:AO$73,A19,Feb!AN$9:AN$73)+SUMIF(Mar!AO$9:AO$73,A19,Mar!AN$9:AN$73)+SUMIF(Apr!AO$9:AO$73,A19,Apr!AN$9:AN$73)+SUMIF(Mai!AO$9:AO$73,A19,Mai!AN$9:AN$73)+SUMIF(Jun!AO$9:AO$73,A19,Jun!AN$9:AN$73)+SUMIF(Jul!AO$9:AO$73,A19,Jul!AN$9:AN$73)+SUMIF(Aug!AO$9:AO$73,A19,Aug!AN$9:AN$73)+SUMIF(Sep!AO$9:AO$73,A19,Sep!AN$9:AN$73)+SUMIF(Okt!AO$9:AO$73,A19,Okt!AN$9:AN$73)+SUMIF(Nov!AO$9:AO$73,A19,Nov!AN$9:AN$73)+SUMIF(Dez!AO$9:AO$73,A19,Dez!AN$9:AN$73))/V19)</f>
        <v/>
      </c>
      <c r="T19" s="1" t="str">
        <f t="shared" si="6"/>
        <v/>
      </c>
      <c r="U19" s="6" t="str">
        <f t="shared" si="7"/>
        <v/>
      </c>
      <c r="V19" s="94">
        <f>COUNTIF(Jan!$AJ$9:$AJ$39,$A19)+COUNTIF(Jan!$AJ$43:$AJ$73,$A19)+COUNTIF(Feb!$AJ$9:$AJ$39,$A19)+COUNTIF(Feb!$AJ$43:$AJ$73,$A19)+COUNTIF(Mar!$AJ$9:$AJ$39,$A19)+COUNTIF(Mar!$AJ$43:$AJ$73,$A19)+COUNTIF(Apr!$AJ$9:$AJ$39,$A19)+COUNTIF(Apr!$AJ$43:$AJ$73,$A19)+COUNTIF(Mai!$AJ$9:$AJ$39,$A19)+COUNTIF(Mai!$AJ$43:$AJ$73,$A19)+COUNTIF(Jun!$AJ$9:$AJ$39,$A19)+COUNTIF(Jun!$AJ$43:$AJ$73,$A19)+COUNTIF(Jul!$AJ$9:$AJ$39,$A19)+COUNTIF(Jul!$AJ$43:$AJ$73,$A19)+COUNTIF(Aug!$AJ$9:$AJ$39,$A19)+COUNTIF(Aug!$AJ$43:$AJ$73,$A19)+COUNTIF(Sep!$AJ$9:$AJ$39,$A19)+COUNTIF(Sep!$AJ$43:$AJ$73,$A19)+COUNTIF(Okt!$AJ$9:$AJ$39,$A19)+COUNTIF(Okt!$AJ$43:$AJ$73,$A19)+COUNTIF(Nov!$AJ$9:$AJ$39,$A19)+COUNTIF(Nov!$AJ$43:$AJ$73,$A19)+COUNTIF(Dez!$AJ$9:$AJ$39,$A19)+COUNTIF(Dez!$AJ$43:$AJ$73,$A19)</f>
        <v>0</v>
      </c>
      <c r="W19" s="8" t="str">
        <f t="shared" si="8"/>
        <v/>
      </c>
      <c r="X19" s="6" t="str">
        <f t="shared" si="9"/>
        <v/>
      </c>
      <c r="Y19" s="18" t="str">
        <f t="shared" si="10"/>
        <v/>
      </c>
    </row>
    <row r="20" spans="1:25" x14ac:dyDescent="0.2">
      <c r="A20" s="175">
        <f t="shared" si="11"/>
        <v>8</v>
      </c>
      <c r="B20" s="93" t="e">
        <f t="shared" si="1"/>
        <v>#N/A</v>
      </c>
      <c r="C20" s="495">
        <f>SUMIF(Jan!$A$9:$A$39,$A20,Jan!G$9:G$39)+SUMIF(Feb!$A$9:$A$39,$A20,Feb!G$9:G$39)+SUMIF(Mar!$A$9:$A$39,$A20,Mar!G$9:G$39)+SUMIF(Apr!$A$9:$A$39,$A20,Apr!G$9:G$39)+SUMIF(Mai!$A$9:$A$39,$A20,Mai!G$9:G$39)+SUMIF(Jun!$A$9:$A$39,$A20,Jun!G$9:G$39)+SUMIF(Jul!$A$9:$A$39,$A20,Jul!G$9:G$39)+SUMIF(Aug!$A$9:$A$39,$A20,Aug!G$9:G$39)+SUMIF(Sep!$A$9:$A$39,$A20,Sep!G$9:G$39)+SUMIF(Okt!$A$9:$A$39,$A20,Okt!G$9:G$39)+SUMIF(Nov!$A$9:$A$39,$A20,Nov!G$9:G$39)+SUMIF(Dez!$A$9:$A$39,$A20,Dez!G$9:G$39)</f>
        <v>0</v>
      </c>
      <c r="D20" s="496">
        <f>SUMIF(Jan!$A$9:$A$39,$A20,Jan!H$9:H$39)+SUMIF(Feb!$A$9:$A$39,$A20,Feb!H$9:H$39)+SUMIF(Mar!$A$9:$A$39,$A20,Mar!H$9:H$39)+SUMIF(Apr!$A$9:$A$39,$A20,Apr!H$9:H$39)+SUMIF(Mai!$A$9:$A$39,$A20,Mai!H$9:H$39)+SUMIF(Jun!$A$9:$A$39,$A20,Jun!H$9:H$39)+SUMIF(Jul!$A$9:$A$39,$A20,Jul!H$9:H$39)+SUMIF(Aug!$A$9:$A$39,$A20,Aug!H$9:H$39)+SUMIF(Sep!$A$9:$A$39,$A20,Sep!H$9:H$39)+SUMIF(Okt!$A$9:$A$39,$A20,Okt!H$9:H$39)+SUMIF(Nov!$A$9:$A$39,$A20,Nov!H$9:H$39)+SUMIF(Dez!$A$9:$A$39,$A20,Dez!H$9:H$39)</f>
        <v>0</v>
      </c>
      <c r="E20" s="496">
        <f>COUNTIF(Jan!$AJ$9:$AJ$39,$A20)+COUNTIF(Feb!$AJ$9:$AJ$39,$A20)+COUNTIF(Mar!$AI$9:$AI$39,$A20)+COUNTIF(Apr!$AI$9:$AI$39,$A20)+COUNTIF(Mai!$AI$9:$AI$39,$A20)+COUNTIF(Jun!$AI$9:$AI$39,$A20)+COUNTIF(Jul!$AI$9:$AI$39,$A20)+COUNTIF(Aug!$AI$9:$AI$39,$A20)+COUNTIF(Sep!$AI$9:$AI$39,$A20)+COUNTIF(Okt!$AI$9:$AI$39,$A20)+COUNTIF(Nov!$AI$9:$AI$39,$A20)+COUNTIF(Dez!$AI$9:$AI$39,$A20)</f>
        <v>0</v>
      </c>
      <c r="F20" s="496">
        <f>COUNTIF(Jan!$AJ$43:$AJ$73,$A20)+COUNTIF(Feb!$AJ$43:$AJ$73,$A20)+COUNTIF(Mar!$AI$43:$AI$73,$A20)+COUNTIF(Apr!$AI$43:$AI$73,$A20)+COUNTIF(Mai!$AI$43:$AI$73,$A20)+COUNTIF(Jun!$AI$43:$AI$73,$A20)+COUNTIF(Jul!$AI$43:$AI$73,$A20)+COUNTIF(Aug!$AI$43:$AI$73,$A20)+COUNTIF(Sep!$AI$43:$AI$73,$A20)+COUNTIF(Okt!$AI$43:$AI$73,$A20)+COUNTIF(Nov!$AI$43:$AI$73,$A20)+COUNTIF(Dez!$AI$43:$AI$73,$A20)</f>
        <v>0</v>
      </c>
      <c r="G20" s="496">
        <f t="shared" si="2"/>
        <v>0</v>
      </c>
      <c r="H20" s="93" t="str">
        <f t="shared" si="0"/>
        <v/>
      </c>
      <c r="I20" s="93" t="str">
        <f>IF(ISERROR(H20/(Start!$D$25*Start!$D$25)),"",H20/(Start!$D$25*Start!$D$25))</f>
        <v/>
      </c>
      <c r="J20" s="16">
        <f>SUMIF(Jan!$AJ$9:$AJ$39,$A20,Jan!AI$9:AI$39)+SUMIF(Feb!$AJ$9:$AJ$39,$A20,Feb!AI$9:AI$39)+SUMIF(Mar!$AJ$9:$AJ$39,$A20,Mar!AI$9:AI$39)+SUMIF(Apr!$AJ$9:$AJ$39,$A20,Apr!AI$9:AI$39)+SUMIF(Mai!$AJ$9:$AJ$39,$A20,Mai!AI$9:AI$39)+SUMIF(Jun!$AJ$9:$AJ$39,$A20,Jun!AI$9:AI$39)+SUMIF(Jul!$AJ$9:$AJ$39,$A20,Jul!AI$9:AI$39)+SUMIF(Aug!$AJ$9:$AJ$39,$A20,Aug!AI$9:AI$39)+SUMIF(Sep!$AJ$9:$AJ$39,$A20,Sep!AI$9:AI$39)+SUMIF(Okt!$AJ$9:$AJ$39,$A20,Okt!AI$9:AI$39)+SUMIF(Nov!$AJ$9:$AJ$39,$A20,Nov!AI$9:AI$39)+SUMIF(Dez!$AJ$9:$AJ$39,$A20,Dez!AI$9:AI$39)</f>
        <v>0</v>
      </c>
      <c r="K20" s="16">
        <f>SUMIF(Jan!$AJ$43:$AJ$73,$A20,Jan!AI$43:AI$73)+SUMIF(Feb!$AJ$43:$AJ$73,$A20,Feb!AI$43:AI$73)+SUMIF(Mar!$AJ$43:$AJ$73,$A20,Mar!AI$43:AI$73)+SUMIF(Apr!$AJ$43:$AJ$73,$A20,Apr!AI$43:AI$73)+SUMIF(Mai!$AJ$43:$AJ$73,$A20,Mai!AI$43:AI$73)+SUMIF(Jun!$AJ$43:$AJ$73,$A20,Jun!AI$43:AI$73)+SUMIF(Jul!$AJ$43:$AJ$73,$A20,Jul!AI$43:AI$73)+SUMIF(Aug!$AJ$43:$AJ$73,$A20,Aug!AI$43:AI$73)+SUMIF(Sep!$AJ$43:$AJ$73,$A20,Sep!AI$43:AI$73)+SUMIF(Okt!$AJ$43:$AJ$73,$A20,Okt!AI$43:AI$73)+SUMIF(Nov!$AJ$43:$AJ$73,$A20,Nov!AI$43:AI$73)+SUMIF(Dez!$AJ$43:$AJ$73,$A20,Dez!AI$43:AI$73)</f>
        <v>0</v>
      </c>
      <c r="L20" s="16" t="str">
        <f t="shared" si="3"/>
        <v/>
      </c>
      <c r="M20" s="17">
        <f>SUMIF(Jan!$AJ$9:$AJ$39,$A20,Jan!AK$9:AK$39)+SUMIF(Feb!$AJ$9:$AJ$39,$A20,Feb!AK$9:AK$39)+SUMIF(Mar!$AI$9:$AI$39,$A20,Mar!AK$9:AK$39)+SUMIF(Apr!$AI$9:$AI$39,$A20,Apr!AK$9:AK$39)+SUMIF(Mai!$AI$9:$AI$39,$A20,Mai!AK$9:AM$39)+SUMIF(Jun!$AI$9:$AI$39,$A20,Jun!AK$9:AK$39)+SUMIF(Jul!$AI$9:$AI$39,$A20,Jul!AK$9:AK$39)+SUMIF(Aug!$AI$9:$AI$39,$A20,Aug!AK$9:AK$39)+SUMIF(Sep!$AI$9:$AI$39,$A20,Sep!AK$9:AK$39)+SUMIF(Okt!$AI$9:$AI$39,$A20,Okt!AK$9:AK$39)+SUMIF(Nov!$AI$9:$AI$39,$A20,Nov!AK$9:AK$39)+SUMIF(Dez!$AI$9:$AI$39,$A20,Dez!AK$9:AK$39)</f>
        <v>0</v>
      </c>
      <c r="N20" s="17">
        <f>SUMIF(Jan!$AJ$43:$AJ$73,$A20,Jan!AK$43:AK$73)+SUMIF(Feb!$AJ$43:$AJ$73,$A20,Feb!AK$43:AK$73)+SUMIF(Mar!$AI$43:$AI$73,$A20,Mar!AK$43:AK$73)+SUMIF(Apr!$AI$43:$AI$73,$A20,Apr!AK$43:AK$73)+SUMIF(Mai!$AI$43:$AI$73,$A20,Mai!AK$43:AM$73)+SUMIF(Jun!$AI$43:$AI$73,$A20,Jun!AK$43:AK$73)+SUMIF(Jul!$AI$43:$AI$73,$A20,Jul!AK$43:AK$73)+SUMIF(Aug!$AI$43:$AI$73,$A20,Aug!AK$43:AK$73)+SUMIF(Sep!$AI$43:$AI$73,$A20,Sep!AK$43:AK$73)+SUMIF(Okt!$AI$43:$AI$73,$A20,Okt!AK$43:AK$73)+SUMIF(Nov!$AI$43:$AI$73,$A20,Nov!AK$43:AK$73)+SUMIF(Dez!$AI$43:$AI$73,$A20,Dez!AK$43:AK$73)</f>
        <v>0</v>
      </c>
      <c r="O20" s="17" t="str">
        <f t="shared" si="4"/>
        <v/>
      </c>
      <c r="P20" s="74">
        <f>SUMIF(Jan!$AJ$9:$AJ$39,$A20,Jan!AL$9:AL$39)+SUMIF(Feb!$AJ$9:$AJ$39,$A20,Feb!AL$9:AL$39)+SUMIF(Mar!$AJ$9:$AJ$39,$A20,Mar!AL$9:AL$39)+SUMIF(Apr!$AJ$9:$AJ$39,$A20,Apr!AL$9:AL$39)+SUMIF(Mai!$AJ$9:$AJ$39,$A20,Mai!AL$9:AL$39)+SUMIF(Jun!$AJ$9:$AJ$39,$A20,Jun!AL$9:AL$39)+SUMIF(Jul!$AJ$9:$AJ$39,$A20,Jul!AL$9:AL$39)+SUMIF(Aug!$AJ$9:$AJ$39,$A20,Aug!AL$9:AL$39)+SUMIF(Sep!$AJ$9:$AJ$39,$A20,Sep!AL$9:AL$39)+SUMIF(Okt!$AJ$9:$AJ$39,$A20,Okt!AL$9:AL$39)+SUMIF(Nov!$AJ$9:$AJ$39,$A20,Nov!AL$9:AL$39)+SUMIF(Dez!$AJ$9:$AJ$39,$A20,Dez!AL$9:AL$39)</f>
        <v>0</v>
      </c>
      <c r="Q20" s="74">
        <f ca="1">SUMIF(Jan!$AJ$34:$AJ$73,$A20,Jan!AL$43:AL$73)+SUMIF(Feb!$AJ$43:$AJ$73,$A20,Feb!AL$43:AL$73)+SUMIF(Mar!$AJ$43:$AJ$73,$A20,Mar!AL$43:AL$73)+SUMIF(Apr!$AJ$43:$AJ$73,$A20,Apr!AL$43:AL$73)+SUMIF(Mai!$AJ$43:$AJ$73,$A20,Mai!AL$43:AL$73)+SUMIF(Jun!$AJ$43:$AJ$73,$A20,Jun!AL$43:AL$73)+SUMIF(Jul!$AJ$43:$AJ$73,$A20,Jul!AL$43:AL$73)+SUMIF(Aug!$AJ$43:$AJ$73,$A20,Aug!AL$43:AL$73)+SUMIF(Sep!$AJ$43:$AJ$73,$A20,Sep!AL$43:AL$73)+SUMIF(Okt!$AJ$43:$AJ$73,$A20,Okt!AL$43:AL$73)+SUMIF(Nov!$AJ$43:$AJ$73,$A20,Nov!AL$43:AL$73)+SUMIF(Dez!$AJ$43:$AJ$73,$A20,Dez!AL$43:AL$73)</f>
        <v>0</v>
      </c>
      <c r="R20" s="11" t="str">
        <f t="shared" ca="1" si="5"/>
        <v/>
      </c>
      <c r="S20" s="74" t="str">
        <f>IF(V20=0,"",(SUMIF(Jan!AO$9:AO$73,A20,Jan!AN$9:AN$73)+SUMIF(Feb!AO$9:AO$73,A20,Feb!AN$9:AN$73)+SUMIF(Mar!AO$9:AO$73,A20,Mar!AN$9:AN$73)+SUMIF(Apr!AO$9:AO$73,A20,Apr!AN$9:AN$73)+SUMIF(Mai!AO$9:AO$73,A20,Mai!AN$9:AN$73)+SUMIF(Jun!AO$9:AO$73,A20,Jun!AN$9:AN$73)+SUMIF(Jul!AO$9:AO$73,A20,Jul!AN$9:AN$73)+SUMIF(Aug!AO$9:AO$73,A20,Aug!AN$9:AN$73)+SUMIF(Sep!AO$9:AO$73,A20,Sep!AN$9:AN$73)+SUMIF(Okt!AO$9:AO$73,A20,Okt!AN$9:AN$73)+SUMIF(Nov!AO$9:AO$73,A20,Nov!AN$9:AN$73)+SUMIF(Dez!AO$9:AO$73,A20,Dez!AN$9:AN$73))/V20)</f>
        <v/>
      </c>
      <c r="T20" s="1" t="str">
        <f t="shared" si="6"/>
        <v/>
      </c>
      <c r="U20" s="6" t="str">
        <f t="shared" si="7"/>
        <v/>
      </c>
      <c r="V20" s="94">
        <f>COUNTIF(Jan!$AJ$9:$AJ$39,$A20)+COUNTIF(Jan!$AJ$43:$AJ$73,$A20)+COUNTIF(Feb!$AJ$9:$AJ$39,$A20)+COUNTIF(Feb!$AJ$43:$AJ$73,$A20)+COUNTIF(Mar!$AJ$9:$AJ$39,$A20)+COUNTIF(Mar!$AJ$43:$AJ$73,$A20)+COUNTIF(Apr!$AJ$9:$AJ$39,$A20)+COUNTIF(Apr!$AJ$43:$AJ$73,$A20)+COUNTIF(Mai!$AJ$9:$AJ$39,$A20)+COUNTIF(Mai!$AJ$43:$AJ$73,$A20)+COUNTIF(Jun!$AJ$9:$AJ$39,$A20)+COUNTIF(Jun!$AJ$43:$AJ$73,$A20)+COUNTIF(Jul!$AJ$9:$AJ$39,$A20)+COUNTIF(Jul!$AJ$43:$AJ$73,$A20)+COUNTIF(Aug!$AJ$9:$AJ$39,$A20)+COUNTIF(Aug!$AJ$43:$AJ$73,$A20)+COUNTIF(Sep!$AJ$9:$AJ$39,$A20)+COUNTIF(Sep!$AJ$43:$AJ$73,$A20)+COUNTIF(Okt!$AJ$9:$AJ$39,$A20)+COUNTIF(Okt!$AJ$43:$AJ$73,$A20)+COUNTIF(Nov!$AJ$9:$AJ$39,$A20)+COUNTIF(Nov!$AJ$43:$AJ$73,$A20)+COUNTIF(Dez!$AJ$9:$AJ$39,$A20)+COUNTIF(Dez!$AJ$43:$AJ$73,$A20)</f>
        <v>0</v>
      </c>
      <c r="W20" s="8" t="str">
        <f t="shared" si="8"/>
        <v/>
      </c>
      <c r="X20" s="6" t="str">
        <f t="shared" si="9"/>
        <v/>
      </c>
      <c r="Y20" s="18" t="str">
        <f t="shared" si="10"/>
        <v/>
      </c>
    </row>
    <row r="21" spans="1:25" x14ac:dyDescent="0.2">
      <c r="A21" s="175">
        <f t="shared" si="11"/>
        <v>9</v>
      </c>
      <c r="B21" s="93" t="e">
        <f t="shared" si="1"/>
        <v>#N/A</v>
      </c>
      <c r="C21" s="495">
        <f>SUMIF(Jan!$A$9:$A$39,$A21,Jan!G$9:G$39)+SUMIF(Feb!$A$9:$A$39,$A21,Feb!G$9:G$39)+SUMIF(Mar!$A$9:$A$39,$A21,Mar!G$9:G$39)+SUMIF(Apr!$A$9:$A$39,$A21,Apr!G$9:G$39)+SUMIF(Mai!$A$9:$A$39,$A21,Mai!G$9:G$39)+SUMIF(Jun!$A$9:$A$39,$A21,Jun!G$9:G$39)+SUMIF(Jul!$A$9:$A$39,$A21,Jul!G$9:G$39)+SUMIF(Aug!$A$9:$A$39,$A21,Aug!G$9:G$39)+SUMIF(Sep!$A$9:$A$39,$A21,Sep!G$9:G$39)+SUMIF(Okt!$A$9:$A$39,$A21,Okt!G$9:G$39)+SUMIF(Nov!$A$9:$A$39,$A21,Nov!G$9:G$39)+SUMIF(Dez!$A$9:$A$39,$A21,Dez!G$9:G$39)</f>
        <v>0</v>
      </c>
      <c r="D21" s="496">
        <f>SUMIF(Jan!$A$9:$A$39,$A21,Jan!H$9:H$39)+SUMIF(Feb!$A$9:$A$39,$A21,Feb!H$9:H$39)+SUMIF(Mar!$A$9:$A$39,$A21,Mar!H$9:H$39)+SUMIF(Apr!$A$9:$A$39,$A21,Apr!H$9:H$39)+SUMIF(Mai!$A$9:$A$39,$A21,Mai!H$9:H$39)+SUMIF(Jun!$A$9:$A$39,$A21,Jun!H$9:H$39)+SUMIF(Jul!$A$9:$A$39,$A21,Jul!H$9:H$39)+SUMIF(Aug!$A$9:$A$39,$A21,Aug!H$9:H$39)+SUMIF(Sep!$A$9:$A$39,$A21,Sep!H$9:H$39)+SUMIF(Okt!$A$9:$A$39,$A21,Okt!H$9:H$39)+SUMIF(Nov!$A$9:$A$39,$A21,Nov!H$9:H$39)+SUMIF(Dez!$A$9:$A$39,$A21,Dez!H$9:H$39)</f>
        <v>0</v>
      </c>
      <c r="E21" s="496">
        <f>COUNTIF(Jan!$AJ$9:$AJ$39,$A21)+COUNTIF(Feb!$AJ$9:$AJ$39,$A21)+COUNTIF(Mar!$AI$9:$AI$39,$A21)+COUNTIF(Apr!$AI$9:$AI$39,$A21)+COUNTIF(Mai!$AI$9:$AI$39,$A21)+COUNTIF(Jun!$AI$9:$AI$39,$A21)+COUNTIF(Jul!$AI$9:$AI$39,$A21)+COUNTIF(Aug!$AI$9:$AI$39,$A21)+COUNTIF(Sep!$AI$9:$AI$39,$A21)+COUNTIF(Okt!$AI$9:$AI$39,$A21)+COUNTIF(Nov!$AI$9:$AI$39,$A21)+COUNTIF(Dez!$AI$9:$AI$39,$A21)</f>
        <v>0</v>
      </c>
      <c r="F21" s="496">
        <f>COUNTIF(Jan!$AJ$43:$AJ$73,$A21)+COUNTIF(Feb!$AJ$43:$AJ$73,$A21)+COUNTIF(Mar!$AI$43:$AI$73,$A21)+COUNTIF(Apr!$AI$43:$AI$73,$A21)+COUNTIF(Mai!$AI$43:$AI$73,$A21)+COUNTIF(Jun!$AI$43:$AI$73,$A21)+COUNTIF(Jul!$AI$43:$AI$73,$A21)+COUNTIF(Aug!$AI$43:$AI$73,$A21)+COUNTIF(Sep!$AI$43:$AI$73,$A21)+COUNTIF(Okt!$AI$43:$AI$73,$A21)+COUNTIF(Nov!$AI$43:$AI$73,$A21)+COUNTIF(Dez!$AI$43:$AI$73,$A21)</f>
        <v>0</v>
      </c>
      <c r="G21" s="496">
        <f t="shared" si="2"/>
        <v>0</v>
      </c>
      <c r="H21" s="93" t="str">
        <f t="shared" si="0"/>
        <v/>
      </c>
      <c r="I21" s="93" t="str">
        <f>IF(ISERROR(H21/(Start!$D$25*Start!$D$25)),"",H21/(Start!$D$25*Start!$D$25))</f>
        <v/>
      </c>
      <c r="J21" s="16">
        <f>SUMIF(Jan!$AJ$9:$AJ$39,$A21,Jan!AI$9:AI$39)+SUMIF(Feb!$AJ$9:$AJ$39,$A21,Feb!AI$9:AI$39)+SUMIF(Mar!$AJ$9:$AJ$39,$A21,Mar!AI$9:AI$39)+SUMIF(Apr!$AJ$9:$AJ$39,$A21,Apr!AI$9:AI$39)+SUMIF(Mai!$AJ$9:$AJ$39,$A21,Mai!AI$9:AI$39)+SUMIF(Jun!$AJ$9:$AJ$39,$A21,Jun!AI$9:AI$39)+SUMIF(Jul!$AJ$9:$AJ$39,$A21,Jul!AI$9:AI$39)+SUMIF(Aug!$AJ$9:$AJ$39,$A21,Aug!AI$9:AI$39)+SUMIF(Sep!$AJ$9:$AJ$39,$A21,Sep!AI$9:AI$39)+SUMIF(Okt!$AJ$9:$AJ$39,$A21,Okt!AI$9:AI$39)+SUMIF(Nov!$AJ$9:$AJ$39,$A21,Nov!AI$9:AI$39)+SUMIF(Dez!$AJ$9:$AJ$39,$A21,Dez!AI$9:AI$39)</f>
        <v>0</v>
      </c>
      <c r="K21" s="16">
        <f>SUMIF(Jan!$AJ$43:$AJ$73,$A21,Jan!AI$43:AI$73)+SUMIF(Feb!$AJ$43:$AJ$73,$A21,Feb!AI$43:AI$73)+SUMIF(Mar!$AJ$43:$AJ$73,$A21,Mar!AI$43:AI$73)+SUMIF(Apr!$AJ$43:$AJ$73,$A21,Apr!AI$43:AI$73)+SUMIF(Mai!$AJ$43:$AJ$73,$A21,Mai!AI$43:AI$73)+SUMIF(Jun!$AJ$43:$AJ$73,$A21,Jun!AI$43:AI$73)+SUMIF(Jul!$AJ$43:$AJ$73,$A21,Jul!AI$43:AI$73)+SUMIF(Aug!$AJ$43:$AJ$73,$A21,Aug!AI$43:AI$73)+SUMIF(Sep!$AJ$43:$AJ$73,$A21,Sep!AI$43:AI$73)+SUMIF(Okt!$AJ$43:$AJ$73,$A21,Okt!AI$43:AI$73)+SUMIF(Nov!$AJ$43:$AJ$73,$A21,Nov!AI$43:AI$73)+SUMIF(Dez!$AJ$43:$AJ$73,$A21,Dez!AI$43:AI$73)</f>
        <v>0</v>
      </c>
      <c r="L21" s="16" t="str">
        <f t="shared" si="3"/>
        <v/>
      </c>
      <c r="M21" s="17">
        <f>SUMIF(Jan!$AJ$9:$AJ$39,$A21,Jan!AK$9:AK$39)+SUMIF(Feb!$AJ$9:$AJ$39,$A21,Feb!AK$9:AK$39)+SUMIF(Mar!$AI$9:$AI$39,$A21,Mar!AK$9:AK$39)+SUMIF(Apr!$AI$9:$AI$39,$A21,Apr!AK$9:AK$39)+SUMIF(Mai!$AI$9:$AI$39,$A21,Mai!AK$9:AM$39)+SUMIF(Jun!$AI$9:$AI$39,$A21,Jun!AK$9:AK$39)+SUMIF(Jul!$AI$9:$AI$39,$A21,Jul!AK$9:AK$39)+SUMIF(Aug!$AI$9:$AI$39,$A21,Aug!AK$9:AK$39)+SUMIF(Sep!$AI$9:$AI$39,$A21,Sep!AK$9:AK$39)+SUMIF(Okt!$AI$9:$AI$39,$A21,Okt!AK$9:AK$39)+SUMIF(Nov!$AI$9:$AI$39,$A21,Nov!AK$9:AK$39)+SUMIF(Dez!$AI$9:$AI$39,$A21,Dez!AK$9:AK$39)</f>
        <v>0</v>
      </c>
      <c r="N21" s="17">
        <f>SUMIF(Jan!$AJ$43:$AJ$73,$A21,Jan!AK$43:AK$73)+SUMIF(Feb!$AJ$43:$AJ$73,$A21,Feb!AK$43:AK$73)+SUMIF(Mar!$AI$43:$AI$73,$A21,Mar!AK$43:AK$73)+SUMIF(Apr!$AI$43:$AI$73,$A21,Apr!AK$43:AK$73)+SUMIF(Mai!$AI$43:$AI$73,$A21,Mai!AK$43:AM$73)+SUMIF(Jun!$AI$43:$AI$73,$A21,Jun!AK$43:AK$73)+SUMIF(Jul!$AI$43:$AI$73,$A21,Jul!AK$43:AK$73)+SUMIF(Aug!$AI$43:$AI$73,$A21,Aug!AK$43:AK$73)+SUMIF(Sep!$AI$43:$AI$73,$A21,Sep!AK$43:AK$73)+SUMIF(Okt!$AI$43:$AI$73,$A21,Okt!AK$43:AK$73)+SUMIF(Nov!$AI$43:$AI$73,$A21,Nov!AK$43:AK$73)+SUMIF(Dez!$AI$43:$AI$73,$A21,Dez!AK$43:AK$73)</f>
        <v>0</v>
      </c>
      <c r="O21" s="17" t="str">
        <f t="shared" si="4"/>
        <v/>
      </c>
      <c r="P21" s="74">
        <f>SUMIF(Jan!$AJ$9:$AJ$39,$A21,Jan!AL$9:AL$39)+SUMIF(Feb!$AJ$9:$AJ$39,$A21,Feb!AL$9:AL$39)+SUMIF(Mar!$AJ$9:$AJ$39,$A21,Mar!AL$9:AL$39)+SUMIF(Apr!$AJ$9:$AJ$39,$A21,Apr!AL$9:AL$39)+SUMIF(Mai!$AJ$9:$AJ$39,$A21,Mai!AL$9:AL$39)+SUMIF(Jun!$AJ$9:$AJ$39,$A21,Jun!AL$9:AL$39)+SUMIF(Jul!$AJ$9:$AJ$39,$A21,Jul!AL$9:AL$39)+SUMIF(Aug!$AJ$9:$AJ$39,$A21,Aug!AL$9:AL$39)+SUMIF(Sep!$AJ$9:$AJ$39,$A21,Sep!AL$9:AL$39)+SUMIF(Okt!$AJ$9:$AJ$39,$A21,Okt!AL$9:AL$39)+SUMIF(Nov!$AJ$9:$AJ$39,$A21,Nov!AL$9:AL$39)+SUMIF(Dez!$AJ$9:$AJ$39,$A21,Dez!AL$9:AL$39)</f>
        <v>0</v>
      </c>
      <c r="Q21" s="74">
        <f ca="1">SUMIF(Jan!$AJ$34:$AJ$73,$A21,Jan!AL$43:AL$73)+SUMIF(Feb!$AJ$43:$AJ$73,$A21,Feb!AL$43:AL$73)+SUMIF(Mar!$AJ$43:$AJ$73,$A21,Mar!AL$43:AL$73)+SUMIF(Apr!$AJ$43:$AJ$73,$A21,Apr!AL$43:AL$73)+SUMIF(Mai!$AJ$43:$AJ$73,$A21,Mai!AL$43:AL$73)+SUMIF(Jun!$AJ$43:$AJ$73,$A21,Jun!AL$43:AL$73)+SUMIF(Jul!$AJ$43:$AJ$73,$A21,Jul!AL$43:AL$73)+SUMIF(Aug!$AJ$43:$AJ$73,$A21,Aug!AL$43:AL$73)+SUMIF(Sep!$AJ$43:$AJ$73,$A21,Sep!AL$43:AL$73)+SUMIF(Okt!$AJ$43:$AJ$73,$A21,Okt!AL$43:AL$73)+SUMIF(Nov!$AJ$43:$AJ$73,$A21,Nov!AL$43:AL$73)+SUMIF(Dez!$AJ$43:$AJ$73,$A21,Dez!AL$43:AL$73)</f>
        <v>0</v>
      </c>
      <c r="R21" s="11" t="str">
        <f t="shared" ca="1" si="5"/>
        <v/>
      </c>
      <c r="S21" s="74" t="str">
        <f>IF(V21=0,"",(SUMIF(Jan!AO$9:AO$73,A21,Jan!AN$9:AN$73)+SUMIF(Feb!AO$9:AO$73,A21,Feb!AN$9:AN$73)+SUMIF(Mar!AO$9:AO$73,A21,Mar!AN$9:AN$73)+SUMIF(Apr!AO$9:AO$73,A21,Apr!AN$9:AN$73)+SUMIF(Mai!AO$9:AO$73,A21,Mai!AN$9:AN$73)+SUMIF(Jun!AO$9:AO$73,A21,Jun!AN$9:AN$73)+SUMIF(Jul!AO$9:AO$73,A21,Jul!AN$9:AN$73)+SUMIF(Aug!AO$9:AO$73,A21,Aug!AN$9:AN$73)+SUMIF(Sep!AO$9:AO$73,A21,Sep!AN$9:AN$73)+SUMIF(Okt!AO$9:AO$73,A21,Okt!AN$9:AN$73)+SUMIF(Nov!AO$9:AO$73,A21,Nov!AN$9:AN$73)+SUMIF(Dez!AO$9:AO$73,A21,Dez!AN$9:AN$73))/V21)</f>
        <v/>
      </c>
      <c r="T21" s="1" t="str">
        <f t="shared" si="6"/>
        <v/>
      </c>
      <c r="U21" s="6" t="str">
        <f t="shared" si="7"/>
        <v/>
      </c>
      <c r="V21" s="94">
        <f>COUNTIF(Jan!$AJ$9:$AJ$39,$A21)+COUNTIF(Jan!$AJ$43:$AJ$73,$A21)+COUNTIF(Feb!$AJ$9:$AJ$39,$A21)+COUNTIF(Feb!$AJ$43:$AJ$73,$A21)+COUNTIF(Mar!$AJ$9:$AJ$39,$A21)+COUNTIF(Mar!$AJ$43:$AJ$73,$A21)+COUNTIF(Apr!$AJ$9:$AJ$39,$A21)+COUNTIF(Apr!$AJ$43:$AJ$73,$A21)+COUNTIF(Mai!$AJ$9:$AJ$39,$A21)+COUNTIF(Mai!$AJ$43:$AJ$73,$A21)+COUNTIF(Jun!$AJ$9:$AJ$39,$A21)+COUNTIF(Jun!$AJ$43:$AJ$73,$A21)+COUNTIF(Jul!$AJ$9:$AJ$39,$A21)+COUNTIF(Jul!$AJ$43:$AJ$73,$A21)+COUNTIF(Aug!$AJ$9:$AJ$39,$A21)+COUNTIF(Aug!$AJ$43:$AJ$73,$A21)+COUNTIF(Sep!$AJ$9:$AJ$39,$A21)+COUNTIF(Sep!$AJ$43:$AJ$73,$A21)+COUNTIF(Okt!$AJ$9:$AJ$39,$A21)+COUNTIF(Okt!$AJ$43:$AJ$73,$A21)+COUNTIF(Nov!$AJ$9:$AJ$39,$A21)+COUNTIF(Nov!$AJ$43:$AJ$73,$A21)+COUNTIF(Dez!$AJ$9:$AJ$39,$A21)+COUNTIF(Dez!$AJ$43:$AJ$73,$A21)</f>
        <v>0</v>
      </c>
      <c r="W21" s="8" t="str">
        <f t="shared" si="8"/>
        <v/>
      </c>
      <c r="X21" s="6" t="str">
        <f t="shared" si="9"/>
        <v/>
      </c>
      <c r="Y21" s="18" t="str">
        <f t="shared" si="10"/>
        <v/>
      </c>
    </row>
    <row r="22" spans="1:25" x14ac:dyDescent="0.2">
      <c r="A22" s="175">
        <f t="shared" si="11"/>
        <v>10</v>
      </c>
      <c r="B22" s="93" t="e">
        <f t="shared" si="1"/>
        <v>#N/A</v>
      </c>
      <c r="C22" s="495">
        <f>SUMIF(Jan!$A$9:$A$39,$A22,Jan!G$9:G$39)+SUMIF(Feb!$A$9:$A$39,$A22,Feb!G$9:G$39)+SUMIF(Mar!$A$9:$A$39,$A22,Mar!G$9:G$39)+SUMIF(Apr!$A$9:$A$39,$A22,Apr!G$9:G$39)+SUMIF(Mai!$A$9:$A$39,$A22,Mai!G$9:G$39)+SUMIF(Jun!$A$9:$A$39,$A22,Jun!G$9:G$39)+SUMIF(Jul!$A$9:$A$39,$A22,Jul!G$9:G$39)+SUMIF(Aug!$A$9:$A$39,$A22,Aug!G$9:G$39)+SUMIF(Sep!$A$9:$A$39,$A22,Sep!G$9:G$39)+SUMIF(Okt!$A$9:$A$39,$A22,Okt!G$9:G$39)+SUMIF(Nov!$A$9:$A$39,$A22,Nov!G$9:G$39)+SUMIF(Dez!$A$9:$A$39,$A22,Dez!G$9:G$39)</f>
        <v>0</v>
      </c>
      <c r="D22" s="496">
        <f>SUMIF(Jan!$A$9:$A$39,$A22,Jan!H$9:H$39)+SUMIF(Feb!$A$9:$A$39,$A22,Feb!H$9:H$39)+SUMIF(Mar!$A$9:$A$39,$A22,Mar!H$9:H$39)+SUMIF(Apr!$A$9:$A$39,$A22,Apr!H$9:H$39)+SUMIF(Mai!$A$9:$A$39,$A22,Mai!H$9:H$39)+SUMIF(Jun!$A$9:$A$39,$A22,Jun!H$9:H$39)+SUMIF(Jul!$A$9:$A$39,$A22,Jul!H$9:H$39)+SUMIF(Aug!$A$9:$A$39,$A22,Aug!H$9:H$39)+SUMIF(Sep!$A$9:$A$39,$A22,Sep!H$9:H$39)+SUMIF(Okt!$A$9:$A$39,$A22,Okt!H$9:H$39)+SUMIF(Nov!$A$9:$A$39,$A22,Nov!H$9:H$39)+SUMIF(Dez!$A$9:$A$39,$A22,Dez!H$9:H$39)</f>
        <v>0</v>
      </c>
      <c r="E22" s="496">
        <f>COUNTIF(Jan!$AJ$9:$AJ$39,$A22)+COUNTIF(Feb!$AJ$9:$AJ$39,$A22)+COUNTIF(Mar!$AI$9:$AI$39,$A22)+COUNTIF(Apr!$AI$9:$AI$39,$A22)+COUNTIF(Mai!$AI$9:$AI$39,$A22)+COUNTIF(Jun!$AI$9:$AI$39,$A22)+COUNTIF(Jul!$AI$9:$AI$39,$A22)+COUNTIF(Aug!$AI$9:$AI$39,$A22)+COUNTIF(Sep!$AI$9:$AI$39,$A22)+COUNTIF(Okt!$AI$9:$AI$39,$A22)+COUNTIF(Nov!$AI$9:$AI$39,$A22)+COUNTIF(Dez!$AI$9:$AI$39,$A22)</f>
        <v>0</v>
      </c>
      <c r="F22" s="496">
        <f>COUNTIF(Jan!$AJ$43:$AJ$73,$A22)+COUNTIF(Feb!$AJ$43:$AJ$73,$A22)+COUNTIF(Mar!$AI$43:$AI$73,$A22)+COUNTIF(Apr!$AI$43:$AI$73,$A22)+COUNTIF(Mai!$AI$43:$AI$73,$A22)+COUNTIF(Jun!$AI$43:$AI$73,$A22)+COUNTIF(Jul!$AI$43:$AI$73,$A22)+COUNTIF(Aug!$AI$43:$AI$73,$A22)+COUNTIF(Sep!$AI$43:$AI$73,$A22)+COUNTIF(Okt!$AI$43:$AI$73,$A22)+COUNTIF(Nov!$AI$43:$AI$73,$A22)+COUNTIF(Dez!$AI$43:$AI$73,$A22)</f>
        <v>0</v>
      </c>
      <c r="G22" s="496">
        <f t="shared" si="2"/>
        <v>0</v>
      </c>
      <c r="H22" s="93" t="str">
        <f t="shared" si="0"/>
        <v/>
      </c>
      <c r="I22" s="93" t="str">
        <f>IF(ISERROR(H22/(Start!$D$25*Start!$D$25)),"",H22/(Start!$D$25*Start!$D$25))</f>
        <v/>
      </c>
      <c r="J22" s="16">
        <f>SUMIF(Jan!$AJ$9:$AJ$39,$A22,Jan!AI$9:AI$39)+SUMIF(Feb!$AJ$9:$AJ$39,$A22,Feb!AI$9:AI$39)+SUMIF(Mar!$AJ$9:$AJ$39,$A22,Mar!AI$9:AI$39)+SUMIF(Apr!$AJ$9:$AJ$39,$A22,Apr!AI$9:AI$39)+SUMIF(Mai!$AJ$9:$AJ$39,$A22,Mai!AI$9:AI$39)+SUMIF(Jun!$AJ$9:$AJ$39,$A22,Jun!AI$9:AI$39)+SUMIF(Jul!$AJ$9:$AJ$39,$A22,Jul!AI$9:AI$39)+SUMIF(Aug!$AJ$9:$AJ$39,$A22,Aug!AI$9:AI$39)+SUMIF(Sep!$AJ$9:$AJ$39,$A22,Sep!AI$9:AI$39)+SUMIF(Okt!$AJ$9:$AJ$39,$A22,Okt!AI$9:AI$39)+SUMIF(Nov!$AJ$9:$AJ$39,$A22,Nov!AI$9:AI$39)+SUMIF(Dez!$AJ$9:$AJ$39,$A22,Dez!AI$9:AI$39)</f>
        <v>0</v>
      </c>
      <c r="K22" s="16">
        <f>SUMIF(Jan!$AJ$43:$AJ$73,$A22,Jan!AI$43:AI$73)+SUMIF(Feb!$AJ$43:$AJ$73,$A22,Feb!AI$43:AI$73)+SUMIF(Mar!$AJ$43:$AJ$73,$A22,Mar!AI$43:AI$73)+SUMIF(Apr!$AJ$43:$AJ$73,$A22,Apr!AI$43:AI$73)+SUMIF(Mai!$AJ$43:$AJ$73,$A22,Mai!AI$43:AI$73)+SUMIF(Jun!$AJ$43:$AJ$73,$A22,Jun!AI$43:AI$73)+SUMIF(Jul!$AJ$43:$AJ$73,$A22,Jul!AI$43:AI$73)+SUMIF(Aug!$AJ$43:$AJ$73,$A22,Aug!AI$43:AI$73)+SUMIF(Sep!$AJ$43:$AJ$73,$A22,Sep!AI$43:AI$73)+SUMIF(Okt!$AJ$43:$AJ$73,$A22,Okt!AI$43:AI$73)+SUMIF(Nov!$AJ$43:$AJ$73,$A22,Nov!AI$43:AI$73)+SUMIF(Dez!$AJ$43:$AJ$73,$A22,Dez!AI$43:AI$73)</f>
        <v>0</v>
      </c>
      <c r="L22" s="16" t="str">
        <f t="shared" si="3"/>
        <v/>
      </c>
      <c r="M22" s="17">
        <f>SUMIF(Jan!$AJ$9:$AJ$39,$A22,Jan!AK$9:AK$39)+SUMIF(Feb!$AJ$9:$AJ$39,$A22,Feb!AK$9:AK$39)+SUMIF(Mar!$AI$9:$AI$39,$A22,Mar!AK$9:AK$39)+SUMIF(Apr!$AI$9:$AI$39,$A22,Apr!AK$9:AK$39)+SUMIF(Mai!$AI$9:$AI$39,$A22,Mai!AK$9:AM$39)+SUMIF(Jun!$AI$9:$AI$39,$A22,Jun!AK$9:AK$39)+SUMIF(Jul!$AI$9:$AI$39,$A22,Jul!AK$9:AK$39)+SUMIF(Aug!$AI$9:$AI$39,$A22,Aug!AK$9:AK$39)+SUMIF(Sep!$AI$9:$AI$39,$A22,Sep!AK$9:AK$39)+SUMIF(Okt!$AI$9:$AI$39,$A22,Okt!AK$9:AK$39)+SUMIF(Nov!$AI$9:$AI$39,$A22,Nov!AK$9:AK$39)+SUMIF(Dez!$AI$9:$AI$39,$A22,Dez!AK$9:AK$39)</f>
        <v>0</v>
      </c>
      <c r="N22" s="17">
        <f>SUMIF(Jan!$AJ$43:$AJ$73,$A22,Jan!AK$43:AK$73)+SUMIF(Feb!$AJ$43:$AJ$73,$A22,Feb!AK$43:AK$73)+SUMIF(Mar!$AI$43:$AI$73,$A22,Mar!AK$43:AK$73)+SUMIF(Apr!$AI$43:$AI$73,$A22,Apr!AK$43:AK$73)+SUMIF(Mai!$AI$43:$AI$73,$A22,Mai!AK$43:AM$73)+SUMIF(Jun!$AI$43:$AI$73,$A22,Jun!AK$43:AK$73)+SUMIF(Jul!$AI$43:$AI$73,$A22,Jul!AK$43:AK$73)+SUMIF(Aug!$AI$43:$AI$73,$A22,Aug!AK$43:AK$73)+SUMIF(Sep!$AI$43:$AI$73,$A22,Sep!AK$43:AK$73)+SUMIF(Okt!$AI$43:$AI$73,$A22,Okt!AK$43:AK$73)+SUMIF(Nov!$AI$43:$AI$73,$A22,Nov!AK$43:AK$73)+SUMIF(Dez!$AI$43:$AI$73,$A22,Dez!AK$43:AK$73)</f>
        <v>0</v>
      </c>
      <c r="O22" s="17" t="str">
        <f t="shared" si="4"/>
        <v/>
      </c>
      <c r="P22" s="74">
        <f>SUMIF(Jan!$AJ$9:$AJ$39,$A22,Jan!AL$9:AL$39)+SUMIF(Feb!$AJ$9:$AJ$39,$A22,Feb!AL$9:AL$39)+SUMIF(Mar!$AJ$9:$AJ$39,$A22,Mar!AL$9:AL$39)+SUMIF(Apr!$AJ$9:$AJ$39,$A22,Apr!AL$9:AL$39)+SUMIF(Mai!$AJ$9:$AJ$39,$A22,Mai!AL$9:AL$39)+SUMIF(Jun!$AJ$9:$AJ$39,$A22,Jun!AL$9:AL$39)+SUMIF(Jul!$AJ$9:$AJ$39,$A22,Jul!AL$9:AL$39)+SUMIF(Aug!$AJ$9:$AJ$39,$A22,Aug!AL$9:AL$39)+SUMIF(Sep!$AJ$9:$AJ$39,$A22,Sep!AL$9:AL$39)+SUMIF(Okt!$AJ$9:$AJ$39,$A22,Okt!AL$9:AL$39)+SUMIF(Nov!$AJ$9:$AJ$39,$A22,Nov!AL$9:AL$39)+SUMIF(Dez!$AJ$9:$AJ$39,$A22,Dez!AL$9:AL$39)</f>
        <v>0</v>
      </c>
      <c r="Q22" s="74">
        <f ca="1">SUMIF(Jan!$AJ$34:$AJ$73,$A22,Jan!AL$43:AL$73)+SUMIF(Feb!$AJ$43:$AJ$73,$A22,Feb!AL$43:AL$73)+SUMIF(Mar!$AJ$43:$AJ$73,$A22,Mar!AL$43:AL$73)+SUMIF(Apr!$AJ$43:$AJ$73,$A22,Apr!AL$43:AL$73)+SUMIF(Mai!$AJ$43:$AJ$73,$A22,Mai!AL$43:AL$73)+SUMIF(Jun!$AJ$43:$AJ$73,$A22,Jun!AL$43:AL$73)+SUMIF(Jul!$AJ$43:$AJ$73,$A22,Jul!AL$43:AL$73)+SUMIF(Aug!$AJ$43:$AJ$73,$A22,Aug!AL$43:AL$73)+SUMIF(Sep!$AJ$43:$AJ$73,$A22,Sep!AL$43:AL$73)+SUMIF(Okt!$AJ$43:$AJ$73,$A22,Okt!AL$43:AL$73)+SUMIF(Nov!$AJ$43:$AJ$73,$A22,Nov!AL$43:AL$73)+SUMIF(Dez!$AJ$43:$AJ$73,$A22,Dez!AL$43:AL$73)</f>
        <v>0</v>
      </c>
      <c r="R22" s="11" t="str">
        <f t="shared" ca="1" si="5"/>
        <v/>
      </c>
      <c r="S22" s="74" t="str">
        <f>IF(V22=0,"",(SUMIF(Jan!AO$9:AO$73,A22,Jan!AN$9:AN$73)+SUMIF(Feb!AO$9:AO$73,A22,Feb!AN$9:AN$73)+SUMIF(Mar!AO$9:AO$73,A22,Mar!AN$9:AN$73)+SUMIF(Apr!AO$9:AO$73,A22,Apr!AN$9:AN$73)+SUMIF(Mai!AO$9:AO$73,A22,Mai!AN$9:AN$73)+SUMIF(Jun!AO$9:AO$73,A22,Jun!AN$9:AN$73)+SUMIF(Jul!AO$9:AO$73,A22,Jul!AN$9:AN$73)+SUMIF(Aug!AO$9:AO$73,A22,Aug!AN$9:AN$73)+SUMIF(Sep!AO$9:AO$73,A22,Sep!AN$9:AN$73)+SUMIF(Okt!AO$9:AO$73,A22,Okt!AN$9:AN$73)+SUMIF(Nov!AO$9:AO$73,A22,Nov!AN$9:AN$73)+SUMIF(Dez!AO$9:AO$73,A22,Dez!AN$9:AN$73))/V22)</f>
        <v/>
      </c>
      <c r="T22" s="1" t="str">
        <f t="shared" si="6"/>
        <v/>
      </c>
      <c r="U22" s="6" t="str">
        <f t="shared" si="7"/>
        <v/>
      </c>
      <c r="V22" s="94">
        <f>COUNTIF(Jan!$AJ$9:$AJ$39,$A22)+COUNTIF(Jan!$AJ$43:$AJ$73,$A22)+COUNTIF(Feb!$AJ$9:$AJ$39,$A22)+COUNTIF(Feb!$AJ$43:$AJ$73,$A22)+COUNTIF(Mar!$AJ$9:$AJ$39,$A22)+COUNTIF(Mar!$AJ$43:$AJ$73,$A22)+COUNTIF(Apr!$AJ$9:$AJ$39,$A22)+COUNTIF(Apr!$AJ$43:$AJ$73,$A22)+COUNTIF(Mai!$AJ$9:$AJ$39,$A22)+COUNTIF(Mai!$AJ$43:$AJ$73,$A22)+COUNTIF(Jun!$AJ$9:$AJ$39,$A22)+COUNTIF(Jun!$AJ$43:$AJ$73,$A22)+COUNTIF(Jul!$AJ$9:$AJ$39,$A22)+COUNTIF(Jul!$AJ$43:$AJ$73,$A22)+COUNTIF(Aug!$AJ$9:$AJ$39,$A22)+COUNTIF(Aug!$AJ$43:$AJ$73,$A22)+COUNTIF(Sep!$AJ$9:$AJ$39,$A22)+COUNTIF(Sep!$AJ$43:$AJ$73,$A22)+COUNTIF(Okt!$AJ$9:$AJ$39,$A22)+COUNTIF(Okt!$AJ$43:$AJ$73,$A22)+COUNTIF(Nov!$AJ$9:$AJ$39,$A22)+COUNTIF(Nov!$AJ$43:$AJ$73,$A22)+COUNTIF(Dez!$AJ$9:$AJ$39,$A22)+COUNTIF(Dez!$AJ$43:$AJ$73,$A22)</f>
        <v>0</v>
      </c>
      <c r="W22" s="8" t="str">
        <f t="shared" si="8"/>
        <v/>
      </c>
      <c r="X22" s="6" t="str">
        <f t="shared" si="9"/>
        <v/>
      </c>
      <c r="Y22" s="18" t="str">
        <f t="shared" si="10"/>
        <v/>
      </c>
    </row>
    <row r="23" spans="1:25" x14ac:dyDescent="0.2">
      <c r="A23" s="175">
        <f t="shared" si="11"/>
        <v>11</v>
      </c>
      <c r="B23" s="93" t="e">
        <f t="shared" si="1"/>
        <v>#N/A</v>
      </c>
      <c r="C23" s="495">
        <f>SUMIF(Jan!$A$9:$A$39,$A23,Jan!G$9:G$39)+SUMIF(Feb!$A$9:$A$39,$A23,Feb!G$9:G$39)+SUMIF(Mar!$A$9:$A$39,$A23,Mar!G$9:G$39)+SUMIF(Apr!$A$9:$A$39,$A23,Apr!G$9:G$39)+SUMIF(Mai!$A$9:$A$39,$A23,Mai!G$9:G$39)+SUMIF(Jun!$A$9:$A$39,$A23,Jun!G$9:G$39)+SUMIF(Jul!$A$9:$A$39,$A23,Jul!G$9:G$39)+SUMIF(Aug!$A$9:$A$39,$A23,Aug!G$9:G$39)+SUMIF(Sep!$A$9:$A$39,$A23,Sep!G$9:G$39)+SUMIF(Okt!$A$9:$A$39,$A23,Okt!G$9:G$39)+SUMIF(Nov!$A$9:$A$39,$A23,Nov!G$9:G$39)+SUMIF(Dez!$A$9:$A$39,$A23,Dez!G$9:G$39)</f>
        <v>0</v>
      </c>
      <c r="D23" s="496">
        <f>SUMIF(Jan!$A$9:$A$39,$A23,Jan!H$9:H$39)+SUMIF(Feb!$A$9:$A$39,$A23,Feb!H$9:H$39)+SUMIF(Mar!$A$9:$A$39,$A23,Mar!H$9:H$39)+SUMIF(Apr!$A$9:$A$39,$A23,Apr!H$9:H$39)+SUMIF(Mai!$A$9:$A$39,$A23,Mai!H$9:H$39)+SUMIF(Jun!$A$9:$A$39,$A23,Jun!H$9:H$39)+SUMIF(Jul!$A$9:$A$39,$A23,Jul!H$9:H$39)+SUMIF(Aug!$A$9:$A$39,$A23,Aug!H$9:H$39)+SUMIF(Sep!$A$9:$A$39,$A23,Sep!H$9:H$39)+SUMIF(Okt!$A$9:$A$39,$A23,Okt!H$9:H$39)+SUMIF(Nov!$A$9:$A$39,$A23,Nov!H$9:H$39)+SUMIF(Dez!$A$9:$A$39,$A23,Dez!H$9:H$39)</f>
        <v>0</v>
      </c>
      <c r="E23" s="496">
        <f>COUNTIF(Jan!$AJ$9:$AJ$39,$A23)+COUNTIF(Feb!$AJ$9:$AJ$39,$A23)+COUNTIF(Mar!$AI$9:$AI$39,$A23)+COUNTIF(Apr!$AI$9:$AI$39,$A23)+COUNTIF(Mai!$AI$9:$AI$39,$A23)+COUNTIF(Jun!$AI$9:$AI$39,$A23)+COUNTIF(Jul!$AI$9:$AI$39,$A23)+COUNTIF(Aug!$AI$9:$AI$39,$A23)+COUNTIF(Sep!$AI$9:$AI$39,$A23)+COUNTIF(Okt!$AI$9:$AI$39,$A23)+COUNTIF(Nov!$AI$9:$AI$39,$A23)+COUNTIF(Dez!$AI$9:$AI$39,$A23)</f>
        <v>0</v>
      </c>
      <c r="F23" s="496">
        <f>COUNTIF(Jan!$AJ$43:$AJ$73,$A23)+COUNTIF(Feb!$AJ$43:$AJ$73,$A23)+COUNTIF(Mar!$AI$43:$AI$73,$A23)+COUNTIF(Apr!$AI$43:$AI$73,$A23)+COUNTIF(Mai!$AI$43:$AI$73,$A23)+COUNTIF(Jun!$AI$43:$AI$73,$A23)+COUNTIF(Jul!$AI$43:$AI$73,$A23)+COUNTIF(Aug!$AI$43:$AI$73,$A23)+COUNTIF(Sep!$AI$43:$AI$73,$A23)+COUNTIF(Okt!$AI$43:$AI$73,$A23)+COUNTIF(Nov!$AI$43:$AI$73,$A23)+COUNTIF(Dez!$AI$43:$AI$73,$A23)</f>
        <v>0</v>
      </c>
      <c r="G23" s="496">
        <f t="shared" si="2"/>
        <v>0</v>
      </c>
      <c r="H23" s="93" t="str">
        <f t="shared" si="0"/>
        <v/>
      </c>
      <c r="I23" s="93" t="str">
        <f>IF(ISERROR(H23/(Start!$D$25*Start!$D$25)),"",H23/(Start!$D$25*Start!$D$25))</f>
        <v/>
      </c>
      <c r="J23" s="16">
        <f>SUMIF(Jan!$AJ$9:$AJ$39,$A23,Jan!AI$9:AI$39)+SUMIF(Feb!$AJ$9:$AJ$39,$A23,Feb!AI$9:AI$39)+SUMIF(Mar!$AJ$9:$AJ$39,$A23,Mar!AI$9:AI$39)+SUMIF(Apr!$AJ$9:$AJ$39,$A23,Apr!AI$9:AI$39)+SUMIF(Mai!$AJ$9:$AJ$39,$A23,Mai!AI$9:AI$39)+SUMIF(Jun!$AJ$9:$AJ$39,$A23,Jun!AI$9:AI$39)+SUMIF(Jul!$AJ$9:$AJ$39,$A23,Jul!AI$9:AI$39)+SUMIF(Aug!$AJ$9:$AJ$39,$A23,Aug!AI$9:AI$39)+SUMIF(Sep!$AJ$9:$AJ$39,$A23,Sep!AI$9:AI$39)+SUMIF(Okt!$AJ$9:$AJ$39,$A23,Okt!AI$9:AI$39)+SUMIF(Nov!$AJ$9:$AJ$39,$A23,Nov!AI$9:AI$39)+SUMIF(Dez!$AJ$9:$AJ$39,$A23,Dez!AI$9:AI$39)</f>
        <v>0</v>
      </c>
      <c r="K23" s="16">
        <f>SUMIF(Jan!$AJ$43:$AJ$73,$A23,Jan!AI$43:AI$73)+SUMIF(Feb!$AJ$43:$AJ$73,$A23,Feb!AI$43:AI$73)+SUMIF(Mar!$AJ$43:$AJ$73,$A23,Mar!AI$43:AI$73)+SUMIF(Apr!$AJ$43:$AJ$73,$A23,Apr!AI$43:AI$73)+SUMIF(Mai!$AJ$43:$AJ$73,$A23,Mai!AI$43:AI$73)+SUMIF(Jun!$AJ$43:$AJ$73,$A23,Jun!AI$43:AI$73)+SUMIF(Jul!$AJ$43:$AJ$73,$A23,Jul!AI$43:AI$73)+SUMIF(Aug!$AJ$43:$AJ$73,$A23,Aug!AI$43:AI$73)+SUMIF(Sep!$AJ$43:$AJ$73,$A23,Sep!AI$43:AI$73)+SUMIF(Okt!$AJ$43:$AJ$73,$A23,Okt!AI$43:AI$73)+SUMIF(Nov!$AJ$43:$AJ$73,$A23,Nov!AI$43:AI$73)+SUMIF(Dez!$AJ$43:$AJ$73,$A23,Dez!AI$43:AI$73)</f>
        <v>0</v>
      </c>
      <c r="L23" s="16" t="str">
        <f t="shared" si="3"/>
        <v/>
      </c>
      <c r="M23" s="17">
        <f>SUMIF(Jan!$AJ$9:$AJ$39,$A23,Jan!AK$9:AK$39)+SUMIF(Feb!$AJ$9:$AJ$39,$A23,Feb!AK$9:AK$39)+SUMIF(Mar!$AI$9:$AI$39,$A23,Mar!AK$9:AK$39)+SUMIF(Apr!$AI$9:$AI$39,$A23,Apr!AK$9:AK$39)+SUMIF(Mai!$AI$9:$AI$39,$A23,Mai!AK$9:AM$39)+SUMIF(Jun!$AI$9:$AI$39,$A23,Jun!AK$9:AK$39)+SUMIF(Jul!$AI$9:$AI$39,$A23,Jul!AK$9:AK$39)+SUMIF(Aug!$AI$9:$AI$39,$A23,Aug!AK$9:AK$39)+SUMIF(Sep!$AI$9:$AI$39,$A23,Sep!AK$9:AK$39)+SUMIF(Okt!$AI$9:$AI$39,$A23,Okt!AK$9:AK$39)+SUMIF(Nov!$AI$9:$AI$39,$A23,Nov!AK$9:AK$39)+SUMIF(Dez!$AI$9:$AI$39,$A23,Dez!AK$9:AK$39)</f>
        <v>0</v>
      </c>
      <c r="N23" s="17">
        <f>SUMIF(Jan!$AJ$43:$AJ$73,$A23,Jan!AK$43:AK$73)+SUMIF(Feb!$AJ$43:$AJ$73,$A23,Feb!AK$43:AK$73)+SUMIF(Mar!$AI$43:$AI$73,$A23,Mar!AK$43:AK$73)+SUMIF(Apr!$AI$43:$AI$73,$A23,Apr!AK$43:AK$73)+SUMIF(Mai!$AI$43:$AI$73,$A23,Mai!AK$43:AM$73)+SUMIF(Jun!$AI$43:$AI$73,$A23,Jun!AK$43:AK$73)+SUMIF(Jul!$AI$43:$AI$73,$A23,Jul!AK$43:AK$73)+SUMIF(Aug!$AI$43:$AI$73,$A23,Aug!AK$43:AK$73)+SUMIF(Sep!$AI$43:$AI$73,$A23,Sep!AK$43:AK$73)+SUMIF(Okt!$AI$43:$AI$73,$A23,Okt!AK$43:AK$73)+SUMIF(Nov!$AI$43:$AI$73,$A23,Nov!AK$43:AK$73)+SUMIF(Dez!$AI$43:$AI$73,$A23,Dez!AK$43:AK$73)</f>
        <v>0</v>
      </c>
      <c r="O23" s="17" t="str">
        <f t="shared" si="4"/>
        <v/>
      </c>
      <c r="P23" s="74">
        <f>SUMIF(Jan!$AJ$9:$AJ$39,$A23,Jan!AL$9:AL$39)+SUMIF(Feb!$AJ$9:$AJ$39,$A23,Feb!AL$9:AL$39)+SUMIF(Mar!$AJ$9:$AJ$39,$A23,Mar!AL$9:AL$39)+SUMIF(Apr!$AJ$9:$AJ$39,$A23,Apr!AL$9:AL$39)+SUMIF(Mai!$AJ$9:$AJ$39,$A23,Mai!AL$9:AL$39)+SUMIF(Jun!$AJ$9:$AJ$39,$A23,Jun!AL$9:AL$39)+SUMIF(Jul!$AJ$9:$AJ$39,$A23,Jul!AL$9:AL$39)+SUMIF(Aug!$AJ$9:$AJ$39,$A23,Aug!AL$9:AL$39)+SUMIF(Sep!$AJ$9:$AJ$39,$A23,Sep!AL$9:AL$39)+SUMIF(Okt!$AJ$9:$AJ$39,$A23,Okt!AL$9:AL$39)+SUMIF(Nov!$AJ$9:$AJ$39,$A23,Nov!AL$9:AL$39)+SUMIF(Dez!$AJ$9:$AJ$39,$A23,Dez!AL$9:AL$39)</f>
        <v>0</v>
      </c>
      <c r="Q23" s="74">
        <f ca="1">SUMIF(Jan!$AJ$34:$AJ$73,$A23,Jan!AL$43:AL$73)+SUMIF(Feb!$AJ$43:$AJ$73,$A23,Feb!AL$43:AL$73)+SUMIF(Mar!$AJ$43:$AJ$73,$A23,Mar!AL$43:AL$73)+SUMIF(Apr!$AJ$43:$AJ$73,$A23,Apr!AL$43:AL$73)+SUMIF(Mai!$AJ$43:$AJ$73,$A23,Mai!AL$43:AL$73)+SUMIF(Jun!$AJ$43:$AJ$73,$A23,Jun!AL$43:AL$73)+SUMIF(Jul!$AJ$43:$AJ$73,$A23,Jul!AL$43:AL$73)+SUMIF(Aug!$AJ$43:$AJ$73,$A23,Aug!AL$43:AL$73)+SUMIF(Sep!$AJ$43:$AJ$73,$A23,Sep!AL$43:AL$73)+SUMIF(Okt!$AJ$43:$AJ$73,$A23,Okt!AL$43:AL$73)+SUMIF(Nov!$AJ$43:$AJ$73,$A23,Nov!AL$43:AL$73)+SUMIF(Dez!$AJ$43:$AJ$73,$A23,Dez!AL$43:AL$73)</f>
        <v>0</v>
      </c>
      <c r="R23" s="11" t="str">
        <f t="shared" ca="1" si="5"/>
        <v/>
      </c>
      <c r="S23" s="74" t="str">
        <f>IF(V23=0,"",(SUMIF(Jan!AO$9:AO$73,A23,Jan!AN$9:AN$73)+SUMIF(Feb!AO$9:AO$73,A23,Feb!AN$9:AN$73)+SUMIF(Mar!AO$9:AO$73,A23,Mar!AN$9:AN$73)+SUMIF(Apr!AO$9:AO$73,A23,Apr!AN$9:AN$73)+SUMIF(Mai!AO$9:AO$73,A23,Mai!AN$9:AN$73)+SUMIF(Jun!AO$9:AO$73,A23,Jun!AN$9:AN$73)+SUMIF(Jul!AO$9:AO$73,A23,Jul!AN$9:AN$73)+SUMIF(Aug!AO$9:AO$73,A23,Aug!AN$9:AN$73)+SUMIF(Sep!AO$9:AO$73,A23,Sep!AN$9:AN$73)+SUMIF(Okt!AO$9:AO$73,A23,Okt!AN$9:AN$73)+SUMIF(Nov!AO$9:AO$73,A23,Nov!AN$9:AN$73)+SUMIF(Dez!AO$9:AO$73,A23,Dez!AN$9:AN$73))/V23)</f>
        <v/>
      </c>
      <c r="T23" s="1" t="str">
        <f t="shared" si="6"/>
        <v/>
      </c>
      <c r="U23" s="6" t="str">
        <f t="shared" si="7"/>
        <v/>
      </c>
      <c r="V23" s="94">
        <f>COUNTIF(Jan!$AJ$9:$AJ$39,$A23)+COUNTIF(Jan!$AJ$43:$AJ$73,$A23)+COUNTIF(Feb!$AJ$9:$AJ$39,$A23)+COUNTIF(Feb!$AJ$43:$AJ$73,$A23)+COUNTIF(Mar!$AJ$9:$AJ$39,$A23)+COUNTIF(Mar!$AJ$43:$AJ$73,$A23)+COUNTIF(Apr!$AJ$9:$AJ$39,$A23)+COUNTIF(Apr!$AJ$43:$AJ$73,$A23)+COUNTIF(Mai!$AJ$9:$AJ$39,$A23)+COUNTIF(Mai!$AJ$43:$AJ$73,$A23)+COUNTIF(Jun!$AJ$9:$AJ$39,$A23)+COUNTIF(Jun!$AJ$43:$AJ$73,$A23)+COUNTIF(Jul!$AJ$9:$AJ$39,$A23)+COUNTIF(Jul!$AJ$43:$AJ$73,$A23)+COUNTIF(Aug!$AJ$9:$AJ$39,$A23)+COUNTIF(Aug!$AJ$43:$AJ$73,$A23)+COUNTIF(Sep!$AJ$9:$AJ$39,$A23)+COUNTIF(Sep!$AJ$43:$AJ$73,$A23)+COUNTIF(Okt!$AJ$9:$AJ$39,$A23)+COUNTIF(Okt!$AJ$43:$AJ$73,$A23)+COUNTIF(Nov!$AJ$9:$AJ$39,$A23)+COUNTIF(Nov!$AJ$43:$AJ$73,$A23)+COUNTIF(Dez!$AJ$9:$AJ$39,$A23)+COUNTIF(Dez!$AJ$43:$AJ$73,$A23)</f>
        <v>0</v>
      </c>
      <c r="W23" s="8" t="str">
        <f t="shared" si="8"/>
        <v/>
      </c>
      <c r="X23" s="6" t="str">
        <f t="shared" si="9"/>
        <v/>
      </c>
      <c r="Y23" s="18" t="str">
        <f t="shared" si="10"/>
        <v/>
      </c>
    </row>
    <row r="24" spans="1:25" x14ac:dyDescent="0.2">
      <c r="A24" s="175">
        <f t="shared" si="11"/>
        <v>12</v>
      </c>
      <c r="B24" s="93" t="e">
        <f t="shared" si="1"/>
        <v>#N/A</v>
      </c>
      <c r="C24" s="495">
        <f>SUMIF(Jan!$A$9:$A$39,$A24,Jan!G$9:G$39)+SUMIF(Feb!$A$9:$A$39,$A24,Feb!G$9:G$39)+SUMIF(Mar!$A$9:$A$39,$A24,Mar!G$9:G$39)+SUMIF(Apr!$A$9:$A$39,$A24,Apr!G$9:G$39)+SUMIF(Mai!$A$9:$A$39,$A24,Mai!G$9:G$39)+SUMIF(Jun!$A$9:$A$39,$A24,Jun!G$9:G$39)+SUMIF(Jul!$A$9:$A$39,$A24,Jul!G$9:G$39)+SUMIF(Aug!$A$9:$A$39,$A24,Aug!G$9:G$39)+SUMIF(Sep!$A$9:$A$39,$A24,Sep!G$9:G$39)+SUMIF(Okt!$A$9:$A$39,$A24,Okt!G$9:G$39)+SUMIF(Nov!$A$9:$A$39,$A24,Nov!G$9:G$39)+SUMIF(Dez!$A$9:$A$39,$A24,Dez!G$9:G$39)</f>
        <v>0</v>
      </c>
      <c r="D24" s="496">
        <f>SUMIF(Jan!$A$9:$A$39,$A24,Jan!H$9:H$39)+SUMIF(Feb!$A$9:$A$39,$A24,Feb!H$9:H$39)+SUMIF(Mar!$A$9:$A$39,$A24,Mar!H$9:H$39)+SUMIF(Apr!$A$9:$A$39,$A24,Apr!H$9:H$39)+SUMIF(Mai!$A$9:$A$39,$A24,Mai!H$9:H$39)+SUMIF(Jun!$A$9:$A$39,$A24,Jun!H$9:H$39)+SUMIF(Jul!$A$9:$A$39,$A24,Jul!H$9:H$39)+SUMIF(Aug!$A$9:$A$39,$A24,Aug!H$9:H$39)+SUMIF(Sep!$A$9:$A$39,$A24,Sep!H$9:H$39)+SUMIF(Okt!$A$9:$A$39,$A24,Okt!H$9:H$39)+SUMIF(Nov!$A$9:$A$39,$A24,Nov!H$9:H$39)+SUMIF(Dez!$A$9:$A$39,$A24,Dez!H$9:H$39)</f>
        <v>0</v>
      </c>
      <c r="E24" s="496">
        <f>COUNTIF(Jan!$AJ$9:$AJ$39,$A24)+COUNTIF(Feb!$AJ$9:$AJ$39,$A24)+COUNTIF(Mar!$AI$9:$AI$39,$A24)+COUNTIF(Apr!$AI$9:$AI$39,$A24)+COUNTIF(Mai!$AI$9:$AI$39,$A24)+COUNTIF(Jun!$AI$9:$AI$39,$A24)+COUNTIF(Jul!$AI$9:$AI$39,$A24)+COUNTIF(Aug!$AI$9:$AI$39,$A24)+COUNTIF(Sep!$AI$9:$AI$39,$A24)+COUNTIF(Okt!$AI$9:$AI$39,$A24)+COUNTIF(Nov!$AI$9:$AI$39,$A24)+COUNTIF(Dez!$AI$9:$AI$39,$A24)</f>
        <v>0</v>
      </c>
      <c r="F24" s="496">
        <f>COUNTIF(Jan!$AJ$43:$AJ$73,$A24)+COUNTIF(Feb!$AJ$43:$AJ$73,$A24)+COUNTIF(Mar!$AI$43:$AI$73,$A24)+COUNTIF(Apr!$AI$43:$AI$73,$A24)+COUNTIF(Mai!$AI$43:$AI$73,$A24)+COUNTIF(Jun!$AI$43:$AI$73,$A24)+COUNTIF(Jul!$AI$43:$AI$73,$A24)+COUNTIF(Aug!$AI$43:$AI$73,$A24)+COUNTIF(Sep!$AI$43:$AI$73,$A24)+COUNTIF(Okt!$AI$43:$AI$73,$A24)+COUNTIF(Nov!$AI$43:$AI$73,$A24)+COUNTIF(Dez!$AI$43:$AI$73,$A24)</f>
        <v>0</v>
      </c>
      <c r="G24" s="496">
        <f t="shared" si="2"/>
        <v>0</v>
      </c>
      <c r="H24" s="93" t="str">
        <f t="shared" si="0"/>
        <v/>
      </c>
      <c r="I24" s="93" t="str">
        <f>IF(ISERROR(H24/(Start!$D$25*Start!$D$25)),"",H24/(Start!$D$25*Start!$D$25))</f>
        <v/>
      </c>
      <c r="J24" s="16">
        <f>SUMIF(Jan!$AJ$9:$AJ$39,$A24,Jan!AI$9:AI$39)+SUMIF(Feb!$AJ$9:$AJ$39,$A24,Feb!AI$9:AI$39)+SUMIF(Mar!$AJ$9:$AJ$39,$A24,Mar!AI$9:AI$39)+SUMIF(Apr!$AJ$9:$AJ$39,$A24,Apr!AI$9:AI$39)+SUMIF(Mai!$AJ$9:$AJ$39,$A24,Mai!AI$9:AI$39)+SUMIF(Jun!$AJ$9:$AJ$39,$A24,Jun!AI$9:AI$39)+SUMIF(Jul!$AJ$9:$AJ$39,$A24,Jul!AI$9:AI$39)+SUMIF(Aug!$AJ$9:$AJ$39,$A24,Aug!AI$9:AI$39)+SUMIF(Sep!$AJ$9:$AJ$39,$A24,Sep!AI$9:AI$39)+SUMIF(Okt!$AJ$9:$AJ$39,$A24,Okt!AI$9:AI$39)+SUMIF(Nov!$AJ$9:$AJ$39,$A24,Nov!AI$9:AI$39)+SUMIF(Dez!$AJ$9:$AJ$39,$A24,Dez!AI$9:AI$39)</f>
        <v>0</v>
      </c>
      <c r="K24" s="16">
        <f>SUMIF(Jan!$AJ$43:$AJ$73,$A24,Jan!AI$43:AI$73)+SUMIF(Feb!$AJ$43:$AJ$73,$A24,Feb!AI$43:AI$73)+SUMIF(Mar!$AJ$43:$AJ$73,$A24,Mar!AI$43:AI$73)+SUMIF(Apr!$AJ$43:$AJ$73,$A24,Apr!AI$43:AI$73)+SUMIF(Mai!$AJ$43:$AJ$73,$A24,Mai!AI$43:AI$73)+SUMIF(Jun!$AJ$43:$AJ$73,$A24,Jun!AI$43:AI$73)+SUMIF(Jul!$AJ$43:$AJ$73,$A24,Jul!AI$43:AI$73)+SUMIF(Aug!$AJ$43:$AJ$73,$A24,Aug!AI$43:AI$73)+SUMIF(Sep!$AJ$43:$AJ$73,$A24,Sep!AI$43:AI$73)+SUMIF(Okt!$AJ$43:$AJ$73,$A24,Okt!AI$43:AI$73)+SUMIF(Nov!$AJ$43:$AJ$73,$A24,Nov!AI$43:AI$73)+SUMIF(Dez!$AJ$43:$AJ$73,$A24,Dez!AI$43:AI$73)</f>
        <v>0</v>
      </c>
      <c r="L24" s="16" t="str">
        <f t="shared" si="3"/>
        <v/>
      </c>
      <c r="M24" s="17">
        <f>SUMIF(Jan!$AJ$9:$AJ$39,$A24,Jan!AK$9:AK$39)+SUMIF(Feb!$AJ$9:$AJ$39,$A24,Feb!AK$9:AK$39)+SUMIF(Mar!$AI$9:$AI$39,$A24,Mar!AK$9:AK$39)+SUMIF(Apr!$AI$9:$AI$39,$A24,Apr!AK$9:AK$39)+SUMIF(Mai!$AI$9:$AI$39,$A24,Mai!AK$9:AM$39)+SUMIF(Jun!$AI$9:$AI$39,$A24,Jun!AK$9:AK$39)+SUMIF(Jul!$AI$9:$AI$39,$A24,Jul!AK$9:AK$39)+SUMIF(Aug!$AI$9:$AI$39,$A24,Aug!AK$9:AK$39)+SUMIF(Sep!$AI$9:$AI$39,$A24,Sep!AK$9:AK$39)+SUMIF(Okt!$AI$9:$AI$39,$A24,Okt!AK$9:AK$39)+SUMIF(Nov!$AI$9:$AI$39,$A24,Nov!AK$9:AK$39)+SUMIF(Dez!$AI$9:$AI$39,$A24,Dez!AK$9:AK$39)</f>
        <v>0</v>
      </c>
      <c r="N24" s="17">
        <f>SUMIF(Jan!$AJ$43:$AJ$73,$A24,Jan!AK$43:AK$73)+SUMIF(Feb!$AJ$43:$AJ$73,$A24,Feb!AK$43:AK$73)+SUMIF(Mar!$AI$43:$AI$73,$A24,Mar!AK$43:AK$73)+SUMIF(Apr!$AI$43:$AI$73,$A24,Apr!AK$43:AK$73)+SUMIF(Mai!$AI$43:$AI$73,$A24,Mai!AK$43:AM$73)+SUMIF(Jun!$AI$43:$AI$73,$A24,Jun!AK$43:AK$73)+SUMIF(Jul!$AI$43:$AI$73,$A24,Jul!AK$43:AK$73)+SUMIF(Aug!$AI$43:$AI$73,$A24,Aug!AK$43:AK$73)+SUMIF(Sep!$AI$43:$AI$73,$A24,Sep!AK$43:AK$73)+SUMIF(Okt!$AI$43:$AI$73,$A24,Okt!AK$43:AK$73)+SUMIF(Nov!$AI$43:$AI$73,$A24,Nov!AK$43:AK$73)+SUMIF(Dez!$AI$43:$AI$73,$A24,Dez!AK$43:AK$73)</f>
        <v>0</v>
      </c>
      <c r="O24" s="17" t="str">
        <f t="shared" si="4"/>
        <v/>
      </c>
      <c r="P24" s="74">
        <f>SUMIF(Jan!$AJ$9:$AJ$39,$A24,Jan!AL$9:AL$39)+SUMIF(Feb!$AJ$9:$AJ$39,$A24,Feb!AL$9:AL$39)+SUMIF(Mar!$AJ$9:$AJ$39,$A24,Mar!AL$9:AL$39)+SUMIF(Apr!$AJ$9:$AJ$39,$A24,Apr!AL$9:AL$39)+SUMIF(Mai!$AJ$9:$AJ$39,$A24,Mai!AL$9:AL$39)+SUMIF(Jun!$AJ$9:$AJ$39,$A24,Jun!AL$9:AL$39)+SUMIF(Jul!$AJ$9:$AJ$39,$A24,Jul!AL$9:AL$39)+SUMIF(Aug!$AJ$9:$AJ$39,$A24,Aug!AL$9:AL$39)+SUMIF(Sep!$AJ$9:$AJ$39,$A24,Sep!AL$9:AL$39)+SUMIF(Okt!$AJ$9:$AJ$39,$A24,Okt!AL$9:AL$39)+SUMIF(Nov!$AJ$9:$AJ$39,$A24,Nov!AL$9:AL$39)+SUMIF(Dez!$AJ$9:$AJ$39,$A24,Dez!AL$9:AL$39)</f>
        <v>0</v>
      </c>
      <c r="Q24" s="74">
        <f ca="1">SUMIF(Jan!$AJ$34:$AJ$73,$A24,Jan!AL$43:AL$73)+SUMIF(Feb!$AJ$43:$AJ$73,$A24,Feb!AL$43:AL$73)+SUMIF(Mar!$AJ$43:$AJ$73,$A24,Mar!AL$43:AL$73)+SUMIF(Apr!$AJ$43:$AJ$73,$A24,Apr!AL$43:AL$73)+SUMIF(Mai!$AJ$43:$AJ$73,$A24,Mai!AL$43:AL$73)+SUMIF(Jun!$AJ$43:$AJ$73,$A24,Jun!AL$43:AL$73)+SUMIF(Jul!$AJ$43:$AJ$73,$A24,Jul!AL$43:AL$73)+SUMIF(Aug!$AJ$43:$AJ$73,$A24,Aug!AL$43:AL$73)+SUMIF(Sep!$AJ$43:$AJ$73,$A24,Sep!AL$43:AL$73)+SUMIF(Okt!$AJ$43:$AJ$73,$A24,Okt!AL$43:AL$73)+SUMIF(Nov!$AJ$43:$AJ$73,$A24,Nov!AL$43:AL$73)+SUMIF(Dez!$AJ$43:$AJ$73,$A24,Dez!AL$43:AL$73)</f>
        <v>0</v>
      </c>
      <c r="R24" s="11" t="str">
        <f t="shared" ca="1" si="5"/>
        <v/>
      </c>
      <c r="S24" s="74" t="str">
        <f>IF(V24=0,"",(SUMIF(Jan!AO$9:AO$73,A24,Jan!AN$9:AN$73)+SUMIF(Feb!AO$9:AO$73,A24,Feb!AN$9:AN$73)+SUMIF(Mar!AO$9:AO$73,A24,Mar!AN$9:AN$73)+SUMIF(Apr!AO$9:AO$73,A24,Apr!AN$9:AN$73)+SUMIF(Mai!AO$9:AO$73,A24,Mai!AN$9:AN$73)+SUMIF(Jun!AO$9:AO$73,A24,Jun!AN$9:AN$73)+SUMIF(Jul!AO$9:AO$73,A24,Jul!AN$9:AN$73)+SUMIF(Aug!AO$9:AO$73,A24,Aug!AN$9:AN$73)+SUMIF(Sep!AO$9:AO$73,A24,Sep!AN$9:AN$73)+SUMIF(Okt!AO$9:AO$73,A24,Okt!AN$9:AN$73)+SUMIF(Nov!AO$9:AO$73,A24,Nov!AN$9:AN$73)+SUMIF(Dez!AO$9:AO$73,A24,Dez!AN$9:AN$73))/V24)</f>
        <v/>
      </c>
      <c r="T24" s="1" t="str">
        <f t="shared" si="6"/>
        <v/>
      </c>
      <c r="U24" s="6" t="str">
        <f t="shared" si="7"/>
        <v/>
      </c>
      <c r="V24" s="94">
        <f>COUNTIF(Jan!$AJ$9:$AJ$39,$A24)+COUNTIF(Jan!$AJ$43:$AJ$73,$A24)+COUNTIF(Feb!$AJ$9:$AJ$39,$A24)+COUNTIF(Feb!$AJ$43:$AJ$73,$A24)+COUNTIF(Mar!$AJ$9:$AJ$39,$A24)+COUNTIF(Mar!$AJ$43:$AJ$73,$A24)+COUNTIF(Apr!$AJ$9:$AJ$39,$A24)+COUNTIF(Apr!$AJ$43:$AJ$73,$A24)+COUNTIF(Mai!$AJ$9:$AJ$39,$A24)+COUNTIF(Mai!$AJ$43:$AJ$73,$A24)+COUNTIF(Jun!$AJ$9:$AJ$39,$A24)+COUNTIF(Jun!$AJ$43:$AJ$73,$A24)+COUNTIF(Jul!$AJ$9:$AJ$39,$A24)+COUNTIF(Jul!$AJ$43:$AJ$73,$A24)+COUNTIF(Aug!$AJ$9:$AJ$39,$A24)+COUNTIF(Aug!$AJ$43:$AJ$73,$A24)+COUNTIF(Sep!$AJ$9:$AJ$39,$A24)+COUNTIF(Sep!$AJ$43:$AJ$73,$A24)+COUNTIF(Okt!$AJ$9:$AJ$39,$A24)+COUNTIF(Okt!$AJ$43:$AJ$73,$A24)+COUNTIF(Nov!$AJ$9:$AJ$39,$A24)+COUNTIF(Nov!$AJ$43:$AJ$73,$A24)+COUNTIF(Dez!$AJ$9:$AJ$39,$A24)+COUNTIF(Dez!$AJ$43:$AJ$73,$A24)</f>
        <v>0</v>
      </c>
      <c r="W24" s="8" t="str">
        <f t="shared" si="8"/>
        <v/>
      </c>
      <c r="X24" s="6" t="str">
        <f t="shared" si="9"/>
        <v/>
      </c>
      <c r="Y24" s="18" t="str">
        <f t="shared" si="10"/>
        <v/>
      </c>
    </row>
    <row r="25" spans="1:25" x14ac:dyDescent="0.2">
      <c r="A25" s="175">
        <f t="shared" si="11"/>
        <v>13</v>
      </c>
      <c r="B25" s="93" t="e">
        <f t="shared" si="1"/>
        <v>#N/A</v>
      </c>
      <c r="C25" s="495">
        <f>SUMIF(Jan!$A$9:$A$39,$A25,Jan!G$9:G$39)+SUMIF(Feb!$A$9:$A$39,$A25,Feb!G$9:G$39)+SUMIF(Mar!$A$9:$A$39,$A25,Mar!G$9:G$39)+SUMIF(Apr!$A$9:$A$39,$A25,Apr!G$9:G$39)+SUMIF(Mai!$A$9:$A$39,$A25,Mai!G$9:G$39)+SUMIF(Jun!$A$9:$A$39,$A25,Jun!G$9:G$39)+SUMIF(Jul!$A$9:$A$39,$A25,Jul!G$9:G$39)+SUMIF(Aug!$A$9:$A$39,$A25,Aug!G$9:G$39)+SUMIF(Sep!$A$9:$A$39,$A25,Sep!G$9:G$39)+SUMIF(Okt!$A$9:$A$39,$A25,Okt!G$9:G$39)+SUMIF(Nov!$A$9:$A$39,$A25,Nov!G$9:G$39)+SUMIF(Dez!$A$9:$A$39,$A25,Dez!G$9:G$39)</f>
        <v>0</v>
      </c>
      <c r="D25" s="496">
        <f>SUMIF(Jan!$A$9:$A$39,$A25,Jan!H$9:H$39)+SUMIF(Feb!$A$9:$A$39,$A25,Feb!H$9:H$39)+SUMIF(Mar!$A$9:$A$39,$A25,Mar!H$9:H$39)+SUMIF(Apr!$A$9:$A$39,$A25,Apr!H$9:H$39)+SUMIF(Mai!$A$9:$A$39,$A25,Mai!H$9:H$39)+SUMIF(Jun!$A$9:$A$39,$A25,Jun!H$9:H$39)+SUMIF(Jul!$A$9:$A$39,$A25,Jul!H$9:H$39)+SUMIF(Aug!$A$9:$A$39,$A25,Aug!H$9:H$39)+SUMIF(Sep!$A$9:$A$39,$A25,Sep!H$9:H$39)+SUMIF(Okt!$A$9:$A$39,$A25,Okt!H$9:H$39)+SUMIF(Nov!$A$9:$A$39,$A25,Nov!H$9:H$39)+SUMIF(Dez!$A$9:$A$39,$A25,Dez!H$9:H$39)</f>
        <v>0</v>
      </c>
      <c r="E25" s="496">
        <f>COUNTIF(Jan!$AJ$9:$AJ$39,$A25)+COUNTIF(Feb!$AJ$9:$AJ$39,$A25)+COUNTIF(Mar!$AI$9:$AI$39,$A25)+COUNTIF(Apr!$AI$9:$AI$39,$A25)+COUNTIF(Mai!$AI$9:$AI$39,$A25)+COUNTIF(Jun!$AI$9:$AI$39,$A25)+COUNTIF(Jul!$AI$9:$AI$39,$A25)+COUNTIF(Aug!$AI$9:$AI$39,$A25)+COUNTIF(Sep!$AI$9:$AI$39,$A25)+COUNTIF(Okt!$AI$9:$AI$39,$A25)+COUNTIF(Nov!$AI$9:$AI$39,$A25)+COUNTIF(Dez!$AI$9:$AI$39,$A25)</f>
        <v>0</v>
      </c>
      <c r="F25" s="496">
        <f>COUNTIF(Jan!$AJ$43:$AJ$73,$A25)+COUNTIF(Feb!$AJ$43:$AJ$73,$A25)+COUNTIF(Mar!$AI$43:$AI$73,$A25)+COUNTIF(Apr!$AI$43:$AI$73,$A25)+COUNTIF(Mai!$AI$43:$AI$73,$A25)+COUNTIF(Jun!$AI$43:$AI$73,$A25)+COUNTIF(Jul!$AI$43:$AI$73,$A25)+COUNTIF(Aug!$AI$43:$AI$73,$A25)+COUNTIF(Sep!$AI$43:$AI$73,$A25)+COUNTIF(Okt!$AI$43:$AI$73,$A25)+COUNTIF(Nov!$AI$43:$AI$73,$A25)+COUNTIF(Dez!$AI$43:$AI$73,$A25)</f>
        <v>0</v>
      </c>
      <c r="G25" s="496">
        <f t="shared" si="2"/>
        <v>0</v>
      </c>
      <c r="H25" s="93" t="str">
        <f t="shared" si="0"/>
        <v/>
      </c>
      <c r="I25" s="93" t="str">
        <f>IF(ISERROR(H25/(Start!$D$25*Start!$D$25)),"",H25/(Start!$D$25*Start!$D$25))</f>
        <v/>
      </c>
      <c r="J25" s="16">
        <f>SUMIF(Jan!$AJ$9:$AJ$39,$A25,Jan!AI$9:AI$39)+SUMIF(Feb!$AJ$9:$AJ$39,$A25,Feb!AI$9:AI$39)+SUMIF(Mar!$AJ$9:$AJ$39,$A25,Mar!AI$9:AI$39)+SUMIF(Apr!$AJ$9:$AJ$39,$A25,Apr!AI$9:AI$39)+SUMIF(Mai!$AJ$9:$AJ$39,$A25,Mai!AI$9:AI$39)+SUMIF(Jun!$AJ$9:$AJ$39,$A25,Jun!AI$9:AI$39)+SUMIF(Jul!$AJ$9:$AJ$39,$A25,Jul!AI$9:AI$39)+SUMIF(Aug!$AJ$9:$AJ$39,$A25,Aug!AI$9:AI$39)+SUMIF(Sep!$AJ$9:$AJ$39,$A25,Sep!AI$9:AI$39)+SUMIF(Okt!$AJ$9:$AJ$39,$A25,Okt!AI$9:AI$39)+SUMIF(Nov!$AJ$9:$AJ$39,$A25,Nov!AI$9:AI$39)+SUMIF(Dez!$AJ$9:$AJ$39,$A25,Dez!AI$9:AI$39)</f>
        <v>0</v>
      </c>
      <c r="K25" s="16">
        <f>SUMIF(Jan!$AJ$43:$AJ$73,$A25,Jan!AI$43:AI$73)+SUMIF(Feb!$AJ$43:$AJ$73,$A25,Feb!AI$43:AI$73)+SUMIF(Mar!$AJ$43:$AJ$73,$A25,Mar!AI$43:AI$73)+SUMIF(Apr!$AJ$43:$AJ$73,$A25,Apr!AI$43:AI$73)+SUMIF(Mai!$AJ$43:$AJ$73,$A25,Mai!AI$43:AI$73)+SUMIF(Jun!$AJ$43:$AJ$73,$A25,Jun!AI$43:AI$73)+SUMIF(Jul!$AJ$43:$AJ$73,$A25,Jul!AI$43:AI$73)+SUMIF(Aug!$AJ$43:$AJ$73,$A25,Aug!AI$43:AI$73)+SUMIF(Sep!$AJ$43:$AJ$73,$A25,Sep!AI$43:AI$73)+SUMIF(Okt!$AJ$43:$AJ$73,$A25,Okt!AI$43:AI$73)+SUMIF(Nov!$AJ$43:$AJ$73,$A25,Nov!AI$43:AI$73)+SUMIF(Dez!$AJ$43:$AJ$73,$A25,Dez!AI$43:AI$73)</f>
        <v>0</v>
      </c>
      <c r="L25" s="16" t="str">
        <f t="shared" si="3"/>
        <v/>
      </c>
      <c r="M25" s="17">
        <f>SUMIF(Jan!$AJ$9:$AJ$39,$A25,Jan!AK$9:AK$39)+SUMIF(Feb!$AJ$9:$AJ$39,$A25,Feb!AK$9:AK$39)+SUMIF(Mar!$AI$9:$AI$39,$A25,Mar!AK$9:AK$39)+SUMIF(Apr!$AI$9:$AI$39,$A25,Apr!AK$9:AK$39)+SUMIF(Mai!$AI$9:$AI$39,$A25,Mai!AK$9:AM$39)+SUMIF(Jun!$AI$9:$AI$39,$A25,Jun!AK$9:AK$39)+SUMIF(Jul!$AI$9:$AI$39,$A25,Jul!AK$9:AK$39)+SUMIF(Aug!$AI$9:$AI$39,$A25,Aug!AK$9:AK$39)+SUMIF(Sep!$AI$9:$AI$39,$A25,Sep!AK$9:AK$39)+SUMIF(Okt!$AI$9:$AI$39,$A25,Okt!AK$9:AK$39)+SUMIF(Nov!$AI$9:$AI$39,$A25,Nov!AK$9:AK$39)+SUMIF(Dez!$AI$9:$AI$39,$A25,Dez!AK$9:AK$39)</f>
        <v>0</v>
      </c>
      <c r="N25" s="17">
        <f>SUMIF(Jan!$AJ$43:$AJ$73,$A25,Jan!AK$43:AK$73)+SUMIF(Feb!$AJ$43:$AJ$73,$A25,Feb!AK$43:AK$73)+SUMIF(Mar!$AI$43:$AI$73,$A25,Mar!AK$43:AK$73)+SUMIF(Apr!$AI$43:$AI$73,$A25,Apr!AK$43:AK$73)+SUMIF(Mai!$AI$43:$AI$73,$A25,Mai!AK$43:AM$73)+SUMIF(Jun!$AI$43:$AI$73,$A25,Jun!AK$43:AK$73)+SUMIF(Jul!$AI$43:$AI$73,$A25,Jul!AK$43:AK$73)+SUMIF(Aug!$AI$43:$AI$73,$A25,Aug!AK$43:AK$73)+SUMIF(Sep!$AI$43:$AI$73,$A25,Sep!AK$43:AK$73)+SUMIF(Okt!$AI$43:$AI$73,$A25,Okt!AK$43:AK$73)+SUMIF(Nov!$AI$43:$AI$73,$A25,Nov!AK$43:AK$73)+SUMIF(Dez!$AI$43:$AI$73,$A25,Dez!AK$43:AK$73)</f>
        <v>0</v>
      </c>
      <c r="O25" s="17" t="str">
        <f t="shared" si="4"/>
        <v/>
      </c>
      <c r="P25" s="74">
        <f>SUMIF(Jan!$AJ$9:$AJ$39,$A25,Jan!AL$9:AL$39)+SUMIF(Feb!$AJ$9:$AJ$39,$A25,Feb!AL$9:AL$39)+SUMIF(Mar!$AJ$9:$AJ$39,$A25,Mar!AL$9:AL$39)+SUMIF(Apr!$AJ$9:$AJ$39,$A25,Apr!AL$9:AL$39)+SUMIF(Mai!$AJ$9:$AJ$39,$A25,Mai!AL$9:AL$39)+SUMIF(Jun!$AJ$9:$AJ$39,$A25,Jun!AL$9:AL$39)+SUMIF(Jul!$AJ$9:$AJ$39,$A25,Jul!AL$9:AL$39)+SUMIF(Aug!$AJ$9:$AJ$39,$A25,Aug!AL$9:AL$39)+SUMIF(Sep!$AJ$9:$AJ$39,$A25,Sep!AL$9:AL$39)+SUMIF(Okt!$AJ$9:$AJ$39,$A25,Okt!AL$9:AL$39)+SUMIF(Nov!$AJ$9:$AJ$39,$A25,Nov!AL$9:AL$39)+SUMIF(Dez!$AJ$9:$AJ$39,$A25,Dez!AL$9:AL$39)</f>
        <v>0</v>
      </c>
      <c r="Q25" s="74">
        <f ca="1">SUMIF(Jan!$AJ$34:$AJ$73,$A25,Jan!AL$43:AL$73)+SUMIF(Feb!$AJ$43:$AJ$73,$A25,Feb!AL$43:AL$73)+SUMIF(Mar!$AJ$43:$AJ$73,$A25,Mar!AL$43:AL$73)+SUMIF(Apr!$AJ$43:$AJ$73,$A25,Apr!AL$43:AL$73)+SUMIF(Mai!$AJ$43:$AJ$73,$A25,Mai!AL$43:AL$73)+SUMIF(Jun!$AJ$43:$AJ$73,$A25,Jun!AL$43:AL$73)+SUMIF(Jul!$AJ$43:$AJ$73,$A25,Jul!AL$43:AL$73)+SUMIF(Aug!$AJ$43:$AJ$73,$A25,Aug!AL$43:AL$73)+SUMIF(Sep!$AJ$43:$AJ$73,$A25,Sep!AL$43:AL$73)+SUMIF(Okt!$AJ$43:$AJ$73,$A25,Okt!AL$43:AL$73)+SUMIF(Nov!$AJ$43:$AJ$73,$A25,Nov!AL$43:AL$73)+SUMIF(Dez!$AJ$43:$AJ$73,$A25,Dez!AL$43:AL$73)</f>
        <v>0</v>
      </c>
      <c r="R25" s="11" t="str">
        <f t="shared" ca="1" si="5"/>
        <v/>
      </c>
      <c r="S25" s="74" t="str">
        <f>IF(V25=0,"",(SUMIF(Jan!AO$9:AO$73,A25,Jan!AN$9:AN$73)+SUMIF(Feb!AO$9:AO$73,A25,Feb!AN$9:AN$73)+SUMIF(Mar!AO$9:AO$73,A25,Mar!AN$9:AN$73)+SUMIF(Apr!AO$9:AO$73,A25,Apr!AN$9:AN$73)+SUMIF(Mai!AO$9:AO$73,A25,Mai!AN$9:AN$73)+SUMIF(Jun!AO$9:AO$73,A25,Jun!AN$9:AN$73)+SUMIF(Jul!AO$9:AO$73,A25,Jul!AN$9:AN$73)+SUMIF(Aug!AO$9:AO$73,A25,Aug!AN$9:AN$73)+SUMIF(Sep!AO$9:AO$73,A25,Sep!AN$9:AN$73)+SUMIF(Okt!AO$9:AO$73,A25,Okt!AN$9:AN$73)+SUMIF(Nov!AO$9:AO$73,A25,Nov!AN$9:AN$73)+SUMIF(Dez!AO$9:AO$73,A25,Dez!AN$9:AN$73))/V25)</f>
        <v/>
      </c>
      <c r="T25" s="1" t="str">
        <f t="shared" si="6"/>
        <v/>
      </c>
      <c r="U25" s="6" t="str">
        <f t="shared" si="7"/>
        <v/>
      </c>
      <c r="V25" s="94">
        <f>COUNTIF(Jan!$AJ$9:$AJ$39,$A25)+COUNTIF(Jan!$AJ$43:$AJ$73,$A25)+COUNTIF(Feb!$AJ$9:$AJ$39,$A25)+COUNTIF(Feb!$AJ$43:$AJ$73,$A25)+COUNTIF(Mar!$AJ$9:$AJ$39,$A25)+COUNTIF(Mar!$AJ$43:$AJ$73,$A25)+COUNTIF(Apr!$AJ$9:$AJ$39,$A25)+COUNTIF(Apr!$AJ$43:$AJ$73,$A25)+COUNTIF(Mai!$AJ$9:$AJ$39,$A25)+COUNTIF(Mai!$AJ$43:$AJ$73,$A25)+COUNTIF(Jun!$AJ$9:$AJ$39,$A25)+COUNTIF(Jun!$AJ$43:$AJ$73,$A25)+COUNTIF(Jul!$AJ$9:$AJ$39,$A25)+COUNTIF(Jul!$AJ$43:$AJ$73,$A25)+COUNTIF(Aug!$AJ$9:$AJ$39,$A25)+COUNTIF(Aug!$AJ$43:$AJ$73,$A25)+COUNTIF(Sep!$AJ$9:$AJ$39,$A25)+COUNTIF(Sep!$AJ$43:$AJ$73,$A25)+COUNTIF(Okt!$AJ$9:$AJ$39,$A25)+COUNTIF(Okt!$AJ$43:$AJ$73,$A25)+COUNTIF(Nov!$AJ$9:$AJ$39,$A25)+COUNTIF(Nov!$AJ$43:$AJ$73,$A25)+COUNTIF(Dez!$AJ$9:$AJ$39,$A25)+COUNTIF(Dez!$AJ$43:$AJ$73,$A25)</f>
        <v>0</v>
      </c>
      <c r="W25" s="8" t="str">
        <f t="shared" si="8"/>
        <v/>
      </c>
      <c r="X25" s="6" t="str">
        <f t="shared" si="9"/>
        <v/>
      </c>
      <c r="Y25" s="18" t="str">
        <f t="shared" si="10"/>
        <v/>
      </c>
    </row>
    <row r="26" spans="1:25" x14ac:dyDescent="0.2">
      <c r="A26" s="175">
        <f t="shared" si="11"/>
        <v>14</v>
      </c>
      <c r="B26" s="93" t="e">
        <f t="shared" si="1"/>
        <v>#N/A</v>
      </c>
      <c r="C26" s="495">
        <f>SUMIF(Jan!$A$9:$A$39,$A26,Jan!G$9:G$39)+SUMIF(Feb!$A$9:$A$39,$A26,Feb!G$9:G$39)+SUMIF(Mar!$A$9:$A$39,$A26,Mar!G$9:G$39)+SUMIF(Apr!$A$9:$A$39,$A26,Apr!G$9:G$39)+SUMIF(Mai!$A$9:$A$39,$A26,Mai!G$9:G$39)+SUMIF(Jun!$A$9:$A$39,$A26,Jun!G$9:G$39)+SUMIF(Jul!$A$9:$A$39,$A26,Jul!G$9:G$39)+SUMIF(Aug!$A$9:$A$39,$A26,Aug!G$9:G$39)+SUMIF(Sep!$A$9:$A$39,$A26,Sep!G$9:G$39)+SUMIF(Okt!$A$9:$A$39,$A26,Okt!G$9:G$39)+SUMIF(Nov!$A$9:$A$39,$A26,Nov!G$9:G$39)+SUMIF(Dez!$A$9:$A$39,$A26,Dez!G$9:G$39)</f>
        <v>0</v>
      </c>
      <c r="D26" s="496">
        <f>SUMIF(Jan!$A$9:$A$39,$A26,Jan!H$9:H$39)+SUMIF(Feb!$A$9:$A$39,$A26,Feb!H$9:H$39)+SUMIF(Mar!$A$9:$A$39,$A26,Mar!H$9:H$39)+SUMIF(Apr!$A$9:$A$39,$A26,Apr!H$9:H$39)+SUMIF(Mai!$A$9:$A$39,$A26,Mai!H$9:H$39)+SUMIF(Jun!$A$9:$A$39,$A26,Jun!H$9:H$39)+SUMIF(Jul!$A$9:$A$39,$A26,Jul!H$9:H$39)+SUMIF(Aug!$A$9:$A$39,$A26,Aug!H$9:H$39)+SUMIF(Sep!$A$9:$A$39,$A26,Sep!H$9:H$39)+SUMIF(Okt!$A$9:$A$39,$A26,Okt!H$9:H$39)+SUMIF(Nov!$A$9:$A$39,$A26,Nov!H$9:H$39)+SUMIF(Dez!$A$9:$A$39,$A26,Dez!H$9:H$39)</f>
        <v>0</v>
      </c>
      <c r="E26" s="496">
        <f>COUNTIF(Jan!$AJ$9:$AJ$39,$A26)+COUNTIF(Feb!$AJ$9:$AJ$39,$A26)+COUNTIF(Mar!$AI$9:$AI$39,$A26)+COUNTIF(Apr!$AI$9:$AI$39,$A26)+COUNTIF(Mai!$AI$9:$AI$39,$A26)+COUNTIF(Jun!$AI$9:$AI$39,$A26)+COUNTIF(Jul!$AI$9:$AI$39,$A26)+COUNTIF(Aug!$AI$9:$AI$39,$A26)+COUNTIF(Sep!$AI$9:$AI$39,$A26)+COUNTIF(Okt!$AI$9:$AI$39,$A26)+COUNTIF(Nov!$AI$9:$AI$39,$A26)+COUNTIF(Dez!$AI$9:$AI$39,$A26)</f>
        <v>0</v>
      </c>
      <c r="F26" s="496">
        <f>COUNTIF(Jan!$AJ$43:$AJ$73,$A26)+COUNTIF(Feb!$AJ$43:$AJ$73,$A26)+COUNTIF(Mar!$AI$43:$AI$73,$A26)+COUNTIF(Apr!$AI$43:$AI$73,$A26)+COUNTIF(Mai!$AI$43:$AI$73,$A26)+COUNTIF(Jun!$AI$43:$AI$73,$A26)+COUNTIF(Jul!$AI$43:$AI$73,$A26)+COUNTIF(Aug!$AI$43:$AI$73,$A26)+COUNTIF(Sep!$AI$43:$AI$73,$A26)+COUNTIF(Okt!$AI$43:$AI$73,$A26)+COUNTIF(Nov!$AI$43:$AI$73,$A26)+COUNTIF(Dez!$AI$43:$AI$73,$A26)</f>
        <v>0</v>
      </c>
      <c r="G26" s="496">
        <f t="shared" si="2"/>
        <v>0</v>
      </c>
      <c r="H26" s="93" t="str">
        <f t="shared" si="0"/>
        <v/>
      </c>
      <c r="I26" s="93" t="str">
        <f>IF(ISERROR(H26/(Start!$D$25*Start!$D$25)),"",H26/(Start!$D$25*Start!$D$25))</f>
        <v/>
      </c>
      <c r="J26" s="16">
        <f>SUMIF(Jan!$AJ$9:$AJ$39,$A26,Jan!AI$9:AI$39)+SUMIF(Feb!$AJ$9:$AJ$39,$A26,Feb!AI$9:AI$39)+SUMIF(Mar!$AJ$9:$AJ$39,$A26,Mar!AI$9:AI$39)+SUMIF(Apr!$AJ$9:$AJ$39,$A26,Apr!AI$9:AI$39)+SUMIF(Mai!$AJ$9:$AJ$39,$A26,Mai!AI$9:AI$39)+SUMIF(Jun!$AJ$9:$AJ$39,$A26,Jun!AI$9:AI$39)+SUMIF(Jul!$AJ$9:$AJ$39,$A26,Jul!AI$9:AI$39)+SUMIF(Aug!$AJ$9:$AJ$39,$A26,Aug!AI$9:AI$39)+SUMIF(Sep!$AJ$9:$AJ$39,$A26,Sep!AI$9:AI$39)+SUMIF(Okt!$AJ$9:$AJ$39,$A26,Okt!AI$9:AI$39)+SUMIF(Nov!$AJ$9:$AJ$39,$A26,Nov!AI$9:AI$39)+SUMIF(Dez!$AJ$9:$AJ$39,$A26,Dez!AI$9:AI$39)</f>
        <v>0</v>
      </c>
      <c r="K26" s="16">
        <f>SUMIF(Jan!$AJ$43:$AJ$73,$A26,Jan!AI$43:AI$73)+SUMIF(Feb!$AJ$43:$AJ$73,$A26,Feb!AI$43:AI$73)+SUMIF(Mar!$AJ$43:$AJ$73,$A26,Mar!AI$43:AI$73)+SUMIF(Apr!$AJ$43:$AJ$73,$A26,Apr!AI$43:AI$73)+SUMIF(Mai!$AJ$43:$AJ$73,$A26,Mai!AI$43:AI$73)+SUMIF(Jun!$AJ$43:$AJ$73,$A26,Jun!AI$43:AI$73)+SUMIF(Jul!$AJ$43:$AJ$73,$A26,Jul!AI$43:AI$73)+SUMIF(Aug!$AJ$43:$AJ$73,$A26,Aug!AI$43:AI$73)+SUMIF(Sep!$AJ$43:$AJ$73,$A26,Sep!AI$43:AI$73)+SUMIF(Okt!$AJ$43:$AJ$73,$A26,Okt!AI$43:AI$73)+SUMIF(Nov!$AJ$43:$AJ$73,$A26,Nov!AI$43:AI$73)+SUMIF(Dez!$AJ$43:$AJ$73,$A26,Dez!AI$43:AI$73)</f>
        <v>0</v>
      </c>
      <c r="L26" s="16" t="str">
        <f t="shared" si="3"/>
        <v/>
      </c>
      <c r="M26" s="17">
        <f>SUMIF(Jan!$AJ$9:$AJ$39,$A26,Jan!AK$9:AK$39)+SUMIF(Feb!$AJ$9:$AJ$39,$A26,Feb!AK$9:AK$39)+SUMIF(Mar!$AI$9:$AI$39,$A26,Mar!AK$9:AK$39)+SUMIF(Apr!$AI$9:$AI$39,$A26,Apr!AK$9:AK$39)+SUMIF(Mai!$AI$9:$AI$39,$A26,Mai!AK$9:AM$39)+SUMIF(Jun!$AI$9:$AI$39,$A26,Jun!AK$9:AK$39)+SUMIF(Jul!$AI$9:$AI$39,$A26,Jul!AK$9:AK$39)+SUMIF(Aug!$AI$9:$AI$39,$A26,Aug!AK$9:AK$39)+SUMIF(Sep!$AI$9:$AI$39,$A26,Sep!AK$9:AK$39)+SUMIF(Okt!$AI$9:$AI$39,$A26,Okt!AK$9:AK$39)+SUMIF(Nov!$AI$9:$AI$39,$A26,Nov!AK$9:AK$39)+SUMIF(Dez!$AI$9:$AI$39,$A26,Dez!AK$9:AK$39)</f>
        <v>0</v>
      </c>
      <c r="N26" s="17">
        <f>SUMIF(Jan!$AJ$43:$AJ$73,$A26,Jan!AK$43:AK$73)+SUMIF(Feb!$AJ$43:$AJ$73,$A26,Feb!AK$43:AK$73)+SUMIF(Mar!$AI$43:$AI$73,$A26,Mar!AK$43:AK$73)+SUMIF(Apr!$AI$43:$AI$73,$A26,Apr!AK$43:AK$73)+SUMIF(Mai!$AI$43:$AI$73,$A26,Mai!AK$43:AM$73)+SUMIF(Jun!$AI$43:$AI$73,$A26,Jun!AK$43:AK$73)+SUMIF(Jul!$AI$43:$AI$73,$A26,Jul!AK$43:AK$73)+SUMIF(Aug!$AI$43:$AI$73,$A26,Aug!AK$43:AK$73)+SUMIF(Sep!$AI$43:$AI$73,$A26,Sep!AK$43:AK$73)+SUMIF(Okt!$AI$43:$AI$73,$A26,Okt!AK$43:AK$73)+SUMIF(Nov!$AI$43:$AI$73,$A26,Nov!AK$43:AK$73)+SUMIF(Dez!$AI$43:$AI$73,$A26,Dez!AK$43:AK$73)</f>
        <v>0</v>
      </c>
      <c r="O26" s="17" t="str">
        <f t="shared" si="4"/>
        <v/>
      </c>
      <c r="P26" s="74">
        <f>SUMIF(Jan!$AJ$9:$AJ$39,$A26,Jan!AL$9:AL$39)+SUMIF(Feb!$AJ$9:$AJ$39,$A26,Feb!AL$9:AL$39)+SUMIF(Mar!$AJ$9:$AJ$39,$A26,Mar!AL$9:AL$39)+SUMIF(Apr!$AJ$9:$AJ$39,$A26,Apr!AL$9:AL$39)+SUMIF(Mai!$AJ$9:$AJ$39,$A26,Mai!AL$9:AL$39)+SUMIF(Jun!$AJ$9:$AJ$39,$A26,Jun!AL$9:AL$39)+SUMIF(Jul!$AJ$9:$AJ$39,$A26,Jul!AL$9:AL$39)+SUMIF(Aug!$AJ$9:$AJ$39,$A26,Aug!AL$9:AL$39)+SUMIF(Sep!$AJ$9:$AJ$39,$A26,Sep!AL$9:AL$39)+SUMIF(Okt!$AJ$9:$AJ$39,$A26,Okt!AL$9:AL$39)+SUMIF(Nov!$AJ$9:$AJ$39,$A26,Nov!AL$9:AL$39)+SUMIF(Dez!$AJ$9:$AJ$39,$A26,Dez!AL$9:AL$39)</f>
        <v>0</v>
      </c>
      <c r="Q26" s="74">
        <f ca="1">SUMIF(Jan!$AJ$34:$AJ$73,$A26,Jan!AL$43:AL$73)+SUMIF(Feb!$AJ$43:$AJ$73,$A26,Feb!AL$43:AL$73)+SUMIF(Mar!$AJ$43:$AJ$73,$A26,Mar!AL$43:AL$73)+SUMIF(Apr!$AJ$43:$AJ$73,$A26,Apr!AL$43:AL$73)+SUMIF(Mai!$AJ$43:$AJ$73,$A26,Mai!AL$43:AL$73)+SUMIF(Jun!$AJ$43:$AJ$73,$A26,Jun!AL$43:AL$73)+SUMIF(Jul!$AJ$43:$AJ$73,$A26,Jul!AL$43:AL$73)+SUMIF(Aug!$AJ$43:$AJ$73,$A26,Aug!AL$43:AL$73)+SUMIF(Sep!$AJ$43:$AJ$73,$A26,Sep!AL$43:AL$73)+SUMIF(Okt!$AJ$43:$AJ$73,$A26,Okt!AL$43:AL$73)+SUMIF(Nov!$AJ$43:$AJ$73,$A26,Nov!AL$43:AL$73)+SUMIF(Dez!$AJ$43:$AJ$73,$A26,Dez!AL$43:AL$73)</f>
        <v>0</v>
      </c>
      <c r="R26" s="11" t="str">
        <f t="shared" ca="1" si="5"/>
        <v/>
      </c>
      <c r="S26" s="74" t="str">
        <f>IF(V26=0,"",(SUMIF(Jan!AO$9:AO$73,A26,Jan!AN$9:AN$73)+SUMIF(Feb!AO$9:AO$73,A26,Feb!AN$9:AN$73)+SUMIF(Mar!AO$9:AO$73,A26,Mar!AN$9:AN$73)+SUMIF(Apr!AO$9:AO$73,A26,Apr!AN$9:AN$73)+SUMIF(Mai!AO$9:AO$73,A26,Mai!AN$9:AN$73)+SUMIF(Jun!AO$9:AO$73,A26,Jun!AN$9:AN$73)+SUMIF(Jul!AO$9:AO$73,A26,Jul!AN$9:AN$73)+SUMIF(Aug!AO$9:AO$73,A26,Aug!AN$9:AN$73)+SUMIF(Sep!AO$9:AO$73,A26,Sep!AN$9:AN$73)+SUMIF(Okt!AO$9:AO$73,A26,Okt!AN$9:AN$73)+SUMIF(Nov!AO$9:AO$73,A26,Nov!AN$9:AN$73)+SUMIF(Dez!AO$9:AO$73,A26,Dez!AN$9:AN$73))/V26)</f>
        <v/>
      </c>
      <c r="T26" s="1" t="str">
        <f t="shared" si="6"/>
        <v/>
      </c>
      <c r="U26" s="6" t="str">
        <f t="shared" si="7"/>
        <v/>
      </c>
      <c r="V26" s="94">
        <f>COUNTIF(Jan!$AJ$9:$AJ$39,$A26)+COUNTIF(Jan!$AJ$43:$AJ$73,$A26)+COUNTIF(Feb!$AJ$9:$AJ$39,$A26)+COUNTIF(Feb!$AJ$43:$AJ$73,$A26)+COUNTIF(Mar!$AJ$9:$AJ$39,$A26)+COUNTIF(Mar!$AJ$43:$AJ$73,$A26)+COUNTIF(Apr!$AJ$9:$AJ$39,$A26)+COUNTIF(Apr!$AJ$43:$AJ$73,$A26)+COUNTIF(Mai!$AJ$9:$AJ$39,$A26)+COUNTIF(Mai!$AJ$43:$AJ$73,$A26)+COUNTIF(Jun!$AJ$9:$AJ$39,$A26)+COUNTIF(Jun!$AJ$43:$AJ$73,$A26)+COUNTIF(Jul!$AJ$9:$AJ$39,$A26)+COUNTIF(Jul!$AJ$43:$AJ$73,$A26)+COUNTIF(Aug!$AJ$9:$AJ$39,$A26)+COUNTIF(Aug!$AJ$43:$AJ$73,$A26)+COUNTIF(Sep!$AJ$9:$AJ$39,$A26)+COUNTIF(Sep!$AJ$43:$AJ$73,$A26)+COUNTIF(Okt!$AJ$9:$AJ$39,$A26)+COUNTIF(Okt!$AJ$43:$AJ$73,$A26)+COUNTIF(Nov!$AJ$9:$AJ$39,$A26)+COUNTIF(Nov!$AJ$43:$AJ$73,$A26)+COUNTIF(Dez!$AJ$9:$AJ$39,$A26)+COUNTIF(Dez!$AJ$43:$AJ$73,$A26)</f>
        <v>0</v>
      </c>
      <c r="W26" s="8" t="str">
        <f t="shared" si="8"/>
        <v/>
      </c>
      <c r="X26" s="6" t="str">
        <f t="shared" si="9"/>
        <v/>
      </c>
      <c r="Y26" s="18" t="str">
        <f t="shared" si="10"/>
        <v/>
      </c>
    </row>
    <row r="27" spans="1:25" x14ac:dyDescent="0.2">
      <c r="A27" s="175">
        <f t="shared" si="11"/>
        <v>15</v>
      </c>
      <c r="B27" s="93" t="e">
        <f t="shared" si="1"/>
        <v>#N/A</v>
      </c>
      <c r="C27" s="495">
        <f>SUMIF(Jan!$A$9:$A$39,$A27,Jan!G$9:G$39)+SUMIF(Feb!$A$9:$A$39,$A27,Feb!G$9:G$39)+SUMIF(Mar!$A$9:$A$39,$A27,Mar!G$9:G$39)+SUMIF(Apr!$A$9:$A$39,$A27,Apr!G$9:G$39)+SUMIF(Mai!$A$9:$A$39,$A27,Mai!G$9:G$39)+SUMIF(Jun!$A$9:$A$39,$A27,Jun!G$9:G$39)+SUMIF(Jul!$A$9:$A$39,$A27,Jul!G$9:G$39)+SUMIF(Aug!$A$9:$A$39,$A27,Aug!G$9:G$39)+SUMIF(Sep!$A$9:$A$39,$A27,Sep!G$9:G$39)+SUMIF(Okt!$A$9:$A$39,$A27,Okt!G$9:G$39)+SUMIF(Nov!$A$9:$A$39,$A27,Nov!G$9:G$39)+SUMIF(Dez!$A$9:$A$39,$A27,Dez!G$9:G$39)</f>
        <v>0</v>
      </c>
      <c r="D27" s="496">
        <f>SUMIF(Jan!$A$9:$A$39,$A27,Jan!H$9:H$39)+SUMIF(Feb!$A$9:$A$39,$A27,Feb!H$9:H$39)+SUMIF(Mar!$A$9:$A$39,$A27,Mar!H$9:H$39)+SUMIF(Apr!$A$9:$A$39,$A27,Apr!H$9:H$39)+SUMIF(Mai!$A$9:$A$39,$A27,Mai!H$9:H$39)+SUMIF(Jun!$A$9:$A$39,$A27,Jun!H$9:H$39)+SUMIF(Jul!$A$9:$A$39,$A27,Jul!H$9:H$39)+SUMIF(Aug!$A$9:$A$39,$A27,Aug!H$9:H$39)+SUMIF(Sep!$A$9:$A$39,$A27,Sep!H$9:H$39)+SUMIF(Okt!$A$9:$A$39,$A27,Okt!H$9:H$39)+SUMIF(Nov!$A$9:$A$39,$A27,Nov!H$9:H$39)+SUMIF(Dez!$A$9:$A$39,$A27,Dez!H$9:H$39)</f>
        <v>0</v>
      </c>
      <c r="E27" s="496">
        <f>COUNTIF(Jan!$AJ$9:$AJ$39,$A27)+COUNTIF(Feb!$AJ$9:$AJ$39,$A27)+COUNTIF(Mar!$AI$9:$AI$39,$A27)+COUNTIF(Apr!$AI$9:$AI$39,$A27)+COUNTIF(Mai!$AI$9:$AI$39,$A27)+COUNTIF(Jun!$AI$9:$AI$39,$A27)+COUNTIF(Jul!$AI$9:$AI$39,$A27)+COUNTIF(Aug!$AI$9:$AI$39,$A27)+COUNTIF(Sep!$AI$9:$AI$39,$A27)+COUNTIF(Okt!$AI$9:$AI$39,$A27)+COUNTIF(Nov!$AI$9:$AI$39,$A27)+COUNTIF(Dez!$AI$9:$AI$39,$A27)</f>
        <v>0</v>
      </c>
      <c r="F27" s="496">
        <f>COUNTIF(Jan!$AJ$43:$AJ$73,$A27)+COUNTIF(Feb!$AJ$43:$AJ$73,$A27)+COUNTIF(Mar!$AI$43:$AI$73,$A27)+COUNTIF(Apr!$AI$43:$AI$73,$A27)+COUNTIF(Mai!$AI$43:$AI$73,$A27)+COUNTIF(Jun!$AI$43:$AI$73,$A27)+COUNTIF(Jul!$AI$43:$AI$73,$A27)+COUNTIF(Aug!$AI$43:$AI$73,$A27)+COUNTIF(Sep!$AI$43:$AI$73,$A27)+COUNTIF(Okt!$AI$43:$AI$73,$A27)+COUNTIF(Nov!$AI$43:$AI$73,$A27)+COUNTIF(Dez!$AI$43:$AI$73,$A27)</f>
        <v>0</v>
      </c>
      <c r="G27" s="496">
        <f t="shared" si="2"/>
        <v>0</v>
      </c>
      <c r="H27" s="93" t="str">
        <f t="shared" si="0"/>
        <v/>
      </c>
      <c r="I27" s="93" t="str">
        <f>IF(ISERROR(H27/(Start!$D$25*Start!$D$25)),"",H27/(Start!$D$25*Start!$D$25))</f>
        <v/>
      </c>
      <c r="J27" s="16">
        <f>SUMIF(Jan!$AJ$9:$AJ$39,$A27,Jan!AI$9:AI$39)+SUMIF(Feb!$AJ$9:$AJ$39,$A27,Feb!AI$9:AI$39)+SUMIF(Mar!$AJ$9:$AJ$39,$A27,Mar!AI$9:AI$39)+SUMIF(Apr!$AJ$9:$AJ$39,$A27,Apr!AI$9:AI$39)+SUMIF(Mai!$AJ$9:$AJ$39,$A27,Mai!AI$9:AI$39)+SUMIF(Jun!$AJ$9:$AJ$39,$A27,Jun!AI$9:AI$39)+SUMIF(Jul!$AJ$9:$AJ$39,$A27,Jul!AI$9:AI$39)+SUMIF(Aug!$AJ$9:$AJ$39,$A27,Aug!AI$9:AI$39)+SUMIF(Sep!$AJ$9:$AJ$39,$A27,Sep!AI$9:AI$39)+SUMIF(Okt!$AJ$9:$AJ$39,$A27,Okt!AI$9:AI$39)+SUMIF(Nov!$AJ$9:$AJ$39,$A27,Nov!AI$9:AI$39)+SUMIF(Dez!$AJ$9:$AJ$39,$A27,Dez!AI$9:AI$39)</f>
        <v>0</v>
      </c>
      <c r="K27" s="16">
        <f>SUMIF(Jan!$AJ$43:$AJ$73,$A27,Jan!AI$43:AI$73)+SUMIF(Feb!$AJ$43:$AJ$73,$A27,Feb!AI$43:AI$73)+SUMIF(Mar!$AJ$43:$AJ$73,$A27,Mar!AI$43:AI$73)+SUMIF(Apr!$AJ$43:$AJ$73,$A27,Apr!AI$43:AI$73)+SUMIF(Mai!$AJ$43:$AJ$73,$A27,Mai!AI$43:AI$73)+SUMIF(Jun!$AJ$43:$AJ$73,$A27,Jun!AI$43:AI$73)+SUMIF(Jul!$AJ$43:$AJ$73,$A27,Jul!AI$43:AI$73)+SUMIF(Aug!$AJ$43:$AJ$73,$A27,Aug!AI$43:AI$73)+SUMIF(Sep!$AJ$43:$AJ$73,$A27,Sep!AI$43:AI$73)+SUMIF(Okt!$AJ$43:$AJ$73,$A27,Okt!AI$43:AI$73)+SUMIF(Nov!$AJ$43:$AJ$73,$A27,Nov!AI$43:AI$73)+SUMIF(Dez!$AJ$43:$AJ$73,$A27,Dez!AI$43:AI$73)</f>
        <v>0</v>
      </c>
      <c r="L27" s="16" t="str">
        <f t="shared" si="3"/>
        <v/>
      </c>
      <c r="M27" s="17">
        <f>SUMIF(Jan!$AJ$9:$AJ$39,$A27,Jan!AK$9:AK$39)+SUMIF(Feb!$AJ$9:$AJ$39,$A27,Feb!AK$9:AK$39)+SUMIF(Mar!$AI$9:$AI$39,$A27,Mar!AK$9:AK$39)+SUMIF(Apr!$AI$9:$AI$39,$A27,Apr!AK$9:AK$39)+SUMIF(Mai!$AI$9:$AI$39,$A27,Mai!AK$9:AM$39)+SUMIF(Jun!$AI$9:$AI$39,$A27,Jun!AK$9:AK$39)+SUMIF(Jul!$AI$9:$AI$39,$A27,Jul!AK$9:AK$39)+SUMIF(Aug!$AI$9:$AI$39,$A27,Aug!AK$9:AK$39)+SUMIF(Sep!$AI$9:$AI$39,$A27,Sep!AK$9:AK$39)+SUMIF(Okt!$AI$9:$AI$39,$A27,Okt!AK$9:AK$39)+SUMIF(Nov!$AI$9:$AI$39,$A27,Nov!AK$9:AK$39)+SUMIF(Dez!$AI$9:$AI$39,$A27,Dez!AK$9:AK$39)</f>
        <v>0</v>
      </c>
      <c r="N27" s="17">
        <f>SUMIF(Jan!$AJ$43:$AJ$73,$A27,Jan!AK$43:AK$73)+SUMIF(Feb!$AJ$43:$AJ$73,$A27,Feb!AK$43:AK$73)+SUMIF(Mar!$AI$43:$AI$73,$A27,Mar!AK$43:AK$73)+SUMIF(Apr!$AI$43:$AI$73,$A27,Apr!AK$43:AK$73)+SUMIF(Mai!$AI$43:$AI$73,$A27,Mai!AK$43:AM$73)+SUMIF(Jun!$AI$43:$AI$73,$A27,Jun!AK$43:AK$73)+SUMIF(Jul!$AI$43:$AI$73,$A27,Jul!AK$43:AK$73)+SUMIF(Aug!$AI$43:$AI$73,$A27,Aug!AK$43:AK$73)+SUMIF(Sep!$AI$43:$AI$73,$A27,Sep!AK$43:AK$73)+SUMIF(Okt!$AI$43:$AI$73,$A27,Okt!AK$43:AK$73)+SUMIF(Nov!$AI$43:$AI$73,$A27,Nov!AK$43:AK$73)+SUMIF(Dez!$AI$43:$AI$73,$A27,Dez!AK$43:AK$73)</f>
        <v>0</v>
      </c>
      <c r="O27" s="17" t="str">
        <f t="shared" si="4"/>
        <v/>
      </c>
      <c r="P27" s="74">
        <f>SUMIF(Jan!$AJ$9:$AJ$39,$A27,Jan!AL$9:AL$39)+SUMIF(Feb!$AJ$9:$AJ$39,$A27,Feb!AL$9:AL$39)+SUMIF(Mar!$AJ$9:$AJ$39,$A27,Mar!AL$9:AL$39)+SUMIF(Apr!$AJ$9:$AJ$39,$A27,Apr!AL$9:AL$39)+SUMIF(Mai!$AJ$9:$AJ$39,$A27,Mai!AL$9:AL$39)+SUMIF(Jun!$AJ$9:$AJ$39,$A27,Jun!AL$9:AL$39)+SUMIF(Jul!$AJ$9:$AJ$39,$A27,Jul!AL$9:AL$39)+SUMIF(Aug!$AJ$9:$AJ$39,$A27,Aug!AL$9:AL$39)+SUMIF(Sep!$AJ$9:$AJ$39,$A27,Sep!AL$9:AL$39)+SUMIF(Okt!$AJ$9:$AJ$39,$A27,Okt!AL$9:AL$39)+SUMIF(Nov!$AJ$9:$AJ$39,$A27,Nov!AL$9:AL$39)+SUMIF(Dez!$AJ$9:$AJ$39,$A27,Dez!AL$9:AL$39)</f>
        <v>0</v>
      </c>
      <c r="Q27" s="74">
        <f ca="1">SUMIF(Jan!$AJ$34:$AJ$73,$A27,Jan!AL$43:AL$73)+SUMIF(Feb!$AJ$43:$AJ$73,$A27,Feb!AL$43:AL$73)+SUMIF(Mar!$AJ$43:$AJ$73,$A27,Mar!AL$43:AL$73)+SUMIF(Apr!$AJ$43:$AJ$73,$A27,Apr!AL$43:AL$73)+SUMIF(Mai!$AJ$43:$AJ$73,$A27,Mai!AL$43:AL$73)+SUMIF(Jun!$AJ$43:$AJ$73,$A27,Jun!AL$43:AL$73)+SUMIF(Jul!$AJ$43:$AJ$73,$A27,Jul!AL$43:AL$73)+SUMIF(Aug!$AJ$43:$AJ$73,$A27,Aug!AL$43:AL$73)+SUMIF(Sep!$AJ$43:$AJ$73,$A27,Sep!AL$43:AL$73)+SUMIF(Okt!$AJ$43:$AJ$73,$A27,Okt!AL$43:AL$73)+SUMIF(Nov!$AJ$43:$AJ$73,$A27,Nov!AL$43:AL$73)+SUMIF(Dez!$AJ$43:$AJ$73,$A27,Dez!AL$43:AL$73)</f>
        <v>0</v>
      </c>
      <c r="R27" s="11" t="str">
        <f t="shared" ca="1" si="5"/>
        <v/>
      </c>
      <c r="S27" s="74" t="str">
        <f>IF(V27=0,"",(SUMIF(Jan!AO$9:AO$73,A27,Jan!AN$9:AN$73)+SUMIF(Feb!AO$9:AO$73,A27,Feb!AN$9:AN$73)+SUMIF(Mar!AO$9:AO$73,A27,Mar!AN$9:AN$73)+SUMIF(Apr!AO$9:AO$73,A27,Apr!AN$9:AN$73)+SUMIF(Mai!AO$9:AO$73,A27,Mai!AN$9:AN$73)+SUMIF(Jun!AO$9:AO$73,A27,Jun!AN$9:AN$73)+SUMIF(Jul!AO$9:AO$73,A27,Jul!AN$9:AN$73)+SUMIF(Aug!AO$9:AO$73,A27,Aug!AN$9:AN$73)+SUMIF(Sep!AO$9:AO$73,A27,Sep!AN$9:AN$73)+SUMIF(Okt!AO$9:AO$73,A27,Okt!AN$9:AN$73)+SUMIF(Nov!AO$9:AO$73,A27,Nov!AN$9:AN$73)+SUMIF(Dez!AO$9:AO$73,A27,Dez!AN$9:AN$73))/V27)</f>
        <v/>
      </c>
      <c r="T27" s="1" t="str">
        <f t="shared" si="6"/>
        <v/>
      </c>
      <c r="U27" s="6" t="str">
        <f t="shared" si="7"/>
        <v/>
      </c>
      <c r="V27" s="94">
        <f>COUNTIF(Jan!$AJ$9:$AJ$39,$A27)+COUNTIF(Jan!$AJ$43:$AJ$73,$A27)+COUNTIF(Feb!$AJ$9:$AJ$39,$A27)+COUNTIF(Feb!$AJ$43:$AJ$73,$A27)+COUNTIF(Mar!$AJ$9:$AJ$39,$A27)+COUNTIF(Mar!$AJ$43:$AJ$73,$A27)+COUNTIF(Apr!$AJ$9:$AJ$39,$A27)+COUNTIF(Apr!$AJ$43:$AJ$73,$A27)+COUNTIF(Mai!$AJ$9:$AJ$39,$A27)+COUNTIF(Mai!$AJ$43:$AJ$73,$A27)+COUNTIF(Jun!$AJ$9:$AJ$39,$A27)+COUNTIF(Jun!$AJ$43:$AJ$73,$A27)+COUNTIF(Jul!$AJ$9:$AJ$39,$A27)+COUNTIF(Jul!$AJ$43:$AJ$73,$A27)+COUNTIF(Aug!$AJ$9:$AJ$39,$A27)+COUNTIF(Aug!$AJ$43:$AJ$73,$A27)+COUNTIF(Sep!$AJ$9:$AJ$39,$A27)+COUNTIF(Sep!$AJ$43:$AJ$73,$A27)+COUNTIF(Okt!$AJ$9:$AJ$39,$A27)+COUNTIF(Okt!$AJ$43:$AJ$73,$A27)+COUNTIF(Nov!$AJ$9:$AJ$39,$A27)+COUNTIF(Nov!$AJ$43:$AJ$73,$A27)+COUNTIF(Dez!$AJ$9:$AJ$39,$A27)+COUNTIF(Dez!$AJ$43:$AJ$73,$A27)</f>
        <v>0</v>
      </c>
      <c r="W27" s="8" t="str">
        <f t="shared" si="8"/>
        <v/>
      </c>
      <c r="X27" s="6" t="str">
        <f t="shared" si="9"/>
        <v/>
      </c>
      <c r="Y27" s="18" t="str">
        <f t="shared" si="10"/>
        <v/>
      </c>
    </row>
    <row r="28" spans="1:25" x14ac:dyDescent="0.2">
      <c r="A28" s="175">
        <f t="shared" si="11"/>
        <v>16</v>
      </c>
      <c r="B28" s="93" t="e">
        <f t="shared" si="1"/>
        <v>#N/A</v>
      </c>
      <c r="C28" s="495">
        <f>SUMIF(Jan!$A$9:$A$39,$A28,Jan!G$9:G$39)+SUMIF(Feb!$A$9:$A$39,$A28,Feb!G$9:G$39)+SUMIF(Mar!$A$9:$A$39,$A28,Mar!G$9:G$39)+SUMIF(Apr!$A$9:$A$39,$A28,Apr!G$9:G$39)+SUMIF(Mai!$A$9:$A$39,$A28,Mai!G$9:G$39)+SUMIF(Jun!$A$9:$A$39,$A28,Jun!G$9:G$39)+SUMIF(Jul!$A$9:$A$39,$A28,Jul!G$9:G$39)+SUMIF(Aug!$A$9:$A$39,$A28,Aug!G$9:G$39)+SUMIF(Sep!$A$9:$A$39,$A28,Sep!G$9:G$39)+SUMIF(Okt!$A$9:$A$39,$A28,Okt!G$9:G$39)+SUMIF(Nov!$A$9:$A$39,$A28,Nov!G$9:G$39)+SUMIF(Dez!$A$9:$A$39,$A28,Dez!G$9:G$39)</f>
        <v>0</v>
      </c>
      <c r="D28" s="496">
        <f>SUMIF(Jan!$A$9:$A$39,$A28,Jan!H$9:H$39)+SUMIF(Feb!$A$9:$A$39,$A28,Feb!H$9:H$39)+SUMIF(Mar!$A$9:$A$39,$A28,Mar!H$9:H$39)+SUMIF(Apr!$A$9:$A$39,$A28,Apr!H$9:H$39)+SUMIF(Mai!$A$9:$A$39,$A28,Mai!H$9:H$39)+SUMIF(Jun!$A$9:$A$39,$A28,Jun!H$9:H$39)+SUMIF(Jul!$A$9:$A$39,$A28,Jul!H$9:H$39)+SUMIF(Aug!$A$9:$A$39,$A28,Aug!H$9:H$39)+SUMIF(Sep!$A$9:$A$39,$A28,Sep!H$9:H$39)+SUMIF(Okt!$A$9:$A$39,$A28,Okt!H$9:H$39)+SUMIF(Nov!$A$9:$A$39,$A28,Nov!H$9:H$39)+SUMIF(Dez!$A$9:$A$39,$A28,Dez!H$9:H$39)</f>
        <v>0</v>
      </c>
      <c r="E28" s="496">
        <f>COUNTIF(Jan!$AJ$9:$AJ$39,$A28)+COUNTIF(Feb!$AJ$9:$AJ$39,$A28)+COUNTIF(Mar!$AI$9:$AI$39,$A28)+COUNTIF(Apr!$AI$9:$AI$39,$A28)+COUNTIF(Mai!$AI$9:$AI$39,$A28)+COUNTIF(Jun!$AI$9:$AI$39,$A28)+COUNTIF(Jul!$AI$9:$AI$39,$A28)+COUNTIF(Aug!$AI$9:$AI$39,$A28)+COUNTIF(Sep!$AI$9:$AI$39,$A28)+COUNTIF(Okt!$AI$9:$AI$39,$A28)+COUNTIF(Nov!$AI$9:$AI$39,$A28)+COUNTIF(Dez!$AI$9:$AI$39,$A28)</f>
        <v>0</v>
      </c>
      <c r="F28" s="496">
        <f>COUNTIF(Jan!$AJ$43:$AJ$73,$A28)+COUNTIF(Feb!$AJ$43:$AJ$73,$A28)+COUNTIF(Mar!$AI$43:$AI$73,$A28)+COUNTIF(Apr!$AI$43:$AI$73,$A28)+COUNTIF(Mai!$AI$43:$AI$73,$A28)+COUNTIF(Jun!$AI$43:$AI$73,$A28)+COUNTIF(Jul!$AI$43:$AI$73,$A28)+COUNTIF(Aug!$AI$43:$AI$73,$A28)+COUNTIF(Sep!$AI$43:$AI$73,$A28)+COUNTIF(Okt!$AI$43:$AI$73,$A28)+COUNTIF(Nov!$AI$43:$AI$73,$A28)+COUNTIF(Dez!$AI$43:$AI$73,$A28)</f>
        <v>0</v>
      </c>
      <c r="G28" s="496">
        <f t="shared" si="2"/>
        <v>0</v>
      </c>
      <c r="H28" s="93" t="str">
        <f t="shared" si="0"/>
        <v/>
      </c>
      <c r="I28" s="93" t="str">
        <f>IF(ISERROR(H28/(Start!$D$25*Start!$D$25)),"",H28/(Start!$D$25*Start!$D$25))</f>
        <v/>
      </c>
      <c r="J28" s="16">
        <f>SUMIF(Jan!$AJ$9:$AJ$39,$A28,Jan!AI$9:AI$39)+SUMIF(Feb!$AJ$9:$AJ$39,$A28,Feb!AI$9:AI$39)+SUMIF(Mar!$AJ$9:$AJ$39,$A28,Mar!AI$9:AI$39)+SUMIF(Apr!$AJ$9:$AJ$39,$A28,Apr!AI$9:AI$39)+SUMIF(Mai!$AJ$9:$AJ$39,$A28,Mai!AI$9:AI$39)+SUMIF(Jun!$AJ$9:$AJ$39,$A28,Jun!AI$9:AI$39)+SUMIF(Jul!$AJ$9:$AJ$39,$A28,Jul!AI$9:AI$39)+SUMIF(Aug!$AJ$9:$AJ$39,$A28,Aug!AI$9:AI$39)+SUMIF(Sep!$AJ$9:$AJ$39,$A28,Sep!AI$9:AI$39)+SUMIF(Okt!$AJ$9:$AJ$39,$A28,Okt!AI$9:AI$39)+SUMIF(Nov!$AJ$9:$AJ$39,$A28,Nov!AI$9:AI$39)+SUMIF(Dez!$AJ$9:$AJ$39,$A28,Dez!AI$9:AI$39)</f>
        <v>0</v>
      </c>
      <c r="K28" s="16">
        <f>SUMIF(Jan!$AJ$43:$AJ$73,$A28,Jan!AI$43:AI$73)+SUMIF(Feb!$AJ$43:$AJ$73,$A28,Feb!AI$43:AI$73)+SUMIF(Mar!$AJ$43:$AJ$73,$A28,Mar!AI$43:AI$73)+SUMIF(Apr!$AJ$43:$AJ$73,$A28,Apr!AI$43:AI$73)+SUMIF(Mai!$AJ$43:$AJ$73,$A28,Mai!AI$43:AI$73)+SUMIF(Jun!$AJ$43:$AJ$73,$A28,Jun!AI$43:AI$73)+SUMIF(Jul!$AJ$43:$AJ$73,$A28,Jul!AI$43:AI$73)+SUMIF(Aug!$AJ$43:$AJ$73,$A28,Aug!AI$43:AI$73)+SUMIF(Sep!$AJ$43:$AJ$73,$A28,Sep!AI$43:AI$73)+SUMIF(Okt!$AJ$43:$AJ$73,$A28,Okt!AI$43:AI$73)+SUMIF(Nov!$AJ$43:$AJ$73,$A28,Nov!AI$43:AI$73)+SUMIF(Dez!$AJ$43:$AJ$73,$A28,Dez!AI$43:AI$73)</f>
        <v>0</v>
      </c>
      <c r="L28" s="16" t="str">
        <f t="shared" si="3"/>
        <v/>
      </c>
      <c r="M28" s="17">
        <f>SUMIF(Jan!$AJ$9:$AJ$39,$A28,Jan!AK$9:AK$39)+SUMIF(Feb!$AJ$9:$AJ$39,$A28,Feb!AK$9:AK$39)+SUMIF(Mar!$AI$9:$AI$39,$A28,Mar!AK$9:AK$39)+SUMIF(Apr!$AI$9:$AI$39,$A28,Apr!AK$9:AK$39)+SUMIF(Mai!$AI$9:$AI$39,$A28,Mai!AK$9:AM$39)+SUMIF(Jun!$AI$9:$AI$39,$A28,Jun!AK$9:AK$39)+SUMIF(Jul!$AI$9:$AI$39,$A28,Jul!AK$9:AK$39)+SUMIF(Aug!$AI$9:$AI$39,$A28,Aug!AK$9:AK$39)+SUMIF(Sep!$AI$9:$AI$39,$A28,Sep!AK$9:AK$39)+SUMIF(Okt!$AI$9:$AI$39,$A28,Okt!AK$9:AK$39)+SUMIF(Nov!$AI$9:$AI$39,$A28,Nov!AK$9:AK$39)+SUMIF(Dez!$AI$9:$AI$39,$A28,Dez!AK$9:AK$39)</f>
        <v>0</v>
      </c>
      <c r="N28" s="17">
        <f>SUMIF(Jan!$AJ$43:$AJ$73,$A28,Jan!AK$43:AK$73)+SUMIF(Feb!$AJ$43:$AJ$73,$A28,Feb!AK$43:AK$73)+SUMIF(Mar!$AI$43:$AI$73,$A28,Mar!AK$43:AK$73)+SUMIF(Apr!$AI$43:$AI$73,$A28,Apr!AK$43:AK$73)+SUMIF(Mai!$AI$43:$AI$73,$A28,Mai!AK$43:AM$73)+SUMIF(Jun!$AI$43:$AI$73,$A28,Jun!AK$43:AK$73)+SUMIF(Jul!$AI$43:$AI$73,$A28,Jul!AK$43:AK$73)+SUMIF(Aug!$AI$43:$AI$73,$A28,Aug!AK$43:AK$73)+SUMIF(Sep!$AI$43:$AI$73,$A28,Sep!AK$43:AK$73)+SUMIF(Okt!$AI$43:$AI$73,$A28,Okt!AK$43:AK$73)+SUMIF(Nov!$AI$43:$AI$73,$A28,Nov!AK$43:AK$73)+SUMIF(Dez!$AI$43:$AI$73,$A28,Dez!AK$43:AK$73)</f>
        <v>0</v>
      </c>
      <c r="O28" s="17" t="str">
        <f t="shared" si="4"/>
        <v/>
      </c>
      <c r="P28" s="74">
        <f>SUMIF(Jan!$AJ$9:$AJ$39,$A28,Jan!AL$9:AL$39)+SUMIF(Feb!$AJ$9:$AJ$39,$A28,Feb!AL$9:AL$39)+SUMIF(Mar!$AJ$9:$AJ$39,$A28,Mar!AL$9:AL$39)+SUMIF(Apr!$AJ$9:$AJ$39,$A28,Apr!AL$9:AL$39)+SUMIF(Mai!$AJ$9:$AJ$39,$A28,Mai!AL$9:AL$39)+SUMIF(Jun!$AJ$9:$AJ$39,$A28,Jun!AL$9:AL$39)+SUMIF(Jul!$AJ$9:$AJ$39,$A28,Jul!AL$9:AL$39)+SUMIF(Aug!$AJ$9:$AJ$39,$A28,Aug!AL$9:AL$39)+SUMIF(Sep!$AJ$9:$AJ$39,$A28,Sep!AL$9:AL$39)+SUMIF(Okt!$AJ$9:$AJ$39,$A28,Okt!AL$9:AL$39)+SUMIF(Nov!$AJ$9:$AJ$39,$A28,Nov!AL$9:AL$39)+SUMIF(Dez!$AJ$9:$AJ$39,$A28,Dez!AL$9:AL$39)</f>
        <v>0</v>
      </c>
      <c r="Q28" s="74">
        <f ca="1">SUMIF(Jan!$AJ$34:$AJ$73,$A28,Jan!AL$43:AL$73)+SUMIF(Feb!$AJ$43:$AJ$73,$A28,Feb!AL$43:AL$73)+SUMIF(Mar!$AJ$43:$AJ$73,$A28,Mar!AL$43:AL$73)+SUMIF(Apr!$AJ$43:$AJ$73,$A28,Apr!AL$43:AL$73)+SUMIF(Mai!$AJ$43:$AJ$73,$A28,Mai!AL$43:AL$73)+SUMIF(Jun!$AJ$43:$AJ$73,$A28,Jun!AL$43:AL$73)+SUMIF(Jul!$AJ$43:$AJ$73,$A28,Jul!AL$43:AL$73)+SUMIF(Aug!$AJ$43:$AJ$73,$A28,Aug!AL$43:AL$73)+SUMIF(Sep!$AJ$43:$AJ$73,$A28,Sep!AL$43:AL$73)+SUMIF(Okt!$AJ$43:$AJ$73,$A28,Okt!AL$43:AL$73)+SUMIF(Nov!$AJ$43:$AJ$73,$A28,Nov!AL$43:AL$73)+SUMIF(Dez!$AJ$43:$AJ$73,$A28,Dez!AL$43:AL$73)</f>
        <v>0</v>
      </c>
      <c r="R28" s="11" t="str">
        <f t="shared" ca="1" si="5"/>
        <v/>
      </c>
      <c r="S28" s="74" t="str">
        <f>IF(V28=0,"",(SUMIF(Jan!AO$9:AO$73,A28,Jan!AN$9:AN$73)+SUMIF(Feb!AO$9:AO$73,A28,Feb!AN$9:AN$73)+SUMIF(Mar!AO$9:AO$73,A28,Mar!AN$9:AN$73)+SUMIF(Apr!AO$9:AO$73,A28,Apr!AN$9:AN$73)+SUMIF(Mai!AO$9:AO$73,A28,Mai!AN$9:AN$73)+SUMIF(Jun!AO$9:AO$73,A28,Jun!AN$9:AN$73)+SUMIF(Jul!AO$9:AO$73,A28,Jul!AN$9:AN$73)+SUMIF(Aug!AO$9:AO$73,A28,Aug!AN$9:AN$73)+SUMIF(Sep!AO$9:AO$73,A28,Sep!AN$9:AN$73)+SUMIF(Okt!AO$9:AO$73,A28,Okt!AN$9:AN$73)+SUMIF(Nov!AO$9:AO$73,A28,Nov!AN$9:AN$73)+SUMIF(Dez!AO$9:AO$73,A28,Dez!AN$9:AN$73))/V28)</f>
        <v/>
      </c>
      <c r="T28" s="1" t="str">
        <f t="shared" si="6"/>
        <v/>
      </c>
      <c r="U28" s="6" t="str">
        <f t="shared" si="7"/>
        <v/>
      </c>
      <c r="V28" s="94">
        <f>COUNTIF(Jan!$AJ$9:$AJ$39,$A28)+COUNTIF(Jan!$AJ$43:$AJ$73,$A28)+COUNTIF(Feb!$AJ$9:$AJ$39,$A28)+COUNTIF(Feb!$AJ$43:$AJ$73,$A28)+COUNTIF(Mar!$AJ$9:$AJ$39,$A28)+COUNTIF(Mar!$AJ$43:$AJ$73,$A28)+COUNTIF(Apr!$AJ$9:$AJ$39,$A28)+COUNTIF(Apr!$AJ$43:$AJ$73,$A28)+COUNTIF(Mai!$AJ$9:$AJ$39,$A28)+COUNTIF(Mai!$AJ$43:$AJ$73,$A28)+COUNTIF(Jun!$AJ$9:$AJ$39,$A28)+COUNTIF(Jun!$AJ$43:$AJ$73,$A28)+COUNTIF(Jul!$AJ$9:$AJ$39,$A28)+COUNTIF(Jul!$AJ$43:$AJ$73,$A28)+COUNTIF(Aug!$AJ$9:$AJ$39,$A28)+COUNTIF(Aug!$AJ$43:$AJ$73,$A28)+COUNTIF(Sep!$AJ$9:$AJ$39,$A28)+COUNTIF(Sep!$AJ$43:$AJ$73,$A28)+COUNTIF(Okt!$AJ$9:$AJ$39,$A28)+COUNTIF(Okt!$AJ$43:$AJ$73,$A28)+COUNTIF(Nov!$AJ$9:$AJ$39,$A28)+COUNTIF(Nov!$AJ$43:$AJ$73,$A28)+COUNTIF(Dez!$AJ$9:$AJ$39,$A28)+COUNTIF(Dez!$AJ$43:$AJ$73,$A28)</f>
        <v>0</v>
      </c>
      <c r="W28" s="8" t="str">
        <f t="shared" si="8"/>
        <v/>
      </c>
      <c r="X28" s="6" t="str">
        <f t="shared" si="9"/>
        <v/>
      </c>
      <c r="Y28" s="18" t="str">
        <f t="shared" si="10"/>
        <v/>
      </c>
    </row>
    <row r="29" spans="1:25" x14ac:dyDescent="0.2">
      <c r="A29" s="175">
        <f t="shared" si="11"/>
        <v>17</v>
      </c>
      <c r="B29" s="93" t="e">
        <f t="shared" si="1"/>
        <v>#N/A</v>
      </c>
      <c r="C29" s="495">
        <f>SUMIF(Jan!$A$9:$A$39,$A29,Jan!G$9:G$39)+SUMIF(Feb!$A$9:$A$39,$A29,Feb!G$9:G$39)+SUMIF(Mar!$A$9:$A$39,$A29,Mar!G$9:G$39)+SUMIF(Apr!$A$9:$A$39,$A29,Apr!G$9:G$39)+SUMIF(Mai!$A$9:$A$39,$A29,Mai!G$9:G$39)+SUMIF(Jun!$A$9:$A$39,$A29,Jun!G$9:G$39)+SUMIF(Jul!$A$9:$A$39,$A29,Jul!G$9:G$39)+SUMIF(Aug!$A$9:$A$39,$A29,Aug!G$9:G$39)+SUMIF(Sep!$A$9:$A$39,$A29,Sep!G$9:G$39)+SUMIF(Okt!$A$9:$A$39,$A29,Okt!G$9:G$39)+SUMIF(Nov!$A$9:$A$39,$A29,Nov!G$9:G$39)+SUMIF(Dez!$A$9:$A$39,$A29,Dez!G$9:G$39)</f>
        <v>0</v>
      </c>
      <c r="D29" s="496">
        <f>SUMIF(Jan!$A$9:$A$39,$A29,Jan!H$9:H$39)+SUMIF(Feb!$A$9:$A$39,$A29,Feb!H$9:H$39)+SUMIF(Mar!$A$9:$A$39,$A29,Mar!H$9:H$39)+SUMIF(Apr!$A$9:$A$39,$A29,Apr!H$9:H$39)+SUMIF(Mai!$A$9:$A$39,$A29,Mai!H$9:H$39)+SUMIF(Jun!$A$9:$A$39,$A29,Jun!H$9:H$39)+SUMIF(Jul!$A$9:$A$39,$A29,Jul!H$9:H$39)+SUMIF(Aug!$A$9:$A$39,$A29,Aug!H$9:H$39)+SUMIF(Sep!$A$9:$A$39,$A29,Sep!H$9:H$39)+SUMIF(Okt!$A$9:$A$39,$A29,Okt!H$9:H$39)+SUMIF(Nov!$A$9:$A$39,$A29,Nov!H$9:H$39)+SUMIF(Dez!$A$9:$A$39,$A29,Dez!H$9:H$39)</f>
        <v>0</v>
      </c>
      <c r="E29" s="496">
        <f>COUNTIF(Jan!$AJ$9:$AJ$39,$A29)+COUNTIF(Feb!$AJ$9:$AJ$39,$A29)+COUNTIF(Mar!$AI$9:$AI$39,$A29)+COUNTIF(Apr!$AI$9:$AI$39,$A29)+COUNTIF(Mai!$AI$9:$AI$39,$A29)+COUNTIF(Jun!$AI$9:$AI$39,$A29)+COUNTIF(Jul!$AI$9:$AI$39,$A29)+COUNTIF(Aug!$AI$9:$AI$39,$A29)+COUNTIF(Sep!$AI$9:$AI$39,$A29)+COUNTIF(Okt!$AI$9:$AI$39,$A29)+COUNTIF(Nov!$AI$9:$AI$39,$A29)+COUNTIF(Dez!$AI$9:$AI$39,$A29)</f>
        <v>0</v>
      </c>
      <c r="F29" s="496">
        <f>COUNTIF(Jan!$AJ$43:$AJ$73,$A29)+COUNTIF(Feb!$AJ$43:$AJ$73,$A29)+COUNTIF(Mar!$AI$43:$AI$73,$A29)+COUNTIF(Apr!$AI$43:$AI$73,$A29)+COUNTIF(Mai!$AI$43:$AI$73,$A29)+COUNTIF(Jun!$AI$43:$AI$73,$A29)+COUNTIF(Jul!$AI$43:$AI$73,$A29)+COUNTIF(Aug!$AI$43:$AI$73,$A29)+COUNTIF(Sep!$AI$43:$AI$73,$A29)+COUNTIF(Okt!$AI$43:$AI$73,$A29)+COUNTIF(Nov!$AI$43:$AI$73,$A29)+COUNTIF(Dez!$AI$43:$AI$73,$A29)</f>
        <v>0</v>
      </c>
      <c r="G29" s="496">
        <f t="shared" si="2"/>
        <v>0</v>
      </c>
      <c r="H29" s="93" t="str">
        <f t="shared" si="0"/>
        <v/>
      </c>
      <c r="I29" s="93" t="str">
        <f>IF(ISERROR(H29/(Start!$D$25*Start!$D$25)),"",H29/(Start!$D$25*Start!$D$25))</f>
        <v/>
      </c>
      <c r="J29" s="16">
        <f>SUMIF(Jan!$AJ$9:$AJ$39,$A29,Jan!AI$9:AI$39)+SUMIF(Feb!$AJ$9:$AJ$39,$A29,Feb!AI$9:AI$39)+SUMIF(Mar!$AJ$9:$AJ$39,$A29,Mar!AI$9:AI$39)+SUMIF(Apr!$AJ$9:$AJ$39,$A29,Apr!AI$9:AI$39)+SUMIF(Mai!$AJ$9:$AJ$39,$A29,Mai!AI$9:AI$39)+SUMIF(Jun!$AJ$9:$AJ$39,$A29,Jun!AI$9:AI$39)+SUMIF(Jul!$AJ$9:$AJ$39,$A29,Jul!AI$9:AI$39)+SUMIF(Aug!$AJ$9:$AJ$39,$A29,Aug!AI$9:AI$39)+SUMIF(Sep!$AJ$9:$AJ$39,$A29,Sep!AI$9:AI$39)+SUMIF(Okt!$AJ$9:$AJ$39,$A29,Okt!AI$9:AI$39)+SUMIF(Nov!$AJ$9:$AJ$39,$A29,Nov!AI$9:AI$39)+SUMIF(Dez!$AJ$9:$AJ$39,$A29,Dez!AI$9:AI$39)</f>
        <v>0</v>
      </c>
      <c r="K29" s="16">
        <f>SUMIF(Jan!$AJ$43:$AJ$73,$A29,Jan!AI$43:AI$73)+SUMIF(Feb!$AJ$43:$AJ$73,$A29,Feb!AI$43:AI$73)+SUMIF(Mar!$AJ$43:$AJ$73,$A29,Mar!AI$43:AI$73)+SUMIF(Apr!$AJ$43:$AJ$73,$A29,Apr!AI$43:AI$73)+SUMIF(Mai!$AJ$43:$AJ$73,$A29,Mai!AI$43:AI$73)+SUMIF(Jun!$AJ$43:$AJ$73,$A29,Jun!AI$43:AI$73)+SUMIF(Jul!$AJ$43:$AJ$73,$A29,Jul!AI$43:AI$73)+SUMIF(Aug!$AJ$43:$AJ$73,$A29,Aug!AI$43:AI$73)+SUMIF(Sep!$AJ$43:$AJ$73,$A29,Sep!AI$43:AI$73)+SUMIF(Okt!$AJ$43:$AJ$73,$A29,Okt!AI$43:AI$73)+SUMIF(Nov!$AJ$43:$AJ$73,$A29,Nov!AI$43:AI$73)+SUMIF(Dez!$AJ$43:$AJ$73,$A29,Dez!AI$43:AI$73)</f>
        <v>0</v>
      </c>
      <c r="L29" s="16" t="str">
        <f t="shared" si="3"/>
        <v/>
      </c>
      <c r="M29" s="17">
        <f>SUMIF(Jan!$AJ$9:$AJ$39,$A29,Jan!AK$9:AK$39)+SUMIF(Feb!$AJ$9:$AJ$39,$A29,Feb!AK$9:AK$39)+SUMIF(Mar!$AI$9:$AI$39,$A29,Mar!AK$9:AK$39)+SUMIF(Apr!$AI$9:$AI$39,$A29,Apr!AK$9:AK$39)+SUMIF(Mai!$AI$9:$AI$39,$A29,Mai!AK$9:AM$39)+SUMIF(Jun!$AI$9:$AI$39,$A29,Jun!AK$9:AK$39)+SUMIF(Jul!$AI$9:$AI$39,$A29,Jul!AK$9:AK$39)+SUMIF(Aug!$AI$9:$AI$39,$A29,Aug!AK$9:AK$39)+SUMIF(Sep!$AI$9:$AI$39,$A29,Sep!AK$9:AK$39)+SUMIF(Okt!$AI$9:$AI$39,$A29,Okt!AK$9:AK$39)+SUMIF(Nov!$AI$9:$AI$39,$A29,Nov!AK$9:AK$39)+SUMIF(Dez!$AI$9:$AI$39,$A29,Dez!AK$9:AK$39)</f>
        <v>0</v>
      </c>
      <c r="N29" s="17">
        <f>SUMIF(Jan!$AJ$43:$AJ$73,$A29,Jan!AK$43:AK$73)+SUMIF(Feb!$AJ$43:$AJ$73,$A29,Feb!AK$43:AK$73)+SUMIF(Mar!$AI$43:$AI$73,$A29,Mar!AK$43:AK$73)+SUMIF(Apr!$AI$43:$AI$73,$A29,Apr!AK$43:AK$73)+SUMIF(Mai!$AI$43:$AI$73,$A29,Mai!AK$43:AM$73)+SUMIF(Jun!$AI$43:$AI$73,$A29,Jun!AK$43:AK$73)+SUMIF(Jul!$AI$43:$AI$73,$A29,Jul!AK$43:AK$73)+SUMIF(Aug!$AI$43:$AI$73,$A29,Aug!AK$43:AK$73)+SUMIF(Sep!$AI$43:$AI$73,$A29,Sep!AK$43:AK$73)+SUMIF(Okt!$AI$43:$AI$73,$A29,Okt!AK$43:AK$73)+SUMIF(Nov!$AI$43:$AI$73,$A29,Nov!AK$43:AK$73)+SUMIF(Dez!$AI$43:$AI$73,$A29,Dez!AK$43:AK$73)</f>
        <v>0</v>
      </c>
      <c r="O29" s="17" t="str">
        <f t="shared" si="4"/>
        <v/>
      </c>
      <c r="P29" s="74">
        <f>SUMIF(Jan!$AJ$9:$AJ$39,$A29,Jan!AL$9:AL$39)+SUMIF(Feb!$AJ$9:$AJ$39,$A29,Feb!AL$9:AL$39)+SUMIF(Mar!$AJ$9:$AJ$39,$A29,Mar!AL$9:AL$39)+SUMIF(Apr!$AJ$9:$AJ$39,$A29,Apr!AL$9:AL$39)+SUMIF(Mai!$AJ$9:$AJ$39,$A29,Mai!AL$9:AL$39)+SUMIF(Jun!$AJ$9:$AJ$39,$A29,Jun!AL$9:AL$39)+SUMIF(Jul!$AJ$9:$AJ$39,$A29,Jul!AL$9:AL$39)+SUMIF(Aug!$AJ$9:$AJ$39,$A29,Aug!AL$9:AL$39)+SUMIF(Sep!$AJ$9:$AJ$39,$A29,Sep!AL$9:AL$39)+SUMIF(Okt!$AJ$9:$AJ$39,$A29,Okt!AL$9:AL$39)+SUMIF(Nov!$AJ$9:$AJ$39,$A29,Nov!AL$9:AL$39)+SUMIF(Dez!$AJ$9:$AJ$39,$A29,Dez!AL$9:AL$39)</f>
        <v>0</v>
      </c>
      <c r="Q29" s="74">
        <f ca="1">SUMIF(Jan!$AJ$34:$AJ$73,$A29,Jan!AL$43:AL$73)+SUMIF(Feb!$AJ$43:$AJ$73,$A29,Feb!AL$43:AL$73)+SUMIF(Mar!$AJ$43:$AJ$73,$A29,Mar!AL$43:AL$73)+SUMIF(Apr!$AJ$43:$AJ$73,$A29,Apr!AL$43:AL$73)+SUMIF(Mai!$AJ$43:$AJ$73,$A29,Mai!AL$43:AL$73)+SUMIF(Jun!$AJ$43:$AJ$73,$A29,Jun!AL$43:AL$73)+SUMIF(Jul!$AJ$43:$AJ$73,$A29,Jul!AL$43:AL$73)+SUMIF(Aug!$AJ$43:$AJ$73,$A29,Aug!AL$43:AL$73)+SUMIF(Sep!$AJ$43:$AJ$73,$A29,Sep!AL$43:AL$73)+SUMIF(Okt!$AJ$43:$AJ$73,$A29,Okt!AL$43:AL$73)+SUMIF(Nov!$AJ$43:$AJ$73,$A29,Nov!AL$43:AL$73)+SUMIF(Dez!$AJ$43:$AJ$73,$A29,Dez!AL$43:AL$73)</f>
        <v>0</v>
      </c>
      <c r="R29" s="11" t="str">
        <f t="shared" ca="1" si="5"/>
        <v/>
      </c>
      <c r="S29" s="74" t="str">
        <f>IF(V29=0,"",(SUMIF(Jan!AO$9:AO$73,A29,Jan!AN$9:AN$73)+SUMIF(Feb!AO$9:AO$73,A29,Feb!AN$9:AN$73)+SUMIF(Mar!AO$9:AO$73,A29,Mar!AN$9:AN$73)+SUMIF(Apr!AO$9:AO$73,A29,Apr!AN$9:AN$73)+SUMIF(Mai!AO$9:AO$73,A29,Mai!AN$9:AN$73)+SUMIF(Jun!AO$9:AO$73,A29,Jun!AN$9:AN$73)+SUMIF(Jul!AO$9:AO$73,A29,Jul!AN$9:AN$73)+SUMIF(Aug!AO$9:AO$73,A29,Aug!AN$9:AN$73)+SUMIF(Sep!AO$9:AO$73,A29,Sep!AN$9:AN$73)+SUMIF(Okt!AO$9:AO$73,A29,Okt!AN$9:AN$73)+SUMIF(Nov!AO$9:AO$73,A29,Nov!AN$9:AN$73)+SUMIF(Dez!AO$9:AO$73,A29,Dez!AN$9:AN$73))/V29)</f>
        <v/>
      </c>
      <c r="T29" s="1" t="str">
        <f t="shared" si="6"/>
        <v/>
      </c>
      <c r="U29" s="6" t="str">
        <f t="shared" si="7"/>
        <v/>
      </c>
      <c r="V29" s="94">
        <f>COUNTIF(Jan!$AJ$9:$AJ$39,$A29)+COUNTIF(Jan!$AJ$43:$AJ$73,$A29)+COUNTIF(Feb!$AJ$9:$AJ$39,$A29)+COUNTIF(Feb!$AJ$43:$AJ$73,$A29)+COUNTIF(Mar!$AJ$9:$AJ$39,$A29)+COUNTIF(Mar!$AJ$43:$AJ$73,$A29)+COUNTIF(Apr!$AJ$9:$AJ$39,$A29)+COUNTIF(Apr!$AJ$43:$AJ$73,$A29)+COUNTIF(Mai!$AJ$9:$AJ$39,$A29)+COUNTIF(Mai!$AJ$43:$AJ$73,$A29)+COUNTIF(Jun!$AJ$9:$AJ$39,$A29)+COUNTIF(Jun!$AJ$43:$AJ$73,$A29)+COUNTIF(Jul!$AJ$9:$AJ$39,$A29)+COUNTIF(Jul!$AJ$43:$AJ$73,$A29)+COUNTIF(Aug!$AJ$9:$AJ$39,$A29)+COUNTIF(Aug!$AJ$43:$AJ$73,$A29)+COUNTIF(Sep!$AJ$9:$AJ$39,$A29)+COUNTIF(Sep!$AJ$43:$AJ$73,$A29)+COUNTIF(Okt!$AJ$9:$AJ$39,$A29)+COUNTIF(Okt!$AJ$43:$AJ$73,$A29)+COUNTIF(Nov!$AJ$9:$AJ$39,$A29)+COUNTIF(Nov!$AJ$43:$AJ$73,$A29)+COUNTIF(Dez!$AJ$9:$AJ$39,$A29)+COUNTIF(Dez!$AJ$43:$AJ$73,$A29)</f>
        <v>0</v>
      </c>
      <c r="W29" s="8" t="str">
        <f t="shared" si="8"/>
        <v/>
      </c>
      <c r="X29" s="6" t="str">
        <f t="shared" si="9"/>
        <v/>
      </c>
      <c r="Y29" s="18" t="str">
        <f t="shared" si="10"/>
        <v/>
      </c>
    </row>
    <row r="30" spans="1:25" x14ac:dyDescent="0.2">
      <c r="A30" s="175">
        <f t="shared" si="11"/>
        <v>18</v>
      </c>
      <c r="B30" s="93" t="e">
        <f t="shared" si="1"/>
        <v>#N/A</v>
      </c>
      <c r="C30" s="495">
        <f>SUMIF(Jan!$A$9:$A$39,$A30,Jan!G$9:G$39)+SUMIF(Feb!$A$9:$A$39,$A30,Feb!G$9:G$39)+SUMIF(Mar!$A$9:$A$39,$A30,Mar!G$9:G$39)+SUMIF(Apr!$A$9:$A$39,$A30,Apr!G$9:G$39)+SUMIF(Mai!$A$9:$A$39,$A30,Mai!G$9:G$39)+SUMIF(Jun!$A$9:$A$39,$A30,Jun!G$9:G$39)+SUMIF(Jul!$A$9:$A$39,$A30,Jul!G$9:G$39)+SUMIF(Aug!$A$9:$A$39,$A30,Aug!G$9:G$39)+SUMIF(Sep!$A$9:$A$39,$A30,Sep!G$9:G$39)+SUMIF(Okt!$A$9:$A$39,$A30,Okt!G$9:G$39)+SUMIF(Nov!$A$9:$A$39,$A30,Nov!G$9:G$39)+SUMIF(Dez!$A$9:$A$39,$A30,Dez!G$9:G$39)</f>
        <v>0</v>
      </c>
      <c r="D30" s="496">
        <f>SUMIF(Jan!$A$9:$A$39,$A30,Jan!H$9:H$39)+SUMIF(Feb!$A$9:$A$39,$A30,Feb!H$9:H$39)+SUMIF(Mar!$A$9:$A$39,$A30,Mar!H$9:H$39)+SUMIF(Apr!$A$9:$A$39,$A30,Apr!H$9:H$39)+SUMIF(Mai!$A$9:$A$39,$A30,Mai!H$9:H$39)+SUMIF(Jun!$A$9:$A$39,$A30,Jun!H$9:H$39)+SUMIF(Jul!$A$9:$A$39,$A30,Jul!H$9:H$39)+SUMIF(Aug!$A$9:$A$39,$A30,Aug!H$9:H$39)+SUMIF(Sep!$A$9:$A$39,$A30,Sep!H$9:H$39)+SUMIF(Okt!$A$9:$A$39,$A30,Okt!H$9:H$39)+SUMIF(Nov!$A$9:$A$39,$A30,Nov!H$9:H$39)+SUMIF(Dez!$A$9:$A$39,$A30,Dez!H$9:H$39)</f>
        <v>0</v>
      </c>
      <c r="E30" s="496">
        <f>COUNTIF(Jan!$AJ$9:$AJ$39,$A30)+COUNTIF(Feb!$AJ$9:$AJ$39,$A30)+COUNTIF(Mar!$AI$9:$AI$39,$A30)+COUNTIF(Apr!$AI$9:$AI$39,$A30)+COUNTIF(Mai!$AI$9:$AI$39,$A30)+COUNTIF(Jun!$AI$9:$AI$39,$A30)+COUNTIF(Jul!$AI$9:$AI$39,$A30)+COUNTIF(Aug!$AI$9:$AI$39,$A30)+COUNTIF(Sep!$AI$9:$AI$39,$A30)+COUNTIF(Okt!$AI$9:$AI$39,$A30)+COUNTIF(Nov!$AI$9:$AI$39,$A30)+COUNTIF(Dez!$AI$9:$AI$39,$A30)</f>
        <v>0</v>
      </c>
      <c r="F30" s="496">
        <f>COUNTIF(Jan!$AJ$43:$AJ$73,$A30)+COUNTIF(Feb!$AJ$43:$AJ$73,$A30)+COUNTIF(Mar!$AI$43:$AI$73,$A30)+COUNTIF(Apr!$AI$43:$AI$73,$A30)+COUNTIF(Mai!$AI$43:$AI$73,$A30)+COUNTIF(Jun!$AI$43:$AI$73,$A30)+COUNTIF(Jul!$AI$43:$AI$73,$A30)+COUNTIF(Aug!$AI$43:$AI$73,$A30)+COUNTIF(Sep!$AI$43:$AI$73,$A30)+COUNTIF(Okt!$AI$43:$AI$73,$A30)+COUNTIF(Nov!$AI$43:$AI$73,$A30)+COUNTIF(Dez!$AI$43:$AI$73,$A30)</f>
        <v>0</v>
      </c>
      <c r="G30" s="496">
        <f t="shared" si="2"/>
        <v>0</v>
      </c>
      <c r="H30" s="93" t="str">
        <f t="shared" si="0"/>
        <v/>
      </c>
      <c r="I30" s="93" t="str">
        <f>IF(ISERROR(H30/(Start!$D$25*Start!$D$25)),"",H30/(Start!$D$25*Start!$D$25))</f>
        <v/>
      </c>
      <c r="J30" s="16">
        <f>SUMIF(Jan!$AJ$9:$AJ$39,$A30,Jan!AI$9:AI$39)+SUMIF(Feb!$AJ$9:$AJ$39,$A30,Feb!AI$9:AI$39)+SUMIF(Mar!$AJ$9:$AJ$39,$A30,Mar!AI$9:AI$39)+SUMIF(Apr!$AJ$9:$AJ$39,$A30,Apr!AI$9:AI$39)+SUMIF(Mai!$AJ$9:$AJ$39,$A30,Mai!AI$9:AI$39)+SUMIF(Jun!$AJ$9:$AJ$39,$A30,Jun!AI$9:AI$39)+SUMIF(Jul!$AJ$9:$AJ$39,$A30,Jul!AI$9:AI$39)+SUMIF(Aug!$AJ$9:$AJ$39,$A30,Aug!AI$9:AI$39)+SUMIF(Sep!$AJ$9:$AJ$39,$A30,Sep!AI$9:AI$39)+SUMIF(Okt!$AJ$9:$AJ$39,$A30,Okt!AI$9:AI$39)+SUMIF(Nov!$AJ$9:$AJ$39,$A30,Nov!AI$9:AI$39)+SUMIF(Dez!$AJ$9:$AJ$39,$A30,Dez!AI$9:AI$39)</f>
        <v>0</v>
      </c>
      <c r="K30" s="16">
        <f>SUMIF(Jan!$AJ$43:$AJ$73,$A30,Jan!AI$43:AI$73)+SUMIF(Feb!$AJ$43:$AJ$73,$A30,Feb!AI$43:AI$73)+SUMIF(Mar!$AJ$43:$AJ$73,$A30,Mar!AI$43:AI$73)+SUMIF(Apr!$AJ$43:$AJ$73,$A30,Apr!AI$43:AI$73)+SUMIF(Mai!$AJ$43:$AJ$73,$A30,Mai!AI$43:AI$73)+SUMIF(Jun!$AJ$43:$AJ$73,$A30,Jun!AI$43:AI$73)+SUMIF(Jul!$AJ$43:$AJ$73,$A30,Jul!AI$43:AI$73)+SUMIF(Aug!$AJ$43:$AJ$73,$A30,Aug!AI$43:AI$73)+SUMIF(Sep!$AJ$43:$AJ$73,$A30,Sep!AI$43:AI$73)+SUMIF(Okt!$AJ$43:$AJ$73,$A30,Okt!AI$43:AI$73)+SUMIF(Nov!$AJ$43:$AJ$73,$A30,Nov!AI$43:AI$73)+SUMIF(Dez!$AJ$43:$AJ$73,$A30,Dez!AI$43:AI$73)</f>
        <v>0</v>
      </c>
      <c r="L30" s="16" t="str">
        <f t="shared" si="3"/>
        <v/>
      </c>
      <c r="M30" s="17">
        <f>SUMIF(Jan!$AJ$9:$AJ$39,$A30,Jan!AK$9:AK$39)+SUMIF(Feb!$AJ$9:$AJ$39,$A30,Feb!AK$9:AK$39)+SUMIF(Mar!$AI$9:$AI$39,$A30,Mar!AK$9:AK$39)+SUMIF(Apr!$AI$9:$AI$39,$A30,Apr!AK$9:AK$39)+SUMIF(Mai!$AI$9:$AI$39,$A30,Mai!AK$9:AM$39)+SUMIF(Jun!$AI$9:$AI$39,$A30,Jun!AK$9:AK$39)+SUMIF(Jul!$AI$9:$AI$39,$A30,Jul!AK$9:AK$39)+SUMIF(Aug!$AI$9:$AI$39,$A30,Aug!AK$9:AK$39)+SUMIF(Sep!$AI$9:$AI$39,$A30,Sep!AK$9:AK$39)+SUMIF(Okt!$AI$9:$AI$39,$A30,Okt!AK$9:AK$39)+SUMIF(Nov!$AI$9:$AI$39,$A30,Nov!AK$9:AK$39)+SUMIF(Dez!$AI$9:$AI$39,$A30,Dez!AK$9:AK$39)</f>
        <v>0</v>
      </c>
      <c r="N30" s="17">
        <f>SUMIF(Jan!$AJ$43:$AJ$73,$A30,Jan!AK$43:AK$73)+SUMIF(Feb!$AJ$43:$AJ$73,$A30,Feb!AK$43:AK$73)+SUMIF(Mar!$AI$43:$AI$73,$A30,Mar!AK$43:AK$73)+SUMIF(Apr!$AI$43:$AI$73,$A30,Apr!AK$43:AK$73)+SUMIF(Mai!$AI$43:$AI$73,$A30,Mai!AK$43:AM$73)+SUMIF(Jun!$AI$43:$AI$73,$A30,Jun!AK$43:AK$73)+SUMIF(Jul!$AI$43:$AI$73,$A30,Jul!AK$43:AK$73)+SUMIF(Aug!$AI$43:$AI$73,$A30,Aug!AK$43:AK$73)+SUMIF(Sep!$AI$43:$AI$73,$A30,Sep!AK$43:AK$73)+SUMIF(Okt!$AI$43:$AI$73,$A30,Okt!AK$43:AK$73)+SUMIF(Nov!$AI$43:$AI$73,$A30,Nov!AK$43:AK$73)+SUMIF(Dez!$AI$43:$AI$73,$A30,Dez!AK$43:AK$73)</f>
        <v>0</v>
      </c>
      <c r="O30" s="17" t="str">
        <f t="shared" si="4"/>
        <v/>
      </c>
      <c r="P30" s="74">
        <f>SUMIF(Jan!$AJ$9:$AJ$39,$A30,Jan!AL$9:AL$39)+SUMIF(Feb!$AJ$9:$AJ$39,$A30,Feb!AL$9:AL$39)+SUMIF(Mar!$AJ$9:$AJ$39,$A30,Mar!AL$9:AL$39)+SUMIF(Apr!$AJ$9:$AJ$39,$A30,Apr!AL$9:AL$39)+SUMIF(Mai!$AJ$9:$AJ$39,$A30,Mai!AL$9:AL$39)+SUMIF(Jun!$AJ$9:$AJ$39,$A30,Jun!AL$9:AL$39)+SUMIF(Jul!$AJ$9:$AJ$39,$A30,Jul!AL$9:AL$39)+SUMIF(Aug!$AJ$9:$AJ$39,$A30,Aug!AL$9:AL$39)+SUMIF(Sep!$AJ$9:$AJ$39,$A30,Sep!AL$9:AL$39)+SUMIF(Okt!$AJ$9:$AJ$39,$A30,Okt!AL$9:AL$39)+SUMIF(Nov!$AJ$9:$AJ$39,$A30,Nov!AL$9:AL$39)+SUMIF(Dez!$AJ$9:$AJ$39,$A30,Dez!AL$9:AL$39)</f>
        <v>0</v>
      </c>
      <c r="Q30" s="74">
        <f ca="1">SUMIF(Jan!$AJ$34:$AJ$73,$A30,Jan!AL$43:AL$73)+SUMIF(Feb!$AJ$43:$AJ$73,$A30,Feb!AL$43:AL$73)+SUMIF(Mar!$AJ$43:$AJ$73,$A30,Mar!AL$43:AL$73)+SUMIF(Apr!$AJ$43:$AJ$73,$A30,Apr!AL$43:AL$73)+SUMIF(Mai!$AJ$43:$AJ$73,$A30,Mai!AL$43:AL$73)+SUMIF(Jun!$AJ$43:$AJ$73,$A30,Jun!AL$43:AL$73)+SUMIF(Jul!$AJ$43:$AJ$73,$A30,Jul!AL$43:AL$73)+SUMIF(Aug!$AJ$43:$AJ$73,$A30,Aug!AL$43:AL$73)+SUMIF(Sep!$AJ$43:$AJ$73,$A30,Sep!AL$43:AL$73)+SUMIF(Okt!$AJ$43:$AJ$73,$A30,Okt!AL$43:AL$73)+SUMIF(Nov!$AJ$43:$AJ$73,$A30,Nov!AL$43:AL$73)+SUMIF(Dez!$AJ$43:$AJ$73,$A30,Dez!AL$43:AL$73)</f>
        <v>0</v>
      </c>
      <c r="R30" s="11" t="str">
        <f t="shared" ca="1" si="5"/>
        <v/>
      </c>
      <c r="S30" s="74" t="str">
        <f>IF(V30=0,"",(SUMIF(Jan!AO$9:AO$73,A30,Jan!AN$9:AN$73)+SUMIF(Feb!AO$9:AO$73,A30,Feb!AN$9:AN$73)+SUMIF(Mar!AO$9:AO$73,A30,Mar!AN$9:AN$73)+SUMIF(Apr!AO$9:AO$73,A30,Apr!AN$9:AN$73)+SUMIF(Mai!AO$9:AO$73,A30,Mai!AN$9:AN$73)+SUMIF(Jun!AO$9:AO$73,A30,Jun!AN$9:AN$73)+SUMIF(Jul!AO$9:AO$73,A30,Jul!AN$9:AN$73)+SUMIF(Aug!AO$9:AO$73,A30,Aug!AN$9:AN$73)+SUMIF(Sep!AO$9:AO$73,A30,Sep!AN$9:AN$73)+SUMIF(Okt!AO$9:AO$73,A30,Okt!AN$9:AN$73)+SUMIF(Nov!AO$9:AO$73,A30,Nov!AN$9:AN$73)+SUMIF(Dez!AO$9:AO$73,A30,Dez!AN$9:AN$73))/V30)</f>
        <v/>
      </c>
      <c r="T30" s="1" t="str">
        <f t="shared" si="6"/>
        <v/>
      </c>
      <c r="U30" s="6" t="str">
        <f t="shared" si="7"/>
        <v/>
      </c>
      <c r="V30" s="94">
        <f>COUNTIF(Jan!$AJ$9:$AJ$39,$A30)+COUNTIF(Jan!$AJ$43:$AJ$73,$A30)+COUNTIF(Feb!$AJ$9:$AJ$39,$A30)+COUNTIF(Feb!$AJ$43:$AJ$73,$A30)+COUNTIF(Mar!$AJ$9:$AJ$39,$A30)+COUNTIF(Mar!$AJ$43:$AJ$73,$A30)+COUNTIF(Apr!$AJ$9:$AJ$39,$A30)+COUNTIF(Apr!$AJ$43:$AJ$73,$A30)+COUNTIF(Mai!$AJ$9:$AJ$39,$A30)+COUNTIF(Mai!$AJ$43:$AJ$73,$A30)+COUNTIF(Jun!$AJ$9:$AJ$39,$A30)+COUNTIF(Jun!$AJ$43:$AJ$73,$A30)+COUNTIF(Jul!$AJ$9:$AJ$39,$A30)+COUNTIF(Jul!$AJ$43:$AJ$73,$A30)+COUNTIF(Aug!$AJ$9:$AJ$39,$A30)+COUNTIF(Aug!$AJ$43:$AJ$73,$A30)+COUNTIF(Sep!$AJ$9:$AJ$39,$A30)+COUNTIF(Sep!$AJ$43:$AJ$73,$A30)+COUNTIF(Okt!$AJ$9:$AJ$39,$A30)+COUNTIF(Okt!$AJ$43:$AJ$73,$A30)+COUNTIF(Nov!$AJ$9:$AJ$39,$A30)+COUNTIF(Nov!$AJ$43:$AJ$73,$A30)+COUNTIF(Dez!$AJ$9:$AJ$39,$A30)+COUNTIF(Dez!$AJ$43:$AJ$73,$A30)</f>
        <v>0</v>
      </c>
      <c r="W30" s="8" t="str">
        <f t="shared" si="8"/>
        <v/>
      </c>
      <c r="X30" s="6" t="str">
        <f t="shared" si="9"/>
        <v/>
      </c>
      <c r="Y30" s="18" t="str">
        <f t="shared" si="10"/>
        <v/>
      </c>
    </row>
    <row r="31" spans="1:25" x14ac:dyDescent="0.2">
      <c r="A31" s="175">
        <f t="shared" si="11"/>
        <v>19</v>
      </c>
      <c r="B31" s="93" t="e">
        <f t="shared" si="1"/>
        <v>#N/A</v>
      </c>
      <c r="C31" s="495">
        <f>SUMIF(Jan!$A$9:$A$39,$A31,Jan!G$9:G$39)+SUMIF(Feb!$A$9:$A$39,$A31,Feb!G$9:G$39)+SUMIF(Mar!$A$9:$A$39,$A31,Mar!G$9:G$39)+SUMIF(Apr!$A$9:$A$39,$A31,Apr!G$9:G$39)+SUMIF(Mai!$A$9:$A$39,$A31,Mai!G$9:G$39)+SUMIF(Jun!$A$9:$A$39,$A31,Jun!G$9:G$39)+SUMIF(Jul!$A$9:$A$39,$A31,Jul!G$9:G$39)+SUMIF(Aug!$A$9:$A$39,$A31,Aug!G$9:G$39)+SUMIF(Sep!$A$9:$A$39,$A31,Sep!G$9:G$39)+SUMIF(Okt!$A$9:$A$39,$A31,Okt!G$9:G$39)+SUMIF(Nov!$A$9:$A$39,$A31,Nov!G$9:G$39)+SUMIF(Dez!$A$9:$A$39,$A31,Dez!G$9:G$39)</f>
        <v>0</v>
      </c>
      <c r="D31" s="496">
        <f>SUMIF(Jan!$A$9:$A$39,$A31,Jan!H$9:H$39)+SUMIF(Feb!$A$9:$A$39,$A31,Feb!H$9:H$39)+SUMIF(Mar!$A$9:$A$39,$A31,Mar!H$9:H$39)+SUMIF(Apr!$A$9:$A$39,$A31,Apr!H$9:H$39)+SUMIF(Mai!$A$9:$A$39,$A31,Mai!H$9:H$39)+SUMIF(Jun!$A$9:$A$39,$A31,Jun!H$9:H$39)+SUMIF(Jul!$A$9:$A$39,$A31,Jul!H$9:H$39)+SUMIF(Aug!$A$9:$A$39,$A31,Aug!H$9:H$39)+SUMIF(Sep!$A$9:$A$39,$A31,Sep!H$9:H$39)+SUMIF(Okt!$A$9:$A$39,$A31,Okt!H$9:H$39)+SUMIF(Nov!$A$9:$A$39,$A31,Nov!H$9:H$39)+SUMIF(Dez!$A$9:$A$39,$A31,Dez!H$9:H$39)</f>
        <v>0</v>
      </c>
      <c r="E31" s="496">
        <f>COUNTIF(Jan!$AJ$9:$AJ$39,$A31)+COUNTIF(Feb!$AJ$9:$AJ$39,$A31)+COUNTIF(Mar!$AI$9:$AI$39,$A31)+COUNTIF(Apr!$AI$9:$AI$39,$A31)+COUNTIF(Mai!$AI$9:$AI$39,$A31)+COUNTIF(Jun!$AI$9:$AI$39,$A31)+COUNTIF(Jul!$AI$9:$AI$39,$A31)+COUNTIF(Aug!$AI$9:$AI$39,$A31)+COUNTIF(Sep!$AI$9:$AI$39,$A31)+COUNTIF(Okt!$AI$9:$AI$39,$A31)+COUNTIF(Nov!$AI$9:$AI$39,$A31)+COUNTIF(Dez!$AI$9:$AI$39,$A31)</f>
        <v>0</v>
      </c>
      <c r="F31" s="496">
        <f>COUNTIF(Jan!$AJ$43:$AJ$73,$A31)+COUNTIF(Feb!$AJ$43:$AJ$73,$A31)+COUNTIF(Mar!$AI$43:$AI$73,$A31)+COUNTIF(Apr!$AI$43:$AI$73,$A31)+COUNTIF(Mai!$AI$43:$AI$73,$A31)+COUNTIF(Jun!$AI$43:$AI$73,$A31)+COUNTIF(Jul!$AI$43:$AI$73,$A31)+COUNTIF(Aug!$AI$43:$AI$73,$A31)+COUNTIF(Sep!$AI$43:$AI$73,$A31)+COUNTIF(Okt!$AI$43:$AI$73,$A31)+COUNTIF(Nov!$AI$43:$AI$73,$A31)+COUNTIF(Dez!$AI$43:$AI$73,$A31)</f>
        <v>0</v>
      </c>
      <c r="G31" s="496">
        <f t="shared" si="2"/>
        <v>0</v>
      </c>
      <c r="H31" s="93" t="str">
        <f t="shared" si="0"/>
        <v/>
      </c>
      <c r="I31" s="93" t="str">
        <f>IF(ISERROR(H31/(Start!$D$25*Start!$D$25)),"",H31/(Start!$D$25*Start!$D$25))</f>
        <v/>
      </c>
      <c r="J31" s="16">
        <f>SUMIF(Jan!$AJ$9:$AJ$39,$A31,Jan!AI$9:AI$39)+SUMIF(Feb!$AJ$9:$AJ$39,$A31,Feb!AI$9:AI$39)+SUMIF(Mar!$AJ$9:$AJ$39,$A31,Mar!AI$9:AI$39)+SUMIF(Apr!$AJ$9:$AJ$39,$A31,Apr!AI$9:AI$39)+SUMIF(Mai!$AJ$9:$AJ$39,$A31,Mai!AI$9:AI$39)+SUMIF(Jun!$AJ$9:$AJ$39,$A31,Jun!AI$9:AI$39)+SUMIF(Jul!$AJ$9:$AJ$39,$A31,Jul!AI$9:AI$39)+SUMIF(Aug!$AJ$9:$AJ$39,$A31,Aug!AI$9:AI$39)+SUMIF(Sep!$AJ$9:$AJ$39,$A31,Sep!AI$9:AI$39)+SUMIF(Okt!$AJ$9:$AJ$39,$A31,Okt!AI$9:AI$39)+SUMIF(Nov!$AJ$9:$AJ$39,$A31,Nov!AI$9:AI$39)+SUMIF(Dez!$AJ$9:$AJ$39,$A31,Dez!AI$9:AI$39)</f>
        <v>0</v>
      </c>
      <c r="K31" s="16">
        <f>SUMIF(Jan!$AJ$43:$AJ$73,$A31,Jan!AI$43:AI$73)+SUMIF(Feb!$AJ$43:$AJ$73,$A31,Feb!AI$43:AI$73)+SUMIF(Mar!$AJ$43:$AJ$73,$A31,Mar!AI$43:AI$73)+SUMIF(Apr!$AJ$43:$AJ$73,$A31,Apr!AI$43:AI$73)+SUMIF(Mai!$AJ$43:$AJ$73,$A31,Mai!AI$43:AI$73)+SUMIF(Jun!$AJ$43:$AJ$73,$A31,Jun!AI$43:AI$73)+SUMIF(Jul!$AJ$43:$AJ$73,$A31,Jul!AI$43:AI$73)+SUMIF(Aug!$AJ$43:$AJ$73,$A31,Aug!AI$43:AI$73)+SUMIF(Sep!$AJ$43:$AJ$73,$A31,Sep!AI$43:AI$73)+SUMIF(Okt!$AJ$43:$AJ$73,$A31,Okt!AI$43:AI$73)+SUMIF(Nov!$AJ$43:$AJ$73,$A31,Nov!AI$43:AI$73)+SUMIF(Dez!$AJ$43:$AJ$73,$A31,Dez!AI$43:AI$73)</f>
        <v>0</v>
      </c>
      <c r="L31" s="16" t="str">
        <f t="shared" si="3"/>
        <v/>
      </c>
      <c r="M31" s="17">
        <f>SUMIF(Jan!$AJ$9:$AJ$39,$A31,Jan!AK$9:AK$39)+SUMIF(Feb!$AJ$9:$AJ$39,$A31,Feb!AK$9:AK$39)+SUMIF(Mar!$AI$9:$AI$39,$A31,Mar!AK$9:AK$39)+SUMIF(Apr!$AI$9:$AI$39,$A31,Apr!AK$9:AK$39)+SUMIF(Mai!$AI$9:$AI$39,$A31,Mai!AK$9:AM$39)+SUMIF(Jun!$AI$9:$AI$39,$A31,Jun!AK$9:AK$39)+SUMIF(Jul!$AI$9:$AI$39,$A31,Jul!AK$9:AK$39)+SUMIF(Aug!$AI$9:$AI$39,$A31,Aug!AK$9:AK$39)+SUMIF(Sep!$AI$9:$AI$39,$A31,Sep!AK$9:AK$39)+SUMIF(Okt!$AI$9:$AI$39,$A31,Okt!AK$9:AK$39)+SUMIF(Nov!$AI$9:$AI$39,$A31,Nov!AK$9:AK$39)+SUMIF(Dez!$AI$9:$AI$39,$A31,Dez!AK$9:AK$39)</f>
        <v>0</v>
      </c>
      <c r="N31" s="17">
        <f>SUMIF(Jan!$AJ$43:$AJ$73,$A31,Jan!AK$43:AK$73)+SUMIF(Feb!$AJ$43:$AJ$73,$A31,Feb!AK$43:AK$73)+SUMIF(Mar!$AI$43:$AI$73,$A31,Mar!AK$43:AK$73)+SUMIF(Apr!$AI$43:$AI$73,$A31,Apr!AK$43:AK$73)+SUMIF(Mai!$AI$43:$AI$73,$A31,Mai!AK$43:AM$73)+SUMIF(Jun!$AI$43:$AI$73,$A31,Jun!AK$43:AK$73)+SUMIF(Jul!$AI$43:$AI$73,$A31,Jul!AK$43:AK$73)+SUMIF(Aug!$AI$43:$AI$73,$A31,Aug!AK$43:AK$73)+SUMIF(Sep!$AI$43:$AI$73,$A31,Sep!AK$43:AK$73)+SUMIF(Okt!$AI$43:$AI$73,$A31,Okt!AK$43:AK$73)+SUMIF(Nov!$AI$43:$AI$73,$A31,Nov!AK$43:AK$73)+SUMIF(Dez!$AI$43:$AI$73,$A31,Dez!AK$43:AK$73)</f>
        <v>0</v>
      </c>
      <c r="O31" s="17" t="str">
        <f t="shared" si="4"/>
        <v/>
      </c>
      <c r="P31" s="74">
        <f>SUMIF(Jan!$AJ$9:$AJ$39,$A31,Jan!AL$9:AL$39)+SUMIF(Feb!$AJ$9:$AJ$39,$A31,Feb!AL$9:AL$39)+SUMIF(Mar!$AJ$9:$AJ$39,$A31,Mar!AL$9:AL$39)+SUMIF(Apr!$AJ$9:$AJ$39,$A31,Apr!AL$9:AL$39)+SUMIF(Mai!$AJ$9:$AJ$39,$A31,Mai!AL$9:AL$39)+SUMIF(Jun!$AJ$9:$AJ$39,$A31,Jun!AL$9:AL$39)+SUMIF(Jul!$AJ$9:$AJ$39,$A31,Jul!AL$9:AL$39)+SUMIF(Aug!$AJ$9:$AJ$39,$A31,Aug!AL$9:AL$39)+SUMIF(Sep!$AJ$9:$AJ$39,$A31,Sep!AL$9:AL$39)+SUMIF(Okt!$AJ$9:$AJ$39,$A31,Okt!AL$9:AL$39)+SUMIF(Nov!$AJ$9:$AJ$39,$A31,Nov!AL$9:AL$39)+SUMIF(Dez!$AJ$9:$AJ$39,$A31,Dez!AL$9:AL$39)</f>
        <v>0</v>
      </c>
      <c r="Q31" s="74">
        <f ca="1">SUMIF(Jan!$AJ$34:$AJ$73,$A31,Jan!AL$43:AL$73)+SUMIF(Feb!$AJ$43:$AJ$73,$A31,Feb!AL$43:AL$73)+SUMIF(Mar!$AJ$43:$AJ$73,$A31,Mar!AL$43:AL$73)+SUMIF(Apr!$AJ$43:$AJ$73,$A31,Apr!AL$43:AL$73)+SUMIF(Mai!$AJ$43:$AJ$73,$A31,Mai!AL$43:AL$73)+SUMIF(Jun!$AJ$43:$AJ$73,$A31,Jun!AL$43:AL$73)+SUMIF(Jul!$AJ$43:$AJ$73,$A31,Jul!AL$43:AL$73)+SUMIF(Aug!$AJ$43:$AJ$73,$A31,Aug!AL$43:AL$73)+SUMIF(Sep!$AJ$43:$AJ$73,$A31,Sep!AL$43:AL$73)+SUMIF(Okt!$AJ$43:$AJ$73,$A31,Okt!AL$43:AL$73)+SUMIF(Nov!$AJ$43:$AJ$73,$A31,Nov!AL$43:AL$73)+SUMIF(Dez!$AJ$43:$AJ$73,$A31,Dez!AL$43:AL$73)</f>
        <v>0</v>
      </c>
      <c r="R31" s="11" t="str">
        <f t="shared" ca="1" si="5"/>
        <v/>
      </c>
      <c r="S31" s="74" t="str">
        <f>IF(V31=0,"",(SUMIF(Jan!AO$9:AO$73,A31,Jan!AN$9:AN$73)+SUMIF(Feb!AO$9:AO$73,A31,Feb!AN$9:AN$73)+SUMIF(Mar!AO$9:AO$73,A31,Mar!AN$9:AN$73)+SUMIF(Apr!AO$9:AO$73,A31,Apr!AN$9:AN$73)+SUMIF(Mai!AO$9:AO$73,A31,Mai!AN$9:AN$73)+SUMIF(Jun!AO$9:AO$73,A31,Jun!AN$9:AN$73)+SUMIF(Jul!AO$9:AO$73,A31,Jul!AN$9:AN$73)+SUMIF(Aug!AO$9:AO$73,A31,Aug!AN$9:AN$73)+SUMIF(Sep!AO$9:AO$73,A31,Sep!AN$9:AN$73)+SUMIF(Okt!AO$9:AO$73,A31,Okt!AN$9:AN$73)+SUMIF(Nov!AO$9:AO$73,A31,Nov!AN$9:AN$73)+SUMIF(Dez!AO$9:AO$73,A31,Dez!AN$9:AN$73))/V31)</f>
        <v/>
      </c>
      <c r="T31" s="1" t="str">
        <f t="shared" si="6"/>
        <v/>
      </c>
      <c r="U31" s="6" t="str">
        <f t="shared" si="7"/>
        <v/>
      </c>
      <c r="V31" s="94">
        <f>COUNTIF(Jan!$AJ$9:$AJ$39,$A31)+COUNTIF(Jan!$AJ$43:$AJ$73,$A31)+COUNTIF(Feb!$AJ$9:$AJ$39,$A31)+COUNTIF(Feb!$AJ$43:$AJ$73,$A31)+COUNTIF(Mar!$AJ$9:$AJ$39,$A31)+COUNTIF(Mar!$AJ$43:$AJ$73,$A31)+COUNTIF(Apr!$AJ$9:$AJ$39,$A31)+COUNTIF(Apr!$AJ$43:$AJ$73,$A31)+COUNTIF(Mai!$AJ$9:$AJ$39,$A31)+COUNTIF(Mai!$AJ$43:$AJ$73,$A31)+COUNTIF(Jun!$AJ$9:$AJ$39,$A31)+COUNTIF(Jun!$AJ$43:$AJ$73,$A31)+COUNTIF(Jul!$AJ$9:$AJ$39,$A31)+COUNTIF(Jul!$AJ$43:$AJ$73,$A31)+COUNTIF(Aug!$AJ$9:$AJ$39,$A31)+COUNTIF(Aug!$AJ$43:$AJ$73,$A31)+COUNTIF(Sep!$AJ$9:$AJ$39,$A31)+COUNTIF(Sep!$AJ$43:$AJ$73,$A31)+COUNTIF(Okt!$AJ$9:$AJ$39,$A31)+COUNTIF(Okt!$AJ$43:$AJ$73,$A31)+COUNTIF(Nov!$AJ$9:$AJ$39,$A31)+COUNTIF(Nov!$AJ$43:$AJ$73,$A31)+COUNTIF(Dez!$AJ$9:$AJ$39,$A31)+COUNTIF(Dez!$AJ$43:$AJ$73,$A31)</f>
        <v>0</v>
      </c>
      <c r="W31" s="8" t="str">
        <f t="shared" si="8"/>
        <v/>
      </c>
      <c r="X31" s="6" t="str">
        <f t="shared" si="9"/>
        <v/>
      </c>
      <c r="Y31" s="18" t="str">
        <f t="shared" si="10"/>
        <v/>
      </c>
    </row>
    <row r="32" spans="1:25" x14ac:dyDescent="0.2">
      <c r="A32" s="175">
        <f t="shared" si="11"/>
        <v>20</v>
      </c>
      <c r="B32" s="93" t="e">
        <f t="shared" si="1"/>
        <v>#N/A</v>
      </c>
      <c r="C32" s="495">
        <f>SUMIF(Jan!$A$9:$A$39,$A32,Jan!G$9:G$39)+SUMIF(Feb!$A$9:$A$39,$A32,Feb!G$9:G$39)+SUMIF(Mar!$A$9:$A$39,$A32,Mar!G$9:G$39)+SUMIF(Apr!$A$9:$A$39,$A32,Apr!G$9:G$39)+SUMIF(Mai!$A$9:$A$39,$A32,Mai!G$9:G$39)+SUMIF(Jun!$A$9:$A$39,$A32,Jun!G$9:G$39)+SUMIF(Jul!$A$9:$A$39,$A32,Jul!G$9:G$39)+SUMIF(Aug!$A$9:$A$39,$A32,Aug!G$9:G$39)+SUMIF(Sep!$A$9:$A$39,$A32,Sep!G$9:G$39)+SUMIF(Okt!$A$9:$A$39,$A32,Okt!G$9:G$39)+SUMIF(Nov!$A$9:$A$39,$A32,Nov!G$9:G$39)+SUMIF(Dez!$A$9:$A$39,$A32,Dez!G$9:G$39)</f>
        <v>0</v>
      </c>
      <c r="D32" s="496">
        <f>SUMIF(Jan!$A$9:$A$39,$A32,Jan!H$9:H$39)+SUMIF(Feb!$A$9:$A$39,$A32,Feb!H$9:H$39)+SUMIF(Mar!$A$9:$A$39,$A32,Mar!H$9:H$39)+SUMIF(Apr!$A$9:$A$39,$A32,Apr!H$9:H$39)+SUMIF(Mai!$A$9:$A$39,$A32,Mai!H$9:H$39)+SUMIF(Jun!$A$9:$A$39,$A32,Jun!H$9:H$39)+SUMIF(Jul!$A$9:$A$39,$A32,Jul!H$9:H$39)+SUMIF(Aug!$A$9:$A$39,$A32,Aug!H$9:H$39)+SUMIF(Sep!$A$9:$A$39,$A32,Sep!H$9:H$39)+SUMIF(Okt!$A$9:$A$39,$A32,Okt!H$9:H$39)+SUMIF(Nov!$A$9:$A$39,$A32,Nov!H$9:H$39)+SUMIF(Dez!$A$9:$A$39,$A32,Dez!H$9:H$39)</f>
        <v>0</v>
      </c>
      <c r="E32" s="496">
        <f>COUNTIF(Jan!$AJ$9:$AJ$39,$A32)+COUNTIF(Feb!$AJ$9:$AJ$39,$A32)+COUNTIF(Mar!$AI$9:$AI$39,$A32)+COUNTIF(Apr!$AI$9:$AI$39,$A32)+COUNTIF(Mai!$AI$9:$AI$39,$A32)+COUNTIF(Jun!$AI$9:$AI$39,$A32)+COUNTIF(Jul!$AI$9:$AI$39,$A32)+COUNTIF(Aug!$AI$9:$AI$39,$A32)+COUNTIF(Sep!$AI$9:$AI$39,$A32)+COUNTIF(Okt!$AI$9:$AI$39,$A32)+COUNTIF(Nov!$AI$9:$AI$39,$A32)+COUNTIF(Dez!$AI$9:$AI$39,$A32)</f>
        <v>0</v>
      </c>
      <c r="F32" s="496">
        <f>COUNTIF(Jan!$AJ$43:$AJ$73,$A32)+COUNTIF(Feb!$AJ$43:$AJ$73,$A32)+COUNTIF(Mar!$AI$43:$AI$73,$A32)+COUNTIF(Apr!$AI$43:$AI$73,$A32)+COUNTIF(Mai!$AI$43:$AI$73,$A32)+COUNTIF(Jun!$AI$43:$AI$73,$A32)+COUNTIF(Jul!$AI$43:$AI$73,$A32)+COUNTIF(Aug!$AI$43:$AI$73,$A32)+COUNTIF(Sep!$AI$43:$AI$73,$A32)+COUNTIF(Okt!$AI$43:$AI$73,$A32)+COUNTIF(Nov!$AI$43:$AI$73,$A32)+COUNTIF(Dez!$AI$43:$AI$73,$A32)</f>
        <v>0</v>
      </c>
      <c r="G32" s="496">
        <f t="shared" si="2"/>
        <v>0</v>
      </c>
      <c r="H32" s="93" t="str">
        <f t="shared" si="0"/>
        <v/>
      </c>
      <c r="I32" s="93" t="str">
        <f>IF(ISERROR(H32/(Start!$D$25*Start!$D$25)),"",H32/(Start!$D$25*Start!$D$25))</f>
        <v/>
      </c>
      <c r="J32" s="16">
        <f>SUMIF(Jan!$AJ$9:$AJ$39,$A32,Jan!AI$9:AI$39)+SUMIF(Feb!$AJ$9:$AJ$39,$A32,Feb!AI$9:AI$39)+SUMIF(Mar!$AJ$9:$AJ$39,$A32,Mar!AI$9:AI$39)+SUMIF(Apr!$AJ$9:$AJ$39,$A32,Apr!AI$9:AI$39)+SUMIF(Mai!$AJ$9:$AJ$39,$A32,Mai!AI$9:AI$39)+SUMIF(Jun!$AJ$9:$AJ$39,$A32,Jun!AI$9:AI$39)+SUMIF(Jul!$AJ$9:$AJ$39,$A32,Jul!AI$9:AI$39)+SUMIF(Aug!$AJ$9:$AJ$39,$A32,Aug!AI$9:AI$39)+SUMIF(Sep!$AJ$9:$AJ$39,$A32,Sep!AI$9:AI$39)+SUMIF(Okt!$AJ$9:$AJ$39,$A32,Okt!AI$9:AI$39)+SUMIF(Nov!$AJ$9:$AJ$39,$A32,Nov!AI$9:AI$39)+SUMIF(Dez!$AJ$9:$AJ$39,$A32,Dez!AI$9:AI$39)</f>
        <v>0</v>
      </c>
      <c r="K32" s="16">
        <f>SUMIF(Jan!$AJ$43:$AJ$73,$A32,Jan!AI$43:AI$73)+SUMIF(Feb!$AJ$43:$AJ$73,$A32,Feb!AI$43:AI$73)+SUMIF(Mar!$AJ$43:$AJ$73,$A32,Mar!AI$43:AI$73)+SUMIF(Apr!$AJ$43:$AJ$73,$A32,Apr!AI$43:AI$73)+SUMIF(Mai!$AJ$43:$AJ$73,$A32,Mai!AI$43:AI$73)+SUMIF(Jun!$AJ$43:$AJ$73,$A32,Jun!AI$43:AI$73)+SUMIF(Jul!$AJ$43:$AJ$73,$A32,Jul!AI$43:AI$73)+SUMIF(Aug!$AJ$43:$AJ$73,$A32,Aug!AI$43:AI$73)+SUMIF(Sep!$AJ$43:$AJ$73,$A32,Sep!AI$43:AI$73)+SUMIF(Okt!$AJ$43:$AJ$73,$A32,Okt!AI$43:AI$73)+SUMIF(Nov!$AJ$43:$AJ$73,$A32,Nov!AI$43:AI$73)+SUMIF(Dez!$AJ$43:$AJ$73,$A32,Dez!AI$43:AI$73)</f>
        <v>0</v>
      </c>
      <c r="L32" s="16" t="str">
        <f t="shared" si="3"/>
        <v/>
      </c>
      <c r="M32" s="17">
        <f>SUMIF(Jan!$AJ$9:$AJ$39,$A32,Jan!AK$9:AK$39)+SUMIF(Feb!$AJ$9:$AJ$39,$A32,Feb!AK$9:AK$39)+SUMIF(Mar!$AI$9:$AI$39,$A32,Mar!AK$9:AK$39)+SUMIF(Apr!$AI$9:$AI$39,$A32,Apr!AK$9:AK$39)+SUMIF(Mai!$AI$9:$AI$39,$A32,Mai!AK$9:AM$39)+SUMIF(Jun!$AI$9:$AI$39,$A32,Jun!AK$9:AK$39)+SUMIF(Jul!$AI$9:$AI$39,$A32,Jul!AK$9:AK$39)+SUMIF(Aug!$AI$9:$AI$39,$A32,Aug!AK$9:AK$39)+SUMIF(Sep!$AI$9:$AI$39,$A32,Sep!AK$9:AK$39)+SUMIF(Okt!$AI$9:$AI$39,$A32,Okt!AK$9:AK$39)+SUMIF(Nov!$AI$9:$AI$39,$A32,Nov!AK$9:AK$39)+SUMIF(Dez!$AI$9:$AI$39,$A32,Dez!AK$9:AK$39)</f>
        <v>0</v>
      </c>
      <c r="N32" s="17">
        <f>SUMIF(Jan!$AJ$43:$AJ$73,$A32,Jan!AK$43:AK$73)+SUMIF(Feb!$AJ$43:$AJ$73,$A32,Feb!AK$43:AK$73)+SUMIF(Mar!$AI$43:$AI$73,$A32,Mar!AK$43:AK$73)+SUMIF(Apr!$AI$43:$AI$73,$A32,Apr!AK$43:AK$73)+SUMIF(Mai!$AI$43:$AI$73,$A32,Mai!AK$43:AM$73)+SUMIF(Jun!$AI$43:$AI$73,$A32,Jun!AK$43:AK$73)+SUMIF(Jul!$AI$43:$AI$73,$A32,Jul!AK$43:AK$73)+SUMIF(Aug!$AI$43:$AI$73,$A32,Aug!AK$43:AK$73)+SUMIF(Sep!$AI$43:$AI$73,$A32,Sep!AK$43:AK$73)+SUMIF(Okt!$AI$43:$AI$73,$A32,Okt!AK$43:AK$73)+SUMIF(Nov!$AI$43:$AI$73,$A32,Nov!AK$43:AK$73)+SUMIF(Dez!$AI$43:$AI$73,$A32,Dez!AK$43:AK$73)</f>
        <v>0</v>
      </c>
      <c r="O32" s="17" t="str">
        <f t="shared" si="4"/>
        <v/>
      </c>
      <c r="P32" s="74">
        <f>SUMIF(Jan!$AJ$9:$AJ$39,$A32,Jan!AL$9:AL$39)+SUMIF(Feb!$AJ$9:$AJ$39,$A32,Feb!AL$9:AL$39)+SUMIF(Mar!$AJ$9:$AJ$39,$A32,Mar!AL$9:AL$39)+SUMIF(Apr!$AJ$9:$AJ$39,$A32,Apr!AL$9:AL$39)+SUMIF(Mai!$AJ$9:$AJ$39,$A32,Mai!AL$9:AL$39)+SUMIF(Jun!$AJ$9:$AJ$39,$A32,Jun!AL$9:AL$39)+SUMIF(Jul!$AJ$9:$AJ$39,$A32,Jul!AL$9:AL$39)+SUMIF(Aug!$AJ$9:$AJ$39,$A32,Aug!AL$9:AL$39)+SUMIF(Sep!$AJ$9:$AJ$39,$A32,Sep!AL$9:AL$39)+SUMIF(Okt!$AJ$9:$AJ$39,$A32,Okt!AL$9:AL$39)+SUMIF(Nov!$AJ$9:$AJ$39,$A32,Nov!AL$9:AL$39)+SUMIF(Dez!$AJ$9:$AJ$39,$A32,Dez!AL$9:AL$39)</f>
        <v>0</v>
      </c>
      <c r="Q32" s="74">
        <f ca="1">SUMIF(Jan!$AJ$34:$AJ$73,$A32,Jan!AL$43:AL$73)+SUMIF(Feb!$AJ$43:$AJ$73,$A32,Feb!AL$43:AL$73)+SUMIF(Mar!$AJ$43:$AJ$73,$A32,Mar!AL$43:AL$73)+SUMIF(Apr!$AJ$43:$AJ$73,$A32,Apr!AL$43:AL$73)+SUMIF(Mai!$AJ$43:$AJ$73,$A32,Mai!AL$43:AL$73)+SUMIF(Jun!$AJ$43:$AJ$73,$A32,Jun!AL$43:AL$73)+SUMIF(Jul!$AJ$43:$AJ$73,$A32,Jul!AL$43:AL$73)+SUMIF(Aug!$AJ$43:$AJ$73,$A32,Aug!AL$43:AL$73)+SUMIF(Sep!$AJ$43:$AJ$73,$A32,Sep!AL$43:AL$73)+SUMIF(Okt!$AJ$43:$AJ$73,$A32,Okt!AL$43:AL$73)+SUMIF(Nov!$AJ$43:$AJ$73,$A32,Nov!AL$43:AL$73)+SUMIF(Dez!$AJ$43:$AJ$73,$A32,Dez!AL$43:AL$73)</f>
        <v>0</v>
      </c>
      <c r="R32" s="11" t="str">
        <f t="shared" ca="1" si="5"/>
        <v/>
      </c>
      <c r="S32" s="74" t="str">
        <f>IF(V32=0,"",(SUMIF(Jan!AO$9:AO$73,A32,Jan!AN$9:AN$73)+SUMIF(Feb!AO$9:AO$73,A32,Feb!AN$9:AN$73)+SUMIF(Mar!AO$9:AO$73,A32,Mar!AN$9:AN$73)+SUMIF(Apr!AO$9:AO$73,A32,Apr!AN$9:AN$73)+SUMIF(Mai!AO$9:AO$73,A32,Mai!AN$9:AN$73)+SUMIF(Jun!AO$9:AO$73,A32,Jun!AN$9:AN$73)+SUMIF(Jul!AO$9:AO$73,A32,Jul!AN$9:AN$73)+SUMIF(Aug!AO$9:AO$73,A32,Aug!AN$9:AN$73)+SUMIF(Sep!AO$9:AO$73,A32,Sep!AN$9:AN$73)+SUMIF(Okt!AO$9:AO$73,A32,Okt!AN$9:AN$73)+SUMIF(Nov!AO$9:AO$73,A32,Nov!AN$9:AN$73)+SUMIF(Dez!AO$9:AO$73,A32,Dez!AN$9:AN$73))/V32)</f>
        <v/>
      </c>
      <c r="T32" s="1" t="str">
        <f t="shared" si="6"/>
        <v/>
      </c>
      <c r="U32" s="6" t="str">
        <f t="shared" si="7"/>
        <v/>
      </c>
      <c r="V32" s="94">
        <f>COUNTIF(Jan!$AJ$9:$AJ$39,$A32)+COUNTIF(Jan!$AJ$43:$AJ$73,$A32)+COUNTIF(Feb!$AJ$9:$AJ$39,$A32)+COUNTIF(Feb!$AJ$43:$AJ$73,$A32)+COUNTIF(Mar!$AJ$9:$AJ$39,$A32)+COUNTIF(Mar!$AJ$43:$AJ$73,$A32)+COUNTIF(Apr!$AJ$9:$AJ$39,$A32)+COUNTIF(Apr!$AJ$43:$AJ$73,$A32)+COUNTIF(Mai!$AJ$9:$AJ$39,$A32)+COUNTIF(Mai!$AJ$43:$AJ$73,$A32)+COUNTIF(Jun!$AJ$9:$AJ$39,$A32)+COUNTIF(Jun!$AJ$43:$AJ$73,$A32)+COUNTIF(Jul!$AJ$9:$AJ$39,$A32)+COUNTIF(Jul!$AJ$43:$AJ$73,$A32)+COUNTIF(Aug!$AJ$9:$AJ$39,$A32)+COUNTIF(Aug!$AJ$43:$AJ$73,$A32)+COUNTIF(Sep!$AJ$9:$AJ$39,$A32)+COUNTIF(Sep!$AJ$43:$AJ$73,$A32)+COUNTIF(Okt!$AJ$9:$AJ$39,$A32)+COUNTIF(Okt!$AJ$43:$AJ$73,$A32)+COUNTIF(Nov!$AJ$9:$AJ$39,$A32)+COUNTIF(Nov!$AJ$43:$AJ$73,$A32)+COUNTIF(Dez!$AJ$9:$AJ$39,$A32)+COUNTIF(Dez!$AJ$43:$AJ$73,$A32)</f>
        <v>0</v>
      </c>
      <c r="W32" s="8" t="str">
        <f t="shared" si="8"/>
        <v/>
      </c>
      <c r="X32" s="6" t="str">
        <f t="shared" si="9"/>
        <v/>
      </c>
      <c r="Y32" s="18" t="str">
        <f t="shared" si="10"/>
        <v/>
      </c>
    </row>
    <row r="33" spans="1:25" x14ac:dyDescent="0.2">
      <c r="A33" s="175">
        <f t="shared" si="11"/>
        <v>21</v>
      </c>
      <c r="B33" s="93" t="e">
        <f t="shared" si="1"/>
        <v>#N/A</v>
      </c>
      <c r="C33" s="495">
        <f>SUMIF(Jan!$A$9:$A$39,$A33,Jan!G$9:G$39)+SUMIF(Feb!$A$9:$A$39,$A33,Feb!G$9:G$39)+SUMIF(Mar!$A$9:$A$39,$A33,Mar!G$9:G$39)+SUMIF(Apr!$A$9:$A$39,$A33,Apr!G$9:G$39)+SUMIF(Mai!$A$9:$A$39,$A33,Mai!G$9:G$39)+SUMIF(Jun!$A$9:$A$39,$A33,Jun!G$9:G$39)+SUMIF(Jul!$A$9:$A$39,$A33,Jul!G$9:G$39)+SUMIF(Aug!$A$9:$A$39,$A33,Aug!G$9:G$39)+SUMIF(Sep!$A$9:$A$39,$A33,Sep!G$9:G$39)+SUMIF(Okt!$A$9:$A$39,$A33,Okt!G$9:G$39)+SUMIF(Nov!$A$9:$A$39,$A33,Nov!G$9:G$39)+SUMIF(Dez!$A$9:$A$39,$A33,Dez!G$9:G$39)</f>
        <v>0</v>
      </c>
      <c r="D33" s="496">
        <f>SUMIF(Jan!$A$9:$A$39,$A33,Jan!H$9:H$39)+SUMIF(Feb!$A$9:$A$39,$A33,Feb!H$9:H$39)+SUMIF(Mar!$A$9:$A$39,$A33,Mar!H$9:H$39)+SUMIF(Apr!$A$9:$A$39,$A33,Apr!H$9:H$39)+SUMIF(Mai!$A$9:$A$39,$A33,Mai!H$9:H$39)+SUMIF(Jun!$A$9:$A$39,$A33,Jun!H$9:H$39)+SUMIF(Jul!$A$9:$A$39,$A33,Jul!H$9:H$39)+SUMIF(Aug!$A$9:$A$39,$A33,Aug!H$9:H$39)+SUMIF(Sep!$A$9:$A$39,$A33,Sep!H$9:H$39)+SUMIF(Okt!$A$9:$A$39,$A33,Okt!H$9:H$39)+SUMIF(Nov!$A$9:$A$39,$A33,Nov!H$9:H$39)+SUMIF(Dez!$A$9:$A$39,$A33,Dez!H$9:H$39)</f>
        <v>0</v>
      </c>
      <c r="E33" s="496">
        <f>COUNTIF(Jan!$AJ$9:$AJ$39,$A33)+COUNTIF(Feb!$AJ$9:$AJ$39,$A33)+COUNTIF(Mar!$AI$9:$AI$39,$A33)+COUNTIF(Apr!$AI$9:$AI$39,$A33)+COUNTIF(Mai!$AI$9:$AI$39,$A33)+COUNTIF(Jun!$AI$9:$AI$39,$A33)+COUNTIF(Jul!$AI$9:$AI$39,$A33)+COUNTIF(Aug!$AI$9:$AI$39,$A33)+COUNTIF(Sep!$AI$9:$AI$39,$A33)+COUNTIF(Okt!$AI$9:$AI$39,$A33)+COUNTIF(Nov!$AI$9:$AI$39,$A33)+COUNTIF(Dez!$AI$9:$AI$39,$A33)</f>
        <v>0</v>
      </c>
      <c r="F33" s="496">
        <f>COUNTIF(Jan!$AJ$43:$AJ$73,$A33)+COUNTIF(Feb!$AJ$43:$AJ$73,$A33)+COUNTIF(Mar!$AI$43:$AI$73,$A33)+COUNTIF(Apr!$AI$43:$AI$73,$A33)+COUNTIF(Mai!$AI$43:$AI$73,$A33)+COUNTIF(Jun!$AI$43:$AI$73,$A33)+COUNTIF(Jul!$AI$43:$AI$73,$A33)+COUNTIF(Aug!$AI$43:$AI$73,$A33)+COUNTIF(Sep!$AI$43:$AI$73,$A33)+COUNTIF(Okt!$AI$43:$AI$73,$A33)+COUNTIF(Nov!$AI$43:$AI$73,$A33)+COUNTIF(Dez!$AI$43:$AI$73,$A33)</f>
        <v>0</v>
      </c>
      <c r="G33" s="496">
        <f t="shared" si="2"/>
        <v>0</v>
      </c>
      <c r="H33" s="93" t="str">
        <f t="shared" si="0"/>
        <v/>
      </c>
      <c r="I33" s="93" t="str">
        <f>IF(ISERROR(H33/(Start!$D$25*Start!$D$25)),"",H33/(Start!$D$25*Start!$D$25))</f>
        <v/>
      </c>
      <c r="J33" s="16">
        <f>SUMIF(Jan!$AJ$9:$AJ$39,$A33,Jan!AI$9:AI$39)+SUMIF(Feb!$AJ$9:$AJ$39,$A33,Feb!AI$9:AI$39)+SUMIF(Mar!$AJ$9:$AJ$39,$A33,Mar!AI$9:AI$39)+SUMIF(Apr!$AJ$9:$AJ$39,$A33,Apr!AI$9:AI$39)+SUMIF(Mai!$AJ$9:$AJ$39,$A33,Mai!AI$9:AI$39)+SUMIF(Jun!$AJ$9:$AJ$39,$A33,Jun!AI$9:AI$39)+SUMIF(Jul!$AJ$9:$AJ$39,$A33,Jul!AI$9:AI$39)+SUMIF(Aug!$AJ$9:$AJ$39,$A33,Aug!AI$9:AI$39)+SUMIF(Sep!$AJ$9:$AJ$39,$A33,Sep!AI$9:AI$39)+SUMIF(Okt!$AJ$9:$AJ$39,$A33,Okt!AI$9:AI$39)+SUMIF(Nov!$AJ$9:$AJ$39,$A33,Nov!AI$9:AI$39)+SUMIF(Dez!$AJ$9:$AJ$39,$A33,Dez!AI$9:AI$39)</f>
        <v>0</v>
      </c>
      <c r="K33" s="16">
        <f>SUMIF(Jan!$AJ$43:$AJ$73,$A33,Jan!AI$43:AI$73)+SUMIF(Feb!$AJ$43:$AJ$73,$A33,Feb!AI$43:AI$73)+SUMIF(Mar!$AJ$43:$AJ$73,$A33,Mar!AI$43:AI$73)+SUMIF(Apr!$AJ$43:$AJ$73,$A33,Apr!AI$43:AI$73)+SUMIF(Mai!$AJ$43:$AJ$73,$A33,Mai!AI$43:AI$73)+SUMIF(Jun!$AJ$43:$AJ$73,$A33,Jun!AI$43:AI$73)+SUMIF(Jul!$AJ$43:$AJ$73,$A33,Jul!AI$43:AI$73)+SUMIF(Aug!$AJ$43:$AJ$73,$A33,Aug!AI$43:AI$73)+SUMIF(Sep!$AJ$43:$AJ$73,$A33,Sep!AI$43:AI$73)+SUMIF(Okt!$AJ$43:$AJ$73,$A33,Okt!AI$43:AI$73)+SUMIF(Nov!$AJ$43:$AJ$73,$A33,Nov!AI$43:AI$73)+SUMIF(Dez!$AJ$43:$AJ$73,$A33,Dez!AI$43:AI$73)</f>
        <v>0</v>
      </c>
      <c r="L33" s="16" t="str">
        <f t="shared" si="3"/>
        <v/>
      </c>
      <c r="M33" s="17">
        <f>SUMIF(Jan!$AJ$9:$AJ$39,$A33,Jan!AK$9:AK$39)+SUMIF(Feb!$AJ$9:$AJ$39,$A33,Feb!AK$9:AK$39)+SUMIF(Mar!$AI$9:$AI$39,$A33,Mar!AK$9:AK$39)+SUMIF(Apr!$AI$9:$AI$39,$A33,Apr!AK$9:AK$39)+SUMIF(Mai!$AI$9:$AI$39,$A33,Mai!AK$9:AM$39)+SUMIF(Jun!$AI$9:$AI$39,$A33,Jun!AK$9:AK$39)+SUMIF(Jul!$AI$9:$AI$39,$A33,Jul!AK$9:AK$39)+SUMIF(Aug!$AI$9:$AI$39,$A33,Aug!AK$9:AK$39)+SUMIF(Sep!$AI$9:$AI$39,$A33,Sep!AK$9:AK$39)+SUMIF(Okt!$AI$9:$AI$39,$A33,Okt!AK$9:AK$39)+SUMIF(Nov!$AI$9:$AI$39,$A33,Nov!AK$9:AK$39)+SUMIF(Dez!$AI$9:$AI$39,$A33,Dez!AK$9:AK$39)</f>
        <v>0</v>
      </c>
      <c r="N33" s="17">
        <f>SUMIF(Jan!$AJ$43:$AJ$73,$A33,Jan!AK$43:AK$73)+SUMIF(Feb!$AJ$43:$AJ$73,$A33,Feb!AK$43:AK$73)+SUMIF(Mar!$AI$43:$AI$73,$A33,Mar!AK$43:AK$73)+SUMIF(Apr!$AI$43:$AI$73,$A33,Apr!AK$43:AK$73)+SUMIF(Mai!$AI$43:$AI$73,$A33,Mai!AK$43:AM$73)+SUMIF(Jun!$AI$43:$AI$73,$A33,Jun!AK$43:AK$73)+SUMIF(Jul!$AI$43:$AI$73,$A33,Jul!AK$43:AK$73)+SUMIF(Aug!$AI$43:$AI$73,$A33,Aug!AK$43:AK$73)+SUMIF(Sep!$AI$43:$AI$73,$A33,Sep!AK$43:AK$73)+SUMIF(Okt!$AI$43:$AI$73,$A33,Okt!AK$43:AK$73)+SUMIF(Nov!$AI$43:$AI$73,$A33,Nov!AK$43:AK$73)+SUMIF(Dez!$AI$43:$AI$73,$A33,Dez!AK$43:AK$73)</f>
        <v>0</v>
      </c>
      <c r="O33" s="17" t="str">
        <f t="shared" si="4"/>
        <v/>
      </c>
      <c r="P33" s="74">
        <f>SUMIF(Jan!$AJ$9:$AJ$39,$A33,Jan!AL$9:AL$39)+SUMIF(Feb!$AJ$9:$AJ$39,$A33,Feb!AL$9:AL$39)+SUMIF(Mar!$AJ$9:$AJ$39,$A33,Mar!AL$9:AL$39)+SUMIF(Apr!$AJ$9:$AJ$39,$A33,Apr!AL$9:AL$39)+SUMIF(Mai!$AJ$9:$AJ$39,$A33,Mai!AL$9:AL$39)+SUMIF(Jun!$AJ$9:$AJ$39,$A33,Jun!AL$9:AL$39)+SUMIF(Jul!$AJ$9:$AJ$39,$A33,Jul!AL$9:AL$39)+SUMIF(Aug!$AJ$9:$AJ$39,$A33,Aug!AL$9:AL$39)+SUMIF(Sep!$AJ$9:$AJ$39,$A33,Sep!AL$9:AL$39)+SUMIF(Okt!$AJ$9:$AJ$39,$A33,Okt!AL$9:AL$39)+SUMIF(Nov!$AJ$9:$AJ$39,$A33,Nov!AL$9:AL$39)+SUMIF(Dez!$AJ$9:$AJ$39,$A33,Dez!AL$9:AL$39)</f>
        <v>0</v>
      </c>
      <c r="Q33" s="74">
        <f ca="1">SUMIF(Jan!$AJ$34:$AJ$73,$A33,Jan!AL$43:AL$73)+SUMIF(Feb!$AJ$43:$AJ$73,$A33,Feb!AL$43:AL$73)+SUMIF(Mar!$AJ$43:$AJ$73,$A33,Mar!AL$43:AL$73)+SUMIF(Apr!$AJ$43:$AJ$73,$A33,Apr!AL$43:AL$73)+SUMIF(Mai!$AJ$43:$AJ$73,$A33,Mai!AL$43:AL$73)+SUMIF(Jun!$AJ$43:$AJ$73,$A33,Jun!AL$43:AL$73)+SUMIF(Jul!$AJ$43:$AJ$73,$A33,Jul!AL$43:AL$73)+SUMIF(Aug!$AJ$43:$AJ$73,$A33,Aug!AL$43:AL$73)+SUMIF(Sep!$AJ$43:$AJ$73,$A33,Sep!AL$43:AL$73)+SUMIF(Okt!$AJ$43:$AJ$73,$A33,Okt!AL$43:AL$73)+SUMIF(Nov!$AJ$43:$AJ$73,$A33,Nov!AL$43:AL$73)+SUMIF(Dez!$AJ$43:$AJ$73,$A33,Dez!AL$43:AL$73)</f>
        <v>0</v>
      </c>
      <c r="R33" s="11" t="str">
        <f t="shared" ca="1" si="5"/>
        <v/>
      </c>
      <c r="S33" s="74" t="str">
        <f>IF(V33=0,"",(SUMIF(Jan!AO$9:AO$73,A33,Jan!AN$9:AN$73)+SUMIF(Feb!AO$9:AO$73,A33,Feb!AN$9:AN$73)+SUMIF(Mar!AO$9:AO$73,A33,Mar!AN$9:AN$73)+SUMIF(Apr!AO$9:AO$73,A33,Apr!AN$9:AN$73)+SUMIF(Mai!AO$9:AO$73,A33,Mai!AN$9:AN$73)+SUMIF(Jun!AO$9:AO$73,A33,Jun!AN$9:AN$73)+SUMIF(Jul!AO$9:AO$73,A33,Jul!AN$9:AN$73)+SUMIF(Aug!AO$9:AO$73,A33,Aug!AN$9:AN$73)+SUMIF(Sep!AO$9:AO$73,A33,Sep!AN$9:AN$73)+SUMIF(Okt!AO$9:AO$73,A33,Okt!AN$9:AN$73)+SUMIF(Nov!AO$9:AO$73,A33,Nov!AN$9:AN$73)+SUMIF(Dez!AO$9:AO$73,A33,Dez!AN$9:AN$73))/V33)</f>
        <v/>
      </c>
      <c r="T33" s="1" t="str">
        <f t="shared" si="6"/>
        <v/>
      </c>
      <c r="U33" s="6" t="str">
        <f t="shared" si="7"/>
        <v/>
      </c>
      <c r="V33" s="94">
        <f>COUNTIF(Jan!$AJ$9:$AJ$39,$A33)+COUNTIF(Jan!$AJ$43:$AJ$73,$A33)+COUNTIF(Feb!$AJ$9:$AJ$39,$A33)+COUNTIF(Feb!$AJ$43:$AJ$73,$A33)+COUNTIF(Mar!$AJ$9:$AJ$39,$A33)+COUNTIF(Mar!$AJ$43:$AJ$73,$A33)+COUNTIF(Apr!$AJ$9:$AJ$39,$A33)+COUNTIF(Apr!$AJ$43:$AJ$73,$A33)+COUNTIF(Mai!$AJ$9:$AJ$39,$A33)+COUNTIF(Mai!$AJ$43:$AJ$73,$A33)+COUNTIF(Jun!$AJ$9:$AJ$39,$A33)+COUNTIF(Jun!$AJ$43:$AJ$73,$A33)+COUNTIF(Jul!$AJ$9:$AJ$39,$A33)+COUNTIF(Jul!$AJ$43:$AJ$73,$A33)+COUNTIF(Aug!$AJ$9:$AJ$39,$A33)+COUNTIF(Aug!$AJ$43:$AJ$73,$A33)+COUNTIF(Sep!$AJ$9:$AJ$39,$A33)+COUNTIF(Sep!$AJ$43:$AJ$73,$A33)+COUNTIF(Okt!$AJ$9:$AJ$39,$A33)+COUNTIF(Okt!$AJ$43:$AJ$73,$A33)+COUNTIF(Nov!$AJ$9:$AJ$39,$A33)+COUNTIF(Nov!$AJ$43:$AJ$73,$A33)+COUNTIF(Dez!$AJ$9:$AJ$39,$A33)+COUNTIF(Dez!$AJ$43:$AJ$73,$A33)</f>
        <v>0</v>
      </c>
      <c r="W33" s="8" t="str">
        <f t="shared" si="8"/>
        <v/>
      </c>
      <c r="X33" s="6" t="str">
        <f t="shared" si="9"/>
        <v/>
      </c>
      <c r="Y33" s="18" t="str">
        <f t="shared" si="10"/>
        <v/>
      </c>
    </row>
    <row r="34" spans="1:25" x14ac:dyDescent="0.2">
      <c r="A34" s="175">
        <f t="shared" si="11"/>
        <v>22</v>
      </c>
      <c r="B34" s="93" t="e">
        <f t="shared" si="1"/>
        <v>#N/A</v>
      </c>
      <c r="C34" s="495">
        <f>SUMIF(Jan!$A$9:$A$39,$A34,Jan!G$9:G$39)+SUMIF(Feb!$A$9:$A$39,$A34,Feb!G$9:G$39)+SUMIF(Mar!$A$9:$A$39,$A34,Mar!G$9:G$39)+SUMIF(Apr!$A$9:$A$39,$A34,Apr!G$9:G$39)+SUMIF(Mai!$A$9:$A$39,$A34,Mai!G$9:G$39)+SUMIF(Jun!$A$9:$A$39,$A34,Jun!G$9:G$39)+SUMIF(Jul!$A$9:$A$39,$A34,Jul!G$9:G$39)+SUMIF(Aug!$A$9:$A$39,$A34,Aug!G$9:G$39)+SUMIF(Sep!$A$9:$A$39,$A34,Sep!G$9:G$39)+SUMIF(Okt!$A$9:$A$39,$A34,Okt!G$9:G$39)+SUMIF(Nov!$A$9:$A$39,$A34,Nov!G$9:G$39)+SUMIF(Dez!$A$9:$A$39,$A34,Dez!G$9:G$39)</f>
        <v>0</v>
      </c>
      <c r="D34" s="496">
        <f>SUMIF(Jan!$A$9:$A$39,$A34,Jan!H$9:H$39)+SUMIF(Feb!$A$9:$A$39,$A34,Feb!H$9:H$39)+SUMIF(Mar!$A$9:$A$39,$A34,Mar!H$9:H$39)+SUMIF(Apr!$A$9:$A$39,$A34,Apr!H$9:H$39)+SUMIF(Mai!$A$9:$A$39,$A34,Mai!H$9:H$39)+SUMIF(Jun!$A$9:$A$39,$A34,Jun!H$9:H$39)+SUMIF(Jul!$A$9:$A$39,$A34,Jul!H$9:H$39)+SUMIF(Aug!$A$9:$A$39,$A34,Aug!H$9:H$39)+SUMIF(Sep!$A$9:$A$39,$A34,Sep!H$9:H$39)+SUMIF(Okt!$A$9:$A$39,$A34,Okt!H$9:H$39)+SUMIF(Nov!$A$9:$A$39,$A34,Nov!H$9:H$39)+SUMIF(Dez!$A$9:$A$39,$A34,Dez!H$9:H$39)</f>
        <v>0</v>
      </c>
      <c r="E34" s="496">
        <f>COUNTIF(Jan!$AJ$9:$AJ$39,$A34)+COUNTIF(Feb!$AJ$9:$AJ$39,$A34)+COUNTIF(Mar!$AI$9:$AI$39,$A34)+COUNTIF(Apr!$AI$9:$AI$39,$A34)+COUNTIF(Mai!$AI$9:$AI$39,$A34)+COUNTIF(Jun!$AI$9:$AI$39,$A34)+COUNTIF(Jul!$AI$9:$AI$39,$A34)+COUNTIF(Aug!$AI$9:$AI$39,$A34)+COUNTIF(Sep!$AI$9:$AI$39,$A34)+COUNTIF(Okt!$AI$9:$AI$39,$A34)+COUNTIF(Nov!$AI$9:$AI$39,$A34)+COUNTIF(Dez!$AI$9:$AI$39,$A34)</f>
        <v>0</v>
      </c>
      <c r="F34" s="496">
        <f>COUNTIF(Jan!$AJ$43:$AJ$73,$A34)+COUNTIF(Feb!$AJ$43:$AJ$73,$A34)+COUNTIF(Mar!$AI$43:$AI$73,$A34)+COUNTIF(Apr!$AI$43:$AI$73,$A34)+COUNTIF(Mai!$AI$43:$AI$73,$A34)+COUNTIF(Jun!$AI$43:$AI$73,$A34)+COUNTIF(Jul!$AI$43:$AI$73,$A34)+COUNTIF(Aug!$AI$43:$AI$73,$A34)+COUNTIF(Sep!$AI$43:$AI$73,$A34)+COUNTIF(Okt!$AI$43:$AI$73,$A34)+COUNTIF(Nov!$AI$43:$AI$73,$A34)+COUNTIF(Dez!$AI$43:$AI$73,$A34)</f>
        <v>0</v>
      </c>
      <c r="G34" s="496">
        <f t="shared" si="2"/>
        <v>0</v>
      </c>
      <c r="H34" s="93" t="str">
        <f t="shared" si="0"/>
        <v/>
      </c>
      <c r="I34" s="93" t="str">
        <f>IF(ISERROR(H34/(Start!$D$25*Start!$D$25)),"",H34/(Start!$D$25*Start!$D$25))</f>
        <v/>
      </c>
      <c r="J34" s="16">
        <f>SUMIF(Jan!$AJ$9:$AJ$39,$A34,Jan!AI$9:AI$39)+SUMIF(Feb!$AJ$9:$AJ$39,$A34,Feb!AI$9:AI$39)+SUMIF(Mar!$AJ$9:$AJ$39,$A34,Mar!AI$9:AI$39)+SUMIF(Apr!$AJ$9:$AJ$39,$A34,Apr!AI$9:AI$39)+SUMIF(Mai!$AJ$9:$AJ$39,$A34,Mai!AI$9:AI$39)+SUMIF(Jun!$AJ$9:$AJ$39,$A34,Jun!AI$9:AI$39)+SUMIF(Jul!$AJ$9:$AJ$39,$A34,Jul!AI$9:AI$39)+SUMIF(Aug!$AJ$9:$AJ$39,$A34,Aug!AI$9:AI$39)+SUMIF(Sep!$AJ$9:$AJ$39,$A34,Sep!AI$9:AI$39)+SUMIF(Okt!$AJ$9:$AJ$39,$A34,Okt!AI$9:AI$39)+SUMIF(Nov!$AJ$9:$AJ$39,$A34,Nov!AI$9:AI$39)+SUMIF(Dez!$AJ$9:$AJ$39,$A34,Dez!AI$9:AI$39)</f>
        <v>0</v>
      </c>
      <c r="K34" s="16">
        <f>SUMIF(Jan!$AJ$43:$AJ$73,$A34,Jan!AI$43:AI$73)+SUMIF(Feb!$AJ$43:$AJ$73,$A34,Feb!AI$43:AI$73)+SUMIF(Mar!$AJ$43:$AJ$73,$A34,Mar!AI$43:AI$73)+SUMIF(Apr!$AJ$43:$AJ$73,$A34,Apr!AI$43:AI$73)+SUMIF(Mai!$AJ$43:$AJ$73,$A34,Mai!AI$43:AI$73)+SUMIF(Jun!$AJ$43:$AJ$73,$A34,Jun!AI$43:AI$73)+SUMIF(Jul!$AJ$43:$AJ$73,$A34,Jul!AI$43:AI$73)+SUMIF(Aug!$AJ$43:$AJ$73,$A34,Aug!AI$43:AI$73)+SUMIF(Sep!$AJ$43:$AJ$73,$A34,Sep!AI$43:AI$73)+SUMIF(Okt!$AJ$43:$AJ$73,$A34,Okt!AI$43:AI$73)+SUMIF(Nov!$AJ$43:$AJ$73,$A34,Nov!AI$43:AI$73)+SUMIF(Dez!$AJ$43:$AJ$73,$A34,Dez!AI$43:AI$73)</f>
        <v>0</v>
      </c>
      <c r="L34" s="16" t="str">
        <f t="shared" si="3"/>
        <v/>
      </c>
      <c r="M34" s="17">
        <f>SUMIF(Jan!$AJ$9:$AJ$39,$A34,Jan!AK$9:AK$39)+SUMIF(Feb!$AJ$9:$AJ$39,$A34,Feb!AK$9:AK$39)+SUMIF(Mar!$AI$9:$AI$39,$A34,Mar!AK$9:AK$39)+SUMIF(Apr!$AI$9:$AI$39,$A34,Apr!AK$9:AK$39)+SUMIF(Mai!$AI$9:$AI$39,$A34,Mai!AK$9:AM$39)+SUMIF(Jun!$AI$9:$AI$39,$A34,Jun!AK$9:AK$39)+SUMIF(Jul!$AI$9:$AI$39,$A34,Jul!AK$9:AK$39)+SUMIF(Aug!$AI$9:$AI$39,$A34,Aug!AK$9:AK$39)+SUMIF(Sep!$AI$9:$AI$39,$A34,Sep!AK$9:AK$39)+SUMIF(Okt!$AI$9:$AI$39,$A34,Okt!AK$9:AK$39)+SUMIF(Nov!$AI$9:$AI$39,$A34,Nov!AK$9:AK$39)+SUMIF(Dez!$AI$9:$AI$39,$A34,Dez!AK$9:AK$39)</f>
        <v>0</v>
      </c>
      <c r="N34" s="17">
        <f>SUMIF(Jan!$AJ$43:$AJ$73,$A34,Jan!AK$43:AK$73)+SUMIF(Feb!$AJ$43:$AJ$73,$A34,Feb!AK$43:AK$73)+SUMIF(Mar!$AI$43:$AI$73,$A34,Mar!AK$43:AK$73)+SUMIF(Apr!$AI$43:$AI$73,$A34,Apr!AK$43:AK$73)+SUMIF(Mai!$AI$43:$AI$73,$A34,Mai!AK$43:AM$73)+SUMIF(Jun!$AI$43:$AI$73,$A34,Jun!AK$43:AK$73)+SUMIF(Jul!$AI$43:$AI$73,$A34,Jul!AK$43:AK$73)+SUMIF(Aug!$AI$43:$AI$73,$A34,Aug!AK$43:AK$73)+SUMIF(Sep!$AI$43:$AI$73,$A34,Sep!AK$43:AK$73)+SUMIF(Okt!$AI$43:$AI$73,$A34,Okt!AK$43:AK$73)+SUMIF(Nov!$AI$43:$AI$73,$A34,Nov!AK$43:AK$73)+SUMIF(Dez!$AI$43:$AI$73,$A34,Dez!AK$43:AK$73)</f>
        <v>0</v>
      </c>
      <c r="O34" s="17" t="str">
        <f t="shared" si="4"/>
        <v/>
      </c>
      <c r="P34" s="74">
        <f>SUMIF(Jan!$AJ$9:$AJ$39,$A34,Jan!AL$9:AL$39)+SUMIF(Feb!$AJ$9:$AJ$39,$A34,Feb!AL$9:AL$39)+SUMIF(Mar!$AJ$9:$AJ$39,$A34,Mar!AL$9:AL$39)+SUMIF(Apr!$AJ$9:$AJ$39,$A34,Apr!AL$9:AL$39)+SUMIF(Mai!$AJ$9:$AJ$39,$A34,Mai!AL$9:AL$39)+SUMIF(Jun!$AJ$9:$AJ$39,$A34,Jun!AL$9:AL$39)+SUMIF(Jul!$AJ$9:$AJ$39,$A34,Jul!AL$9:AL$39)+SUMIF(Aug!$AJ$9:$AJ$39,$A34,Aug!AL$9:AL$39)+SUMIF(Sep!$AJ$9:$AJ$39,$A34,Sep!AL$9:AL$39)+SUMIF(Okt!$AJ$9:$AJ$39,$A34,Okt!AL$9:AL$39)+SUMIF(Nov!$AJ$9:$AJ$39,$A34,Nov!AL$9:AL$39)+SUMIF(Dez!$AJ$9:$AJ$39,$A34,Dez!AL$9:AL$39)</f>
        <v>0</v>
      </c>
      <c r="Q34" s="74">
        <f ca="1">SUMIF(Jan!$AJ$34:$AJ$73,$A34,Jan!AL$43:AL$73)+SUMIF(Feb!$AJ$43:$AJ$73,$A34,Feb!AL$43:AL$73)+SUMIF(Mar!$AJ$43:$AJ$73,$A34,Mar!AL$43:AL$73)+SUMIF(Apr!$AJ$43:$AJ$73,$A34,Apr!AL$43:AL$73)+SUMIF(Mai!$AJ$43:$AJ$73,$A34,Mai!AL$43:AL$73)+SUMIF(Jun!$AJ$43:$AJ$73,$A34,Jun!AL$43:AL$73)+SUMIF(Jul!$AJ$43:$AJ$73,$A34,Jul!AL$43:AL$73)+SUMIF(Aug!$AJ$43:$AJ$73,$A34,Aug!AL$43:AL$73)+SUMIF(Sep!$AJ$43:$AJ$73,$A34,Sep!AL$43:AL$73)+SUMIF(Okt!$AJ$43:$AJ$73,$A34,Okt!AL$43:AL$73)+SUMIF(Nov!$AJ$43:$AJ$73,$A34,Nov!AL$43:AL$73)+SUMIF(Dez!$AJ$43:$AJ$73,$A34,Dez!AL$43:AL$73)</f>
        <v>0</v>
      </c>
      <c r="R34" s="11" t="str">
        <f t="shared" ca="1" si="5"/>
        <v/>
      </c>
      <c r="S34" s="74" t="str">
        <f>IF(V34=0,"",(SUMIF(Jan!AO$9:AO$73,A34,Jan!AN$9:AN$73)+SUMIF(Feb!AO$9:AO$73,A34,Feb!AN$9:AN$73)+SUMIF(Mar!AO$9:AO$73,A34,Mar!AN$9:AN$73)+SUMIF(Apr!AO$9:AO$73,A34,Apr!AN$9:AN$73)+SUMIF(Mai!AO$9:AO$73,A34,Mai!AN$9:AN$73)+SUMIF(Jun!AO$9:AO$73,A34,Jun!AN$9:AN$73)+SUMIF(Jul!AO$9:AO$73,A34,Jul!AN$9:AN$73)+SUMIF(Aug!AO$9:AO$73,A34,Aug!AN$9:AN$73)+SUMIF(Sep!AO$9:AO$73,A34,Sep!AN$9:AN$73)+SUMIF(Okt!AO$9:AO$73,A34,Okt!AN$9:AN$73)+SUMIF(Nov!AO$9:AO$73,A34,Nov!AN$9:AN$73)+SUMIF(Dez!AO$9:AO$73,A34,Dez!AN$9:AN$73))/V34)</f>
        <v/>
      </c>
      <c r="T34" s="1" t="str">
        <f t="shared" si="6"/>
        <v/>
      </c>
      <c r="U34" s="6" t="str">
        <f t="shared" si="7"/>
        <v/>
      </c>
      <c r="V34" s="94">
        <f>COUNTIF(Jan!$AJ$9:$AJ$39,$A34)+COUNTIF(Jan!$AJ$43:$AJ$73,$A34)+COUNTIF(Feb!$AJ$9:$AJ$39,$A34)+COUNTIF(Feb!$AJ$43:$AJ$73,$A34)+COUNTIF(Mar!$AJ$9:$AJ$39,$A34)+COUNTIF(Mar!$AJ$43:$AJ$73,$A34)+COUNTIF(Apr!$AJ$9:$AJ$39,$A34)+COUNTIF(Apr!$AJ$43:$AJ$73,$A34)+COUNTIF(Mai!$AJ$9:$AJ$39,$A34)+COUNTIF(Mai!$AJ$43:$AJ$73,$A34)+COUNTIF(Jun!$AJ$9:$AJ$39,$A34)+COUNTIF(Jun!$AJ$43:$AJ$73,$A34)+COUNTIF(Jul!$AJ$9:$AJ$39,$A34)+COUNTIF(Jul!$AJ$43:$AJ$73,$A34)+COUNTIF(Aug!$AJ$9:$AJ$39,$A34)+COUNTIF(Aug!$AJ$43:$AJ$73,$A34)+COUNTIF(Sep!$AJ$9:$AJ$39,$A34)+COUNTIF(Sep!$AJ$43:$AJ$73,$A34)+COUNTIF(Okt!$AJ$9:$AJ$39,$A34)+COUNTIF(Okt!$AJ$43:$AJ$73,$A34)+COUNTIF(Nov!$AJ$9:$AJ$39,$A34)+COUNTIF(Nov!$AJ$43:$AJ$73,$A34)+COUNTIF(Dez!$AJ$9:$AJ$39,$A34)+COUNTIF(Dez!$AJ$43:$AJ$73,$A34)</f>
        <v>0</v>
      </c>
      <c r="W34" s="8" t="str">
        <f t="shared" si="8"/>
        <v/>
      </c>
      <c r="X34" s="6" t="str">
        <f t="shared" si="9"/>
        <v/>
      </c>
      <c r="Y34" s="18" t="str">
        <f t="shared" si="10"/>
        <v/>
      </c>
    </row>
    <row r="35" spans="1:25" x14ac:dyDescent="0.2">
      <c r="A35" s="175">
        <f t="shared" si="11"/>
        <v>23</v>
      </c>
      <c r="B35" s="93" t="e">
        <f t="shared" si="1"/>
        <v>#N/A</v>
      </c>
      <c r="C35" s="495">
        <f>SUMIF(Jan!$A$9:$A$39,$A35,Jan!G$9:G$39)+SUMIF(Feb!$A$9:$A$39,$A35,Feb!G$9:G$39)+SUMIF(Mar!$A$9:$A$39,$A35,Mar!G$9:G$39)+SUMIF(Apr!$A$9:$A$39,$A35,Apr!G$9:G$39)+SUMIF(Mai!$A$9:$A$39,$A35,Mai!G$9:G$39)+SUMIF(Jun!$A$9:$A$39,$A35,Jun!G$9:G$39)+SUMIF(Jul!$A$9:$A$39,$A35,Jul!G$9:G$39)+SUMIF(Aug!$A$9:$A$39,$A35,Aug!G$9:G$39)+SUMIF(Sep!$A$9:$A$39,$A35,Sep!G$9:G$39)+SUMIF(Okt!$A$9:$A$39,$A35,Okt!G$9:G$39)+SUMIF(Nov!$A$9:$A$39,$A35,Nov!G$9:G$39)+SUMIF(Dez!$A$9:$A$39,$A35,Dez!G$9:G$39)</f>
        <v>0</v>
      </c>
      <c r="D35" s="496">
        <f>SUMIF(Jan!$A$9:$A$39,$A35,Jan!H$9:H$39)+SUMIF(Feb!$A$9:$A$39,$A35,Feb!H$9:H$39)+SUMIF(Mar!$A$9:$A$39,$A35,Mar!H$9:H$39)+SUMIF(Apr!$A$9:$A$39,$A35,Apr!H$9:H$39)+SUMIF(Mai!$A$9:$A$39,$A35,Mai!H$9:H$39)+SUMIF(Jun!$A$9:$A$39,$A35,Jun!H$9:H$39)+SUMIF(Jul!$A$9:$A$39,$A35,Jul!H$9:H$39)+SUMIF(Aug!$A$9:$A$39,$A35,Aug!H$9:H$39)+SUMIF(Sep!$A$9:$A$39,$A35,Sep!H$9:H$39)+SUMIF(Okt!$A$9:$A$39,$A35,Okt!H$9:H$39)+SUMIF(Nov!$A$9:$A$39,$A35,Nov!H$9:H$39)+SUMIF(Dez!$A$9:$A$39,$A35,Dez!H$9:H$39)</f>
        <v>0</v>
      </c>
      <c r="E35" s="496">
        <f>COUNTIF(Jan!$AJ$9:$AJ$39,$A35)+COUNTIF(Feb!$AJ$9:$AJ$39,$A35)+COUNTIF(Mar!$AI$9:$AI$39,$A35)+COUNTIF(Apr!$AI$9:$AI$39,$A35)+COUNTIF(Mai!$AI$9:$AI$39,$A35)+COUNTIF(Jun!$AI$9:$AI$39,$A35)+COUNTIF(Jul!$AI$9:$AI$39,$A35)+COUNTIF(Aug!$AI$9:$AI$39,$A35)+COUNTIF(Sep!$AI$9:$AI$39,$A35)+COUNTIF(Okt!$AI$9:$AI$39,$A35)+COUNTIF(Nov!$AI$9:$AI$39,$A35)+COUNTIF(Dez!$AI$9:$AI$39,$A35)</f>
        <v>0</v>
      </c>
      <c r="F35" s="496">
        <f>COUNTIF(Jan!$AJ$43:$AJ$73,$A35)+COUNTIF(Feb!$AJ$43:$AJ$73,$A35)+COUNTIF(Mar!$AI$43:$AI$73,$A35)+COUNTIF(Apr!$AI$43:$AI$73,$A35)+COUNTIF(Mai!$AI$43:$AI$73,$A35)+COUNTIF(Jun!$AI$43:$AI$73,$A35)+COUNTIF(Jul!$AI$43:$AI$73,$A35)+COUNTIF(Aug!$AI$43:$AI$73,$A35)+COUNTIF(Sep!$AI$43:$AI$73,$A35)+COUNTIF(Okt!$AI$43:$AI$73,$A35)+COUNTIF(Nov!$AI$43:$AI$73,$A35)+COUNTIF(Dez!$AI$43:$AI$73,$A35)</f>
        <v>0</v>
      </c>
      <c r="G35" s="496">
        <f t="shared" si="2"/>
        <v>0</v>
      </c>
      <c r="H35" s="93" t="str">
        <f t="shared" si="0"/>
        <v/>
      </c>
      <c r="I35" s="93" t="str">
        <f>IF(ISERROR(H35/(Start!$D$25*Start!$D$25)),"",H35/(Start!$D$25*Start!$D$25))</f>
        <v/>
      </c>
      <c r="J35" s="16">
        <f>SUMIF(Jan!$AJ$9:$AJ$39,$A35,Jan!AI$9:AI$39)+SUMIF(Feb!$AJ$9:$AJ$39,$A35,Feb!AI$9:AI$39)+SUMIF(Mar!$AJ$9:$AJ$39,$A35,Mar!AI$9:AI$39)+SUMIF(Apr!$AJ$9:$AJ$39,$A35,Apr!AI$9:AI$39)+SUMIF(Mai!$AJ$9:$AJ$39,$A35,Mai!AI$9:AI$39)+SUMIF(Jun!$AJ$9:$AJ$39,$A35,Jun!AI$9:AI$39)+SUMIF(Jul!$AJ$9:$AJ$39,$A35,Jul!AI$9:AI$39)+SUMIF(Aug!$AJ$9:$AJ$39,$A35,Aug!AI$9:AI$39)+SUMIF(Sep!$AJ$9:$AJ$39,$A35,Sep!AI$9:AI$39)+SUMIF(Okt!$AJ$9:$AJ$39,$A35,Okt!AI$9:AI$39)+SUMIF(Nov!$AJ$9:$AJ$39,$A35,Nov!AI$9:AI$39)+SUMIF(Dez!$AJ$9:$AJ$39,$A35,Dez!AI$9:AI$39)</f>
        <v>0</v>
      </c>
      <c r="K35" s="16">
        <f>SUMIF(Jan!$AJ$43:$AJ$73,$A35,Jan!AI$43:AI$73)+SUMIF(Feb!$AJ$43:$AJ$73,$A35,Feb!AI$43:AI$73)+SUMIF(Mar!$AJ$43:$AJ$73,$A35,Mar!AI$43:AI$73)+SUMIF(Apr!$AJ$43:$AJ$73,$A35,Apr!AI$43:AI$73)+SUMIF(Mai!$AJ$43:$AJ$73,$A35,Mai!AI$43:AI$73)+SUMIF(Jun!$AJ$43:$AJ$73,$A35,Jun!AI$43:AI$73)+SUMIF(Jul!$AJ$43:$AJ$73,$A35,Jul!AI$43:AI$73)+SUMIF(Aug!$AJ$43:$AJ$73,$A35,Aug!AI$43:AI$73)+SUMIF(Sep!$AJ$43:$AJ$73,$A35,Sep!AI$43:AI$73)+SUMIF(Okt!$AJ$43:$AJ$73,$A35,Okt!AI$43:AI$73)+SUMIF(Nov!$AJ$43:$AJ$73,$A35,Nov!AI$43:AI$73)+SUMIF(Dez!$AJ$43:$AJ$73,$A35,Dez!AI$43:AI$73)</f>
        <v>0</v>
      </c>
      <c r="L35" s="16" t="str">
        <f t="shared" si="3"/>
        <v/>
      </c>
      <c r="M35" s="17">
        <f>SUMIF(Jan!$AJ$9:$AJ$39,$A35,Jan!AK$9:AK$39)+SUMIF(Feb!$AJ$9:$AJ$39,$A35,Feb!AK$9:AK$39)+SUMIF(Mar!$AI$9:$AI$39,$A35,Mar!AK$9:AK$39)+SUMIF(Apr!$AI$9:$AI$39,$A35,Apr!AK$9:AK$39)+SUMIF(Mai!$AI$9:$AI$39,$A35,Mai!AK$9:AM$39)+SUMIF(Jun!$AI$9:$AI$39,$A35,Jun!AK$9:AK$39)+SUMIF(Jul!$AI$9:$AI$39,$A35,Jul!AK$9:AK$39)+SUMIF(Aug!$AI$9:$AI$39,$A35,Aug!AK$9:AK$39)+SUMIF(Sep!$AI$9:$AI$39,$A35,Sep!AK$9:AK$39)+SUMIF(Okt!$AI$9:$AI$39,$A35,Okt!AK$9:AK$39)+SUMIF(Nov!$AI$9:$AI$39,$A35,Nov!AK$9:AK$39)+SUMIF(Dez!$AI$9:$AI$39,$A35,Dez!AK$9:AK$39)</f>
        <v>0</v>
      </c>
      <c r="N35" s="17">
        <f>SUMIF(Jan!$AJ$43:$AJ$73,$A35,Jan!AK$43:AK$73)+SUMIF(Feb!$AJ$43:$AJ$73,$A35,Feb!AK$43:AK$73)+SUMIF(Mar!$AI$43:$AI$73,$A35,Mar!AK$43:AK$73)+SUMIF(Apr!$AI$43:$AI$73,$A35,Apr!AK$43:AK$73)+SUMIF(Mai!$AI$43:$AI$73,$A35,Mai!AK$43:AM$73)+SUMIF(Jun!$AI$43:$AI$73,$A35,Jun!AK$43:AK$73)+SUMIF(Jul!$AI$43:$AI$73,$A35,Jul!AK$43:AK$73)+SUMIF(Aug!$AI$43:$AI$73,$A35,Aug!AK$43:AK$73)+SUMIF(Sep!$AI$43:$AI$73,$A35,Sep!AK$43:AK$73)+SUMIF(Okt!$AI$43:$AI$73,$A35,Okt!AK$43:AK$73)+SUMIF(Nov!$AI$43:$AI$73,$A35,Nov!AK$43:AK$73)+SUMIF(Dez!$AI$43:$AI$73,$A35,Dez!AK$43:AK$73)</f>
        <v>0</v>
      </c>
      <c r="O35" s="17" t="str">
        <f t="shared" si="4"/>
        <v/>
      </c>
      <c r="P35" s="74">
        <f>SUMIF(Jan!$AJ$9:$AJ$39,$A35,Jan!AL$9:AL$39)+SUMIF(Feb!$AJ$9:$AJ$39,$A35,Feb!AL$9:AL$39)+SUMIF(Mar!$AJ$9:$AJ$39,$A35,Mar!AL$9:AL$39)+SUMIF(Apr!$AJ$9:$AJ$39,$A35,Apr!AL$9:AL$39)+SUMIF(Mai!$AJ$9:$AJ$39,$A35,Mai!AL$9:AL$39)+SUMIF(Jun!$AJ$9:$AJ$39,$A35,Jun!AL$9:AL$39)+SUMIF(Jul!$AJ$9:$AJ$39,$A35,Jul!AL$9:AL$39)+SUMIF(Aug!$AJ$9:$AJ$39,$A35,Aug!AL$9:AL$39)+SUMIF(Sep!$AJ$9:$AJ$39,$A35,Sep!AL$9:AL$39)+SUMIF(Okt!$AJ$9:$AJ$39,$A35,Okt!AL$9:AL$39)+SUMIF(Nov!$AJ$9:$AJ$39,$A35,Nov!AL$9:AL$39)+SUMIF(Dez!$AJ$9:$AJ$39,$A35,Dez!AL$9:AL$39)</f>
        <v>0</v>
      </c>
      <c r="Q35" s="74">
        <f ca="1">SUMIF(Jan!$AJ$34:$AJ$73,$A35,Jan!AL$43:AL$73)+SUMIF(Feb!$AJ$43:$AJ$73,$A35,Feb!AL$43:AL$73)+SUMIF(Mar!$AJ$43:$AJ$73,$A35,Mar!AL$43:AL$73)+SUMIF(Apr!$AJ$43:$AJ$73,$A35,Apr!AL$43:AL$73)+SUMIF(Mai!$AJ$43:$AJ$73,$A35,Mai!AL$43:AL$73)+SUMIF(Jun!$AJ$43:$AJ$73,$A35,Jun!AL$43:AL$73)+SUMIF(Jul!$AJ$43:$AJ$73,$A35,Jul!AL$43:AL$73)+SUMIF(Aug!$AJ$43:$AJ$73,$A35,Aug!AL$43:AL$73)+SUMIF(Sep!$AJ$43:$AJ$73,$A35,Sep!AL$43:AL$73)+SUMIF(Okt!$AJ$43:$AJ$73,$A35,Okt!AL$43:AL$73)+SUMIF(Nov!$AJ$43:$AJ$73,$A35,Nov!AL$43:AL$73)+SUMIF(Dez!$AJ$43:$AJ$73,$A35,Dez!AL$43:AL$73)</f>
        <v>0</v>
      </c>
      <c r="R35" s="11" t="str">
        <f t="shared" ca="1" si="5"/>
        <v/>
      </c>
      <c r="S35" s="74" t="str">
        <f>IF(V35=0,"",(SUMIF(Jan!AO$9:AO$73,A35,Jan!AN$9:AN$73)+SUMIF(Feb!AO$9:AO$73,A35,Feb!AN$9:AN$73)+SUMIF(Mar!AO$9:AO$73,A35,Mar!AN$9:AN$73)+SUMIF(Apr!AO$9:AO$73,A35,Apr!AN$9:AN$73)+SUMIF(Mai!AO$9:AO$73,A35,Mai!AN$9:AN$73)+SUMIF(Jun!AO$9:AO$73,A35,Jun!AN$9:AN$73)+SUMIF(Jul!AO$9:AO$73,A35,Jul!AN$9:AN$73)+SUMIF(Aug!AO$9:AO$73,A35,Aug!AN$9:AN$73)+SUMIF(Sep!AO$9:AO$73,A35,Sep!AN$9:AN$73)+SUMIF(Okt!AO$9:AO$73,A35,Okt!AN$9:AN$73)+SUMIF(Nov!AO$9:AO$73,A35,Nov!AN$9:AN$73)+SUMIF(Dez!AO$9:AO$73,A35,Dez!AN$9:AN$73))/V35)</f>
        <v/>
      </c>
      <c r="T35" s="1" t="str">
        <f t="shared" si="6"/>
        <v/>
      </c>
      <c r="U35" s="6" t="str">
        <f t="shared" si="7"/>
        <v/>
      </c>
      <c r="V35" s="94">
        <f>COUNTIF(Jan!$AJ$9:$AJ$39,$A35)+COUNTIF(Jan!$AJ$43:$AJ$73,$A35)+COUNTIF(Feb!$AJ$9:$AJ$39,$A35)+COUNTIF(Feb!$AJ$43:$AJ$73,$A35)+COUNTIF(Mar!$AJ$9:$AJ$39,$A35)+COUNTIF(Mar!$AJ$43:$AJ$73,$A35)+COUNTIF(Apr!$AJ$9:$AJ$39,$A35)+COUNTIF(Apr!$AJ$43:$AJ$73,$A35)+COUNTIF(Mai!$AJ$9:$AJ$39,$A35)+COUNTIF(Mai!$AJ$43:$AJ$73,$A35)+COUNTIF(Jun!$AJ$9:$AJ$39,$A35)+COUNTIF(Jun!$AJ$43:$AJ$73,$A35)+COUNTIF(Jul!$AJ$9:$AJ$39,$A35)+COUNTIF(Jul!$AJ$43:$AJ$73,$A35)+COUNTIF(Aug!$AJ$9:$AJ$39,$A35)+COUNTIF(Aug!$AJ$43:$AJ$73,$A35)+COUNTIF(Sep!$AJ$9:$AJ$39,$A35)+COUNTIF(Sep!$AJ$43:$AJ$73,$A35)+COUNTIF(Okt!$AJ$9:$AJ$39,$A35)+COUNTIF(Okt!$AJ$43:$AJ$73,$A35)+COUNTIF(Nov!$AJ$9:$AJ$39,$A35)+COUNTIF(Nov!$AJ$43:$AJ$73,$A35)+COUNTIF(Dez!$AJ$9:$AJ$39,$A35)+COUNTIF(Dez!$AJ$43:$AJ$73,$A35)</f>
        <v>0</v>
      </c>
      <c r="W35" s="8" t="str">
        <f t="shared" si="8"/>
        <v/>
      </c>
      <c r="X35" s="6" t="str">
        <f t="shared" si="9"/>
        <v/>
      </c>
      <c r="Y35" s="18" t="str">
        <f t="shared" si="10"/>
        <v/>
      </c>
    </row>
    <row r="36" spans="1:25" x14ac:dyDescent="0.2">
      <c r="A36" s="175">
        <f t="shared" si="11"/>
        <v>24</v>
      </c>
      <c r="B36" s="93" t="e">
        <f t="shared" si="1"/>
        <v>#N/A</v>
      </c>
      <c r="C36" s="495">
        <f>SUMIF(Jan!$A$9:$A$39,$A36,Jan!G$9:G$39)+SUMIF(Feb!$A$9:$A$39,$A36,Feb!G$9:G$39)+SUMIF(Mar!$A$9:$A$39,$A36,Mar!G$9:G$39)+SUMIF(Apr!$A$9:$A$39,$A36,Apr!G$9:G$39)+SUMIF(Mai!$A$9:$A$39,$A36,Mai!G$9:G$39)+SUMIF(Jun!$A$9:$A$39,$A36,Jun!G$9:G$39)+SUMIF(Jul!$A$9:$A$39,$A36,Jul!G$9:G$39)+SUMIF(Aug!$A$9:$A$39,$A36,Aug!G$9:G$39)+SUMIF(Sep!$A$9:$A$39,$A36,Sep!G$9:G$39)+SUMIF(Okt!$A$9:$A$39,$A36,Okt!G$9:G$39)+SUMIF(Nov!$A$9:$A$39,$A36,Nov!G$9:G$39)+SUMIF(Dez!$A$9:$A$39,$A36,Dez!G$9:G$39)</f>
        <v>0</v>
      </c>
      <c r="D36" s="496">
        <f>SUMIF(Jan!$A$9:$A$39,$A36,Jan!H$9:H$39)+SUMIF(Feb!$A$9:$A$39,$A36,Feb!H$9:H$39)+SUMIF(Mar!$A$9:$A$39,$A36,Mar!H$9:H$39)+SUMIF(Apr!$A$9:$A$39,$A36,Apr!H$9:H$39)+SUMIF(Mai!$A$9:$A$39,$A36,Mai!H$9:H$39)+SUMIF(Jun!$A$9:$A$39,$A36,Jun!H$9:H$39)+SUMIF(Jul!$A$9:$A$39,$A36,Jul!H$9:H$39)+SUMIF(Aug!$A$9:$A$39,$A36,Aug!H$9:H$39)+SUMIF(Sep!$A$9:$A$39,$A36,Sep!H$9:H$39)+SUMIF(Okt!$A$9:$A$39,$A36,Okt!H$9:H$39)+SUMIF(Nov!$A$9:$A$39,$A36,Nov!H$9:H$39)+SUMIF(Dez!$A$9:$A$39,$A36,Dez!H$9:H$39)</f>
        <v>0</v>
      </c>
      <c r="E36" s="496">
        <f>COUNTIF(Jan!$AJ$9:$AJ$39,$A36)+COUNTIF(Feb!$AJ$9:$AJ$39,$A36)+COUNTIF(Mar!$AI$9:$AI$39,$A36)+COUNTIF(Apr!$AI$9:$AI$39,$A36)+COUNTIF(Mai!$AI$9:$AI$39,$A36)+COUNTIF(Jun!$AI$9:$AI$39,$A36)+COUNTIF(Jul!$AI$9:$AI$39,$A36)+COUNTIF(Aug!$AI$9:$AI$39,$A36)+COUNTIF(Sep!$AI$9:$AI$39,$A36)+COUNTIF(Okt!$AI$9:$AI$39,$A36)+COUNTIF(Nov!$AI$9:$AI$39,$A36)+COUNTIF(Dez!$AI$9:$AI$39,$A36)</f>
        <v>0</v>
      </c>
      <c r="F36" s="496">
        <f>COUNTIF(Jan!$AJ$43:$AJ$73,$A36)+COUNTIF(Feb!$AJ$43:$AJ$73,$A36)+COUNTIF(Mar!$AI$43:$AI$73,$A36)+COUNTIF(Apr!$AI$43:$AI$73,$A36)+COUNTIF(Mai!$AI$43:$AI$73,$A36)+COUNTIF(Jun!$AI$43:$AI$73,$A36)+COUNTIF(Jul!$AI$43:$AI$73,$A36)+COUNTIF(Aug!$AI$43:$AI$73,$A36)+COUNTIF(Sep!$AI$43:$AI$73,$A36)+COUNTIF(Okt!$AI$43:$AI$73,$A36)+COUNTIF(Nov!$AI$43:$AI$73,$A36)+COUNTIF(Dez!$AI$43:$AI$73,$A36)</f>
        <v>0</v>
      </c>
      <c r="G36" s="496">
        <f t="shared" si="2"/>
        <v>0</v>
      </c>
      <c r="H36" s="93" t="str">
        <f t="shared" si="0"/>
        <v/>
      </c>
      <c r="I36" s="93" t="str">
        <f>IF(ISERROR(H36/(Start!$D$25*Start!$D$25)),"",H36/(Start!$D$25*Start!$D$25))</f>
        <v/>
      </c>
      <c r="J36" s="16">
        <f>SUMIF(Jan!$AJ$9:$AJ$39,$A36,Jan!AI$9:AI$39)+SUMIF(Feb!$AJ$9:$AJ$39,$A36,Feb!AI$9:AI$39)+SUMIF(Mar!$AJ$9:$AJ$39,$A36,Mar!AI$9:AI$39)+SUMIF(Apr!$AJ$9:$AJ$39,$A36,Apr!AI$9:AI$39)+SUMIF(Mai!$AJ$9:$AJ$39,$A36,Mai!AI$9:AI$39)+SUMIF(Jun!$AJ$9:$AJ$39,$A36,Jun!AI$9:AI$39)+SUMIF(Jul!$AJ$9:$AJ$39,$A36,Jul!AI$9:AI$39)+SUMIF(Aug!$AJ$9:$AJ$39,$A36,Aug!AI$9:AI$39)+SUMIF(Sep!$AJ$9:$AJ$39,$A36,Sep!AI$9:AI$39)+SUMIF(Okt!$AJ$9:$AJ$39,$A36,Okt!AI$9:AI$39)+SUMIF(Nov!$AJ$9:$AJ$39,$A36,Nov!AI$9:AI$39)+SUMIF(Dez!$AJ$9:$AJ$39,$A36,Dez!AI$9:AI$39)</f>
        <v>0</v>
      </c>
      <c r="K36" s="16">
        <f>SUMIF(Jan!$AJ$43:$AJ$73,$A36,Jan!AI$43:AI$73)+SUMIF(Feb!$AJ$43:$AJ$73,$A36,Feb!AI$43:AI$73)+SUMIF(Mar!$AJ$43:$AJ$73,$A36,Mar!AI$43:AI$73)+SUMIF(Apr!$AJ$43:$AJ$73,$A36,Apr!AI$43:AI$73)+SUMIF(Mai!$AJ$43:$AJ$73,$A36,Mai!AI$43:AI$73)+SUMIF(Jun!$AJ$43:$AJ$73,$A36,Jun!AI$43:AI$73)+SUMIF(Jul!$AJ$43:$AJ$73,$A36,Jul!AI$43:AI$73)+SUMIF(Aug!$AJ$43:$AJ$73,$A36,Aug!AI$43:AI$73)+SUMIF(Sep!$AJ$43:$AJ$73,$A36,Sep!AI$43:AI$73)+SUMIF(Okt!$AJ$43:$AJ$73,$A36,Okt!AI$43:AI$73)+SUMIF(Nov!$AJ$43:$AJ$73,$A36,Nov!AI$43:AI$73)+SUMIF(Dez!$AJ$43:$AJ$73,$A36,Dez!AI$43:AI$73)</f>
        <v>0</v>
      </c>
      <c r="L36" s="16" t="str">
        <f t="shared" si="3"/>
        <v/>
      </c>
      <c r="M36" s="17">
        <f>SUMIF(Jan!$AJ$9:$AJ$39,$A36,Jan!AK$9:AK$39)+SUMIF(Feb!$AJ$9:$AJ$39,$A36,Feb!AK$9:AK$39)+SUMIF(Mar!$AI$9:$AI$39,$A36,Mar!AK$9:AK$39)+SUMIF(Apr!$AI$9:$AI$39,$A36,Apr!AK$9:AK$39)+SUMIF(Mai!$AI$9:$AI$39,$A36,Mai!AK$9:AM$39)+SUMIF(Jun!$AI$9:$AI$39,$A36,Jun!AK$9:AK$39)+SUMIF(Jul!$AI$9:$AI$39,$A36,Jul!AK$9:AK$39)+SUMIF(Aug!$AI$9:$AI$39,$A36,Aug!AK$9:AK$39)+SUMIF(Sep!$AI$9:$AI$39,$A36,Sep!AK$9:AK$39)+SUMIF(Okt!$AI$9:$AI$39,$A36,Okt!AK$9:AK$39)+SUMIF(Nov!$AI$9:$AI$39,$A36,Nov!AK$9:AK$39)+SUMIF(Dez!$AI$9:$AI$39,$A36,Dez!AK$9:AK$39)</f>
        <v>0</v>
      </c>
      <c r="N36" s="17">
        <f>SUMIF(Jan!$AJ$43:$AJ$73,$A36,Jan!AK$43:AK$73)+SUMIF(Feb!$AJ$43:$AJ$73,$A36,Feb!AK$43:AK$73)+SUMIF(Mar!$AI$43:$AI$73,$A36,Mar!AK$43:AK$73)+SUMIF(Apr!$AI$43:$AI$73,$A36,Apr!AK$43:AK$73)+SUMIF(Mai!$AI$43:$AI$73,$A36,Mai!AK$43:AM$73)+SUMIF(Jun!$AI$43:$AI$73,$A36,Jun!AK$43:AK$73)+SUMIF(Jul!$AI$43:$AI$73,$A36,Jul!AK$43:AK$73)+SUMIF(Aug!$AI$43:$AI$73,$A36,Aug!AK$43:AK$73)+SUMIF(Sep!$AI$43:$AI$73,$A36,Sep!AK$43:AK$73)+SUMIF(Okt!$AI$43:$AI$73,$A36,Okt!AK$43:AK$73)+SUMIF(Nov!$AI$43:$AI$73,$A36,Nov!AK$43:AK$73)+SUMIF(Dez!$AI$43:$AI$73,$A36,Dez!AK$43:AK$73)</f>
        <v>0</v>
      </c>
      <c r="O36" s="17" t="str">
        <f t="shared" si="4"/>
        <v/>
      </c>
      <c r="P36" s="74">
        <f>SUMIF(Jan!$AJ$9:$AJ$39,$A36,Jan!AL$9:AL$39)+SUMIF(Feb!$AJ$9:$AJ$39,$A36,Feb!AL$9:AL$39)+SUMIF(Mar!$AJ$9:$AJ$39,$A36,Mar!AL$9:AL$39)+SUMIF(Apr!$AJ$9:$AJ$39,$A36,Apr!AL$9:AL$39)+SUMIF(Mai!$AJ$9:$AJ$39,$A36,Mai!AL$9:AL$39)+SUMIF(Jun!$AJ$9:$AJ$39,$A36,Jun!AL$9:AL$39)+SUMIF(Jul!$AJ$9:$AJ$39,$A36,Jul!AL$9:AL$39)+SUMIF(Aug!$AJ$9:$AJ$39,$A36,Aug!AL$9:AL$39)+SUMIF(Sep!$AJ$9:$AJ$39,$A36,Sep!AL$9:AL$39)+SUMIF(Okt!$AJ$9:$AJ$39,$A36,Okt!AL$9:AL$39)+SUMIF(Nov!$AJ$9:$AJ$39,$A36,Nov!AL$9:AL$39)+SUMIF(Dez!$AJ$9:$AJ$39,$A36,Dez!AL$9:AL$39)</f>
        <v>0</v>
      </c>
      <c r="Q36" s="74">
        <f ca="1">SUMIF(Jan!$AJ$34:$AJ$73,$A36,Jan!AL$43:AL$73)+SUMIF(Feb!$AJ$43:$AJ$73,$A36,Feb!AL$43:AL$73)+SUMIF(Mar!$AJ$43:$AJ$73,$A36,Mar!AL$43:AL$73)+SUMIF(Apr!$AJ$43:$AJ$73,$A36,Apr!AL$43:AL$73)+SUMIF(Mai!$AJ$43:$AJ$73,$A36,Mai!AL$43:AL$73)+SUMIF(Jun!$AJ$43:$AJ$73,$A36,Jun!AL$43:AL$73)+SUMIF(Jul!$AJ$43:$AJ$73,$A36,Jul!AL$43:AL$73)+SUMIF(Aug!$AJ$43:$AJ$73,$A36,Aug!AL$43:AL$73)+SUMIF(Sep!$AJ$43:$AJ$73,$A36,Sep!AL$43:AL$73)+SUMIF(Okt!$AJ$43:$AJ$73,$A36,Okt!AL$43:AL$73)+SUMIF(Nov!$AJ$43:$AJ$73,$A36,Nov!AL$43:AL$73)+SUMIF(Dez!$AJ$43:$AJ$73,$A36,Dez!AL$43:AL$73)</f>
        <v>0</v>
      </c>
      <c r="R36" s="11" t="str">
        <f t="shared" ca="1" si="5"/>
        <v/>
      </c>
      <c r="S36" s="74" t="str">
        <f>IF(V36=0,"",(SUMIF(Jan!AO$9:AO$73,A36,Jan!AN$9:AN$73)+SUMIF(Feb!AO$9:AO$73,A36,Feb!AN$9:AN$73)+SUMIF(Mar!AO$9:AO$73,A36,Mar!AN$9:AN$73)+SUMIF(Apr!AO$9:AO$73,A36,Apr!AN$9:AN$73)+SUMIF(Mai!AO$9:AO$73,A36,Mai!AN$9:AN$73)+SUMIF(Jun!AO$9:AO$73,A36,Jun!AN$9:AN$73)+SUMIF(Jul!AO$9:AO$73,A36,Jul!AN$9:AN$73)+SUMIF(Aug!AO$9:AO$73,A36,Aug!AN$9:AN$73)+SUMIF(Sep!AO$9:AO$73,A36,Sep!AN$9:AN$73)+SUMIF(Okt!AO$9:AO$73,A36,Okt!AN$9:AN$73)+SUMIF(Nov!AO$9:AO$73,A36,Nov!AN$9:AN$73)+SUMIF(Dez!AO$9:AO$73,A36,Dez!AN$9:AN$73))/V36)</f>
        <v/>
      </c>
      <c r="T36" s="1" t="str">
        <f t="shared" si="6"/>
        <v/>
      </c>
      <c r="U36" s="6" t="str">
        <f t="shared" si="7"/>
        <v/>
      </c>
      <c r="V36" s="94">
        <f>COUNTIF(Jan!$AJ$9:$AJ$39,$A36)+COUNTIF(Jan!$AJ$43:$AJ$73,$A36)+COUNTIF(Feb!$AJ$9:$AJ$39,$A36)+COUNTIF(Feb!$AJ$43:$AJ$73,$A36)+COUNTIF(Mar!$AJ$9:$AJ$39,$A36)+COUNTIF(Mar!$AJ$43:$AJ$73,$A36)+COUNTIF(Apr!$AJ$9:$AJ$39,$A36)+COUNTIF(Apr!$AJ$43:$AJ$73,$A36)+COUNTIF(Mai!$AJ$9:$AJ$39,$A36)+COUNTIF(Mai!$AJ$43:$AJ$73,$A36)+COUNTIF(Jun!$AJ$9:$AJ$39,$A36)+COUNTIF(Jun!$AJ$43:$AJ$73,$A36)+COUNTIF(Jul!$AJ$9:$AJ$39,$A36)+COUNTIF(Jul!$AJ$43:$AJ$73,$A36)+COUNTIF(Aug!$AJ$9:$AJ$39,$A36)+COUNTIF(Aug!$AJ$43:$AJ$73,$A36)+COUNTIF(Sep!$AJ$9:$AJ$39,$A36)+COUNTIF(Sep!$AJ$43:$AJ$73,$A36)+COUNTIF(Okt!$AJ$9:$AJ$39,$A36)+COUNTIF(Okt!$AJ$43:$AJ$73,$A36)+COUNTIF(Nov!$AJ$9:$AJ$39,$A36)+COUNTIF(Nov!$AJ$43:$AJ$73,$A36)+COUNTIF(Dez!$AJ$9:$AJ$39,$A36)+COUNTIF(Dez!$AJ$43:$AJ$73,$A36)</f>
        <v>0</v>
      </c>
      <c r="W36" s="8" t="str">
        <f t="shared" si="8"/>
        <v/>
      </c>
      <c r="X36" s="6" t="str">
        <f t="shared" si="9"/>
        <v/>
      </c>
      <c r="Y36" s="18" t="str">
        <f t="shared" si="10"/>
        <v/>
      </c>
    </row>
    <row r="37" spans="1:25" x14ac:dyDescent="0.2">
      <c r="A37" s="175">
        <f t="shared" si="11"/>
        <v>25</v>
      </c>
      <c r="B37" s="93" t="e">
        <f t="shared" si="1"/>
        <v>#N/A</v>
      </c>
      <c r="C37" s="495">
        <f>SUMIF(Jan!$A$9:$A$39,$A37,Jan!G$9:G$39)+SUMIF(Feb!$A$9:$A$39,$A37,Feb!G$9:G$39)+SUMIF(Mar!$A$9:$A$39,$A37,Mar!G$9:G$39)+SUMIF(Apr!$A$9:$A$39,$A37,Apr!G$9:G$39)+SUMIF(Mai!$A$9:$A$39,$A37,Mai!G$9:G$39)+SUMIF(Jun!$A$9:$A$39,$A37,Jun!G$9:G$39)+SUMIF(Jul!$A$9:$A$39,$A37,Jul!G$9:G$39)+SUMIF(Aug!$A$9:$A$39,$A37,Aug!G$9:G$39)+SUMIF(Sep!$A$9:$A$39,$A37,Sep!G$9:G$39)+SUMIF(Okt!$A$9:$A$39,$A37,Okt!G$9:G$39)+SUMIF(Nov!$A$9:$A$39,$A37,Nov!G$9:G$39)+SUMIF(Dez!$A$9:$A$39,$A37,Dez!G$9:G$39)</f>
        <v>0</v>
      </c>
      <c r="D37" s="496">
        <f>SUMIF(Jan!$A$9:$A$39,$A37,Jan!H$9:H$39)+SUMIF(Feb!$A$9:$A$39,$A37,Feb!H$9:H$39)+SUMIF(Mar!$A$9:$A$39,$A37,Mar!H$9:H$39)+SUMIF(Apr!$A$9:$A$39,$A37,Apr!H$9:H$39)+SUMIF(Mai!$A$9:$A$39,$A37,Mai!H$9:H$39)+SUMIF(Jun!$A$9:$A$39,$A37,Jun!H$9:H$39)+SUMIF(Jul!$A$9:$A$39,$A37,Jul!H$9:H$39)+SUMIF(Aug!$A$9:$A$39,$A37,Aug!H$9:H$39)+SUMIF(Sep!$A$9:$A$39,$A37,Sep!H$9:H$39)+SUMIF(Okt!$A$9:$A$39,$A37,Okt!H$9:H$39)+SUMIF(Nov!$A$9:$A$39,$A37,Nov!H$9:H$39)+SUMIF(Dez!$A$9:$A$39,$A37,Dez!H$9:H$39)</f>
        <v>0</v>
      </c>
      <c r="E37" s="496">
        <f>COUNTIF(Jan!$AJ$9:$AJ$39,$A37)+COUNTIF(Feb!$AJ$9:$AJ$39,$A37)+COUNTIF(Mar!$AI$9:$AI$39,$A37)+COUNTIF(Apr!$AI$9:$AI$39,$A37)+COUNTIF(Mai!$AI$9:$AI$39,$A37)+COUNTIF(Jun!$AI$9:$AI$39,$A37)+COUNTIF(Jul!$AI$9:$AI$39,$A37)+COUNTIF(Aug!$AI$9:$AI$39,$A37)+COUNTIF(Sep!$AI$9:$AI$39,$A37)+COUNTIF(Okt!$AI$9:$AI$39,$A37)+COUNTIF(Nov!$AI$9:$AI$39,$A37)+COUNTIF(Dez!$AI$9:$AI$39,$A37)</f>
        <v>0</v>
      </c>
      <c r="F37" s="496">
        <f>COUNTIF(Jan!$AJ$43:$AJ$73,$A37)+COUNTIF(Feb!$AJ$43:$AJ$73,$A37)+COUNTIF(Mar!$AI$43:$AI$73,$A37)+COUNTIF(Apr!$AI$43:$AI$73,$A37)+COUNTIF(Mai!$AI$43:$AI$73,$A37)+COUNTIF(Jun!$AI$43:$AI$73,$A37)+COUNTIF(Jul!$AI$43:$AI$73,$A37)+COUNTIF(Aug!$AI$43:$AI$73,$A37)+COUNTIF(Sep!$AI$43:$AI$73,$A37)+COUNTIF(Okt!$AI$43:$AI$73,$A37)+COUNTIF(Nov!$AI$43:$AI$73,$A37)+COUNTIF(Dez!$AI$43:$AI$73,$A37)</f>
        <v>0</v>
      </c>
      <c r="G37" s="496">
        <f t="shared" si="2"/>
        <v>0</v>
      </c>
      <c r="H37" s="93" t="str">
        <f t="shared" si="0"/>
        <v/>
      </c>
      <c r="I37" s="93" t="str">
        <f>IF(ISERROR(H37/(Start!$D$25*Start!$D$25)),"",H37/(Start!$D$25*Start!$D$25))</f>
        <v/>
      </c>
      <c r="J37" s="16">
        <f>SUMIF(Jan!$AJ$9:$AJ$39,$A37,Jan!AI$9:AI$39)+SUMIF(Feb!$AJ$9:$AJ$39,$A37,Feb!AI$9:AI$39)+SUMIF(Mar!$AJ$9:$AJ$39,$A37,Mar!AI$9:AI$39)+SUMIF(Apr!$AJ$9:$AJ$39,$A37,Apr!AI$9:AI$39)+SUMIF(Mai!$AJ$9:$AJ$39,$A37,Mai!AI$9:AI$39)+SUMIF(Jun!$AJ$9:$AJ$39,$A37,Jun!AI$9:AI$39)+SUMIF(Jul!$AJ$9:$AJ$39,$A37,Jul!AI$9:AI$39)+SUMIF(Aug!$AJ$9:$AJ$39,$A37,Aug!AI$9:AI$39)+SUMIF(Sep!$AJ$9:$AJ$39,$A37,Sep!AI$9:AI$39)+SUMIF(Okt!$AJ$9:$AJ$39,$A37,Okt!AI$9:AI$39)+SUMIF(Nov!$AJ$9:$AJ$39,$A37,Nov!AI$9:AI$39)+SUMIF(Dez!$AJ$9:$AJ$39,$A37,Dez!AI$9:AI$39)</f>
        <v>0</v>
      </c>
      <c r="K37" s="16">
        <f>SUMIF(Jan!$AJ$43:$AJ$73,$A37,Jan!AI$43:AI$73)+SUMIF(Feb!$AJ$43:$AJ$73,$A37,Feb!AI$43:AI$73)+SUMIF(Mar!$AJ$43:$AJ$73,$A37,Mar!AI$43:AI$73)+SUMIF(Apr!$AJ$43:$AJ$73,$A37,Apr!AI$43:AI$73)+SUMIF(Mai!$AJ$43:$AJ$73,$A37,Mai!AI$43:AI$73)+SUMIF(Jun!$AJ$43:$AJ$73,$A37,Jun!AI$43:AI$73)+SUMIF(Jul!$AJ$43:$AJ$73,$A37,Jul!AI$43:AI$73)+SUMIF(Aug!$AJ$43:$AJ$73,$A37,Aug!AI$43:AI$73)+SUMIF(Sep!$AJ$43:$AJ$73,$A37,Sep!AI$43:AI$73)+SUMIF(Okt!$AJ$43:$AJ$73,$A37,Okt!AI$43:AI$73)+SUMIF(Nov!$AJ$43:$AJ$73,$A37,Nov!AI$43:AI$73)+SUMIF(Dez!$AJ$43:$AJ$73,$A37,Dez!AI$43:AI$73)</f>
        <v>0</v>
      </c>
      <c r="L37" s="16" t="str">
        <f t="shared" si="3"/>
        <v/>
      </c>
      <c r="M37" s="17">
        <f>SUMIF(Jan!$AJ$9:$AJ$39,$A37,Jan!AK$9:AK$39)+SUMIF(Feb!$AJ$9:$AJ$39,$A37,Feb!AK$9:AK$39)+SUMIF(Mar!$AI$9:$AI$39,$A37,Mar!AK$9:AK$39)+SUMIF(Apr!$AI$9:$AI$39,$A37,Apr!AK$9:AK$39)+SUMIF(Mai!$AI$9:$AI$39,$A37,Mai!AK$9:AM$39)+SUMIF(Jun!$AI$9:$AI$39,$A37,Jun!AK$9:AK$39)+SUMIF(Jul!$AI$9:$AI$39,$A37,Jul!AK$9:AK$39)+SUMIF(Aug!$AI$9:$AI$39,$A37,Aug!AK$9:AK$39)+SUMIF(Sep!$AI$9:$AI$39,$A37,Sep!AK$9:AK$39)+SUMIF(Okt!$AI$9:$AI$39,$A37,Okt!AK$9:AK$39)+SUMIF(Nov!$AI$9:$AI$39,$A37,Nov!AK$9:AK$39)+SUMIF(Dez!$AI$9:$AI$39,$A37,Dez!AK$9:AK$39)</f>
        <v>0</v>
      </c>
      <c r="N37" s="17">
        <f>SUMIF(Jan!$AJ$43:$AJ$73,$A37,Jan!AK$43:AK$73)+SUMIF(Feb!$AJ$43:$AJ$73,$A37,Feb!AK$43:AK$73)+SUMIF(Mar!$AI$43:$AI$73,$A37,Mar!AK$43:AK$73)+SUMIF(Apr!$AI$43:$AI$73,$A37,Apr!AK$43:AK$73)+SUMIF(Mai!$AI$43:$AI$73,$A37,Mai!AK$43:AM$73)+SUMIF(Jun!$AI$43:$AI$73,$A37,Jun!AK$43:AK$73)+SUMIF(Jul!$AI$43:$AI$73,$A37,Jul!AK$43:AK$73)+SUMIF(Aug!$AI$43:$AI$73,$A37,Aug!AK$43:AK$73)+SUMIF(Sep!$AI$43:$AI$73,$A37,Sep!AK$43:AK$73)+SUMIF(Okt!$AI$43:$AI$73,$A37,Okt!AK$43:AK$73)+SUMIF(Nov!$AI$43:$AI$73,$A37,Nov!AK$43:AK$73)+SUMIF(Dez!$AI$43:$AI$73,$A37,Dez!AK$43:AK$73)</f>
        <v>0</v>
      </c>
      <c r="O37" s="17" t="str">
        <f t="shared" si="4"/>
        <v/>
      </c>
      <c r="P37" s="74">
        <f>SUMIF(Jan!$AJ$9:$AJ$39,$A37,Jan!AL$9:AL$39)+SUMIF(Feb!$AJ$9:$AJ$39,$A37,Feb!AL$9:AL$39)+SUMIF(Mar!$AJ$9:$AJ$39,$A37,Mar!AL$9:AL$39)+SUMIF(Apr!$AJ$9:$AJ$39,$A37,Apr!AL$9:AL$39)+SUMIF(Mai!$AJ$9:$AJ$39,$A37,Mai!AL$9:AL$39)+SUMIF(Jun!$AJ$9:$AJ$39,$A37,Jun!AL$9:AL$39)+SUMIF(Jul!$AJ$9:$AJ$39,$A37,Jul!AL$9:AL$39)+SUMIF(Aug!$AJ$9:$AJ$39,$A37,Aug!AL$9:AL$39)+SUMIF(Sep!$AJ$9:$AJ$39,$A37,Sep!AL$9:AL$39)+SUMIF(Okt!$AJ$9:$AJ$39,$A37,Okt!AL$9:AL$39)+SUMIF(Nov!$AJ$9:$AJ$39,$A37,Nov!AL$9:AL$39)+SUMIF(Dez!$AJ$9:$AJ$39,$A37,Dez!AL$9:AL$39)</f>
        <v>0</v>
      </c>
      <c r="Q37" s="74">
        <f ca="1">SUMIF(Jan!$AJ$34:$AJ$73,$A37,Jan!AL$43:AL$73)+SUMIF(Feb!$AJ$43:$AJ$73,$A37,Feb!AL$43:AL$73)+SUMIF(Mar!$AJ$43:$AJ$73,$A37,Mar!AL$43:AL$73)+SUMIF(Apr!$AJ$43:$AJ$73,$A37,Apr!AL$43:AL$73)+SUMIF(Mai!$AJ$43:$AJ$73,$A37,Mai!AL$43:AL$73)+SUMIF(Jun!$AJ$43:$AJ$73,$A37,Jun!AL$43:AL$73)+SUMIF(Jul!$AJ$43:$AJ$73,$A37,Jul!AL$43:AL$73)+SUMIF(Aug!$AJ$43:$AJ$73,$A37,Aug!AL$43:AL$73)+SUMIF(Sep!$AJ$43:$AJ$73,$A37,Sep!AL$43:AL$73)+SUMIF(Okt!$AJ$43:$AJ$73,$A37,Okt!AL$43:AL$73)+SUMIF(Nov!$AJ$43:$AJ$73,$A37,Nov!AL$43:AL$73)+SUMIF(Dez!$AJ$43:$AJ$73,$A37,Dez!AL$43:AL$73)</f>
        <v>0</v>
      </c>
      <c r="R37" s="11" t="str">
        <f t="shared" ca="1" si="5"/>
        <v/>
      </c>
      <c r="S37" s="74" t="str">
        <f>IF(V37=0,"",(SUMIF(Jan!AO$9:AO$73,A37,Jan!AN$9:AN$73)+SUMIF(Feb!AO$9:AO$73,A37,Feb!AN$9:AN$73)+SUMIF(Mar!AO$9:AO$73,A37,Mar!AN$9:AN$73)+SUMIF(Apr!AO$9:AO$73,A37,Apr!AN$9:AN$73)+SUMIF(Mai!AO$9:AO$73,A37,Mai!AN$9:AN$73)+SUMIF(Jun!AO$9:AO$73,A37,Jun!AN$9:AN$73)+SUMIF(Jul!AO$9:AO$73,A37,Jul!AN$9:AN$73)+SUMIF(Aug!AO$9:AO$73,A37,Aug!AN$9:AN$73)+SUMIF(Sep!AO$9:AO$73,A37,Sep!AN$9:AN$73)+SUMIF(Okt!AO$9:AO$73,A37,Okt!AN$9:AN$73)+SUMIF(Nov!AO$9:AO$73,A37,Nov!AN$9:AN$73)+SUMIF(Dez!AO$9:AO$73,A37,Dez!AN$9:AN$73))/V37)</f>
        <v/>
      </c>
      <c r="T37" s="1" t="str">
        <f t="shared" si="6"/>
        <v/>
      </c>
      <c r="U37" s="6" t="str">
        <f t="shared" si="7"/>
        <v/>
      </c>
      <c r="V37" s="94">
        <f>COUNTIF(Jan!$AJ$9:$AJ$39,$A37)+COUNTIF(Jan!$AJ$43:$AJ$73,$A37)+COUNTIF(Feb!$AJ$9:$AJ$39,$A37)+COUNTIF(Feb!$AJ$43:$AJ$73,$A37)+COUNTIF(Mar!$AJ$9:$AJ$39,$A37)+COUNTIF(Mar!$AJ$43:$AJ$73,$A37)+COUNTIF(Apr!$AJ$9:$AJ$39,$A37)+COUNTIF(Apr!$AJ$43:$AJ$73,$A37)+COUNTIF(Mai!$AJ$9:$AJ$39,$A37)+COUNTIF(Mai!$AJ$43:$AJ$73,$A37)+COUNTIF(Jun!$AJ$9:$AJ$39,$A37)+COUNTIF(Jun!$AJ$43:$AJ$73,$A37)+COUNTIF(Jul!$AJ$9:$AJ$39,$A37)+COUNTIF(Jul!$AJ$43:$AJ$73,$A37)+COUNTIF(Aug!$AJ$9:$AJ$39,$A37)+COUNTIF(Aug!$AJ$43:$AJ$73,$A37)+COUNTIF(Sep!$AJ$9:$AJ$39,$A37)+COUNTIF(Sep!$AJ$43:$AJ$73,$A37)+COUNTIF(Okt!$AJ$9:$AJ$39,$A37)+COUNTIF(Okt!$AJ$43:$AJ$73,$A37)+COUNTIF(Nov!$AJ$9:$AJ$39,$A37)+COUNTIF(Nov!$AJ$43:$AJ$73,$A37)+COUNTIF(Dez!$AJ$9:$AJ$39,$A37)+COUNTIF(Dez!$AJ$43:$AJ$73,$A37)</f>
        <v>0</v>
      </c>
      <c r="W37" s="8" t="str">
        <f t="shared" si="8"/>
        <v/>
      </c>
      <c r="X37" s="6" t="str">
        <f t="shared" si="9"/>
        <v/>
      </c>
      <c r="Y37" s="18" t="str">
        <f t="shared" si="10"/>
        <v/>
      </c>
    </row>
    <row r="38" spans="1:25" x14ac:dyDescent="0.2">
      <c r="A38" s="175">
        <f t="shared" si="11"/>
        <v>26</v>
      </c>
      <c r="B38" s="93" t="e">
        <f t="shared" si="1"/>
        <v>#N/A</v>
      </c>
      <c r="C38" s="495">
        <f>SUMIF(Jan!$A$9:$A$39,$A38,Jan!G$9:G$39)+SUMIF(Feb!$A$9:$A$39,$A38,Feb!G$9:G$39)+SUMIF(Mar!$A$9:$A$39,$A38,Mar!G$9:G$39)+SUMIF(Apr!$A$9:$A$39,$A38,Apr!G$9:G$39)+SUMIF(Mai!$A$9:$A$39,$A38,Mai!G$9:G$39)+SUMIF(Jun!$A$9:$A$39,$A38,Jun!G$9:G$39)+SUMIF(Jul!$A$9:$A$39,$A38,Jul!G$9:G$39)+SUMIF(Aug!$A$9:$A$39,$A38,Aug!G$9:G$39)+SUMIF(Sep!$A$9:$A$39,$A38,Sep!G$9:G$39)+SUMIF(Okt!$A$9:$A$39,$A38,Okt!G$9:G$39)+SUMIF(Nov!$A$9:$A$39,$A38,Nov!G$9:G$39)+SUMIF(Dez!$A$9:$A$39,$A38,Dez!G$9:G$39)</f>
        <v>0</v>
      </c>
      <c r="D38" s="496">
        <f>SUMIF(Jan!$A$9:$A$39,$A38,Jan!H$9:H$39)+SUMIF(Feb!$A$9:$A$39,$A38,Feb!H$9:H$39)+SUMIF(Mar!$A$9:$A$39,$A38,Mar!H$9:H$39)+SUMIF(Apr!$A$9:$A$39,$A38,Apr!H$9:H$39)+SUMIF(Mai!$A$9:$A$39,$A38,Mai!H$9:H$39)+SUMIF(Jun!$A$9:$A$39,$A38,Jun!H$9:H$39)+SUMIF(Jul!$A$9:$A$39,$A38,Jul!H$9:H$39)+SUMIF(Aug!$A$9:$A$39,$A38,Aug!H$9:H$39)+SUMIF(Sep!$A$9:$A$39,$A38,Sep!H$9:H$39)+SUMIF(Okt!$A$9:$A$39,$A38,Okt!H$9:H$39)+SUMIF(Nov!$A$9:$A$39,$A38,Nov!H$9:H$39)+SUMIF(Dez!$A$9:$A$39,$A38,Dez!H$9:H$39)</f>
        <v>0</v>
      </c>
      <c r="E38" s="496">
        <f>COUNTIF(Jan!$AJ$9:$AJ$39,$A38)+COUNTIF(Feb!$AJ$9:$AJ$39,$A38)+COUNTIF(Mar!$AI$9:$AI$39,$A38)+COUNTIF(Apr!$AI$9:$AI$39,$A38)+COUNTIF(Mai!$AI$9:$AI$39,$A38)+COUNTIF(Jun!$AI$9:$AI$39,$A38)+COUNTIF(Jul!$AI$9:$AI$39,$A38)+COUNTIF(Aug!$AI$9:$AI$39,$A38)+COUNTIF(Sep!$AI$9:$AI$39,$A38)+COUNTIF(Okt!$AI$9:$AI$39,$A38)+COUNTIF(Nov!$AI$9:$AI$39,$A38)+COUNTIF(Dez!$AI$9:$AI$39,$A38)</f>
        <v>0</v>
      </c>
      <c r="F38" s="496">
        <f>COUNTIF(Jan!$AJ$43:$AJ$73,$A38)+COUNTIF(Feb!$AJ$43:$AJ$73,$A38)+COUNTIF(Mar!$AI$43:$AI$73,$A38)+COUNTIF(Apr!$AI$43:$AI$73,$A38)+COUNTIF(Mai!$AI$43:$AI$73,$A38)+COUNTIF(Jun!$AI$43:$AI$73,$A38)+COUNTIF(Jul!$AI$43:$AI$73,$A38)+COUNTIF(Aug!$AI$43:$AI$73,$A38)+COUNTIF(Sep!$AI$43:$AI$73,$A38)+COUNTIF(Okt!$AI$43:$AI$73,$A38)+COUNTIF(Nov!$AI$43:$AI$73,$A38)+COUNTIF(Dez!$AI$43:$AI$73,$A38)</f>
        <v>0</v>
      </c>
      <c r="G38" s="496">
        <f t="shared" si="2"/>
        <v>0</v>
      </c>
      <c r="H38" s="93" t="str">
        <f t="shared" si="0"/>
        <v/>
      </c>
      <c r="I38" s="93" t="str">
        <f>IF(ISERROR(H38/(Start!$D$25*Start!$D$25)),"",H38/(Start!$D$25*Start!$D$25))</f>
        <v/>
      </c>
      <c r="J38" s="16">
        <f>SUMIF(Jan!$AJ$9:$AJ$39,$A38,Jan!AI$9:AI$39)+SUMIF(Feb!$AJ$9:$AJ$39,$A38,Feb!AI$9:AI$39)+SUMIF(Mar!$AJ$9:$AJ$39,$A38,Mar!AI$9:AI$39)+SUMIF(Apr!$AJ$9:$AJ$39,$A38,Apr!AI$9:AI$39)+SUMIF(Mai!$AJ$9:$AJ$39,$A38,Mai!AI$9:AI$39)+SUMIF(Jun!$AJ$9:$AJ$39,$A38,Jun!AI$9:AI$39)+SUMIF(Jul!$AJ$9:$AJ$39,$A38,Jul!AI$9:AI$39)+SUMIF(Aug!$AJ$9:$AJ$39,$A38,Aug!AI$9:AI$39)+SUMIF(Sep!$AJ$9:$AJ$39,$A38,Sep!AI$9:AI$39)+SUMIF(Okt!$AJ$9:$AJ$39,$A38,Okt!AI$9:AI$39)+SUMIF(Nov!$AJ$9:$AJ$39,$A38,Nov!AI$9:AI$39)+SUMIF(Dez!$AJ$9:$AJ$39,$A38,Dez!AI$9:AI$39)</f>
        <v>0</v>
      </c>
      <c r="K38" s="16">
        <f>SUMIF(Jan!$AJ$43:$AJ$73,$A38,Jan!AI$43:AI$73)+SUMIF(Feb!$AJ$43:$AJ$73,$A38,Feb!AI$43:AI$73)+SUMIF(Mar!$AJ$43:$AJ$73,$A38,Mar!AI$43:AI$73)+SUMIF(Apr!$AJ$43:$AJ$73,$A38,Apr!AI$43:AI$73)+SUMIF(Mai!$AJ$43:$AJ$73,$A38,Mai!AI$43:AI$73)+SUMIF(Jun!$AJ$43:$AJ$73,$A38,Jun!AI$43:AI$73)+SUMIF(Jul!$AJ$43:$AJ$73,$A38,Jul!AI$43:AI$73)+SUMIF(Aug!$AJ$43:$AJ$73,$A38,Aug!AI$43:AI$73)+SUMIF(Sep!$AJ$43:$AJ$73,$A38,Sep!AI$43:AI$73)+SUMIF(Okt!$AJ$43:$AJ$73,$A38,Okt!AI$43:AI$73)+SUMIF(Nov!$AJ$43:$AJ$73,$A38,Nov!AI$43:AI$73)+SUMIF(Dez!$AJ$43:$AJ$73,$A38,Dez!AI$43:AI$73)</f>
        <v>0</v>
      </c>
      <c r="L38" s="16" t="str">
        <f t="shared" si="3"/>
        <v/>
      </c>
      <c r="M38" s="17">
        <f>SUMIF(Jan!$AJ$9:$AJ$39,$A38,Jan!AK$9:AK$39)+SUMIF(Feb!$AJ$9:$AJ$39,$A38,Feb!AK$9:AK$39)+SUMIF(Mar!$AI$9:$AI$39,$A38,Mar!AK$9:AK$39)+SUMIF(Apr!$AI$9:$AI$39,$A38,Apr!AK$9:AK$39)+SUMIF(Mai!$AI$9:$AI$39,$A38,Mai!AK$9:AM$39)+SUMIF(Jun!$AI$9:$AI$39,$A38,Jun!AK$9:AK$39)+SUMIF(Jul!$AI$9:$AI$39,$A38,Jul!AK$9:AK$39)+SUMIF(Aug!$AI$9:$AI$39,$A38,Aug!AK$9:AK$39)+SUMIF(Sep!$AI$9:$AI$39,$A38,Sep!AK$9:AK$39)+SUMIF(Okt!$AI$9:$AI$39,$A38,Okt!AK$9:AK$39)+SUMIF(Nov!$AI$9:$AI$39,$A38,Nov!AK$9:AK$39)+SUMIF(Dez!$AI$9:$AI$39,$A38,Dez!AK$9:AK$39)</f>
        <v>0</v>
      </c>
      <c r="N38" s="17">
        <f>SUMIF(Jan!$AJ$43:$AJ$73,$A38,Jan!AK$43:AK$73)+SUMIF(Feb!$AJ$43:$AJ$73,$A38,Feb!AK$43:AK$73)+SUMIF(Mar!$AI$43:$AI$73,$A38,Mar!AK$43:AK$73)+SUMIF(Apr!$AI$43:$AI$73,$A38,Apr!AK$43:AK$73)+SUMIF(Mai!$AI$43:$AI$73,$A38,Mai!AK$43:AM$73)+SUMIF(Jun!$AI$43:$AI$73,$A38,Jun!AK$43:AK$73)+SUMIF(Jul!$AI$43:$AI$73,$A38,Jul!AK$43:AK$73)+SUMIF(Aug!$AI$43:$AI$73,$A38,Aug!AK$43:AK$73)+SUMIF(Sep!$AI$43:$AI$73,$A38,Sep!AK$43:AK$73)+SUMIF(Okt!$AI$43:$AI$73,$A38,Okt!AK$43:AK$73)+SUMIF(Nov!$AI$43:$AI$73,$A38,Nov!AK$43:AK$73)+SUMIF(Dez!$AI$43:$AI$73,$A38,Dez!AK$43:AK$73)</f>
        <v>0</v>
      </c>
      <c r="O38" s="17" t="str">
        <f t="shared" si="4"/>
        <v/>
      </c>
      <c r="P38" s="74">
        <f>SUMIF(Jan!$AJ$9:$AJ$39,$A38,Jan!AL$9:AL$39)+SUMIF(Feb!$AJ$9:$AJ$39,$A38,Feb!AL$9:AL$39)+SUMIF(Mar!$AJ$9:$AJ$39,$A38,Mar!AL$9:AL$39)+SUMIF(Apr!$AJ$9:$AJ$39,$A38,Apr!AL$9:AL$39)+SUMIF(Mai!$AJ$9:$AJ$39,$A38,Mai!AL$9:AL$39)+SUMIF(Jun!$AJ$9:$AJ$39,$A38,Jun!AL$9:AL$39)+SUMIF(Jul!$AJ$9:$AJ$39,$A38,Jul!AL$9:AL$39)+SUMIF(Aug!$AJ$9:$AJ$39,$A38,Aug!AL$9:AL$39)+SUMIF(Sep!$AJ$9:$AJ$39,$A38,Sep!AL$9:AL$39)+SUMIF(Okt!$AJ$9:$AJ$39,$A38,Okt!AL$9:AL$39)+SUMIF(Nov!$AJ$9:$AJ$39,$A38,Nov!AL$9:AL$39)+SUMIF(Dez!$AJ$9:$AJ$39,$A38,Dez!AL$9:AL$39)</f>
        <v>0</v>
      </c>
      <c r="Q38" s="74">
        <f ca="1">SUMIF(Jan!$AJ$34:$AJ$73,$A38,Jan!AL$43:AL$73)+SUMIF(Feb!$AJ$43:$AJ$73,$A38,Feb!AL$43:AL$73)+SUMIF(Mar!$AJ$43:$AJ$73,$A38,Mar!AL$43:AL$73)+SUMIF(Apr!$AJ$43:$AJ$73,$A38,Apr!AL$43:AL$73)+SUMIF(Mai!$AJ$43:$AJ$73,$A38,Mai!AL$43:AL$73)+SUMIF(Jun!$AJ$43:$AJ$73,$A38,Jun!AL$43:AL$73)+SUMIF(Jul!$AJ$43:$AJ$73,$A38,Jul!AL$43:AL$73)+SUMIF(Aug!$AJ$43:$AJ$73,$A38,Aug!AL$43:AL$73)+SUMIF(Sep!$AJ$43:$AJ$73,$A38,Sep!AL$43:AL$73)+SUMIF(Okt!$AJ$43:$AJ$73,$A38,Okt!AL$43:AL$73)+SUMIF(Nov!$AJ$43:$AJ$73,$A38,Nov!AL$43:AL$73)+SUMIF(Dez!$AJ$43:$AJ$73,$A38,Dez!AL$43:AL$73)</f>
        <v>0</v>
      </c>
      <c r="R38" s="11" t="str">
        <f t="shared" ca="1" si="5"/>
        <v/>
      </c>
      <c r="S38" s="74" t="str">
        <f>IF(V38=0,"",(SUMIF(Jan!AO$9:AO$73,A38,Jan!AN$9:AN$73)+SUMIF(Feb!AO$9:AO$73,A38,Feb!AN$9:AN$73)+SUMIF(Mar!AO$9:AO$73,A38,Mar!AN$9:AN$73)+SUMIF(Apr!AO$9:AO$73,A38,Apr!AN$9:AN$73)+SUMIF(Mai!AO$9:AO$73,A38,Mai!AN$9:AN$73)+SUMIF(Jun!AO$9:AO$73,A38,Jun!AN$9:AN$73)+SUMIF(Jul!AO$9:AO$73,A38,Jul!AN$9:AN$73)+SUMIF(Aug!AO$9:AO$73,A38,Aug!AN$9:AN$73)+SUMIF(Sep!AO$9:AO$73,A38,Sep!AN$9:AN$73)+SUMIF(Okt!AO$9:AO$73,A38,Okt!AN$9:AN$73)+SUMIF(Nov!AO$9:AO$73,A38,Nov!AN$9:AN$73)+SUMIF(Dez!AO$9:AO$73,A38,Dez!AN$9:AN$73))/V38)</f>
        <v/>
      </c>
      <c r="T38" s="1" t="str">
        <f t="shared" si="6"/>
        <v/>
      </c>
      <c r="U38" s="6" t="str">
        <f t="shared" si="7"/>
        <v/>
      </c>
      <c r="V38" s="94">
        <f>COUNTIF(Jan!$AJ$9:$AJ$39,$A38)+COUNTIF(Jan!$AJ$43:$AJ$73,$A38)+COUNTIF(Feb!$AJ$9:$AJ$39,$A38)+COUNTIF(Feb!$AJ$43:$AJ$73,$A38)+COUNTIF(Mar!$AJ$9:$AJ$39,$A38)+COUNTIF(Mar!$AJ$43:$AJ$73,$A38)+COUNTIF(Apr!$AJ$9:$AJ$39,$A38)+COUNTIF(Apr!$AJ$43:$AJ$73,$A38)+COUNTIF(Mai!$AJ$9:$AJ$39,$A38)+COUNTIF(Mai!$AJ$43:$AJ$73,$A38)+COUNTIF(Jun!$AJ$9:$AJ$39,$A38)+COUNTIF(Jun!$AJ$43:$AJ$73,$A38)+COUNTIF(Jul!$AJ$9:$AJ$39,$A38)+COUNTIF(Jul!$AJ$43:$AJ$73,$A38)+COUNTIF(Aug!$AJ$9:$AJ$39,$A38)+COUNTIF(Aug!$AJ$43:$AJ$73,$A38)+COUNTIF(Sep!$AJ$9:$AJ$39,$A38)+COUNTIF(Sep!$AJ$43:$AJ$73,$A38)+COUNTIF(Okt!$AJ$9:$AJ$39,$A38)+COUNTIF(Okt!$AJ$43:$AJ$73,$A38)+COUNTIF(Nov!$AJ$9:$AJ$39,$A38)+COUNTIF(Nov!$AJ$43:$AJ$73,$A38)+COUNTIF(Dez!$AJ$9:$AJ$39,$A38)+COUNTIF(Dez!$AJ$43:$AJ$73,$A38)</f>
        <v>0</v>
      </c>
      <c r="W38" s="8" t="str">
        <f t="shared" si="8"/>
        <v/>
      </c>
      <c r="X38" s="6" t="str">
        <f t="shared" si="9"/>
        <v/>
      </c>
      <c r="Y38" s="18" t="str">
        <f t="shared" si="10"/>
        <v/>
      </c>
    </row>
    <row r="39" spans="1:25" x14ac:dyDescent="0.2">
      <c r="A39" s="175">
        <f t="shared" si="11"/>
        <v>27</v>
      </c>
      <c r="B39" s="93" t="e">
        <f t="shared" si="1"/>
        <v>#N/A</v>
      </c>
      <c r="C39" s="495">
        <f>SUMIF(Jan!$A$9:$A$39,$A39,Jan!G$9:G$39)+SUMIF(Feb!$A$9:$A$39,$A39,Feb!G$9:G$39)+SUMIF(Mar!$A$9:$A$39,$A39,Mar!G$9:G$39)+SUMIF(Apr!$A$9:$A$39,$A39,Apr!G$9:G$39)+SUMIF(Mai!$A$9:$A$39,$A39,Mai!G$9:G$39)+SUMIF(Jun!$A$9:$A$39,$A39,Jun!G$9:G$39)+SUMIF(Jul!$A$9:$A$39,$A39,Jul!G$9:G$39)+SUMIF(Aug!$A$9:$A$39,$A39,Aug!G$9:G$39)+SUMIF(Sep!$A$9:$A$39,$A39,Sep!G$9:G$39)+SUMIF(Okt!$A$9:$A$39,$A39,Okt!G$9:G$39)+SUMIF(Nov!$A$9:$A$39,$A39,Nov!G$9:G$39)+SUMIF(Dez!$A$9:$A$39,$A39,Dez!G$9:G$39)</f>
        <v>0</v>
      </c>
      <c r="D39" s="496">
        <f>SUMIF(Jan!$A$9:$A$39,$A39,Jan!H$9:H$39)+SUMIF(Feb!$A$9:$A$39,$A39,Feb!H$9:H$39)+SUMIF(Mar!$A$9:$A$39,$A39,Mar!H$9:H$39)+SUMIF(Apr!$A$9:$A$39,$A39,Apr!H$9:H$39)+SUMIF(Mai!$A$9:$A$39,$A39,Mai!H$9:H$39)+SUMIF(Jun!$A$9:$A$39,$A39,Jun!H$9:H$39)+SUMIF(Jul!$A$9:$A$39,$A39,Jul!H$9:H$39)+SUMIF(Aug!$A$9:$A$39,$A39,Aug!H$9:H$39)+SUMIF(Sep!$A$9:$A$39,$A39,Sep!H$9:H$39)+SUMIF(Okt!$A$9:$A$39,$A39,Okt!H$9:H$39)+SUMIF(Nov!$A$9:$A$39,$A39,Nov!H$9:H$39)+SUMIF(Dez!$A$9:$A$39,$A39,Dez!H$9:H$39)</f>
        <v>0</v>
      </c>
      <c r="E39" s="496">
        <f>COUNTIF(Jan!$AJ$9:$AJ$39,$A39)+COUNTIF(Feb!$AJ$9:$AJ$39,$A39)+COUNTIF(Mar!$AI$9:$AI$39,$A39)+COUNTIF(Apr!$AI$9:$AI$39,$A39)+COUNTIF(Mai!$AI$9:$AI$39,$A39)+COUNTIF(Jun!$AI$9:$AI$39,$A39)+COUNTIF(Jul!$AI$9:$AI$39,$A39)+COUNTIF(Aug!$AI$9:$AI$39,$A39)+COUNTIF(Sep!$AI$9:$AI$39,$A39)+COUNTIF(Okt!$AI$9:$AI$39,$A39)+COUNTIF(Nov!$AI$9:$AI$39,$A39)+COUNTIF(Dez!$AI$9:$AI$39,$A39)</f>
        <v>0</v>
      </c>
      <c r="F39" s="496">
        <f>COUNTIF(Jan!$AJ$43:$AJ$73,$A39)+COUNTIF(Feb!$AJ$43:$AJ$73,$A39)+COUNTIF(Mar!$AI$43:$AI$73,$A39)+COUNTIF(Apr!$AI$43:$AI$73,$A39)+COUNTIF(Mai!$AI$43:$AI$73,$A39)+COUNTIF(Jun!$AI$43:$AI$73,$A39)+COUNTIF(Jul!$AI$43:$AI$73,$A39)+COUNTIF(Aug!$AI$43:$AI$73,$A39)+COUNTIF(Sep!$AI$43:$AI$73,$A39)+COUNTIF(Okt!$AI$43:$AI$73,$A39)+COUNTIF(Nov!$AI$43:$AI$73,$A39)+COUNTIF(Dez!$AI$43:$AI$73,$A39)</f>
        <v>0</v>
      </c>
      <c r="G39" s="496">
        <f t="shared" si="2"/>
        <v>0</v>
      </c>
      <c r="H39" s="93" t="str">
        <f t="shared" si="0"/>
        <v/>
      </c>
      <c r="I39" s="93" t="str">
        <f>IF(ISERROR(H39/(Start!$D$25*Start!$D$25)),"",H39/(Start!$D$25*Start!$D$25))</f>
        <v/>
      </c>
      <c r="J39" s="16">
        <f>SUMIF(Jan!$AJ$9:$AJ$39,$A39,Jan!AI$9:AI$39)+SUMIF(Feb!$AJ$9:$AJ$39,$A39,Feb!AI$9:AI$39)+SUMIF(Mar!$AJ$9:$AJ$39,$A39,Mar!AI$9:AI$39)+SUMIF(Apr!$AJ$9:$AJ$39,$A39,Apr!AI$9:AI$39)+SUMIF(Mai!$AJ$9:$AJ$39,$A39,Mai!AI$9:AI$39)+SUMIF(Jun!$AJ$9:$AJ$39,$A39,Jun!AI$9:AI$39)+SUMIF(Jul!$AJ$9:$AJ$39,$A39,Jul!AI$9:AI$39)+SUMIF(Aug!$AJ$9:$AJ$39,$A39,Aug!AI$9:AI$39)+SUMIF(Sep!$AJ$9:$AJ$39,$A39,Sep!AI$9:AI$39)+SUMIF(Okt!$AJ$9:$AJ$39,$A39,Okt!AI$9:AI$39)+SUMIF(Nov!$AJ$9:$AJ$39,$A39,Nov!AI$9:AI$39)+SUMIF(Dez!$AJ$9:$AJ$39,$A39,Dez!AI$9:AI$39)</f>
        <v>0</v>
      </c>
      <c r="K39" s="16">
        <f>SUMIF(Jan!$AJ$43:$AJ$73,$A39,Jan!AI$43:AI$73)+SUMIF(Feb!$AJ$43:$AJ$73,$A39,Feb!AI$43:AI$73)+SUMIF(Mar!$AJ$43:$AJ$73,$A39,Mar!AI$43:AI$73)+SUMIF(Apr!$AJ$43:$AJ$73,$A39,Apr!AI$43:AI$73)+SUMIF(Mai!$AJ$43:$AJ$73,$A39,Mai!AI$43:AI$73)+SUMIF(Jun!$AJ$43:$AJ$73,$A39,Jun!AI$43:AI$73)+SUMIF(Jul!$AJ$43:$AJ$73,$A39,Jul!AI$43:AI$73)+SUMIF(Aug!$AJ$43:$AJ$73,$A39,Aug!AI$43:AI$73)+SUMIF(Sep!$AJ$43:$AJ$73,$A39,Sep!AI$43:AI$73)+SUMIF(Okt!$AJ$43:$AJ$73,$A39,Okt!AI$43:AI$73)+SUMIF(Nov!$AJ$43:$AJ$73,$A39,Nov!AI$43:AI$73)+SUMIF(Dez!$AJ$43:$AJ$73,$A39,Dez!AI$43:AI$73)</f>
        <v>0</v>
      </c>
      <c r="L39" s="16" t="str">
        <f t="shared" si="3"/>
        <v/>
      </c>
      <c r="M39" s="17">
        <f>SUMIF(Jan!$AJ$9:$AJ$39,$A39,Jan!AK$9:AK$39)+SUMIF(Feb!$AJ$9:$AJ$39,$A39,Feb!AK$9:AK$39)+SUMIF(Mar!$AI$9:$AI$39,$A39,Mar!AK$9:AK$39)+SUMIF(Apr!$AI$9:$AI$39,$A39,Apr!AK$9:AK$39)+SUMIF(Mai!$AI$9:$AI$39,$A39,Mai!AK$9:AM$39)+SUMIF(Jun!$AI$9:$AI$39,$A39,Jun!AK$9:AK$39)+SUMIF(Jul!$AI$9:$AI$39,$A39,Jul!AK$9:AK$39)+SUMIF(Aug!$AI$9:$AI$39,$A39,Aug!AK$9:AK$39)+SUMIF(Sep!$AI$9:$AI$39,$A39,Sep!AK$9:AK$39)+SUMIF(Okt!$AI$9:$AI$39,$A39,Okt!AK$9:AK$39)+SUMIF(Nov!$AI$9:$AI$39,$A39,Nov!AK$9:AK$39)+SUMIF(Dez!$AI$9:$AI$39,$A39,Dez!AK$9:AK$39)</f>
        <v>0</v>
      </c>
      <c r="N39" s="17">
        <f>SUMIF(Jan!$AJ$43:$AJ$73,$A39,Jan!AK$43:AK$73)+SUMIF(Feb!$AJ$43:$AJ$73,$A39,Feb!AK$43:AK$73)+SUMIF(Mar!$AI$43:$AI$73,$A39,Mar!AK$43:AK$73)+SUMIF(Apr!$AI$43:$AI$73,$A39,Apr!AK$43:AK$73)+SUMIF(Mai!$AI$43:$AI$73,$A39,Mai!AK$43:AM$73)+SUMIF(Jun!$AI$43:$AI$73,$A39,Jun!AK$43:AK$73)+SUMIF(Jul!$AI$43:$AI$73,$A39,Jul!AK$43:AK$73)+SUMIF(Aug!$AI$43:$AI$73,$A39,Aug!AK$43:AK$73)+SUMIF(Sep!$AI$43:$AI$73,$A39,Sep!AK$43:AK$73)+SUMIF(Okt!$AI$43:$AI$73,$A39,Okt!AK$43:AK$73)+SUMIF(Nov!$AI$43:$AI$73,$A39,Nov!AK$43:AK$73)+SUMIF(Dez!$AI$43:$AI$73,$A39,Dez!AK$43:AK$73)</f>
        <v>0</v>
      </c>
      <c r="O39" s="17" t="str">
        <f t="shared" si="4"/>
        <v/>
      </c>
      <c r="P39" s="74">
        <f>SUMIF(Jan!$AJ$9:$AJ$39,$A39,Jan!AL$9:AL$39)+SUMIF(Feb!$AJ$9:$AJ$39,$A39,Feb!AL$9:AL$39)+SUMIF(Mar!$AJ$9:$AJ$39,$A39,Mar!AL$9:AL$39)+SUMIF(Apr!$AJ$9:$AJ$39,$A39,Apr!AL$9:AL$39)+SUMIF(Mai!$AJ$9:$AJ$39,$A39,Mai!AL$9:AL$39)+SUMIF(Jun!$AJ$9:$AJ$39,$A39,Jun!AL$9:AL$39)+SUMIF(Jul!$AJ$9:$AJ$39,$A39,Jul!AL$9:AL$39)+SUMIF(Aug!$AJ$9:$AJ$39,$A39,Aug!AL$9:AL$39)+SUMIF(Sep!$AJ$9:$AJ$39,$A39,Sep!AL$9:AL$39)+SUMIF(Okt!$AJ$9:$AJ$39,$A39,Okt!AL$9:AL$39)+SUMIF(Nov!$AJ$9:$AJ$39,$A39,Nov!AL$9:AL$39)+SUMIF(Dez!$AJ$9:$AJ$39,$A39,Dez!AL$9:AL$39)</f>
        <v>0</v>
      </c>
      <c r="Q39" s="74">
        <f ca="1">SUMIF(Jan!$AJ$34:$AJ$73,$A39,Jan!AL$43:AL$73)+SUMIF(Feb!$AJ$43:$AJ$73,$A39,Feb!AL$43:AL$73)+SUMIF(Mar!$AJ$43:$AJ$73,$A39,Mar!AL$43:AL$73)+SUMIF(Apr!$AJ$43:$AJ$73,$A39,Apr!AL$43:AL$73)+SUMIF(Mai!$AJ$43:$AJ$73,$A39,Mai!AL$43:AL$73)+SUMIF(Jun!$AJ$43:$AJ$73,$A39,Jun!AL$43:AL$73)+SUMIF(Jul!$AJ$43:$AJ$73,$A39,Jul!AL$43:AL$73)+SUMIF(Aug!$AJ$43:$AJ$73,$A39,Aug!AL$43:AL$73)+SUMIF(Sep!$AJ$43:$AJ$73,$A39,Sep!AL$43:AL$73)+SUMIF(Okt!$AJ$43:$AJ$73,$A39,Okt!AL$43:AL$73)+SUMIF(Nov!$AJ$43:$AJ$73,$A39,Nov!AL$43:AL$73)+SUMIF(Dez!$AJ$43:$AJ$73,$A39,Dez!AL$43:AL$73)</f>
        <v>0</v>
      </c>
      <c r="R39" s="11" t="str">
        <f t="shared" ca="1" si="5"/>
        <v/>
      </c>
      <c r="S39" s="74" t="str">
        <f>IF(V39=0,"",(SUMIF(Jan!AO$9:AO$73,A39,Jan!AN$9:AN$73)+SUMIF(Feb!AO$9:AO$73,A39,Feb!AN$9:AN$73)+SUMIF(Mar!AO$9:AO$73,A39,Mar!AN$9:AN$73)+SUMIF(Apr!AO$9:AO$73,A39,Apr!AN$9:AN$73)+SUMIF(Mai!AO$9:AO$73,A39,Mai!AN$9:AN$73)+SUMIF(Jun!AO$9:AO$73,A39,Jun!AN$9:AN$73)+SUMIF(Jul!AO$9:AO$73,A39,Jul!AN$9:AN$73)+SUMIF(Aug!AO$9:AO$73,A39,Aug!AN$9:AN$73)+SUMIF(Sep!AO$9:AO$73,A39,Sep!AN$9:AN$73)+SUMIF(Okt!AO$9:AO$73,A39,Okt!AN$9:AN$73)+SUMIF(Nov!AO$9:AO$73,A39,Nov!AN$9:AN$73)+SUMIF(Dez!AO$9:AO$73,A39,Dez!AN$9:AN$73))/V39)</f>
        <v/>
      </c>
      <c r="T39" s="1" t="str">
        <f t="shared" si="6"/>
        <v/>
      </c>
      <c r="U39" s="6" t="str">
        <f t="shared" si="7"/>
        <v/>
      </c>
      <c r="V39" s="94">
        <f>COUNTIF(Jan!$AJ$9:$AJ$39,$A39)+COUNTIF(Jan!$AJ$43:$AJ$73,$A39)+COUNTIF(Feb!$AJ$9:$AJ$39,$A39)+COUNTIF(Feb!$AJ$43:$AJ$73,$A39)+COUNTIF(Mar!$AJ$9:$AJ$39,$A39)+COUNTIF(Mar!$AJ$43:$AJ$73,$A39)+COUNTIF(Apr!$AJ$9:$AJ$39,$A39)+COUNTIF(Apr!$AJ$43:$AJ$73,$A39)+COUNTIF(Mai!$AJ$9:$AJ$39,$A39)+COUNTIF(Mai!$AJ$43:$AJ$73,$A39)+COUNTIF(Jun!$AJ$9:$AJ$39,$A39)+COUNTIF(Jun!$AJ$43:$AJ$73,$A39)+COUNTIF(Jul!$AJ$9:$AJ$39,$A39)+COUNTIF(Jul!$AJ$43:$AJ$73,$A39)+COUNTIF(Aug!$AJ$9:$AJ$39,$A39)+COUNTIF(Aug!$AJ$43:$AJ$73,$A39)+COUNTIF(Sep!$AJ$9:$AJ$39,$A39)+COUNTIF(Sep!$AJ$43:$AJ$73,$A39)+COUNTIF(Okt!$AJ$9:$AJ$39,$A39)+COUNTIF(Okt!$AJ$43:$AJ$73,$A39)+COUNTIF(Nov!$AJ$9:$AJ$39,$A39)+COUNTIF(Nov!$AJ$43:$AJ$73,$A39)+COUNTIF(Dez!$AJ$9:$AJ$39,$A39)+COUNTIF(Dez!$AJ$43:$AJ$73,$A39)</f>
        <v>0</v>
      </c>
      <c r="W39" s="8" t="str">
        <f t="shared" si="8"/>
        <v/>
      </c>
      <c r="X39" s="6" t="str">
        <f t="shared" si="9"/>
        <v/>
      </c>
      <c r="Y39" s="18" t="str">
        <f t="shared" si="10"/>
        <v/>
      </c>
    </row>
    <row r="40" spans="1:25" x14ac:dyDescent="0.2">
      <c r="A40" s="175">
        <f t="shared" si="11"/>
        <v>28</v>
      </c>
      <c r="B40" s="93" t="e">
        <f t="shared" si="1"/>
        <v>#N/A</v>
      </c>
      <c r="C40" s="495">
        <f>SUMIF(Jan!$A$9:$A$39,$A40,Jan!G$9:G$39)+SUMIF(Feb!$A$9:$A$39,$A40,Feb!G$9:G$39)+SUMIF(Mar!$A$9:$A$39,$A40,Mar!G$9:G$39)+SUMIF(Apr!$A$9:$A$39,$A40,Apr!G$9:G$39)+SUMIF(Mai!$A$9:$A$39,$A40,Mai!G$9:G$39)+SUMIF(Jun!$A$9:$A$39,$A40,Jun!G$9:G$39)+SUMIF(Jul!$A$9:$A$39,$A40,Jul!G$9:G$39)+SUMIF(Aug!$A$9:$A$39,$A40,Aug!G$9:G$39)+SUMIF(Sep!$A$9:$A$39,$A40,Sep!G$9:G$39)+SUMIF(Okt!$A$9:$A$39,$A40,Okt!G$9:G$39)+SUMIF(Nov!$A$9:$A$39,$A40,Nov!G$9:G$39)+SUMIF(Dez!$A$9:$A$39,$A40,Dez!G$9:G$39)</f>
        <v>0</v>
      </c>
      <c r="D40" s="496">
        <f>SUMIF(Jan!$A$9:$A$39,$A40,Jan!H$9:H$39)+SUMIF(Feb!$A$9:$A$39,$A40,Feb!H$9:H$39)+SUMIF(Mar!$A$9:$A$39,$A40,Mar!H$9:H$39)+SUMIF(Apr!$A$9:$A$39,$A40,Apr!H$9:H$39)+SUMIF(Mai!$A$9:$A$39,$A40,Mai!H$9:H$39)+SUMIF(Jun!$A$9:$A$39,$A40,Jun!H$9:H$39)+SUMIF(Jul!$A$9:$A$39,$A40,Jul!H$9:H$39)+SUMIF(Aug!$A$9:$A$39,$A40,Aug!H$9:H$39)+SUMIF(Sep!$A$9:$A$39,$A40,Sep!H$9:H$39)+SUMIF(Okt!$A$9:$A$39,$A40,Okt!H$9:H$39)+SUMIF(Nov!$A$9:$A$39,$A40,Nov!H$9:H$39)+SUMIF(Dez!$A$9:$A$39,$A40,Dez!H$9:H$39)</f>
        <v>0</v>
      </c>
      <c r="E40" s="496">
        <f>COUNTIF(Jan!$AJ$9:$AJ$39,$A40)+COUNTIF(Feb!$AJ$9:$AJ$39,$A40)+COUNTIF(Mar!$AI$9:$AI$39,$A40)+COUNTIF(Apr!$AI$9:$AI$39,$A40)+COUNTIF(Mai!$AI$9:$AI$39,$A40)+COUNTIF(Jun!$AI$9:$AI$39,$A40)+COUNTIF(Jul!$AI$9:$AI$39,$A40)+COUNTIF(Aug!$AI$9:$AI$39,$A40)+COUNTIF(Sep!$AI$9:$AI$39,$A40)+COUNTIF(Okt!$AI$9:$AI$39,$A40)+COUNTIF(Nov!$AI$9:$AI$39,$A40)+COUNTIF(Dez!$AI$9:$AI$39,$A40)</f>
        <v>0</v>
      </c>
      <c r="F40" s="496">
        <f>COUNTIF(Jan!$AJ$43:$AJ$73,$A40)+COUNTIF(Feb!$AJ$43:$AJ$73,$A40)+COUNTIF(Mar!$AI$43:$AI$73,$A40)+COUNTIF(Apr!$AI$43:$AI$73,$A40)+COUNTIF(Mai!$AI$43:$AI$73,$A40)+COUNTIF(Jun!$AI$43:$AI$73,$A40)+COUNTIF(Jul!$AI$43:$AI$73,$A40)+COUNTIF(Aug!$AI$43:$AI$73,$A40)+COUNTIF(Sep!$AI$43:$AI$73,$A40)+COUNTIF(Okt!$AI$43:$AI$73,$A40)+COUNTIF(Nov!$AI$43:$AI$73,$A40)+COUNTIF(Dez!$AI$43:$AI$73,$A40)</f>
        <v>0</v>
      </c>
      <c r="G40" s="496">
        <f t="shared" si="2"/>
        <v>0</v>
      </c>
      <c r="H40" s="93" t="str">
        <f t="shared" si="0"/>
        <v/>
      </c>
      <c r="I40" s="93" t="str">
        <f>IF(ISERROR(H40/(Start!$D$25*Start!$D$25)),"",H40/(Start!$D$25*Start!$D$25))</f>
        <v/>
      </c>
      <c r="J40" s="16">
        <f>SUMIF(Jan!$AJ$9:$AJ$39,$A40,Jan!AI$9:AI$39)+SUMIF(Feb!$AJ$9:$AJ$39,$A40,Feb!AI$9:AI$39)+SUMIF(Mar!$AJ$9:$AJ$39,$A40,Mar!AI$9:AI$39)+SUMIF(Apr!$AJ$9:$AJ$39,$A40,Apr!AI$9:AI$39)+SUMIF(Mai!$AJ$9:$AJ$39,$A40,Mai!AI$9:AI$39)+SUMIF(Jun!$AJ$9:$AJ$39,$A40,Jun!AI$9:AI$39)+SUMIF(Jul!$AJ$9:$AJ$39,$A40,Jul!AI$9:AI$39)+SUMIF(Aug!$AJ$9:$AJ$39,$A40,Aug!AI$9:AI$39)+SUMIF(Sep!$AJ$9:$AJ$39,$A40,Sep!AI$9:AI$39)+SUMIF(Okt!$AJ$9:$AJ$39,$A40,Okt!AI$9:AI$39)+SUMIF(Nov!$AJ$9:$AJ$39,$A40,Nov!AI$9:AI$39)+SUMIF(Dez!$AJ$9:$AJ$39,$A40,Dez!AI$9:AI$39)</f>
        <v>0</v>
      </c>
      <c r="K40" s="16">
        <f>SUMIF(Jan!$AJ$43:$AJ$73,$A40,Jan!AI$43:AI$73)+SUMIF(Feb!$AJ$43:$AJ$73,$A40,Feb!AI$43:AI$73)+SUMIF(Mar!$AJ$43:$AJ$73,$A40,Mar!AI$43:AI$73)+SUMIF(Apr!$AJ$43:$AJ$73,$A40,Apr!AI$43:AI$73)+SUMIF(Mai!$AJ$43:$AJ$73,$A40,Mai!AI$43:AI$73)+SUMIF(Jun!$AJ$43:$AJ$73,$A40,Jun!AI$43:AI$73)+SUMIF(Jul!$AJ$43:$AJ$73,$A40,Jul!AI$43:AI$73)+SUMIF(Aug!$AJ$43:$AJ$73,$A40,Aug!AI$43:AI$73)+SUMIF(Sep!$AJ$43:$AJ$73,$A40,Sep!AI$43:AI$73)+SUMIF(Okt!$AJ$43:$AJ$73,$A40,Okt!AI$43:AI$73)+SUMIF(Nov!$AJ$43:$AJ$73,$A40,Nov!AI$43:AI$73)+SUMIF(Dez!$AJ$43:$AJ$73,$A40,Dez!AI$43:AI$73)</f>
        <v>0</v>
      </c>
      <c r="L40" s="16" t="str">
        <f t="shared" si="3"/>
        <v/>
      </c>
      <c r="M40" s="17">
        <f>SUMIF(Jan!$AJ$9:$AJ$39,$A40,Jan!AK$9:AK$39)+SUMIF(Feb!$AJ$9:$AJ$39,$A40,Feb!AK$9:AK$39)+SUMIF(Mar!$AI$9:$AI$39,$A40,Mar!AK$9:AK$39)+SUMIF(Apr!$AI$9:$AI$39,$A40,Apr!AK$9:AK$39)+SUMIF(Mai!$AI$9:$AI$39,$A40,Mai!AK$9:AM$39)+SUMIF(Jun!$AI$9:$AI$39,$A40,Jun!AK$9:AK$39)+SUMIF(Jul!$AI$9:$AI$39,$A40,Jul!AK$9:AK$39)+SUMIF(Aug!$AI$9:$AI$39,$A40,Aug!AK$9:AK$39)+SUMIF(Sep!$AI$9:$AI$39,$A40,Sep!AK$9:AK$39)+SUMIF(Okt!$AI$9:$AI$39,$A40,Okt!AK$9:AK$39)+SUMIF(Nov!$AI$9:$AI$39,$A40,Nov!AK$9:AK$39)+SUMIF(Dez!$AI$9:$AI$39,$A40,Dez!AK$9:AK$39)</f>
        <v>0</v>
      </c>
      <c r="N40" s="17">
        <f>SUMIF(Jan!$AJ$43:$AJ$73,$A40,Jan!AK$43:AK$73)+SUMIF(Feb!$AJ$43:$AJ$73,$A40,Feb!AK$43:AK$73)+SUMIF(Mar!$AI$43:$AI$73,$A40,Mar!AK$43:AK$73)+SUMIF(Apr!$AI$43:$AI$73,$A40,Apr!AK$43:AK$73)+SUMIF(Mai!$AI$43:$AI$73,$A40,Mai!AK$43:AM$73)+SUMIF(Jun!$AI$43:$AI$73,$A40,Jun!AK$43:AK$73)+SUMIF(Jul!$AI$43:$AI$73,$A40,Jul!AK$43:AK$73)+SUMIF(Aug!$AI$43:$AI$73,$A40,Aug!AK$43:AK$73)+SUMIF(Sep!$AI$43:$AI$73,$A40,Sep!AK$43:AK$73)+SUMIF(Okt!$AI$43:$AI$73,$A40,Okt!AK$43:AK$73)+SUMIF(Nov!$AI$43:$AI$73,$A40,Nov!AK$43:AK$73)+SUMIF(Dez!$AI$43:$AI$73,$A40,Dez!AK$43:AK$73)</f>
        <v>0</v>
      </c>
      <c r="O40" s="17" t="str">
        <f t="shared" si="4"/>
        <v/>
      </c>
      <c r="P40" s="74">
        <f>SUMIF(Jan!$AJ$9:$AJ$39,$A40,Jan!AL$9:AL$39)+SUMIF(Feb!$AJ$9:$AJ$39,$A40,Feb!AL$9:AL$39)+SUMIF(Mar!$AJ$9:$AJ$39,$A40,Mar!AL$9:AL$39)+SUMIF(Apr!$AJ$9:$AJ$39,$A40,Apr!AL$9:AL$39)+SUMIF(Mai!$AJ$9:$AJ$39,$A40,Mai!AL$9:AL$39)+SUMIF(Jun!$AJ$9:$AJ$39,$A40,Jun!AL$9:AL$39)+SUMIF(Jul!$AJ$9:$AJ$39,$A40,Jul!AL$9:AL$39)+SUMIF(Aug!$AJ$9:$AJ$39,$A40,Aug!AL$9:AL$39)+SUMIF(Sep!$AJ$9:$AJ$39,$A40,Sep!AL$9:AL$39)+SUMIF(Okt!$AJ$9:$AJ$39,$A40,Okt!AL$9:AL$39)+SUMIF(Nov!$AJ$9:$AJ$39,$A40,Nov!AL$9:AL$39)+SUMIF(Dez!$AJ$9:$AJ$39,$A40,Dez!AL$9:AL$39)</f>
        <v>0</v>
      </c>
      <c r="Q40" s="74">
        <f ca="1">SUMIF(Jan!$AJ$34:$AJ$73,$A40,Jan!AL$43:AL$73)+SUMIF(Feb!$AJ$43:$AJ$73,$A40,Feb!AL$43:AL$73)+SUMIF(Mar!$AJ$43:$AJ$73,$A40,Mar!AL$43:AL$73)+SUMIF(Apr!$AJ$43:$AJ$73,$A40,Apr!AL$43:AL$73)+SUMIF(Mai!$AJ$43:$AJ$73,$A40,Mai!AL$43:AL$73)+SUMIF(Jun!$AJ$43:$AJ$73,$A40,Jun!AL$43:AL$73)+SUMIF(Jul!$AJ$43:$AJ$73,$A40,Jul!AL$43:AL$73)+SUMIF(Aug!$AJ$43:$AJ$73,$A40,Aug!AL$43:AL$73)+SUMIF(Sep!$AJ$43:$AJ$73,$A40,Sep!AL$43:AL$73)+SUMIF(Okt!$AJ$43:$AJ$73,$A40,Okt!AL$43:AL$73)+SUMIF(Nov!$AJ$43:$AJ$73,$A40,Nov!AL$43:AL$73)+SUMIF(Dez!$AJ$43:$AJ$73,$A40,Dez!AL$43:AL$73)</f>
        <v>0</v>
      </c>
      <c r="R40" s="11" t="str">
        <f t="shared" ca="1" si="5"/>
        <v/>
      </c>
      <c r="S40" s="74" t="str">
        <f>IF(V40=0,"",(SUMIF(Jan!AO$9:AO$73,A40,Jan!AN$9:AN$73)+SUMIF(Feb!AO$9:AO$73,A40,Feb!AN$9:AN$73)+SUMIF(Mar!AO$9:AO$73,A40,Mar!AN$9:AN$73)+SUMIF(Apr!AO$9:AO$73,A40,Apr!AN$9:AN$73)+SUMIF(Mai!AO$9:AO$73,A40,Mai!AN$9:AN$73)+SUMIF(Jun!AO$9:AO$73,A40,Jun!AN$9:AN$73)+SUMIF(Jul!AO$9:AO$73,A40,Jul!AN$9:AN$73)+SUMIF(Aug!AO$9:AO$73,A40,Aug!AN$9:AN$73)+SUMIF(Sep!AO$9:AO$73,A40,Sep!AN$9:AN$73)+SUMIF(Okt!AO$9:AO$73,A40,Okt!AN$9:AN$73)+SUMIF(Nov!AO$9:AO$73,A40,Nov!AN$9:AN$73)+SUMIF(Dez!AO$9:AO$73,A40,Dez!AN$9:AN$73))/V40)</f>
        <v/>
      </c>
      <c r="T40" s="1" t="str">
        <f t="shared" si="6"/>
        <v/>
      </c>
      <c r="U40" s="6" t="str">
        <f t="shared" si="7"/>
        <v/>
      </c>
      <c r="V40" s="94">
        <f>COUNTIF(Jan!$AJ$9:$AJ$39,$A40)+COUNTIF(Jan!$AJ$43:$AJ$73,$A40)+COUNTIF(Feb!$AJ$9:$AJ$39,$A40)+COUNTIF(Feb!$AJ$43:$AJ$73,$A40)+COUNTIF(Mar!$AJ$9:$AJ$39,$A40)+COUNTIF(Mar!$AJ$43:$AJ$73,$A40)+COUNTIF(Apr!$AJ$9:$AJ$39,$A40)+COUNTIF(Apr!$AJ$43:$AJ$73,$A40)+COUNTIF(Mai!$AJ$9:$AJ$39,$A40)+COUNTIF(Mai!$AJ$43:$AJ$73,$A40)+COUNTIF(Jun!$AJ$9:$AJ$39,$A40)+COUNTIF(Jun!$AJ$43:$AJ$73,$A40)+COUNTIF(Jul!$AJ$9:$AJ$39,$A40)+COUNTIF(Jul!$AJ$43:$AJ$73,$A40)+COUNTIF(Aug!$AJ$9:$AJ$39,$A40)+COUNTIF(Aug!$AJ$43:$AJ$73,$A40)+COUNTIF(Sep!$AJ$9:$AJ$39,$A40)+COUNTIF(Sep!$AJ$43:$AJ$73,$A40)+COUNTIF(Okt!$AJ$9:$AJ$39,$A40)+COUNTIF(Okt!$AJ$43:$AJ$73,$A40)+COUNTIF(Nov!$AJ$9:$AJ$39,$A40)+COUNTIF(Nov!$AJ$43:$AJ$73,$A40)+COUNTIF(Dez!$AJ$9:$AJ$39,$A40)+COUNTIF(Dez!$AJ$43:$AJ$73,$A40)</f>
        <v>0</v>
      </c>
      <c r="W40" s="8" t="str">
        <f t="shared" si="8"/>
        <v/>
      </c>
      <c r="X40" s="6" t="str">
        <f t="shared" si="9"/>
        <v/>
      </c>
      <c r="Y40" s="18" t="str">
        <f t="shared" si="10"/>
        <v/>
      </c>
    </row>
    <row r="41" spans="1:25" x14ac:dyDescent="0.2">
      <c r="A41" s="175">
        <f t="shared" si="11"/>
        <v>29</v>
      </c>
      <c r="B41" s="93" t="e">
        <f t="shared" si="1"/>
        <v>#N/A</v>
      </c>
      <c r="C41" s="495">
        <f>SUMIF(Jan!$A$9:$A$39,$A41,Jan!G$9:G$39)+SUMIF(Feb!$A$9:$A$39,$A41,Feb!G$9:G$39)+SUMIF(Mar!$A$9:$A$39,$A41,Mar!G$9:G$39)+SUMIF(Apr!$A$9:$A$39,$A41,Apr!G$9:G$39)+SUMIF(Mai!$A$9:$A$39,$A41,Mai!G$9:G$39)+SUMIF(Jun!$A$9:$A$39,$A41,Jun!G$9:G$39)+SUMIF(Jul!$A$9:$A$39,$A41,Jul!G$9:G$39)+SUMIF(Aug!$A$9:$A$39,$A41,Aug!G$9:G$39)+SUMIF(Sep!$A$9:$A$39,$A41,Sep!G$9:G$39)+SUMIF(Okt!$A$9:$A$39,$A41,Okt!G$9:G$39)+SUMIF(Nov!$A$9:$A$39,$A41,Nov!G$9:G$39)+SUMIF(Dez!$A$9:$A$39,$A41,Dez!G$9:G$39)</f>
        <v>0</v>
      </c>
      <c r="D41" s="496">
        <f>SUMIF(Jan!$A$9:$A$39,$A41,Jan!H$9:H$39)+SUMIF(Feb!$A$9:$A$39,$A41,Feb!H$9:H$39)+SUMIF(Mar!$A$9:$A$39,$A41,Mar!H$9:H$39)+SUMIF(Apr!$A$9:$A$39,$A41,Apr!H$9:H$39)+SUMIF(Mai!$A$9:$A$39,$A41,Mai!H$9:H$39)+SUMIF(Jun!$A$9:$A$39,$A41,Jun!H$9:H$39)+SUMIF(Jul!$A$9:$A$39,$A41,Jul!H$9:H$39)+SUMIF(Aug!$A$9:$A$39,$A41,Aug!H$9:H$39)+SUMIF(Sep!$A$9:$A$39,$A41,Sep!H$9:H$39)+SUMIF(Okt!$A$9:$A$39,$A41,Okt!H$9:H$39)+SUMIF(Nov!$A$9:$A$39,$A41,Nov!H$9:H$39)+SUMIF(Dez!$A$9:$A$39,$A41,Dez!H$9:H$39)</f>
        <v>0</v>
      </c>
      <c r="E41" s="496">
        <f>COUNTIF(Jan!$AJ$9:$AJ$39,$A41)+COUNTIF(Feb!$AJ$9:$AJ$39,$A41)+COUNTIF(Mar!$AI$9:$AI$39,$A41)+COUNTIF(Apr!$AI$9:$AI$39,$A41)+COUNTIF(Mai!$AI$9:$AI$39,$A41)+COUNTIF(Jun!$AI$9:$AI$39,$A41)+COUNTIF(Jul!$AI$9:$AI$39,$A41)+COUNTIF(Aug!$AI$9:$AI$39,$A41)+COUNTIF(Sep!$AI$9:$AI$39,$A41)+COUNTIF(Okt!$AI$9:$AI$39,$A41)+COUNTIF(Nov!$AI$9:$AI$39,$A41)+COUNTIF(Dez!$AI$9:$AI$39,$A41)</f>
        <v>0</v>
      </c>
      <c r="F41" s="496">
        <f>COUNTIF(Jan!$AJ$43:$AJ$73,$A41)+COUNTIF(Feb!$AJ$43:$AJ$73,$A41)+COUNTIF(Mar!$AI$43:$AI$73,$A41)+COUNTIF(Apr!$AI$43:$AI$73,$A41)+COUNTIF(Mai!$AI$43:$AI$73,$A41)+COUNTIF(Jun!$AI$43:$AI$73,$A41)+COUNTIF(Jul!$AI$43:$AI$73,$A41)+COUNTIF(Aug!$AI$43:$AI$73,$A41)+COUNTIF(Sep!$AI$43:$AI$73,$A41)+COUNTIF(Okt!$AI$43:$AI$73,$A41)+COUNTIF(Nov!$AI$43:$AI$73,$A41)+COUNTIF(Dez!$AI$43:$AI$73,$A41)</f>
        <v>0</v>
      </c>
      <c r="G41" s="496">
        <f t="shared" si="2"/>
        <v>0</v>
      </c>
      <c r="H41" s="93" t="str">
        <f t="shared" si="0"/>
        <v/>
      </c>
      <c r="I41" s="93" t="str">
        <f>IF(ISERROR(H41/(Start!$D$25*Start!$D$25)),"",H41/(Start!$D$25*Start!$D$25))</f>
        <v/>
      </c>
      <c r="J41" s="16">
        <f>SUMIF(Jan!$AJ$9:$AJ$39,$A41,Jan!AI$9:AI$39)+SUMIF(Feb!$AJ$9:$AJ$39,$A41,Feb!AI$9:AI$39)+SUMIF(Mar!$AJ$9:$AJ$39,$A41,Mar!AI$9:AI$39)+SUMIF(Apr!$AJ$9:$AJ$39,$A41,Apr!AI$9:AI$39)+SUMIF(Mai!$AJ$9:$AJ$39,$A41,Mai!AI$9:AI$39)+SUMIF(Jun!$AJ$9:$AJ$39,$A41,Jun!AI$9:AI$39)+SUMIF(Jul!$AJ$9:$AJ$39,$A41,Jul!AI$9:AI$39)+SUMIF(Aug!$AJ$9:$AJ$39,$A41,Aug!AI$9:AI$39)+SUMIF(Sep!$AJ$9:$AJ$39,$A41,Sep!AI$9:AI$39)+SUMIF(Okt!$AJ$9:$AJ$39,$A41,Okt!AI$9:AI$39)+SUMIF(Nov!$AJ$9:$AJ$39,$A41,Nov!AI$9:AI$39)+SUMIF(Dez!$AJ$9:$AJ$39,$A41,Dez!AI$9:AI$39)</f>
        <v>0</v>
      </c>
      <c r="K41" s="16">
        <f>SUMIF(Jan!$AJ$43:$AJ$73,$A41,Jan!AI$43:AI$73)+SUMIF(Feb!$AJ$43:$AJ$73,$A41,Feb!AI$43:AI$73)+SUMIF(Mar!$AJ$43:$AJ$73,$A41,Mar!AI$43:AI$73)+SUMIF(Apr!$AJ$43:$AJ$73,$A41,Apr!AI$43:AI$73)+SUMIF(Mai!$AJ$43:$AJ$73,$A41,Mai!AI$43:AI$73)+SUMIF(Jun!$AJ$43:$AJ$73,$A41,Jun!AI$43:AI$73)+SUMIF(Jul!$AJ$43:$AJ$73,$A41,Jul!AI$43:AI$73)+SUMIF(Aug!$AJ$43:$AJ$73,$A41,Aug!AI$43:AI$73)+SUMIF(Sep!$AJ$43:$AJ$73,$A41,Sep!AI$43:AI$73)+SUMIF(Okt!$AJ$43:$AJ$73,$A41,Okt!AI$43:AI$73)+SUMIF(Nov!$AJ$43:$AJ$73,$A41,Nov!AI$43:AI$73)+SUMIF(Dez!$AJ$43:$AJ$73,$A41,Dez!AI$43:AI$73)</f>
        <v>0</v>
      </c>
      <c r="L41" s="16" t="str">
        <f t="shared" si="3"/>
        <v/>
      </c>
      <c r="M41" s="17">
        <f>SUMIF(Jan!$AJ$9:$AJ$39,$A41,Jan!AK$9:AK$39)+SUMIF(Feb!$AJ$9:$AJ$39,$A41,Feb!AK$9:AK$39)+SUMIF(Mar!$AI$9:$AI$39,$A41,Mar!AK$9:AK$39)+SUMIF(Apr!$AI$9:$AI$39,$A41,Apr!AK$9:AK$39)+SUMIF(Mai!$AI$9:$AI$39,$A41,Mai!AK$9:AM$39)+SUMIF(Jun!$AI$9:$AI$39,$A41,Jun!AK$9:AK$39)+SUMIF(Jul!$AI$9:$AI$39,$A41,Jul!AK$9:AK$39)+SUMIF(Aug!$AI$9:$AI$39,$A41,Aug!AK$9:AK$39)+SUMIF(Sep!$AI$9:$AI$39,$A41,Sep!AK$9:AK$39)+SUMIF(Okt!$AI$9:$AI$39,$A41,Okt!AK$9:AK$39)+SUMIF(Nov!$AI$9:$AI$39,$A41,Nov!AK$9:AK$39)+SUMIF(Dez!$AI$9:$AI$39,$A41,Dez!AK$9:AK$39)</f>
        <v>0</v>
      </c>
      <c r="N41" s="17">
        <f>SUMIF(Jan!$AJ$43:$AJ$73,$A41,Jan!AK$43:AK$73)+SUMIF(Feb!$AJ$43:$AJ$73,$A41,Feb!AK$43:AK$73)+SUMIF(Mar!$AI$43:$AI$73,$A41,Mar!AK$43:AK$73)+SUMIF(Apr!$AI$43:$AI$73,$A41,Apr!AK$43:AK$73)+SUMIF(Mai!$AI$43:$AI$73,$A41,Mai!AK$43:AM$73)+SUMIF(Jun!$AI$43:$AI$73,$A41,Jun!AK$43:AK$73)+SUMIF(Jul!$AI$43:$AI$73,$A41,Jul!AK$43:AK$73)+SUMIF(Aug!$AI$43:$AI$73,$A41,Aug!AK$43:AK$73)+SUMIF(Sep!$AI$43:$AI$73,$A41,Sep!AK$43:AK$73)+SUMIF(Okt!$AI$43:$AI$73,$A41,Okt!AK$43:AK$73)+SUMIF(Nov!$AI$43:$AI$73,$A41,Nov!AK$43:AK$73)+SUMIF(Dez!$AI$43:$AI$73,$A41,Dez!AK$43:AK$73)</f>
        <v>0</v>
      </c>
      <c r="O41" s="17" t="str">
        <f t="shared" si="4"/>
        <v/>
      </c>
      <c r="P41" s="74">
        <f>SUMIF(Jan!$AJ$9:$AJ$39,$A41,Jan!AL$9:AL$39)+SUMIF(Feb!$AJ$9:$AJ$39,$A41,Feb!AL$9:AL$39)+SUMIF(Mar!$AJ$9:$AJ$39,$A41,Mar!AL$9:AL$39)+SUMIF(Apr!$AJ$9:$AJ$39,$A41,Apr!AL$9:AL$39)+SUMIF(Mai!$AJ$9:$AJ$39,$A41,Mai!AL$9:AL$39)+SUMIF(Jun!$AJ$9:$AJ$39,$A41,Jun!AL$9:AL$39)+SUMIF(Jul!$AJ$9:$AJ$39,$A41,Jul!AL$9:AL$39)+SUMIF(Aug!$AJ$9:$AJ$39,$A41,Aug!AL$9:AL$39)+SUMIF(Sep!$AJ$9:$AJ$39,$A41,Sep!AL$9:AL$39)+SUMIF(Okt!$AJ$9:$AJ$39,$A41,Okt!AL$9:AL$39)+SUMIF(Nov!$AJ$9:$AJ$39,$A41,Nov!AL$9:AL$39)+SUMIF(Dez!$AJ$9:$AJ$39,$A41,Dez!AL$9:AL$39)</f>
        <v>0</v>
      </c>
      <c r="Q41" s="74">
        <f ca="1">SUMIF(Jan!$AJ$34:$AJ$73,$A41,Jan!AL$43:AL$73)+SUMIF(Feb!$AJ$43:$AJ$73,$A41,Feb!AL$43:AL$73)+SUMIF(Mar!$AJ$43:$AJ$73,$A41,Mar!AL$43:AL$73)+SUMIF(Apr!$AJ$43:$AJ$73,$A41,Apr!AL$43:AL$73)+SUMIF(Mai!$AJ$43:$AJ$73,$A41,Mai!AL$43:AL$73)+SUMIF(Jun!$AJ$43:$AJ$73,$A41,Jun!AL$43:AL$73)+SUMIF(Jul!$AJ$43:$AJ$73,$A41,Jul!AL$43:AL$73)+SUMIF(Aug!$AJ$43:$AJ$73,$A41,Aug!AL$43:AL$73)+SUMIF(Sep!$AJ$43:$AJ$73,$A41,Sep!AL$43:AL$73)+SUMIF(Okt!$AJ$43:$AJ$73,$A41,Okt!AL$43:AL$73)+SUMIF(Nov!$AJ$43:$AJ$73,$A41,Nov!AL$43:AL$73)+SUMIF(Dez!$AJ$43:$AJ$73,$A41,Dez!AL$43:AL$73)</f>
        <v>0</v>
      </c>
      <c r="R41" s="11" t="str">
        <f t="shared" ca="1" si="5"/>
        <v/>
      </c>
      <c r="S41" s="74" t="str">
        <f>IF(V41=0,"",(SUMIF(Jan!AO$9:AO$73,A41,Jan!AN$9:AN$73)+SUMIF(Feb!AO$9:AO$73,A41,Feb!AN$9:AN$73)+SUMIF(Mar!AO$9:AO$73,A41,Mar!AN$9:AN$73)+SUMIF(Apr!AO$9:AO$73,A41,Apr!AN$9:AN$73)+SUMIF(Mai!AO$9:AO$73,A41,Mai!AN$9:AN$73)+SUMIF(Jun!AO$9:AO$73,A41,Jun!AN$9:AN$73)+SUMIF(Jul!AO$9:AO$73,A41,Jul!AN$9:AN$73)+SUMIF(Aug!AO$9:AO$73,A41,Aug!AN$9:AN$73)+SUMIF(Sep!AO$9:AO$73,A41,Sep!AN$9:AN$73)+SUMIF(Okt!AO$9:AO$73,A41,Okt!AN$9:AN$73)+SUMIF(Nov!AO$9:AO$73,A41,Nov!AN$9:AN$73)+SUMIF(Dez!AO$9:AO$73,A41,Dez!AN$9:AN$73))/V41)</f>
        <v/>
      </c>
      <c r="T41" s="1" t="str">
        <f t="shared" si="6"/>
        <v/>
      </c>
      <c r="U41" s="6" t="str">
        <f t="shared" si="7"/>
        <v/>
      </c>
      <c r="V41" s="94">
        <f>COUNTIF(Jan!$AJ$9:$AJ$39,$A41)+COUNTIF(Jan!$AJ$43:$AJ$73,$A41)+COUNTIF(Feb!$AJ$9:$AJ$39,$A41)+COUNTIF(Feb!$AJ$43:$AJ$73,$A41)+COUNTIF(Mar!$AJ$9:$AJ$39,$A41)+COUNTIF(Mar!$AJ$43:$AJ$73,$A41)+COUNTIF(Apr!$AJ$9:$AJ$39,$A41)+COUNTIF(Apr!$AJ$43:$AJ$73,$A41)+COUNTIF(Mai!$AJ$9:$AJ$39,$A41)+COUNTIF(Mai!$AJ$43:$AJ$73,$A41)+COUNTIF(Jun!$AJ$9:$AJ$39,$A41)+COUNTIF(Jun!$AJ$43:$AJ$73,$A41)+COUNTIF(Jul!$AJ$9:$AJ$39,$A41)+COUNTIF(Jul!$AJ$43:$AJ$73,$A41)+COUNTIF(Aug!$AJ$9:$AJ$39,$A41)+COUNTIF(Aug!$AJ$43:$AJ$73,$A41)+COUNTIF(Sep!$AJ$9:$AJ$39,$A41)+COUNTIF(Sep!$AJ$43:$AJ$73,$A41)+COUNTIF(Okt!$AJ$9:$AJ$39,$A41)+COUNTIF(Okt!$AJ$43:$AJ$73,$A41)+COUNTIF(Nov!$AJ$9:$AJ$39,$A41)+COUNTIF(Nov!$AJ$43:$AJ$73,$A41)+COUNTIF(Dez!$AJ$9:$AJ$39,$A41)+COUNTIF(Dez!$AJ$43:$AJ$73,$A41)</f>
        <v>0</v>
      </c>
      <c r="W41" s="8" t="str">
        <f t="shared" si="8"/>
        <v/>
      </c>
      <c r="X41" s="6" t="str">
        <f t="shared" si="9"/>
        <v/>
      </c>
      <c r="Y41" s="18" t="str">
        <f t="shared" si="10"/>
        <v/>
      </c>
    </row>
    <row r="42" spans="1:25" x14ac:dyDescent="0.2">
      <c r="A42" s="175">
        <f t="shared" si="11"/>
        <v>30</v>
      </c>
      <c r="B42" s="93" t="e">
        <f t="shared" si="1"/>
        <v>#N/A</v>
      </c>
      <c r="C42" s="495">
        <f>SUMIF(Jan!$A$9:$A$39,$A42,Jan!G$9:G$39)+SUMIF(Feb!$A$9:$A$39,$A42,Feb!G$9:G$39)+SUMIF(Mar!$A$9:$A$39,$A42,Mar!G$9:G$39)+SUMIF(Apr!$A$9:$A$39,$A42,Apr!G$9:G$39)+SUMIF(Mai!$A$9:$A$39,$A42,Mai!G$9:G$39)+SUMIF(Jun!$A$9:$A$39,$A42,Jun!G$9:G$39)+SUMIF(Jul!$A$9:$A$39,$A42,Jul!G$9:G$39)+SUMIF(Aug!$A$9:$A$39,$A42,Aug!G$9:G$39)+SUMIF(Sep!$A$9:$A$39,$A42,Sep!G$9:G$39)+SUMIF(Okt!$A$9:$A$39,$A42,Okt!G$9:G$39)+SUMIF(Nov!$A$9:$A$39,$A42,Nov!G$9:G$39)+SUMIF(Dez!$A$9:$A$39,$A42,Dez!G$9:G$39)</f>
        <v>0</v>
      </c>
      <c r="D42" s="496">
        <f>SUMIF(Jan!$A$9:$A$39,$A42,Jan!H$9:H$39)+SUMIF(Feb!$A$9:$A$39,$A42,Feb!H$9:H$39)+SUMIF(Mar!$A$9:$A$39,$A42,Mar!H$9:H$39)+SUMIF(Apr!$A$9:$A$39,$A42,Apr!H$9:H$39)+SUMIF(Mai!$A$9:$A$39,$A42,Mai!H$9:H$39)+SUMIF(Jun!$A$9:$A$39,$A42,Jun!H$9:H$39)+SUMIF(Jul!$A$9:$A$39,$A42,Jul!H$9:H$39)+SUMIF(Aug!$A$9:$A$39,$A42,Aug!H$9:H$39)+SUMIF(Sep!$A$9:$A$39,$A42,Sep!H$9:H$39)+SUMIF(Okt!$A$9:$A$39,$A42,Okt!H$9:H$39)+SUMIF(Nov!$A$9:$A$39,$A42,Nov!H$9:H$39)+SUMIF(Dez!$A$9:$A$39,$A42,Dez!H$9:H$39)</f>
        <v>0</v>
      </c>
      <c r="E42" s="496">
        <f>COUNTIF(Jan!$AJ$9:$AJ$39,$A42)+COUNTIF(Feb!$AJ$9:$AJ$39,$A42)+COUNTIF(Mar!$AI$9:$AI$39,$A42)+COUNTIF(Apr!$AI$9:$AI$39,$A42)+COUNTIF(Mai!$AI$9:$AI$39,$A42)+COUNTIF(Jun!$AI$9:$AI$39,$A42)+COUNTIF(Jul!$AI$9:$AI$39,$A42)+COUNTIF(Aug!$AI$9:$AI$39,$A42)+COUNTIF(Sep!$AI$9:$AI$39,$A42)+COUNTIF(Okt!$AI$9:$AI$39,$A42)+COUNTIF(Nov!$AI$9:$AI$39,$A42)+COUNTIF(Dez!$AI$9:$AI$39,$A42)</f>
        <v>0</v>
      </c>
      <c r="F42" s="496">
        <f>COUNTIF(Jan!$AJ$43:$AJ$73,$A42)+COUNTIF(Feb!$AJ$43:$AJ$73,$A42)+COUNTIF(Mar!$AI$43:$AI$73,$A42)+COUNTIF(Apr!$AI$43:$AI$73,$A42)+COUNTIF(Mai!$AI$43:$AI$73,$A42)+COUNTIF(Jun!$AI$43:$AI$73,$A42)+COUNTIF(Jul!$AI$43:$AI$73,$A42)+COUNTIF(Aug!$AI$43:$AI$73,$A42)+COUNTIF(Sep!$AI$43:$AI$73,$A42)+COUNTIF(Okt!$AI$43:$AI$73,$A42)+COUNTIF(Nov!$AI$43:$AI$73,$A42)+COUNTIF(Dez!$AI$43:$AI$73,$A42)</f>
        <v>0</v>
      </c>
      <c r="G42" s="496">
        <f t="shared" si="2"/>
        <v>0</v>
      </c>
      <c r="H42" s="93" t="str">
        <f t="shared" si="0"/>
        <v/>
      </c>
      <c r="I42" s="93" t="str">
        <f>IF(ISERROR(H42/(Start!$D$25*Start!$D$25)),"",H42/(Start!$D$25*Start!$D$25))</f>
        <v/>
      </c>
      <c r="J42" s="16">
        <f>SUMIF(Jan!$AJ$9:$AJ$39,$A42,Jan!AI$9:AI$39)+SUMIF(Feb!$AJ$9:$AJ$39,$A42,Feb!AI$9:AI$39)+SUMIF(Mar!$AJ$9:$AJ$39,$A42,Mar!AI$9:AI$39)+SUMIF(Apr!$AJ$9:$AJ$39,$A42,Apr!AI$9:AI$39)+SUMIF(Mai!$AJ$9:$AJ$39,$A42,Mai!AI$9:AI$39)+SUMIF(Jun!$AJ$9:$AJ$39,$A42,Jun!AI$9:AI$39)+SUMIF(Jul!$AJ$9:$AJ$39,$A42,Jul!AI$9:AI$39)+SUMIF(Aug!$AJ$9:$AJ$39,$A42,Aug!AI$9:AI$39)+SUMIF(Sep!$AJ$9:$AJ$39,$A42,Sep!AI$9:AI$39)+SUMIF(Okt!$AJ$9:$AJ$39,$A42,Okt!AI$9:AI$39)+SUMIF(Nov!$AJ$9:$AJ$39,$A42,Nov!AI$9:AI$39)+SUMIF(Dez!$AJ$9:$AJ$39,$A42,Dez!AI$9:AI$39)</f>
        <v>0</v>
      </c>
      <c r="K42" s="16">
        <f>SUMIF(Jan!$AJ$43:$AJ$73,$A42,Jan!AI$43:AI$73)+SUMIF(Feb!$AJ$43:$AJ$73,$A42,Feb!AI$43:AI$73)+SUMIF(Mar!$AJ$43:$AJ$73,$A42,Mar!AI$43:AI$73)+SUMIF(Apr!$AJ$43:$AJ$73,$A42,Apr!AI$43:AI$73)+SUMIF(Mai!$AJ$43:$AJ$73,$A42,Mai!AI$43:AI$73)+SUMIF(Jun!$AJ$43:$AJ$73,$A42,Jun!AI$43:AI$73)+SUMIF(Jul!$AJ$43:$AJ$73,$A42,Jul!AI$43:AI$73)+SUMIF(Aug!$AJ$43:$AJ$73,$A42,Aug!AI$43:AI$73)+SUMIF(Sep!$AJ$43:$AJ$73,$A42,Sep!AI$43:AI$73)+SUMIF(Okt!$AJ$43:$AJ$73,$A42,Okt!AI$43:AI$73)+SUMIF(Nov!$AJ$43:$AJ$73,$A42,Nov!AI$43:AI$73)+SUMIF(Dez!$AJ$43:$AJ$73,$A42,Dez!AI$43:AI$73)</f>
        <v>0</v>
      </c>
      <c r="L42" s="16" t="str">
        <f t="shared" si="3"/>
        <v/>
      </c>
      <c r="M42" s="17">
        <f>SUMIF(Jan!$AJ$9:$AJ$39,$A42,Jan!AK$9:AK$39)+SUMIF(Feb!$AJ$9:$AJ$39,$A42,Feb!AK$9:AK$39)+SUMIF(Mar!$AI$9:$AI$39,$A42,Mar!AK$9:AK$39)+SUMIF(Apr!$AI$9:$AI$39,$A42,Apr!AK$9:AK$39)+SUMIF(Mai!$AI$9:$AI$39,$A42,Mai!AK$9:AM$39)+SUMIF(Jun!$AI$9:$AI$39,$A42,Jun!AK$9:AK$39)+SUMIF(Jul!$AI$9:$AI$39,$A42,Jul!AK$9:AK$39)+SUMIF(Aug!$AI$9:$AI$39,$A42,Aug!AK$9:AK$39)+SUMIF(Sep!$AI$9:$AI$39,$A42,Sep!AK$9:AK$39)+SUMIF(Okt!$AI$9:$AI$39,$A42,Okt!AK$9:AK$39)+SUMIF(Nov!$AI$9:$AI$39,$A42,Nov!AK$9:AK$39)+SUMIF(Dez!$AI$9:$AI$39,$A42,Dez!AK$9:AK$39)</f>
        <v>0</v>
      </c>
      <c r="N42" s="17">
        <f>SUMIF(Jan!$AJ$43:$AJ$73,$A42,Jan!AK$43:AK$73)+SUMIF(Feb!$AJ$43:$AJ$73,$A42,Feb!AK$43:AK$73)+SUMIF(Mar!$AI$43:$AI$73,$A42,Mar!AK$43:AK$73)+SUMIF(Apr!$AI$43:$AI$73,$A42,Apr!AK$43:AK$73)+SUMIF(Mai!$AI$43:$AI$73,$A42,Mai!AK$43:AM$73)+SUMIF(Jun!$AI$43:$AI$73,$A42,Jun!AK$43:AK$73)+SUMIF(Jul!$AI$43:$AI$73,$A42,Jul!AK$43:AK$73)+SUMIF(Aug!$AI$43:$AI$73,$A42,Aug!AK$43:AK$73)+SUMIF(Sep!$AI$43:$AI$73,$A42,Sep!AK$43:AK$73)+SUMIF(Okt!$AI$43:$AI$73,$A42,Okt!AK$43:AK$73)+SUMIF(Nov!$AI$43:$AI$73,$A42,Nov!AK$43:AK$73)+SUMIF(Dez!$AI$43:$AI$73,$A42,Dez!AK$43:AK$73)</f>
        <v>0</v>
      </c>
      <c r="O42" s="17" t="str">
        <f t="shared" si="4"/>
        <v/>
      </c>
      <c r="P42" s="74">
        <f>SUMIF(Jan!$AJ$9:$AJ$39,$A42,Jan!AL$9:AL$39)+SUMIF(Feb!$AJ$9:$AJ$39,$A42,Feb!AL$9:AL$39)+SUMIF(Mar!$AJ$9:$AJ$39,$A42,Mar!AL$9:AL$39)+SUMIF(Apr!$AJ$9:$AJ$39,$A42,Apr!AL$9:AL$39)+SUMIF(Mai!$AJ$9:$AJ$39,$A42,Mai!AL$9:AL$39)+SUMIF(Jun!$AJ$9:$AJ$39,$A42,Jun!AL$9:AL$39)+SUMIF(Jul!$AJ$9:$AJ$39,$A42,Jul!AL$9:AL$39)+SUMIF(Aug!$AJ$9:$AJ$39,$A42,Aug!AL$9:AL$39)+SUMIF(Sep!$AJ$9:$AJ$39,$A42,Sep!AL$9:AL$39)+SUMIF(Okt!$AJ$9:$AJ$39,$A42,Okt!AL$9:AL$39)+SUMIF(Nov!$AJ$9:$AJ$39,$A42,Nov!AL$9:AL$39)+SUMIF(Dez!$AJ$9:$AJ$39,$A42,Dez!AL$9:AL$39)</f>
        <v>0</v>
      </c>
      <c r="Q42" s="74">
        <f ca="1">SUMIF(Jan!$AJ$34:$AJ$73,$A42,Jan!AL$43:AL$73)+SUMIF(Feb!$AJ$43:$AJ$73,$A42,Feb!AL$43:AL$73)+SUMIF(Mar!$AJ$43:$AJ$73,$A42,Mar!AL$43:AL$73)+SUMIF(Apr!$AJ$43:$AJ$73,$A42,Apr!AL$43:AL$73)+SUMIF(Mai!$AJ$43:$AJ$73,$A42,Mai!AL$43:AL$73)+SUMIF(Jun!$AJ$43:$AJ$73,$A42,Jun!AL$43:AL$73)+SUMIF(Jul!$AJ$43:$AJ$73,$A42,Jul!AL$43:AL$73)+SUMIF(Aug!$AJ$43:$AJ$73,$A42,Aug!AL$43:AL$73)+SUMIF(Sep!$AJ$43:$AJ$73,$A42,Sep!AL$43:AL$73)+SUMIF(Okt!$AJ$43:$AJ$73,$A42,Okt!AL$43:AL$73)+SUMIF(Nov!$AJ$43:$AJ$73,$A42,Nov!AL$43:AL$73)+SUMIF(Dez!$AJ$43:$AJ$73,$A42,Dez!AL$43:AL$73)</f>
        <v>0</v>
      </c>
      <c r="R42" s="11" t="str">
        <f t="shared" ca="1" si="5"/>
        <v/>
      </c>
      <c r="S42" s="74" t="str">
        <f>IF(V42=0,"",(SUMIF(Jan!AO$9:AO$73,A42,Jan!AN$9:AN$73)+SUMIF(Feb!AO$9:AO$73,A42,Feb!AN$9:AN$73)+SUMIF(Mar!AO$9:AO$73,A42,Mar!AN$9:AN$73)+SUMIF(Apr!AO$9:AO$73,A42,Apr!AN$9:AN$73)+SUMIF(Mai!AO$9:AO$73,A42,Mai!AN$9:AN$73)+SUMIF(Jun!AO$9:AO$73,A42,Jun!AN$9:AN$73)+SUMIF(Jul!AO$9:AO$73,A42,Jul!AN$9:AN$73)+SUMIF(Aug!AO$9:AO$73,A42,Aug!AN$9:AN$73)+SUMIF(Sep!AO$9:AO$73,A42,Sep!AN$9:AN$73)+SUMIF(Okt!AO$9:AO$73,A42,Okt!AN$9:AN$73)+SUMIF(Nov!AO$9:AO$73,A42,Nov!AN$9:AN$73)+SUMIF(Dez!AO$9:AO$73,A42,Dez!AN$9:AN$73))/V42)</f>
        <v/>
      </c>
      <c r="T42" s="1" t="str">
        <f t="shared" si="6"/>
        <v/>
      </c>
      <c r="U42" s="6" t="str">
        <f t="shared" si="7"/>
        <v/>
      </c>
      <c r="V42" s="94">
        <f>COUNTIF(Jan!$AJ$9:$AJ$39,$A42)+COUNTIF(Jan!$AJ$43:$AJ$73,$A42)+COUNTIF(Feb!$AJ$9:$AJ$39,$A42)+COUNTIF(Feb!$AJ$43:$AJ$73,$A42)+COUNTIF(Mar!$AJ$9:$AJ$39,$A42)+COUNTIF(Mar!$AJ$43:$AJ$73,$A42)+COUNTIF(Apr!$AJ$9:$AJ$39,$A42)+COUNTIF(Apr!$AJ$43:$AJ$73,$A42)+COUNTIF(Mai!$AJ$9:$AJ$39,$A42)+COUNTIF(Mai!$AJ$43:$AJ$73,$A42)+COUNTIF(Jun!$AJ$9:$AJ$39,$A42)+COUNTIF(Jun!$AJ$43:$AJ$73,$A42)+COUNTIF(Jul!$AJ$9:$AJ$39,$A42)+COUNTIF(Jul!$AJ$43:$AJ$73,$A42)+COUNTIF(Aug!$AJ$9:$AJ$39,$A42)+COUNTIF(Aug!$AJ$43:$AJ$73,$A42)+COUNTIF(Sep!$AJ$9:$AJ$39,$A42)+COUNTIF(Sep!$AJ$43:$AJ$73,$A42)+COUNTIF(Okt!$AJ$9:$AJ$39,$A42)+COUNTIF(Okt!$AJ$43:$AJ$73,$A42)+COUNTIF(Nov!$AJ$9:$AJ$39,$A42)+COUNTIF(Nov!$AJ$43:$AJ$73,$A42)+COUNTIF(Dez!$AJ$9:$AJ$39,$A42)+COUNTIF(Dez!$AJ$43:$AJ$73,$A42)</f>
        <v>0</v>
      </c>
      <c r="W42" s="8" t="str">
        <f t="shared" si="8"/>
        <v/>
      </c>
      <c r="X42" s="6" t="str">
        <f t="shared" si="9"/>
        <v/>
      </c>
      <c r="Y42" s="18" t="str">
        <f t="shared" si="10"/>
        <v/>
      </c>
    </row>
    <row r="43" spans="1:25" x14ac:dyDescent="0.2">
      <c r="A43" s="175">
        <f t="shared" si="11"/>
        <v>31</v>
      </c>
      <c r="B43" s="93" t="e">
        <f t="shared" si="1"/>
        <v>#N/A</v>
      </c>
      <c r="C43" s="495">
        <f>SUMIF(Jan!$A$9:$A$39,$A43,Jan!G$9:G$39)+SUMIF(Feb!$A$9:$A$39,$A43,Feb!G$9:G$39)+SUMIF(Mar!$A$9:$A$39,$A43,Mar!G$9:G$39)+SUMIF(Apr!$A$9:$A$39,$A43,Apr!G$9:G$39)+SUMIF(Mai!$A$9:$A$39,$A43,Mai!G$9:G$39)+SUMIF(Jun!$A$9:$A$39,$A43,Jun!G$9:G$39)+SUMIF(Jul!$A$9:$A$39,$A43,Jul!G$9:G$39)+SUMIF(Aug!$A$9:$A$39,$A43,Aug!G$9:G$39)+SUMIF(Sep!$A$9:$A$39,$A43,Sep!G$9:G$39)+SUMIF(Okt!$A$9:$A$39,$A43,Okt!G$9:G$39)+SUMIF(Nov!$A$9:$A$39,$A43,Nov!G$9:G$39)+SUMIF(Dez!$A$9:$A$39,$A43,Dez!G$9:G$39)</f>
        <v>0</v>
      </c>
      <c r="D43" s="496">
        <f>SUMIF(Jan!$A$9:$A$39,$A43,Jan!H$9:H$39)+SUMIF(Feb!$A$9:$A$39,$A43,Feb!H$9:H$39)+SUMIF(Mar!$A$9:$A$39,$A43,Mar!H$9:H$39)+SUMIF(Apr!$A$9:$A$39,$A43,Apr!H$9:H$39)+SUMIF(Mai!$A$9:$A$39,$A43,Mai!H$9:H$39)+SUMIF(Jun!$A$9:$A$39,$A43,Jun!H$9:H$39)+SUMIF(Jul!$A$9:$A$39,$A43,Jul!H$9:H$39)+SUMIF(Aug!$A$9:$A$39,$A43,Aug!H$9:H$39)+SUMIF(Sep!$A$9:$A$39,$A43,Sep!H$9:H$39)+SUMIF(Okt!$A$9:$A$39,$A43,Okt!H$9:H$39)+SUMIF(Nov!$A$9:$A$39,$A43,Nov!H$9:H$39)+SUMIF(Dez!$A$9:$A$39,$A43,Dez!H$9:H$39)</f>
        <v>0</v>
      </c>
      <c r="E43" s="496">
        <f>COUNTIF(Jan!$AJ$9:$AJ$39,$A43)+COUNTIF(Feb!$AJ$9:$AJ$39,$A43)+COUNTIF(Mar!$AI$9:$AI$39,$A43)+COUNTIF(Apr!$AI$9:$AI$39,$A43)+COUNTIF(Mai!$AI$9:$AI$39,$A43)+COUNTIF(Jun!$AI$9:$AI$39,$A43)+COUNTIF(Jul!$AI$9:$AI$39,$A43)+COUNTIF(Aug!$AI$9:$AI$39,$A43)+COUNTIF(Sep!$AI$9:$AI$39,$A43)+COUNTIF(Okt!$AI$9:$AI$39,$A43)+COUNTIF(Nov!$AI$9:$AI$39,$A43)+COUNTIF(Dez!$AI$9:$AI$39,$A43)</f>
        <v>0</v>
      </c>
      <c r="F43" s="496">
        <f>COUNTIF(Jan!$AJ$43:$AJ$73,$A43)+COUNTIF(Feb!$AJ$43:$AJ$73,$A43)+COUNTIF(Mar!$AI$43:$AI$73,$A43)+COUNTIF(Apr!$AI$43:$AI$73,$A43)+COUNTIF(Mai!$AI$43:$AI$73,$A43)+COUNTIF(Jun!$AI$43:$AI$73,$A43)+COUNTIF(Jul!$AI$43:$AI$73,$A43)+COUNTIF(Aug!$AI$43:$AI$73,$A43)+COUNTIF(Sep!$AI$43:$AI$73,$A43)+COUNTIF(Okt!$AI$43:$AI$73,$A43)+COUNTIF(Nov!$AI$43:$AI$73,$A43)+COUNTIF(Dez!$AI$43:$AI$73,$A43)</f>
        <v>0</v>
      </c>
      <c r="G43" s="496">
        <f t="shared" si="2"/>
        <v>0</v>
      </c>
      <c r="H43" s="93" t="str">
        <f t="shared" si="0"/>
        <v/>
      </c>
      <c r="I43" s="93" t="str">
        <f>IF(ISERROR(H43/(Start!$D$25*Start!$D$25)),"",H43/(Start!$D$25*Start!$D$25))</f>
        <v/>
      </c>
      <c r="J43" s="16">
        <f>SUMIF(Jan!$AJ$9:$AJ$39,$A43,Jan!AI$9:AI$39)+SUMIF(Feb!$AJ$9:$AJ$39,$A43,Feb!AI$9:AI$39)+SUMIF(Mar!$AJ$9:$AJ$39,$A43,Mar!AI$9:AI$39)+SUMIF(Apr!$AJ$9:$AJ$39,$A43,Apr!AI$9:AI$39)+SUMIF(Mai!$AJ$9:$AJ$39,$A43,Mai!AI$9:AI$39)+SUMIF(Jun!$AJ$9:$AJ$39,$A43,Jun!AI$9:AI$39)+SUMIF(Jul!$AJ$9:$AJ$39,$A43,Jul!AI$9:AI$39)+SUMIF(Aug!$AJ$9:$AJ$39,$A43,Aug!AI$9:AI$39)+SUMIF(Sep!$AJ$9:$AJ$39,$A43,Sep!AI$9:AI$39)+SUMIF(Okt!$AJ$9:$AJ$39,$A43,Okt!AI$9:AI$39)+SUMIF(Nov!$AJ$9:$AJ$39,$A43,Nov!AI$9:AI$39)+SUMIF(Dez!$AJ$9:$AJ$39,$A43,Dez!AI$9:AI$39)</f>
        <v>0</v>
      </c>
      <c r="K43" s="16">
        <f>SUMIF(Jan!$AJ$43:$AJ$73,$A43,Jan!AI$43:AI$73)+SUMIF(Feb!$AJ$43:$AJ$73,$A43,Feb!AI$43:AI$73)+SUMIF(Mar!$AJ$43:$AJ$73,$A43,Mar!AI$43:AI$73)+SUMIF(Apr!$AJ$43:$AJ$73,$A43,Apr!AI$43:AI$73)+SUMIF(Mai!$AJ$43:$AJ$73,$A43,Mai!AI$43:AI$73)+SUMIF(Jun!$AJ$43:$AJ$73,$A43,Jun!AI$43:AI$73)+SUMIF(Jul!$AJ$43:$AJ$73,$A43,Jul!AI$43:AI$73)+SUMIF(Aug!$AJ$43:$AJ$73,$A43,Aug!AI$43:AI$73)+SUMIF(Sep!$AJ$43:$AJ$73,$A43,Sep!AI$43:AI$73)+SUMIF(Okt!$AJ$43:$AJ$73,$A43,Okt!AI$43:AI$73)+SUMIF(Nov!$AJ$43:$AJ$73,$A43,Nov!AI$43:AI$73)+SUMIF(Dez!$AJ$43:$AJ$73,$A43,Dez!AI$43:AI$73)</f>
        <v>0</v>
      </c>
      <c r="L43" s="16" t="str">
        <f t="shared" si="3"/>
        <v/>
      </c>
      <c r="M43" s="17">
        <f>SUMIF(Jan!$AJ$9:$AJ$39,$A43,Jan!AK$9:AK$39)+SUMIF(Feb!$AJ$9:$AJ$39,$A43,Feb!AK$9:AK$39)+SUMIF(Mar!$AI$9:$AI$39,$A43,Mar!AK$9:AK$39)+SUMIF(Apr!$AI$9:$AI$39,$A43,Apr!AK$9:AK$39)+SUMIF(Mai!$AI$9:$AI$39,$A43,Mai!AK$9:AM$39)+SUMIF(Jun!$AI$9:$AI$39,$A43,Jun!AK$9:AK$39)+SUMIF(Jul!$AI$9:$AI$39,$A43,Jul!AK$9:AK$39)+SUMIF(Aug!$AI$9:$AI$39,$A43,Aug!AK$9:AK$39)+SUMIF(Sep!$AI$9:$AI$39,$A43,Sep!AK$9:AK$39)+SUMIF(Okt!$AI$9:$AI$39,$A43,Okt!AK$9:AK$39)+SUMIF(Nov!$AI$9:$AI$39,$A43,Nov!AK$9:AK$39)+SUMIF(Dez!$AI$9:$AI$39,$A43,Dez!AK$9:AK$39)</f>
        <v>0</v>
      </c>
      <c r="N43" s="17">
        <f>SUMIF(Jan!$AJ$43:$AJ$73,$A43,Jan!AK$43:AK$73)+SUMIF(Feb!$AJ$43:$AJ$73,$A43,Feb!AK$43:AK$73)+SUMIF(Mar!$AI$43:$AI$73,$A43,Mar!AK$43:AK$73)+SUMIF(Apr!$AI$43:$AI$73,$A43,Apr!AK$43:AK$73)+SUMIF(Mai!$AI$43:$AI$73,$A43,Mai!AK$43:AM$73)+SUMIF(Jun!$AI$43:$AI$73,$A43,Jun!AK$43:AK$73)+SUMIF(Jul!$AI$43:$AI$73,$A43,Jul!AK$43:AK$73)+SUMIF(Aug!$AI$43:$AI$73,$A43,Aug!AK$43:AK$73)+SUMIF(Sep!$AI$43:$AI$73,$A43,Sep!AK$43:AK$73)+SUMIF(Okt!$AI$43:$AI$73,$A43,Okt!AK$43:AK$73)+SUMIF(Nov!$AI$43:$AI$73,$A43,Nov!AK$43:AK$73)+SUMIF(Dez!$AI$43:$AI$73,$A43,Dez!AK$43:AK$73)</f>
        <v>0</v>
      </c>
      <c r="O43" s="17" t="str">
        <f t="shared" si="4"/>
        <v/>
      </c>
      <c r="P43" s="74">
        <f>SUMIF(Jan!$AJ$9:$AJ$39,$A43,Jan!AL$9:AL$39)+SUMIF(Feb!$AJ$9:$AJ$39,$A43,Feb!AL$9:AL$39)+SUMIF(Mar!$AJ$9:$AJ$39,$A43,Mar!AL$9:AL$39)+SUMIF(Apr!$AJ$9:$AJ$39,$A43,Apr!AL$9:AL$39)+SUMIF(Mai!$AJ$9:$AJ$39,$A43,Mai!AL$9:AL$39)+SUMIF(Jun!$AJ$9:$AJ$39,$A43,Jun!AL$9:AL$39)+SUMIF(Jul!$AJ$9:$AJ$39,$A43,Jul!AL$9:AL$39)+SUMIF(Aug!$AJ$9:$AJ$39,$A43,Aug!AL$9:AL$39)+SUMIF(Sep!$AJ$9:$AJ$39,$A43,Sep!AL$9:AL$39)+SUMIF(Okt!$AJ$9:$AJ$39,$A43,Okt!AL$9:AL$39)+SUMIF(Nov!$AJ$9:$AJ$39,$A43,Nov!AL$9:AL$39)+SUMIF(Dez!$AJ$9:$AJ$39,$A43,Dez!AL$9:AL$39)</f>
        <v>0</v>
      </c>
      <c r="Q43" s="74">
        <f ca="1">SUMIF(Jan!$AJ$34:$AJ$73,$A43,Jan!AL$43:AL$73)+SUMIF(Feb!$AJ$43:$AJ$73,$A43,Feb!AL$43:AL$73)+SUMIF(Mar!$AJ$43:$AJ$73,$A43,Mar!AL$43:AL$73)+SUMIF(Apr!$AJ$43:$AJ$73,$A43,Apr!AL$43:AL$73)+SUMIF(Mai!$AJ$43:$AJ$73,$A43,Mai!AL$43:AL$73)+SUMIF(Jun!$AJ$43:$AJ$73,$A43,Jun!AL$43:AL$73)+SUMIF(Jul!$AJ$43:$AJ$73,$A43,Jul!AL$43:AL$73)+SUMIF(Aug!$AJ$43:$AJ$73,$A43,Aug!AL$43:AL$73)+SUMIF(Sep!$AJ$43:$AJ$73,$A43,Sep!AL$43:AL$73)+SUMIF(Okt!$AJ$43:$AJ$73,$A43,Okt!AL$43:AL$73)+SUMIF(Nov!$AJ$43:$AJ$73,$A43,Nov!AL$43:AL$73)+SUMIF(Dez!$AJ$43:$AJ$73,$A43,Dez!AL$43:AL$73)</f>
        <v>0</v>
      </c>
      <c r="R43" s="11" t="str">
        <f t="shared" ca="1" si="5"/>
        <v/>
      </c>
      <c r="S43" s="74" t="str">
        <f>IF(V43=0,"",(SUMIF(Jan!AO$9:AO$73,A43,Jan!AN$9:AN$73)+SUMIF(Feb!AO$9:AO$73,A43,Feb!AN$9:AN$73)+SUMIF(Mar!AO$9:AO$73,A43,Mar!AN$9:AN$73)+SUMIF(Apr!AO$9:AO$73,A43,Apr!AN$9:AN$73)+SUMIF(Mai!AO$9:AO$73,A43,Mai!AN$9:AN$73)+SUMIF(Jun!AO$9:AO$73,A43,Jun!AN$9:AN$73)+SUMIF(Jul!AO$9:AO$73,A43,Jul!AN$9:AN$73)+SUMIF(Aug!AO$9:AO$73,A43,Aug!AN$9:AN$73)+SUMIF(Sep!AO$9:AO$73,A43,Sep!AN$9:AN$73)+SUMIF(Okt!AO$9:AO$73,A43,Okt!AN$9:AN$73)+SUMIF(Nov!AO$9:AO$73,A43,Nov!AN$9:AN$73)+SUMIF(Dez!AO$9:AO$73,A43,Dez!AN$9:AN$73))/V43)</f>
        <v/>
      </c>
      <c r="T43" s="1" t="str">
        <f t="shared" si="6"/>
        <v/>
      </c>
      <c r="U43" s="6" t="str">
        <f t="shared" si="7"/>
        <v/>
      </c>
      <c r="V43" s="94">
        <f>COUNTIF(Jan!$AJ$9:$AJ$39,$A43)+COUNTIF(Jan!$AJ$43:$AJ$73,$A43)+COUNTIF(Feb!$AJ$9:$AJ$39,$A43)+COUNTIF(Feb!$AJ$43:$AJ$73,$A43)+COUNTIF(Mar!$AJ$9:$AJ$39,$A43)+COUNTIF(Mar!$AJ$43:$AJ$73,$A43)+COUNTIF(Apr!$AJ$9:$AJ$39,$A43)+COUNTIF(Apr!$AJ$43:$AJ$73,$A43)+COUNTIF(Mai!$AJ$9:$AJ$39,$A43)+COUNTIF(Mai!$AJ$43:$AJ$73,$A43)+COUNTIF(Jun!$AJ$9:$AJ$39,$A43)+COUNTIF(Jun!$AJ$43:$AJ$73,$A43)+COUNTIF(Jul!$AJ$9:$AJ$39,$A43)+COUNTIF(Jul!$AJ$43:$AJ$73,$A43)+COUNTIF(Aug!$AJ$9:$AJ$39,$A43)+COUNTIF(Aug!$AJ$43:$AJ$73,$A43)+COUNTIF(Sep!$AJ$9:$AJ$39,$A43)+COUNTIF(Sep!$AJ$43:$AJ$73,$A43)+COUNTIF(Okt!$AJ$9:$AJ$39,$A43)+COUNTIF(Okt!$AJ$43:$AJ$73,$A43)+COUNTIF(Nov!$AJ$9:$AJ$39,$A43)+COUNTIF(Nov!$AJ$43:$AJ$73,$A43)+COUNTIF(Dez!$AJ$9:$AJ$39,$A43)+COUNTIF(Dez!$AJ$43:$AJ$73,$A43)</f>
        <v>0</v>
      </c>
      <c r="W43" s="8" t="str">
        <f t="shared" si="8"/>
        <v/>
      </c>
      <c r="X43" s="6" t="str">
        <f t="shared" si="9"/>
        <v/>
      </c>
      <c r="Y43" s="18" t="str">
        <f t="shared" si="10"/>
        <v/>
      </c>
    </row>
    <row r="44" spans="1:25" x14ac:dyDescent="0.2">
      <c r="A44" s="175">
        <f t="shared" si="11"/>
        <v>32</v>
      </c>
      <c r="B44" s="93" t="e">
        <f t="shared" si="1"/>
        <v>#N/A</v>
      </c>
      <c r="C44" s="495">
        <f>SUMIF(Jan!$A$9:$A$39,$A44,Jan!G$9:G$39)+SUMIF(Feb!$A$9:$A$39,$A44,Feb!G$9:G$39)+SUMIF(Mar!$A$9:$A$39,$A44,Mar!G$9:G$39)+SUMIF(Apr!$A$9:$A$39,$A44,Apr!G$9:G$39)+SUMIF(Mai!$A$9:$A$39,$A44,Mai!G$9:G$39)+SUMIF(Jun!$A$9:$A$39,$A44,Jun!G$9:G$39)+SUMIF(Jul!$A$9:$A$39,$A44,Jul!G$9:G$39)+SUMIF(Aug!$A$9:$A$39,$A44,Aug!G$9:G$39)+SUMIF(Sep!$A$9:$A$39,$A44,Sep!G$9:G$39)+SUMIF(Okt!$A$9:$A$39,$A44,Okt!G$9:G$39)+SUMIF(Nov!$A$9:$A$39,$A44,Nov!G$9:G$39)+SUMIF(Dez!$A$9:$A$39,$A44,Dez!G$9:G$39)</f>
        <v>0</v>
      </c>
      <c r="D44" s="496">
        <f>SUMIF(Jan!$A$9:$A$39,$A44,Jan!H$9:H$39)+SUMIF(Feb!$A$9:$A$39,$A44,Feb!H$9:H$39)+SUMIF(Mar!$A$9:$A$39,$A44,Mar!H$9:H$39)+SUMIF(Apr!$A$9:$A$39,$A44,Apr!H$9:H$39)+SUMIF(Mai!$A$9:$A$39,$A44,Mai!H$9:H$39)+SUMIF(Jun!$A$9:$A$39,$A44,Jun!H$9:H$39)+SUMIF(Jul!$A$9:$A$39,$A44,Jul!H$9:H$39)+SUMIF(Aug!$A$9:$A$39,$A44,Aug!H$9:H$39)+SUMIF(Sep!$A$9:$A$39,$A44,Sep!H$9:H$39)+SUMIF(Okt!$A$9:$A$39,$A44,Okt!H$9:H$39)+SUMIF(Nov!$A$9:$A$39,$A44,Nov!H$9:H$39)+SUMIF(Dez!$A$9:$A$39,$A44,Dez!H$9:H$39)</f>
        <v>0</v>
      </c>
      <c r="E44" s="496">
        <f>COUNTIF(Jan!$AJ$9:$AJ$39,$A44)+COUNTIF(Feb!$AJ$9:$AJ$39,$A44)+COUNTIF(Mar!$AI$9:$AI$39,$A44)+COUNTIF(Apr!$AI$9:$AI$39,$A44)+COUNTIF(Mai!$AI$9:$AI$39,$A44)+COUNTIF(Jun!$AI$9:$AI$39,$A44)+COUNTIF(Jul!$AI$9:$AI$39,$A44)+COUNTIF(Aug!$AI$9:$AI$39,$A44)+COUNTIF(Sep!$AI$9:$AI$39,$A44)+COUNTIF(Okt!$AI$9:$AI$39,$A44)+COUNTIF(Nov!$AI$9:$AI$39,$A44)+COUNTIF(Dez!$AI$9:$AI$39,$A44)</f>
        <v>0</v>
      </c>
      <c r="F44" s="496">
        <f>COUNTIF(Jan!$AJ$43:$AJ$73,$A44)+COUNTIF(Feb!$AJ$43:$AJ$73,$A44)+COUNTIF(Mar!$AI$43:$AI$73,$A44)+COUNTIF(Apr!$AI$43:$AI$73,$A44)+COUNTIF(Mai!$AI$43:$AI$73,$A44)+COUNTIF(Jun!$AI$43:$AI$73,$A44)+COUNTIF(Jul!$AI$43:$AI$73,$A44)+COUNTIF(Aug!$AI$43:$AI$73,$A44)+COUNTIF(Sep!$AI$43:$AI$73,$A44)+COUNTIF(Okt!$AI$43:$AI$73,$A44)+COUNTIF(Nov!$AI$43:$AI$73,$A44)+COUNTIF(Dez!$AI$43:$AI$73,$A44)</f>
        <v>0</v>
      </c>
      <c r="G44" s="496">
        <f t="shared" si="2"/>
        <v>0</v>
      </c>
      <c r="H44" s="93" t="str">
        <f t="shared" si="0"/>
        <v/>
      </c>
      <c r="I44" s="93" t="str">
        <f>IF(ISERROR(H44/(Start!$D$25*Start!$D$25)),"",H44/(Start!$D$25*Start!$D$25))</f>
        <v/>
      </c>
      <c r="J44" s="16">
        <f>SUMIF(Jan!$AJ$9:$AJ$39,$A44,Jan!AI$9:AI$39)+SUMIF(Feb!$AJ$9:$AJ$39,$A44,Feb!AI$9:AI$39)+SUMIF(Mar!$AJ$9:$AJ$39,$A44,Mar!AI$9:AI$39)+SUMIF(Apr!$AJ$9:$AJ$39,$A44,Apr!AI$9:AI$39)+SUMIF(Mai!$AJ$9:$AJ$39,$A44,Mai!AI$9:AI$39)+SUMIF(Jun!$AJ$9:$AJ$39,$A44,Jun!AI$9:AI$39)+SUMIF(Jul!$AJ$9:$AJ$39,$A44,Jul!AI$9:AI$39)+SUMIF(Aug!$AJ$9:$AJ$39,$A44,Aug!AI$9:AI$39)+SUMIF(Sep!$AJ$9:$AJ$39,$A44,Sep!AI$9:AI$39)+SUMIF(Okt!$AJ$9:$AJ$39,$A44,Okt!AI$9:AI$39)+SUMIF(Nov!$AJ$9:$AJ$39,$A44,Nov!AI$9:AI$39)+SUMIF(Dez!$AJ$9:$AJ$39,$A44,Dez!AI$9:AI$39)</f>
        <v>0</v>
      </c>
      <c r="K44" s="16">
        <f>SUMIF(Jan!$AJ$43:$AJ$73,$A44,Jan!AI$43:AI$73)+SUMIF(Feb!$AJ$43:$AJ$73,$A44,Feb!AI$43:AI$73)+SUMIF(Mar!$AJ$43:$AJ$73,$A44,Mar!AI$43:AI$73)+SUMIF(Apr!$AJ$43:$AJ$73,$A44,Apr!AI$43:AI$73)+SUMIF(Mai!$AJ$43:$AJ$73,$A44,Mai!AI$43:AI$73)+SUMIF(Jun!$AJ$43:$AJ$73,$A44,Jun!AI$43:AI$73)+SUMIF(Jul!$AJ$43:$AJ$73,$A44,Jul!AI$43:AI$73)+SUMIF(Aug!$AJ$43:$AJ$73,$A44,Aug!AI$43:AI$73)+SUMIF(Sep!$AJ$43:$AJ$73,$A44,Sep!AI$43:AI$73)+SUMIF(Okt!$AJ$43:$AJ$73,$A44,Okt!AI$43:AI$73)+SUMIF(Nov!$AJ$43:$AJ$73,$A44,Nov!AI$43:AI$73)+SUMIF(Dez!$AJ$43:$AJ$73,$A44,Dez!AI$43:AI$73)</f>
        <v>0</v>
      </c>
      <c r="L44" s="16" t="str">
        <f t="shared" si="3"/>
        <v/>
      </c>
      <c r="M44" s="17">
        <f>SUMIF(Jan!$AJ$9:$AJ$39,$A44,Jan!AK$9:AK$39)+SUMIF(Feb!$AJ$9:$AJ$39,$A44,Feb!AK$9:AK$39)+SUMIF(Mar!$AI$9:$AI$39,$A44,Mar!AK$9:AK$39)+SUMIF(Apr!$AI$9:$AI$39,$A44,Apr!AK$9:AK$39)+SUMIF(Mai!$AI$9:$AI$39,$A44,Mai!AK$9:AM$39)+SUMIF(Jun!$AI$9:$AI$39,$A44,Jun!AK$9:AK$39)+SUMIF(Jul!$AI$9:$AI$39,$A44,Jul!AK$9:AK$39)+SUMIF(Aug!$AI$9:$AI$39,$A44,Aug!AK$9:AK$39)+SUMIF(Sep!$AI$9:$AI$39,$A44,Sep!AK$9:AK$39)+SUMIF(Okt!$AI$9:$AI$39,$A44,Okt!AK$9:AK$39)+SUMIF(Nov!$AI$9:$AI$39,$A44,Nov!AK$9:AK$39)+SUMIF(Dez!$AI$9:$AI$39,$A44,Dez!AK$9:AK$39)</f>
        <v>0</v>
      </c>
      <c r="N44" s="17">
        <f>SUMIF(Jan!$AJ$43:$AJ$73,$A44,Jan!AK$43:AK$73)+SUMIF(Feb!$AJ$43:$AJ$73,$A44,Feb!AK$43:AK$73)+SUMIF(Mar!$AI$43:$AI$73,$A44,Mar!AK$43:AK$73)+SUMIF(Apr!$AI$43:$AI$73,$A44,Apr!AK$43:AK$73)+SUMIF(Mai!$AI$43:$AI$73,$A44,Mai!AK$43:AM$73)+SUMIF(Jun!$AI$43:$AI$73,$A44,Jun!AK$43:AK$73)+SUMIF(Jul!$AI$43:$AI$73,$A44,Jul!AK$43:AK$73)+SUMIF(Aug!$AI$43:$AI$73,$A44,Aug!AK$43:AK$73)+SUMIF(Sep!$AI$43:$AI$73,$A44,Sep!AK$43:AK$73)+SUMIF(Okt!$AI$43:$AI$73,$A44,Okt!AK$43:AK$73)+SUMIF(Nov!$AI$43:$AI$73,$A44,Nov!AK$43:AK$73)+SUMIF(Dez!$AI$43:$AI$73,$A44,Dez!AK$43:AK$73)</f>
        <v>0</v>
      </c>
      <c r="O44" s="17" t="str">
        <f t="shared" si="4"/>
        <v/>
      </c>
      <c r="P44" s="74">
        <f>SUMIF(Jan!$AJ$9:$AJ$39,$A44,Jan!AL$9:AL$39)+SUMIF(Feb!$AJ$9:$AJ$39,$A44,Feb!AL$9:AL$39)+SUMIF(Mar!$AJ$9:$AJ$39,$A44,Mar!AL$9:AL$39)+SUMIF(Apr!$AJ$9:$AJ$39,$A44,Apr!AL$9:AL$39)+SUMIF(Mai!$AJ$9:$AJ$39,$A44,Mai!AL$9:AL$39)+SUMIF(Jun!$AJ$9:$AJ$39,$A44,Jun!AL$9:AL$39)+SUMIF(Jul!$AJ$9:$AJ$39,$A44,Jul!AL$9:AL$39)+SUMIF(Aug!$AJ$9:$AJ$39,$A44,Aug!AL$9:AL$39)+SUMIF(Sep!$AJ$9:$AJ$39,$A44,Sep!AL$9:AL$39)+SUMIF(Okt!$AJ$9:$AJ$39,$A44,Okt!AL$9:AL$39)+SUMIF(Nov!$AJ$9:$AJ$39,$A44,Nov!AL$9:AL$39)+SUMIF(Dez!$AJ$9:$AJ$39,$A44,Dez!AL$9:AL$39)</f>
        <v>0</v>
      </c>
      <c r="Q44" s="74">
        <f ca="1">SUMIF(Jan!$AJ$34:$AJ$73,$A44,Jan!AL$43:AL$73)+SUMIF(Feb!$AJ$43:$AJ$73,$A44,Feb!AL$43:AL$73)+SUMIF(Mar!$AJ$43:$AJ$73,$A44,Mar!AL$43:AL$73)+SUMIF(Apr!$AJ$43:$AJ$73,$A44,Apr!AL$43:AL$73)+SUMIF(Mai!$AJ$43:$AJ$73,$A44,Mai!AL$43:AL$73)+SUMIF(Jun!$AJ$43:$AJ$73,$A44,Jun!AL$43:AL$73)+SUMIF(Jul!$AJ$43:$AJ$73,$A44,Jul!AL$43:AL$73)+SUMIF(Aug!$AJ$43:$AJ$73,$A44,Aug!AL$43:AL$73)+SUMIF(Sep!$AJ$43:$AJ$73,$A44,Sep!AL$43:AL$73)+SUMIF(Okt!$AJ$43:$AJ$73,$A44,Okt!AL$43:AL$73)+SUMIF(Nov!$AJ$43:$AJ$73,$A44,Nov!AL$43:AL$73)+SUMIF(Dez!$AJ$43:$AJ$73,$A44,Dez!AL$43:AL$73)</f>
        <v>0</v>
      </c>
      <c r="R44" s="11" t="str">
        <f t="shared" ca="1" si="5"/>
        <v/>
      </c>
      <c r="S44" s="74" t="str">
        <f>IF(V44=0,"",(SUMIF(Jan!AO$9:AO$73,A44,Jan!AN$9:AN$73)+SUMIF(Feb!AO$9:AO$73,A44,Feb!AN$9:AN$73)+SUMIF(Mar!AO$9:AO$73,A44,Mar!AN$9:AN$73)+SUMIF(Apr!AO$9:AO$73,A44,Apr!AN$9:AN$73)+SUMIF(Mai!AO$9:AO$73,A44,Mai!AN$9:AN$73)+SUMIF(Jun!AO$9:AO$73,A44,Jun!AN$9:AN$73)+SUMIF(Jul!AO$9:AO$73,A44,Jul!AN$9:AN$73)+SUMIF(Aug!AO$9:AO$73,A44,Aug!AN$9:AN$73)+SUMIF(Sep!AO$9:AO$73,A44,Sep!AN$9:AN$73)+SUMIF(Okt!AO$9:AO$73,A44,Okt!AN$9:AN$73)+SUMIF(Nov!AO$9:AO$73,A44,Nov!AN$9:AN$73)+SUMIF(Dez!AO$9:AO$73,A44,Dez!AN$9:AN$73))/V44)</f>
        <v/>
      </c>
      <c r="T44" s="1" t="str">
        <f t="shared" si="6"/>
        <v/>
      </c>
      <c r="U44" s="6" t="str">
        <f t="shared" si="7"/>
        <v/>
      </c>
      <c r="V44" s="94">
        <f>COUNTIF(Jan!$AJ$9:$AJ$39,$A44)+COUNTIF(Jan!$AJ$43:$AJ$73,$A44)+COUNTIF(Feb!$AJ$9:$AJ$39,$A44)+COUNTIF(Feb!$AJ$43:$AJ$73,$A44)+COUNTIF(Mar!$AJ$9:$AJ$39,$A44)+COUNTIF(Mar!$AJ$43:$AJ$73,$A44)+COUNTIF(Apr!$AJ$9:$AJ$39,$A44)+COUNTIF(Apr!$AJ$43:$AJ$73,$A44)+COUNTIF(Mai!$AJ$9:$AJ$39,$A44)+COUNTIF(Mai!$AJ$43:$AJ$73,$A44)+COUNTIF(Jun!$AJ$9:$AJ$39,$A44)+COUNTIF(Jun!$AJ$43:$AJ$73,$A44)+COUNTIF(Jul!$AJ$9:$AJ$39,$A44)+COUNTIF(Jul!$AJ$43:$AJ$73,$A44)+COUNTIF(Aug!$AJ$9:$AJ$39,$A44)+COUNTIF(Aug!$AJ$43:$AJ$73,$A44)+COUNTIF(Sep!$AJ$9:$AJ$39,$A44)+COUNTIF(Sep!$AJ$43:$AJ$73,$A44)+COUNTIF(Okt!$AJ$9:$AJ$39,$A44)+COUNTIF(Okt!$AJ$43:$AJ$73,$A44)+COUNTIF(Nov!$AJ$9:$AJ$39,$A44)+COUNTIF(Nov!$AJ$43:$AJ$73,$A44)+COUNTIF(Dez!$AJ$9:$AJ$39,$A44)+COUNTIF(Dez!$AJ$43:$AJ$73,$A44)</f>
        <v>0</v>
      </c>
      <c r="W44" s="8" t="str">
        <f t="shared" si="8"/>
        <v/>
      </c>
      <c r="X44" s="6" t="str">
        <f t="shared" si="9"/>
        <v/>
      </c>
      <c r="Y44" s="18" t="str">
        <f t="shared" si="10"/>
        <v/>
      </c>
    </row>
    <row r="45" spans="1:25" x14ac:dyDescent="0.2">
      <c r="A45" s="175">
        <f t="shared" si="11"/>
        <v>33</v>
      </c>
      <c r="B45" s="93" t="e">
        <f t="shared" si="1"/>
        <v>#N/A</v>
      </c>
      <c r="C45" s="495">
        <f>SUMIF(Jan!$A$9:$A$39,$A45,Jan!G$9:G$39)+SUMIF(Feb!$A$9:$A$39,$A45,Feb!G$9:G$39)+SUMIF(Mar!$A$9:$A$39,$A45,Mar!G$9:G$39)+SUMIF(Apr!$A$9:$A$39,$A45,Apr!G$9:G$39)+SUMIF(Mai!$A$9:$A$39,$A45,Mai!G$9:G$39)+SUMIF(Jun!$A$9:$A$39,$A45,Jun!G$9:G$39)+SUMIF(Jul!$A$9:$A$39,$A45,Jul!G$9:G$39)+SUMIF(Aug!$A$9:$A$39,$A45,Aug!G$9:G$39)+SUMIF(Sep!$A$9:$A$39,$A45,Sep!G$9:G$39)+SUMIF(Okt!$A$9:$A$39,$A45,Okt!G$9:G$39)+SUMIF(Nov!$A$9:$A$39,$A45,Nov!G$9:G$39)+SUMIF(Dez!$A$9:$A$39,$A45,Dez!G$9:G$39)</f>
        <v>0</v>
      </c>
      <c r="D45" s="496">
        <f>SUMIF(Jan!$A$9:$A$39,$A45,Jan!H$9:H$39)+SUMIF(Feb!$A$9:$A$39,$A45,Feb!H$9:H$39)+SUMIF(Mar!$A$9:$A$39,$A45,Mar!H$9:H$39)+SUMIF(Apr!$A$9:$A$39,$A45,Apr!H$9:H$39)+SUMIF(Mai!$A$9:$A$39,$A45,Mai!H$9:H$39)+SUMIF(Jun!$A$9:$A$39,$A45,Jun!H$9:H$39)+SUMIF(Jul!$A$9:$A$39,$A45,Jul!H$9:H$39)+SUMIF(Aug!$A$9:$A$39,$A45,Aug!H$9:H$39)+SUMIF(Sep!$A$9:$A$39,$A45,Sep!H$9:H$39)+SUMIF(Okt!$A$9:$A$39,$A45,Okt!H$9:H$39)+SUMIF(Nov!$A$9:$A$39,$A45,Nov!H$9:H$39)+SUMIF(Dez!$A$9:$A$39,$A45,Dez!H$9:H$39)</f>
        <v>0</v>
      </c>
      <c r="E45" s="496">
        <f>COUNTIF(Jan!$AJ$9:$AJ$39,$A45)+COUNTIF(Feb!$AJ$9:$AJ$39,$A45)+COUNTIF(Mar!$AI$9:$AI$39,$A45)+COUNTIF(Apr!$AI$9:$AI$39,$A45)+COUNTIF(Mai!$AI$9:$AI$39,$A45)+COUNTIF(Jun!$AI$9:$AI$39,$A45)+COUNTIF(Jul!$AI$9:$AI$39,$A45)+COUNTIF(Aug!$AI$9:$AI$39,$A45)+COUNTIF(Sep!$AI$9:$AI$39,$A45)+COUNTIF(Okt!$AI$9:$AI$39,$A45)+COUNTIF(Nov!$AI$9:$AI$39,$A45)+COUNTIF(Dez!$AI$9:$AI$39,$A45)</f>
        <v>0</v>
      </c>
      <c r="F45" s="496">
        <f>COUNTIF(Jan!$AJ$43:$AJ$73,$A45)+COUNTIF(Feb!$AJ$43:$AJ$73,$A45)+COUNTIF(Mar!$AI$43:$AI$73,$A45)+COUNTIF(Apr!$AI$43:$AI$73,$A45)+COUNTIF(Mai!$AI$43:$AI$73,$A45)+COUNTIF(Jun!$AI$43:$AI$73,$A45)+COUNTIF(Jul!$AI$43:$AI$73,$A45)+COUNTIF(Aug!$AI$43:$AI$73,$A45)+COUNTIF(Sep!$AI$43:$AI$73,$A45)+COUNTIF(Okt!$AI$43:$AI$73,$A45)+COUNTIF(Nov!$AI$43:$AI$73,$A45)+COUNTIF(Dez!$AI$43:$AI$73,$A45)</f>
        <v>0</v>
      </c>
      <c r="G45" s="496">
        <f t="shared" si="2"/>
        <v>0</v>
      </c>
      <c r="H45" s="93" t="str">
        <f t="shared" si="0"/>
        <v/>
      </c>
      <c r="I45" s="93" t="str">
        <f>IF(ISERROR(H45/(Start!$D$25*Start!$D$25)),"",H45/(Start!$D$25*Start!$D$25))</f>
        <v/>
      </c>
      <c r="J45" s="16">
        <f>SUMIF(Jan!$AJ$9:$AJ$39,$A45,Jan!AI$9:AI$39)+SUMIF(Feb!$AJ$9:$AJ$39,$A45,Feb!AI$9:AI$39)+SUMIF(Mar!$AJ$9:$AJ$39,$A45,Mar!AI$9:AI$39)+SUMIF(Apr!$AJ$9:$AJ$39,$A45,Apr!AI$9:AI$39)+SUMIF(Mai!$AJ$9:$AJ$39,$A45,Mai!AI$9:AI$39)+SUMIF(Jun!$AJ$9:$AJ$39,$A45,Jun!AI$9:AI$39)+SUMIF(Jul!$AJ$9:$AJ$39,$A45,Jul!AI$9:AI$39)+SUMIF(Aug!$AJ$9:$AJ$39,$A45,Aug!AI$9:AI$39)+SUMIF(Sep!$AJ$9:$AJ$39,$A45,Sep!AI$9:AI$39)+SUMIF(Okt!$AJ$9:$AJ$39,$A45,Okt!AI$9:AI$39)+SUMIF(Nov!$AJ$9:$AJ$39,$A45,Nov!AI$9:AI$39)+SUMIF(Dez!$AJ$9:$AJ$39,$A45,Dez!AI$9:AI$39)</f>
        <v>0</v>
      </c>
      <c r="K45" s="16">
        <f>SUMIF(Jan!$AJ$43:$AJ$73,$A45,Jan!AI$43:AI$73)+SUMIF(Feb!$AJ$43:$AJ$73,$A45,Feb!AI$43:AI$73)+SUMIF(Mar!$AJ$43:$AJ$73,$A45,Mar!AI$43:AI$73)+SUMIF(Apr!$AJ$43:$AJ$73,$A45,Apr!AI$43:AI$73)+SUMIF(Mai!$AJ$43:$AJ$73,$A45,Mai!AI$43:AI$73)+SUMIF(Jun!$AJ$43:$AJ$73,$A45,Jun!AI$43:AI$73)+SUMIF(Jul!$AJ$43:$AJ$73,$A45,Jul!AI$43:AI$73)+SUMIF(Aug!$AJ$43:$AJ$73,$A45,Aug!AI$43:AI$73)+SUMIF(Sep!$AJ$43:$AJ$73,$A45,Sep!AI$43:AI$73)+SUMIF(Okt!$AJ$43:$AJ$73,$A45,Okt!AI$43:AI$73)+SUMIF(Nov!$AJ$43:$AJ$73,$A45,Nov!AI$43:AI$73)+SUMIF(Dez!$AJ$43:$AJ$73,$A45,Dez!AI$43:AI$73)</f>
        <v>0</v>
      </c>
      <c r="L45" s="16" t="str">
        <f t="shared" si="3"/>
        <v/>
      </c>
      <c r="M45" s="17">
        <f>SUMIF(Jan!$AJ$9:$AJ$39,$A45,Jan!AK$9:AK$39)+SUMIF(Feb!$AJ$9:$AJ$39,$A45,Feb!AK$9:AK$39)+SUMIF(Mar!$AI$9:$AI$39,$A45,Mar!AK$9:AK$39)+SUMIF(Apr!$AI$9:$AI$39,$A45,Apr!AK$9:AK$39)+SUMIF(Mai!$AI$9:$AI$39,$A45,Mai!AK$9:AM$39)+SUMIF(Jun!$AI$9:$AI$39,$A45,Jun!AK$9:AK$39)+SUMIF(Jul!$AI$9:$AI$39,$A45,Jul!AK$9:AK$39)+SUMIF(Aug!$AI$9:$AI$39,$A45,Aug!AK$9:AK$39)+SUMIF(Sep!$AI$9:$AI$39,$A45,Sep!AK$9:AK$39)+SUMIF(Okt!$AI$9:$AI$39,$A45,Okt!AK$9:AK$39)+SUMIF(Nov!$AI$9:$AI$39,$A45,Nov!AK$9:AK$39)+SUMIF(Dez!$AI$9:$AI$39,$A45,Dez!AK$9:AK$39)</f>
        <v>0</v>
      </c>
      <c r="N45" s="17">
        <f>SUMIF(Jan!$AJ$43:$AJ$73,$A45,Jan!AK$43:AK$73)+SUMIF(Feb!$AJ$43:$AJ$73,$A45,Feb!AK$43:AK$73)+SUMIF(Mar!$AI$43:$AI$73,$A45,Mar!AK$43:AK$73)+SUMIF(Apr!$AI$43:$AI$73,$A45,Apr!AK$43:AK$73)+SUMIF(Mai!$AI$43:$AI$73,$A45,Mai!AK$43:AM$73)+SUMIF(Jun!$AI$43:$AI$73,$A45,Jun!AK$43:AK$73)+SUMIF(Jul!$AI$43:$AI$73,$A45,Jul!AK$43:AK$73)+SUMIF(Aug!$AI$43:$AI$73,$A45,Aug!AK$43:AK$73)+SUMIF(Sep!$AI$43:$AI$73,$A45,Sep!AK$43:AK$73)+SUMIF(Okt!$AI$43:$AI$73,$A45,Okt!AK$43:AK$73)+SUMIF(Nov!$AI$43:$AI$73,$A45,Nov!AK$43:AK$73)+SUMIF(Dez!$AI$43:$AI$73,$A45,Dez!AK$43:AK$73)</f>
        <v>0</v>
      </c>
      <c r="O45" s="17" t="str">
        <f t="shared" si="4"/>
        <v/>
      </c>
      <c r="P45" s="74">
        <f>SUMIF(Jan!$AJ$9:$AJ$39,$A45,Jan!AL$9:AL$39)+SUMIF(Feb!$AJ$9:$AJ$39,$A45,Feb!AL$9:AL$39)+SUMIF(Mar!$AJ$9:$AJ$39,$A45,Mar!AL$9:AL$39)+SUMIF(Apr!$AJ$9:$AJ$39,$A45,Apr!AL$9:AL$39)+SUMIF(Mai!$AJ$9:$AJ$39,$A45,Mai!AL$9:AL$39)+SUMIF(Jun!$AJ$9:$AJ$39,$A45,Jun!AL$9:AL$39)+SUMIF(Jul!$AJ$9:$AJ$39,$A45,Jul!AL$9:AL$39)+SUMIF(Aug!$AJ$9:$AJ$39,$A45,Aug!AL$9:AL$39)+SUMIF(Sep!$AJ$9:$AJ$39,$A45,Sep!AL$9:AL$39)+SUMIF(Okt!$AJ$9:$AJ$39,$A45,Okt!AL$9:AL$39)+SUMIF(Nov!$AJ$9:$AJ$39,$A45,Nov!AL$9:AL$39)+SUMIF(Dez!$AJ$9:$AJ$39,$A45,Dez!AL$9:AL$39)</f>
        <v>0</v>
      </c>
      <c r="Q45" s="74">
        <f ca="1">SUMIF(Jan!$AJ$34:$AJ$73,$A45,Jan!AL$43:AL$73)+SUMIF(Feb!$AJ$43:$AJ$73,$A45,Feb!AL$43:AL$73)+SUMIF(Mar!$AJ$43:$AJ$73,$A45,Mar!AL$43:AL$73)+SUMIF(Apr!$AJ$43:$AJ$73,$A45,Apr!AL$43:AL$73)+SUMIF(Mai!$AJ$43:$AJ$73,$A45,Mai!AL$43:AL$73)+SUMIF(Jun!$AJ$43:$AJ$73,$A45,Jun!AL$43:AL$73)+SUMIF(Jul!$AJ$43:$AJ$73,$A45,Jul!AL$43:AL$73)+SUMIF(Aug!$AJ$43:$AJ$73,$A45,Aug!AL$43:AL$73)+SUMIF(Sep!$AJ$43:$AJ$73,$A45,Sep!AL$43:AL$73)+SUMIF(Okt!$AJ$43:$AJ$73,$A45,Okt!AL$43:AL$73)+SUMIF(Nov!$AJ$43:$AJ$73,$A45,Nov!AL$43:AL$73)+SUMIF(Dez!$AJ$43:$AJ$73,$A45,Dez!AL$43:AL$73)</f>
        <v>0</v>
      </c>
      <c r="R45" s="11" t="str">
        <f t="shared" ca="1" si="5"/>
        <v/>
      </c>
      <c r="S45" s="74" t="str">
        <f>IF(V45=0,"",(SUMIF(Jan!AO$9:AO$73,A45,Jan!AN$9:AN$73)+SUMIF(Feb!AO$9:AO$73,A45,Feb!AN$9:AN$73)+SUMIF(Mar!AO$9:AO$73,A45,Mar!AN$9:AN$73)+SUMIF(Apr!AO$9:AO$73,A45,Apr!AN$9:AN$73)+SUMIF(Mai!AO$9:AO$73,A45,Mai!AN$9:AN$73)+SUMIF(Jun!AO$9:AO$73,A45,Jun!AN$9:AN$73)+SUMIF(Jul!AO$9:AO$73,A45,Jul!AN$9:AN$73)+SUMIF(Aug!AO$9:AO$73,A45,Aug!AN$9:AN$73)+SUMIF(Sep!AO$9:AO$73,A45,Sep!AN$9:AN$73)+SUMIF(Okt!AO$9:AO$73,A45,Okt!AN$9:AN$73)+SUMIF(Nov!AO$9:AO$73,A45,Nov!AN$9:AN$73)+SUMIF(Dez!AO$9:AO$73,A45,Dez!AN$9:AN$73))/V45)</f>
        <v/>
      </c>
      <c r="T45" s="1" t="str">
        <f t="shared" si="6"/>
        <v/>
      </c>
      <c r="U45" s="6" t="str">
        <f t="shared" si="7"/>
        <v/>
      </c>
      <c r="V45" s="94">
        <f>COUNTIF(Jan!$AJ$9:$AJ$39,$A45)+COUNTIF(Jan!$AJ$43:$AJ$73,$A45)+COUNTIF(Feb!$AJ$9:$AJ$39,$A45)+COUNTIF(Feb!$AJ$43:$AJ$73,$A45)+COUNTIF(Mar!$AJ$9:$AJ$39,$A45)+COUNTIF(Mar!$AJ$43:$AJ$73,$A45)+COUNTIF(Apr!$AJ$9:$AJ$39,$A45)+COUNTIF(Apr!$AJ$43:$AJ$73,$A45)+COUNTIF(Mai!$AJ$9:$AJ$39,$A45)+COUNTIF(Mai!$AJ$43:$AJ$73,$A45)+COUNTIF(Jun!$AJ$9:$AJ$39,$A45)+COUNTIF(Jun!$AJ$43:$AJ$73,$A45)+COUNTIF(Jul!$AJ$9:$AJ$39,$A45)+COUNTIF(Jul!$AJ$43:$AJ$73,$A45)+COUNTIF(Aug!$AJ$9:$AJ$39,$A45)+COUNTIF(Aug!$AJ$43:$AJ$73,$A45)+COUNTIF(Sep!$AJ$9:$AJ$39,$A45)+COUNTIF(Sep!$AJ$43:$AJ$73,$A45)+COUNTIF(Okt!$AJ$9:$AJ$39,$A45)+COUNTIF(Okt!$AJ$43:$AJ$73,$A45)+COUNTIF(Nov!$AJ$9:$AJ$39,$A45)+COUNTIF(Nov!$AJ$43:$AJ$73,$A45)+COUNTIF(Dez!$AJ$9:$AJ$39,$A45)+COUNTIF(Dez!$AJ$43:$AJ$73,$A45)</f>
        <v>0</v>
      </c>
      <c r="W45" s="8" t="str">
        <f t="shared" si="8"/>
        <v/>
      </c>
      <c r="X45" s="6" t="str">
        <f t="shared" si="9"/>
        <v/>
      </c>
      <c r="Y45" s="18" t="str">
        <f t="shared" si="10"/>
        <v/>
      </c>
    </row>
    <row r="46" spans="1:25" x14ac:dyDescent="0.2">
      <c r="A46" s="175">
        <f t="shared" si="11"/>
        <v>34</v>
      </c>
      <c r="B46" s="93" t="e">
        <f t="shared" si="1"/>
        <v>#N/A</v>
      </c>
      <c r="C46" s="495">
        <f>SUMIF(Jan!$A$9:$A$39,$A46,Jan!G$9:G$39)+SUMIF(Feb!$A$9:$A$39,$A46,Feb!G$9:G$39)+SUMIF(Mar!$A$9:$A$39,$A46,Mar!G$9:G$39)+SUMIF(Apr!$A$9:$A$39,$A46,Apr!G$9:G$39)+SUMIF(Mai!$A$9:$A$39,$A46,Mai!G$9:G$39)+SUMIF(Jun!$A$9:$A$39,$A46,Jun!G$9:G$39)+SUMIF(Jul!$A$9:$A$39,$A46,Jul!G$9:G$39)+SUMIF(Aug!$A$9:$A$39,$A46,Aug!G$9:G$39)+SUMIF(Sep!$A$9:$A$39,$A46,Sep!G$9:G$39)+SUMIF(Okt!$A$9:$A$39,$A46,Okt!G$9:G$39)+SUMIF(Nov!$A$9:$A$39,$A46,Nov!G$9:G$39)+SUMIF(Dez!$A$9:$A$39,$A46,Dez!G$9:G$39)</f>
        <v>0</v>
      </c>
      <c r="D46" s="496">
        <f>SUMIF(Jan!$A$9:$A$39,$A46,Jan!H$9:H$39)+SUMIF(Feb!$A$9:$A$39,$A46,Feb!H$9:H$39)+SUMIF(Mar!$A$9:$A$39,$A46,Mar!H$9:H$39)+SUMIF(Apr!$A$9:$A$39,$A46,Apr!H$9:H$39)+SUMIF(Mai!$A$9:$A$39,$A46,Mai!H$9:H$39)+SUMIF(Jun!$A$9:$A$39,$A46,Jun!H$9:H$39)+SUMIF(Jul!$A$9:$A$39,$A46,Jul!H$9:H$39)+SUMIF(Aug!$A$9:$A$39,$A46,Aug!H$9:H$39)+SUMIF(Sep!$A$9:$A$39,$A46,Sep!H$9:H$39)+SUMIF(Okt!$A$9:$A$39,$A46,Okt!H$9:H$39)+SUMIF(Nov!$A$9:$A$39,$A46,Nov!H$9:H$39)+SUMIF(Dez!$A$9:$A$39,$A46,Dez!H$9:H$39)</f>
        <v>0</v>
      </c>
      <c r="E46" s="496">
        <f>COUNTIF(Jan!$AJ$9:$AJ$39,$A46)+COUNTIF(Feb!$AJ$9:$AJ$39,$A46)+COUNTIF(Mar!$AI$9:$AI$39,$A46)+COUNTIF(Apr!$AI$9:$AI$39,$A46)+COUNTIF(Mai!$AI$9:$AI$39,$A46)+COUNTIF(Jun!$AI$9:$AI$39,$A46)+COUNTIF(Jul!$AI$9:$AI$39,$A46)+COUNTIF(Aug!$AI$9:$AI$39,$A46)+COUNTIF(Sep!$AI$9:$AI$39,$A46)+COUNTIF(Okt!$AI$9:$AI$39,$A46)+COUNTIF(Nov!$AI$9:$AI$39,$A46)+COUNTIF(Dez!$AI$9:$AI$39,$A46)</f>
        <v>0</v>
      </c>
      <c r="F46" s="496">
        <f>COUNTIF(Jan!$AJ$43:$AJ$73,$A46)+COUNTIF(Feb!$AJ$43:$AJ$73,$A46)+COUNTIF(Mar!$AI$43:$AI$73,$A46)+COUNTIF(Apr!$AI$43:$AI$73,$A46)+COUNTIF(Mai!$AI$43:$AI$73,$A46)+COUNTIF(Jun!$AI$43:$AI$73,$A46)+COUNTIF(Jul!$AI$43:$AI$73,$A46)+COUNTIF(Aug!$AI$43:$AI$73,$A46)+COUNTIF(Sep!$AI$43:$AI$73,$A46)+COUNTIF(Okt!$AI$43:$AI$73,$A46)+COUNTIF(Nov!$AI$43:$AI$73,$A46)+COUNTIF(Dez!$AI$43:$AI$73,$A46)</f>
        <v>0</v>
      </c>
      <c r="G46" s="496">
        <f t="shared" si="2"/>
        <v>0</v>
      </c>
      <c r="H46" s="93" t="str">
        <f t="shared" si="0"/>
        <v/>
      </c>
      <c r="I46" s="93" t="str">
        <f>IF(ISERROR(H46/(Start!$D$25*Start!$D$25)),"",H46/(Start!$D$25*Start!$D$25))</f>
        <v/>
      </c>
      <c r="J46" s="16">
        <f>SUMIF(Jan!$AJ$9:$AJ$39,$A46,Jan!AI$9:AI$39)+SUMIF(Feb!$AJ$9:$AJ$39,$A46,Feb!AI$9:AI$39)+SUMIF(Mar!$AJ$9:$AJ$39,$A46,Mar!AI$9:AI$39)+SUMIF(Apr!$AJ$9:$AJ$39,$A46,Apr!AI$9:AI$39)+SUMIF(Mai!$AJ$9:$AJ$39,$A46,Mai!AI$9:AI$39)+SUMIF(Jun!$AJ$9:$AJ$39,$A46,Jun!AI$9:AI$39)+SUMIF(Jul!$AJ$9:$AJ$39,$A46,Jul!AI$9:AI$39)+SUMIF(Aug!$AJ$9:$AJ$39,$A46,Aug!AI$9:AI$39)+SUMIF(Sep!$AJ$9:$AJ$39,$A46,Sep!AI$9:AI$39)+SUMIF(Okt!$AJ$9:$AJ$39,$A46,Okt!AI$9:AI$39)+SUMIF(Nov!$AJ$9:$AJ$39,$A46,Nov!AI$9:AI$39)+SUMIF(Dez!$AJ$9:$AJ$39,$A46,Dez!AI$9:AI$39)</f>
        <v>0</v>
      </c>
      <c r="K46" s="16">
        <f>SUMIF(Jan!$AJ$43:$AJ$73,$A46,Jan!AI$43:AI$73)+SUMIF(Feb!$AJ$43:$AJ$73,$A46,Feb!AI$43:AI$73)+SUMIF(Mar!$AJ$43:$AJ$73,$A46,Mar!AI$43:AI$73)+SUMIF(Apr!$AJ$43:$AJ$73,$A46,Apr!AI$43:AI$73)+SUMIF(Mai!$AJ$43:$AJ$73,$A46,Mai!AI$43:AI$73)+SUMIF(Jun!$AJ$43:$AJ$73,$A46,Jun!AI$43:AI$73)+SUMIF(Jul!$AJ$43:$AJ$73,$A46,Jul!AI$43:AI$73)+SUMIF(Aug!$AJ$43:$AJ$73,$A46,Aug!AI$43:AI$73)+SUMIF(Sep!$AJ$43:$AJ$73,$A46,Sep!AI$43:AI$73)+SUMIF(Okt!$AJ$43:$AJ$73,$A46,Okt!AI$43:AI$73)+SUMIF(Nov!$AJ$43:$AJ$73,$A46,Nov!AI$43:AI$73)+SUMIF(Dez!$AJ$43:$AJ$73,$A46,Dez!AI$43:AI$73)</f>
        <v>0</v>
      </c>
      <c r="L46" s="16" t="str">
        <f t="shared" si="3"/>
        <v/>
      </c>
      <c r="M46" s="17">
        <f>SUMIF(Jan!$AJ$9:$AJ$39,$A46,Jan!AK$9:AK$39)+SUMIF(Feb!$AJ$9:$AJ$39,$A46,Feb!AK$9:AK$39)+SUMIF(Mar!$AI$9:$AI$39,$A46,Mar!AK$9:AK$39)+SUMIF(Apr!$AI$9:$AI$39,$A46,Apr!AK$9:AK$39)+SUMIF(Mai!$AI$9:$AI$39,$A46,Mai!AK$9:AM$39)+SUMIF(Jun!$AI$9:$AI$39,$A46,Jun!AK$9:AK$39)+SUMIF(Jul!$AI$9:$AI$39,$A46,Jul!AK$9:AK$39)+SUMIF(Aug!$AI$9:$AI$39,$A46,Aug!AK$9:AK$39)+SUMIF(Sep!$AI$9:$AI$39,$A46,Sep!AK$9:AK$39)+SUMIF(Okt!$AI$9:$AI$39,$A46,Okt!AK$9:AK$39)+SUMIF(Nov!$AI$9:$AI$39,$A46,Nov!AK$9:AK$39)+SUMIF(Dez!$AI$9:$AI$39,$A46,Dez!AK$9:AK$39)</f>
        <v>0</v>
      </c>
      <c r="N46" s="17">
        <f>SUMIF(Jan!$AJ$43:$AJ$73,$A46,Jan!AK$43:AK$73)+SUMIF(Feb!$AJ$43:$AJ$73,$A46,Feb!AK$43:AK$73)+SUMIF(Mar!$AI$43:$AI$73,$A46,Mar!AK$43:AK$73)+SUMIF(Apr!$AI$43:$AI$73,$A46,Apr!AK$43:AK$73)+SUMIF(Mai!$AI$43:$AI$73,$A46,Mai!AK$43:AM$73)+SUMIF(Jun!$AI$43:$AI$73,$A46,Jun!AK$43:AK$73)+SUMIF(Jul!$AI$43:$AI$73,$A46,Jul!AK$43:AK$73)+SUMIF(Aug!$AI$43:$AI$73,$A46,Aug!AK$43:AK$73)+SUMIF(Sep!$AI$43:$AI$73,$A46,Sep!AK$43:AK$73)+SUMIF(Okt!$AI$43:$AI$73,$A46,Okt!AK$43:AK$73)+SUMIF(Nov!$AI$43:$AI$73,$A46,Nov!AK$43:AK$73)+SUMIF(Dez!$AI$43:$AI$73,$A46,Dez!AK$43:AK$73)</f>
        <v>0</v>
      </c>
      <c r="O46" s="17" t="str">
        <f t="shared" si="4"/>
        <v/>
      </c>
      <c r="P46" s="74">
        <f>SUMIF(Jan!$AJ$9:$AJ$39,$A46,Jan!AL$9:AL$39)+SUMIF(Feb!$AJ$9:$AJ$39,$A46,Feb!AL$9:AL$39)+SUMIF(Mar!$AJ$9:$AJ$39,$A46,Mar!AL$9:AL$39)+SUMIF(Apr!$AJ$9:$AJ$39,$A46,Apr!AL$9:AL$39)+SUMIF(Mai!$AJ$9:$AJ$39,$A46,Mai!AL$9:AL$39)+SUMIF(Jun!$AJ$9:$AJ$39,$A46,Jun!AL$9:AL$39)+SUMIF(Jul!$AJ$9:$AJ$39,$A46,Jul!AL$9:AL$39)+SUMIF(Aug!$AJ$9:$AJ$39,$A46,Aug!AL$9:AL$39)+SUMIF(Sep!$AJ$9:$AJ$39,$A46,Sep!AL$9:AL$39)+SUMIF(Okt!$AJ$9:$AJ$39,$A46,Okt!AL$9:AL$39)+SUMIF(Nov!$AJ$9:$AJ$39,$A46,Nov!AL$9:AL$39)+SUMIF(Dez!$AJ$9:$AJ$39,$A46,Dez!AL$9:AL$39)</f>
        <v>0</v>
      </c>
      <c r="Q46" s="74">
        <f ca="1">SUMIF(Jan!$AJ$34:$AJ$73,$A46,Jan!AL$43:AL$73)+SUMIF(Feb!$AJ$43:$AJ$73,$A46,Feb!AL$43:AL$73)+SUMIF(Mar!$AJ$43:$AJ$73,$A46,Mar!AL$43:AL$73)+SUMIF(Apr!$AJ$43:$AJ$73,$A46,Apr!AL$43:AL$73)+SUMIF(Mai!$AJ$43:$AJ$73,$A46,Mai!AL$43:AL$73)+SUMIF(Jun!$AJ$43:$AJ$73,$A46,Jun!AL$43:AL$73)+SUMIF(Jul!$AJ$43:$AJ$73,$A46,Jul!AL$43:AL$73)+SUMIF(Aug!$AJ$43:$AJ$73,$A46,Aug!AL$43:AL$73)+SUMIF(Sep!$AJ$43:$AJ$73,$A46,Sep!AL$43:AL$73)+SUMIF(Okt!$AJ$43:$AJ$73,$A46,Okt!AL$43:AL$73)+SUMIF(Nov!$AJ$43:$AJ$73,$A46,Nov!AL$43:AL$73)+SUMIF(Dez!$AJ$43:$AJ$73,$A46,Dez!AL$43:AL$73)</f>
        <v>0</v>
      </c>
      <c r="R46" s="11" t="str">
        <f t="shared" ca="1" si="5"/>
        <v/>
      </c>
      <c r="S46" s="74" t="str">
        <f>IF(V46=0,"",(SUMIF(Jan!AO$9:AO$73,A46,Jan!AN$9:AN$73)+SUMIF(Feb!AO$9:AO$73,A46,Feb!AN$9:AN$73)+SUMIF(Mar!AO$9:AO$73,A46,Mar!AN$9:AN$73)+SUMIF(Apr!AO$9:AO$73,A46,Apr!AN$9:AN$73)+SUMIF(Mai!AO$9:AO$73,A46,Mai!AN$9:AN$73)+SUMIF(Jun!AO$9:AO$73,A46,Jun!AN$9:AN$73)+SUMIF(Jul!AO$9:AO$73,A46,Jul!AN$9:AN$73)+SUMIF(Aug!AO$9:AO$73,A46,Aug!AN$9:AN$73)+SUMIF(Sep!AO$9:AO$73,A46,Sep!AN$9:AN$73)+SUMIF(Okt!AO$9:AO$73,A46,Okt!AN$9:AN$73)+SUMIF(Nov!AO$9:AO$73,A46,Nov!AN$9:AN$73)+SUMIF(Dez!AO$9:AO$73,A46,Dez!AN$9:AN$73))/V46)</f>
        <v/>
      </c>
      <c r="T46" s="1" t="str">
        <f t="shared" si="6"/>
        <v/>
      </c>
      <c r="U46" s="6" t="str">
        <f t="shared" si="7"/>
        <v/>
      </c>
      <c r="V46" s="94">
        <f>COUNTIF(Jan!$AJ$9:$AJ$39,$A46)+COUNTIF(Jan!$AJ$43:$AJ$73,$A46)+COUNTIF(Feb!$AJ$9:$AJ$39,$A46)+COUNTIF(Feb!$AJ$43:$AJ$73,$A46)+COUNTIF(Mar!$AJ$9:$AJ$39,$A46)+COUNTIF(Mar!$AJ$43:$AJ$73,$A46)+COUNTIF(Apr!$AJ$9:$AJ$39,$A46)+COUNTIF(Apr!$AJ$43:$AJ$73,$A46)+COUNTIF(Mai!$AJ$9:$AJ$39,$A46)+COUNTIF(Mai!$AJ$43:$AJ$73,$A46)+COUNTIF(Jun!$AJ$9:$AJ$39,$A46)+COUNTIF(Jun!$AJ$43:$AJ$73,$A46)+COUNTIF(Jul!$AJ$9:$AJ$39,$A46)+COUNTIF(Jul!$AJ$43:$AJ$73,$A46)+COUNTIF(Aug!$AJ$9:$AJ$39,$A46)+COUNTIF(Aug!$AJ$43:$AJ$73,$A46)+COUNTIF(Sep!$AJ$9:$AJ$39,$A46)+COUNTIF(Sep!$AJ$43:$AJ$73,$A46)+COUNTIF(Okt!$AJ$9:$AJ$39,$A46)+COUNTIF(Okt!$AJ$43:$AJ$73,$A46)+COUNTIF(Nov!$AJ$9:$AJ$39,$A46)+COUNTIF(Nov!$AJ$43:$AJ$73,$A46)+COUNTIF(Dez!$AJ$9:$AJ$39,$A46)+COUNTIF(Dez!$AJ$43:$AJ$73,$A46)</f>
        <v>0</v>
      </c>
      <c r="W46" s="8" t="str">
        <f t="shared" si="8"/>
        <v/>
      </c>
      <c r="X46" s="6" t="str">
        <f t="shared" si="9"/>
        <v/>
      </c>
      <c r="Y46" s="18" t="str">
        <f t="shared" si="10"/>
        <v/>
      </c>
    </row>
    <row r="47" spans="1:25" x14ac:dyDescent="0.2">
      <c r="A47" s="175">
        <f t="shared" si="11"/>
        <v>35</v>
      </c>
      <c r="B47" s="93" t="e">
        <f t="shared" si="1"/>
        <v>#N/A</v>
      </c>
      <c r="C47" s="495">
        <f>SUMIF(Jan!$A$9:$A$39,$A47,Jan!G$9:G$39)+SUMIF(Feb!$A$9:$A$39,$A47,Feb!G$9:G$39)+SUMIF(Mar!$A$9:$A$39,$A47,Mar!G$9:G$39)+SUMIF(Apr!$A$9:$A$39,$A47,Apr!G$9:G$39)+SUMIF(Mai!$A$9:$A$39,$A47,Mai!G$9:G$39)+SUMIF(Jun!$A$9:$A$39,$A47,Jun!G$9:G$39)+SUMIF(Jul!$A$9:$A$39,$A47,Jul!G$9:G$39)+SUMIF(Aug!$A$9:$A$39,$A47,Aug!G$9:G$39)+SUMIF(Sep!$A$9:$A$39,$A47,Sep!G$9:G$39)+SUMIF(Okt!$A$9:$A$39,$A47,Okt!G$9:G$39)+SUMIF(Nov!$A$9:$A$39,$A47,Nov!G$9:G$39)+SUMIF(Dez!$A$9:$A$39,$A47,Dez!G$9:G$39)</f>
        <v>0</v>
      </c>
      <c r="D47" s="496">
        <f>SUMIF(Jan!$A$9:$A$39,$A47,Jan!H$9:H$39)+SUMIF(Feb!$A$9:$A$39,$A47,Feb!H$9:H$39)+SUMIF(Mar!$A$9:$A$39,$A47,Mar!H$9:H$39)+SUMIF(Apr!$A$9:$A$39,$A47,Apr!H$9:H$39)+SUMIF(Mai!$A$9:$A$39,$A47,Mai!H$9:H$39)+SUMIF(Jun!$A$9:$A$39,$A47,Jun!H$9:H$39)+SUMIF(Jul!$A$9:$A$39,$A47,Jul!H$9:H$39)+SUMIF(Aug!$A$9:$A$39,$A47,Aug!H$9:H$39)+SUMIF(Sep!$A$9:$A$39,$A47,Sep!H$9:H$39)+SUMIF(Okt!$A$9:$A$39,$A47,Okt!H$9:H$39)+SUMIF(Nov!$A$9:$A$39,$A47,Nov!H$9:H$39)+SUMIF(Dez!$A$9:$A$39,$A47,Dez!H$9:H$39)</f>
        <v>0</v>
      </c>
      <c r="E47" s="496">
        <f>COUNTIF(Jan!$AJ$9:$AJ$39,$A47)+COUNTIF(Feb!$AJ$9:$AJ$39,$A47)+COUNTIF(Mar!$AI$9:$AI$39,$A47)+COUNTIF(Apr!$AI$9:$AI$39,$A47)+COUNTIF(Mai!$AI$9:$AI$39,$A47)+COUNTIF(Jun!$AI$9:$AI$39,$A47)+COUNTIF(Jul!$AI$9:$AI$39,$A47)+COUNTIF(Aug!$AI$9:$AI$39,$A47)+COUNTIF(Sep!$AI$9:$AI$39,$A47)+COUNTIF(Okt!$AI$9:$AI$39,$A47)+COUNTIF(Nov!$AI$9:$AI$39,$A47)+COUNTIF(Dez!$AI$9:$AI$39,$A47)</f>
        <v>0</v>
      </c>
      <c r="F47" s="496">
        <f>COUNTIF(Jan!$AJ$43:$AJ$73,$A47)+COUNTIF(Feb!$AJ$43:$AJ$73,$A47)+COUNTIF(Mar!$AI$43:$AI$73,$A47)+COUNTIF(Apr!$AI$43:$AI$73,$A47)+COUNTIF(Mai!$AI$43:$AI$73,$A47)+COUNTIF(Jun!$AI$43:$AI$73,$A47)+COUNTIF(Jul!$AI$43:$AI$73,$A47)+COUNTIF(Aug!$AI$43:$AI$73,$A47)+COUNTIF(Sep!$AI$43:$AI$73,$A47)+COUNTIF(Okt!$AI$43:$AI$73,$A47)+COUNTIF(Nov!$AI$43:$AI$73,$A47)+COUNTIF(Dez!$AI$43:$AI$73,$A47)</f>
        <v>0</v>
      </c>
      <c r="G47" s="496">
        <f t="shared" si="2"/>
        <v>0</v>
      </c>
      <c r="H47" s="93" t="str">
        <f t="shared" si="0"/>
        <v/>
      </c>
      <c r="I47" s="93" t="str">
        <f>IF(ISERROR(H47/(Start!$D$25*Start!$D$25)),"",H47/(Start!$D$25*Start!$D$25))</f>
        <v/>
      </c>
      <c r="J47" s="16">
        <f>SUMIF(Jan!$AJ$9:$AJ$39,$A47,Jan!AI$9:AI$39)+SUMIF(Feb!$AJ$9:$AJ$39,$A47,Feb!AI$9:AI$39)+SUMIF(Mar!$AJ$9:$AJ$39,$A47,Mar!AI$9:AI$39)+SUMIF(Apr!$AJ$9:$AJ$39,$A47,Apr!AI$9:AI$39)+SUMIF(Mai!$AJ$9:$AJ$39,$A47,Mai!AI$9:AI$39)+SUMIF(Jun!$AJ$9:$AJ$39,$A47,Jun!AI$9:AI$39)+SUMIF(Jul!$AJ$9:$AJ$39,$A47,Jul!AI$9:AI$39)+SUMIF(Aug!$AJ$9:$AJ$39,$A47,Aug!AI$9:AI$39)+SUMIF(Sep!$AJ$9:$AJ$39,$A47,Sep!AI$9:AI$39)+SUMIF(Okt!$AJ$9:$AJ$39,$A47,Okt!AI$9:AI$39)+SUMIF(Nov!$AJ$9:$AJ$39,$A47,Nov!AI$9:AI$39)+SUMIF(Dez!$AJ$9:$AJ$39,$A47,Dez!AI$9:AI$39)</f>
        <v>0</v>
      </c>
      <c r="K47" s="16">
        <f>SUMIF(Jan!$AJ$43:$AJ$73,$A47,Jan!AI$43:AI$73)+SUMIF(Feb!$AJ$43:$AJ$73,$A47,Feb!AI$43:AI$73)+SUMIF(Mar!$AJ$43:$AJ$73,$A47,Mar!AI$43:AI$73)+SUMIF(Apr!$AJ$43:$AJ$73,$A47,Apr!AI$43:AI$73)+SUMIF(Mai!$AJ$43:$AJ$73,$A47,Mai!AI$43:AI$73)+SUMIF(Jun!$AJ$43:$AJ$73,$A47,Jun!AI$43:AI$73)+SUMIF(Jul!$AJ$43:$AJ$73,$A47,Jul!AI$43:AI$73)+SUMIF(Aug!$AJ$43:$AJ$73,$A47,Aug!AI$43:AI$73)+SUMIF(Sep!$AJ$43:$AJ$73,$A47,Sep!AI$43:AI$73)+SUMIF(Okt!$AJ$43:$AJ$73,$A47,Okt!AI$43:AI$73)+SUMIF(Nov!$AJ$43:$AJ$73,$A47,Nov!AI$43:AI$73)+SUMIF(Dez!$AJ$43:$AJ$73,$A47,Dez!AI$43:AI$73)</f>
        <v>0</v>
      </c>
      <c r="L47" s="16" t="str">
        <f t="shared" si="3"/>
        <v/>
      </c>
      <c r="M47" s="17">
        <f>SUMIF(Jan!$AJ$9:$AJ$39,$A47,Jan!AK$9:AK$39)+SUMIF(Feb!$AJ$9:$AJ$39,$A47,Feb!AK$9:AK$39)+SUMIF(Mar!$AI$9:$AI$39,$A47,Mar!AK$9:AK$39)+SUMIF(Apr!$AI$9:$AI$39,$A47,Apr!AK$9:AK$39)+SUMIF(Mai!$AI$9:$AI$39,$A47,Mai!AK$9:AM$39)+SUMIF(Jun!$AI$9:$AI$39,$A47,Jun!AK$9:AK$39)+SUMIF(Jul!$AI$9:$AI$39,$A47,Jul!AK$9:AK$39)+SUMIF(Aug!$AI$9:$AI$39,$A47,Aug!AK$9:AK$39)+SUMIF(Sep!$AI$9:$AI$39,$A47,Sep!AK$9:AK$39)+SUMIF(Okt!$AI$9:$AI$39,$A47,Okt!AK$9:AK$39)+SUMIF(Nov!$AI$9:$AI$39,$A47,Nov!AK$9:AK$39)+SUMIF(Dez!$AI$9:$AI$39,$A47,Dez!AK$9:AK$39)</f>
        <v>0</v>
      </c>
      <c r="N47" s="17">
        <f>SUMIF(Jan!$AJ$43:$AJ$73,$A47,Jan!AK$43:AK$73)+SUMIF(Feb!$AJ$43:$AJ$73,$A47,Feb!AK$43:AK$73)+SUMIF(Mar!$AI$43:$AI$73,$A47,Mar!AK$43:AK$73)+SUMIF(Apr!$AI$43:$AI$73,$A47,Apr!AK$43:AK$73)+SUMIF(Mai!$AI$43:$AI$73,$A47,Mai!AK$43:AM$73)+SUMIF(Jun!$AI$43:$AI$73,$A47,Jun!AK$43:AK$73)+SUMIF(Jul!$AI$43:$AI$73,$A47,Jul!AK$43:AK$73)+SUMIF(Aug!$AI$43:$AI$73,$A47,Aug!AK$43:AK$73)+SUMIF(Sep!$AI$43:$AI$73,$A47,Sep!AK$43:AK$73)+SUMIF(Okt!$AI$43:$AI$73,$A47,Okt!AK$43:AK$73)+SUMIF(Nov!$AI$43:$AI$73,$A47,Nov!AK$43:AK$73)+SUMIF(Dez!$AI$43:$AI$73,$A47,Dez!AK$43:AK$73)</f>
        <v>0</v>
      </c>
      <c r="O47" s="17" t="str">
        <f t="shared" si="4"/>
        <v/>
      </c>
      <c r="P47" s="74">
        <f>SUMIF(Jan!$AJ$9:$AJ$39,$A47,Jan!AL$9:AL$39)+SUMIF(Feb!$AJ$9:$AJ$39,$A47,Feb!AL$9:AL$39)+SUMIF(Mar!$AJ$9:$AJ$39,$A47,Mar!AL$9:AL$39)+SUMIF(Apr!$AJ$9:$AJ$39,$A47,Apr!AL$9:AL$39)+SUMIF(Mai!$AJ$9:$AJ$39,$A47,Mai!AL$9:AL$39)+SUMIF(Jun!$AJ$9:$AJ$39,$A47,Jun!AL$9:AL$39)+SUMIF(Jul!$AJ$9:$AJ$39,$A47,Jul!AL$9:AL$39)+SUMIF(Aug!$AJ$9:$AJ$39,$A47,Aug!AL$9:AL$39)+SUMIF(Sep!$AJ$9:$AJ$39,$A47,Sep!AL$9:AL$39)+SUMIF(Okt!$AJ$9:$AJ$39,$A47,Okt!AL$9:AL$39)+SUMIF(Nov!$AJ$9:$AJ$39,$A47,Nov!AL$9:AL$39)+SUMIF(Dez!$AJ$9:$AJ$39,$A47,Dez!AL$9:AL$39)</f>
        <v>0</v>
      </c>
      <c r="Q47" s="74">
        <f ca="1">SUMIF(Jan!$AJ$34:$AJ$73,$A47,Jan!AL$43:AL$73)+SUMIF(Feb!$AJ$43:$AJ$73,$A47,Feb!AL$43:AL$73)+SUMIF(Mar!$AJ$43:$AJ$73,$A47,Mar!AL$43:AL$73)+SUMIF(Apr!$AJ$43:$AJ$73,$A47,Apr!AL$43:AL$73)+SUMIF(Mai!$AJ$43:$AJ$73,$A47,Mai!AL$43:AL$73)+SUMIF(Jun!$AJ$43:$AJ$73,$A47,Jun!AL$43:AL$73)+SUMIF(Jul!$AJ$43:$AJ$73,$A47,Jul!AL$43:AL$73)+SUMIF(Aug!$AJ$43:$AJ$73,$A47,Aug!AL$43:AL$73)+SUMIF(Sep!$AJ$43:$AJ$73,$A47,Sep!AL$43:AL$73)+SUMIF(Okt!$AJ$43:$AJ$73,$A47,Okt!AL$43:AL$73)+SUMIF(Nov!$AJ$43:$AJ$73,$A47,Nov!AL$43:AL$73)+SUMIF(Dez!$AJ$43:$AJ$73,$A47,Dez!AL$43:AL$73)</f>
        <v>0</v>
      </c>
      <c r="R47" s="11" t="str">
        <f t="shared" ca="1" si="5"/>
        <v/>
      </c>
      <c r="S47" s="74" t="str">
        <f>IF(V47=0,"",(SUMIF(Jan!AO$9:AO$73,A47,Jan!AN$9:AN$73)+SUMIF(Feb!AO$9:AO$73,A47,Feb!AN$9:AN$73)+SUMIF(Mar!AO$9:AO$73,A47,Mar!AN$9:AN$73)+SUMIF(Apr!AO$9:AO$73,A47,Apr!AN$9:AN$73)+SUMIF(Mai!AO$9:AO$73,A47,Mai!AN$9:AN$73)+SUMIF(Jun!AO$9:AO$73,A47,Jun!AN$9:AN$73)+SUMIF(Jul!AO$9:AO$73,A47,Jul!AN$9:AN$73)+SUMIF(Aug!AO$9:AO$73,A47,Aug!AN$9:AN$73)+SUMIF(Sep!AO$9:AO$73,A47,Sep!AN$9:AN$73)+SUMIF(Okt!AO$9:AO$73,A47,Okt!AN$9:AN$73)+SUMIF(Nov!AO$9:AO$73,A47,Nov!AN$9:AN$73)+SUMIF(Dez!AO$9:AO$73,A47,Dez!AN$9:AN$73))/V47)</f>
        <v/>
      </c>
      <c r="T47" s="1" t="str">
        <f t="shared" si="6"/>
        <v/>
      </c>
      <c r="U47" s="6" t="str">
        <f t="shared" si="7"/>
        <v/>
      </c>
      <c r="V47" s="94">
        <f>COUNTIF(Jan!$AJ$9:$AJ$39,$A47)+COUNTIF(Jan!$AJ$43:$AJ$73,$A47)+COUNTIF(Feb!$AJ$9:$AJ$39,$A47)+COUNTIF(Feb!$AJ$43:$AJ$73,$A47)+COUNTIF(Mar!$AJ$9:$AJ$39,$A47)+COUNTIF(Mar!$AJ$43:$AJ$73,$A47)+COUNTIF(Apr!$AJ$9:$AJ$39,$A47)+COUNTIF(Apr!$AJ$43:$AJ$73,$A47)+COUNTIF(Mai!$AJ$9:$AJ$39,$A47)+COUNTIF(Mai!$AJ$43:$AJ$73,$A47)+COUNTIF(Jun!$AJ$9:$AJ$39,$A47)+COUNTIF(Jun!$AJ$43:$AJ$73,$A47)+COUNTIF(Jul!$AJ$9:$AJ$39,$A47)+COUNTIF(Jul!$AJ$43:$AJ$73,$A47)+COUNTIF(Aug!$AJ$9:$AJ$39,$A47)+COUNTIF(Aug!$AJ$43:$AJ$73,$A47)+COUNTIF(Sep!$AJ$9:$AJ$39,$A47)+COUNTIF(Sep!$AJ$43:$AJ$73,$A47)+COUNTIF(Okt!$AJ$9:$AJ$39,$A47)+COUNTIF(Okt!$AJ$43:$AJ$73,$A47)+COUNTIF(Nov!$AJ$9:$AJ$39,$A47)+COUNTIF(Nov!$AJ$43:$AJ$73,$A47)+COUNTIF(Dez!$AJ$9:$AJ$39,$A47)+COUNTIF(Dez!$AJ$43:$AJ$73,$A47)</f>
        <v>0</v>
      </c>
      <c r="W47" s="8" t="str">
        <f t="shared" si="8"/>
        <v/>
      </c>
      <c r="X47" s="6" t="str">
        <f t="shared" si="9"/>
        <v/>
      </c>
      <c r="Y47" s="18" t="str">
        <f t="shared" si="10"/>
        <v/>
      </c>
    </row>
    <row r="48" spans="1:25" x14ac:dyDescent="0.2">
      <c r="A48" s="175">
        <f t="shared" si="11"/>
        <v>36</v>
      </c>
      <c r="B48" s="93" t="e">
        <f t="shared" si="1"/>
        <v>#N/A</v>
      </c>
      <c r="C48" s="495">
        <f>SUMIF(Jan!$A$9:$A$39,$A48,Jan!G$9:G$39)+SUMIF(Feb!$A$9:$A$39,$A48,Feb!G$9:G$39)+SUMIF(Mar!$A$9:$A$39,$A48,Mar!G$9:G$39)+SUMIF(Apr!$A$9:$A$39,$A48,Apr!G$9:G$39)+SUMIF(Mai!$A$9:$A$39,$A48,Mai!G$9:G$39)+SUMIF(Jun!$A$9:$A$39,$A48,Jun!G$9:G$39)+SUMIF(Jul!$A$9:$A$39,$A48,Jul!G$9:G$39)+SUMIF(Aug!$A$9:$A$39,$A48,Aug!G$9:G$39)+SUMIF(Sep!$A$9:$A$39,$A48,Sep!G$9:G$39)+SUMIF(Okt!$A$9:$A$39,$A48,Okt!G$9:G$39)+SUMIF(Nov!$A$9:$A$39,$A48,Nov!G$9:G$39)+SUMIF(Dez!$A$9:$A$39,$A48,Dez!G$9:G$39)</f>
        <v>0</v>
      </c>
      <c r="D48" s="496">
        <f>SUMIF(Jan!$A$9:$A$39,$A48,Jan!H$9:H$39)+SUMIF(Feb!$A$9:$A$39,$A48,Feb!H$9:H$39)+SUMIF(Mar!$A$9:$A$39,$A48,Mar!H$9:H$39)+SUMIF(Apr!$A$9:$A$39,$A48,Apr!H$9:H$39)+SUMIF(Mai!$A$9:$A$39,$A48,Mai!H$9:H$39)+SUMIF(Jun!$A$9:$A$39,$A48,Jun!H$9:H$39)+SUMIF(Jul!$A$9:$A$39,$A48,Jul!H$9:H$39)+SUMIF(Aug!$A$9:$A$39,$A48,Aug!H$9:H$39)+SUMIF(Sep!$A$9:$A$39,$A48,Sep!H$9:H$39)+SUMIF(Okt!$A$9:$A$39,$A48,Okt!H$9:H$39)+SUMIF(Nov!$A$9:$A$39,$A48,Nov!H$9:H$39)+SUMIF(Dez!$A$9:$A$39,$A48,Dez!H$9:H$39)</f>
        <v>0</v>
      </c>
      <c r="E48" s="496">
        <f>COUNTIF(Jan!$AJ$9:$AJ$39,$A48)+COUNTIF(Feb!$AJ$9:$AJ$39,$A48)+COUNTIF(Mar!$AI$9:$AI$39,$A48)+COUNTIF(Apr!$AI$9:$AI$39,$A48)+COUNTIF(Mai!$AI$9:$AI$39,$A48)+COUNTIF(Jun!$AI$9:$AI$39,$A48)+COUNTIF(Jul!$AI$9:$AI$39,$A48)+COUNTIF(Aug!$AI$9:$AI$39,$A48)+COUNTIF(Sep!$AI$9:$AI$39,$A48)+COUNTIF(Okt!$AI$9:$AI$39,$A48)+COUNTIF(Nov!$AI$9:$AI$39,$A48)+COUNTIF(Dez!$AI$9:$AI$39,$A48)</f>
        <v>0</v>
      </c>
      <c r="F48" s="496">
        <f>COUNTIF(Jan!$AJ$43:$AJ$73,$A48)+COUNTIF(Feb!$AJ$43:$AJ$73,$A48)+COUNTIF(Mar!$AI$43:$AI$73,$A48)+COUNTIF(Apr!$AI$43:$AI$73,$A48)+COUNTIF(Mai!$AI$43:$AI$73,$A48)+COUNTIF(Jun!$AI$43:$AI$73,$A48)+COUNTIF(Jul!$AI$43:$AI$73,$A48)+COUNTIF(Aug!$AI$43:$AI$73,$A48)+COUNTIF(Sep!$AI$43:$AI$73,$A48)+COUNTIF(Okt!$AI$43:$AI$73,$A48)+COUNTIF(Nov!$AI$43:$AI$73,$A48)+COUNTIF(Dez!$AI$43:$AI$73,$A48)</f>
        <v>0</v>
      </c>
      <c r="G48" s="496">
        <f t="shared" si="2"/>
        <v>0</v>
      </c>
      <c r="H48" s="93" t="str">
        <f t="shared" si="0"/>
        <v/>
      </c>
      <c r="I48" s="93" t="str">
        <f>IF(ISERROR(H48/(Start!$D$25*Start!$D$25)),"",H48/(Start!$D$25*Start!$D$25))</f>
        <v/>
      </c>
      <c r="J48" s="16">
        <f>SUMIF(Jan!$AJ$9:$AJ$39,$A48,Jan!AI$9:AI$39)+SUMIF(Feb!$AJ$9:$AJ$39,$A48,Feb!AI$9:AI$39)+SUMIF(Mar!$AJ$9:$AJ$39,$A48,Mar!AI$9:AI$39)+SUMIF(Apr!$AJ$9:$AJ$39,$A48,Apr!AI$9:AI$39)+SUMIF(Mai!$AJ$9:$AJ$39,$A48,Mai!AI$9:AI$39)+SUMIF(Jun!$AJ$9:$AJ$39,$A48,Jun!AI$9:AI$39)+SUMIF(Jul!$AJ$9:$AJ$39,$A48,Jul!AI$9:AI$39)+SUMIF(Aug!$AJ$9:$AJ$39,$A48,Aug!AI$9:AI$39)+SUMIF(Sep!$AJ$9:$AJ$39,$A48,Sep!AI$9:AI$39)+SUMIF(Okt!$AJ$9:$AJ$39,$A48,Okt!AI$9:AI$39)+SUMIF(Nov!$AJ$9:$AJ$39,$A48,Nov!AI$9:AI$39)+SUMIF(Dez!$AJ$9:$AJ$39,$A48,Dez!AI$9:AI$39)</f>
        <v>0</v>
      </c>
      <c r="K48" s="16">
        <f>SUMIF(Jan!$AJ$43:$AJ$73,$A48,Jan!AI$43:AI$73)+SUMIF(Feb!$AJ$43:$AJ$73,$A48,Feb!AI$43:AI$73)+SUMIF(Mar!$AJ$43:$AJ$73,$A48,Mar!AI$43:AI$73)+SUMIF(Apr!$AJ$43:$AJ$73,$A48,Apr!AI$43:AI$73)+SUMIF(Mai!$AJ$43:$AJ$73,$A48,Mai!AI$43:AI$73)+SUMIF(Jun!$AJ$43:$AJ$73,$A48,Jun!AI$43:AI$73)+SUMIF(Jul!$AJ$43:$AJ$73,$A48,Jul!AI$43:AI$73)+SUMIF(Aug!$AJ$43:$AJ$73,$A48,Aug!AI$43:AI$73)+SUMIF(Sep!$AJ$43:$AJ$73,$A48,Sep!AI$43:AI$73)+SUMIF(Okt!$AJ$43:$AJ$73,$A48,Okt!AI$43:AI$73)+SUMIF(Nov!$AJ$43:$AJ$73,$A48,Nov!AI$43:AI$73)+SUMIF(Dez!$AJ$43:$AJ$73,$A48,Dez!AI$43:AI$73)</f>
        <v>0</v>
      </c>
      <c r="L48" s="16" t="str">
        <f t="shared" si="3"/>
        <v/>
      </c>
      <c r="M48" s="17">
        <f>SUMIF(Jan!$AJ$9:$AJ$39,$A48,Jan!AK$9:AK$39)+SUMIF(Feb!$AJ$9:$AJ$39,$A48,Feb!AK$9:AK$39)+SUMIF(Mar!$AI$9:$AI$39,$A48,Mar!AK$9:AK$39)+SUMIF(Apr!$AI$9:$AI$39,$A48,Apr!AK$9:AK$39)+SUMIF(Mai!$AI$9:$AI$39,$A48,Mai!AK$9:AM$39)+SUMIF(Jun!$AI$9:$AI$39,$A48,Jun!AK$9:AK$39)+SUMIF(Jul!$AI$9:$AI$39,$A48,Jul!AK$9:AK$39)+SUMIF(Aug!$AI$9:$AI$39,$A48,Aug!AK$9:AK$39)+SUMIF(Sep!$AI$9:$AI$39,$A48,Sep!AK$9:AK$39)+SUMIF(Okt!$AI$9:$AI$39,$A48,Okt!AK$9:AK$39)+SUMIF(Nov!$AI$9:$AI$39,$A48,Nov!AK$9:AK$39)+SUMIF(Dez!$AI$9:$AI$39,$A48,Dez!AK$9:AK$39)</f>
        <v>0</v>
      </c>
      <c r="N48" s="17">
        <f>SUMIF(Jan!$AJ$43:$AJ$73,$A48,Jan!AK$43:AK$73)+SUMIF(Feb!$AJ$43:$AJ$73,$A48,Feb!AK$43:AK$73)+SUMIF(Mar!$AI$43:$AI$73,$A48,Mar!AK$43:AK$73)+SUMIF(Apr!$AI$43:$AI$73,$A48,Apr!AK$43:AK$73)+SUMIF(Mai!$AI$43:$AI$73,$A48,Mai!AK$43:AM$73)+SUMIF(Jun!$AI$43:$AI$73,$A48,Jun!AK$43:AK$73)+SUMIF(Jul!$AI$43:$AI$73,$A48,Jul!AK$43:AK$73)+SUMIF(Aug!$AI$43:$AI$73,$A48,Aug!AK$43:AK$73)+SUMIF(Sep!$AI$43:$AI$73,$A48,Sep!AK$43:AK$73)+SUMIF(Okt!$AI$43:$AI$73,$A48,Okt!AK$43:AK$73)+SUMIF(Nov!$AI$43:$AI$73,$A48,Nov!AK$43:AK$73)+SUMIF(Dez!$AI$43:$AI$73,$A48,Dez!AK$43:AK$73)</f>
        <v>0</v>
      </c>
      <c r="O48" s="17" t="str">
        <f t="shared" si="4"/>
        <v/>
      </c>
      <c r="P48" s="74">
        <f>SUMIF(Jan!$AJ$9:$AJ$39,$A48,Jan!AL$9:AL$39)+SUMIF(Feb!$AJ$9:$AJ$39,$A48,Feb!AL$9:AL$39)+SUMIF(Mar!$AJ$9:$AJ$39,$A48,Mar!AL$9:AL$39)+SUMIF(Apr!$AJ$9:$AJ$39,$A48,Apr!AL$9:AL$39)+SUMIF(Mai!$AJ$9:$AJ$39,$A48,Mai!AL$9:AL$39)+SUMIF(Jun!$AJ$9:$AJ$39,$A48,Jun!AL$9:AL$39)+SUMIF(Jul!$AJ$9:$AJ$39,$A48,Jul!AL$9:AL$39)+SUMIF(Aug!$AJ$9:$AJ$39,$A48,Aug!AL$9:AL$39)+SUMIF(Sep!$AJ$9:$AJ$39,$A48,Sep!AL$9:AL$39)+SUMIF(Okt!$AJ$9:$AJ$39,$A48,Okt!AL$9:AL$39)+SUMIF(Nov!$AJ$9:$AJ$39,$A48,Nov!AL$9:AL$39)+SUMIF(Dez!$AJ$9:$AJ$39,$A48,Dez!AL$9:AL$39)</f>
        <v>0</v>
      </c>
      <c r="Q48" s="74">
        <f ca="1">SUMIF(Jan!$AJ$34:$AJ$73,$A48,Jan!AL$43:AL$73)+SUMIF(Feb!$AJ$43:$AJ$73,$A48,Feb!AL$43:AL$73)+SUMIF(Mar!$AJ$43:$AJ$73,$A48,Mar!AL$43:AL$73)+SUMIF(Apr!$AJ$43:$AJ$73,$A48,Apr!AL$43:AL$73)+SUMIF(Mai!$AJ$43:$AJ$73,$A48,Mai!AL$43:AL$73)+SUMIF(Jun!$AJ$43:$AJ$73,$A48,Jun!AL$43:AL$73)+SUMIF(Jul!$AJ$43:$AJ$73,$A48,Jul!AL$43:AL$73)+SUMIF(Aug!$AJ$43:$AJ$73,$A48,Aug!AL$43:AL$73)+SUMIF(Sep!$AJ$43:$AJ$73,$A48,Sep!AL$43:AL$73)+SUMIF(Okt!$AJ$43:$AJ$73,$A48,Okt!AL$43:AL$73)+SUMIF(Nov!$AJ$43:$AJ$73,$A48,Nov!AL$43:AL$73)+SUMIF(Dez!$AJ$43:$AJ$73,$A48,Dez!AL$43:AL$73)</f>
        <v>0</v>
      </c>
      <c r="R48" s="11" t="str">
        <f t="shared" ca="1" si="5"/>
        <v/>
      </c>
      <c r="S48" s="74" t="str">
        <f>IF(V48=0,"",(SUMIF(Jan!AO$9:AO$73,A48,Jan!AN$9:AN$73)+SUMIF(Feb!AO$9:AO$73,A48,Feb!AN$9:AN$73)+SUMIF(Mar!AO$9:AO$73,A48,Mar!AN$9:AN$73)+SUMIF(Apr!AO$9:AO$73,A48,Apr!AN$9:AN$73)+SUMIF(Mai!AO$9:AO$73,A48,Mai!AN$9:AN$73)+SUMIF(Jun!AO$9:AO$73,A48,Jun!AN$9:AN$73)+SUMIF(Jul!AO$9:AO$73,A48,Jul!AN$9:AN$73)+SUMIF(Aug!AO$9:AO$73,A48,Aug!AN$9:AN$73)+SUMIF(Sep!AO$9:AO$73,A48,Sep!AN$9:AN$73)+SUMIF(Okt!AO$9:AO$73,A48,Okt!AN$9:AN$73)+SUMIF(Nov!AO$9:AO$73,A48,Nov!AN$9:AN$73)+SUMIF(Dez!AO$9:AO$73,A48,Dez!AN$9:AN$73))/V48)</f>
        <v/>
      </c>
      <c r="T48" s="1" t="str">
        <f t="shared" si="6"/>
        <v/>
      </c>
      <c r="U48" s="6" t="str">
        <f t="shared" si="7"/>
        <v/>
      </c>
      <c r="V48" s="94">
        <f>COUNTIF(Jan!$AJ$9:$AJ$39,$A48)+COUNTIF(Jan!$AJ$43:$AJ$73,$A48)+COUNTIF(Feb!$AJ$9:$AJ$39,$A48)+COUNTIF(Feb!$AJ$43:$AJ$73,$A48)+COUNTIF(Mar!$AJ$9:$AJ$39,$A48)+COUNTIF(Mar!$AJ$43:$AJ$73,$A48)+COUNTIF(Apr!$AJ$9:$AJ$39,$A48)+COUNTIF(Apr!$AJ$43:$AJ$73,$A48)+COUNTIF(Mai!$AJ$9:$AJ$39,$A48)+COUNTIF(Mai!$AJ$43:$AJ$73,$A48)+COUNTIF(Jun!$AJ$9:$AJ$39,$A48)+COUNTIF(Jun!$AJ$43:$AJ$73,$A48)+COUNTIF(Jul!$AJ$9:$AJ$39,$A48)+COUNTIF(Jul!$AJ$43:$AJ$73,$A48)+COUNTIF(Aug!$AJ$9:$AJ$39,$A48)+COUNTIF(Aug!$AJ$43:$AJ$73,$A48)+COUNTIF(Sep!$AJ$9:$AJ$39,$A48)+COUNTIF(Sep!$AJ$43:$AJ$73,$A48)+COUNTIF(Okt!$AJ$9:$AJ$39,$A48)+COUNTIF(Okt!$AJ$43:$AJ$73,$A48)+COUNTIF(Nov!$AJ$9:$AJ$39,$A48)+COUNTIF(Nov!$AJ$43:$AJ$73,$A48)+COUNTIF(Dez!$AJ$9:$AJ$39,$A48)+COUNTIF(Dez!$AJ$43:$AJ$73,$A48)</f>
        <v>0</v>
      </c>
      <c r="W48" s="8" t="str">
        <f t="shared" si="8"/>
        <v/>
      </c>
      <c r="X48" s="6" t="str">
        <f t="shared" si="9"/>
        <v/>
      </c>
      <c r="Y48" s="18" t="str">
        <f t="shared" si="10"/>
        <v/>
      </c>
    </row>
    <row r="49" spans="1:25" x14ac:dyDescent="0.2">
      <c r="A49" s="175">
        <f t="shared" si="11"/>
        <v>37</v>
      </c>
      <c r="B49" s="93" t="e">
        <f t="shared" si="1"/>
        <v>#N/A</v>
      </c>
      <c r="C49" s="495">
        <f>SUMIF(Jan!$A$9:$A$39,$A49,Jan!G$9:G$39)+SUMIF(Feb!$A$9:$A$39,$A49,Feb!G$9:G$39)+SUMIF(Mar!$A$9:$A$39,$A49,Mar!G$9:G$39)+SUMIF(Apr!$A$9:$A$39,$A49,Apr!G$9:G$39)+SUMIF(Mai!$A$9:$A$39,$A49,Mai!G$9:G$39)+SUMIF(Jun!$A$9:$A$39,$A49,Jun!G$9:G$39)+SUMIF(Jul!$A$9:$A$39,$A49,Jul!G$9:G$39)+SUMIF(Aug!$A$9:$A$39,$A49,Aug!G$9:G$39)+SUMIF(Sep!$A$9:$A$39,$A49,Sep!G$9:G$39)+SUMIF(Okt!$A$9:$A$39,$A49,Okt!G$9:G$39)+SUMIF(Nov!$A$9:$A$39,$A49,Nov!G$9:G$39)+SUMIF(Dez!$A$9:$A$39,$A49,Dez!G$9:G$39)</f>
        <v>0</v>
      </c>
      <c r="D49" s="496">
        <f>SUMIF(Jan!$A$9:$A$39,$A49,Jan!H$9:H$39)+SUMIF(Feb!$A$9:$A$39,$A49,Feb!H$9:H$39)+SUMIF(Mar!$A$9:$A$39,$A49,Mar!H$9:H$39)+SUMIF(Apr!$A$9:$A$39,$A49,Apr!H$9:H$39)+SUMIF(Mai!$A$9:$A$39,$A49,Mai!H$9:H$39)+SUMIF(Jun!$A$9:$A$39,$A49,Jun!H$9:H$39)+SUMIF(Jul!$A$9:$A$39,$A49,Jul!H$9:H$39)+SUMIF(Aug!$A$9:$A$39,$A49,Aug!H$9:H$39)+SUMIF(Sep!$A$9:$A$39,$A49,Sep!H$9:H$39)+SUMIF(Okt!$A$9:$A$39,$A49,Okt!H$9:H$39)+SUMIF(Nov!$A$9:$A$39,$A49,Nov!H$9:H$39)+SUMIF(Dez!$A$9:$A$39,$A49,Dez!H$9:H$39)</f>
        <v>0</v>
      </c>
      <c r="E49" s="496">
        <f>COUNTIF(Jan!$AJ$9:$AJ$39,$A49)+COUNTIF(Feb!$AJ$9:$AJ$39,$A49)+COUNTIF(Mar!$AI$9:$AI$39,$A49)+COUNTIF(Apr!$AI$9:$AI$39,$A49)+COUNTIF(Mai!$AI$9:$AI$39,$A49)+COUNTIF(Jun!$AI$9:$AI$39,$A49)+COUNTIF(Jul!$AI$9:$AI$39,$A49)+COUNTIF(Aug!$AI$9:$AI$39,$A49)+COUNTIF(Sep!$AI$9:$AI$39,$A49)+COUNTIF(Okt!$AI$9:$AI$39,$A49)+COUNTIF(Nov!$AI$9:$AI$39,$A49)+COUNTIF(Dez!$AI$9:$AI$39,$A49)</f>
        <v>0</v>
      </c>
      <c r="F49" s="496">
        <f>COUNTIF(Jan!$AJ$43:$AJ$73,$A49)+COUNTIF(Feb!$AJ$43:$AJ$73,$A49)+COUNTIF(Mar!$AI$43:$AI$73,$A49)+COUNTIF(Apr!$AI$43:$AI$73,$A49)+COUNTIF(Mai!$AI$43:$AI$73,$A49)+COUNTIF(Jun!$AI$43:$AI$73,$A49)+COUNTIF(Jul!$AI$43:$AI$73,$A49)+COUNTIF(Aug!$AI$43:$AI$73,$A49)+COUNTIF(Sep!$AI$43:$AI$73,$A49)+COUNTIF(Okt!$AI$43:$AI$73,$A49)+COUNTIF(Nov!$AI$43:$AI$73,$A49)+COUNTIF(Dez!$AI$43:$AI$73,$A49)</f>
        <v>0</v>
      </c>
      <c r="G49" s="496">
        <f t="shared" si="2"/>
        <v>0</v>
      </c>
      <c r="H49" s="93" t="str">
        <f t="shared" si="0"/>
        <v/>
      </c>
      <c r="I49" s="93" t="str">
        <f>IF(ISERROR(H49/(Start!$D$25*Start!$D$25)),"",H49/(Start!$D$25*Start!$D$25))</f>
        <v/>
      </c>
      <c r="J49" s="16">
        <f>SUMIF(Jan!$AJ$9:$AJ$39,$A49,Jan!AI$9:AI$39)+SUMIF(Feb!$AJ$9:$AJ$39,$A49,Feb!AI$9:AI$39)+SUMIF(Mar!$AJ$9:$AJ$39,$A49,Mar!AI$9:AI$39)+SUMIF(Apr!$AJ$9:$AJ$39,$A49,Apr!AI$9:AI$39)+SUMIF(Mai!$AJ$9:$AJ$39,$A49,Mai!AI$9:AI$39)+SUMIF(Jun!$AJ$9:$AJ$39,$A49,Jun!AI$9:AI$39)+SUMIF(Jul!$AJ$9:$AJ$39,$A49,Jul!AI$9:AI$39)+SUMIF(Aug!$AJ$9:$AJ$39,$A49,Aug!AI$9:AI$39)+SUMIF(Sep!$AJ$9:$AJ$39,$A49,Sep!AI$9:AI$39)+SUMIF(Okt!$AJ$9:$AJ$39,$A49,Okt!AI$9:AI$39)+SUMIF(Nov!$AJ$9:$AJ$39,$A49,Nov!AI$9:AI$39)+SUMIF(Dez!$AJ$9:$AJ$39,$A49,Dez!AI$9:AI$39)</f>
        <v>0</v>
      </c>
      <c r="K49" s="16">
        <f>SUMIF(Jan!$AJ$43:$AJ$73,$A49,Jan!AI$43:AI$73)+SUMIF(Feb!$AJ$43:$AJ$73,$A49,Feb!AI$43:AI$73)+SUMIF(Mar!$AJ$43:$AJ$73,$A49,Mar!AI$43:AI$73)+SUMIF(Apr!$AJ$43:$AJ$73,$A49,Apr!AI$43:AI$73)+SUMIF(Mai!$AJ$43:$AJ$73,$A49,Mai!AI$43:AI$73)+SUMIF(Jun!$AJ$43:$AJ$73,$A49,Jun!AI$43:AI$73)+SUMIF(Jul!$AJ$43:$AJ$73,$A49,Jul!AI$43:AI$73)+SUMIF(Aug!$AJ$43:$AJ$73,$A49,Aug!AI$43:AI$73)+SUMIF(Sep!$AJ$43:$AJ$73,$A49,Sep!AI$43:AI$73)+SUMIF(Okt!$AJ$43:$AJ$73,$A49,Okt!AI$43:AI$73)+SUMIF(Nov!$AJ$43:$AJ$73,$A49,Nov!AI$43:AI$73)+SUMIF(Dez!$AJ$43:$AJ$73,$A49,Dez!AI$43:AI$73)</f>
        <v>0</v>
      </c>
      <c r="L49" s="16" t="str">
        <f t="shared" si="3"/>
        <v/>
      </c>
      <c r="M49" s="17">
        <f>SUMIF(Jan!$AJ$9:$AJ$39,$A49,Jan!AK$9:AK$39)+SUMIF(Feb!$AJ$9:$AJ$39,$A49,Feb!AK$9:AK$39)+SUMIF(Mar!$AI$9:$AI$39,$A49,Mar!AK$9:AK$39)+SUMIF(Apr!$AI$9:$AI$39,$A49,Apr!AK$9:AK$39)+SUMIF(Mai!$AI$9:$AI$39,$A49,Mai!AK$9:AM$39)+SUMIF(Jun!$AI$9:$AI$39,$A49,Jun!AK$9:AK$39)+SUMIF(Jul!$AI$9:$AI$39,$A49,Jul!AK$9:AK$39)+SUMIF(Aug!$AI$9:$AI$39,$A49,Aug!AK$9:AK$39)+SUMIF(Sep!$AI$9:$AI$39,$A49,Sep!AK$9:AK$39)+SUMIF(Okt!$AI$9:$AI$39,$A49,Okt!AK$9:AK$39)+SUMIF(Nov!$AI$9:$AI$39,$A49,Nov!AK$9:AK$39)+SUMIF(Dez!$AI$9:$AI$39,$A49,Dez!AK$9:AK$39)</f>
        <v>0</v>
      </c>
      <c r="N49" s="17">
        <f>SUMIF(Jan!$AJ$43:$AJ$73,$A49,Jan!AK$43:AK$73)+SUMIF(Feb!$AJ$43:$AJ$73,$A49,Feb!AK$43:AK$73)+SUMIF(Mar!$AI$43:$AI$73,$A49,Mar!AK$43:AK$73)+SUMIF(Apr!$AI$43:$AI$73,$A49,Apr!AK$43:AK$73)+SUMIF(Mai!$AI$43:$AI$73,$A49,Mai!AK$43:AM$73)+SUMIF(Jun!$AI$43:$AI$73,$A49,Jun!AK$43:AK$73)+SUMIF(Jul!$AI$43:$AI$73,$A49,Jul!AK$43:AK$73)+SUMIF(Aug!$AI$43:$AI$73,$A49,Aug!AK$43:AK$73)+SUMIF(Sep!$AI$43:$AI$73,$A49,Sep!AK$43:AK$73)+SUMIF(Okt!$AI$43:$AI$73,$A49,Okt!AK$43:AK$73)+SUMIF(Nov!$AI$43:$AI$73,$A49,Nov!AK$43:AK$73)+SUMIF(Dez!$AI$43:$AI$73,$A49,Dez!AK$43:AK$73)</f>
        <v>0</v>
      </c>
      <c r="O49" s="17" t="str">
        <f t="shared" si="4"/>
        <v/>
      </c>
      <c r="P49" s="74">
        <f>SUMIF(Jan!$AJ$9:$AJ$39,$A49,Jan!AL$9:AL$39)+SUMIF(Feb!$AJ$9:$AJ$39,$A49,Feb!AL$9:AL$39)+SUMIF(Mar!$AJ$9:$AJ$39,$A49,Mar!AL$9:AL$39)+SUMIF(Apr!$AJ$9:$AJ$39,$A49,Apr!AL$9:AL$39)+SUMIF(Mai!$AJ$9:$AJ$39,$A49,Mai!AL$9:AL$39)+SUMIF(Jun!$AJ$9:$AJ$39,$A49,Jun!AL$9:AL$39)+SUMIF(Jul!$AJ$9:$AJ$39,$A49,Jul!AL$9:AL$39)+SUMIF(Aug!$AJ$9:$AJ$39,$A49,Aug!AL$9:AL$39)+SUMIF(Sep!$AJ$9:$AJ$39,$A49,Sep!AL$9:AL$39)+SUMIF(Okt!$AJ$9:$AJ$39,$A49,Okt!AL$9:AL$39)+SUMIF(Nov!$AJ$9:$AJ$39,$A49,Nov!AL$9:AL$39)+SUMIF(Dez!$AJ$9:$AJ$39,$A49,Dez!AL$9:AL$39)</f>
        <v>0</v>
      </c>
      <c r="Q49" s="74">
        <f ca="1">SUMIF(Jan!$AJ$34:$AJ$73,$A49,Jan!AL$43:AL$73)+SUMIF(Feb!$AJ$43:$AJ$73,$A49,Feb!AL$43:AL$73)+SUMIF(Mar!$AJ$43:$AJ$73,$A49,Mar!AL$43:AL$73)+SUMIF(Apr!$AJ$43:$AJ$73,$A49,Apr!AL$43:AL$73)+SUMIF(Mai!$AJ$43:$AJ$73,$A49,Mai!AL$43:AL$73)+SUMIF(Jun!$AJ$43:$AJ$73,$A49,Jun!AL$43:AL$73)+SUMIF(Jul!$AJ$43:$AJ$73,$A49,Jul!AL$43:AL$73)+SUMIF(Aug!$AJ$43:$AJ$73,$A49,Aug!AL$43:AL$73)+SUMIF(Sep!$AJ$43:$AJ$73,$A49,Sep!AL$43:AL$73)+SUMIF(Okt!$AJ$43:$AJ$73,$A49,Okt!AL$43:AL$73)+SUMIF(Nov!$AJ$43:$AJ$73,$A49,Nov!AL$43:AL$73)+SUMIF(Dez!$AJ$43:$AJ$73,$A49,Dez!AL$43:AL$73)</f>
        <v>0</v>
      </c>
      <c r="R49" s="11" t="str">
        <f t="shared" ca="1" si="5"/>
        <v/>
      </c>
      <c r="S49" s="74" t="str">
        <f>IF(V49=0,"",(SUMIF(Jan!AO$9:AO$73,A49,Jan!AN$9:AN$73)+SUMIF(Feb!AO$9:AO$73,A49,Feb!AN$9:AN$73)+SUMIF(Mar!AO$9:AO$73,A49,Mar!AN$9:AN$73)+SUMIF(Apr!AO$9:AO$73,A49,Apr!AN$9:AN$73)+SUMIF(Mai!AO$9:AO$73,A49,Mai!AN$9:AN$73)+SUMIF(Jun!AO$9:AO$73,A49,Jun!AN$9:AN$73)+SUMIF(Jul!AO$9:AO$73,A49,Jul!AN$9:AN$73)+SUMIF(Aug!AO$9:AO$73,A49,Aug!AN$9:AN$73)+SUMIF(Sep!AO$9:AO$73,A49,Sep!AN$9:AN$73)+SUMIF(Okt!AO$9:AO$73,A49,Okt!AN$9:AN$73)+SUMIF(Nov!AO$9:AO$73,A49,Nov!AN$9:AN$73)+SUMIF(Dez!AO$9:AO$73,A49,Dez!AN$9:AN$73))/V49)</f>
        <v/>
      </c>
      <c r="T49" s="1" t="str">
        <f t="shared" si="6"/>
        <v/>
      </c>
      <c r="U49" s="6" t="str">
        <f t="shared" si="7"/>
        <v/>
      </c>
      <c r="V49" s="94">
        <f>COUNTIF(Jan!$AJ$9:$AJ$39,$A49)+COUNTIF(Jan!$AJ$43:$AJ$73,$A49)+COUNTIF(Feb!$AJ$9:$AJ$39,$A49)+COUNTIF(Feb!$AJ$43:$AJ$73,$A49)+COUNTIF(Mar!$AJ$9:$AJ$39,$A49)+COUNTIF(Mar!$AJ$43:$AJ$73,$A49)+COUNTIF(Apr!$AJ$9:$AJ$39,$A49)+COUNTIF(Apr!$AJ$43:$AJ$73,$A49)+COUNTIF(Mai!$AJ$9:$AJ$39,$A49)+COUNTIF(Mai!$AJ$43:$AJ$73,$A49)+COUNTIF(Jun!$AJ$9:$AJ$39,$A49)+COUNTIF(Jun!$AJ$43:$AJ$73,$A49)+COUNTIF(Jul!$AJ$9:$AJ$39,$A49)+COUNTIF(Jul!$AJ$43:$AJ$73,$A49)+COUNTIF(Aug!$AJ$9:$AJ$39,$A49)+COUNTIF(Aug!$AJ$43:$AJ$73,$A49)+COUNTIF(Sep!$AJ$9:$AJ$39,$A49)+COUNTIF(Sep!$AJ$43:$AJ$73,$A49)+COUNTIF(Okt!$AJ$9:$AJ$39,$A49)+COUNTIF(Okt!$AJ$43:$AJ$73,$A49)+COUNTIF(Nov!$AJ$9:$AJ$39,$A49)+COUNTIF(Nov!$AJ$43:$AJ$73,$A49)+COUNTIF(Dez!$AJ$9:$AJ$39,$A49)+COUNTIF(Dez!$AJ$43:$AJ$73,$A49)</f>
        <v>0</v>
      </c>
      <c r="W49" s="8" t="str">
        <f t="shared" si="8"/>
        <v/>
      </c>
      <c r="X49" s="6" t="str">
        <f t="shared" si="9"/>
        <v/>
      </c>
      <c r="Y49" s="18" t="str">
        <f t="shared" si="10"/>
        <v/>
      </c>
    </row>
    <row r="50" spans="1:25" x14ac:dyDescent="0.2">
      <c r="A50" s="175">
        <f t="shared" si="11"/>
        <v>38</v>
      </c>
      <c r="B50" s="93" t="e">
        <f t="shared" si="1"/>
        <v>#N/A</v>
      </c>
      <c r="C50" s="495">
        <f>SUMIF(Jan!$A$9:$A$39,$A50,Jan!G$9:G$39)+SUMIF(Feb!$A$9:$A$39,$A50,Feb!G$9:G$39)+SUMIF(Mar!$A$9:$A$39,$A50,Mar!G$9:G$39)+SUMIF(Apr!$A$9:$A$39,$A50,Apr!G$9:G$39)+SUMIF(Mai!$A$9:$A$39,$A50,Mai!G$9:G$39)+SUMIF(Jun!$A$9:$A$39,$A50,Jun!G$9:G$39)+SUMIF(Jul!$A$9:$A$39,$A50,Jul!G$9:G$39)+SUMIF(Aug!$A$9:$A$39,$A50,Aug!G$9:G$39)+SUMIF(Sep!$A$9:$A$39,$A50,Sep!G$9:G$39)+SUMIF(Okt!$A$9:$A$39,$A50,Okt!G$9:G$39)+SUMIF(Nov!$A$9:$A$39,$A50,Nov!G$9:G$39)+SUMIF(Dez!$A$9:$A$39,$A50,Dez!G$9:G$39)</f>
        <v>0</v>
      </c>
      <c r="D50" s="496">
        <f>SUMIF(Jan!$A$9:$A$39,$A50,Jan!H$9:H$39)+SUMIF(Feb!$A$9:$A$39,$A50,Feb!H$9:H$39)+SUMIF(Mar!$A$9:$A$39,$A50,Mar!H$9:H$39)+SUMIF(Apr!$A$9:$A$39,$A50,Apr!H$9:H$39)+SUMIF(Mai!$A$9:$A$39,$A50,Mai!H$9:H$39)+SUMIF(Jun!$A$9:$A$39,$A50,Jun!H$9:H$39)+SUMIF(Jul!$A$9:$A$39,$A50,Jul!H$9:H$39)+SUMIF(Aug!$A$9:$A$39,$A50,Aug!H$9:H$39)+SUMIF(Sep!$A$9:$A$39,$A50,Sep!H$9:H$39)+SUMIF(Okt!$A$9:$A$39,$A50,Okt!H$9:H$39)+SUMIF(Nov!$A$9:$A$39,$A50,Nov!H$9:H$39)+SUMIF(Dez!$A$9:$A$39,$A50,Dez!H$9:H$39)</f>
        <v>0</v>
      </c>
      <c r="E50" s="496">
        <f>COUNTIF(Jan!$AJ$9:$AJ$39,$A50)+COUNTIF(Feb!$AJ$9:$AJ$39,$A50)+COUNTIF(Mar!$AI$9:$AI$39,$A50)+COUNTIF(Apr!$AI$9:$AI$39,$A50)+COUNTIF(Mai!$AI$9:$AI$39,$A50)+COUNTIF(Jun!$AI$9:$AI$39,$A50)+COUNTIF(Jul!$AI$9:$AI$39,$A50)+COUNTIF(Aug!$AI$9:$AI$39,$A50)+COUNTIF(Sep!$AI$9:$AI$39,$A50)+COUNTIF(Okt!$AI$9:$AI$39,$A50)+COUNTIF(Nov!$AI$9:$AI$39,$A50)+COUNTIF(Dez!$AI$9:$AI$39,$A50)</f>
        <v>0</v>
      </c>
      <c r="F50" s="496">
        <f>COUNTIF(Jan!$AJ$43:$AJ$73,$A50)+COUNTIF(Feb!$AJ$43:$AJ$73,$A50)+COUNTIF(Mar!$AI$43:$AI$73,$A50)+COUNTIF(Apr!$AI$43:$AI$73,$A50)+COUNTIF(Mai!$AI$43:$AI$73,$A50)+COUNTIF(Jun!$AI$43:$AI$73,$A50)+COUNTIF(Jul!$AI$43:$AI$73,$A50)+COUNTIF(Aug!$AI$43:$AI$73,$A50)+COUNTIF(Sep!$AI$43:$AI$73,$A50)+COUNTIF(Okt!$AI$43:$AI$73,$A50)+COUNTIF(Nov!$AI$43:$AI$73,$A50)+COUNTIF(Dez!$AI$43:$AI$73,$A50)</f>
        <v>0</v>
      </c>
      <c r="G50" s="496">
        <f t="shared" si="2"/>
        <v>0</v>
      </c>
      <c r="H50" s="93" t="str">
        <f t="shared" si="0"/>
        <v/>
      </c>
      <c r="I50" s="93" t="str">
        <f>IF(ISERROR(H50/(Start!$D$25*Start!$D$25)),"",H50/(Start!$D$25*Start!$D$25))</f>
        <v/>
      </c>
      <c r="J50" s="16">
        <f>SUMIF(Jan!$AJ$9:$AJ$39,$A50,Jan!AI$9:AI$39)+SUMIF(Feb!$AJ$9:$AJ$39,$A50,Feb!AI$9:AI$39)+SUMIF(Mar!$AJ$9:$AJ$39,$A50,Mar!AI$9:AI$39)+SUMIF(Apr!$AJ$9:$AJ$39,$A50,Apr!AI$9:AI$39)+SUMIF(Mai!$AJ$9:$AJ$39,$A50,Mai!AI$9:AI$39)+SUMIF(Jun!$AJ$9:$AJ$39,$A50,Jun!AI$9:AI$39)+SUMIF(Jul!$AJ$9:$AJ$39,$A50,Jul!AI$9:AI$39)+SUMIF(Aug!$AJ$9:$AJ$39,$A50,Aug!AI$9:AI$39)+SUMIF(Sep!$AJ$9:$AJ$39,$A50,Sep!AI$9:AI$39)+SUMIF(Okt!$AJ$9:$AJ$39,$A50,Okt!AI$9:AI$39)+SUMIF(Nov!$AJ$9:$AJ$39,$A50,Nov!AI$9:AI$39)+SUMIF(Dez!$AJ$9:$AJ$39,$A50,Dez!AI$9:AI$39)</f>
        <v>0</v>
      </c>
      <c r="K50" s="16">
        <f>SUMIF(Jan!$AJ$43:$AJ$73,$A50,Jan!AI$43:AI$73)+SUMIF(Feb!$AJ$43:$AJ$73,$A50,Feb!AI$43:AI$73)+SUMIF(Mar!$AJ$43:$AJ$73,$A50,Mar!AI$43:AI$73)+SUMIF(Apr!$AJ$43:$AJ$73,$A50,Apr!AI$43:AI$73)+SUMIF(Mai!$AJ$43:$AJ$73,$A50,Mai!AI$43:AI$73)+SUMIF(Jun!$AJ$43:$AJ$73,$A50,Jun!AI$43:AI$73)+SUMIF(Jul!$AJ$43:$AJ$73,$A50,Jul!AI$43:AI$73)+SUMIF(Aug!$AJ$43:$AJ$73,$A50,Aug!AI$43:AI$73)+SUMIF(Sep!$AJ$43:$AJ$73,$A50,Sep!AI$43:AI$73)+SUMIF(Okt!$AJ$43:$AJ$73,$A50,Okt!AI$43:AI$73)+SUMIF(Nov!$AJ$43:$AJ$73,$A50,Nov!AI$43:AI$73)+SUMIF(Dez!$AJ$43:$AJ$73,$A50,Dez!AI$43:AI$73)</f>
        <v>0</v>
      </c>
      <c r="L50" s="16" t="str">
        <f t="shared" si="3"/>
        <v/>
      </c>
      <c r="M50" s="17">
        <f>SUMIF(Jan!$AJ$9:$AJ$39,$A50,Jan!AK$9:AK$39)+SUMIF(Feb!$AJ$9:$AJ$39,$A50,Feb!AK$9:AK$39)+SUMIF(Mar!$AI$9:$AI$39,$A50,Mar!AK$9:AK$39)+SUMIF(Apr!$AI$9:$AI$39,$A50,Apr!AK$9:AK$39)+SUMIF(Mai!$AI$9:$AI$39,$A50,Mai!AK$9:AM$39)+SUMIF(Jun!$AI$9:$AI$39,$A50,Jun!AK$9:AK$39)+SUMIF(Jul!$AI$9:$AI$39,$A50,Jul!AK$9:AK$39)+SUMIF(Aug!$AI$9:$AI$39,$A50,Aug!AK$9:AK$39)+SUMIF(Sep!$AI$9:$AI$39,$A50,Sep!AK$9:AK$39)+SUMIF(Okt!$AI$9:$AI$39,$A50,Okt!AK$9:AK$39)+SUMIF(Nov!$AI$9:$AI$39,$A50,Nov!AK$9:AK$39)+SUMIF(Dez!$AI$9:$AI$39,$A50,Dez!AK$9:AK$39)</f>
        <v>0</v>
      </c>
      <c r="N50" s="17">
        <f>SUMIF(Jan!$AJ$43:$AJ$73,$A50,Jan!AK$43:AK$73)+SUMIF(Feb!$AJ$43:$AJ$73,$A50,Feb!AK$43:AK$73)+SUMIF(Mar!$AI$43:$AI$73,$A50,Mar!AK$43:AK$73)+SUMIF(Apr!$AI$43:$AI$73,$A50,Apr!AK$43:AK$73)+SUMIF(Mai!$AI$43:$AI$73,$A50,Mai!AK$43:AM$73)+SUMIF(Jun!$AI$43:$AI$73,$A50,Jun!AK$43:AK$73)+SUMIF(Jul!$AI$43:$AI$73,$A50,Jul!AK$43:AK$73)+SUMIF(Aug!$AI$43:$AI$73,$A50,Aug!AK$43:AK$73)+SUMIF(Sep!$AI$43:$AI$73,$A50,Sep!AK$43:AK$73)+SUMIF(Okt!$AI$43:$AI$73,$A50,Okt!AK$43:AK$73)+SUMIF(Nov!$AI$43:$AI$73,$A50,Nov!AK$43:AK$73)+SUMIF(Dez!$AI$43:$AI$73,$A50,Dez!AK$43:AK$73)</f>
        <v>0</v>
      </c>
      <c r="O50" s="17" t="str">
        <f t="shared" si="4"/>
        <v/>
      </c>
      <c r="P50" s="74">
        <f>SUMIF(Jan!$AJ$9:$AJ$39,$A50,Jan!AL$9:AL$39)+SUMIF(Feb!$AJ$9:$AJ$39,$A50,Feb!AL$9:AL$39)+SUMIF(Mar!$AJ$9:$AJ$39,$A50,Mar!AL$9:AL$39)+SUMIF(Apr!$AJ$9:$AJ$39,$A50,Apr!AL$9:AL$39)+SUMIF(Mai!$AJ$9:$AJ$39,$A50,Mai!AL$9:AL$39)+SUMIF(Jun!$AJ$9:$AJ$39,$A50,Jun!AL$9:AL$39)+SUMIF(Jul!$AJ$9:$AJ$39,$A50,Jul!AL$9:AL$39)+SUMIF(Aug!$AJ$9:$AJ$39,$A50,Aug!AL$9:AL$39)+SUMIF(Sep!$AJ$9:$AJ$39,$A50,Sep!AL$9:AL$39)+SUMIF(Okt!$AJ$9:$AJ$39,$A50,Okt!AL$9:AL$39)+SUMIF(Nov!$AJ$9:$AJ$39,$A50,Nov!AL$9:AL$39)+SUMIF(Dez!$AJ$9:$AJ$39,$A50,Dez!AL$9:AL$39)</f>
        <v>0</v>
      </c>
      <c r="Q50" s="74">
        <f ca="1">SUMIF(Jan!$AJ$34:$AJ$73,$A50,Jan!AL$43:AL$73)+SUMIF(Feb!$AJ$43:$AJ$73,$A50,Feb!AL$43:AL$73)+SUMIF(Mar!$AJ$43:$AJ$73,$A50,Mar!AL$43:AL$73)+SUMIF(Apr!$AJ$43:$AJ$73,$A50,Apr!AL$43:AL$73)+SUMIF(Mai!$AJ$43:$AJ$73,$A50,Mai!AL$43:AL$73)+SUMIF(Jun!$AJ$43:$AJ$73,$A50,Jun!AL$43:AL$73)+SUMIF(Jul!$AJ$43:$AJ$73,$A50,Jul!AL$43:AL$73)+SUMIF(Aug!$AJ$43:$AJ$73,$A50,Aug!AL$43:AL$73)+SUMIF(Sep!$AJ$43:$AJ$73,$A50,Sep!AL$43:AL$73)+SUMIF(Okt!$AJ$43:$AJ$73,$A50,Okt!AL$43:AL$73)+SUMIF(Nov!$AJ$43:$AJ$73,$A50,Nov!AL$43:AL$73)+SUMIF(Dez!$AJ$43:$AJ$73,$A50,Dez!AL$43:AL$73)</f>
        <v>0</v>
      </c>
      <c r="R50" s="11" t="str">
        <f t="shared" ca="1" si="5"/>
        <v/>
      </c>
      <c r="S50" s="74" t="str">
        <f>IF(V50=0,"",(SUMIF(Jan!AO$9:AO$73,A50,Jan!AN$9:AN$73)+SUMIF(Feb!AO$9:AO$73,A50,Feb!AN$9:AN$73)+SUMIF(Mar!AO$9:AO$73,A50,Mar!AN$9:AN$73)+SUMIF(Apr!AO$9:AO$73,A50,Apr!AN$9:AN$73)+SUMIF(Mai!AO$9:AO$73,A50,Mai!AN$9:AN$73)+SUMIF(Jun!AO$9:AO$73,A50,Jun!AN$9:AN$73)+SUMIF(Jul!AO$9:AO$73,A50,Jul!AN$9:AN$73)+SUMIF(Aug!AO$9:AO$73,A50,Aug!AN$9:AN$73)+SUMIF(Sep!AO$9:AO$73,A50,Sep!AN$9:AN$73)+SUMIF(Okt!AO$9:AO$73,A50,Okt!AN$9:AN$73)+SUMIF(Nov!AO$9:AO$73,A50,Nov!AN$9:AN$73)+SUMIF(Dez!AO$9:AO$73,A50,Dez!AN$9:AN$73))/V50)</f>
        <v/>
      </c>
      <c r="T50" s="1" t="str">
        <f t="shared" si="6"/>
        <v/>
      </c>
      <c r="U50" s="6" t="str">
        <f t="shared" si="7"/>
        <v/>
      </c>
      <c r="V50" s="94">
        <f>COUNTIF(Jan!$AJ$9:$AJ$39,$A50)+COUNTIF(Jan!$AJ$43:$AJ$73,$A50)+COUNTIF(Feb!$AJ$9:$AJ$39,$A50)+COUNTIF(Feb!$AJ$43:$AJ$73,$A50)+COUNTIF(Mar!$AJ$9:$AJ$39,$A50)+COUNTIF(Mar!$AJ$43:$AJ$73,$A50)+COUNTIF(Apr!$AJ$9:$AJ$39,$A50)+COUNTIF(Apr!$AJ$43:$AJ$73,$A50)+COUNTIF(Mai!$AJ$9:$AJ$39,$A50)+COUNTIF(Mai!$AJ$43:$AJ$73,$A50)+COUNTIF(Jun!$AJ$9:$AJ$39,$A50)+COUNTIF(Jun!$AJ$43:$AJ$73,$A50)+COUNTIF(Jul!$AJ$9:$AJ$39,$A50)+COUNTIF(Jul!$AJ$43:$AJ$73,$A50)+COUNTIF(Aug!$AJ$9:$AJ$39,$A50)+COUNTIF(Aug!$AJ$43:$AJ$73,$A50)+COUNTIF(Sep!$AJ$9:$AJ$39,$A50)+COUNTIF(Sep!$AJ$43:$AJ$73,$A50)+COUNTIF(Okt!$AJ$9:$AJ$39,$A50)+COUNTIF(Okt!$AJ$43:$AJ$73,$A50)+COUNTIF(Nov!$AJ$9:$AJ$39,$A50)+COUNTIF(Nov!$AJ$43:$AJ$73,$A50)+COUNTIF(Dez!$AJ$9:$AJ$39,$A50)+COUNTIF(Dez!$AJ$43:$AJ$73,$A50)</f>
        <v>0</v>
      </c>
      <c r="W50" s="8" t="str">
        <f t="shared" si="8"/>
        <v/>
      </c>
      <c r="X50" s="6" t="str">
        <f t="shared" si="9"/>
        <v/>
      </c>
      <c r="Y50" s="18" t="str">
        <f t="shared" si="10"/>
        <v/>
      </c>
    </row>
    <row r="51" spans="1:25" x14ac:dyDescent="0.2">
      <c r="A51" s="175">
        <f t="shared" si="11"/>
        <v>39</v>
      </c>
      <c r="B51" s="93" t="e">
        <f t="shared" si="1"/>
        <v>#N/A</v>
      </c>
      <c r="C51" s="495">
        <f>SUMIF(Jan!$A$9:$A$39,$A51,Jan!G$9:G$39)+SUMIF(Feb!$A$9:$A$39,$A51,Feb!G$9:G$39)+SUMIF(Mar!$A$9:$A$39,$A51,Mar!G$9:G$39)+SUMIF(Apr!$A$9:$A$39,$A51,Apr!G$9:G$39)+SUMIF(Mai!$A$9:$A$39,$A51,Mai!G$9:G$39)+SUMIF(Jun!$A$9:$A$39,$A51,Jun!G$9:G$39)+SUMIF(Jul!$A$9:$A$39,$A51,Jul!G$9:G$39)+SUMIF(Aug!$A$9:$A$39,$A51,Aug!G$9:G$39)+SUMIF(Sep!$A$9:$A$39,$A51,Sep!G$9:G$39)+SUMIF(Okt!$A$9:$A$39,$A51,Okt!G$9:G$39)+SUMIF(Nov!$A$9:$A$39,$A51,Nov!G$9:G$39)+SUMIF(Dez!$A$9:$A$39,$A51,Dez!G$9:G$39)</f>
        <v>0</v>
      </c>
      <c r="D51" s="496">
        <f>SUMIF(Jan!$A$9:$A$39,$A51,Jan!H$9:H$39)+SUMIF(Feb!$A$9:$A$39,$A51,Feb!H$9:H$39)+SUMIF(Mar!$A$9:$A$39,$A51,Mar!H$9:H$39)+SUMIF(Apr!$A$9:$A$39,$A51,Apr!H$9:H$39)+SUMIF(Mai!$A$9:$A$39,$A51,Mai!H$9:H$39)+SUMIF(Jun!$A$9:$A$39,$A51,Jun!H$9:H$39)+SUMIF(Jul!$A$9:$A$39,$A51,Jul!H$9:H$39)+SUMIF(Aug!$A$9:$A$39,$A51,Aug!H$9:H$39)+SUMIF(Sep!$A$9:$A$39,$A51,Sep!H$9:H$39)+SUMIF(Okt!$A$9:$A$39,$A51,Okt!H$9:H$39)+SUMIF(Nov!$A$9:$A$39,$A51,Nov!H$9:H$39)+SUMIF(Dez!$A$9:$A$39,$A51,Dez!H$9:H$39)</f>
        <v>0</v>
      </c>
      <c r="E51" s="496">
        <f>COUNTIF(Jan!$AJ$9:$AJ$39,$A51)+COUNTIF(Feb!$AJ$9:$AJ$39,$A51)+COUNTIF(Mar!$AI$9:$AI$39,$A51)+COUNTIF(Apr!$AI$9:$AI$39,$A51)+COUNTIF(Mai!$AI$9:$AI$39,$A51)+COUNTIF(Jun!$AI$9:$AI$39,$A51)+COUNTIF(Jul!$AI$9:$AI$39,$A51)+COUNTIF(Aug!$AI$9:$AI$39,$A51)+COUNTIF(Sep!$AI$9:$AI$39,$A51)+COUNTIF(Okt!$AI$9:$AI$39,$A51)+COUNTIF(Nov!$AI$9:$AI$39,$A51)+COUNTIF(Dez!$AI$9:$AI$39,$A51)</f>
        <v>0</v>
      </c>
      <c r="F51" s="496">
        <f>COUNTIF(Jan!$AJ$43:$AJ$73,$A51)+COUNTIF(Feb!$AJ$43:$AJ$73,$A51)+COUNTIF(Mar!$AI$43:$AI$73,$A51)+COUNTIF(Apr!$AI$43:$AI$73,$A51)+COUNTIF(Mai!$AI$43:$AI$73,$A51)+COUNTIF(Jun!$AI$43:$AI$73,$A51)+COUNTIF(Jul!$AI$43:$AI$73,$A51)+COUNTIF(Aug!$AI$43:$AI$73,$A51)+COUNTIF(Sep!$AI$43:$AI$73,$A51)+COUNTIF(Okt!$AI$43:$AI$73,$A51)+COUNTIF(Nov!$AI$43:$AI$73,$A51)+COUNTIF(Dez!$AI$43:$AI$73,$A51)</f>
        <v>0</v>
      </c>
      <c r="G51" s="496">
        <f t="shared" si="2"/>
        <v>0</v>
      </c>
      <c r="H51" s="93" t="str">
        <f t="shared" si="0"/>
        <v/>
      </c>
      <c r="I51" s="93" t="str">
        <f>IF(ISERROR(H51/(Start!$D$25*Start!$D$25)),"",H51/(Start!$D$25*Start!$D$25))</f>
        <v/>
      </c>
      <c r="J51" s="16">
        <f>SUMIF(Jan!$AJ$9:$AJ$39,$A51,Jan!AI$9:AI$39)+SUMIF(Feb!$AJ$9:$AJ$39,$A51,Feb!AI$9:AI$39)+SUMIF(Mar!$AJ$9:$AJ$39,$A51,Mar!AI$9:AI$39)+SUMIF(Apr!$AJ$9:$AJ$39,$A51,Apr!AI$9:AI$39)+SUMIF(Mai!$AJ$9:$AJ$39,$A51,Mai!AI$9:AI$39)+SUMIF(Jun!$AJ$9:$AJ$39,$A51,Jun!AI$9:AI$39)+SUMIF(Jul!$AJ$9:$AJ$39,$A51,Jul!AI$9:AI$39)+SUMIF(Aug!$AJ$9:$AJ$39,$A51,Aug!AI$9:AI$39)+SUMIF(Sep!$AJ$9:$AJ$39,$A51,Sep!AI$9:AI$39)+SUMIF(Okt!$AJ$9:$AJ$39,$A51,Okt!AI$9:AI$39)+SUMIF(Nov!$AJ$9:$AJ$39,$A51,Nov!AI$9:AI$39)+SUMIF(Dez!$AJ$9:$AJ$39,$A51,Dez!AI$9:AI$39)</f>
        <v>0</v>
      </c>
      <c r="K51" s="16">
        <f>SUMIF(Jan!$AJ$43:$AJ$73,$A51,Jan!AI$43:AI$73)+SUMIF(Feb!$AJ$43:$AJ$73,$A51,Feb!AI$43:AI$73)+SUMIF(Mar!$AJ$43:$AJ$73,$A51,Mar!AI$43:AI$73)+SUMIF(Apr!$AJ$43:$AJ$73,$A51,Apr!AI$43:AI$73)+SUMIF(Mai!$AJ$43:$AJ$73,$A51,Mai!AI$43:AI$73)+SUMIF(Jun!$AJ$43:$AJ$73,$A51,Jun!AI$43:AI$73)+SUMIF(Jul!$AJ$43:$AJ$73,$A51,Jul!AI$43:AI$73)+SUMIF(Aug!$AJ$43:$AJ$73,$A51,Aug!AI$43:AI$73)+SUMIF(Sep!$AJ$43:$AJ$73,$A51,Sep!AI$43:AI$73)+SUMIF(Okt!$AJ$43:$AJ$73,$A51,Okt!AI$43:AI$73)+SUMIF(Nov!$AJ$43:$AJ$73,$A51,Nov!AI$43:AI$73)+SUMIF(Dez!$AJ$43:$AJ$73,$A51,Dez!AI$43:AI$73)</f>
        <v>0</v>
      </c>
      <c r="L51" s="16" t="str">
        <f t="shared" si="3"/>
        <v/>
      </c>
      <c r="M51" s="17">
        <f>SUMIF(Jan!$AJ$9:$AJ$39,$A51,Jan!AK$9:AK$39)+SUMIF(Feb!$AJ$9:$AJ$39,$A51,Feb!AK$9:AK$39)+SUMIF(Mar!$AI$9:$AI$39,$A51,Mar!AK$9:AK$39)+SUMIF(Apr!$AI$9:$AI$39,$A51,Apr!AK$9:AK$39)+SUMIF(Mai!$AI$9:$AI$39,$A51,Mai!AK$9:AM$39)+SUMIF(Jun!$AI$9:$AI$39,$A51,Jun!AK$9:AK$39)+SUMIF(Jul!$AI$9:$AI$39,$A51,Jul!AK$9:AK$39)+SUMIF(Aug!$AI$9:$AI$39,$A51,Aug!AK$9:AK$39)+SUMIF(Sep!$AI$9:$AI$39,$A51,Sep!AK$9:AK$39)+SUMIF(Okt!$AI$9:$AI$39,$A51,Okt!AK$9:AK$39)+SUMIF(Nov!$AI$9:$AI$39,$A51,Nov!AK$9:AK$39)+SUMIF(Dez!$AI$9:$AI$39,$A51,Dez!AK$9:AK$39)</f>
        <v>0</v>
      </c>
      <c r="N51" s="17">
        <f>SUMIF(Jan!$AJ$43:$AJ$73,$A51,Jan!AK$43:AK$73)+SUMIF(Feb!$AJ$43:$AJ$73,$A51,Feb!AK$43:AK$73)+SUMIF(Mar!$AI$43:$AI$73,$A51,Mar!AK$43:AK$73)+SUMIF(Apr!$AI$43:$AI$73,$A51,Apr!AK$43:AK$73)+SUMIF(Mai!$AI$43:$AI$73,$A51,Mai!AK$43:AM$73)+SUMIF(Jun!$AI$43:$AI$73,$A51,Jun!AK$43:AK$73)+SUMIF(Jul!$AI$43:$AI$73,$A51,Jul!AK$43:AK$73)+SUMIF(Aug!$AI$43:$AI$73,$A51,Aug!AK$43:AK$73)+SUMIF(Sep!$AI$43:$AI$73,$A51,Sep!AK$43:AK$73)+SUMIF(Okt!$AI$43:$AI$73,$A51,Okt!AK$43:AK$73)+SUMIF(Nov!$AI$43:$AI$73,$A51,Nov!AK$43:AK$73)+SUMIF(Dez!$AI$43:$AI$73,$A51,Dez!AK$43:AK$73)</f>
        <v>0</v>
      </c>
      <c r="O51" s="17" t="str">
        <f t="shared" si="4"/>
        <v/>
      </c>
      <c r="P51" s="74">
        <f>SUMIF(Jan!$AJ$9:$AJ$39,$A51,Jan!AL$9:AL$39)+SUMIF(Feb!$AJ$9:$AJ$39,$A51,Feb!AL$9:AL$39)+SUMIF(Mar!$AJ$9:$AJ$39,$A51,Mar!AL$9:AL$39)+SUMIF(Apr!$AJ$9:$AJ$39,$A51,Apr!AL$9:AL$39)+SUMIF(Mai!$AJ$9:$AJ$39,$A51,Mai!AL$9:AL$39)+SUMIF(Jun!$AJ$9:$AJ$39,$A51,Jun!AL$9:AL$39)+SUMIF(Jul!$AJ$9:$AJ$39,$A51,Jul!AL$9:AL$39)+SUMIF(Aug!$AJ$9:$AJ$39,$A51,Aug!AL$9:AL$39)+SUMIF(Sep!$AJ$9:$AJ$39,$A51,Sep!AL$9:AL$39)+SUMIF(Okt!$AJ$9:$AJ$39,$A51,Okt!AL$9:AL$39)+SUMIF(Nov!$AJ$9:$AJ$39,$A51,Nov!AL$9:AL$39)+SUMIF(Dez!$AJ$9:$AJ$39,$A51,Dez!AL$9:AL$39)</f>
        <v>0</v>
      </c>
      <c r="Q51" s="74">
        <f ca="1">SUMIF(Jan!$AJ$34:$AJ$73,$A51,Jan!AL$43:AL$73)+SUMIF(Feb!$AJ$43:$AJ$73,$A51,Feb!AL$43:AL$73)+SUMIF(Mar!$AJ$43:$AJ$73,$A51,Mar!AL$43:AL$73)+SUMIF(Apr!$AJ$43:$AJ$73,$A51,Apr!AL$43:AL$73)+SUMIF(Mai!$AJ$43:$AJ$73,$A51,Mai!AL$43:AL$73)+SUMIF(Jun!$AJ$43:$AJ$73,$A51,Jun!AL$43:AL$73)+SUMIF(Jul!$AJ$43:$AJ$73,$A51,Jul!AL$43:AL$73)+SUMIF(Aug!$AJ$43:$AJ$73,$A51,Aug!AL$43:AL$73)+SUMIF(Sep!$AJ$43:$AJ$73,$A51,Sep!AL$43:AL$73)+SUMIF(Okt!$AJ$43:$AJ$73,$A51,Okt!AL$43:AL$73)+SUMIF(Nov!$AJ$43:$AJ$73,$A51,Nov!AL$43:AL$73)+SUMIF(Dez!$AJ$43:$AJ$73,$A51,Dez!AL$43:AL$73)</f>
        <v>0</v>
      </c>
      <c r="R51" s="11" t="str">
        <f t="shared" ca="1" si="5"/>
        <v/>
      </c>
      <c r="S51" s="74" t="str">
        <f>IF(V51=0,"",(SUMIF(Jan!AO$9:AO$73,A51,Jan!AN$9:AN$73)+SUMIF(Feb!AO$9:AO$73,A51,Feb!AN$9:AN$73)+SUMIF(Mar!AO$9:AO$73,A51,Mar!AN$9:AN$73)+SUMIF(Apr!AO$9:AO$73,A51,Apr!AN$9:AN$73)+SUMIF(Mai!AO$9:AO$73,A51,Mai!AN$9:AN$73)+SUMIF(Jun!AO$9:AO$73,A51,Jun!AN$9:AN$73)+SUMIF(Jul!AO$9:AO$73,A51,Jul!AN$9:AN$73)+SUMIF(Aug!AO$9:AO$73,A51,Aug!AN$9:AN$73)+SUMIF(Sep!AO$9:AO$73,A51,Sep!AN$9:AN$73)+SUMIF(Okt!AO$9:AO$73,A51,Okt!AN$9:AN$73)+SUMIF(Nov!AO$9:AO$73,A51,Nov!AN$9:AN$73)+SUMIF(Dez!AO$9:AO$73,A51,Dez!AN$9:AN$73))/V51)</f>
        <v/>
      </c>
      <c r="T51" s="1" t="str">
        <f t="shared" si="6"/>
        <v/>
      </c>
      <c r="U51" s="6" t="str">
        <f t="shared" si="7"/>
        <v/>
      </c>
      <c r="V51" s="94">
        <f>COUNTIF(Jan!$AJ$9:$AJ$39,$A51)+COUNTIF(Jan!$AJ$43:$AJ$73,$A51)+COUNTIF(Feb!$AJ$9:$AJ$39,$A51)+COUNTIF(Feb!$AJ$43:$AJ$73,$A51)+COUNTIF(Mar!$AJ$9:$AJ$39,$A51)+COUNTIF(Mar!$AJ$43:$AJ$73,$A51)+COUNTIF(Apr!$AJ$9:$AJ$39,$A51)+COUNTIF(Apr!$AJ$43:$AJ$73,$A51)+COUNTIF(Mai!$AJ$9:$AJ$39,$A51)+COUNTIF(Mai!$AJ$43:$AJ$73,$A51)+COUNTIF(Jun!$AJ$9:$AJ$39,$A51)+COUNTIF(Jun!$AJ$43:$AJ$73,$A51)+COUNTIF(Jul!$AJ$9:$AJ$39,$A51)+COUNTIF(Jul!$AJ$43:$AJ$73,$A51)+COUNTIF(Aug!$AJ$9:$AJ$39,$A51)+COUNTIF(Aug!$AJ$43:$AJ$73,$A51)+COUNTIF(Sep!$AJ$9:$AJ$39,$A51)+COUNTIF(Sep!$AJ$43:$AJ$73,$A51)+COUNTIF(Okt!$AJ$9:$AJ$39,$A51)+COUNTIF(Okt!$AJ$43:$AJ$73,$A51)+COUNTIF(Nov!$AJ$9:$AJ$39,$A51)+COUNTIF(Nov!$AJ$43:$AJ$73,$A51)+COUNTIF(Dez!$AJ$9:$AJ$39,$A51)+COUNTIF(Dez!$AJ$43:$AJ$73,$A51)</f>
        <v>0</v>
      </c>
      <c r="W51" s="8" t="str">
        <f t="shared" si="8"/>
        <v/>
      </c>
      <c r="X51" s="6" t="str">
        <f t="shared" si="9"/>
        <v/>
      </c>
      <c r="Y51" s="18" t="str">
        <f t="shared" si="10"/>
        <v/>
      </c>
    </row>
    <row r="52" spans="1:25" x14ac:dyDescent="0.2">
      <c r="A52" s="175">
        <f t="shared" si="11"/>
        <v>40</v>
      </c>
      <c r="B52" s="93" t="e">
        <f t="shared" si="1"/>
        <v>#N/A</v>
      </c>
      <c r="C52" s="495">
        <f>SUMIF(Jan!$A$9:$A$39,$A52,Jan!G$9:G$39)+SUMIF(Feb!$A$9:$A$39,$A52,Feb!G$9:G$39)+SUMIF(Mar!$A$9:$A$39,$A52,Mar!G$9:G$39)+SUMIF(Apr!$A$9:$A$39,$A52,Apr!G$9:G$39)+SUMIF(Mai!$A$9:$A$39,$A52,Mai!G$9:G$39)+SUMIF(Jun!$A$9:$A$39,$A52,Jun!G$9:G$39)+SUMIF(Jul!$A$9:$A$39,$A52,Jul!G$9:G$39)+SUMIF(Aug!$A$9:$A$39,$A52,Aug!G$9:G$39)+SUMIF(Sep!$A$9:$A$39,$A52,Sep!G$9:G$39)+SUMIF(Okt!$A$9:$A$39,$A52,Okt!G$9:G$39)+SUMIF(Nov!$A$9:$A$39,$A52,Nov!G$9:G$39)+SUMIF(Dez!$A$9:$A$39,$A52,Dez!G$9:G$39)</f>
        <v>0</v>
      </c>
      <c r="D52" s="496">
        <f>SUMIF(Jan!$A$9:$A$39,$A52,Jan!H$9:H$39)+SUMIF(Feb!$A$9:$A$39,$A52,Feb!H$9:H$39)+SUMIF(Mar!$A$9:$A$39,$A52,Mar!H$9:H$39)+SUMIF(Apr!$A$9:$A$39,$A52,Apr!H$9:H$39)+SUMIF(Mai!$A$9:$A$39,$A52,Mai!H$9:H$39)+SUMIF(Jun!$A$9:$A$39,$A52,Jun!H$9:H$39)+SUMIF(Jul!$A$9:$A$39,$A52,Jul!H$9:H$39)+SUMIF(Aug!$A$9:$A$39,$A52,Aug!H$9:H$39)+SUMIF(Sep!$A$9:$A$39,$A52,Sep!H$9:H$39)+SUMIF(Okt!$A$9:$A$39,$A52,Okt!H$9:H$39)+SUMIF(Nov!$A$9:$A$39,$A52,Nov!H$9:H$39)+SUMIF(Dez!$A$9:$A$39,$A52,Dez!H$9:H$39)</f>
        <v>0</v>
      </c>
      <c r="E52" s="496">
        <f>COUNTIF(Jan!$AJ$9:$AJ$39,$A52)+COUNTIF(Feb!$AJ$9:$AJ$39,$A52)+COUNTIF(Mar!$AI$9:$AI$39,$A52)+COUNTIF(Apr!$AI$9:$AI$39,$A52)+COUNTIF(Mai!$AI$9:$AI$39,$A52)+COUNTIF(Jun!$AI$9:$AI$39,$A52)+COUNTIF(Jul!$AI$9:$AI$39,$A52)+COUNTIF(Aug!$AI$9:$AI$39,$A52)+COUNTIF(Sep!$AI$9:$AI$39,$A52)+COUNTIF(Okt!$AI$9:$AI$39,$A52)+COUNTIF(Nov!$AI$9:$AI$39,$A52)+COUNTIF(Dez!$AI$9:$AI$39,$A52)</f>
        <v>0</v>
      </c>
      <c r="F52" s="496">
        <f>COUNTIF(Jan!$AJ$43:$AJ$73,$A52)+COUNTIF(Feb!$AJ$43:$AJ$73,$A52)+COUNTIF(Mar!$AI$43:$AI$73,$A52)+COUNTIF(Apr!$AI$43:$AI$73,$A52)+COUNTIF(Mai!$AI$43:$AI$73,$A52)+COUNTIF(Jun!$AI$43:$AI$73,$A52)+COUNTIF(Jul!$AI$43:$AI$73,$A52)+COUNTIF(Aug!$AI$43:$AI$73,$A52)+COUNTIF(Sep!$AI$43:$AI$73,$A52)+COUNTIF(Okt!$AI$43:$AI$73,$A52)+COUNTIF(Nov!$AI$43:$AI$73,$A52)+COUNTIF(Dez!$AI$43:$AI$73,$A52)</f>
        <v>0</v>
      </c>
      <c r="G52" s="496">
        <f t="shared" si="2"/>
        <v>0</v>
      </c>
      <c r="H52" s="93" t="str">
        <f t="shared" si="0"/>
        <v/>
      </c>
      <c r="I52" s="93" t="str">
        <f>IF(ISERROR(H52/(Start!$D$25*Start!$D$25)),"",H52/(Start!$D$25*Start!$D$25))</f>
        <v/>
      </c>
      <c r="J52" s="16">
        <f>SUMIF(Jan!$AJ$9:$AJ$39,$A52,Jan!AI$9:AI$39)+SUMIF(Feb!$AJ$9:$AJ$39,$A52,Feb!AI$9:AI$39)+SUMIF(Mar!$AJ$9:$AJ$39,$A52,Mar!AI$9:AI$39)+SUMIF(Apr!$AJ$9:$AJ$39,$A52,Apr!AI$9:AI$39)+SUMIF(Mai!$AJ$9:$AJ$39,$A52,Mai!AI$9:AI$39)+SUMIF(Jun!$AJ$9:$AJ$39,$A52,Jun!AI$9:AI$39)+SUMIF(Jul!$AJ$9:$AJ$39,$A52,Jul!AI$9:AI$39)+SUMIF(Aug!$AJ$9:$AJ$39,$A52,Aug!AI$9:AI$39)+SUMIF(Sep!$AJ$9:$AJ$39,$A52,Sep!AI$9:AI$39)+SUMIF(Okt!$AJ$9:$AJ$39,$A52,Okt!AI$9:AI$39)+SUMIF(Nov!$AJ$9:$AJ$39,$A52,Nov!AI$9:AI$39)+SUMIF(Dez!$AJ$9:$AJ$39,$A52,Dez!AI$9:AI$39)</f>
        <v>0</v>
      </c>
      <c r="K52" s="16">
        <f>SUMIF(Jan!$AJ$43:$AJ$73,$A52,Jan!AI$43:AI$73)+SUMIF(Feb!$AJ$43:$AJ$73,$A52,Feb!AI$43:AI$73)+SUMIF(Mar!$AJ$43:$AJ$73,$A52,Mar!AI$43:AI$73)+SUMIF(Apr!$AJ$43:$AJ$73,$A52,Apr!AI$43:AI$73)+SUMIF(Mai!$AJ$43:$AJ$73,$A52,Mai!AI$43:AI$73)+SUMIF(Jun!$AJ$43:$AJ$73,$A52,Jun!AI$43:AI$73)+SUMIF(Jul!$AJ$43:$AJ$73,$A52,Jul!AI$43:AI$73)+SUMIF(Aug!$AJ$43:$AJ$73,$A52,Aug!AI$43:AI$73)+SUMIF(Sep!$AJ$43:$AJ$73,$A52,Sep!AI$43:AI$73)+SUMIF(Okt!$AJ$43:$AJ$73,$A52,Okt!AI$43:AI$73)+SUMIF(Nov!$AJ$43:$AJ$73,$A52,Nov!AI$43:AI$73)+SUMIF(Dez!$AJ$43:$AJ$73,$A52,Dez!AI$43:AI$73)</f>
        <v>0</v>
      </c>
      <c r="L52" s="16" t="str">
        <f t="shared" si="3"/>
        <v/>
      </c>
      <c r="M52" s="17">
        <f>SUMIF(Jan!$AJ$9:$AJ$39,$A52,Jan!AK$9:AK$39)+SUMIF(Feb!$AJ$9:$AJ$39,$A52,Feb!AK$9:AK$39)+SUMIF(Mar!$AI$9:$AI$39,$A52,Mar!AK$9:AK$39)+SUMIF(Apr!$AI$9:$AI$39,$A52,Apr!AK$9:AK$39)+SUMIF(Mai!$AI$9:$AI$39,$A52,Mai!AK$9:AM$39)+SUMIF(Jun!$AI$9:$AI$39,$A52,Jun!AK$9:AK$39)+SUMIF(Jul!$AI$9:$AI$39,$A52,Jul!AK$9:AK$39)+SUMIF(Aug!$AI$9:$AI$39,$A52,Aug!AK$9:AK$39)+SUMIF(Sep!$AI$9:$AI$39,$A52,Sep!AK$9:AK$39)+SUMIF(Okt!$AI$9:$AI$39,$A52,Okt!AK$9:AK$39)+SUMIF(Nov!$AI$9:$AI$39,$A52,Nov!AK$9:AK$39)+SUMIF(Dez!$AI$9:$AI$39,$A52,Dez!AK$9:AK$39)</f>
        <v>0</v>
      </c>
      <c r="N52" s="17">
        <f>SUMIF(Jan!$AJ$43:$AJ$73,$A52,Jan!AK$43:AK$73)+SUMIF(Feb!$AJ$43:$AJ$73,$A52,Feb!AK$43:AK$73)+SUMIF(Mar!$AI$43:$AI$73,$A52,Mar!AK$43:AK$73)+SUMIF(Apr!$AI$43:$AI$73,$A52,Apr!AK$43:AK$73)+SUMIF(Mai!$AI$43:$AI$73,$A52,Mai!AK$43:AM$73)+SUMIF(Jun!$AI$43:$AI$73,$A52,Jun!AK$43:AK$73)+SUMIF(Jul!$AI$43:$AI$73,$A52,Jul!AK$43:AK$73)+SUMIF(Aug!$AI$43:$AI$73,$A52,Aug!AK$43:AK$73)+SUMIF(Sep!$AI$43:$AI$73,$A52,Sep!AK$43:AK$73)+SUMIF(Okt!$AI$43:$AI$73,$A52,Okt!AK$43:AK$73)+SUMIF(Nov!$AI$43:$AI$73,$A52,Nov!AK$43:AK$73)+SUMIF(Dez!$AI$43:$AI$73,$A52,Dez!AK$43:AK$73)</f>
        <v>0</v>
      </c>
      <c r="O52" s="17" t="str">
        <f t="shared" si="4"/>
        <v/>
      </c>
      <c r="P52" s="74">
        <f>SUMIF(Jan!$AJ$9:$AJ$39,$A52,Jan!AL$9:AL$39)+SUMIF(Feb!$AJ$9:$AJ$39,$A52,Feb!AL$9:AL$39)+SUMIF(Mar!$AJ$9:$AJ$39,$A52,Mar!AL$9:AL$39)+SUMIF(Apr!$AJ$9:$AJ$39,$A52,Apr!AL$9:AL$39)+SUMIF(Mai!$AJ$9:$AJ$39,$A52,Mai!AL$9:AL$39)+SUMIF(Jun!$AJ$9:$AJ$39,$A52,Jun!AL$9:AL$39)+SUMIF(Jul!$AJ$9:$AJ$39,$A52,Jul!AL$9:AL$39)+SUMIF(Aug!$AJ$9:$AJ$39,$A52,Aug!AL$9:AL$39)+SUMIF(Sep!$AJ$9:$AJ$39,$A52,Sep!AL$9:AL$39)+SUMIF(Okt!$AJ$9:$AJ$39,$A52,Okt!AL$9:AL$39)+SUMIF(Nov!$AJ$9:$AJ$39,$A52,Nov!AL$9:AL$39)+SUMIF(Dez!$AJ$9:$AJ$39,$A52,Dez!AL$9:AL$39)</f>
        <v>0</v>
      </c>
      <c r="Q52" s="74">
        <f ca="1">SUMIF(Jan!$AJ$34:$AJ$73,$A52,Jan!AL$43:AL$73)+SUMIF(Feb!$AJ$43:$AJ$73,$A52,Feb!AL$43:AL$73)+SUMIF(Mar!$AJ$43:$AJ$73,$A52,Mar!AL$43:AL$73)+SUMIF(Apr!$AJ$43:$AJ$73,$A52,Apr!AL$43:AL$73)+SUMIF(Mai!$AJ$43:$AJ$73,$A52,Mai!AL$43:AL$73)+SUMIF(Jun!$AJ$43:$AJ$73,$A52,Jun!AL$43:AL$73)+SUMIF(Jul!$AJ$43:$AJ$73,$A52,Jul!AL$43:AL$73)+SUMIF(Aug!$AJ$43:$AJ$73,$A52,Aug!AL$43:AL$73)+SUMIF(Sep!$AJ$43:$AJ$73,$A52,Sep!AL$43:AL$73)+SUMIF(Okt!$AJ$43:$AJ$73,$A52,Okt!AL$43:AL$73)+SUMIF(Nov!$AJ$43:$AJ$73,$A52,Nov!AL$43:AL$73)+SUMIF(Dez!$AJ$43:$AJ$73,$A52,Dez!AL$43:AL$73)</f>
        <v>0</v>
      </c>
      <c r="R52" s="11" t="str">
        <f t="shared" ca="1" si="5"/>
        <v/>
      </c>
      <c r="S52" s="74" t="str">
        <f>IF(V52=0,"",(SUMIF(Jan!AO$9:AO$73,A52,Jan!AN$9:AN$73)+SUMIF(Feb!AO$9:AO$73,A52,Feb!AN$9:AN$73)+SUMIF(Mar!AO$9:AO$73,A52,Mar!AN$9:AN$73)+SUMIF(Apr!AO$9:AO$73,A52,Apr!AN$9:AN$73)+SUMIF(Mai!AO$9:AO$73,A52,Mai!AN$9:AN$73)+SUMIF(Jun!AO$9:AO$73,A52,Jun!AN$9:AN$73)+SUMIF(Jul!AO$9:AO$73,A52,Jul!AN$9:AN$73)+SUMIF(Aug!AO$9:AO$73,A52,Aug!AN$9:AN$73)+SUMIF(Sep!AO$9:AO$73,A52,Sep!AN$9:AN$73)+SUMIF(Okt!AO$9:AO$73,A52,Okt!AN$9:AN$73)+SUMIF(Nov!AO$9:AO$73,A52,Nov!AN$9:AN$73)+SUMIF(Dez!AO$9:AO$73,A52,Dez!AN$9:AN$73))/V52)</f>
        <v/>
      </c>
      <c r="T52" s="1" t="str">
        <f t="shared" si="6"/>
        <v/>
      </c>
      <c r="U52" s="6" t="str">
        <f t="shared" si="7"/>
        <v/>
      </c>
      <c r="V52" s="94">
        <f>COUNTIF(Jan!$AJ$9:$AJ$39,$A52)+COUNTIF(Jan!$AJ$43:$AJ$73,$A52)+COUNTIF(Feb!$AJ$9:$AJ$39,$A52)+COUNTIF(Feb!$AJ$43:$AJ$73,$A52)+COUNTIF(Mar!$AJ$9:$AJ$39,$A52)+COUNTIF(Mar!$AJ$43:$AJ$73,$A52)+COUNTIF(Apr!$AJ$9:$AJ$39,$A52)+COUNTIF(Apr!$AJ$43:$AJ$73,$A52)+COUNTIF(Mai!$AJ$9:$AJ$39,$A52)+COUNTIF(Mai!$AJ$43:$AJ$73,$A52)+COUNTIF(Jun!$AJ$9:$AJ$39,$A52)+COUNTIF(Jun!$AJ$43:$AJ$73,$A52)+COUNTIF(Jul!$AJ$9:$AJ$39,$A52)+COUNTIF(Jul!$AJ$43:$AJ$73,$A52)+COUNTIF(Aug!$AJ$9:$AJ$39,$A52)+COUNTIF(Aug!$AJ$43:$AJ$73,$A52)+COUNTIF(Sep!$AJ$9:$AJ$39,$A52)+COUNTIF(Sep!$AJ$43:$AJ$73,$A52)+COUNTIF(Okt!$AJ$9:$AJ$39,$A52)+COUNTIF(Okt!$AJ$43:$AJ$73,$A52)+COUNTIF(Nov!$AJ$9:$AJ$39,$A52)+COUNTIF(Nov!$AJ$43:$AJ$73,$A52)+COUNTIF(Dez!$AJ$9:$AJ$39,$A52)+COUNTIF(Dez!$AJ$43:$AJ$73,$A52)</f>
        <v>0</v>
      </c>
      <c r="W52" s="8" t="str">
        <f t="shared" si="8"/>
        <v/>
      </c>
      <c r="X52" s="6" t="str">
        <f t="shared" si="9"/>
        <v/>
      </c>
      <c r="Y52" s="18" t="str">
        <f t="shared" si="10"/>
        <v/>
      </c>
    </row>
    <row r="53" spans="1:25" x14ac:dyDescent="0.2">
      <c r="A53" s="175">
        <f t="shared" si="11"/>
        <v>41</v>
      </c>
      <c r="B53" s="93" t="e">
        <f t="shared" si="1"/>
        <v>#N/A</v>
      </c>
      <c r="C53" s="495">
        <f>SUMIF(Jan!$A$9:$A$39,$A53,Jan!G$9:G$39)+SUMIF(Feb!$A$9:$A$39,$A53,Feb!G$9:G$39)+SUMIF(Mar!$A$9:$A$39,$A53,Mar!G$9:G$39)+SUMIF(Apr!$A$9:$A$39,$A53,Apr!G$9:G$39)+SUMIF(Mai!$A$9:$A$39,$A53,Mai!G$9:G$39)+SUMIF(Jun!$A$9:$A$39,$A53,Jun!G$9:G$39)+SUMIF(Jul!$A$9:$A$39,$A53,Jul!G$9:G$39)+SUMIF(Aug!$A$9:$A$39,$A53,Aug!G$9:G$39)+SUMIF(Sep!$A$9:$A$39,$A53,Sep!G$9:G$39)+SUMIF(Okt!$A$9:$A$39,$A53,Okt!G$9:G$39)+SUMIF(Nov!$A$9:$A$39,$A53,Nov!G$9:G$39)+SUMIF(Dez!$A$9:$A$39,$A53,Dez!G$9:G$39)</f>
        <v>0</v>
      </c>
      <c r="D53" s="496">
        <f>SUMIF(Jan!$A$9:$A$39,$A53,Jan!H$9:H$39)+SUMIF(Feb!$A$9:$A$39,$A53,Feb!H$9:H$39)+SUMIF(Mar!$A$9:$A$39,$A53,Mar!H$9:H$39)+SUMIF(Apr!$A$9:$A$39,$A53,Apr!H$9:H$39)+SUMIF(Mai!$A$9:$A$39,$A53,Mai!H$9:H$39)+SUMIF(Jun!$A$9:$A$39,$A53,Jun!H$9:H$39)+SUMIF(Jul!$A$9:$A$39,$A53,Jul!H$9:H$39)+SUMIF(Aug!$A$9:$A$39,$A53,Aug!H$9:H$39)+SUMIF(Sep!$A$9:$A$39,$A53,Sep!H$9:H$39)+SUMIF(Okt!$A$9:$A$39,$A53,Okt!H$9:H$39)+SUMIF(Nov!$A$9:$A$39,$A53,Nov!H$9:H$39)+SUMIF(Dez!$A$9:$A$39,$A53,Dez!H$9:H$39)</f>
        <v>0</v>
      </c>
      <c r="E53" s="496">
        <f>COUNTIF(Jan!$AJ$9:$AJ$39,$A53)+COUNTIF(Feb!$AJ$9:$AJ$39,$A53)+COUNTIF(Mar!$AI$9:$AI$39,$A53)+COUNTIF(Apr!$AI$9:$AI$39,$A53)+COUNTIF(Mai!$AI$9:$AI$39,$A53)+COUNTIF(Jun!$AI$9:$AI$39,$A53)+COUNTIF(Jul!$AI$9:$AI$39,$A53)+COUNTIF(Aug!$AI$9:$AI$39,$A53)+COUNTIF(Sep!$AI$9:$AI$39,$A53)+COUNTIF(Okt!$AI$9:$AI$39,$A53)+COUNTIF(Nov!$AI$9:$AI$39,$A53)+COUNTIF(Dez!$AI$9:$AI$39,$A53)</f>
        <v>0</v>
      </c>
      <c r="F53" s="496">
        <f>COUNTIF(Jan!$AJ$43:$AJ$73,$A53)+COUNTIF(Feb!$AJ$43:$AJ$73,$A53)+COUNTIF(Mar!$AI$43:$AI$73,$A53)+COUNTIF(Apr!$AI$43:$AI$73,$A53)+COUNTIF(Mai!$AI$43:$AI$73,$A53)+COUNTIF(Jun!$AI$43:$AI$73,$A53)+COUNTIF(Jul!$AI$43:$AI$73,$A53)+COUNTIF(Aug!$AI$43:$AI$73,$A53)+COUNTIF(Sep!$AI$43:$AI$73,$A53)+COUNTIF(Okt!$AI$43:$AI$73,$A53)+COUNTIF(Nov!$AI$43:$AI$73,$A53)+COUNTIF(Dez!$AI$43:$AI$73,$A53)</f>
        <v>0</v>
      </c>
      <c r="G53" s="496">
        <f t="shared" si="2"/>
        <v>0</v>
      </c>
      <c r="H53" s="93" t="str">
        <f t="shared" si="0"/>
        <v/>
      </c>
      <c r="I53" s="93" t="str">
        <f>IF(ISERROR(H53/(Start!$D$25*Start!$D$25)),"",H53/(Start!$D$25*Start!$D$25))</f>
        <v/>
      </c>
      <c r="J53" s="16">
        <f>SUMIF(Jan!$AJ$9:$AJ$39,$A53,Jan!AI$9:AI$39)+SUMIF(Feb!$AJ$9:$AJ$39,$A53,Feb!AI$9:AI$39)+SUMIF(Mar!$AJ$9:$AJ$39,$A53,Mar!AI$9:AI$39)+SUMIF(Apr!$AJ$9:$AJ$39,$A53,Apr!AI$9:AI$39)+SUMIF(Mai!$AJ$9:$AJ$39,$A53,Mai!AI$9:AI$39)+SUMIF(Jun!$AJ$9:$AJ$39,$A53,Jun!AI$9:AI$39)+SUMIF(Jul!$AJ$9:$AJ$39,$A53,Jul!AI$9:AI$39)+SUMIF(Aug!$AJ$9:$AJ$39,$A53,Aug!AI$9:AI$39)+SUMIF(Sep!$AJ$9:$AJ$39,$A53,Sep!AI$9:AI$39)+SUMIF(Okt!$AJ$9:$AJ$39,$A53,Okt!AI$9:AI$39)+SUMIF(Nov!$AJ$9:$AJ$39,$A53,Nov!AI$9:AI$39)+SUMIF(Dez!$AJ$9:$AJ$39,$A53,Dez!AI$9:AI$39)</f>
        <v>0</v>
      </c>
      <c r="K53" s="16">
        <f>SUMIF(Jan!$AJ$43:$AJ$73,$A53,Jan!AI$43:AI$73)+SUMIF(Feb!$AJ$43:$AJ$73,$A53,Feb!AI$43:AI$73)+SUMIF(Mar!$AJ$43:$AJ$73,$A53,Mar!AI$43:AI$73)+SUMIF(Apr!$AJ$43:$AJ$73,$A53,Apr!AI$43:AI$73)+SUMIF(Mai!$AJ$43:$AJ$73,$A53,Mai!AI$43:AI$73)+SUMIF(Jun!$AJ$43:$AJ$73,$A53,Jun!AI$43:AI$73)+SUMIF(Jul!$AJ$43:$AJ$73,$A53,Jul!AI$43:AI$73)+SUMIF(Aug!$AJ$43:$AJ$73,$A53,Aug!AI$43:AI$73)+SUMIF(Sep!$AJ$43:$AJ$73,$A53,Sep!AI$43:AI$73)+SUMIF(Okt!$AJ$43:$AJ$73,$A53,Okt!AI$43:AI$73)+SUMIF(Nov!$AJ$43:$AJ$73,$A53,Nov!AI$43:AI$73)+SUMIF(Dez!$AJ$43:$AJ$73,$A53,Dez!AI$43:AI$73)</f>
        <v>0</v>
      </c>
      <c r="L53" s="16" t="str">
        <f t="shared" si="3"/>
        <v/>
      </c>
      <c r="M53" s="17">
        <f>SUMIF(Jan!$AJ$9:$AJ$39,$A53,Jan!AK$9:AK$39)+SUMIF(Feb!$AJ$9:$AJ$39,$A53,Feb!AK$9:AK$39)+SUMIF(Mar!$AI$9:$AI$39,$A53,Mar!AK$9:AK$39)+SUMIF(Apr!$AI$9:$AI$39,$A53,Apr!AK$9:AK$39)+SUMIF(Mai!$AI$9:$AI$39,$A53,Mai!AK$9:AM$39)+SUMIF(Jun!$AI$9:$AI$39,$A53,Jun!AK$9:AK$39)+SUMIF(Jul!$AI$9:$AI$39,$A53,Jul!AK$9:AK$39)+SUMIF(Aug!$AI$9:$AI$39,$A53,Aug!AK$9:AK$39)+SUMIF(Sep!$AI$9:$AI$39,$A53,Sep!AK$9:AK$39)+SUMIF(Okt!$AI$9:$AI$39,$A53,Okt!AK$9:AK$39)+SUMIF(Nov!$AI$9:$AI$39,$A53,Nov!AK$9:AK$39)+SUMIF(Dez!$AI$9:$AI$39,$A53,Dez!AK$9:AK$39)</f>
        <v>0</v>
      </c>
      <c r="N53" s="17">
        <f>SUMIF(Jan!$AJ$43:$AJ$73,$A53,Jan!AK$43:AK$73)+SUMIF(Feb!$AJ$43:$AJ$73,$A53,Feb!AK$43:AK$73)+SUMIF(Mar!$AI$43:$AI$73,$A53,Mar!AK$43:AK$73)+SUMIF(Apr!$AI$43:$AI$73,$A53,Apr!AK$43:AK$73)+SUMIF(Mai!$AI$43:$AI$73,$A53,Mai!AK$43:AM$73)+SUMIF(Jun!$AI$43:$AI$73,$A53,Jun!AK$43:AK$73)+SUMIF(Jul!$AI$43:$AI$73,$A53,Jul!AK$43:AK$73)+SUMIF(Aug!$AI$43:$AI$73,$A53,Aug!AK$43:AK$73)+SUMIF(Sep!$AI$43:$AI$73,$A53,Sep!AK$43:AK$73)+SUMIF(Okt!$AI$43:$AI$73,$A53,Okt!AK$43:AK$73)+SUMIF(Nov!$AI$43:$AI$73,$A53,Nov!AK$43:AK$73)+SUMIF(Dez!$AI$43:$AI$73,$A53,Dez!AK$43:AK$73)</f>
        <v>0</v>
      </c>
      <c r="O53" s="17" t="str">
        <f t="shared" si="4"/>
        <v/>
      </c>
      <c r="P53" s="74">
        <f>SUMIF(Jan!$AJ$9:$AJ$39,$A53,Jan!AL$9:AL$39)+SUMIF(Feb!$AJ$9:$AJ$39,$A53,Feb!AL$9:AL$39)+SUMIF(Mar!$AJ$9:$AJ$39,$A53,Mar!AL$9:AL$39)+SUMIF(Apr!$AJ$9:$AJ$39,$A53,Apr!AL$9:AL$39)+SUMIF(Mai!$AJ$9:$AJ$39,$A53,Mai!AL$9:AL$39)+SUMIF(Jun!$AJ$9:$AJ$39,$A53,Jun!AL$9:AL$39)+SUMIF(Jul!$AJ$9:$AJ$39,$A53,Jul!AL$9:AL$39)+SUMIF(Aug!$AJ$9:$AJ$39,$A53,Aug!AL$9:AL$39)+SUMIF(Sep!$AJ$9:$AJ$39,$A53,Sep!AL$9:AL$39)+SUMIF(Okt!$AJ$9:$AJ$39,$A53,Okt!AL$9:AL$39)+SUMIF(Nov!$AJ$9:$AJ$39,$A53,Nov!AL$9:AL$39)+SUMIF(Dez!$AJ$9:$AJ$39,$A53,Dez!AL$9:AL$39)</f>
        <v>0</v>
      </c>
      <c r="Q53" s="74">
        <f ca="1">SUMIF(Jan!$AJ$34:$AJ$73,$A53,Jan!AL$43:AL$73)+SUMIF(Feb!$AJ$43:$AJ$73,$A53,Feb!AL$43:AL$73)+SUMIF(Mar!$AJ$43:$AJ$73,$A53,Mar!AL$43:AL$73)+SUMIF(Apr!$AJ$43:$AJ$73,$A53,Apr!AL$43:AL$73)+SUMIF(Mai!$AJ$43:$AJ$73,$A53,Mai!AL$43:AL$73)+SUMIF(Jun!$AJ$43:$AJ$73,$A53,Jun!AL$43:AL$73)+SUMIF(Jul!$AJ$43:$AJ$73,$A53,Jul!AL$43:AL$73)+SUMIF(Aug!$AJ$43:$AJ$73,$A53,Aug!AL$43:AL$73)+SUMIF(Sep!$AJ$43:$AJ$73,$A53,Sep!AL$43:AL$73)+SUMIF(Okt!$AJ$43:$AJ$73,$A53,Okt!AL$43:AL$73)+SUMIF(Nov!$AJ$43:$AJ$73,$A53,Nov!AL$43:AL$73)+SUMIF(Dez!$AJ$43:$AJ$73,$A53,Dez!AL$43:AL$73)</f>
        <v>0</v>
      </c>
      <c r="R53" s="11" t="str">
        <f t="shared" ca="1" si="5"/>
        <v/>
      </c>
      <c r="S53" s="74" t="str">
        <f>IF(V53=0,"",(SUMIF(Jan!AO$9:AO$73,A53,Jan!AN$9:AN$73)+SUMIF(Feb!AO$9:AO$73,A53,Feb!AN$9:AN$73)+SUMIF(Mar!AO$9:AO$73,A53,Mar!AN$9:AN$73)+SUMIF(Apr!AO$9:AO$73,A53,Apr!AN$9:AN$73)+SUMIF(Mai!AO$9:AO$73,A53,Mai!AN$9:AN$73)+SUMIF(Jun!AO$9:AO$73,A53,Jun!AN$9:AN$73)+SUMIF(Jul!AO$9:AO$73,A53,Jul!AN$9:AN$73)+SUMIF(Aug!AO$9:AO$73,A53,Aug!AN$9:AN$73)+SUMIF(Sep!AO$9:AO$73,A53,Sep!AN$9:AN$73)+SUMIF(Okt!AO$9:AO$73,A53,Okt!AN$9:AN$73)+SUMIF(Nov!AO$9:AO$73,A53,Nov!AN$9:AN$73)+SUMIF(Dez!AO$9:AO$73,A53,Dez!AN$9:AN$73))/V53)</f>
        <v/>
      </c>
      <c r="T53" s="1" t="str">
        <f t="shared" si="6"/>
        <v/>
      </c>
      <c r="U53" s="6" t="str">
        <f t="shared" si="7"/>
        <v/>
      </c>
      <c r="V53" s="94">
        <f>COUNTIF(Jan!$AJ$9:$AJ$39,$A53)+COUNTIF(Jan!$AJ$43:$AJ$73,$A53)+COUNTIF(Feb!$AJ$9:$AJ$39,$A53)+COUNTIF(Feb!$AJ$43:$AJ$73,$A53)+COUNTIF(Mar!$AJ$9:$AJ$39,$A53)+COUNTIF(Mar!$AJ$43:$AJ$73,$A53)+COUNTIF(Apr!$AJ$9:$AJ$39,$A53)+COUNTIF(Apr!$AJ$43:$AJ$73,$A53)+COUNTIF(Mai!$AJ$9:$AJ$39,$A53)+COUNTIF(Mai!$AJ$43:$AJ$73,$A53)+COUNTIF(Jun!$AJ$9:$AJ$39,$A53)+COUNTIF(Jun!$AJ$43:$AJ$73,$A53)+COUNTIF(Jul!$AJ$9:$AJ$39,$A53)+COUNTIF(Jul!$AJ$43:$AJ$73,$A53)+COUNTIF(Aug!$AJ$9:$AJ$39,$A53)+COUNTIF(Aug!$AJ$43:$AJ$73,$A53)+COUNTIF(Sep!$AJ$9:$AJ$39,$A53)+COUNTIF(Sep!$AJ$43:$AJ$73,$A53)+COUNTIF(Okt!$AJ$9:$AJ$39,$A53)+COUNTIF(Okt!$AJ$43:$AJ$73,$A53)+COUNTIF(Nov!$AJ$9:$AJ$39,$A53)+COUNTIF(Nov!$AJ$43:$AJ$73,$A53)+COUNTIF(Dez!$AJ$9:$AJ$39,$A53)+COUNTIF(Dez!$AJ$43:$AJ$73,$A53)</f>
        <v>0</v>
      </c>
      <c r="W53" s="8" t="str">
        <f t="shared" si="8"/>
        <v/>
      </c>
      <c r="X53" s="6" t="str">
        <f t="shared" si="9"/>
        <v/>
      </c>
      <c r="Y53" s="18" t="str">
        <f t="shared" si="10"/>
        <v/>
      </c>
    </row>
    <row r="54" spans="1:25" x14ac:dyDescent="0.2">
      <c r="A54" s="175">
        <f t="shared" si="11"/>
        <v>42</v>
      </c>
      <c r="B54" s="93" t="e">
        <f t="shared" si="1"/>
        <v>#N/A</v>
      </c>
      <c r="C54" s="495">
        <f>SUMIF(Jan!$A$9:$A$39,$A54,Jan!G$9:G$39)+SUMIF(Feb!$A$9:$A$39,$A54,Feb!G$9:G$39)+SUMIF(Mar!$A$9:$A$39,$A54,Mar!G$9:G$39)+SUMIF(Apr!$A$9:$A$39,$A54,Apr!G$9:G$39)+SUMIF(Mai!$A$9:$A$39,$A54,Mai!G$9:G$39)+SUMIF(Jun!$A$9:$A$39,$A54,Jun!G$9:G$39)+SUMIF(Jul!$A$9:$A$39,$A54,Jul!G$9:G$39)+SUMIF(Aug!$A$9:$A$39,$A54,Aug!G$9:G$39)+SUMIF(Sep!$A$9:$A$39,$A54,Sep!G$9:G$39)+SUMIF(Okt!$A$9:$A$39,$A54,Okt!G$9:G$39)+SUMIF(Nov!$A$9:$A$39,$A54,Nov!G$9:G$39)+SUMIF(Dez!$A$9:$A$39,$A54,Dez!G$9:G$39)</f>
        <v>0</v>
      </c>
      <c r="D54" s="496">
        <f>SUMIF(Jan!$A$9:$A$39,$A54,Jan!H$9:H$39)+SUMIF(Feb!$A$9:$A$39,$A54,Feb!H$9:H$39)+SUMIF(Mar!$A$9:$A$39,$A54,Mar!H$9:H$39)+SUMIF(Apr!$A$9:$A$39,$A54,Apr!H$9:H$39)+SUMIF(Mai!$A$9:$A$39,$A54,Mai!H$9:H$39)+SUMIF(Jun!$A$9:$A$39,$A54,Jun!H$9:H$39)+SUMIF(Jul!$A$9:$A$39,$A54,Jul!H$9:H$39)+SUMIF(Aug!$A$9:$A$39,$A54,Aug!H$9:H$39)+SUMIF(Sep!$A$9:$A$39,$A54,Sep!H$9:H$39)+SUMIF(Okt!$A$9:$A$39,$A54,Okt!H$9:H$39)+SUMIF(Nov!$A$9:$A$39,$A54,Nov!H$9:H$39)+SUMIF(Dez!$A$9:$A$39,$A54,Dez!H$9:H$39)</f>
        <v>0</v>
      </c>
      <c r="E54" s="496">
        <f>COUNTIF(Jan!$AJ$9:$AJ$39,$A54)+COUNTIF(Feb!$AJ$9:$AJ$39,$A54)+COUNTIF(Mar!$AI$9:$AI$39,$A54)+COUNTIF(Apr!$AI$9:$AI$39,$A54)+COUNTIF(Mai!$AI$9:$AI$39,$A54)+COUNTIF(Jun!$AI$9:$AI$39,$A54)+COUNTIF(Jul!$AI$9:$AI$39,$A54)+COUNTIF(Aug!$AI$9:$AI$39,$A54)+COUNTIF(Sep!$AI$9:$AI$39,$A54)+COUNTIF(Okt!$AI$9:$AI$39,$A54)+COUNTIF(Nov!$AI$9:$AI$39,$A54)+COUNTIF(Dez!$AI$9:$AI$39,$A54)</f>
        <v>0</v>
      </c>
      <c r="F54" s="496">
        <f>COUNTIF(Jan!$AJ$43:$AJ$73,$A54)+COUNTIF(Feb!$AJ$43:$AJ$73,$A54)+COUNTIF(Mar!$AI$43:$AI$73,$A54)+COUNTIF(Apr!$AI$43:$AI$73,$A54)+COUNTIF(Mai!$AI$43:$AI$73,$A54)+COUNTIF(Jun!$AI$43:$AI$73,$A54)+COUNTIF(Jul!$AI$43:$AI$73,$A54)+COUNTIF(Aug!$AI$43:$AI$73,$A54)+COUNTIF(Sep!$AI$43:$AI$73,$A54)+COUNTIF(Okt!$AI$43:$AI$73,$A54)+COUNTIF(Nov!$AI$43:$AI$73,$A54)+COUNTIF(Dez!$AI$43:$AI$73,$A54)</f>
        <v>0</v>
      </c>
      <c r="G54" s="496">
        <f t="shared" si="2"/>
        <v>0</v>
      </c>
      <c r="H54" s="93" t="str">
        <f t="shared" si="0"/>
        <v/>
      </c>
      <c r="I54" s="93" t="str">
        <f>IF(ISERROR(H54/(Start!$D$25*Start!$D$25)),"",H54/(Start!$D$25*Start!$D$25))</f>
        <v/>
      </c>
      <c r="J54" s="16">
        <f>SUMIF(Jan!$AJ$9:$AJ$39,$A54,Jan!AI$9:AI$39)+SUMIF(Feb!$AJ$9:$AJ$39,$A54,Feb!AI$9:AI$39)+SUMIF(Mar!$AJ$9:$AJ$39,$A54,Mar!AI$9:AI$39)+SUMIF(Apr!$AJ$9:$AJ$39,$A54,Apr!AI$9:AI$39)+SUMIF(Mai!$AJ$9:$AJ$39,$A54,Mai!AI$9:AI$39)+SUMIF(Jun!$AJ$9:$AJ$39,$A54,Jun!AI$9:AI$39)+SUMIF(Jul!$AJ$9:$AJ$39,$A54,Jul!AI$9:AI$39)+SUMIF(Aug!$AJ$9:$AJ$39,$A54,Aug!AI$9:AI$39)+SUMIF(Sep!$AJ$9:$AJ$39,$A54,Sep!AI$9:AI$39)+SUMIF(Okt!$AJ$9:$AJ$39,$A54,Okt!AI$9:AI$39)+SUMIF(Nov!$AJ$9:$AJ$39,$A54,Nov!AI$9:AI$39)+SUMIF(Dez!$AJ$9:$AJ$39,$A54,Dez!AI$9:AI$39)</f>
        <v>0</v>
      </c>
      <c r="K54" s="16">
        <f>SUMIF(Jan!$AJ$43:$AJ$73,$A54,Jan!AI$43:AI$73)+SUMIF(Feb!$AJ$43:$AJ$73,$A54,Feb!AI$43:AI$73)+SUMIF(Mar!$AJ$43:$AJ$73,$A54,Mar!AI$43:AI$73)+SUMIF(Apr!$AJ$43:$AJ$73,$A54,Apr!AI$43:AI$73)+SUMIF(Mai!$AJ$43:$AJ$73,$A54,Mai!AI$43:AI$73)+SUMIF(Jun!$AJ$43:$AJ$73,$A54,Jun!AI$43:AI$73)+SUMIF(Jul!$AJ$43:$AJ$73,$A54,Jul!AI$43:AI$73)+SUMIF(Aug!$AJ$43:$AJ$73,$A54,Aug!AI$43:AI$73)+SUMIF(Sep!$AJ$43:$AJ$73,$A54,Sep!AI$43:AI$73)+SUMIF(Okt!$AJ$43:$AJ$73,$A54,Okt!AI$43:AI$73)+SUMIF(Nov!$AJ$43:$AJ$73,$A54,Nov!AI$43:AI$73)+SUMIF(Dez!$AJ$43:$AJ$73,$A54,Dez!AI$43:AI$73)</f>
        <v>0</v>
      </c>
      <c r="L54" s="16" t="str">
        <f t="shared" si="3"/>
        <v/>
      </c>
      <c r="M54" s="17">
        <f>SUMIF(Jan!$AJ$9:$AJ$39,$A54,Jan!AK$9:AK$39)+SUMIF(Feb!$AJ$9:$AJ$39,$A54,Feb!AK$9:AK$39)+SUMIF(Mar!$AI$9:$AI$39,$A54,Mar!AK$9:AK$39)+SUMIF(Apr!$AI$9:$AI$39,$A54,Apr!AK$9:AK$39)+SUMIF(Mai!$AI$9:$AI$39,$A54,Mai!AK$9:AM$39)+SUMIF(Jun!$AI$9:$AI$39,$A54,Jun!AK$9:AK$39)+SUMIF(Jul!$AI$9:$AI$39,$A54,Jul!AK$9:AK$39)+SUMIF(Aug!$AI$9:$AI$39,$A54,Aug!AK$9:AK$39)+SUMIF(Sep!$AI$9:$AI$39,$A54,Sep!AK$9:AK$39)+SUMIF(Okt!$AI$9:$AI$39,$A54,Okt!AK$9:AK$39)+SUMIF(Nov!$AI$9:$AI$39,$A54,Nov!AK$9:AK$39)+SUMIF(Dez!$AI$9:$AI$39,$A54,Dez!AK$9:AK$39)</f>
        <v>0</v>
      </c>
      <c r="N54" s="17">
        <f>SUMIF(Jan!$AJ$43:$AJ$73,$A54,Jan!AK$43:AK$73)+SUMIF(Feb!$AJ$43:$AJ$73,$A54,Feb!AK$43:AK$73)+SUMIF(Mar!$AI$43:$AI$73,$A54,Mar!AK$43:AK$73)+SUMIF(Apr!$AI$43:$AI$73,$A54,Apr!AK$43:AK$73)+SUMIF(Mai!$AI$43:$AI$73,$A54,Mai!AK$43:AM$73)+SUMIF(Jun!$AI$43:$AI$73,$A54,Jun!AK$43:AK$73)+SUMIF(Jul!$AI$43:$AI$73,$A54,Jul!AK$43:AK$73)+SUMIF(Aug!$AI$43:$AI$73,$A54,Aug!AK$43:AK$73)+SUMIF(Sep!$AI$43:$AI$73,$A54,Sep!AK$43:AK$73)+SUMIF(Okt!$AI$43:$AI$73,$A54,Okt!AK$43:AK$73)+SUMIF(Nov!$AI$43:$AI$73,$A54,Nov!AK$43:AK$73)+SUMIF(Dez!$AI$43:$AI$73,$A54,Dez!AK$43:AK$73)</f>
        <v>0</v>
      </c>
      <c r="O54" s="17" t="str">
        <f t="shared" si="4"/>
        <v/>
      </c>
      <c r="P54" s="74">
        <f>SUMIF(Jan!$AJ$9:$AJ$39,$A54,Jan!AL$9:AL$39)+SUMIF(Feb!$AJ$9:$AJ$39,$A54,Feb!AL$9:AL$39)+SUMIF(Mar!$AJ$9:$AJ$39,$A54,Mar!AL$9:AL$39)+SUMIF(Apr!$AJ$9:$AJ$39,$A54,Apr!AL$9:AL$39)+SUMIF(Mai!$AJ$9:$AJ$39,$A54,Mai!AL$9:AL$39)+SUMIF(Jun!$AJ$9:$AJ$39,$A54,Jun!AL$9:AL$39)+SUMIF(Jul!$AJ$9:$AJ$39,$A54,Jul!AL$9:AL$39)+SUMIF(Aug!$AJ$9:$AJ$39,$A54,Aug!AL$9:AL$39)+SUMIF(Sep!$AJ$9:$AJ$39,$A54,Sep!AL$9:AL$39)+SUMIF(Okt!$AJ$9:$AJ$39,$A54,Okt!AL$9:AL$39)+SUMIF(Nov!$AJ$9:$AJ$39,$A54,Nov!AL$9:AL$39)+SUMIF(Dez!$AJ$9:$AJ$39,$A54,Dez!AL$9:AL$39)</f>
        <v>0</v>
      </c>
      <c r="Q54" s="74">
        <f ca="1">SUMIF(Jan!$AJ$34:$AJ$73,$A54,Jan!AL$43:AL$73)+SUMIF(Feb!$AJ$43:$AJ$73,$A54,Feb!AL$43:AL$73)+SUMIF(Mar!$AJ$43:$AJ$73,$A54,Mar!AL$43:AL$73)+SUMIF(Apr!$AJ$43:$AJ$73,$A54,Apr!AL$43:AL$73)+SUMIF(Mai!$AJ$43:$AJ$73,$A54,Mai!AL$43:AL$73)+SUMIF(Jun!$AJ$43:$AJ$73,$A54,Jun!AL$43:AL$73)+SUMIF(Jul!$AJ$43:$AJ$73,$A54,Jul!AL$43:AL$73)+SUMIF(Aug!$AJ$43:$AJ$73,$A54,Aug!AL$43:AL$73)+SUMIF(Sep!$AJ$43:$AJ$73,$A54,Sep!AL$43:AL$73)+SUMIF(Okt!$AJ$43:$AJ$73,$A54,Okt!AL$43:AL$73)+SUMIF(Nov!$AJ$43:$AJ$73,$A54,Nov!AL$43:AL$73)+SUMIF(Dez!$AJ$43:$AJ$73,$A54,Dez!AL$43:AL$73)</f>
        <v>0</v>
      </c>
      <c r="R54" s="11" t="str">
        <f t="shared" ca="1" si="5"/>
        <v/>
      </c>
      <c r="S54" s="74" t="str">
        <f>IF(V54=0,"",(SUMIF(Jan!AO$9:AO$73,A54,Jan!AN$9:AN$73)+SUMIF(Feb!AO$9:AO$73,A54,Feb!AN$9:AN$73)+SUMIF(Mar!AO$9:AO$73,A54,Mar!AN$9:AN$73)+SUMIF(Apr!AO$9:AO$73,A54,Apr!AN$9:AN$73)+SUMIF(Mai!AO$9:AO$73,A54,Mai!AN$9:AN$73)+SUMIF(Jun!AO$9:AO$73,A54,Jun!AN$9:AN$73)+SUMIF(Jul!AO$9:AO$73,A54,Jul!AN$9:AN$73)+SUMIF(Aug!AO$9:AO$73,A54,Aug!AN$9:AN$73)+SUMIF(Sep!AO$9:AO$73,A54,Sep!AN$9:AN$73)+SUMIF(Okt!AO$9:AO$73,A54,Okt!AN$9:AN$73)+SUMIF(Nov!AO$9:AO$73,A54,Nov!AN$9:AN$73)+SUMIF(Dez!AO$9:AO$73,A54,Dez!AN$9:AN$73))/V54)</f>
        <v/>
      </c>
      <c r="T54" s="1" t="str">
        <f t="shared" si="6"/>
        <v/>
      </c>
      <c r="U54" s="6" t="str">
        <f t="shared" si="7"/>
        <v/>
      </c>
      <c r="V54" s="94">
        <f>COUNTIF(Jan!$AJ$9:$AJ$39,$A54)+COUNTIF(Jan!$AJ$43:$AJ$73,$A54)+COUNTIF(Feb!$AJ$9:$AJ$39,$A54)+COUNTIF(Feb!$AJ$43:$AJ$73,$A54)+COUNTIF(Mar!$AJ$9:$AJ$39,$A54)+COUNTIF(Mar!$AJ$43:$AJ$73,$A54)+COUNTIF(Apr!$AJ$9:$AJ$39,$A54)+COUNTIF(Apr!$AJ$43:$AJ$73,$A54)+COUNTIF(Mai!$AJ$9:$AJ$39,$A54)+COUNTIF(Mai!$AJ$43:$AJ$73,$A54)+COUNTIF(Jun!$AJ$9:$AJ$39,$A54)+COUNTIF(Jun!$AJ$43:$AJ$73,$A54)+COUNTIF(Jul!$AJ$9:$AJ$39,$A54)+COUNTIF(Jul!$AJ$43:$AJ$73,$A54)+COUNTIF(Aug!$AJ$9:$AJ$39,$A54)+COUNTIF(Aug!$AJ$43:$AJ$73,$A54)+COUNTIF(Sep!$AJ$9:$AJ$39,$A54)+COUNTIF(Sep!$AJ$43:$AJ$73,$A54)+COUNTIF(Okt!$AJ$9:$AJ$39,$A54)+COUNTIF(Okt!$AJ$43:$AJ$73,$A54)+COUNTIF(Nov!$AJ$9:$AJ$39,$A54)+COUNTIF(Nov!$AJ$43:$AJ$73,$A54)+COUNTIF(Dez!$AJ$9:$AJ$39,$A54)+COUNTIF(Dez!$AJ$43:$AJ$73,$A54)</f>
        <v>0</v>
      </c>
      <c r="W54" s="8" t="str">
        <f t="shared" si="8"/>
        <v/>
      </c>
      <c r="X54" s="6" t="str">
        <f t="shared" si="9"/>
        <v/>
      </c>
      <c r="Y54" s="18" t="str">
        <f t="shared" si="10"/>
        <v/>
      </c>
    </row>
    <row r="55" spans="1:25" x14ac:dyDescent="0.2">
      <c r="A55" s="175">
        <f t="shared" si="11"/>
        <v>43</v>
      </c>
      <c r="B55" s="93" t="e">
        <f t="shared" si="1"/>
        <v>#N/A</v>
      </c>
      <c r="C55" s="495">
        <f>SUMIF(Jan!$A$9:$A$39,$A55,Jan!G$9:G$39)+SUMIF(Feb!$A$9:$A$39,$A55,Feb!G$9:G$39)+SUMIF(Mar!$A$9:$A$39,$A55,Mar!G$9:G$39)+SUMIF(Apr!$A$9:$A$39,$A55,Apr!G$9:G$39)+SUMIF(Mai!$A$9:$A$39,$A55,Mai!G$9:G$39)+SUMIF(Jun!$A$9:$A$39,$A55,Jun!G$9:G$39)+SUMIF(Jul!$A$9:$A$39,$A55,Jul!G$9:G$39)+SUMIF(Aug!$A$9:$A$39,$A55,Aug!G$9:G$39)+SUMIF(Sep!$A$9:$A$39,$A55,Sep!G$9:G$39)+SUMIF(Okt!$A$9:$A$39,$A55,Okt!G$9:G$39)+SUMIF(Nov!$A$9:$A$39,$A55,Nov!G$9:G$39)+SUMIF(Dez!$A$9:$A$39,$A55,Dez!G$9:G$39)</f>
        <v>0</v>
      </c>
      <c r="D55" s="496">
        <f>SUMIF(Jan!$A$9:$A$39,$A55,Jan!H$9:H$39)+SUMIF(Feb!$A$9:$A$39,$A55,Feb!H$9:H$39)+SUMIF(Mar!$A$9:$A$39,$A55,Mar!H$9:H$39)+SUMIF(Apr!$A$9:$A$39,$A55,Apr!H$9:H$39)+SUMIF(Mai!$A$9:$A$39,$A55,Mai!H$9:H$39)+SUMIF(Jun!$A$9:$A$39,$A55,Jun!H$9:H$39)+SUMIF(Jul!$A$9:$A$39,$A55,Jul!H$9:H$39)+SUMIF(Aug!$A$9:$A$39,$A55,Aug!H$9:H$39)+SUMIF(Sep!$A$9:$A$39,$A55,Sep!H$9:H$39)+SUMIF(Okt!$A$9:$A$39,$A55,Okt!H$9:H$39)+SUMIF(Nov!$A$9:$A$39,$A55,Nov!H$9:H$39)+SUMIF(Dez!$A$9:$A$39,$A55,Dez!H$9:H$39)</f>
        <v>0</v>
      </c>
      <c r="E55" s="496">
        <f>COUNTIF(Jan!$AJ$9:$AJ$39,$A55)+COUNTIF(Feb!$AJ$9:$AJ$39,$A55)+COUNTIF(Mar!$AI$9:$AI$39,$A55)+COUNTIF(Apr!$AI$9:$AI$39,$A55)+COUNTIF(Mai!$AI$9:$AI$39,$A55)+COUNTIF(Jun!$AI$9:$AI$39,$A55)+COUNTIF(Jul!$AI$9:$AI$39,$A55)+COUNTIF(Aug!$AI$9:$AI$39,$A55)+COUNTIF(Sep!$AI$9:$AI$39,$A55)+COUNTIF(Okt!$AI$9:$AI$39,$A55)+COUNTIF(Nov!$AI$9:$AI$39,$A55)+COUNTIF(Dez!$AI$9:$AI$39,$A55)</f>
        <v>0</v>
      </c>
      <c r="F55" s="496">
        <f>COUNTIF(Jan!$AJ$43:$AJ$73,$A55)+COUNTIF(Feb!$AJ$43:$AJ$73,$A55)+COUNTIF(Mar!$AI$43:$AI$73,$A55)+COUNTIF(Apr!$AI$43:$AI$73,$A55)+COUNTIF(Mai!$AI$43:$AI$73,$A55)+COUNTIF(Jun!$AI$43:$AI$73,$A55)+COUNTIF(Jul!$AI$43:$AI$73,$A55)+COUNTIF(Aug!$AI$43:$AI$73,$A55)+COUNTIF(Sep!$AI$43:$AI$73,$A55)+COUNTIF(Okt!$AI$43:$AI$73,$A55)+COUNTIF(Nov!$AI$43:$AI$73,$A55)+COUNTIF(Dez!$AI$43:$AI$73,$A55)</f>
        <v>0</v>
      </c>
      <c r="G55" s="496">
        <f t="shared" si="2"/>
        <v>0</v>
      </c>
      <c r="H55" s="93" t="str">
        <f t="shared" si="0"/>
        <v/>
      </c>
      <c r="I55" s="93" t="str">
        <f>IF(ISERROR(H55/(Start!$D$25*Start!$D$25)),"",H55/(Start!$D$25*Start!$D$25))</f>
        <v/>
      </c>
      <c r="J55" s="16">
        <f>SUMIF(Jan!$AJ$9:$AJ$39,$A55,Jan!AI$9:AI$39)+SUMIF(Feb!$AJ$9:$AJ$39,$A55,Feb!AI$9:AI$39)+SUMIF(Mar!$AJ$9:$AJ$39,$A55,Mar!AI$9:AI$39)+SUMIF(Apr!$AJ$9:$AJ$39,$A55,Apr!AI$9:AI$39)+SUMIF(Mai!$AJ$9:$AJ$39,$A55,Mai!AI$9:AI$39)+SUMIF(Jun!$AJ$9:$AJ$39,$A55,Jun!AI$9:AI$39)+SUMIF(Jul!$AJ$9:$AJ$39,$A55,Jul!AI$9:AI$39)+SUMIF(Aug!$AJ$9:$AJ$39,$A55,Aug!AI$9:AI$39)+SUMIF(Sep!$AJ$9:$AJ$39,$A55,Sep!AI$9:AI$39)+SUMIF(Okt!$AJ$9:$AJ$39,$A55,Okt!AI$9:AI$39)+SUMIF(Nov!$AJ$9:$AJ$39,$A55,Nov!AI$9:AI$39)+SUMIF(Dez!$AJ$9:$AJ$39,$A55,Dez!AI$9:AI$39)</f>
        <v>0</v>
      </c>
      <c r="K55" s="16">
        <f>SUMIF(Jan!$AJ$43:$AJ$73,$A55,Jan!AI$43:AI$73)+SUMIF(Feb!$AJ$43:$AJ$73,$A55,Feb!AI$43:AI$73)+SUMIF(Mar!$AJ$43:$AJ$73,$A55,Mar!AI$43:AI$73)+SUMIF(Apr!$AJ$43:$AJ$73,$A55,Apr!AI$43:AI$73)+SUMIF(Mai!$AJ$43:$AJ$73,$A55,Mai!AI$43:AI$73)+SUMIF(Jun!$AJ$43:$AJ$73,$A55,Jun!AI$43:AI$73)+SUMIF(Jul!$AJ$43:$AJ$73,$A55,Jul!AI$43:AI$73)+SUMIF(Aug!$AJ$43:$AJ$73,$A55,Aug!AI$43:AI$73)+SUMIF(Sep!$AJ$43:$AJ$73,$A55,Sep!AI$43:AI$73)+SUMIF(Okt!$AJ$43:$AJ$73,$A55,Okt!AI$43:AI$73)+SUMIF(Nov!$AJ$43:$AJ$73,$A55,Nov!AI$43:AI$73)+SUMIF(Dez!$AJ$43:$AJ$73,$A55,Dez!AI$43:AI$73)</f>
        <v>0</v>
      </c>
      <c r="L55" s="16" t="str">
        <f t="shared" si="3"/>
        <v/>
      </c>
      <c r="M55" s="17">
        <f>SUMIF(Jan!$AJ$9:$AJ$39,$A55,Jan!AK$9:AK$39)+SUMIF(Feb!$AJ$9:$AJ$39,$A55,Feb!AK$9:AK$39)+SUMIF(Mar!$AI$9:$AI$39,$A55,Mar!AK$9:AK$39)+SUMIF(Apr!$AI$9:$AI$39,$A55,Apr!AK$9:AK$39)+SUMIF(Mai!$AI$9:$AI$39,$A55,Mai!AK$9:AM$39)+SUMIF(Jun!$AI$9:$AI$39,$A55,Jun!AK$9:AK$39)+SUMIF(Jul!$AI$9:$AI$39,$A55,Jul!AK$9:AK$39)+SUMIF(Aug!$AI$9:$AI$39,$A55,Aug!AK$9:AK$39)+SUMIF(Sep!$AI$9:$AI$39,$A55,Sep!AK$9:AK$39)+SUMIF(Okt!$AI$9:$AI$39,$A55,Okt!AK$9:AK$39)+SUMIF(Nov!$AI$9:$AI$39,$A55,Nov!AK$9:AK$39)+SUMIF(Dez!$AI$9:$AI$39,$A55,Dez!AK$9:AK$39)</f>
        <v>0</v>
      </c>
      <c r="N55" s="17">
        <f>SUMIF(Jan!$AJ$43:$AJ$73,$A55,Jan!AK$43:AK$73)+SUMIF(Feb!$AJ$43:$AJ$73,$A55,Feb!AK$43:AK$73)+SUMIF(Mar!$AI$43:$AI$73,$A55,Mar!AK$43:AK$73)+SUMIF(Apr!$AI$43:$AI$73,$A55,Apr!AK$43:AK$73)+SUMIF(Mai!$AI$43:$AI$73,$A55,Mai!AK$43:AM$73)+SUMIF(Jun!$AI$43:$AI$73,$A55,Jun!AK$43:AK$73)+SUMIF(Jul!$AI$43:$AI$73,$A55,Jul!AK$43:AK$73)+SUMIF(Aug!$AI$43:$AI$73,$A55,Aug!AK$43:AK$73)+SUMIF(Sep!$AI$43:$AI$73,$A55,Sep!AK$43:AK$73)+SUMIF(Okt!$AI$43:$AI$73,$A55,Okt!AK$43:AK$73)+SUMIF(Nov!$AI$43:$AI$73,$A55,Nov!AK$43:AK$73)+SUMIF(Dez!$AI$43:$AI$73,$A55,Dez!AK$43:AK$73)</f>
        <v>0</v>
      </c>
      <c r="O55" s="17" t="str">
        <f t="shared" si="4"/>
        <v/>
      </c>
      <c r="P55" s="74">
        <f>SUMIF(Jan!$AJ$9:$AJ$39,$A55,Jan!AL$9:AL$39)+SUMIF(Feb!$AJ$9:$AJ$39,$A55,Feb!AL$9:AL$39)+SUMIF(Mar!$AJ$9:$AJ$39,$A55,Mar!AL$9:AL$39)+SUMIF(Apr!$AJ$9:$AJ$39,$A55,Apr!AL$9:AL$39)+SUMIF(Mai!$AJ$9:$AJ$39,$A55,Mai!AL$9:AL$39)+SUMIF(Jun!$AJ$9:$AJ$39,$A55,Jun!AL$9:AL$39)+SUMIF(Jul!$AJ$9:$AJ$39,$A55,Jul!AL$9:AL$39)+SUMIF(Aug!$AJ$9:$AJ$39,$A55,Aug!AL$9:AL$39)+SUMIF(Sep!$AJ$9:$AJ$39,$A55,Sep!AL$9:AL$39)+SUMIF(Okt!$AJ$9:$AJ$39,$A55,Okt!AL$9:AL$39)+SUMIF(Nov!$AJ$9:$AJ$39,$A55,Nov!AL$9:AL$39)+SUMIF(Dez!$AJ$9:$AJ$39,$A55,Dez!AL$9:AL$39)</f>
        <v>0</v>
      </c>
      <c r="Q55" s="74">
        <f ca="1">SUMIF(Jan!$AJ$34:$AJ$73,$A55,Jan!AL$43:AL$73)+SUMIF(Feb!$AJ$43:$AJ$73,$A55,Feb!AL$43:AL$73)+SUMIF(Mar!$AJ$43:$AJ$73,$A55,Mar!AL$43:AL$73)+SUMIF(Apr!$AJ$43:$AJ$73,$A55,Apr!AL$43:AL$73)+SUMIF(Mai!$AJ$43:$AJ$73,$A55,Mai!AL$43:AL$73)+SUMIF(Jun!$AJ$43:$AJ$73,$A55,Jun!AL$43:AL$73)+SUMIF(Jul!$AJ$43:$AJ$73,$A55,Jul!AL$43:AL$73)+SUMIF(Aug!$AJ$43:$AJ$73,$A55,Aug!AL$43:AL$73)+SUMIF(Sep!$AJ$43:$AJ$73,$A55,Sep!AL$43:AL$73)+SUMIF(Okt!$AJ$43:$AJ$73,$A55,Okt!AL$43:AL$73)+SUMIF(Nov!$AJ$43:$AJ$73,$A55,Nov!AL$43:AL$73)+SUMIF(Dez!$AJ$43:$AJ$73,$A55,Dez!AL$43:AL$73)</f>
        <v>0</v>
      </c>
      <c r="R55" s="11" t="str">
        <f t="shared" ca="1" si="5"/>
        <v/>
      </c>
      <c r="S55" s="74" t="str">
        <f>IF(V55=0,"",(SUMIF(Jan!AO$9:AO$73,A55,Jan!AN$9:AN$73)+SUMIF(Feb!AO$9:AO$73,A55,Feb!AN$9:AN$73)+SUMIF(Mar!AO$9:AO$73,A55,Mar!AN$9:AN$73)+SUMIF(Apr!AO$9:AO$73,A55,Apr!AN$9:AN$73)+SUMIF(Mai!AO$9:AO$73,A55,Mai!AN$9:AN$73)+SUMIF(Jun!AO$9:AO$73,A55,Jun!AN$9:AN$73)+SUMIF(Jul!AO$9:AO$73,A55,Jul!AN$9:AN$73)+SUMIF(Aug!AO$9:AO$73,A55,Aug!AN$9:AN$73)+SUMIF(Sep!AO$9:AO$73,A55,Sep!AN$9:AN$73)+SUMIF(Okt!AO$9:AO$73,A55,Okt!AN$9:AN$73)+SUMIF(Nov!AO$9:AO$73,A55,Nov!AN$9:AN$73)+SUMIF(Dez!AO$9:AO$73,A55,Dez!AN$9:AN$73))/V55)</f>
        <v/>
      </c>
      <c r="T55" s="1" t="str">
        <f t="shared" si="6"/>
        <v/>
      </c>
      <c r="U55" s="6" t="str">
        <f t="shared" si="7"/>
        <v/>
      </c>
      <c r="V55" s="94">
        <f>COUNTIF(Jan!$AJ$9:$AJ$39,$A55)+COUNTIF(Jan!$AJ$43:$AJ$73,$A55)+COUNTIF(Feb!$AJ$9:$AJ$39,$A55)+COUNTIF(Feb!$AJ$43:$AJ$73,$A55)+COUNTIF(Mar!$AJ$9:$AJ$39,$A55)+COUNTIF(Mar!$AJ$43:$AJ$73,$A55)+COUNTIF(Apr!$AJ$9:$AJ$39,$A55)+COUNTIF(Apr!$AJ$43:$AJ$73,$A55)+COUNTIF(Mai!$AJ$9:$AJ$39,$A55)+COUNTIF(Mai!$AJ$43:$AJ$73,$A55)+COUNTIF(Jun!$AJ$9:$AJ$39,$A55)+COUNTIF(Jun!$AJ$43:$AJ$73,$A55)+COUNTIF(Jul!$AJ$9:$AJ$39,$A55)+COUNTIF(Jul!$AJ$43:$AJ$73,$A55)+COUNTIF(Aug!$AJ$9:$AJ$39,$A55)+COUNTIF(Aug!$AJ$43:$AJ$73,$A55)+COUNTIF(Sep!$AJ$9:$AJ$39,$A55)+COUNTIF(Sep!$AJ$43:$AJ$73,$A55)+COUNTIF(Okt!$AJ$9:$AJ$39,$A55)+COUNTIF(Okt!$AJ$43:$AJ$73,$A55)+COUNTIF(Nov!$AJ$9:$AJ$39,$A55)+COUNTIF(Nov!$AJ$43:$AJ$73,$A55)+COUNTIF(Dez!$AJ$9:$AJ$39,$A55)+COUNTIF(Dez!$AJ$43:$AJ$73,$A55)</f>
        <v>0</v>
      </c>
      <c r="W55" s="8" t="str">
        <f t="shared" si="8"/>
        <v/>
      </c>
      <c r="X55" s="6" t="str">
        <f t="shared" si="9"/>
        <v/>
      </c>
      <c r="Y55" s="18" t="str">
        <f t="shared" si="10"/>
        <v/>
      </c>
    </row>
    <row r="56" spans="1:25" x14ac:dyDescent="0.2">
      <c r="A56" s="175">
        <f t="shared" si="11"/>
        <v>44</v>
      </c>
      <c r="B56" s="93" t="e">
        <f t="shared" si="1"/>
        <v>#N/A</v>
      </c>
      <c r="C56" s="495">
        <f>SUMIF(Jan!$A$9:$A$39,$A56,Jan!G$9:G$39)+SUMIF(Feb!$A$9:$A$39,$A56,Feb!G$9:G$39)+SUMIF(Mar!$A$9:$A$39,$A56,Mar!G$9:G$39)+SUMIF(Apr!$A$9:$A$39,$A56,Apr!G$9:G$39)+SUMIF(Mai!$A$9:$A$39,$A56,Mai!G$9:G$39)+SUMIF(Jun!$A$9:$A$39,$A56,Jun!G$9:G$39)+SUMIF(Jul!$A$9:$A$39,$A56,Jul!G$9:G$39)+SUMIF(Aug!$A$9:$A$39,$A56,Aug!G$9:G$39)+SUMIF(Sep!$A$9:$A$39,$A56,Sep!G$9:G$39)+SUMIF(Okt!$A$9:$A$39,$A56,Okt!G$9:G$39)+SUMIF(Nov!$A$9:$A$39,$A56,Nov!G$9:G$39)+SUMIF(Dez!$A$9:$A$39,$A56,Dez!G$9:G$39)</f>
        <v>0</v>
      </c>
      <c r="D56" s="496">
        <f>SUMIF(Jan!$A$9:$A$39,$A56,Jan!H$9:H$39)+SUMIF(Feb!$A$9:$A$39,$A56,Feb!H$9:H$39)+SUMIF(Mar!$A$9:$A$39,$A56,Mar!H$9:H$39)+SUMIF(Apr!$A$9:$A$39,$A56,Apr!H$9:H$39)+SUMIF(Mai!$A$9:$A$39,$A56,Mai!H$9:H$39)+SUMIF(Jun!$A$9:$A$39,$A56,Jun!H$9:H$39)+SUMIF(Jul!$A$9:$A$39,$A56,Jul!H$9:H$39)+SUMIF(Aug!$A$9:$A$39,$A56,Aug!H$9:H$39)+SUMIF(Sep!$A$9:$A$39,$A56,Sep!H$9:H$39)+SUMIF(Okt!$A$9:$A$39,$A56,Okt!H$9:H$39)+SUMIF(Nov!$A$9:$A$39,$A56,Nov!H$9:H$39)+SUMIF(Dez!$A$9:$A$39,$A56,Dez!H$9:H$39)</f>
        <v>0</v>
      </c>
      <c r="E56" s="496">
        <f>COUNTIF(Jan!$AJ$9:$AJ$39,$A56)+COUNTIF(Feb!$AJ$9:$AJ$39,$A56)+COUNTIF(Mar!$AI$9:$AI$39,$A56)+COUNTIF(Apr!$AI$9:$AI$39,$A56)+COUNTIF(Mai!$AI$9:$AI$39,$A56)+COUNTIF(Jun!$AI$9:$AI$39,$A56)+COUNTIF(Jul!$AI$9:$AI$39,$A56)+COUNTIF(Aug!$AI$9:$AI$39,$A56)+COUNTIF(Sep!$AI$9:$AI$39,$A56)+COUNTIF(Okt!$AI$9:$AI$39,$A56)+COUNTIF(Nov!$AI$9:$AI$39,$A56)+COUNTIF(Dez!$AI$9:$AI$39,$A56)</f>
        <v>0</v>
      </c>
      <c r="F56" s="496">
        <f>COUNTIF(Jan!$AJ$43:$AJ$73,$A56)+COUNTIF(Feb!$AJ$43:$AJ$73,$A56)+COUNTIF(Mar!$AI$43:$AI$73,$A56)+COUNTIF(Apr!$AI$43:$AI$73,$A56)+COUNTIF(Mai!$AI$43:$AI$73,$A56)+COUNTIF(Jun!$AI$43:$AI$73,$A56)+COUNTIF(Jul!$AI$43:$AI$73,$A56)+COUNTIF(Aug!$AI$43:$AI$73,$A56)+COUNTIF(Sep!$AI$43:$AI$73,$A56)+COUNTIF(Okt!$AI$43:$AI$73,$A56)+COUNTIF(Nov!$AI$43:$AI$73,$A56)+COUNTIF(Dez!$AI$43:$AI$73,$A56)</f>
        <v>0</v>
      </c>
      <c r="G56" s="496">
        <f t="shared" si="2"/>
        <v>0</v>
      </c>
      <c r="H56" s="93" t="str">
        <f t="shared" si="0"/>
        <v/>
      </c>
      <c r="I56" s="93" t="str">
        <f>IF(ISERROR(H56/(Start!$D$25*Start!$D$25)),"",H56/(Start!$D$25*Start!$D$25))</f>
        <v/>
      </c>
      <c r="J56" s="16">
        <f>SUMIF(Jan!$AJ$9:$AJ$39,$A56,Jan!AI$9:AI$39)+SUMIF(Feb!$AJ$9:$AJ$39,$A56,Feb!AI$9:AI$39)+SUMIF(Mar!$AJ$9:$AJ$39,$A56,Mar!AI$9:AI$39)+SUMIF(Apr!$AJ$9:$AJ$39,$A56,Apr!AI$9:AI$39)+SUMIF(Mai!$AJ$9:$AJ$39,$A56,Mai!AI$9:AI$39)+SUMIF(Jun!$AJ$9:$AJ$39,$A56,Jun!AI$9:AI$39)+SUMIF(Jul!$AJ$9:$AJ$39,$A56,Jul!AI$9:AI$39)+SUMIF(Aug!$AJ$9:$AJ$39,$A56,Aug!AI$9:AI$39)+SUMIF(Sep!$AJ$9:$AJ$39,$A56,Sep!AI$9:AI$39)+SUMIF(Okt!$AJ$9:$AJ$39,$A56,Okt!AI$9:AI$39)+SUMIF(Nov!$AJ$9:$AJ$39,$A56,Nov!AI$9:AI$39)+SUMIF(Dez!$AJ$9:$AJ$39,$A56,Dez!AI$9:AI$39)</f>
        <v>0</v>
      </c>
      <c r="K56" s="16">
        <f>SUMIF(Jan!$AJ$43:$AJ$73,$A56,Jan!AI$43:AI$73)+SUMIF(Feb!$AJ$43:$AJ$73,$A56,Feb!AI$43:AI$73)+SUMIF(Mar!$AJ$43:$AJ$73,$A56,Mar!AI$43:AI$73)+SUMIF(Apr!$AJ$43:$AJ$73,$A56,Apr!AI$43:AI$73)+SUMIF(Mai!$AJ$43:$AJ$73,$A56,Mai!AI$43:AI$73)+SUMIF(Jun!$AJ$43:$AJ$73,$A56,Jun!AI$43:AI$73)+SUMIF(Jul!$AJ$43:$AJ$73,$A56,Jul!AI$43:AI$73)+SUMIF(Aug!$AJ$43:$AJ$73,$A56,Aug!AI$43:AI$73)+SUMIF(Sep!$AJ$43:$AJ$73,$A56,Sep!AI$43:AI$73)+SUMIF(Okt!$AJ$43:$AJ$73,$A56,Okt!AI$43:AI$73)+SUMIF(Nov!$AJ$43:$AJ$73,$A56,Nov!AI$43:AI$73)+SUMIF(Dez!$AJ$43:$AJ$73,$A56,Dez!AI$43:AI$73)</f>
        <v>0</v>
      </c>
      <c r="L56" s="16" t="str">
        <f t="shared" si="3"/>
        <v/>
      </c>
      <c r="M56" s="17">
        <f>SUMIF(Jan!$AJ$9:$AJ$39,$A56,Jan!AK$9:AK$39)+SUMIF(Feb!$AJ$9:$AJ$39,$A56,Feb!AK$9:AK$39)+SUMIF(Mar!$AI$9:$AI$39,$A56,Mar!AK$9:AK$39)+SUMIF(Apr!$AI$9:$AI$39,$A56,Apr!AK$9:AK$39)+SUMIF(Mai!$AI$9:$AI$39,$A56,Mai!AK$9:AM$39)+SUMIF(Jun!$AI$9:$AI$39,$A56,Jun!AK$9:AK$39)+SUMIF(Jul!$AI$9:$AI$39,$A56,Jul!AK$9:AK$39)+SUMIF(Aug!$AI$9:$AI$39,$A56,Aug!AK$9:AK$39)+SUMIF(Sep!$AI$9:$AI$39,$A56,Sep!AK$9:AK$39)+SUMIF(Okt!$AI$9:$AI$39,$A56,Okt!AK$9:AK$39)+SUMIF(Nov!$AI$9:$AI$39,$A56,Nov!AK$9:AK$39)+SUMIF(Dez!$AI$9:$AI$39,$A56,Dez!AK$9:AK$39)</f>
        <v>0</v>
      </c>
      <c r="N56" s="17">
        <f>SUMIF(Jan!$AJ$43:$AJ$73,$A56,Jan!AK$43:AK$73)+SUMIF(Feb!$AJ$43:$AJ$73,$A56,Feb!AK$43:AK$73)+SUMIF(Mar!$AI$43:$AI$73,$A56,Mar!AK$43:AK$73)+SUMIF(Apr!$AI$43:$AI$73,$A56,Apr!AK$43:AK$73)+SUMIF(Mai!$AI$43:$AI$73,$A56,Mai!AK$43:AM$73)+SUMIF(Jun!$AI$43:$AI$73,$A56,Jun!AK$43:AK$73)+SUMIF(Jul!$AI$43:$AI$73,$A56,Jul!AK$43:AK$73)+SUMIF(Aug!$AI$43:$AI$73,$A56,Aug!AK$43:AK$73)+SUMIF(Sep!$AI$43:$AI$73,$A56,Sep!AK$43:AK$73)+SUMIF(Okt!$AI$43:$AI$73,$A56,Okt!AK$43:AK$73)+SUMIF(Nov!$AI$43:$AI$73,$A56,Nov!AK$43:AK$73)+SUMIF(Dez!$AI$43:$AI$73,$A56,Dez!AK$43:AK$73)</f>
        <v>0</v>
      </c>
      <c r="O56" s="17" t="str">
        <f t="shared" si="4"/>
        <v/>
      </c>
      <c r="P56" s="74">
        <f>SUMIF(Jan!$AJ$9:$AJ$39,$A56,Jan!AL$9:AL$39)+SUMIF(Feb!$AJ$9:$AJ$39,$A56,Feb!AL$9:AL$39)+SUMIF(Mar!$AJ$9:$AJ$39,$A56,Mar!AL$9:AL$39)+SUMIF(Apr!$AJ$9:$AJ$39,$A56,Apr!AL$9:AL$39)+SUMIF(Mai!$AJ$9:$AJ$39,$A56,Mai!AL$9:AL$39)+SUMIF(Jun!$AJ$9:$AJ$39,$A56,Jun!AL$9:AL$39)+SUMIF(Jul!$AJ$9:$AJ$39,$A56,Jul!AL$9:AL$39)+SUMIF(Aug!$AJ$9:$AJ$39,$A56,Aug!AL$9:AL$39)+SUMIF(Sep!$AJ$9:$AJ$39,$A56,Sep!AL$9:AL$39)+SUMIF(Okt!$AJ$9:$AJ$39,$A56,Okt!AL$9:AL$39)+SUMIF(Nov!$AJ$9:$AJ$39,$A56,Nov!AL$9:AL$39)+SUMIF(Dez!$AJ$9:$AJ$39,$A56,Dez!AL$9:AL$39)</f>
        <v>0</v>
      </c>
      <c r="Q56" s="74">
        <f ca="1">SUMIF(Jan!$AJ$34:$AJ$73,$A56,Jan!AL$43:AL$73)+SUMIF(Feb!$AJ$43:$AJ$73,$A56,Feb!AL$43:AL$73)+SUMIF(Mar!$AJ$43:$AJ$73,$A56,Mar!AL$43:AL$73)+SUMIF(Apr!$AJ$43:$AJ$73,$A56,Apr!AL$43:AL$73)+SUMIF(Mai!$AJ$43:$AJ$73,$A56,Mai!AL$43:AL$73)+SUMIF(Jun!$AJ$43:$AJ$73,$A56,Jun!AL$43:AL$73)+SUMIF(Jul!$AJ$43:$AJ$73,$A56,Jul!AL$43:AL$73)+SUMIF(Aug!$AJ$43:$AJ$73,$A56,Aug!AL$43:AL$73)+SUMIF(Sep!$AJ$43:$AJ$73,$A56,Sep!AL$43:AL$73)+SUMIF(Okt!$AJ$43:$AJ$73,$A56,Okt!AL$43:AL$73)+SUMIF(Nov!$AJ$43:$AJ$73,$A56,Nov!AL$43:AL$73)+SUMIF(Dez!$AJ$43:$AJ$73,$A56,Dez!AL$43:AL$73)</f>
        <v>0</v>
      </c>
      <c r="R56" s="11" t="str">
        <f t="shared" ca="1" si="5"/>
        <v/>
      </c>
      <c r="S56" s="74" t="str">
        <f>IF(V56=0,"",(SUMIF(Jan!AO$9:AO$73,A56,Jan!AN$9:AN$73)+SUMIF(Feb!AO$9:AO$73,A56,Feb!AN$9:AN$73)+SUMIF(Mar!AO$9:AO$73,A56,Mar!AN$9:AN$73)+SUMIF(Apr!AO$9:AO$73,A56,Apr!AN$9:AN$73)+SUMIF(Mai!AO$9:AO$73,A56,Mai!AN$9:AN$73)+SUMIF(Jun!AO$9:AO$73,A56,Jun!AN$9:AN$73)+SUMIF(Jul!AO$9:AO$73,A56,Jul!AN$9:AN$73)+SUMIF(Aug!AO$9:AO$73,A56,Aug!AN$9:AN$73)+SUMIF(Sep!AO$9:AO$73,A56,Sep!AN$9:AN$73)+SUMIF(Okt!AO$9:AO$73,A56,Okt!AN$9:AN$73)+SUMIF(Nov!AO$9:AO$73,A56,Nov!AN$9:AN$73)+SUMIF(Dez!AO$9:AO$73,A56,Dez!AN$9:AN$73))/V56)</f>
        <v/>
      </c>
      <c r="T56" s="1" t="str">
        <f t="shared" si="6"/>
        <v/>
      </c>
      <c r="U56" s="6" t="str">
        <f t="shared" si="7"/>
        <v/>
      </c>
      <c r="V56" s="94">
        <f>COUNTIF(Jan!$AJ$9:$AJ$39,$A56)+COUNTIF(Jan!$AJ$43:$AJ$73,$A56)+COUNTIF(Feb!$AJ$9:$AJ$39,$A56)+COUNTIF(Feb!$AJ$43:$AJ$73,$A56)+COUNTIF(Mar!$AJ$9:$AJ$39,$A56)+COUNTIF(Mar!$AJ$43:$AJ$73,$A56)+COUNTIF(Apr!$AJ$9:$AJ$39,$A56)+COUNTIF(Apr!$AJ$43:$AJ$73,$A56)+COUNTIF(Mai!$AJ$9:$AJ$39,$A56)+COUNTIF(Mai!$AJ$43:$AJ$73,$A56)+COUNTIF(Jun!$AJ$9:$AJ$39,$A56)+COUNTIF(Jun!$AJ$43:$AJ$73,$A56)+COUNTIF(Jul!$AJ$9:$AJ$39,$A56)+COUNTIF(Jul!$AJ$43:$AJ$73,$A56)+COUNTIF(Aug!$AJ$9:$AJ$39,$A56)+COUNTIF(Aug!$AJ$43:$AJ$73,$A56)+COUNTIF(Sep!$AJ$9:$AJ$39,$A56)+COUNTIF(Sep!$AJ$43:$AJ$73,$A56)+COUNTIF(Okt!$AJ$9:$AJ$39,$A56)+COUNTIF(Okt!$AJ$43:$AJ$73,$A56)+COUNTIF(Nov!$AJ$9:$AJ$39,$A56)+COUNTIF(Nov!$AJ$43:$AJ$73,$A56)+COUNTIF(Dez!$AJ$9:$AJ$39,$A56)+COUNTIF(Dez!$AJ$43:$AJ$73,$A56)</f>
        <v>0</v>
      </c>
      <c r="W56" s="8" t="str">
        <f t="shared" si="8"/>
        <v/>
      </c>
      <c r="X56" s="6" t="str">
        <f t="shared" si="9"/>
        <v/>
      </c>
      <c r="Y56" s="18" t="str">
        <f t="shared" si="10"/>
        <v/>
      </c>
    </row>
    <row r="57" spans="1:25" x14ac:dyDescent="0.2">
      <c r="A57" s="175">
        <f t="shared" si="11"/>
        <v>45</v>
      </c>
      <c r="B57" s="93" t="e">
        <f t="shared" si="1"/>
        <v>#N/A</v>
      </c>
      <c r="C57" s="495">
        <f>SUMIF(Jan!$A$9:$A$39,$A57,Jan!G$9:G$39)+SUMIF(Feb!$A$9:$A$39,$A57,Feb!G$9:G$39)+SUMIF(Mar!$A$9:$A$39,$A57,Mar!G$9:G$39)+SUMIF(Apr!$A$9:$A$39,$A57,Apr!G$9:G$39)+SUMIF(Mai!$A$9:$A$39,$A57,Mai!G$9:G$39)+SUMIF(Jun!$A$9:$A$39,$A57,Jun!G$9:G$39)+SUMIF(Jul!$A$9:$A$39,$A57,Jul!G$9:G$39)+SUMIF(Aug!$A$9:$A$39,$A57,Aug!G$9:G$39)+SUMIF(Sep!$A$9:$A$39,$A57,Sep!G$9:G$39)+SUMIF(Okt!$A$9:$A$39,$A57,Okt!G$9:G$39)+SUMIF(Nov!$A$9:$A$39,$A57,Nov!G$9:G$39)+SUMIF(Dez!$A$9:$A$39,$A57,Dez!G$9:G$39)</f>
        <v>0</v>
      </c>
      <c r="D57" s="496">
        <f>SUMIF(Jan!$A$9:$A$39,$A57,Jan!H$9:H$39)+SUMIF(Feb!$A$9:$A$39,$A57,Feb!H$9:H$39)+SUMIF(Mar!$A$9:$A$39,$A57,Mar!H$9:H$39)+SUMIF(Apr!$A$9:$A$39,$A57,Apr!H$9:H$39)+SUMIF(Mai!$A$9:$A$39,$A57,Mai!H$9:H$39)+SUMIF(Jun!$A$9:$A$39,$A57,Jun!H$9:H$39)+SUMIF(Jul!$A$9:$A$39,$A57,Jul!H$9:H$39)+SUMIF(Aug!$A$9:$A$39,$A57,Aug!H$9:H$39)+SUMIF(Sep!$A$9:$A$39,$A57,Sep!H$9:H$39)+SUMIF(Okt!$A$9:$A$39,$A57,Okt!H$9:H$39)+SUMIF(Nov!$A$9:$A$39,$A57,Nov!H$9:H$39)+SUMIF(Dez!$A$9:$A$39,$A57,Dez!H$9:H$39)</f>
        <v>0</v>
      </c>
      <c r="E57" s="496">
        <f>COUNTIF(Jan!$AJ$9:$AJ$39,$A57)+COUNTIF(Feb!$AJ$9:$AJ$39,$A57)+COUNTIF(Mar!$AI$9:$AI$39,$A57)+COUNTIF(Apr!$AI$9:$AI$39,$A57)+COUNTIF(Mai!$AI$9:$AI$39,$A57)+COUNTIF(Jun!$AI$9:$AI$39,$A57)+COUNTIF(Jul!$AI$9:$AI$39,$A57)+COUNTIF(Aug!$AI$9:$AI$39,$A57)+COUNTIF(Sep!$AI$9:$AI$39,$A57)+COUNTIF(Okt!$AI$9:$AI$39,$A57)+COUNTIF(Nov!$AI$9:$AI$39,$A57)+COUNTIF(Dez!$AI$9:$AI$39,$A57)</f>
        <v>0</v>
      </c>
      <c r="F57" s="496">
        <f>COUNTIF(Jan!$AJ$43:$AJ$73,$A57)+COUNTIF(Feb!$AJ$43:$AJ$73,$A57)+COUNTIF(Mar!$AI$43:$AI$73,$A57)+COUNTIF(Apr!$AI$43:$AI$73,$A57)+COUNTIF(Mai!$AI$43:$AI$73,$A57)+COUNTIF(Jun!$AI$43:$AI$73,$A57)+COUNTIF(Jul!$AI$43:$AI$73,$A57)+COUNTIF(Aug!$AI$43:$AI$73,$A57)+COUNTIF(Sep!$AI$43:$AI$73,$A57)+COUNTIF(Okt!$AI$43:$AI$73,$A57)+COUNTIF(Nov!$AI$43:$AI$73,$A57)+COUNTIF(Dez!$AI$43:$AI$73,$A57)</f>
        <v>0</v>
      </c>
      <c r="G57" s="496">
        <f t="shared" si="2"/>
        <v>0</v>
      </c>
      <c r="H57" s="93" t="str">
        <f t="shared" si="0"/>
        <v/>
      </c>
      <c r="I57" s="93" t="str">
        <f>IF(ISERROR(H57/(Start!$D$25*Start!$D$25)),"",H57/(Start!$D$25*Start!$D$25))</f>
        <v/>
      </c>
      <c r="J57" s="16">
        <f>SUMIF(Jan!$AJ$9:$AJ$39,$A57,Jan!AI$9:AI$39)+SUMIF(Feb!$AJ$9:$AJ$39,$A57,Feb!AI$9:AI$39)+SUMIF(Mar!$AJ$9:$AJ$39,$A57,Mar!AI$9:AI$39)+SUMIF(Apr!$AJ$9:$AJ$39,$A57,Apr!AI$9:AI$39)+SUMIF(Mai!$AJ$9:$AJ$39,$A57,Mai!AI$9:AI$39)+SUMIF(Jun!$AJ$9:$AJ$39,$A57,Jun!AI$9:AI$39)+SUMIF(Jul!$AJ$9:$AJ$39,$A57,Jul!AI$9:AI$39)+SUMIF(Aug!$AJ$9:$AJ$39,$A57,Aug!AI$9:AI$39)+SUMIF(Sep!$AJ$9:$AJ$39,$A57,Sep!AI$9:AI$39)+SUMIF(Okt!$AJ$9:$AJ$39,$A57,Okt!AI$9:AI$39)+SUMIF(Nov!$AJ$9:$AJ$39,$A57,Nov!AI$9:AI$39)+SUMIF(Dez!$AJ$9:$AJ$39,$A57,Dez!AI$9:AI$39)</f>
        <v>0</v>
      </c>
      <c r="K57" s="16">
        <f>SUMIF(Jan!$AJ$43:$AJ$73,$A57,Jan!AI$43:AI$73)+SUMIF(Feb!$AJ$43:$AJ$73,$A57,Feb!AI$43:AI$73)+SUMIF(Mar!$AJ$43:$AJ$73,$A57,Mar!AI$43:AI$73)+SUMIF(Apr!$AJ$43:$AJ$73,$A57,Apr!AI$43:AI$73)+SUMIF(Mai!$AJ$43:$AJ$73,$A57,Mai!AI$43:AI$73)+SUMIF(Jun!$AJ$43:$AJ$73,$A57,Jun!AI$43:AI$73)+SUMIF(Jul!$AJ$43:$AJ$73,$A57,Jul!AI$43:AI$73)+SUMIF(Aug!$AJ$43:$AJ$73,$A57,Aug!AI$43:AI$73)+SUMIF(Sep!$AJ$43:$AJ$73,$A57,Sep!AI$43:AI$73)+SUMIF(Okt!$AJ$43:$AJ$73,$A57,Okt!AI$43:AI$73)+SUMIF(Nov!$AJ$43:$AJ$73,$A57,Nov!AI$43:AI$73)+SUMIF(Dez!$AJ$43:$AJ$73,$A57,Dez!AI$43:AI$73)</f>
        <v>0</v>
      </c>
      <c r="L57" s="16" t="str">
        <f t="shared" si="3"/>
        <v/>
      </c>
      <c r="M57" s="17">
        <f>SUMIF(Jan!$AJ$9:$AJ$39,$A57,Jan!AK$9:AK$39)+SUMIF(Feb!$AJ$9:$AJ$39,$A57,Feb!AK$9:AK$39)+SUMIF(Mar!$AI$9:$AI$39,$A57,Mar!AK$9:AK$39)+SUMIF(Apr!$AI$9:$AI$39,$A57,Apr!AK$9:AK$39)+SUMIF(Mai!$AI$9:$AI$39,$A57,Mai!AK$9:AM$39)+SUMIF(Jun!$AI$9:$AI$39,$A57,Jun!AK$9:AK$39)+SUMIF(Jul!$AI$9:$AI$39,$A57,Jul!AK$9:AK$39)+SUMIF(Aug!$AI$9:$AI$39,$A57,Aug!AK$9:AK$39)+SUMIF(Sep!$AI$9:$AI$39,$A57,Sep!AK$9:AK$39)+SUMIF(Okt!$AI$9:$AI$39,$A57,Okt!AK$9:AK$39)+SUMIF(Nov!$AI$9:$AI$39,$A57,Nov!AK$9:AK$39)+SUMIF(Dez!$AI$9:$AI$39,$A57,Dez!AK$9:AK$39)</f>
        <v>0</v>
      </c>
      <c r="N57" s="17">
        <f>SUMIF(Jan!$AJ$43:$AJ$73,$A57,Jan!AK$43:AK$73)+SUMIF(Feb!$AJ$43:$AJ$73,$A57,Feb!AK$43:AK$73)+SUMIF(Mar!$AI$43:$AI$73,$A57,Mar!AK$43:AK$73)+SUMIF(Apr!$AI$43:$AI$73,$A57,Apr!AK$43:AK$73)+SUMIF(Mai!$AI$43:$AI$73,$A57,Mai!AK$43:AM$73)+SUMIF(Jun!$AI$43:$AI$73,$A57,Jun!AK$43:AK$73)+SUMIF(Jul!$AI$43:$AI$73,$A57,Jul!AK$43:AK$73)+SUMIF(Aug!$AI$43:$AI$73,$A57,Aug!AK$43:AK$73)+SUMIF(Sep!$AI$43:$AI$73,$A57,Sep!AK$43:AK$73)+SUMIF(Okt!$AI$43:$AI$73,$A57,Okt!AK$43:AK$73)+SUMIF(Nov!$AI$43:$AI$73,$A57,Nov!AK$43:AK$73)+SUMIF(Dez!$AI$43:$AI$73,$A57,Dez!AK$43:AK$73)</f>
        <v>0</v>
      </c>
      <c r="O57" s="17" t="str">
        <f t="shared" si="4"/>
        <v/>
      </c>
      <c r="P57" s="74">
        <f>SUMIF(Jan!$AJ$9:$AJ$39,$A57,Jan!AL$9:AL$39)+SUMIF(Feb!$AJ$9:$AJ$39,$A57,Feb!AL$9:AL$39)+SUMIF(Mar!$AJ$9:$AJ$39,$A57,Mar!AL$9:AL$39)+SUMIF(Apr!$AJ$9:$AJ$39,$A57,Apr!AL$9:AL$39)+SUMIF(Mai!$AJ$9:$AJ$39,$A57,Mai!AL$9:AL$39)+SUMIF(Jun!$AJ$9:$AJ$39,$A57,Jun!AL$9:AL$39)+SUMIF(Jul!$AJ$9:$AJ$39,$A57,Jul!AL$9:AL$39)+SUMIF(Aug!$AJ$9:$AJ$39,$A57,Aug!AL$9:AL$39)+SUMIF(Sep!$AJ$9:$AJ$39,$A57,Sep!AL$9:AL$39)+SUMIF(Okt!$AJ$9:$AJ$39,$A57,Okt!AL$9:AL$39)+SUMIF(Nov!$AJ$9:$AJ$39,$A57,Nov!AL$9:AL$39)+SUMIF(Dez!$AJ$9:$AJ$39,$A57,Dez!AL$9:AL$39)</f>
        <v>0</v>
      </c>
      <c r="Q57" s="74">
        <f ca="1">SUMIF(Jan!$AJ$34:$AJ$73,$A57,Jan!AL$43:AL$73)+SUMIF(Feb!$AJ$43:$AJ$73,$A57,Feb!AL$43:AL$73)+SUMIF(Mar!$AJ$43:$AJ$73,$A57,Mar!AL$43:AL$73)+SUMIF(Apr!$AJ$43:$AJ$73,$A57,Apr!AL$43:AL$73)+SUMIF(Mai!$AJ$43:$AJ$73,$A57,Mai!AL$43:AL$73)+SUMIF(Jun!$AJ$43:$AJ$73,$A57,Jun!AL$43:AL$73)+SUMIF(Jul!$AJ$43:$AJ$73,$A57,Jul!AL$43:AL$73)+SUMIF(Aug!$AJ$43:$AJ$73,$A57,Aug!AL$43:AL$73)+SUMIF(Sep!$AJ$43:$AJ$73,$A57,Sep!AL$43:AL$73)+SUMIF(Okt!$AJ$43:$AJ$73,$A57,Okt!AL$43:AL$73)+SUMIF(Nov!$AJ$43:$AJ$73,$A57,Nov!AL$43:AL$73)+SUMIF(Dez!$AJ$43:$AJ$73,$A57,Dez!AL$43:AL$73)</f>
        <v>0</v>
      </c>
      <c r="R57" s="11" t="str">
        <f t="shared" ca="1" si="5"/>
        <v/>
      </c>
      <c r="S57" s="74" t="str">
        <f>IF(V57=0,"",(SUMIF(Jan!AO$9:AO$73,A57,Jan!AN$9:AN$73)+SUMIF(Feb!AO$9:AO$73,A57,Feb!AN$9:AN$73)+SUMIF(Mar!AO$9:AO$73,A57,Mar!AN$9:AN$73)+SUMIF(Apr!AO$9:AO$73,A57,Apr!AN$9:AN$73)+SUMIF(Mai!AO$9:AO$73,A57,Mai!AN$9:AN$73)+SUMIF(Jun!AO$9:AO$73,A57,Jun!AN$9:AN$73)+SUMIF(Jul!AO$9:AO$73,A57,Jul!AN$9:AN$73)+SUMIF(Aug!AO$9:AO$73,A57,Aug!AN$9:AN$73)+SUMIF(Sep!AO$9:AO$73,A57,Sep!AN$9:AN$73)+SUMIF(Okt!AO$9:AO$73,A57,Okt!AN$9:AN$73)+SUMIF(Nov!AO$9:AO$73,A57,Nov!AN$9:AN$73)+SUMIF(Dez!AO$9:AO$73,A57,Dez!AN$9:AN$73))/V57)</f>
        <v/>
      </c>
      <c r="T57" s="1" t="str">
        <f t="shared" si="6"/>
        <v/>
      </c>
      <c r="U57" s="6" t="str">
        <f t="shared" si="7"/>
        <v/>
      </c>
      <c r="V57" s="94">
        <f>COUNTIF(Jan!$AJ$9:$AJ$39,$A57)+COUNTIF(Jan!$AJ$43:$AJ$73,$A57)+COUNTIF(Feb!$AJ$9:$AJ$39,$A57)+COUNTIF(Feb!$AJ$43:$AJ$73,$A57)+COUNTIF(Mar!$AJ$9:$AJ$39,$A57)+COUNTIF(Mar!$AJ$43:$AJ$73,$A57)+COUNTIF(Apr!$AJ$9:$AJ$39,$A57)+COUNTIF(Apr!$AJ$43:$AJ$73,$A57)+COUNTIF(Mai!$AJ$9:$AJ$39,$A57)+COUNTIF(Mai!$AJ$43:$AJ$73,$A57)+COUNTIF(Jun!$AJ$9:$AJ$39,$A57)+COUNTIF(Jun!$AJ$43:$AJ$73,$A57)+COUNTIF(Jul!$AJ$9:$AJ$39,$A57)+COUNTIF(Jul!$AJ$43:$AJ$73,$A57)+COUNTIF(Aug!$AJ$9:$AJ$39,$A57)+COUNTIF(Aug!$AJ$43:$AJ$73,$A57)+COUNTIF(Sep!$AJ$9:$AJ$39,$A57)+COUNTIF(Sep!$AJ$43:$AJ$73,$A57)+COUNTIF(Okt!$AJ$9:$AJ$39,$A57)+COUNTIF(Okt!$AJ$43:$AJ$73,$A57)+COUNTIF(Nov!$AJ$9:$AJ$39,$A57)+COUNTIF(Nov!$AJ$43:$AJ$73,$A57)+COUNTIF(Dez!$AJ$9:$AJ$39,$A57)+COUNTIF(Dez!$AJ$43:$AJ$73,$A57)</f>
        <v>0</v>
      </c>
      <c r="W57" s="8" t="str">
        <f t="shared" si="8"/>
        <v/>
      </c>
      <c r="X57" s="6" t="str">
        <f t="shared" si="9"/>
        <v/>
      </c>
      <c r="Y57" s="18" t="str">
        <f t="shared" si="10"/>
        <v/>
      </c>
    </row>
    <row r="58" spans="1:25" x14ac:dyDescent="0.2">
      <c r="A58" s="175">
        <f t="shared" si="11"/>
        <v>46</v>
      </c>
      <c r="B58" s="93" t="e">
        <f t="shared" si="1"/>
        <v>#N/A</v>
      </c>
      <c r="C58" s="495">
        <f>SUMIF(Jan!$A$9:$A$39,$A58,Jan!G$9:G$39)+SUMIF(Feb!$A$9:$A$39,$A58,Feb!G$9:G$39)+SUMIF(Mar!$A$9:$A$39,$A58,Mar!G$9:G$39)+SUMIF(Apr!$A$9:$A$39,$A58,Apr!G$9:G$39)+SUMIF(Mai!$A$9:$A$39,$A58,Mai!G$9:G$39)+SUMIF(Jun!$A$9:$A$39,$A58,Jun!G$9:G$39)+SUMIF(Jul!$A$9:$A$39,$A58,Jul!G$9:G$39)+SUMIF(Aug!$A$9:$A$39,$A58,Aug!G$9:G$39)+SUMIF(Sep!$A$9:$A$39,$A58,Sep!G$9:G$39)+SUMIF(Okt!$A$9:$A$39,$A58,Okt!G$9:G$39)+SUMIF(Nov!$A$9:$A$39,$A58,Nov!G$9:G$39)+SUMIF(Dez!$A$9:$A$39,$A58,Dez!G$9:G$39)</f>
        <v>0</v>
      </c>
      <c r="D58" s="496">
        <f>SUMIF(Jan!$A$9:$A$39,$A58,Jan!H$9:H$39)+SUMIF(Feb!$A$9:$A$39,$A58,Feb!H$9:H$39)+SUMIF(Mar!$A$9:$A$39,$A58,Mar!H$9:H$39)+SUMIF(Apr!$A$9:$A$39,$A58,Apr!H$9:H$39)+SUMIF(Mai!$A$9:$A$39,$A58,Mai!H$9:H$39)+SUMIF(Jun!$A$9:$A$39,$A58,Jun!H$9:H$39)+SUMIF(Jul!$A$9:$A$39,$A58,Jul!H$9:H$39)+SUMIF(Aug!$A$9:$A$39,$A58,Aug!H$9:H$39)+SUMIF(Sep!$A$9:$A$39,$A58,Sep!H$9:H$39)+SUMIF(Okt!$A$9:$A$39,$A58,Okt!H$9:H$39)+SUMIF(Nov!$A$9:$A$39,$A58,Nov!H$9:H$39)+SUMIF(Dez!$A$9:$A$39,$A58,Dez!H$9:H$39)</f>
        <v>0</v>
      </c>
      <c r="E58" s="496">
        <f>COUNTIF(Jan!$AJ$9:$AJ$39,$A58)+COUNTIF(Feb!$AJ$9:$AJ$39,$A58)+COUNTIF(Mar!$AI$9:$AI$39,$A58)+COUNTIF(Apr!$AI$9:$AI$39,$A58)+COUNTIF(Mai!$AI$9:$AI$39,$A58)+COUNTIF(Jun!$AI$9:$AI$39,$A58)+COUNTIF(Jul!$AI$9:$AI$39,$A58)+COUNTIF(Aug!$AI$9:$AI$39,$A58)+COUNTIF(Sep!$AI$9:$AI$39,$A58)+COUNTIF(Okt!$AI$9:$AI$39,$A58)+COUNTIF(Nov!$AI$9:$AI$39,$A58)+COUNTIF(Dez!$AI$9:$AI$39,$A58)</f>
        <v>0</v>
      </c>
      <c r="F58" s="496">
        <f>COUNTIF(Jan!$AJ$43:$AJ$73,$A58)+COUNTIF(Feb!$AJ$43:$AJ$73,$A58)+COUNTIF(Mar!$AI$43:$AI$73,$A58)+COUNTIF(Apr!$AI$43:$AI$73,$A58)+COUNTIF(Mai!$AI$43:$AI$73,$A58)+COUNTIF(Jun!$AI$43:$AI$73,$A58)+COUNTIF(Jul!$AI$43:$AI$73,$A58)+COUNTIF(Aug!$AI$43:$AI$73,$A58)+COUNTIF(Sep!$AI$43:$AI$73,$A58)+COUNTIF(Okt!$AI$43:$AI$73,$A58)+COUNTIF(Nov!$AI$43:$AI$73,$A58)+COUNTIF(Dez!$AI$43:$AI$73,$A58)</f>
        <v>0</v>
      </c>
      <c r="G58" s="496">
        <f t="shared" si="2"/>
        <v>0</v>
      </c>
      <c r="H58" s="93" t="str">
        <f t="shared" si="0"/>
        <v/>
      </c>
      <c r="I58" s="93" t="str">
        <f>IF(ISERROR(H58/(Start!$D$25*Start!$D$25)),"",H58/(Start!$D$25*Start!$D$25))</f>
        <v/>
      </c>
      <c r="J58" s="16">
        <f>SUMIF(Jan!$AJ$9:$AJ$39,$A58,Jan!AI$9:AI$39)+SUMIF(Feb!$AJ$9:$AJ$39,$A58,Feb!AI$9:AI$39)+SUMIF(Mar!$AJ$9:$AJ$39,$A58,Mar!AI$9:AI$39)+SUMIF(Apr!$AJ$9:$AJ$39,$A58,Apr!AI$9:AI$39)+SUMIF(Mai!$AJ$9:$AJ$39,$A58,Mai!AI$9:AI$39)+SUMIF(Jun!$AJ$9:$AJ$39,$A58,Jun!AI$9:AI$39)+SUMIF(Jul!$AJ$9:$AJ$39,$A58,Jul!AI$9:AI$39)+SUMIF(Aug!$AJ$9:$AJ$39,$A58,Aug!AI$9:AI$39)+SUMIF(Sep!$AJ$9:$AJ$39,$A58,Sep!AI$9:AI$39)+SUMIF(Okt!$AJ$9:$AJ$39,$A58,Okt!AI$9:AI$39)+SUMIF(Nov!$AJ$9:$AJ$39,$A58,Nov!AI$9:AI$39)+SUMIF(Dez!$AJ$9:$AJ$39,$A58,Dez!AI$9:AI$39)</f>
        <v>0</v>
      </c>
      <c r="K58" s="16">
        <f>SUMIF(Jan!$AJ$43:$AJ$73,$A58,Jan!AI$43:AI$73)+SUMIF(Feb!$AJ$43:$AJ$73,$A58,Feb!AI$43:AI$73)+SUMIF(Mar!$AJ$43:$AJ$73,$A58,Mar!AI$43:AI$73)+SUMIF(Apr!$AJ$43:$AJ$73,$A58,Apr!AI$43:AI$73)+SUMIF(Mai!$AJ$43:$AJ$73,$A58,Mai!AI$43:AI$73)+SUMIF(Jun!$AJ$43:$AJ$73,$A58,Jun!AI$43:AI$73)+SUMIF(Jul!$AJ$43:$AJ$73,$A58,Jul!AI$43:AI$73)+SUMIF(Aug!$AJ$43:$AJ$73,$A58,Aug!AI$43:AI$73)+SUMIF(Sep!$AJ$43:$AJ$73,$A58,Sep!AI$43:AI$73)+SUMIF(Okt!$AJ$43:$AJ$73,$A58,Okt!AI$43:AI$73)+SUMIF(Nov!$AJ$43:$AJ$73,$A58,Nov!AI$43:AI$73)+SUMIF(Dez!$AJ$43:$AJ$73,$A58,Dez!AI$43:AI$73)</f>
        <v>0</v>
      </c>
      <c r="L58" s="16" t="str">
        <f t="shared" si="3"/>
        <v/>
      </c>
      <c r="M58" s="17">
        <f>SUMIF(Jan!$AJ$9:$AJ$39,$A58,Jan!AK$9:AK$39)+SUMIF(Feb!$AJ$9:$AJ$39,$A58,Feb!AK$9:AK$39)+SUMIF(Mar!$AI$9:$AI$39,$A58,Mar!AK$9:AK$39)+SUMIF(Apr!$AI$9:$AI$39,$A58,Apr!AK$9:AK$39)+SUMIF(Mai!$AI$9:$AI$39,$A58,Mai!AK$9:AM$39)+SUMIF(Jun!$AI$9:$AI$39,$A58,Jun!AK$9:AK$39)+SUMIF(Jul!$AI$9:$AI$39,$A58,Jul!AK$9:AK$39)+SUMIF(Aug!$AI$9:$AI$39,$A58,Aug!AK$9:AK$39)+SUMIF(Sep!$AI$9:$AI$39,$A58,Sep!AK$9:AK$39)+SUMIF(Okt!$AI$9:$AI$39,$A58,Okt!AK$9:AK$39)+SUMIF(Nov!$AI$9:$AI$39,$A58,Nov!AK$9:AK$39)+SUMIF(Dez!$AI$9:$AI$39,$A58,Dez!AK$9:AK$39)</f>
        <v>0</v>
      </c>
      <c r="N58" s="17">
        <f>SUMIF(Jan!$AJ$43:$AJ$73,$A58,Jan!AK$43:AK$73)+SUMIF(Feb!$AJ$43:$AJ$73,$A58,Feb!AK$43:AK$73)+SUMIF(Mar!$AI$43:$AI$73,$A58,Mar!AK$43:AK$73)+SUMIF(Apr!$AI$43:$AI$73,$A58,Apr!AK$43:AK$73)+SUMIF(Mai!$AI$43:$AI$73,$A58,Mai!AK$43:AM$73)+SUMIF(Jun!$AI$43:$AI$73,$A58,Jun!AK$43:AK$73)+SUMIF(Jul!$AI$43:$AI$73,$A58,Jul!AK$43:AK$73)+SUMIF(Aug!$AI$43:$AI$73,$A58,Aug!AK$43:AK$73)+SUMIF(Sep!$AI$43:$AI$73,$A58,Sep!AK$43:AK$73)+SUMIF(Okt!$AI$43:$AI$73,$A58,Okt!AK$43:AK$73)+SUMIF(Nov!$AI$43:$AI$73,$A58,Nov!AK$43:AK$73)+SUMIF(Dez!$AI$43:$AI$73,$A58,Dez!AK$43:AK$73)</f>
        <v>0</v>
      </c>
      <c r="O58" s="17" t="str">
        <f t="shared" si="4"/>
        <v/>
      </c>
      <c r="P58" s="74">
        <f>SUMIF(Jan!$AJ$9:$AJ$39,$A58,Jan!AL$9:AL$39)+SUMIF(Feb!$AJ$9:$AJ$39,$A58,Feb!AL$9:AL$39)+SUMIF(Mar!$AJ$9:$AJ$39,$A58,Mar!AL$9:AL$39)+SUMIF(Apr!$AJ$9:$AJ$39,$A58,Apr!AL$9:AL$39)+SUMIF(Mai!$AJ$9:$AJ$39,$A58,Mai!AL$9:AL$39)+SUMIF(Jun!$AJ$9:$AJ$39,$A58,Jun!AL$9:AL$39)+SUMIF(Jul!$AJ$9:$AJ$39,$A58,Jul!AL$9:AL$39)+SUMIF(Aug!$AJ$9:$AJ$39,$A58,Aug!AL$9:AL$39)+SUMIF(Sep!$AJ$9:$AJ$39,$A58,Sep!AL$9:AL$39)+SUMIF(Okt!$AJ$9:$AJ$39,$A58,Okt!AL$9:AL$39)+SUMIF(Nov!$AJ$9:$AJ$39,$A58,Nov!AL$9:AL$39)+SUMIF(Dez!$AJ$9:$AJ$39,$A58,Dez!AL$9:AL$39)</f>
        <v>0</v>
      </c>
      <c r="Q58" s="74">
        <f ca="1">SUMIF(Jan!$AJ$34:$AJ$73,$A58,Jan!AL$43:AL$73)+SUMIF(Feb!$AJ$43:$AJ$73,$A58,Feb!AL$43:AL$73)+SUMIF(Mar!$AJ$43:$AJ$73,$A58,Mar!AL$43:AL$73)+SUMIF(Apr!$AJ$43:$AJ$73,$A58,Apr!AL$43:AL$73)+SUMIF(Mai!$AJ$43:$AJ$73,$A58,Mai!AL$43:AL$73)+SUMIF(Jun!$AJ$43:$AJ$73,$A58,Jun!AL$43:AL$73)+SUMIF(Jul!$AJ$43:$AJ$73,$A58,Jul!AL$43:AL$73)+SUMIF(Aug!$AJ$43:$AJ$73,$A58,Aug!AL$43:AL$73)+SUMIF(Sep!$AJ$43:$AJ$73,$A58,Sep!AL$43:AL$73)+SUMIF(Okt!$AJ$43:$AJ$73,$A58,Okt!AL$43:AL$73)+SUMIF(Nov!$AJ$43:$AJ$73,$A58,Nov!AL$43:AL$73)+SUMIF(Dez!$AJ$43:$AJ$73,$A58,Dez!AL$43:AL$73)</f>
        <v>0</v>
      </c>
      <c r="R58" s="11" t="str">
        <f t="shared" ca="1" si="5"/>
        <v/>
      </c>
      <c r="S58" s="74" t="str">
        <f>IF(V58=0,"",(SUMIF(Jan!AO$9:AO$73,A58,Jan!AN$9:AN$73)+SUMIF(Feb!AO$9:AO$73,A58,Feb!AN$9:AN$73)+SUMIF(Mar!AO$9:AO$73,A58,Mar!AN$9:AN$73)+SUMIF(Apr!AO$9:AO$73,A58,Apr!AN$9:AN$73)+SUMIF(Mai!AO$9:AO$73,A58,Mai!AN$9:AN$73)+SUMIF(Jun!AO$9:AO$73,A58,Jun!AN$9:AN$73)+SUMIF(Jul!AO$9:AO$73,A58,Jul!AN$9:AN$73)+SUMIF(Aug!AO$9:AO$73,A58,Aug!AN$9:AN$73)+SUMIF(Sep!AO$9:AO$73,A58,Sep!AN$9:AN$73)+SUMIF(Okt!AO$9:AO$73,A58,Okt!AN$9:AN$73)+SUMIF(Nov!AO$9:AO$73,A58,Nov!AN$9:AN$73)+SUMIF(Dez!AO$9:AO$73,A58,Dez!AN$9:AN$73))/V58)</f>
        <v/>
      </c>
      <c r="T58" s="1" t="str">
        <f t="shared" si="6"/>
        <v/>
      </c>
      <c r="U58" s="6" t="str">
        <f t="shared" si="7"/>
        <v/>
      </c>
      <c r="V58" s="94">
        <f>COUNTIF(Jan!$AJ$9:$AJ$39,$A58)+COUNTIF(Jan!$AJ$43:$AJ$73,$A58)+COUNTIF(Feb!$AJ$9:$AJ$39,$A58)+COUNTIF(Feb!$AJ$43:$AJ$73,$A58)+COUNTIF(Mar!$AJ$9:$AJ$39,$A58)+COUNTIF(Mar!$AJ$43:$AJ$73,$A58)+COUNTIF(Apr!$AJ$9:$AJ$39,$A58)+COUNTIF(Apr!$AJ$43:$AJ$73,$A58)+COUNTIF(Mai!$AJ$9:$AJ$39,$A58)+COUNTIF(Mai!$AJ$43:$AJ$73,$A58)+COUNTIF(Jun!$AJ$9:$AJ$39,$A58)+COUNTIF(Jun!$AJ$43:$AJ$73,$A58)+COUNTIF(Jul!$AJ$9:$AJ$39,$A58)+COUNTIF(Jul!$AJ$43:$AJ$73,$A58)+COUNTIF(Aug!$AJ$9:$AJ$39,$A58)+COUNTIF(Aug!$AJ$43:$AJ$73,$A58)+COUNTIF(Sep!$AJ$9:$AJ$39,$A58)+COUNTIF(Sep!$AJ$43:$AJ$73,$A58)+COUNTIF(Okt!$AJ$9:$AJ$39,$A58)+COUNTIF(Okt!$AJ$43:$AJ$73,$A58)+COUNTIF(Nov!$AJ$9:$AJ$39,$A58)+COUNTIF(Nov!$AJ$43:$AJ$73,$A58)+COUNTIF(Dez!$AJ$9:$AJ$39,$A58)+COUNTIF(Dez!$AJ$43:$AJ$73,$A58)</f>
        <v>0</v>
      </c>
      <c r="W58" s="8" t="str">
        <f t="shared" si="8"/>
        <v/>
      </c>
      <c r="X58" s="6" t="str">
        <f t="shared" si="9"/>
        <v/>
      </c>
      <c r="Y58" s="18" t="str">
        <f t="shared" si="10"/>
        <v/>
      </c>
    </row>
    <row r="59" spans="1:25" x14ac:dyDescent="0.2">
      <c r="A59" s="175">
        <f t="shared" si="11"/>
        <v>47</v>
      </c>
      <c r="B59" s="93" t="e">
        <f t="shared" si="1"/>
        <v>#N/A</v>
      </c>
      <c r="C59" s="495">
        <f>SUMIF(Jan!$A$9:$A$39,$A59,Jan!G$9:G$39)+SUMIF(Feb!$A$9:$A$39,$A59,Feb!G$9:G$39)+SUMIF(Mar!$A$9:$A$39,$A59,Mar!G$9:G$39)+SUMIF(Apr!$A$9:$A$39,$A59,Apr!G$9:G$39)+SUMIF(Mai!$A$9:$A$39,$A59,Mai!G$9:G$39)+SUMIF(Jun!$A$9:$A$39,$A59,Jun!G$9:G$39)+SUMIF(Jul!$A$9:$A$39,$A59,Jul!G$9:G$39)+SUMIF(Aug!$A$9:$A$39,$A59,Aug!G$9:G$39)+SUMIF(Sep!$A$9:$A$39,$A59,Sep!G$9:G$39)+SUMIF(Okt!$A$9:$A$39,$A59,Okt!G$9:G$39)+SUMIF(Nov!$A$9:$A$39,$A59,Nov!G$9:G$39)+SUMIF(Dez!$A$9:$A$39,$A59,Dez!G$9:G$39)</f>
        <v>0</v>
      </c>
      <c r="D59" s="496">
        <f>SUMIF(Jan!$A$9:$A$39,$A59,Jan!H$9:H$39)+SUMIF(Feb!$A$9:$A$39,$A59,Feb!H$9:H$39)+SUMIF(Mar!$A$9:$A$39,$A59,Mar!H$9:H$39)+SUMIF(Apr!$A$9:$A$39,$A59,Apr!H$9:H$39)+SUMIF(Mai!$A$9:$A$39,$A59,Mai!H$9:H$39)+SUMIF(Jun!$A$9:$A$39,$A59,Jun!H$9:H$39)+SUMIF(Jul!$A$9:$A$39,$A59,Jul!H$9:H$39)+SUMIF(Aug!$A$9:$A$39,$A59,Aug!H$9:H$39)+SUMIF(Sep!$A$9:$A$39,$A59,Sep!H$9:H$39)+SUMIF(Okt!$A$9:$A$39,$A59,Okt!H$9:H$39)+SUMIF(Nov!$A$9:$A$39,$A59,Nov!H$9:H$39)+SUMIF(Dez!$A$9:$A$39,$A59,Dez!H$9:H$39)</f>
        <v>0</v>
      </c>
      <c r="E59" s="496">
        <f>COUNTIF(Jan!$AJ$9:$AJ$39,$A59)+COUNTIF(Feb!$AJ$9:$AJ$39,$A59)+COUNTIF(Mar!$AI$9:$AI$39,$A59)+COUNTIF(Apr!$AI$9:$AI$39,$A59)+COUNTIF(Mai!$AI$9:$AI$39,$A59)+COUNTIF(Jun!$AI$9:$AI$39,$A59)+COUNTIF(Jul!$AI$9:$AI$39,$A59)+COUNTIF(Aug!$AI$9:$AI$39,$A59)+COUNTIF(Sep!$AI$9:$AI$39,$A59)+COUNTIF(Okt!$AI$9:$AI$39,$A59)+COUNTIF(Nov!$AI$9:$AI$39,$A59)+COUNTIF(Dez!$AI$9:$AI$39,$A59)</f>
        <v>0</v>
      </c>
      <c r="F59" s="496">
        <f>COUNTIF(Jan!$AJ$43:$AJ$73,$A59)+COUNTIF(Feb!$AJ$43:$AJ$73,$A59)+COUNTIF(Mar!$AI$43:$AI$73,$A59)+COUNTIF(Apr!$AI$43:$AI$73,$A59)+COUNTIF(Mai!$AI$43:$AI$73,$A59)+COUNTIF(Jun!$AI$43:$AI$73,$A59)+COUNTIF(Jul!$AI$43:$AI$73,$A59)+COUNTIF(Aug!$AI$43:$AI$73,$A59)+COUNTIF(Sep!$AI$43:$AI$73,$A59)+COUNTIF(Okt!$AI$43:$AI$73,$A59)+COUNTIF(Nov!$AI$43:$AI$73,$A59)+COUNTIF(Dez!$AI$43:$AI$73,$A59)</f>
        <v>0</v>
      </c>
      <c r="G59" s="496">
        <f t="shared" si="2"/>
        <v>0</v>
      </c>
      <c r="H59" s="93" t="str">
        <f t="shared" si="0"/>
        <v/>
      </c>
      <c r="I59" s="93" t="str">
        <f>IF(ISERROR(H59/(Start!$D$25*Start!$D$25)),"",H59/(Start!$D$25*Start!$D$25))</f>
        <v/>
      </c>
      <c r="J59" s="16">
        <f>SUMIF(Jan!$AJ$9:$AJ$39,$A59,Jan!AI$9:AI$39)+SUMIF(Feb!$AJ$9:$AJ$39,$A59,Feb!AI$9:AI$39)+SUMIF(Mar!$AJ$9:$AJ$39,$A59,Mar!AI$9:AI$39)+SUMIF(Apr!$AJ$9:$AJ$39,$A59,Apr!AI$9:AI$39)+SUMIF(Mai!$AJ$9:$AJ$39,$A59,Mai!AI$9:AI$39)+SUMIF(Jun!$AJ$9:$AJ$39,$A59,Jun!AI$9:AI$39)+SUMIF(Jul!$AJ$9:$AJ$39,$A59,Jul!AI$9:AI$39)+SUMIF(Aug!$AJ$9:$AJ$39,$A59,Aug!AI$9:AI$39)+SUMIF(Sep!$AJ$9:$AJ$39,$A59,Sep!AI$9:AI$39)+SUMIF(Okt!$AJ$9:$AJ$39,$A59,Okt!AI$9:AI$39)+SUMIF(Nov!$AJ$9:$AJ$39,$A59,Nov!AI$9:AI$39)+SUMIF(Dez!$AJ$9:$AJ$39,$A59,Dez!AI$9:AI$39)</f>
        <v>0</v>
      </c>
      <c r="K59" s="16">
        <f>SUMIF(Jan!$AJ$43:$AJ$73,$A59,Jan!AI$43:AI$73)+SUMIF(Feb!$AJ$43:$AJ$73,$A59,Feb!AI$43:AI$73)+SUMIF(Mar!$AJ$43:$AJ$73,$A59,Mar!AI$43:AI$73)+SUMIF(Apr!$AJ$43:$AJ$73,$A59,Apr!AI$43:AI$73)+SUMIF(Mai!$AJ$43:$AJ$73,$A59,Mai!AI$43:AI$73)+SUMIF(Jun!$AJ$43:$AJ$73,$A59,Jun!AI$43:AI$73)+SUMIF(Jul!$AJ$43:$AJ$73,$A59,Jul!AI$43:AI$73)+SUMIF(Aug!$AJ$43:$AJ$73,$A59,Aug!AI$43:AI$73)+SUMIF(Sep!$AJ$43:$AJ$73,$A59,Sep!AI$43:AI$73)+SUMIF(Okt!$AJ$43:$AJ$73,$A59,Okt!AI$43:AI$73)+SUMIF(Nov!$AJ$43:$AJ$73,$A59,Nov!AI$43:AI$73)+SUMIF(Dez!$AJ$43:$AJ$73,$A59,Dez!AI$43:AI$73)</f>
        <v>0</v>
      </c>
      <c r="L59" s="16" t="str">
        <f t="shared" si="3"/>
        <v/>
      </c>
      <c r="M59" s="17">
        <f>SUMIF(Jan!$AJ$9:$AJ$39,$A59,Jan!AK$9:AK$39)+SUMIF(Feb!$AJ$9:$AJ$39,$A59,Feb!AK$9:AK$39)+SUMIF(Mar!$AI$9:$AI$39,$A59,Mar!AK$9:AK$39)+SUMIF(Apr!$AI$9:$AI$39,$A59,Apr!AK$9:AK$39)+SUMIF(Mai!$AI$9:$AI$39,$A59,Mai!AK$9:AM$39)+SUMIF(Jun!$AI$9:$AI$39,$A59,Jun!AK$9:AK$39)+SUMIF(Jul!$AI$9:$AI$39,$A59,Jul!AK$9:AK$39)+SUMIF(Aug!$AI$9:$AI$39,$A59,Aug!AK$9:AK$39)+SUMIF(Sep!$AI$9:$AI$39,$A59,Sep!AK$9:AK$39)+SUMIF(Okt!$AI$9:$AI$39,$A59,Okt!AK$9:AK$39)+SUMIF(Nov!$AI$9:$AI$39,$A59,Nov!AK$9:AK$39)+SUMIF(Dez!$AI$9:$AI$39,$A59,Dez!AK$9:AK$39)</f>
        <v>0</v>
      </c>
      <c r="N59" s="17">
        <f>SUMIF(Jan!$AJ$43:$AJ$73,$A59,Jan!AK$43:AK$73)+SUMIF(Feb!$AJ$43:$AJ$73,$A59,Feb!AK$43:AK$73)+SUMIF(Mar!$AI$43:$AI$73,$A59,Mar!AK$43:AK$73)+SUMIF(Apr!$AI$43:$AI$73,$A59,Apr!AK$43:AK$73)+SUMIF(Mai!$AI$43:$AI$73,$A59,Mai!AK$43:AM$73)+SUMIF(Jun!$AI$43:$AI$73,$A59,Jun!AK$43:AK$73)+SUMIF(Jul!$AI$43:$AI$73,$A59,Jul!AK$43:AK$73)+SUMIF(Aug!$AI$43:$AI$73,$A59,Aug!AK$43:AK$73)+SUMIF(Sep!$AI$43:$AI$73,$A59,Sep!AK$43:AK$73)+SUMIF(Okt!$AI$43:$AI$73,$A59,Okt!AK$43:AK$73)+SUMIF(Nov!$AI$43:$AI$73,$A59,Nov!AK$43:AK$73)+SUMIF(Dez!$AI$43:$AI$73,$A59,Dez!AK$43:AK$73)</f>
        <v>0</v>
      </c>
      <c r="O59" s="17" t="str">
        <f t="shared" si="4"/>
        <v/>
      </c>
      <c r="P59" s="74">
        <f>SUMIF(Jan!$AJ$9:$AJ$39,$A59,Jan!AL$9:AL$39)+SUMIF(Feb!$AJ$9:$AJ$39,$A59,Feb!AL$9:AL$39)+SUMIF(Mar!$AJ$9:$AJ$39,$A59,Mar!AL$9:AL$39)+SUMIF(Apr!$AJ$9:$AJ$39,$A59,Apr!AL$9:AL$39)+SUMIF(Mai!$AJ$9:$AJ$39,$A59,Mai!AL$9:AL$39)+SUMIF(Jun!$AJ$9:$AJ$39,$A59,Jun!AL$9:AL$39)+SUMIF(Jul!$AJ$9:$AJ$39,$A59,Jul!AL$9:AL$39)+SUMIF(Aug!$AJ$9:$AJ$39,$A59,Aug!AL$9:AL$39)+SUMIF(Sep!$AJ$9:$AJ$39,$A59,Sep!AL$9:AL$39)+SUMIF(Okt!$AJ$9:$AJ$39,$A59,Okt!AL$9:AL$39)+SUMIF(Nov!$AJ$9:$AJ$39,$A59,Nov!AL$9:AL$39)+SUMIF(Dez!$AJ$9:$AJ$39,$A59,Dez!AL$9:AL$39)</f>
        <v>0</v>
      </c>
      <c r="Q59" s="74">
        <f ca="1">SUMIF(Jan!$AJ$34:$AJ$73,$A59,Jan!AL$43:AL$73)+SUMIF(Feb!$AJ$43:$AJ$73,$A59,Feb!AL$43:AL$73)+SUMIF(Mar!$AJ$43:$AJ$73,$A59,Mar!AL$43:AL$73)+SUMIF(Apr!$AJ$43:$AJ$73,$A59,Apr!AL$43:AL$73)+SUMIF(Mai!$AJ$43:$AJ$73,$A59,Mai!AL$43:AL$73)+SUMIF(Jun!$AJ$43:$AJ$73,$A59,Jun!AL$43:AL$73)+SUMIF(Jul!$AJ$43:$AJ$73,$A59,Jul!AL$43:AL$73)+SUMIF(Aug!$AJ$43:$AJ$73,$A59,Aug!AL$43:AL$73)+SUMIF(Sep!$AJ$43:$AJ$73,$A59,Sep!AL$43:AL$73)+SUMIF(Okt!$AJ$43:$AJ$73,$A59,Okt!AL$43:AL$73)+SUMIF(Nov!$AJ$43:$AJ$73,$A59,Nov!AL$43:AL$73)+SUMIF(Dez!$AJ$43:$AJ$73,$A59,Dez!AL$43:AL$73)</f>
        <v>0</v>
      </c>
      <c r="R59" s="11" t="str">
        <f t="shared" ca="1" si="5"/>
        <v/>
      </c>
      <c r="S59" s="74" t="str">
        <f>IF(V59=0,"",(SUMIF(Jan!AO$9:AO$73,A59,Jan!AN$9:AN$73)+SUMIF(Feb!AO$9:AO$73,A59,Feb!AN$9:AN$73)+SUMIF(Mar!AO$9:AO$73,A59,Mar!AN$9:AN$73)+SUMIF(Apr!AO$9:AO$73,A59,Apr!AN$9:AN$73)+SUMIF(Mai!AO$9:AO$73,A59,Mai!AN$9:AN$73)+SUMIF(Jun!AO$9:AO$73,A59,Jun!AN$9:AN$73)+SUMIF(Jul!AO$9:AO$73,A59,Jul!AN$9:AN$73)+SUMIF(Aug!AO$9:AO$73,A59,Aug!AN$9:AN$73)+SUMIF(Sep!AO$9:AO$73,A59,Sep!AN$9:AN$73)+SUMIF(Okt!AO$9:AO$73,A59,Okt!AN$9:AN$73)+SUMIF(Nov!AO$9:AO$73,A59,Nov!AN$9:AN$73)+SUMIF(Dez!AO$9:AO$73,A59,Dez!AN$9:AN$73))/V59)</f>
        <v/>
      </c>
      <c r="T59" s="1" t="str">
        <f t="shared" si="6"/>
        <v/>
      </c>
      <c r="U59" s="6" t="str">
        <f t="shared" si="7"/>
        <v/>
      </c>
      <c r="V59" s="94">
        <f>COUNTIF(Jan!$AJ$9:$AJ$39,$A59)+COUNTIF(Jan!$AJ$43:$AJ$73,$A59)+COUNTIF(Feb!$AJ$9:$AJ$39,$A59)+COUNTIF(Feb!$AJ$43:$AJ$73,$A59)+COUNTIF(Mar!$AJ$9:$AJ$39,$A59)+COUNTIF(Mar!$AJ$43:$AJ$73,$A59)+COUNTIF(Apr!$AJ$9:$AJ$39,$A59)+COUNTIF(Apr!$AJ$43:$AJ$73,$A59)+COUNTIF(Mai!$AJ$9:$AJ$39,$A59)+COUNTIF(Mai!$AJ$43:$AJ$73,$A59)+COUNTIF(Jun!$AJ$9:$AJ$39,$A59)+COUNTIF(Jun!$AJ$43:$AJ$73,$A59)+COUNTIF(Jul!$AJ$9:$AJ$39,$A59)+COUNTIF(Jul!$AJ$43:$AJ$73,$A59)+COUNTIF(Aug!$AJ$9:$AJ$39,$A59)+COUNTIF(Aug!$AJ$43:$AJ$73,$A59)+COUNTIF(Sep!$AJ$9:$AJ$39,$A59)+COUNTIF(Sep!$AJ$43:$AJ$73,$A59)+COUNTIF(Okt!$AJ$9:$AJ$39,$A59)+COUNTIF(Okt!$AJ$43:$AJ$73,$A59)+COUNTIF(Nov!$AJ$9:$AJ$39,$A59)+COUNTIF(Nov!$AJ$43:$AJ$73,$A59)+COUNTIF(Dez!$AJ$9:$AJ$39,$A59)+COUNTIF(Dez!$AJ$43:$AJ$73,$A59)</f>
        <v>0</v>
      </c>
      <c r="W59" s="8" t="str">
        <f t="shared" si="8"/>
        <v/>
      </c>
      <c r="X59" s="6" t="str">
        <f t="shared" si="9"/>
        <v/>
      </c>
      <c r="Y59" s="18" t="str">
        <f t="shared" si="10"/>
        <v/>
      </c>
    </row>
    <row r="60" spans="1:25" x14ac:dyDescent="0.2">
      <c r="A60" s="175">
        <f t="shared" si="11"/>
        <v>48</v>
      </c>
      <c r="B60" s="93" t="e">
        <f t="shared" si="1"/>
        <v>#N/A</v>
      </c>
      <c r="C60" s="495">
        <f>SUMIF(Jan!$A$9:$A$39,$A60,Jan!G$9:G$39)+SUMIF(Feb!$A$9:$A$39,$A60,Feb!G$9:G$39)+SUMIF(Mar!$A$9:$A$39,$A60,Mar!G$9:G$39)+SUMIF(Apr!$A$9:$A$39,$A60,Apr!G$9:G$39)+SUMIF(Mai!$A$9:$A$39,$A60,Mai!G$9:G$39)+SUMIF(Jun!$A$9:$A$39,$A60,Jun!G$9:G$39)+SUMIF(Jul!$A$9:$A$39,$A60,Jul!G$9:G$39)+SUMIF(Aug!$A$9:$A$39,$A60,Aug!G$9:G$39)+SUMIF(Sep!$A$9:$A$39,$A60,Sep!G$9:G$39)+SUMIF(Okt!$A$9:$A$39,$A60,Okt!G$9:G$39)+SUMIF(Nov!$A$9:$A$39,$A60,Nov!G$9:G$39)+SUMIF(Dez!$A$9:$A$39,$A60,Dez!G$9:G$39)</f>
        <v>0</v>
      </c>
      <c r="D60" s="496">
        <f>SUMIF(Jan!$A$9:$A$39,$A60,Jan!H$9:H$39)+SUMIF(Feb!$A$9:$A$39,$A60,Feb!H$9:H$39)+SUMIF(Mar!$A$9:$A$39,$A60,Mar!H$9:H$39)+SUMIF(Apr!$A$9:$A$39,$A60,Apr!H$9:H$39)+SUMIF(Mai!$A$9:$A$39,$A60,Mai!H$9:H$39)+SUMIF(Jun!$A$9:$A$39,$A60,Jun!H$9:H$39)+SUMIF(Jul!$A$9:$A$39,$A60,Jul!H$9:H$39)+SUMIF(Aug!$A$9:$A$39,$A60,Aug!H$9:H$39)+SUMIF(Sep!$A$9:$A$39,$A60,Sep!H$9:H$39)+SUMIF(Okt!$A$9:$A$39,$A60,Okt!H$9:H$39)+SUMIF(Nov!$A$9:$A$39,$A60,Nov!H$9:H$39)+SUMIF(Dez!$A$9:$A$39,$A60,Dez!H$9:H$39)</f>
        <v>0</v>
      </c>
      <c r="E60" s="496">
        <f>COUNTIF(Jan!$AJ$9:$AJ$39,$A60)+COUNTIF(Feb!$AJ$9:$AJ$39,$A60)+COUNTIF(Mar!$AI$9:$AI$39,$A60)+COUNTIF(Apr!$AI$9:$AI$39,$A60)+COUNTIF(Mai!$AI$9:$AI$39,$A60)+COUNTIF(Jun!$AI$9:$AI$39,$A60)+COUNTIF(Jul!$AI$9:$AI$39,$A60)+COUNTIF(Aug!$AI$9:$AI$39,$A60)+COUNTIF(Sep!$AI$9:$AI$39,$A60)+COUNTIF(Okt!$AI$9:$AI$39,$A60)+COUNTIF(Nov!$AI$9:$AI$39,$A60)+COUNTIF(Dez!$AI$9:$AI$39,$A60)</f>
        <v>0</v>
      </c>
      <c r="F60" s="496">
        <f>COUNTIF(Jan!$AJ$43:$AJ$73,$A60)+COUNTIF(Feb!$AJ$43:$AJ$73,$A60)+COUNTIF(Mar!$AI$43:$AI$73,$A60)+COUNTIF(Apr!$AI$43:$AI$73,$A60)+COUNTIF(Mai!$AI$43:$AI$73,$A60)+COUNTIF(Jun!$AI$43:$AI$73,$A60)+COUNTIF(Jul!$AI$43:$AI$73,$A60)+COUNTIF(Aug!$AI$43:$AI$73,$A60)+COUNTIF(Sep!$AI$43:$AI$73,$A60)+COUNTIF(Okt!$AI$43:$AI$73,$A60)+COUNTIF(Nov!$AI$43:$AI$73,$A60)+COUNTIF(Dez!$AI$43:$AI$73,$A60)</f>
        <v>0</v>
      </c>
      <c r="G60" s="496">
        <f t="shared" si="2"/>
        <v>0</v>
      </c>
      <c r="H60" s="93" t="str">
        <f t="shared" si="0"/>
        <v/>
      </c>
      <c r="I60" s="93" t="str">
        <f>IF(ISERROR(H60/(Start!$D$25*Start!$D$25)),"",H60/(Start!$D$25*Start!$D$25))</f>
        <v/>
      </c>
      <c r="J60" s="16">
        <f>SUMIF(Jan!$AJ$9:$AJ$39,$A60,Jan!AI$9:AI$39)+SUMIF(Feb!$AJ$9:$AJ$39,$A60,Feb!AI$9:AI$39)+SUMIF(Mar!$AJ$9:$AJ$39,$A60,Mar!AI$9:AI$39)+SUMIF(Apr!$AJ$9:$AJ$39,$A60,Apr!AI$9:AI$39)+SUMIF(Mai!$AJ$9:$AJ$39,$A60,Mai!AI$9:AI$39)+SUMIF(Jun!$AJ$9:$AJ$39,$A60,Jun!AI$9:AI$39)+SUMIF(Jul!$AJ$9:$AJ$39,$A60,Jul!AI$9:AI$39)+SUMIF(Aug!$AJ$9:$AJ$39,$A60,Aug!AI$9:AI$39)+SUMIF(Sep!$AJ$9:$AJ$39,$A60,Sep!AI$9:AI$39)+SUMIF(Okt!$AJ$9:$AJ$39,$A60,Okt!AI$9:AI$39)+SUMIF(Nov!$AJ$9:$AJ$39,$A60,Nov!AI$9:AI$39)+SUMIF(Dez!$AJ$9:$AJ$39,$A60,Dez!AI$9:AI$39)</f>
        <v>0</v>
      </c>
      <c r="K60" s="16">
        <f>SUMIF(Jan!$AJ$43:$AJ$73,$A60,Jan!AI$43:AI$73)+SUMIF(Feb!$AJ$43:$AJ$73,$A60,Feb!AI$43:AI$73)+SUMIF(Mar!$AJ$43:$AJ$73,$A60,Mar!AI$43:AI$73)+SUMIF(Apr!$AJ$43:$AJ$73,$A60,Apr!AI$43:AI$73)+SUMIF(Mai!$AJ$43:$AJ$73,$A60,Mai!AI$43:AI$73)+SUMIF(Jun!$AJ$43:$AJ$73,$A60,Jun!AI$43:AI$73)+SUMIF(Jul!$AJ$43:$AJ$73,$A60,Jul!AI$43:AI$73)+SUMIF(Aug!$AJ$43:$AJ$73,$A60,Aug!AI$43:AI$73)+SUMIF(Sep!$AJ$43:$AJ$73,$A60,Sep!AI$43:AI$73)+SUMIF(Okt!$AJ$43:$AJ$73,$A60,Okt!AI$43:AI$73)+SUMIF(Nov!$AJ$43:$AJ$73,$A60,Nov!AI$43:AI$73)+SUMIF(Dez!$AJ$43:$AJ$73,$A60,Dez!AI$43:AI$73)</f>
        <v>0</v>
      </c>
      <c r="L60" s="16" t="str">
        <f t="shared" si="3"/>
        <v/>
      </c>
      <c r="M60" s="17">
        <f>SUMIF(Jan!$AJ$9:$AJ$39,$A60,Jan!AK$9:AK$39)+SUMIF(Feb!$AJ$9:$AJ$39,$A60,Feb!AK$9:AK$39)+SUMIF(Mar!$AI$9:$AI$39,$A60,Mar!AK$9:AK$39)+SUMIF(Apr!$AI$9:$AI$39,$A60,Apr!AK$9:AK$39)+SUMIF(Mai!$AI$9:$AI$39,$A60,Mai!AK$9:AM$39)+SUMIF(Jun!$AI$9:$AI$39,$A60,Jun!AK$9:AK$39)+SUMIF(Jul!$AI$9:$AI$39,$A60,Jul!AK$9:AK$39)+SUMIF(Aug!$AI$9:$AI$39,$A60,Aug!AK$9:AK$39)+SUMIF(Sep!$AI$9:$AI$39,$A60,Sep!AK$9:AK$39)+SUMIF(Okt!$AI$9:$AI$39,$A60,Okt!AK$9:AK$39)+SUMIF(Nov!$AI$9:$AI$39,$A60,Nov!AK$9:AK$39)+SUMIF(Dez!$AI$9:$AI$39,$A60,Dez!AK$9:AK$39)</f>
        <v>0</v>
      </c>
      <c r="N60" s="17">
        <f>SUMIF(Jan!$AJ$43:$AJ$73,$A60,Jan!AK$43:AK$73)+SUMIF(Feb!$AJ$43:$AJ$73,$A60,Feb!AK$43:AK$73)+SUMIF(Mar!$AI$43:$AI$73,$A60,Mar!AK$43:AK$73)+SUMIF(Apr!$AI$43:$AI$73,$A60,Apr!AK$43:AK$73)+SUMIF(Mai!$AI$43:$AI$73,$A60,Mai!AK$43:AM$73)+SUMIF(Jun!$AI$43:$AI$73,$A60,Jun!AK$43:AK$73)+SUMIF(Jul!$AI$43:$AI$73,$A60,Jul!AK$43:AK$73)+SUMIF(Aug!$AI$43:$AI$73,$A60,Aug!AK$43:AK$73)+SUMIF(Sep!$AI$43:$AI$73,$A60,Sep!AK$43:AK$73)+SUMIF(Okt!$AI$43:$AI$73,$A60,Okt!AK$43:AK$73)+SUMIF(Nov!$AI$43:$AI$73,$A60,Nov!AK$43:AK$73)+SUMIF(Dez!$AI$43:$AI$73,$A60,Dez!AK$43:AK$73)</f>
        <v>0</v>
      </c>
      <c r="O60" s="17" t="str">
        <f t="shared" si="4"/>
        <v/>
      </c>
      <c r="P60" s="74">
        <f>SUMIF(Jan!$AJ$9:$AJ$39,$A60,Jan!AL$9:AL$39)+SUMIF(Feb!$AJ$9:$AJ$39,$A60,Feb!AL$9:AL$39)+SUMIF(Mar!$AJ$9:$AJ$39,$A60,Mar!AL$9:AL$39)+SUMIF(Apr!$AJ$9:$AJ$39,$A60,Apr!AL$9:AL$39)+SUMIF(Mai!$AJ$9:$AJ$39,$A60,Mai!AL$9:AL$39)+SUMIF(Jun!$AJ$9:$AJ$39,$A60,Jun!AL$9:AL$39)+SUMIF(Jul!$AJ$9:$AJ$39,$A60,Jul!AL$9:AL$39)+SUMIF(Aug!$AJ$9:$AJ$39,$A60,Aug!AL$9:AL$39)+SUMIF(Sep!$AJ$9:$AJ$39,$A60,Sep!AL$9:AL$39)+SUMIF(Okt!$AJ$9:$AJ$39,$A60,Okt!AL$9:AL$39)+SUMIF(Nov!$AJ$9:$AJ$39,$A60,Nov!AL$9:AL$39)+SUMIF(Dez!$AJ$9:$AJ$39,$A60,Dez!AL$9:AL$39)</f>
        <v>0</v>
      </c>
      <c r="Q60" s="74">
        <f ca="1">SUMIF(Jan!$AJ$34:$AJ$73,$A60,Jan!AL$43:AL$73)+SUMIF(Feb!$AJ$43:$AJ$73,$A60,Feb!AL$43:AL$73)+SUMIF(Mar!$AJ$43:$AJ$73,$A60,Mar!AL$43:AL$73)+SUMIF(Apr!$AJ$43:$AJ$73,$A60,Apr!AL$43:AL$73)+SUMIF(Mai!$AJ$43:$AJ$73,$A60,Mai!AL$43:AL$73)+SUMIF(Jun!$AJ$43:$AJ$73,$A60,Jun!AL$43:AL$73)+SUMIF(Jul!$AJ$43:$AJ$73,$A60,Jul!AL$43:AL$73)+SUMIF(Aug!$AJ$43:$AJ$73,$A60,Aug!AL$43:AL$73)+SUMIF(Sep!$AJ$43:$AJ$73,$A60,Sep!AL$43:AL$73)+SUMIF(Okt!$AJ$43:$AJ$73,$A60,Okt!AL$43:AL$73)+SUMIF(Nov!$AJ$43:$AJ$73,$A60,Nov!AL$43:AL$73)+SUMIF(Dez!$AJ$43:$AJ$73,$A60,Dez!AL$43:AL$73)</f>
        <v>0</v>
      </c>
      <c r="R60" s="11" t="str">
        <f t="shared" ca="1" si="5"/>
        <v/>
      </c>
      <c r="S60" s="74" t="str">
        <f>IF(V60=0,"",(SUMIF(Jan!AO$9:AO$73,A60,Jan!AN$9:AN$73)+SUMIF(Feb!AO$9:AO$73,A60,Feb!AN$9:AN$73)+SUMIF(Mar!AO$9:AO$73,A60,Mar!AN$9:AN$73)+SUMIF(Apr!AO$9:AO$73,A60,Apr!AN$9:AN$73)+SUMIF(Mai!AO$9:AO$73,A60,Mai!AN$9:AN$73)+SUMIF(Jun!AO$9:AO$73,A60,Jun!AN$9:AN$73)+SUMIF(Jul!AO$9:AO$73,A60,Jul!AN$9:AN$73)+SUMIF(Aug!AO$9:AO$73,A60,Aug!AN$9:AN$73)+SUMIF(Sep!AO$9:AO$73,A60,Sep!AN$9:AN$73)+SUMIF(Okt!AO$9:AO$73,A60,Okt!AN$9:AN$73)+SUMIF(Nov!AO$9:AO$73,A60,Nov!AN$9:AN$73)+SUMIF(Dez!AO$9:AO$73,A60,Dez!AN$9:AN$73))/V60)</f>
        <v/>
      </c>
      <c r="T60" s="1" t="str">
        <f t="shared" si="6"/>
        <v/>
      </c>
      <c r="U60" s="6" t="str">
        <f t="shared" si="7"/>
        <v/>
      </c>
      <c r="V60" s="94">
        <f>COUNTIF(Jan!$AJ$9:$AJ$39,$A60)+COUNTIF(Jan!$AJ$43:$AJ$73,$A60)+COUNTIF(Feb!$AJ$9:$AJ$39,$A60)+COUNTIF(Feb!$AJ$43:$AJ$73,$A60)+COUNTIF(Mar!$AJ$9:$AJ$39,$A60)+COUNTIF(Mar!$AJ$43:$AJ$73,$A60)+COUNTIF(Apr!$AJ$9:$AJ$39,$A60)+COUNTIF(Apr!$AJ$43:$AJ$73,$A60)+COUNTIF(Mai!$AJ$9:$AJ$39,$A60)+COUNTIF(Mai!$AJ$43:$AJ$73,$A60)+COUNTIF(Jun!$AJ$9:$AJ$39,$A60)+COUNTIF(Jun!$AJ$43:$AJ$73,$A60)+COUNTIF(Jul!$AJ$9:$AJ$39,$A60)+COUNTIF(Jul!$AJ$43:$AJ$73,$A60)+COUNTIF(Aug!$AJ$9:$AJ$39,$A60)+COUNTIF(Aug!$AJ$43:$AJ$73,$A60)+COUNTIF(Sep!$AJ$9:$AJ$39,$A60)+COUNTIF(Sep!$AJ$43:$AJ$73,$A60)+COUNTIF(Okt!$AJ$9:$AJ$39,$A60)+COUNTIF(Okt!$AJ$43:$AJ$73,$A60)+COUNTIF(Nov!$AJ$9:$AJ$39,$A60)+COUNTIF(Nov!$AJ$43:$AJ$73,$A60)+COUNTIF(Dez!$AJ$9:$AJ$39,$A60)+COUNTIF(Dez!$AJ$43:$AJ$73,$A60)</f>
        <v>0</v>
      </c>
      <c r="W60" s="8" t="str">
        <f t="shared" si="8"/>
        <v/>
      </c>
      <c r="X60" s="6" t="str">
        <f t="shared" si="9"/>
        <v/>
      </c>
      <c r="Y60" s="18" t="str">
        <f t="shared" si="10"/>
        <v/>
      </c>
    </row>
    <row r="61" spans="1:25" x14ac:dyDescent="0.2">
      <c r="A61" s="175">
        <f t="shared" si="11"/>
        <v>49</v>
      </c>
      <c r="B61" s="93" t="e">
        <f t="shared" si="1"/>
        <v>#N/A</v>
      </c>
      <c r="C61" s="495">
        <f>SUMIF(Jan!$A$9:$A$39,$A61,Jan!G$9:G$39)+SUMIF(Feb!$A$9:$A$39,$A61,Feb!G$9:G$39)+SUMIF(Mar!$A$9:$A$39,$A61,Mar!G$9:G$39)+SUMIF(Apr!$A$9:$A$39,$A61,Apr!G$9:G$39)+SUMIF(Mai!$A$9:$A$39,$A61,Mai!G$9:G$39)+SUMIF(Jun!$A$9:$A$39,$A61,Jun!G$9:G$39)+SUMIF(Jul!$A$9:$A$39,$A61,Jul!G$9:G$39)+SUMIF(Aug!$A$9:$A$39,$A61,Aug!G$9:G$39)+SUMIF(Sep!$A$9:$A$39,$A61,Sep!G$9:G$39)+SUMIF(Okt!$A$9:$A$39,$A61,Okt!G$9:G$39)+SUMIF(Nov!$A$9:$A$39,$A61,Nov!G$9:G$39)+SUMIF(Dez!$A$9:$A$39,$A61,Dez!G$9:G$39)</f>
        <v>0</v>
      </c>
      <c r="D61" s="496">
        <f>SUMIF(Jan!$A$9:$A$39,$A61,Jan!H$9:H$39)+SUMIF(Feb!$A$9:$A$39,$A61,Feb!H$9:H$39)+SUMIF(Mar!$A$9:$A$39,$A61,Mar!H$9:H$39)+SUMIF(Apr!$A$9:$A$39,$A61,Apr!H$9:H$39)+SUMIF(Mai!$A$9:$A$39,$A61,Mai!H$9:H$39)+SUMIF(Jun!$A$9:$A$39,$A61,Jun!H$9:H$39)+SUMIF(Jul!$A$9:$A$39,$A61,Jul!H$9:H$39)+SUMIF(Aug!$A$9:$A$39,$A61,Aug!H$9:H$39)+SUMIF(Sep!$A$9:$A$39,$A61,Sep!H$9:H$39)+SUMIF(Okt!$A$9:$A$39,$A61,Okt!H$9:H$39)+SUMIF(Nov!$A$9:$A$39,$A61,Nov!H$9:H$39)+SUMIF(Dez!$A$9:$A$39,$A61,Dez!H$9:H$39)</f>
        <v>0</v>
      </c>
      <c r="E61" s="496">
        <f>COUNTIF(Jan!$AJ$9:$AJ$39,$A61)+COUNTIF(Feb!$AJ$9:$AJ$39,$A61)+COUNTIF(Mar!$AI$9:$AI$39,$A61)+COUNTIF(Apr!$AI$9:$AI$39,$A61)+COUNTIF(Mai!$AI$9:$AI$39,$A61)+COUNTIF(Jun!$AI$9:$AI$39,$A61)+COUNTIF(Jul!$AI$9:$AI$39,$A61)+COUNTIF(Aug!$AI$9:$AI$39,$A61)+COUNTIF(Sep!$AI$9:$AI$39,$A61)+COUNTIF(Okt!$AI$9:$AI$39,$A61)+COUNTIF(Nov!$AI$9:$AI$39,$A61)+COUNTIF(Dez!$AI$9:$AI$39,$A61)</f>
        <v>0</v>
      </c>
      <c r="F61" s="496">
        <f>COUNTIF(Jan!$AJ$43:$AJ$73,$A61)+COUNTIF(Feb!$AJ$43:$AJ$73,$A61)+COUNTIF(Mar!$AI$43:$AI$73,$A61)+COUNTIF(Apr!$AI$43:$AI$73,$A61)+COUNTIF(Mai!$AI$43:$AI$73,$A61)+COUNTIF(Jun!$AI$43:$AI$73,$A61)+COUNTIF(Jul!$AI$43:$AI$73,$A61)+COUNTIF(Aug!$AI$43:$AI$73,$A61)+COUNTIF(Sep!$AI$43:$AI$73,$A61)+COUNTIF(Okt!$AI$43:$AI$73,$A61)+COUNTIF(Nov!$AI$43:$AI$73,$A61)+COUNTIF(Dez!$AI$43:$AI$73,$A61)</f>
        <v>0</v>
      </c>
      <c r="G61" s="496">
        <f t="shared" si="2"/>
        <v>0</v>
      </c>
      <c r="H61" s="93" t="str">
        <f t="shared" si="0"/>
        <v/>
      </c>
      <c r="I61" s="93" t="str">
        <f>IF(ISERROR(H61/(Start!$D$25*Start!$D$25)),"",H61/(Start!$D$25*Start!$D$25))</f>
        <v/>
      </c>
      <c r="J61" s="16">
        <f>SUMIF(Jan!$AJ$9:$AJ$39,$A61,Jan!AI$9:AI$39)+SUMIF(Feb!$AJ$9:$AJ$39,$A61,Feb!AI$9:AI$39)+SUMIF(Mar!$AJ$9:$AJ$39,$A61,Mar!AI$9:AI$39)+SUMIF(Apr!$AJ$9:$AJ$39,$A61,Apr!AI$9:AI$39)+SUMIF(Mai!$AJ$9:$AJ$39,$A61,Mai!AI$9:AI$39)+SUMIF(Jun!$AJ$9:$AJ$39,$A61,Jun!AI$9:AI$39)+SUMIF(Jul!$AJ$9:$AJ$39,$A61,Jul!AI$9:AI$39)+SUMIF(Aug!$AJ$9:$AJ$39,$A61,Aug!AI$9:AI$39)+SUMIF(Sep!$AJ$9:$AJ$39,$A61,Sep!AI$9:AI$39)+SUMIF(Okt!$AJ$9:$AJ$39,$A61,Okt!AI$9:AI$39)+SUMIF(Nov!$AJ$9:$AJ$39,$A61,Nov!AI$9:AI$39)+SUMIF(Dez!$AJ$9:$AJ$39,$A61,Dez!AI$9:AI$39)</f>
        <v>0</v>
      </c>
      <c r="K61" s="16">
        <f>SUMIF(Jan!$AJ$43:$AJ$73,$A61,Jan!AI$43:AI$73)+SUMIF(Feb!$AJ$43:$AJ$73,$A61,Feb!AI$43:AI$73)+SUMIF(Mar!$AJ$43:$AJ$73,$A61,Mar!AI$43:AI$73)+SUMIF(Apr!$AJ$43:$AJ$73,$A61,Apr!AI$43:AI$73)+SUMIF(Mai!$AJ$43:$AJ$73,$A61,Mai!AI$43:AI$73)+SUMIF(Jun!$AJ$43:$AJ$73,$A61,Jun!AI$43:AI$73)+SUMIF(Jul!$AJ$43:$AJ$73,$A61,Jul!AI$43:AI$73)+SUMIF(Aug!$AJ$43:$AJ$73,$A61,Aug!AI$43:AI$73)+SUMIF(Sep!$AJ$43:$AJ$73,$A61,Sep!AI$43:AI$73)+SUMIF(Okt!$AJ$43:$AJ$73,$A61,Okt!AI$43:AI$73)+SUMIF(Nov!$AJ$43:$AJ$73,$A61,Nov!AI$43:AI$73)+SUMIF(Dez!$AJ$43:$AJ$73,$A61,Dez!AI$43:AI$73)</f>
        <v>0</v>
      </c>
      <c r="L61" s="16" t="str">
        <f t="shared" si="3"/>
        <v/>
      </c>
      <c r="M61" s="17">
        <f>SUMIF(Jan!$AJ$9:$AJ$39,$A61,Jan!AK$9:AK$39)+SUMIF(Feb!$AJ$9:$AJ$39,$A61,Feb!AK$9:AK$39)+SUMIF(Mar!$AI$9:$AI$39,$A61,Mar!AK$9:AK$39)+SUMIF(Apr!$AI$9:$AI$39,$A61,Apr!AK$9:AK$39)+SUMIF(Mai!$AI$9:$AI$39,$A61,Mai!AK$9:AM$39)+SUMIF(Jun!$AI$9:$AI$39,$A61,Jun!AK$9:AK$39)+SUMIF(Jul!$AI$9:$AI$39,$A61,Jul!AK$9:AK$39)+SUMIF(Aug!$AI$9:$AI$39,$A61,Aug!AK$9:AK$39)+SUMIF(Sep!$AI$9:$AI$39,$A61,Sep!AK$9:AK$39)+SUMIF(Okt!$AI$9:$AI$39,$A61,Okt!AK$9:AK$39)+SUMIF(Nov!$AI$9:$AI$39,$A61,Nov!AK$9:AK$39)+SUMIF(Dez!$AI$9:$AI$39,$A61,Dez!AK$9:AK$39)</f>
        <v>0</v>
      </c>
      <c r="N61" s="17">
        <f>SUMIF(Jan!$AJ$43:$AJ$73,$A61,Jan!AK$43:AK$73)+SUMIF(Feb!$AJ$43:$AJ$73,$A61,Feb!AK$43:AK$73)+SUMIF(Mar!$AI$43:$AI$73,$A61,Mar!AK$43:AK$73)+SUMIF(Apr!$AI$43:$AI$73,$A61,Apr!AK$43:AK$73)+SUMIF(Mai!$AI$43:$AI$73,$A61,Mai!AK$43:AM$73)+SUMIF(Jun!$AI$43:$AI$73,$A61,Jun!AK$43:AK$73)+SUMIF(Jul!$AI$43:$AI$73,$A61,Jul!AK$43:AK$73)+SUMIF(Aug!$AI$43:$AI$73,$A61,Aug!AK$43:AK$73)+SUMIF(Sep!$AI$43:$AI$73,$A61,Sep!AK$43:AK$73)+SUMIF(Okt!$AI$43:$AI$73,$A61,Okt!AK$43:AK$73)+SUMIF(Nov!$AI$43:$AI$73,$A61,Nov!AK$43:AK$73)+SUMIF(Dez!$AI$43:$AI$73,$A61,Dez!AK$43:AK$73)</f>
        <v>0</v>
      </c>
      <c r="O61" s="17" t="str">
        <f t="shared" si="4"/>
        <v/>
      </c>
      <c r="P61" s="74">
        <f>SUMIF(Jan!$AJ$9:$AJ$39,$A61,Jan!AL$9:AL$39)+SUMIF(Feb!$AJ$9:$AJ$39,$A61,Feb!AL$9:AL$39)+SUMIF(Mar!$AJ$9:$AJ$39,$A61,Mar!AL$9:AL$39)+SUMIF(Apr!$AJ$9:$AJ$39,$A61,Apr!AL$9:AL$39)+SUMIF(Mai!$AJ$9:$AJ$39,$A61,Mai!AL$9:AL$39)+SUMIF(Jun!$AJ$9:$AJ$39,$A61,Jun!AL$9:AL$39)+SUMIF(Jul!$AJ$9:$AJ$39,$A61,Jul!AL$9:AL$39)+SUMIF(Aug!$AJ$9:$AJ$39,$A61,Aug!AL$9:AL$39)+SUMIF(Sep!$AJ$9:$AJ$39,$A61,Sep!AL$9:AL$39)+SUMIF(Okt!$AJ$9:$AJ$39,$A61,Okt!AL$9:AL$39)+SUMIF(Nov!$AJ$9:$AJ$39,$A61,Nov!AL$9:AL$39)+SUMIF(Dez!$AJ$9:$AJ$39,$A61,Dez!AL$9:AL$39)</f>
        <v>0</v>
      </c>
      <c r="Q61" s="74">
        <f ca="1">SUMIF(Jan!$AJ$34:$AJ$73,$A61,Jan!AL$43:AL$73)+SUMIF(Feb!$AJ$43:$AJ$73,$A61,Feb!AL$43:AL$73)+SUMIF(Mar!$AJ$43:$AJ$73,$A61,Mar!AL$43:AL$73)+SUMIF(Apr!$AJ$43:$AJ$73,$A61,Apr!AL$43:AL$73)+SUMIF(Mai!$AJ$43:$AJ$73,$A61,Mai!AL$43:AL$73)+SUMIF(Jun!$AJ$43:$AJ$73,$A61,Jun!AL$43:AL$73)+SUMIF(Jul!$AJ$43:$AJ$73,$A61,Jul!AL$43:AL$73)+SUMIF(Aug!$AJ$43:$AJ$73,$A61,Aug!AL$43:AL$73)+SUMIF(Sep!$AJ$43:$AJ$73,$A61,Sep!AL$43:AL$73)+SUMIF(Okt!$AJ$43:$AJ$73,$A61,Okt!AL$43:AL$73)+SUMIF(Nov!$AJ$43:$AJ$73,$A61,Nov!AL$43:AL$73)+SUMIF(Dez!$AJ$43:$AJ$73,$A61,Dez!AL$43:AL$73)</f>
        <v>0</v>
      </c>
      <c r="R61" s="11" t="str">
        <f t="shared" ca="1" si="5"/>
        <v/>
      </c>
      <c r="S61" s="74" t="str">
        <f>IF(V61=0,"",(SUMIF(Jan!AO$9:AO$73,A61,Jan!AN$9:AN$73)+SUMIF(Feb!AO$9:AO$73,A61,Feb!AN$9:AN$73)+SUMIF(Mar!AO$9:AO$73,A61,Mar!AN$9:AN$73)+SUMIF(Apr!AO$9:AO$73,A61,Apr!AN$9:AN$73)+SUMIF(Mai!AO$9:AO$73,A61,Mai!AN$9:AN$73)+SUMIF(Jun!AO$9:AO$73,A61,Jun!AN$9:AN$73)+SUMIF(Jul!AO$9:AO$73,A61,Jul!AN$9:AN$73)+SUMIF(Aug!AO$9:AO$73,A61,Aug!AN$9:AN$73)+SUMIF(Sep!AO$9:AO$73,A61,Sep!AN$9:AN$73)+SUMIF(Okt!AO$9:AO$73,A61,Okt!AN$9:AN$73)+SUMIF(Nov!AO$9:AO$73,A61,Nov!AN$9:AN$73)+SUMIF(Dez!AO$9:AO$73,A61,Dez!AN$9:AN$73))/V61)</f>
        <v/>
      </c>
      <c r="T61" s="1" t="str">
        <f t="shared" si="6"/>
        <v/>
      </c>
      <c r="U61" s="6" t="str">
        <f t="shared" si="7"/>
        <v/>
      </c>
      <c r="V61" s="94">
        <f>COUNTIF(Jan!$AJ$9:$AJ$39,$A61)+COUNTIF(Jan!$AJ$43:$AJ$73,$A61)+COUNTIF(Feb!$AJ$9:$AJ$39,$A61)+COUNTIF(Feb!$AJ$43:$AJ$73,$A61)+COUNTIF(Mar!$AJ$9:$AJ$39,$A61)+COUNTIF(Mar!$AJ$43:$AJ$73,$A61)+COUNTIF(Apr!$AJ$9:$AJ$39,$A61)+COUNTIF(Apr!$AJ$43:$AJ$73,$A61)+COUNTIF(Mai!$AJ$9:$AJ$39,$A61)+COUNTIF(Mai!$AJ$43:$AJ$73,$A61)+COUNTIF(Jun!$AJ$9:$AJ$39,$A61)+COUNTIF(Jun!$AJ$43:$AJ$73,$A61)+COUNTIF(Jul!$AJ$9:$AJ$39,$A61)+COUNTIF(Jul!$AJ$43:$AJ$73,$A61)+COUNTIF(Aug!$AJ$9:$AJ$39,$A61)+COUNTIF(Aug!$AJ$43:$AJ$73,$A61)+COUNTIF(Sep!$AJ$9:$AJ$39,$A61)+COUNTIF(Sep!$AJ$43:$AJ$73,$A61)+COUNTIF(Okt!$AJ$9:$AJ$39,$A61)+COUNTIF(Okt!$AJ$43:$AJ$73,$A61)+COUNTIF(Nov!$AJ$9:$AJ$39,$A61)+COUNTIF(Nov!$AJ$43:$AJ$73,$A61)+COUNTIF(Dez!$AJ$9:$AJ$39,$A61)+COUNTIF(Dez!$AJ$43:$AJ$73,$A61)</f>
        <v>0</v>
      </c>
      <c r="W61" s="8" t="str">
        <f t="shared" si="8"/>
        <v/>
      </c>
      <c r="X61" s="6" t="str">
        <f t="shared" si="9"/>
        <v/>
      </c>
      <c r="Y61" s="18" t="str">
        <f t="shared" si="10"/>
        <v/>
      </c>
    </row>
    <row r="62" spans="1:25" x14ac:dyDescent="0.2">
      <c r="A62" s="175">
        <f t="shared" si="11"/>
        <v>50</v>
      </c>
      <c r="B62" s="93" t="e">
        <f t="shared" si="1"/>
        <v>#N/A</v>
      </c>
      <c r="C62" s="495">
        <f>SUMIF(Jan!$A$9:$A$39,$A62,Jan!G$9:G$39)+SUMIF(Feb!$A$9:$A$39,$A62,Feb!G$9:G$39)+SUMIF(Mar!$A$9:$A$39,$A62,Mar!G$9:G$39)+SUMIF(Apr!$A$9:$A$39,$A62,Apr!G$9:G$39)+SUMIF(Mai!$A$9:$A$39,$A62,Mai!G$9:G$39)+SUMIF(Jun!$A$9:$A$39,$A62,Jun!G$9:G$39)+SUMIF(Jul!$A$9:$A$39,$A62,Jul!G$9:G$39)+SUMIF(Aug!$A$9:$A$39,$A62,Aug!G$9:G$39)+SUMIF(Sep!$A$9:$A$39,$A62,Sep!G$9:G$39)+SUMIF(Okt!$A$9:$A$39,$A62,Okt!G$9:G$39)+SUMIF(Nov!$A$9:$A$39,$A62,Nov!G$9:G$39)+SUMIF(Dez!$A$9:$A$39,$A62,Dez!G$9:G$39)</f>
        <v>0</v>
      </c>
      <c r="D62" s="496">
        <f>SUMIF(Jan!$A$9:$A$39,$A62,Jan!H$9:H$39)+SUMIF(Feb!$A$9:$A$39,$A62,Feb!H$9:H$39)+SUMIF(Mar!$A$9:$A$39,$A62,Mar!H$9:H$39)+SUMIF(Apr!$A$9:$A$39,$A62,Apr!H$9:H$39)+SUMIF(Mai!$A$9:$A$39,$A62,Mai!H$9:H$39)+SUMIF(Jun!$A$9:$A$39,$A62,Jun!H$9:H$39)+SUMIF(Jul!$A$9:$A$39,$A62,Jul!H$9:H$39)+SUMIF(Aug!$A$9:$A$39,$A62,Aug!H$9:H$39)+SUMIF(Sep!$A$9:$A$39,$A62,Sep!H$9:H$39)+SUMIF(Okt!$A$9:$A$39,$A62,Okt!H$9:H$39)+SUMIF(Nov!$A$9:$A$39,$A62,Nov!H$9:H$39)+SUMIF(Dez!$A$9:$A$39,$A62,Dez!H$9:H$39)</f>
        <v>0</v>
      </c>
      <c r="E62" s="496">
        <f>COUNTIF(Jan!$AJ$9:$AJ$39,$A62)+COUNTIF(Feb!$AJ$9:$AJ$39,$A62)+COUNTIF(Mar!$AI$9:$AI$39,$A62)+COUNTIF(Apr!$AI$9:$AI$39,$A62)+COUNTIF(Mai!$AI$9:$AI$39,$A62)+COUNTIF(Jun!$AI$9:$AI$39,$A62)+COUNTIF(Jul!$AI$9:$AI$39,$A62)+COUNTIF(Aug!$AI$9:$AI$39,$A62)+COUNTIF(Sep!$AI$9:$AI$39,$A62)+COUNTIF(Okt!$AI$9:$AI$39,$A62)+COUNTIF(Nov!$AI$9:$AI$39,$A62)+COUNTIF(Dez!$AI$9:$AI$39,$A62)</f>
        <v>0</v>
      </c>
      <c r="F62" s="496">
        <f>COUNTIF(Jan!$AJ$43:$AJ$73,$A62)+COUNTIF(Feb!$AJ$43:$AJ$73,$A62)+COUNTIF(Mar!$AI$43:$AI$73,$A62)+COUNTIF(Apr!$AI$43:$AI$73,$A62)+COUNTIF(Mai!$AI$43:$AI$73,$A62)+COUNTIF(Jun!$AI$43:$AI$73,$A62)+COUNTIF(Jul!$AI$43:$AI$73,$A62)+COUNTIF(Aug!$AI$43:$AI$73,$A62)+COUNTIF(Sep!$AI$43:$AI$73,$A62)+COUNTIF(Okt!$AI$43:$AI$73,$A62)+COUNTIF(Nov!$AI$43:$AI$73,$A62)+COUNTIF(Dez!$AI$43:$AI$73,$A62)</f>
        <v>0</v>
      </c>
      <c r="G62" s="496">
        <f t="shared" si="2"/>
        <v>0</v>
      </c>
      <c r="H62" s="93" t="str">
        <f t="shared" si="0"/>
        <v/>
      </c>
      <c r="I62" s="93" t="str">
        <f>IF(ISERROR(H62/(Start!$D$25*Start!$D$25)),"",H62/(Start!$D$25*Start!$D$25))</f>
        <v/>
      </c>
      <c r="J62" s="16">
        <f>SUMIF(Jan!$AJ$9:$AJ$39,$A62,Jan!AI$9:AI$39)+SUMIF(Feb!$AJ$9:$AJ$39,$A62,Feb!AI$9:AI$39)+SUMIF(Mar!$AJ$9:$AJ$39,$A62,Mar!AI$9:AI$39)+SUMIF(Apr!$AJ$9:$AJ$39,$A62,Apr!AI$9:AI$39)+SUMIF(Mai!$AJ$9:$AJ$39,$A62,Mai!AI$9:AI$39)+SUMIF(Jun!$AJ$9:$AJ$39,$A62,Jun!AI$9:AI$39)+SUMIF(Jul!$AJ$9:$AJ$39,$A62,Jul!AI$9:AI$39)+SUMIF(Aug!$AJ$9:$AJ$39,$A62,Aug!AI$9:AI$39)+SUMIF(Sep!$AJ$9:$AJ$39,$A62,Sep!AI$9:AI$39)+SUMIF(Okt!$AJ$9:$AJ$39,$A62,Okt!AI$9:AI$39)+SUMIF(Nov!$AJ$9:$AJ$39,$A62,Nov!AI$9:AI$39)+SUMIF(Dez!$AJ$9:$AJ$39,$A62,Dez!AI$9:AI$39)</f>
        <v>0</v>
      </c>
      <c r="K62" s="16">
        <f>SUMIF(Jan!$AJ$43:$AJ$73,$A62,Jan!AI$43:AI$73)+SUMIF(Feb!$AJ$43:$AJ$73,$A62,Feb!AI$43:AI$73)+SUMIF(Mar!$AJ$43:$AJ$73,$A62,Mar!AI$43:AI$73)+SUMIF(Apr!$AJ$43:$AJ$73,$A62,Apr!AI$43:AI$73)+SUMIF(Mai!$AJ$43:$AJ$73,$A62,Mai!AI$43:AI$73)+SUMIF(Jun!$AJ$43:$AJ$73,$A62,Jun!AI$43:AI$73)+SUMIF(Jul!$AJ$43:$AJ$73,$A62,Jul!AI$43:AI$73)+SUMIF(Aug!$AJ$43:$AJ$73,$A62,Aug!AI$43:AI$73)+SUMIF(Sep!$AJ$43:$AJ$73,$A62,Sep!AI$43:AI$73)+SUMIF(Okt!$AJ$43:$AJ$73,$A62,Okt!AI$43:AI$73)+SUMIF(Nov!$AJ$43:$AJ$73,$A62,Nov!AI$43:AI$73)+SUMIF(Dez!$AJ$43:$AJ$73,$A62,Dez!AI$43:AI$73)</f>
        <v>0</v>
      </c>
      <c r="L62" s="16" t="str">
        <f t="shared" si="3"/>
        <v/>
      </c>
      <c r="M62" s="17">
        <f>SUMIF(Jan!$AJ$9:$AJ$39,$A62,Jan!AK$9:AK$39)+SUMIF(Feb!$AJ$9:$AJ$39,$A62,Feb!AK$9:AK$39)+SUMIF(Mar!$AI$9:$AI$39,$A62,Mar!AK$9:AK$39)+SUMIF(Apr!$AI$9:$AI$39,$A62,Apr!AK$9:AK$39)+SUMIF(Mai!$AI$9:$AI$39,$A62,Mai!AK$9:AM$39)+SUMIF(Jun!$AI$9:$AI$39,$A62,Jun!AK$9:AK$39)+SUMIF(Jul!$AI$9:$AI$39,$A62,Jul!AK$9:AK$39)+SUMIF(Aug!$AI$9:$AI$39,$A62,Aug!AK$9:AK$39)+SUMIF(Sep!$AI$9:$AI$39,$A62,Sep!AK$9:AK$39)+SUMIF(Okt!$AI$9:$AI$39,$A62,Okt!AK$9:AK$39)+SUMIF(Nov!$AI$9:$AI$39,$A62,Nov!AK$9:AK$39)+SUMIF(Dez!$AI$9:$AI$39,$A62,Dez!AK$9:AK$39)</f>
        <v>0</v>
      </c>
      <c r="N62" s="17">
        <f>SUMIF(Jan!$AJ$43:$AJ$73,$A62,Jan!AK$43:AK$73)+SUMIF(Feb!$AJ$43:$AJ$73,$A62,Feb!AK$43:AK$73)+SUMIF(Mar!$AI$43:$AI$73,$A62,Mar!AK$43:AK$73)+SUMIF(Apr!$AI$43:$AI$73,$A62,Apr!AK$43:AK$73)+SUMIF(Mai!$AI$43:$AI$73,$A62,Mai!AK$43:AM$73)+SUMIF(Jun!$AI$43:$AI$73,$A62,Jun!AK$43:AK$73)+SUMIF(Jul!$AI$43:$AI$73,$A62,Jul!AK$43:AK$73)+SUMIF(Aug!$AI$43:$AI$73,$A62,Aug!AK$43:AK$73)+SUMIF(Sep!$AI$43:$AI$73,$A62,Sep!AK$43:AK$73)+SUMIF(Okt!$AI$43:$AI$73,$A62,Okt!AK$43:AK$73)+SUMIF(Nov!$AI$43:$AI$73,$A62,Nov!AK$43:AK$73)+SUMIF(Dez!$AI$43:$AI$73,$A62,Dez!AK$43:AK$73)</f>
        <v>0</v>
      </c>
      <c r="O62" s="17" t="str">
        <f t="shared" si="4"/>
        <v/>
      </c>
      <c r="P62" s="74">
        <f>SUMIF(Jan!$AJ$9:$AJ$39,$A62,Jan!AL$9:AL$39)+SUMIF(Feb!$AJ$9:$AJ$39,$A62,Feb!AL$9:AL$39)+SUMIF(Mar!$AJ$9:$AJ$39,$A62,Mar!AL$9:AL$39)+SUMIF(Apr!$AJ$9:$AJ$39,$A62,Apr!AL$9:AL$39)+SUMIF(Mai!$AJ$9:$AJ$39,$A62,Mai!AL$9:AL$39)+SUMIF(Jun!$AJ$9:$AJ$39,$A62,Jun!AL$9:AL$39)+SUMIF(Jul!$AJ$9:$AJ$39,$A62,Jul!AL$9:AL$39)+SUMIF(Aug!$AJ$9:$AJ$39,$A62,Aug!AL$9:AL$39)+SUMIF(Sep!$AJ$9:$AJ$39,$A62,Sep!AL$9:AL$39)+SUMIF(Okt!$AJ$9:$AJ$39,$A62,Okt!AL$9:AL$39)+SUMIF(Nov!$AJ$9:$AJ$39,$A62,Nov!AL$9:AL$39)+SUMIF(Dez!$AJ$9:$AJ$39,$A62,Dez!AL$9:AL$39)</f>
        <v>0</v>
      </c>
      <c r="Q62" s="74">
        <f ca="1">SUMIF(Jan!$AJ$34:$AJ$73,$A62,Jan!AL$43:AL$73)+SUMIF(Feb!$AJ$43:$AJ$73,$A62,Feb!AL$43:AL$73)+SUMIF(Mar!$AJ$43:$AJ$73,$A62,Mar!AL$43:AL$73)+SUMIF(Apr!$AJ$43:$AJ$73,$A62,Apr!AL$43:AL$73)+SUMIF(Mai!$AJ$43:$AJ$73,$A62,Mai!AL$43:AL$73)+SUMIF(Jun!$AJ$43:$AJ$73,$A62,Jun!AL$43:AL$73)+SUMIF(Jul!$AJ$43:$AJ$73,$A62,Jul!AL$43:AL$73)+SUMIF(Aug!$AJ$43:$AJ$73,$A62,Aug!AL$43:AL$73)+SUMIF(Sep!$AJ$43:$AJ$73,$A62,Sep!AL$43:AL$73)+SUMIF(Okt!$AJ$43:$AJ$73,$A62,Okt!AL$43:AL$73)+SUMIF(Nov!$AJ$43:$AJ$73,$A62,Nov!AL$43:AL$73)+SUMIF(Dez!$AJ$43:$AJ$73,$A62,Dez!AL$43:AL$73)</f>
        <v>0</v>
      </c>
      <c r="R62" s="11" t="str">
        <f t="shared" ca="1" si="5"/>
        <v/>
      </c>
      <c r="S62" s="74" t="str">
        <f>IF(V62=0,"",(SUMIF(Jan!AO$9:AO$73,A62,Jan!AN$9:AN$73)+SUMIF(Feb!AO$9:AO$73,A62,Feb!AN$9:AN$73)+SUMIF(Mar!AO$9:AO$73,A62,Mar!AN$9:AN$73)+SUMIF(Apr!AO$9:AO$73,A62,Apr!AN$9:AN$73)+SUMIF(Mai!AO$9:AO$73,A62,Mai!AN$9:AN$73)+SUMIF(Jun!AO$9:AO$73,A62,Jun!AN$9:AN$73)+SUMIF(Jul!AO$9:AO$73,A62,Jul!AN$9:AN$73)+SUMIF(Aug!AO$9:AO$73,A62,Aug!AN$9:AN$73)+SUMIF(Sep!AO$9:AO$73,A62,Sep!AN$9:AN$73)+SUMIF(Okt!AO$9:AO$73,A62,Okt!AN$9:AN$73)+SUMIF(Nov!AO$9:AO$73,A62,Nov!AN$9:AN$73)+SUMIF(Dez!AO$9:AO$73,A62,Dez!AN$9:AN$73))/V62)</f>
        <v/>
      </c>
      <c r="T62" s="1" t="str">
        <f t="shared" si="6"/>
        <v/>
      </c>
      <c r="U62" s="6" t="str">
        <f t="shared" si="7"/>
        <v/>
      </c>
      <c r="V62" s="94">
        <f>COUNTIF(Jan!$AJ$9:$AJ$39,$A62)+COUNTIF(Jan!$AJ$43:$AJ$73,$A62)+COUNTIF(Feb!$AJ$9:$AJ$39,$A62)+COUNTIF(Feb!$AJ$43:$AJ$73,$A62)+COUNTIF(Mar!$AJ$9:$AJ$39,$A62)+COUNTIF(Mar!$AJ$43:$AJ$73,$A62)+COUNTIF(Apr!$AJ$9:$AJ$39,$A62)+COUNTIF(Apr!$AJ$43:$AJ$73,$A62)+COUNTIF(Mai!$AJ$9:$AJ$39,$A62)+COUNTIF(Mai!$AJ$43:$AJ$73,$A62)+COUNTIF(Jun!$AJ$9:$AJ$39,$A62)+COUNTIF(Jun!$AJ$43:$AJ$73,$A62)+COUNTIF(Jul!$AJ$9:$AJ$39,$A62)+COUNTIF(Jul!$AJ$43:$AJ$73,$A62)+COUNTIF(Aug!$AJ$9:$AJ$39,$A62)+COUNTIF(Aug!$AJ$43:$AJ$73,$A62)+COUNTIF(Sep!$AJ$9:$AJ$39,$A62)+COUNTIF(Sep!$AJ$43:$AJ$73,$A62)+COUNTIF(Okt!$AJ$9:$AJ$39,$A62)+COUNTIF(Okt!$AJ$43:$AJ$73,$A62)+COUNTIF(Nov!$AJ$9:$AJ$39,$A62)+COUNTIF(Nov!$AJ$43:$AJ$73,$A62)+COUNTIF(Dez!$AJ$9:$AJ$39,$A62)+COUNTIF(Dez!$AJ$43:$AJ$73,$A62)</f>
        <v>0</v>
      </c>
      <c r="W62" s="8" t="str">
        <f t="shared" si="8"/>
        <v/>
      </c>
      <c r="X62" s="6" t="str">
        <f t="shared" si="9"/>
        <v/>
      </c>
      <c r="Y62" s="18" t="str">
        <f t="shared" si="10"/>
        <v/>
      </c>
    </row>
    <row r="63" spans="1:25" x14ac:dyDescent="0.2">
      <c r="A63" s="175">
        <f t="shared" si="11"/>
        <v>51</v>
      </c>
      <c r="B63" s="93" t="e">
        <f t="shared" si="1"/>
        <v>#N/A</v>
      </c>
      <c r="C63" s="495">
        <f>SUMIF(Jan!$A$9:$A$39,$A63,Jan!G$9:G$39)+SUMIF(Feb!$A$9:$A$39,$A63,Feb!G$9:G$39)+SUMIF(Mar!$A$9:$A$39,$A63,Mar!G$9:G$39)+SUMIF(Apr!$A$9:$A$39,$A63,Apr!G$9:G$39)+SUMIF(Mai!$A$9:$A$39,$A63,Mai!G$9:G$39)+SUMIF(Jun!$A$9:$A$39,$A63,Jun!G$9:G$39)+SUMIF(Jul!$A$9:$A$39,$A63,Jul!G$9:G$39)+SUMIF(Aug!$A$9:$A$39,$A63,Aug!G$9:G$39)+SUMIF(Sep!$A$9:$A$39,$A63,Sep!G$9:G$39)+SUMIF(Okt!$A$9:$A$39,$A63,Okt!G$9:G$39)+SUMIF(Nov!$A$9:$A$39,$A63,Nov!G$9:G$39)+SUMIF(Dez!$A$9:$A$39,$A63,Dez!G$9:G$39)</f>
        <v>0</v>
      </c>
      <c r="D63" s="496">
        <f>SUMIF(Jan!$A$9:$A$39,$A63,Jan!H$9:H$39)+SUMIF(Feb!$A$9:$A$39,$A63,Feb!H$9:H$39)+SUMIF(Mar!$A$9:$A$39,$A63,Mar!H$9:H$39)+SUMIF(Apr!$A$9:$A$39,$A63,Apr!H$9:H$39)+SUMIF(Mai!$A$9:$A$39,$A63,Mai!H$9:H$39)+SUMIF(Jun!$A$9:$A$39,$A63,Jun!H$9:H$39)+SUMIF(Jul!$A$9:$A$39,$A63,Jul!H$9:H$39)+SUMIF(Aug!$A$9:$A$39,$A63,Aug!H$9:H$39)+SUMIF(Sep!$A$9:$A$39,$A63,Sep!H$9:H$39)+SUMIF(Okt!$A$9:$A$39,$A63,Okt!H$9:H$39)+SUMIF(Nov!$A$9:$A$39,$A63,Nov!H$9:H$39)+SUMIF(Dez!$A$9:$A$39,$A63,Dez!H$9:H$39)</f>
        <v>0</v>
      </c>
      <c r="E63" s="496">
        <f>COUNTIF(Jan!$AJ$9:$AJ$39,$A63)+COUNTIF(Feb!$AJ$9:$AJ$39,$A63)+COUNTIF(Mar!$AI$9:$AI$39,$A63)+COUNTIF(Apr!$AI$9:$AI$39,$A63)+COUNTIF(Mai!$AI$9:$AI$39,$A63)+COUNTIF(Jun!$AI$9:$AI$39,$A63)+COUNTIF(Jul!$AI$9:$AI$39,$A63)+COUNTIF(Aug!$AI$9:$AI$39,$A63)+COUNTIF(Sep!$AI$9:$AI$39,$A63)+COUNTIF(Okt!$AI$9:$AI$39,$A63)+COUNTIF(Nov!$AI$9:$AI$39,$A63)+COUNTIF(Dez!$AI$9:$AI$39,$A63)</f>
        <v>0</v>
      </c>
      <c r="F63" s="496">
        <f>COUNTIF(Jan!$AJ$43:$AJ$73,$A63)+COUNTIF(Feb!$AJ$43:$AJ$73,$A63)+COUNTIF(Mar!$AI$43:$AI$73,$A63)+COUNTIF(Apr!$AI$43:$AI$73,$A63)+COUNTIF(Mai!$AI$43:$AI$73,$A63)+COUNTIF(Jun!$AI$43:$AI$73,$A63)+COUNTIF(Jul!$AI$43:$AI$73,$A63)+COUNTIF(Aug!$AI$43:$AI$73,$A63)+COUNTIF(Sep!$AI$43:$AI$73,$A63)+COUNTIF(Okt!$AI$43:$AI$73,$A63)+COUNTIF(Nov!$AI$43:$AI$73,$A63)+COUNTIF(Dez!$AI$43:$AI$73,$A63)</f>
        <v>0</v>
      </c>
      <c r="G63" s="496">
        <f t="shared" si="2"/>
        <v>0</v>
      </c>
      <c r="H63" s="93" t="str">
        <f t="shared" si="0"/>
        <v/>
      </c>
      <c r="I63" s="93" t="str">
        <f>IF(ISERROR(H63/(Start!$D$25*Start!$D$25)),"",H63/(Start!$D$25*Start!$D$25))</f>
        <v/>
      </c>
      <c r="J63" s="16">
        <f>SUMIF(Jan!$AJ$9:$AJ$39,$A63,Jan!AI$9:AI$39)+SUMIF(Feb!$AJ$9:$AJ$39,$A63,Feb!AI$9:AI$39)+SUMIF(Mar!$AJ$9:$AJ$39,$A63,Mar!AI$9:AI$39)+SUMIF(Apr!$AJ$9:$AJ$39,$A63,Apr!AI$9:AI$39)+SUMIF(Mai!$AJ$9:$AJ$39,$A63,Mai!AI$9:AI$39)+SUMIF(Jun!$AJ$9:$AJ$39,$A63,Jun!AI$9:AI$39)+SUMIF(Jul!$AJ$9:$AJ$39,$A63,Jul!AI$9:AI$39)+SUMIF(Aug!$AJ$9:$AJ$39,$A63,Aug!AI$9:AI$39)+SUMIF(Sep!$AJ$9:$AJ$39,$A63,Sep!AI$9:AI$39)+SUMIF(Okt!$AJ$9:$AJ$39,$A63,Okt!AI$9:AI$39)+SUMIF(Nov!$AJ$9:$AJ$39,$A63,Nov!AI$9:AI$39)+SUMIF(Dez!$AJ$9:$AJ$39,$A63,Dez!AI$9:AI$39)</f>
        <v>0</v>
      </c>
      <c r="K63" s="16">
        <f>SUMIF(Jan!$AJ$43:$AJ$73,$A63,Jan!AI$43:AI$73)+SUMIF(Feb!$AJ$43:$AJ$73,$A63,Feb!AI$43:AI$73)+SUMIF(Mar!$AJ$43:$AJ$73,$A63,Mar!AI$43:AI$73)+SUMIF(Apr!$AJ$43:$AJ$73,$A63,Apr!AI$43:AI$73)+SUMIF(Mai!$AJ$43:$AJ$73,$A63,Mai!AI$43:AI$73)+SUMIF(Jun!$AJ$43:$AJ$73,$A63,Jun!AI$43:AI$73)+SUMIF(Jul!$AJ$43:$AJ$73,$A63,Jul!AI$43:AI$73)+SUMIF(Aug!$AJ$43:$AJ$73,$A63,Aug!AI$43:AI$73)+SUMIF(Sep!$AJ$43:$AJ$73,$A63,Sep!AI$43:AI$73)+SUMIF(Okt!$AJ$43:$AJ$73,$A63,Okt!AI$43:AI$73)+SUMIF(Nov!$AJ$43:$AJ$73,$A63,Nov!AI$43:AI$73)+SUMIF(Dez!$AJ$43:$AJ$73,$A63,Dez!AI$43:AI$73)</f>
        <v>0</v>
      </c>
      <c r="L63" s="16" t="str">
        <f t="shared" si="3"/>
        <v/>
      </c>
      <c r="M63" s="17">
        <f>SUMIF(Jan!$AJ$9:$AJ$39,$A63,Jan!AK$9:AK$39)+SUMIF(Feb!$AJ$9:$AJ$39,$A63,Feb!AK$9:AK$39)+SUMIF(Mar!$AI$9:$AI$39,$A63,Mar!AK$9:AK$39)+SUMIF(Apr!$AI$9:$AI$39,$A63,Apr!AK$9:AK$39)+SUMIF(Mai!$AI$9:$AI$39,$A63,Mai!AK$9:AM$39)+SUMIF(Jun!$AI$9:$AI$39,$A63,Jun!AK$9:AK$39)+SUMIF(Jul!$AI$9:$AI$39,$A63,Jul!AK$9:AK$39)+SUMIF(Aug!$AI$9:$AI$39,$A63,Aug!AK$9:AK$39)+SUMIF(Sep!$AI$9:$AI$39,$A63,Sep!AK$9:AK$39)+SUMIF(Okt!$AI$9:$AI$39,$A63,Okt!AK$9:AK$39)+SUMIF(Nov!$AI$9:$AI$39,$A63,Nov!AK$9:AK$39)+SUMIF(Dez!$AI$9:$AI$39,$A63,Dez!AK$9:AK$39)</f>
        <v>0</v>
      </c>
      <c r="N63" s="17">
        <f>SUMIF(Jan!$AJ$43:$AJ$73,$A63,Jan!AK$43:AK$73)+SUMIF(Feb!$AJ$43:$AJ$73,$A63,Feb!AK$43:AK$73)+SUMIF(Mar!$AI$43:$AI$73,$A63,Mar!AK$43:AK$73)+SUMIF(Apr!$AI$43:$AI$73,$A63,Apr!AK$43:AK$73)+SUMIF(Mai!$AI$43:$AI$73,$A63,Mai!AK$43:AM$73)+SUMIF(Jun!$AI$43:$AI$73,$A63,Jun!AK$43:AK$73)+SUMIF(Jul!$AI$43:$AI$73,$A63,Jul!AK$43:AK$73)+SUMIF(Aug!$AI$43:$AI$73,$A63,Aug!AK$43:AK$73)+SUMIF(Sep!$AI$43:$AI$73,$A63,Sep!AK$43:AK$73)+SUMIF(Okt!$AI$43:$AI$73,$A63,Okt!AK$43:AK$73)+SUMIF(Nov!$AI$43:$AI$73,$A63,Nov!AK$43:AK$73)+SUMIF(Dez!$AI$43:$AI$73,$A63,Dez!AK$43:AK$73)</f>
        <v>0</v>
      </c>
      <c r="O63" s="17" t="str">
        <f t="shared" si="4"/>
        <v/>
      </c>
      <c r="P63" s="74">
        <f>SUMIF(Jan!$AJ$9:$AJ$39,$A63,Jan!AL$9:AL$39)+SUMIF(Feb!$AJ$9:$AJ$39,$A63,Feb!AL$9:AL$39)+SUMIF(Mar!$AJ$9:$AJ$39,$A63,Mar!AL$9:AL$39)+SUMIF(Apr!$AJ$9:$AJ$39,$A63,Apr!AL$9:AL$39)+SUMIF(Mai!$AJ$9:$AJ$39,$A63,Mai!AL$9:AL$39)+SUMIF(Jun!$AJ$9:$AJ$39,$A63,Jun!AL$9:AL$39)+SUMIF(Jul!$AJ$9:$AJ$39,$A63,Jul!AL$9:AL$39)+SUMIF(Aug!$AJ$9:$AJ$39,$A63,Aug!AL$9:AL$39)+SUMIF(Sep!$AJ$9:$AJ$39,$A63,Sep!AL$9:AL$39)+SUMIF(Okt!$AJ$9:$AJ$39,$A63,Okt!AL$9:AL$39)+SUMIF(Nov!$AJ$9:$AJ$39,$A63,Nov!AL$9:AL$39)+SUMIF(Dez!$AJ$9:$AJ$39,$A63,Dez!AL$9:AL$39)</f>
        <v>0</v>
      </c>
      <c r="Q63" s="74">
        <f ca="1">SUMIF(Jan!$AJ$34:$AJ$73,$A63,Jan!AL$43:AL$73)+SUMIF(Feb!$AJ$43:$AJ$73,$A63,Feb!AL$43:AL$73)+SUMIF(Mar!$AJ$43:$AJ$73,$A63,Mar!AL$43:AL$73)+SUMIF(Apr!$AJ$43:$AJ$73,$A63,Apr!AL$43:AL$73)+SUMIF(Mai!$AJ$43:$AJ$73,$A63,Mai!AL$43:AL$73)+SUMIF(Jun!$AJ$43:$AJ$73,$A63,Jun!AL$43:AL$73)+SUMIF(Jul!$AJ$43:$AJ$73,$A63,Jul!AL$43:AL$73)+SUMIF(Aug!$AJ$43:$AJ$73,$A63,Aug!AL$43:AL$73)+SUMIF(Sep!$AJ$43:$AJ$73,$A63,Sep!AL$43:AL$73)+SUMIF(Okt!$AJ$43:$AJ$73,$A63,Okt!AL$43:AL$73)+SUMIF(Nov!$AJ$43:$AJ$73,$A63,Nov!AL$43:AL$73)+SUMIF(Dez!$AJ$43:$AJ$73,$A63,Dez!AL$43:AL$73)</f>
        <v>0</v>
      </c>
      <c r="R63" s="11" t="str">
        <f t="shared" ca="1" si="5"/>
        <v/>
      </c>
      <c r="S63" s="74" t="str">
        <f>IF(V63=0,"",(SUMIF(Jan!AO$9:AO$73,A63,Jan!AN$9:AN$73)+SUMIF(Feb!AO$9:AO$73,A63,Feb!AN$9:AN$73)+SUMIF(Mar!AO$9:AO$73,A63,Mar!AN$9:AN$73)+SUMIF(Apr!AO$9:AO$73,A63,Apr!AN$9:AN$73)+SUMIF(Mai!AO$9:AO$73,A63,Mai!AN$9:AN$73)+SUMIF(Jun!AO$9:AO$73,A63,Jun!AN$9:AN$73)+SUMIF(Jul!AO$9:AO$73,A63,Jul!AN$9:AN$73)+SUMIF(Aug!AO$9:AO$73,A63,Aug!AN$9:AN$73)+SUMIF(Sep!AO$9:AO$73,A63,Sep!AN$9:AN$73)+SUMIF(Okt!AO$9:AO$73,A63,Okt!AN$9:AN$73)+SUMIF(Nov!AO$9:AO$73,A63,Nov!AN$9:AN$73)+SUMIF(Dez!AO$9:AO$73,A63,Dez!AN$9:AN$73))/V63)</f>
        <v/>
      </c>
      <c r="T63" s="1" t="str">
        <f t="shared" si="6"/>
        <v/>
      </c>
      <c r="U63" s="6" t="str">
        <f t="shared" si="7"/>
        <v/>
      </c>
      <c r="V63" s="94">
        <f>COUNTIF(Jan!$AJ$9:$AJ$39,$A63)+COUNTIF(Jan!$AJ$43:$AJ$73,$A63)+COUNTIF(Feb!$AJ$9:$AJ$39,$A63)+COUNTIF(Feb!$AJ$43:$AJ$73,$A63)+COUNTIF(Mar!$AJ$9:$AJ$39,$A63)+COUNTIF(Mar!$AJ$43:$AJ$73,$A63)+COUNTIF(Apr!$AJ$9:$AJ$39,$A63)+COUNTIF(Apr!$AJ$43:$AJ$73,$A63)+COUNTIF(Mai!$AJ$9:$AJ$39,$A63)+COUNTIF(Mai!$AJ$43:$AJ$73,$A63)+COUNTIF(Jun!$AJ$9:$AJ$39,$A63)+COUNTIF(Jun!$AJ$43:$AJ$73,$A63)+COUNTIF(Jul!$AJ$9:$AJ$39,$A63)+COUNTIF(Jul!$AJ$43:$AJ$73,$A63)+COUNTIF(Aug!$AJ$9:$AJ$39,$A63)+COUNTIF(Aug!$AJ$43:$AJ$73,$A63)+COUNTIF(Sep!$AJ$9:$AJ$39,$A63)+COUNTIF(Sep!$AJ$43:$AJ$73,$A63)+COUNTIF(Okt!$AJ$9:$AJ$39,$A63)+COUNTIF(Okt!$AJ$43:$AJ$73,$A63)+COUNTIF(Nov!$AJ$9:$AJ$39,$A63)+COUNTIF(Nov!$AJ$43:$AJ$73,$A63)+COUNTIF(Dez!$AJ$9:$AJ$39,$A63)+COUNTIF(Dez!$AJ$43:$AJ$73,$A63)</f>
        <v>0</v>
      </c>
      <c r="W63" s="8" t="str">
        <f t="shared" si="8"/>
        <v/>
      </c>
      <c r="X63" s="6" t="str">
        <f t="shared" si="9"/>
        <v/>
      </c>
      <c r="Y63" s="18" t="str">
        <f t="shared" si="10"/>
        <v/>
      </c>
    </row>
    <row r="64" spans="1:25" x14ac:dyDescent="0.2">
      <c r="A64" s="175">
        <f t="shared" si="11"/>
        <v>52</v>
      </c>
      <c r="B64" s="93" t="e">
        <f t="shared" si="1"/>
        <v>#N/A</v>
      </c>
      <c r="C64" s="495">
        <f>SUMIF(Jan!$A$9:$A$39,$A64,Jan!G$9:G$39)+SUMIF(Feb!$A$9:$A$39,$A64,Feb!G$9:G$39)+SUMIF(Mar!$A$9:$A$39,$A64,Mar!G$9:G$39)+SUMIF(Apr!$A$9:$A$39,$A64,Apr!G$9:G$39)+SUMIF(Mai!$A$9:$A$39,$A64,Mai!G$9:G$39)+SUMIF(Jun!$A$9:$A$39,$A64,Jun!G$9:G$39)+SUMIF(Jul!$A$9:$A$39,$A64,Jul!G$9:G$39)+SUMIF(Aug!$A$9:$A$39,$A64,Aug!G$9:G$39)+SUMIF(Sep!$A$9:$A$39,$A64,Sep!G$9:G$39)+SUMIF(Okt!$A$9:$A$39,$A64,Okt!G$9:G$39)+SUMIF(Nov!$A$9:$A$39,$A64,Nov!G$9:G$39)+SUMIF(Dez!$A$9:$A$39,$A64,Dez!G$9:G$39)</f>
        <v>0</v>
      </c>
      <c r="D64" s="496">
        <f>SUMIF(Jan!$A$9:$A$39,$A64,Jan!H$9:H$39)+SUMIF(Feb!$A$9:$A$39,$A64,Feb!H$9:H$39)+SUMIF(Mar!$A$9:$A$39,$A64,Mar!H$9:H$39)+SUMIF(Apr!$A$9:$A$39,$A64,Apr!H$9:H$39)+SUMIF(Mai!$A$9:$A$39,$A64,Mai!H$9:H$39)+SUMIF(Jun!$A$9:$A$39,$A64,Jun!H$9:H$39)+SUMIF(Jul!$A$9:$A$39,$A64,Jul!H$9:H$39)+SUMIF(Aug!$A$9:$A$39,$A64,Aug!H$9:H$39)+SUMIF(Sep!$A$9:$A$39,$A64,Sep!H$9:H$39)+SUMIF(Okt!$A$9:$A$39,$A64,Okt!H$9:H$39)+SUMIF(Nov!$A$9:$A$39,$A64,Nov!H$9:H$39)+SUMIF(Dez!$A$9:$A$39,$A64,Dez!H$9:H$39)</f>
        <v>0</v>
      </c>
      <c r="E64" s="496">
        <f>COUNTIF(Jan!$AJ$9:$AJ$39,$A64)+COUNTIF(Feb!$AJ$9:$AJ$39,$A64)+COUNTIF(Mar!$AI$9:$AI$39,$A64)+COUNTIF(Apr!$AI$9:$AI$39,$A64)+COUNTIF(Mai!$AI$9:$AI$39,$A64)+COUNTIF(Jun!$AI$9:$AI$39,$A64)+COUNTIF(Jul!$AI$9:$AI$39,$A64)+COUNTIF(Aug!$AI$9:$AI$39,$A64)+COUNTIF(Sep!$AI$9:$AI$39,$A64)+COUNTIF(Okt!$AI$9:$AI$39,$A64)+COUNTIF(Nov!$AI$9:$AI$39,$A64)+COUNTIF(Dez!$AI$9:$AI$39,$A64)</f>
        <v>0</v>
      </c>
      <c r="F64" s="496">
        <f>COUNTIF(Jan!$AJ$43:$AJ$73,$A64)+COUNTIF(Feb!$AJ$43:$AJ$73,$A64)+COUNTIF(Mar!$AI$43:$AI$73,$A64)+COUNTIF(Apr!$AI$43:$AI$73,$A64)+COUNTIF(Mai!$AI$43:$AI$73,$A64)+COUNTIF(Jun!$AI$43:$AI$73,$A64)+COUNTIF(Jul!$AI$43:$AI$73,$A64)+COUNTIF(Aug!$AI$43:$AI$73,$A64)+COUNTIF(Sep!$AI$43:$AI$73,$A64)+COUNTIF(Okt!$AI$43:$AI$73,$A64)+COUNTIF(Nov!$AI$43:$AI$73,$A64)+COUNTIF(Dez!$AI$43:$AI$73,$A64)</f>
        <v>0</v>
      </c>
      <c r="G64" s="496">
        <f t="shared" si="2"/>
        <v>0</v>
      </c>
      <c r="H64" s="93" t="str">
        <f t="shared" si="0"/>
        <v/>
      </c>
      <c r="I64" s="93" t="str">
        <f>IF(ISERROR(H64/(Start!$D$25*Start!$D$25)),"",H64/(Start!$D$25*Start!$D$25))</f>
        <v/>
      </c>
      <c r="J64" s="16">
        <f>SUMIF(Jan!$AJ$9:$AJ$39,$A64,Jan!AI$9:AI$39)+SUMIF(Feb!$AJ$9:$AJ$39,$A64,Feb!AI$9:AI$39)+SUMIF(Mar!$AJ$9:$AJ$39,$A64,Mar!AI$9:AI$39)+SUMIF(Apr!$AJ$9:$AJ$39,$A64,Apr!AI$9:AI$39)+SUMIF(Mai!$AJ$9:$AJ$39,$A64,Mai!AI$9:AI$39)+SUMIF(Jun!$AJ$9:$AJ$39,$A64,Jun!AI$9:AI$39)+SUMIF(Jul!$AJ$9:$AJ$39,$A64,Jul!AI$9:AI$39)+SUMIF(Aug!$AJ$9:$AJ$39,$A64,Aug!AI$9:AI$39)+SUMIF(Sep!$AJ$9:$AJ$39,$A64,Sep!AI$9:AI$39)+SUMIF(Okt!$AJ$9:$AJ$39,$A64,Okt!AI$9:AI$39)+SUMIF(Nov!$AJ$9:$AJ$39,$A64,Nov!AI$9:AI$39)+SUMIF(Dez!$AJ$9:$AJ$39,$A64,Dez!AI$9:AI$39)</f>
        <v>0</v>
      </c>
      <c r="K64" s="16">
        <f>SUMIF(Jan!$AJ$43:$AJ$73,$A64,Jan!AI$43:AI$73)+SUMIF(Feb!$AJ$43:$AJ$73,$A64,Feb!AI$43:AI$73)+SUMIF(Mar!$AJ$43:$AJ$73,$A64,Mar!AI$43:AI$73)+SUMIF(Apr!$AJ$43:$AJ$73,$A64,Apr!AI$43:AI$73)+SUMIF(Mai!$AJ$43:$AJ$73,$A64,Mai!AI$43:AI$73)+SUMIF(Jun!$AJ$43:$AJ$73,$A64,Jun!AI$43:AI$73)+SUMIF(Jul!$AJ$43:$AJ$73,$A64,Jul!AI$43:AI$73)+SUMIF(Aug!$AJ$43:$AJ$73,$A64,Aug!AI$43:AI$73)+SUMIF(Sep!$AJ$43:$AJ$73,$A64,Sep!AI$43:AI$73)+SUMIF(Okt!$AJ$43:$AJ$73,$A64,Okt!AI$43:AI$73)+SUMIF(Nov!$AJ$43:$AJ$73,$A64,Nov!AI$43:AI$73)+SUMIF(Dez!$AJ$43:$AJ$73,$A64,Dez!AI$43:AI$73)</f>
        <v>0</v>
      </c>
      <c r="L64" s="16" t="str">
        <f t="shared" si="3"/>
        <v/>
      </c>
      <c r="M64" s="17">
        <f>SUMIF(Jan!$AJ$9:$AJ$39,$A64,Jan!AK$9:AK$39)+SUMIF(Feb!$AJ$9:$AJ$39,$A64,Feb!AK$9:AK$39)+SUMIF(Mar!$AI$9:$AI$39,$A64,Mar!AK$9:AK$39)+SUMIF(Apr!$AI$9:$AI$39,$A64,Apr!AK$9:AK$39)+SUMIF(Mai!$AI$9:$AI$39,$A64,Mai!AK$9:AM$39)+SUMIF(Jun!$AI$9:$AI$39,$A64,Jun!AK$9:AK$39)+SUMIF(Jul!$AI$9:$AI$39,$A64,Jul!AK$9:AK$39)+SUMIF(Aug!$AI$9:$AI$39,$A64,Aug!AK$9:AK$39)+SUMIF(Sep!$AI$9:$AI$39,$A64,Sep!AK$9:AK$39)+SUMIF(Okt!$AI$9:$AI$39,$A64,Okt!AK$9:AK$39)+SUMIF(Nov!$AI$9:$AI$39,$A64,Nov!AK$9:AK$39)+SUMIF(Dez!$AI$9:$AI$39,$A64,Dez!AK$9:AK$39)</f>
        <v>0</v>
      </c>
      <c r="N64" s="17">
        <f>SUMIF(Jan!$AJ$43:$AJ$73,$A64,Jan!AK$43:AK$73)+SUMIF(Feb!$AJ$43:$AJ$73,$A64,Feb!AK$43:AK$73)+SUMIF(Mar!$AI$43:$AI$73,$A64,Mar!AK$43:AK$73)+SUMIF(Apr!$AI$43:$AI$73,$A64,Apr!AK$43:AK$73)+SUMIF(Mai!$AI$43:$AI$73,$A64,Mai!AK$43:AM$73)+SUMIF(Jun!$AI$43:$AI$73,$A64,Jun!AK$43:AK$73)+SUMIF(Jul!$AI$43:$AI$73,$A64,Jul!AK$43:AK$73)+SUMIF(Aug!$AI$43:$AI$73,$A64,Aug!AK$43:AK$73)+SUMIF(Sep!$AI$43:$AI$73,$A64,Sep!AK$43:AK$73)+SUMIF(Okt!$AI$43:$AI$73,$A64,Okt!AK$43:AK$73)+SUMIF(Nov!$AI$43:$AI$73,$A64,Nov!AK$43:AK$73)+SUMIF(Dez!$AI$43:$AI$73,$A64,Dez!AK$43:AK$73)</f>
        <v>0</v>
      </c>
      <c r="O64" s="17" t="str">
        <f t="shared" si="4"/>
        <v/>
      </c>
      <c r="P64" s="74">
        <f>SUMIF(Jan!$AJ$9:$AJ$39,$A64,Jan!AL$9:AL$39)+SUMIF(Feb!$AJ$9:$AJ$39,$A64,Feb!AL$9:AL$39)+SUMIF(Mar!$AJ$9:$AJ$39,$A64,Mar!AL$9:AL$39)+SUMIF(Apr!$AJ$9:$AJ$39,$A64,Apr!AL$9:AL$39)+SUMIF(Mai!$AJ$9:$AJ$39,$A64,Mai!AL$9:AL$39)+SUMIF(Jun!$AJ$9:$AJ$39,$A64,Jun!AL$9:AL$39)+SUMIF(Jul!$AJ$9:$AJ$39,$A64,Jul!AL$9:AL$39)+SUMIF(Aug!$AJ$9:$AJ$39,$A64,Aug!AL$9:AL$39)+SUMIF(Sep!$AJ$9:$AJ$39,$A64,Sep!AL$9:AL$39)+SUMIF(Okt!$AJ$9:$AJ$39,$A64,Okt!AL$9:AL$39)+SUMIF(Nov!$AJ$9:$AJ$39,$A64,Nov!AL$9:AL$39)+SUMIF(Dez!$AJ$9:$AJ$39,$A64,Dez!AL$9:AL$39)</f>
        <v>0</v>
      </c>
      <c r="Q64" s="74">
        <f ca="1">SUMIF(Jan!$AJ$34:$AJ$73,$A64,Jan!AL$43:AL$73)+SUMIF(Feb!$AJ$43:$AJ$73,$A64,Feb!AL$43:AL$73)+SUMIF(Mar!$AJ$43:$AJ$73,$A64,Mar!AL$43:AL$73)+SUMIF(Apr!$AJ$43:$AJ$73,$A64,Apr!AL$43:AL$73)+SUMIF(Mai!$AJ$43:$AJ$73,$A64,Mai!AL$43:AL$73)+SUMIF(Jun!$AJ$43:$AJ$73,$A64,Jun!AL$43:AL$73)+SUMIF(Jul!$AJ$43:$AJ$73,$A64,Jul!AL$43:AL$73)+SUMIF(Aug!$AJ$43:$AJ$73,$A64,Aug!AL$43:AL$73)+SUMIF(Sep!$AJ$43:$AJ$73,$A64,Sep!AL$43:AL$73)+SUMIF(Okt!$AJ$43:$AJ$73,$A64,Okt!AL$43:AL$73)+SUMIF(Nov!$AJ$43:$AJ$73,$A64,Nov!AL$43:AL$73)+SUMIF(Dez!$AJ$43:$AJ$73,$A64,Dez!AL$43:AL$73)</f>
        <v>0</v>
      </c>
      <c r="R64" s="11" t="str">
        <f t="shared" ca="1" si="5"/>
        <v/>
      </c>
      <c r="S64" s="74" t="str">
        <f>IF(V64=0,"",(SUMIF(Jan!AO$9:AO$73,A64,Jan!AN$9:AN$73)+SUMIF(Feb!AO$9:AO$73,A64,Feb!AN$9:AN$73)+SUMIF(Mar!AO$9:AO$73,A64,Mar!AN$9:AN$73)+SUMIF(Apr!AO$9:AO$73,A64,Apr!AN$9:AN$73)+SUMIF(Mai!AO$9:AO$73,A64,Mai!AN$9:AN$73)+SUMIF(Jun!AO$9:AO$73,A64,Jun!AN$9:AN$73)+SUMIF(Jul!AO$9:AO$73,A64,Jul!AN$9:AN$73)+SUMIF(Aug!AO$9:AO$73,A64,Aug!AN$9:AN$73)+SUMIF(Sep!AO$9:AO$73,A64,Sep!AN$9:AN$73)+SUMIF(Okt!AO$9:AO$73,A64,Okt!AN$9:AN$73)+SUMIF(Nov!AO$9:AO$73,A64,Nov!AN$9:AN$73)+SUMIF(Dez!AO$9:AO$73,A64,Dez!AN$9:AN$73))/V64)</f>
        <v/>
      </c>
      <c r="T64" s="1" t="str">
        <f t="shared" si="6"/>
        <v/>
      </c>
      <c r="U64" s="6" t="str">
        <f t="shared" si="7"/>
        <v/>
      </c>
      <c r="V64" s="94">
        <f>COUNTIF(Jan!$AJ$9:$AJ$39,$A64)+COUNTIF(Jan!$AJ$43:$AJ$73,$A64)+COUNTIF(Feb!$AJ$9:$AJ$39,$A64)+COUNTIF(Feb!$AJ$43:$AJ$73,$A64)+COUNTIF(Mar!$AJ$9:$AJ$39,$A64)+COUNTIF(Mar!$AJ$43:$AJ$73,$A64)+COUNTIF(Apr!$AJ$9:$AJ$39,$A64)+COUNTIF(Apr!$AJ$43:$AJ$73,$A64)+COUNTIF(Mai!$AJ$9:$AJ$39,$A64)+COUNTIF(Mai!$AJ$43:$AJ$73,$A64)+COUNTIF(Jun!$AJ$9:$AJ$39,$A64)+COUNTIF(Jun!$AJ$43:$AJ$73,$A64)+COUNTIF(Jul!$AJ$9:$AJ$39,$A64)+COUNTIF(Jul!$AJ$43:$AJ$73,$A64)+COUNTIF(Aug!$AJ$9:$AJ$39,$A64)+COUNTIF(Aug!$AJ$43:$AJ$73,$A64)+COUNTIF(Sep!$AJ$9:$AJ$39,$A64)+COUNTIF(Sep!$AJ$43:$AJ$73,$A64)+COUNTIF(Okt!$AJ$9:$AJ$39,$A64)+COUNTIF(Okt!$AJ$43:$AJ$73,$A64)+COUNTIF(Nov!$AJ$9:$AJ$39,$A64)+COUNTIF(Nov!$AJ$43:$AJ$73,$A64)+COUNTIF(Dez!$AJ$9:$AJ$39,$A64)+COUNTIF(Dez!$AJ$43:$AJ$73,$A64)</f>
        <v>0</v>
      </c>
      <c r="W64" s="8" t="str">
        <f t="shared" si="8"/>
        <v/>
      </c>
      <c r="X64" s="6" t="str">
        <f t="shared" si="9"/>
        <v/>
      </c>
      <c r="Y64" s="18" t="str">
        <f t="shared" si="10"/>
        <v/>
      </c>
    </row>
    <row r="65" spans="1:25" x14ac:dyDescent="0.2">
      <c r="A65" s="175">
        <f t="shared" si="11"/>
        <v>53</v>
      </c>
      <c r="B65" s="93" t="e">
        <f t="shared" si="1"/>
        <v>#N/A</v>
      </c>
      <c r="C65" s="495">
        <f>SUMIF(Jan!$A$9:$A$39,$A65,Jan!G$9:G$39)+SUMIF(Feb!$A$9:$A$39,$A65,Feb!G$9:G$39)+SUMIF(Mar!$A$9:$A$39,$A65,Mar!G$9:G$39)+SUMIF(Apr!$A$9:$A$39,$A65,Apr!G$9:G$39)+SUMIF(Mai!$A$9:$A$39,$A65,Mai!G$9:G$39)+SUMIF(Jun!$A$9:$A$39,$A65,Jun!G$9:G$39)+SUMIF(Jul!$A$9:$A$39,$A65,Jul!G$9:G$39)+SUMIF(Aug!$A$9:$A$39,$A65,Aug!G$9:G$39)+SUMIF(Sep!$A$9:$A$39,$A65,Sep!G$9:G$39)+SUMIF(Okt!$A$9:$A$39,$A65,Okt!G$9:G$39)+SUMIF(Nov!$A$9:$A$39,$A65,Nov!G$9:G$39)+SUMIF(Dez!$A$9:$A$39,$A65,Dez!G$9:G$39)</f>
        <v>0</v>
      </c>
      <c r="D65" s="496">
        <f>SUMIF(Jan!$A$9:$A$39,$A65,Jan!H$9:H$39)+SUMIF(Feb!$A$9:$A$39,$A65,Feb!H$9:H$39)+SUMIF(Mar!$A$9:$A$39,$A65,Mar!H$9:H$39)+SUMIF(Apr!$A$9:$A$39,$A65,Apr!H$9:H$39)+SUMIF(Mai!$A$9:$A$39,$A65,Mai!H$9:H$39)+SUMIF(Jun!$A$9:$A$39,$A65,Jun!H$9:H$39)+SUMIF(Jul!$A$9:$A$39,$A65,Jul!H$9:H$39)+SUMIF(Aug!$A$9:$A$39,$A65,Aug!H$9:H$39)+SUMIF(Sep!$A$9:$A$39,$A65,Sep!H$9:H$39)+SUMIF(Okt!$A$9:$A$39,$A65,Okt!H$9:H$39)+SUMIF(Nov!$A$9:$A$39,$A65,Nov!H$9:H$39)+SUMIF(Dez!$A$9:$A$39,$A65,Dez!H$9:H$39)</f>
        <v>0</v>
      </c>
      <c r="E65" s="496">
        <f>COUNTIF(Jan!$AJ$9:$AJ$39,$A65)+COUNTIF(Feb!$AJ$9:$AJ$39,$A65)+COUNTIF(Mar!$AI$9:$AI$39,$A65)+COUNTIF(Apr!$AI$9:$AI$39,$A65)+COUNTIF(Mai!$AI$9:$AI$39,$A65)+COUNTIF(Jun!$AI$9:$AI$39,$A65)+COUNTIF(Jul!$AI$9:$AI$39,$A65)+COUNTIF(Aug!$AI$9:$AI$39,$A65)+COUNTIF(Sep!$AI$9:$AI$39,$A65)+COUNTIF(Okt!$AI$9:$AI$39,$A65)+COUNTIF(Nov!$AI$9:$AI$39,$A65)+COUNTIF(Dez!$AI$9:$AI$39,$A65)</f>
        <v>0</v>
      </c>
      <c r="F65" s="496">
        <f>COUNTIF(Jan!$AJ$43:$AJ$73,$A65)+COUNTIF(Feb!$AJ$43:$AJ$73,$A65)+COUNTIF(Mar!$AI$43:$AI$73,$A65)+COUNTIF(Apr!$AI$43:$AI$73,$A65)+COUNTIF(Mai!$AI$43:$AI$73,$A65)+COUNTIF(Jun!$AI$43:$AI$73,$A65)+COUNTIF(Jul!$AI$43:$AI$73,$A65)+COUNTIF(Aug!$AI$43:$AI$73,$A65)+COUNTIF(Sep!$AI$43:$AI$73,$A65)+COUNTIF(Okt!$AI$43:$AI$73,$A65)+COUNTIF(Nov!$AI$43:$AI$73,$A65)+COUNTIF(Dez!$AI$43:$AI$73,$A65)</f>
        <v>0</v>
      </c>
      <c r="G65" s="496">
        <f t="shared" si="2"/>
        <v>0</v>
      </c>
      <c r="H65" s="93" t="str">
        <f t="shared" si="0"/>
        <v/>
      </c>
      <c r="I65" s="93" t="str">
        <f>IF(ISERROR(H65/(Start!$D$25*Start!$D$25)),"",H65/(Start!$D$25*Start!$D$25))</f>
        <v/>
      </c>
      <c r="J65" s="16">
        <f>SUMIF(Jan!$AJ$9:$AJ$39,$A65,Jan!AI$9:AI$39)+SUMIF(Feb!$AJ$9:$AJ$39,$A65,Feb!AI$9:AI$39)+SUMIF(Mar!$AJ$9:$AJ$39,$A65,Mar!AI$9:AI$39)+SUMIF(Apr!$AJ$9:$AJ$39,$A65,Apr!AI$9:AI$39)+SUMIF(Mai!$AJ$9:$AJ$39,$A65,Mai!AI$9:AI$39)+SUMIF(Jun!$AJ$9:$AJ$39,$A65,Jun!AI$9:AI$39)+SUMIF(Jul!$AJ$9:$AJ$39,$A65,Jul!AI$9:AI$39)+SUMIF(Aug!$AJ$9:$AJ$39,$A65,Aug!AI$9:AI$39)+SUMIF(Sep!$AJ$9:$AJ$39,$A65,Sep!AI$9:AI$39)+SUMIF(Okt!$AJ$9:$AJ$39,$A65,Okt!AI$9:AI$39)+SUMIF(Nov!$AJ$9:$AJ$39,$A65,Nov!AI$9:AI$39)+SUMIF(Dez!$AJ$9:$AJ$39,$A65,Dez!AI$9:AI$39)</f>
        <v>0</v>
      </c>
      <c r="K65" s="16">
        <f>SUMIF(Jan!$AJ$43:$AJ$73,$A65,Jan!AI$43:AI$73)+SUMIF(Feb!$AJ$43:$AJ$73,$A65,Feb!AI$43:AI$73)+SUMIF(Mar!$AJ$43:$AJ$73,$A65,Mar!AI$43:AI$73)+SUMIF(Apr!$AJ$43:$AJ$73,$A65,Apr!AI$43:AI$73)+SUMIF(Mai!$AJ$43:$AJ$73,$A65,Mai!AI$43:AI$73)+SUMIF(Jun!$AJ$43:$AJ$73,$A65,Jun!AI$43:AI$73)+SUMIF(Jul!$AJ$43:$AJ$73,$A65,Jul!AI$43:AI$73)+SUMIF(Aug!$AJ$43:$AJ$73,$A65,Aug!AI$43:AI$73)+SUMIF(Sep!$AJ$43:$AJ$73,$A65,Sep!AI$43:AI$73)+SUMIF(Okt!$AJ$43:$AJ$73,$A65,Okt!AI$43:AI$73)+SUMIF(Nov!$AJ$43:$AJ$73,$A65,Nov!AI$43:AI$73)+SUMIF(Dez!$AJ$43:$AJ$73,$A65,Dez!AI$43:AI$73)</f>
        <v>0</v>
      </c>
      <c r="L65" s="16" t="str">
        <f t="shared" si="3"/>
        <v/>
      </c>
      <c r="M65" s="17">
        <f>SUMIF(Jan!$AJ$9:$AJ$39,$A65,Jan!AK$9:AK$39)+SUMIF(Feb!$AJ$9:$AJ$39,$A65,Feb!AK$9:AK$39)+SUMIF(Mar!$AI$9:$AI$39,$A65,Mar!AK$9:AK$39)+SUMIF(Apr!$AI$9:$AI$39,$A65,Apr!AK$9:AK$39)+SUMIF(Mai!$AI$9:$AI$39,$A65,Mai!AK$9:AM$39)+SUMIF(Jun!$AI$9:$AI$39,$A65,Jun!AK$9:AK$39)+SUMIF(Jul!$AI$9:$AI$39,$A65,Jul!AK$9:AK$39)+SUMIF(Aug!$AI$9:$AI$39,$A65,Aug!AK$9:AK$39)+SUMIF(Sep!$AI$9:$AI$39,$A65,Sep!AK$9:AK$39)+SUMIF(Okt!$AI$9:$AI$39,$A65,Okt!AK$9:AK$39)+SUMIF(Nov!$AI$9:$AI$39,$A65,Nov!AK$9:AK$39)+SUMIF(Dez!$AI$9:$AI$39,$A65,Dez!AK$9:AK$39)</f>
        <v>0</v>
      </c>
      <c r="N65" s="17">
        <f>SUMIF(Jan!$AJ$43:$AJ$73,$A65,Jan!AK$43:AK$73)+SUMIF(Feb!$AJ$43:$AJ$73,$A65,Feb!AK$43:AK$73)+SUMIF(Mar!$AI$43:$AI$73,$A65,Mar!AK$43:AK$73)+SUMIF(Apr!$AI$43:$AI$73,$A65,Apr!AK$43:AK$73)+SUMIF(Mai!$AI$43:$AI$73,$A65,Mai!AK$43:AM$73)+SUMIF(Jun!$AI$43:$AI$73,$A65,Jun!AK$43:AK$73)+SUMIF(Jul!$AI$43:$AI$73,$A65,Jul!AK$43:AK$73)+SUMIF(Aug!$AI$43:$AI$73,$A65,Aug!AK$43:AK$73)+SUMIF(Sep!$AI$43:$AI$73,$A65,Sep!AK$43:AK$73)+SUMIF(Okt!$AI$43:$AI$73,$A65,Okt!AK$43:AK$73)+SUMIF(Nov!$AI$43:$AI$73,$A65,Nov!AK$43:AK$73)+SUMIF(Dez!$AI$43:$AI$73,$A65,Dez!AK$43:AK$73)</f>
        <v>0</v>
      </c>
      <c r="O65" s="17" t="str">
        <f t="shared" si="4"/>
        <v/>
      </c>
      <c r="P65" s="74">
        <f>SUMIF(Jan!$AJ$9:$AJ$39,$A65,Jan!AL$9:AL$39)+SUMIF(Feb!$AJ$9:$AJ$39,$A65,Feb!AL$9:AL$39)+SUMIF(Mar!$AJ$9:$AJ$39,$A65,Mar!AL$9:AL$39)+SUMIF(Apr!$AJ$9:$AJ$39,$A65,Apr!AL$9:AL$39)+SUMIF(Mai!$AJ$9:$AJ$39,$A65,Mai!AL$9:AL$39)+SUMIF(Jun!$AJ$9:$AJ$39,$A65,Jun!AL$9:AL$39)+SUMIF(Jul!$AJ$9:$AJ$39,$A65,Jul!AL$9:AL$39)+SUMIF(Aug!$AJ$9:$AJ$39,$A65,Aug!AL$9:AL$39)+SUMIF(Sep!$AJ$9:$AJ$39,$A65,Sep!AL$9:AL$39)+SUMIF(Okt!$AJ$9:$AJ$39,$A65,Okt!AL$9:AL$39)+SUMIF(Nov!$AJ$9:$AJ$39,$A65,Nov!AL$9:AL$39)+SUMIF(Dez!$AJ$9:$AJ$39,$A65,Dez!AL$9:AL$39)</f>
        <v>0</v>
      </c>
      <c r="Q65" s="74">
        <f ca="1">SUMIF(Jan!$AJ$34:$AJ$73,$A65,Jan!AL$43:AL$73)+SUMIF(Feb!$AJ$43:$AJ$73,$A65,Feb!AL$43:AL$73)+SUMIF(Mar!$AJ$43:$AJ$73,$A65,Mar!AL$43:AL$73)+SUMIF(Apr!$AJ$43:$AJ$73,$A65,Apr!AL$43:AL$73)+SUMIF(Mai!$AJ$43:$AJ$73,$A65,Mai!AL$43:AL$73)+SUMIF(Jun!$AJ$43:$AJ$73,$A65,Jun!AL$43:AL$73)+SUMIF(Jul!$AJ$43:$AJ$73,$A65,Jul!AL$43:AL$73)+SUMIF(Aug!$AJ$43:$AJ$73,$A65,Aug!AL$43:AL$73)+SUMIF(Sep!$AJ$43:$AJ$73,$A65,Sep!AL$43:AL$73)+SUMIF(Okt!$AJ$43:$AJ$73,$A65,Okt!AL$43:AL$73)+SUMIF(Nov!$AJ$43:$AJ$73,$A65,Nov!AL$43:AL$73)+SUMIF(Dez!$AJ$43:$AJ$73,$A65,Dez!AL$43:AL$73)</f>
        <v>0</v>
      </c>
      <c r="R65" s="11" t="str">
        <f t="shared" ca="1" si="5"/>
        <v/>
      </c>
      <c r="S65" s="74" t="str">
        <f>IF(V65=0,"",(SUMIF(Jan!AO$9:AO$73,A65,Jan!AN$9:AN$73)+SUMIF(Feb!AO$9:AO$73,A65,Feb!AN$9:AN$73)+SUMIF(Mar!AO$9:AO$73,A65,Mar!AN$9:AN$73)+SUMIF(Apr!AO$9:AO$73,A65,Apr!AN$9:AN$73)+SUMIF(Mai!AO$9:AO$73,A65,Mai!AN$9:AN$73)+SUMIF(Jun!AO$9:AO$73,A65,Jun!AN$9:AN$73)+SUMIF(Jul!AO$9:AO$73,A65,Jul!AN$9:AN$73)+SUMIF(Aug!AO$9:AO$73,A65,Aug!AN$9:AN$73)+SUMIF(Sep!AO$9:AO$73,A65,Sep!AN$9:AN$73)+SUMIF(Okt!AO$9:AO$73,A65,Okt!AN$9:AN$73)+SUMIF(Nov!AO$9:AO$73,A65,Nov!AN$9:AN$73)+SUMIF(Dez!AO$9:AO$73,A65,Dez!AN$9:AN$73))/V65)</f>
        <v/>
      </c>
      <c r="T65" s="1" t="str">
        <f t="shared" si="6"/>
        <v/>
      </c>
      <c r="U65" s="6" t="str">
        <f t="shared" si="7"/>
        <v/>
      </c>
      <c r="V65" s="94">
        <f>COUNTIF(Jan!$AJ$9:$AJ$39,$A65)+COUNTIF(Jan!$AJ$43:$AJ$73,$A65)+COUNTIF(Feb!$AJ$9:$AJ$39,$A65)+COUNTIF(Feb!$AJ$43:$AJ$73,$A65)+COUNTIF(Mar!$AJ$9:$AJ$39,$A65)+COUNTIF(Mar!$AJ$43:$AJ$73,$A65)+COUNTIF(Apr!$AJ$9:$AJ$39,$A65)+COUNTIF(Apr!$AJ$43:$AJ$73,$A65)+COUNTIF(Mai!$AJ$9:$AJ$39,$A65)+COUNTIF(Mai!$AJ$43:$AJ$73,$A65)+COUNTIF(Jun!$AJ$9:$AJ$39,$A65)+COUNTIF(Jun!$AJ$43:$AJ$73,$A65)+COUNTIF(Jul!$AJ$9:$AJ$39,$A65)+COUNTIF(Jul!$AJ$43:$AJ$73,$A65)+COUNTIF(Aug!$AJ$9:$AJ$39,$A65)+COUNTIF(Aug!$AJ$43:$AJ$73,$A65)+COUNTIF(Sep!$AJ$9:$AJ$39,$A65)+COUNTIF(Sep!$AJ$43:$AJ$73,$A65)+COUNTIF(Okt!$AJ$9:$AJ$39,$A65)+COUNTIF(Okt!$AJ$43:$AJ$73,$A65)+COUNTIF(Nov!$AJ$9:$AJ$39,$A65)+COUNTIF(Nov!$AJ$43:$AJ$73,$A65)+COUNTIF(Dez!$AJ$9:$AJ$39,$A65)+COUNTIF(Dez!$AJ$43:$AJ$73,$A65)</f>
        <v>0</v>
      </c>
      <c r="W65" s="8" t="str">
        <f t="shared" si="8"/>
        <v/>
      </c>
      <c r="X65" s="6" t="str">
        <f t="shared" si="9"/>
        <v/>
      </c>
      <c r="Y65" s="18" t="str">
        <f t="shared" si="10"/>
        <v/>
      </c>
    </row>
    <row r="66" spans="1:25" x14ac:dyDescent="0.2">
      <c r="A66" s="175">
        <f t="shared" si="11"/>
        <v>54</v>
      </c>
      <c r="B66" s="93" t="e">
        <f t="shared" si="1"/>
        <v>#N/A</v>
      </c>
      <c r="C66" s="495">
        <f>SUMIF(Jan!$A$9:$A$39,$A66,Jan!G$9:G$39)+SUMIF(Feb!$A$9:$A$39,$A66,Feb!G$9:G$39)+SUMIF(Mar!$A$9:$A$39,$A66,Mar!G$9:G$39)+SUMIF(Apr!$A$9:$A$39,$A66,Apr!G$9:G$39)+SUMIF(Mai!$A$9:$A$39,$A66,Mai!G$9:G$39)+SUMIF(Jun!$A$9:$A$39,$A66,Jun!G$9:G$39)+SUMIF(Jul!$A$9:$A$39,$A66,Jul!G$9:G$39)+SUMIF(Aug!$A$9:$A$39,$A66,Aug!G$9:G$39)+SUMIF(Sep!$A$9:$A$39,$A66,Sep!G$9:G$39)+SUMIF(Okt!$A$9:$A$39,$A66,Okt!G$9:G$39)+SUMIF(Nov!$A$9:$A$39,$A66,Nov!G$9:G$39)+SUMIF(Dez!$A$9:$A$39,$A66,Dez!G$9:G$39)</f>
        <v>0</v>
      </c>
      <c r="D66" s="496">
        <f>SUMIF(Jan!$A$9:$A$39,$A66,Jan!H$9:H$39)+SUMIF(Feb!$A$9:$A$39,$A66,Feb!H$9:H$39)+SUMIF(Mar!$A$9:$A$39,$A66,Mar!H$9:H$39)+SUMIF(Apr!$A$9:$A$39,$A66,Apr!H$9:H$39)+SUMIF(Mai!$A$9:$A$39,$A66,Mai!H$9:H$39)+SUMIF(Jun!$A$9:$A$39,$A66,Jun!H$9:H$39)+SUMIF(Jul!$A$9:$A$39,$A66,Jul!H$9:H$39)+SUMIF(Aug!$A$9:$A$39,$A66,Aug!H$9:H$39)+SUMIF(Sep!$A$9:$A$39,$A66,Sep!H$9:H$39)+SUMIF(Okt!$A$9:$A$39,$A66,Okt!H$9:H$39)+SUMIF(Nov!$A$9:$A$39,$A66,Nov!H$9:H$39)+SUMIF(Dez!$A$9:$A$39,$A66,Dez!H$9:H$39)</f>
        <v>0</v>
      </c>
      <c r="E66" s="496">
        <f>COUNTIF(Jan!$AJ$9:$AJ$39,$A66)+COUNTIF(Feb!$AJ$9:$AJ$39,$A66)+COUNTIF(Mar!$AI$9:$AI$39,$A66)+COUNTIF(Apr!$AI$9:$AI$39,$A66)+COUNTIF(Mai!$AI$9:$AI$39,$A66)+COUNTIF(Jun!$AI$9:$AI$39,$A66)+COUNTIF(Jul!$AI$9:$AI$39,$A66)+COUNTIF(Aug!$AI$9:$AI$39,$A66)+COUNTIF(Sep!$AI$9:$AI$39,$A66)+COUNTIF(Okt!$AI$9:$AI$39,$A66)+COUNTIF(Nov!$AI$9:$AI$39,$A66)+COUNTIF(Dez!$AI$9:$AI$39,$A66)</f>
        <v>0</v>
      </c>
      <c r="F66" s="496">
        <f>COUNTIF(Jan!$AJ$43:$AJ$73,$A66)+COUNTIF(Feb!$AJ$43:$AJ$73,$A66)+COUNTIF(Mar!$AI$43:$AI$73,$A66)+COUNTIF(Apr!$AI$43:$AI$73,$A66)+COUNTIF(Mai!$AI$43:$AI$73,$A66)+COUNTIF(Jun!$AI$43:$AI$73,$A66)+COUNTIF(Jul!$AI$43:$AI$73,$A66)+COUNTIF(Aug!$AI$43:$AI$73,$A66)+COUNTIF(Sep!$AI$43:$AI$73,$A66)+COUNTIF(Okt!$AI$43:$AI$73,$A66)+COUNTIF(Nov!$AI$43:$AI$73,$A66)+COUNTIF(Dez!$AI$43:$AI$73,$A66)</f>
        <v>0</v>
      </c>
      <c r="G66" s="496">
        <f t="shared" si="2"/>
        <v>0</v>
      </c>
      <c r="H66" s="93" t="str">
        <f t="shared" si="0"/>
        <v/>
      </c>
      <c r="I66" s="93" t="str">
        <f>IF(ISERROR(H66/(Start!$D$25*Start!$D$25)),"",H66/(Start!$D$25*Start!$D$25))</f>
        <v/>
      </c>
      <c r="J66" s="16">
        <f>SUMIF(Jan!$AJ$9:$AJ$39,$A66,Jan!AI$9:AI$39)+SUMIF(Feb!$AJ$9:$AJ$39,$A66,Feb!AI$9:AI$39)+SUMIF(Mar!$AJ$9:$AJ$39,$A66,Mar!AI$9:AI$39)+SUMIF(Apr!$AJ$9:$AJ$39,$A66,Apr!AI$9:AI$39)+SUMIF(Mai!$AJ$9:$AJ$39,$A66,Mai!AI$9:AI$39)+SUMIF(Jun!$AJ$9:$AJ$39,$A66,Jun!AI$9:AI$39)+SUMIF(Jul!$AJ$9:$AJ$39,$A66,Jul!AI$9:AI$39)+SUMIF(Aug!$AJ$9:$AJ$39,$A66,Aug!AI$9:AI$39)+SUMIF(Sep!$AJ$9:$AJ$39,$A66,Sep!AI$9:AI$39)+SUMIF(Okt!$AJ$9:$AJ$39,$A66,Okt!AI$9:AI$39)+SUMIF(Nov!$AJ$9:$AJ$39,$A66,Nov!AI$9:AI$39)+SUMIF(Dez!$AJ$9:$AJ$39,$A66,Dez!AI$9:AI$39)</f>
        <v>0</v>
      </c>
      <c r="K66" s="16">
        <f>SUMIF(Jan!$AJ$43:$AJ$73,$A66,Jan!AI$43:AI$73)+SUMIF(Feb!$AJ$43:$AJ$73,$A66,Feb!AI$43:AI$73)+SUMIF(Mar!$AJ$43:$AJ$73,$A66,Mar!AI$43:AI$73)+SUMIF(Apr!$AJ$43:$AJ$73,$A66,Apr!AI$43:AI$73)+SUMIF(Mai!$AJ$43:$AJ$73,$A66,Mai!AI$43:AI$73)+SUMIF(Jun!$AJ$43:$AJ$73,$A66,Jun!AI$43:AI$73)+SUMIF(Jul!$AJ$43:$AJ$73,$A66,Jul!AI$43:AI$73)+SUMIF(Aug!$AJ$43:$AJ$73,$A66,Aug!AI$43:AI$73)+SUMIF(Sep!$AJ$43:$AJ$73,$A66,Sep!AI$43:AI$73)+SUMIF(Okt!$AJ$43:$AJ$73,$A66,Okt!AI$43:AI$73)+SUMIF(Nov!$AJ$43:$AJ$73,$A66,Nov!AI$43:AI$73)+SUMIF(Dez!$AJ$43:$AJ$73,$A66,Dez!AI$43:AI$73)</f>
        <v>0</v>
      </c>
      <c r="L66" s="16" t="str">
        <f t="shared" si="3"/>
        <v/>
      </c>
      <c r="M66" s="17">
        <f>SUMIF(Jan!$AJ$9:$AJ$39,$A66,Jan!AK$9:AK$39)+SUMIF(Feb!$AJ$9:$AJ$39,$A66,Feb!AK$9:AK$39)+SUMIF(Mar!$AI$9:$AI$39,$A66,Mar!AK$9:AK$39)+SUMIF(Apr!$AI$9:$AI$39,$A66,Apr!AK$9:AK$39)+SUMIF(Mai!$AI$9:$AI$39,$A66,Mai!AK$9:AM$39)+SUMIF(Jun!$AI$9:$AI$39,$A66,Jun!AK$9:AK$39)+SUMIF(Jul!$AI$9:$AI$39,$A66,Jul!AK$9:AK$39)+SUMIF(Aug!$AI$9:$AI$39,$A66,Aug!AK$9:AK$39)+SUMIF(Sep!$AI$9:$AI$39,$A66,Sep!AK$9:AK$39)+SUMIF(Okt!$AI$9:$AI$39,$A66,Okt!AK$9:AK$39)+SUMIF(Nov!$AI$9:$AI$39,$A66,Nov!AK$9:AK$39)+SUMIF(Dez!$AI$9:$AI$39,$A66,Dez!AK$9:AK$39)</f>
        <v>0</v>
      </c>
      <c r="N66" s="17">
        <f>SUMIF(Jan!$AJ$43:$AJ$73,$A66,Jan!AK$43:AK$73)+SUMIF(Feb!$AJ$43:$AJ$73,$A66,Feb!AK$43:AK$73)+SUMIF(Mar!$AI$43:$AI$73,$A66,Mar!AK$43:AK$73)+SUMIF(Apr!$AI$43:$AI$73,$A66,Apr!AK$43:AK$73)+SUMIF(Mai!$AI$43:$AI$73,$A66,Mai!AK$43:AM$73)+SUMIF(Jun!$AI$43:$AI$73,$A66,Jun!AK$43:AK$73)+SUMIF(Jul!$AI$43:$AI$73,$A66,Jul!AK$43:AK$73)+SUMIF(Aug!$AI$43:$AI$73,$A66,Aug!AK$43:AK$73)+SUMIF(Sep!$AI$43:$AI$73,$A66,Sep!AK$43:AK$73)+SUMIF(Okt!$AI$43:$AI$73,$A66,Okt!AK$43:AK$73)+SUMIF(Nov!$AI$43:$AI$73,$A66,Nov!AK$43:AK$73)+SUMIF(Dez!$AI$43:$AI$73,$A66,Dez!AK$43:AK$73)</f>
        <v>0</v>
      </c>
      <c r="O66" s="17" t="str">
        <f t="shared" si="4"/>
        <v/>
      </c>
      <c r="P66" s="74">
        <f>SUMIF(Jan!$AJ$9:$AJ$39,$A66,Jan!AL$9:AL$39)+SUMIF(Feb!$AJ$9:$AJ$39,$A66,Feb!AL$9:AL$39)+SUMIF(Mar!$AJ$9:$AJ$39,$A66,Mar!AL$9:AL$39)+SUMIF(Apr!$AJ$9:$AJ$39,$A66,Apr!AL$9:AL$39)+SUMIF(Mai!$AJ$9:$AJ$39,$A66,Mai!AL$9:AL$39)+SUMIF(Jun!$AJ$9:$AJ$39,$A66,Jun!AL$9:AL$39)+SUMIF(Jul!$AJ$9:$AJ$39,$A66,Jul!AL$9:AL$39)+SUMIF(Aug!$AJ$9:$AJ$39,$A66,Aug!AL$9:AL$39)+SUMIF(Sep!$AJ$9:$AJ$39,$A66,Sep!AL$9:AL$39)+SUMIF(Okt!$AJ$9:$AJ$39,$A66,Okt!AL$9:AL$39)+SUMIF(Nov!$AJ$9:$AJ$39,$A66,Nov!AL$9:AL$39)+SUMIF(Dez!$AJ$9:$AJ$39,$A66,Dez!AL$9:AL$39)</f>
        <v>0</v>
      </c>
      <c r="Q66" s="74">
        <f ca="1">SUMIF(Jan!$AJ$34:$AJ$73,$A66,Jan!AL$43:AL$73)+SUMIF(Feb!$AJ$43:$AJ$73,$A66,Feb!AL$43:AL$73)+SUMIF(Mar!$AJ$43:$AJ$73,$A66,Mar!AL$43:AL$73)+SUMIF(Apr!$AJ$43:$AJ$73,$A66,Apr!AL$43:AL$73)+SUMIF(Mai!$AJ$43:$AJ$73,$A66,Mai!AL$43:AL$73)+SUMIF(Jun!$AJ$43:$AJ$73,$A66,Jun!AL$43:AL$73)+SUMIF(Jul!$AJ$43:$AJ$73,$A66,Jul!AL$43:AL$73)+SUMIF(Aug!$AJ$43:$AJ$73,$A66,Aug!AL$43:AL$73)+SUMIF(Sep!$AJ$43:$AJ$73,$A66,Sep!AL$43:AL$73)+SUMIF(Okt!$AJ$43:$AJ$73,$A66,Okt!AL$43:AL$73)+SUMIF(Nov!$AJ$43:$AJ$73,$A66,Nov!AL$43:AL$73)+SUMIF(Dez!$AJ$43:$AJ$73,$A66,Dez!AL$43:AL$73)</f>
        <v>0</v>
      </c>
      <c r="R66" s="11" t="str">
        <f t="shared" ca="1" si="5"/>
        <v/>
      </c>
      <c r="S66" s="74" t="str">
        <f>IF(V66=0,"",(SUMIF(Jan!AO$9:AO$73,A66,Jan!AN$9:AN$73)+SUMIF(Feb!AO$9:AO$73,A66,Feb!AN$9:AN$73)+SUMIF(Mar!AO$9:AO$73,A66,Mar!AN$9:AN$73)+SUMIF(Apr!AO$9:AO$73,A66,Apr!AN$9:AN$73)+SUMIF(Mai!AO$9:AO$73,A66,Mai!AN$9:AN$73)+SUMIF(Jun!AO$9:AO$73,A66,Jun!AN$9:AN$73)+SUMIF(Jul!AO$9:AO$73,A66,Jul!AN$9:AN$73)+SUMIF(Aug!AO$9:AO$73,A66,Aug!AN$9:AN$73)+SUMIF(Sep!AO$9:AO$73,A66,Sep!AN$9:AN$73)+SUMIF(Okt!AO$9:AO$73,A66,Okt!AN$9:AN$73)+SUMIF(Nov!AO$9:AO$73,A66,Nov!AN$9:AN$73)+SUMIF(Dez!AO$9:AO$73,A66,Dez!AN$9:AN$73))/V66)</f>
        <v/>
      </c>
      <c r="T66" s="1" t="str">
        <f t="shared" si="6"/>
        <v/>
      </c>
      <c r="U66" s="6" t="str">
        <f t="shared" si="7"/>
        <v/>
      </c>
      <c r="V66" s="94">
        <f>COUNTIF(Jan!$AJ$9:$AJ$39,$A66)+COUNTIF(Jan!$AJ$43:$AJ$73,$A66)+COUNTIF(Feb!$AJ$9:$AJ$39,$A66)+COUNTIF(Feb!$AJ$43:$AJ$73,$A66)+COUNTIF(Mar!$AJ$9:$AJ$39,$A66)+COUNTIF(Mar!$AJ$43:$AJ$73,$A66)+COUNTIF(Apr!$AJ$9:$AJ$39,$A66)+COUNTIF(Apr!$AJ$43:$AJ$73,$A66)+COUNTIF(Mai!$AJ$9:$AJ$39,$A66)+COUNTIF(Mai!$AJ$43:$AJ$73,$A66)+COUNTIF(Jun!$AJ$9:$AJ$39,$A66)+COUNTIF(Jun!$AJ$43:$AJ$73,$A66)+COUNTIF(Jul!$AJ$9:$AJ$39,$A66)+COUNTIF(Jul!$AJ$43:$AJ$73,$A66)+COUNTIF(Aug!$AJ$9:$AJ$39,$A66)+COUNTIF(Aug!$AJ$43:$AJ$73,$A66)+COUNTIF(Sep!$AJ$9:$AJ$39,$A66)+COUNTIF(Sep!$AJ$43:$AJ$73,$A66)+COUNTIF(Okt!$AJ$9:$AJ$39,$A66)+COUNTIF(Okt!$AJ$43:$AJ$73,$A66)+COUNTIF(Nov!$AJ$9:$AJ$39,$A66)+COUNTIF(Nov!$AJ$43:$AJ$73,$A66)+COUNTIF(Dez!$AJ$9:$AJ$39,$A66)+COUNTIF(Dez!$AJ$43:$AJ$73,$A66)</f>
        <v>0</v>
      </c>
      <c r="W66" s="8" t="str">
        <f t="shared" si="8"/>
        <v/>
      </c>
      <c r="X66" s="6" t="str">
        <f t="shared" si="9"/>
        <v/>
      </c>
      <c r="Y66" s="18" t="str">
        <f t="shared" si="10"/>
        <v/>
      </c>
    </row>
    <row r="67" spans="1:25" x14ac:dyDescent="0.2">
      <c r="A67" s="755"/>
      <c r="B67" s="756"/>
      <c r="C67" s="756"/>
      <c r="D67" s="756"/>
      <c r="E67" s="756"/>
      <c r="F67" s="756"/>
      <c r="G67" s="756"/>
      <c r="H67" s="756"/>
      <c r="I67" s="756"/>
      <c r="J67" s="756"/>
      <c r="K67" s="756"/>
      <c r="L67" s="753"/>
      <c r="M67" s="753"/>
      <c r="N67" s="753"/>
      <c r="O67" s="753"/>
      <c r="P67" s="753"/>
      <c r="Q67" s="753"/>
      <c r="R67" s="753"/>
      <c r="S67" s="753"/>
      <c r="T67" s="753"/>
      <c r="U67" s="753"/>
      <c r="V67" s="753"/>
      <c r="W67" s="753"/>
      <c r="X67" s="753"/>
      <c r="Y67" s="754"/>
    </row>
    <row r="68" spans="1:25" ht="37.5" customHeight="1" x14ac:dyDescent="0.2">
      <c r="A68" s="557" t="s">
        <v>694</v>
      </c>
      <c r="B68" s="620"/>
      <c r="C68" s="620"/>
      <c r="D68" s="620"/>
      <c r="E68" s="620"/>
      <c r="F68" s="620"/>
      <c r="G68" s="620"/>
      <c r="H68" s="620"/>
      <c r="I68" s="620"/>
      <c r="J68" s="620"/>
      <c r="K68" s="620"/>
      <c r="L68" s="620"/>
      <c r="M68" s="620"/>
      <c r="N68" s="620"/>
      <c r="O68" s="620"/>
      <c r="P68" s="620"/>
      <c r="Q68" s="620"/>
      <c r="R68" s="620"/>
      <c r="S68" s="620"/>
      <c r="T68" s="620"/>
      <c r="U68" s="620"/>
      <c r="V68" s="620"/>
      <c r="W68" s="620"/>
      <c r="X68" s="620"/>
      <c r="Y68" s="622"/>
    </row>
    <row r="69" spans="1:25" x14ac:dyDescent="0.2">
      <c r="A69" s="581"/>
      <c r="B69" s="560"/>
      <c r="C69" s="560"/>
      <c r="D69" s="560"/>
      <c r="E69" s="560"/>
      <c r="F69" s="560"/>
      <c r="G69" s="560"/>
      <c r="H69" s="560"/>
      <c r="I69" s="560"/>
      <c r="J69" s="560"/>
      <c r="K69" s="560"/>
      <c r="L69" s="582"/>
      <c r="M69" s="582"/>
      <c r="N69" s="582"/>
      <c r="O69" s="582"/>
      <c r="P69" s="582"/>
      <c r="Q69" s="582"/>
      <c r="R69" s="582"/>
      <c r="S69" s="582"/>
      <c r="T69" s="582"/>
      <c r="U69" s="582"/>
      <c r="V69" s="582"/>
      <c r="W69" s="582"/>
      <c r="X69" s="582"/>
      <c r="Y69" s="583"/>
    </row>
    <row r="70" spans="1:25" x14ac:dyDescent="0.2">
      <c r="A70" s="35" t="s">
        <v>149</v>
      </c>
      <c r="B70" s="120"/>
      <c r="C70" s="36"/>
      <c r="D70" s="36"/>
      <c r="E70" s="36"/>
      <c r="F70" s="36"/>
      <c r="G70" s="36"/>
      <c r="H70" s="120"/>
      <c r="I70" s="36"/>
      <c r="J70" s="36"/>
      <c r="K70" s="36"/>
      <c r="L70" s="37">
        <f>SUM(L13:L66)</f>
        <v>0</v>
      </c>
      <c r="M70" s="38"/>
      <c r="N70" s="38"/>
      <c r="O70" s="38">
        <f>SUM(O13:O66)</f>
        <v>0</v>
      </c>
      <c r="P70" s="38"/>
      <c r="Q70" s="38"/>
      <c r="R70" s="88">
        <f ca="1">SUM(R13:R66)</f>
        <v>0</v>
      </c>
      <c r="S70" s="67"/>
      <c r="T70" s="39" t="str">
        <f>IF(M70=0,"",IF(L70=0,"",M70/L70))</f>
        <v/>
      </c>
      <c r="U70" s="37" t="str">
        <f>IF(L70=0,"",IF(M70=0,"",L70/M70/24))</f>
        <v/>
      </c>
      <c r="V70" s="67">
        <f>SUM(V$13:V$66)</f>
        <v>0</v>
      </c>
      <c r="W70" s="40" t="str">
        <f>IF(V70=0,"",IF(V70=1,"Wanderung","Wanderungen"))</f>
        <v/>
      </c>
      <c r="X70" s="122"/>
      <c r="Y70" s="41"/>
    </row>
    <row r="71" spans="1:25" x14ac:dyDescent="0.2">
      <c r="A71" s="42" t="s">
        <v>160</v>
      </c>
      <c r="B71" s="120"/>
      <c r="C71" s="43"/>
      <c r="D71" s="43"/>
      <c r="E71" s="43"/>
      <c r="F71" s="43"/>
      <c r="G71" s="43"/>
      <c r="H71" s="120" t="str">
        <f>IF(ISERROR(SUM(H13:H66)/COUNTIF(H13:H66,"&gt;0")),"",SUM(H13:H66)/COUNTIF(H13:H66,"&gt;0"))</f>
        <v/>
      </c>
      <c r="I71" s="120" t="str">
        <f>IF(ISERROR(SUM(I13:I66)/COUNTIF(I13:I66,"&gt;0")),"",SUM(I13:I66)/COUNTIF(I13:I66,"&gt;0"))</f>
        <v/>
      </c>
      <c r="J71" s="43"/>
      <c r="K71" s="43"/>
      <c r="L71" s="37" t="str">
        <f>IF(ISERROR(HARMEAN(L13:L66)),"",HARMEAN(L13:L66))</f>
        <v/>
      </c>
      <c r="M71" s="38"/>
      <c r="N71" s="38"/>
      <c r="O71" s="38" t="str">
        <f>IF(ISERROR(HARMEAN(O13:O66)),"",HARMEAN(O13:O66))</f>
        <v/>
      </c>
      <c r="P71" s="38"/>
      <c r="Q71" s="38"/>
      <c r="R71" s="88" t="str">
        <f ca="1">IF(COUNT(R$13:R$66)=0,"",IF(ISERROR(SUM(R$13:R$66)/(COUNTIF(R$13:R$66,"&gt;0"))),"",SUM(R$13:R$66)/(COUNTIF(R$13:R$66,"&gt;0"))))</f>
        <v/>
      </c>
      <c r="S71" s="88" t="str">
        <f>IF(COUNT(S$13:S$66)=0,"",IF(ISERROR(SUM(S$13:S$66)/(COUNTIF(S$13:S$66,"&gt;0"))),"",SUM(S$13:S$66)/(COUNTIF(S$13:S$66,"&gt;0"))))</f>
        <v/>
      </c>
      <c r="T71" s="39" t="str">
        <f>IF(ISERROR(HARMEAN(T13:T66)),"",HARMEAN(T13:T66))</f>
        <v/>
      </c>
      <c r="U71" s="37" t="str">
        <f>IF(ISERROR(HARMEAN(U13:U66)),"",HARMEAN(U13:U66))</f>
        <v/>
      </c>
      <c r="V71" s="123" t="str">
        <f>IF(ISERROR(SUM(V$13:V$66)/COUNTIF(V$13:V$66,"&gt;0")),"",SUM(V$13:V$66)/COUNTIF(V$13:V$66,"&gt;0"))</f>
        <v/>
      </c>
      <c r="W71" s="50" t="str">
        <f>IF(V$70=0,"","durchschnittlich")</f>
        <v/>
      </c>
      <c r="X71" s="122" t="str">
        <f>IF(L$70=0,"",IF(V$70=0,"",L$70/V$70))</f>
        <v/>
      </c>
      <c r="Y71" s="41" t="str">
        <f>IF(V70=0,"","km")</f>
        <v/>
      </c>
    </row>
    <row r="72" spans="1:25" x14ac:dyDescent="0.2">
      <c r="A72" s="42" t="s">
        <v>136</v>
      </c>
      <c r="B72" s="120"/>
      <c r="C72" s="43"/>
      <c r="D72" s="43"/>
      <c r="E72" s="43"/>
      <c r="F72" s="43"/>
      <c r="G72" s="43"/>
      <c r="H72" s="121" t="str">
        <f>IF(SUM(H$13:H$66)=0,"",MIN(H$13:H$66))</f>
        <v/>
      </c>
      <c r="I72" s="121" t="str">
        <f>IF(SUM(I$13:I$66)=0,"",MIN(I$13:I$66))</f>
        <v/>
      </c>
      <c r="J72" s="43"/>
      <c r="K72" s="43"/>
      <c r="L72" s="37">
        <f>MIN(L13:L66)</f>
        <v>0</v>
      </c>
      <c r="M72" s="38"/>
      <c r="N72" s="38"/>
      <c r="O72" s="38">
        <f>MIN(O13:O66)</f>
        <v>0</v>
      </c>
      <c r="P72" s="38"/>
      <c r="Q72" s="38"/>
      <c r="R72" s="88">
        <f ca="1">MIN(R13:R66)</f>
        <v>0</v>
      </c>
      <c r="S72" s="88">
        <f>MIN(S13:S66)</f>
        <v>0</v>
      </c>
      <c r="T72" s="39">
        <f>MAX(T13:T66)</f>
        <v>0</v>
      </c>
      <c r="U72" s="37">
        <f>MIN(U13:U66)</f>
        <v>0</v>
      </c>
      <c r="V72" s="125">
        <f>DMIN(E$12:V$66,"AnzL",E$10:V$11)</f>
        <v>0</v>
      </c>
      <c r="W72" s="50" t="str">
        <f>IF(V$70=0,"","minimal")</f>
        <v/>
      </c>
      <c r="X72" s="122" t="str">
        <f>IF(SUM(X$13:X$66)=0,"",MIN(X$13:X$66))</f>
        <v/>
      </c>
      <c r="Y72" s="41" t="str">
        <f>IF(V$70=0,"","km")</f>
        <v/>
      </c>
    </row>
    <row r="73" spans="1:25" x14ac:dyDescent="0.2">
      <c r="A73" s="42" t="s">
        <v>137</v>
      </c>
      <c r="B73" s="120"/>
      <c r="C73" s="43"/>
      <c r="D73" s="43"/>
      <c r="E73" s="43"/>
      <c r="F73" s="43"/>
      <c r="G73" s="43"/>
      <c r="H73" s="121" t="str">
        <f>IF(SUM(H$13:H$66)=0,"",MAX(H$13:H$66))</f>
        <v/>
      </c>
      <c r="I73" s="121" t="str">
        <f>IF(SUM(I$13:I$66)=0,"",MAX(I$13:I$66))</f>
        <v/>
      </c>
      <c r="J73" s="43"/>
      <c r="K73" s="43"/>
      <c r="L73" s="37">
        <f>MAX(L13:L66)</f>
        <v>0</v>
      </c>
      <c r="M73" s="38"/>
      <c r="N73" s="38"/>
      <c r="O73" s="38">
        <f>MAX(O13:O66)</f>
        <v>0</v>
      </c>
      <c r="P73" s="38"/>
      <c r="Q73" s="38"/>
      <c r="R73" s="88">
        <f ca="1">MAX(R13:R66)</f>
        <v>0</v>
      </c>
      <c r="S73" s="88">
        <f>MAX(S13:S66)</f>
        <v>0</v>
      </c>
      <c r="T73" s="39">
        <f>MIN(T13:T66)</f>
        <v>0</v>
      </c>
      <c r="U73" s="37">
        <f>MAX(U13:U66)</f>
        <v>0</v>
      </c>
      <c r="V73" s="125">
        <f>DMAX(E$12:V$66,"AnzL",E$10:V$11)</f>
        <v>0</v>
      </c>
      <c r="W73" s="50" t="str">
        <f>IF(V$70=0,"","maximal")</f>
        <v/>
      </c>
      <c r="X73" s="122" t="str">
        <f>IF(SUM(X$13:X$66)=0,"",MAX(X$13:X$66))</f>
        <v/>
      </c>
      <c r="Y73" s="41" t="str">
        <f>IF(V$70=0,"","km")</f>
        <v/>
      </c>
    </row>
    <row r="74" spans="1:25" ht="13.5" thickBot="1" x14ac:dyDescent="0.25">
      <c r="A74" s="577"/>
      <c r="B74" s="578"/>
      <c r="C74" s="578"/>
      <c r="D74" s="578"/>
      <c r="E74" s="578"/>
      <c r="F74" s="578"/>
      <c r="G74" s="578"/>
      <c r="H74" s="578"/>
      <c r="I74" s="578"/>
      <c r="J74" s="578"/>
      <c r="K74" s="578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80"/>
    </row>
  </sheetData>
  <sheetProtection algorithmName="SHA-512" hashValue="qW4WNbV7dk3sPwYqJbN2vGwkofyAbnZJO4RBIbxofp8m1ZDmgG026aZL/s9bLcsSCsGlXFl6XNIeHjw9mipDKg==" saltValue="PKtfgJD2Hikeea4xhn6RMg==" spinCount="100000" sheet="1" objects="1" scenarios="1" selectLockedCells="1"/>
  <mergeCells count="13">
    <mergeCell ref="A74:Y74"/>
    <mergeCell ref="A7:Y7"/>
    <mergeCell ref="A8:Y8"/>
    <mergeCell ref="A9:Y9"/>
    <mergeCell ref="A67:Y67"/>
    <mergeCell ref="A68:Y68"/>
    <mergeCell ref="A69:Y69"/>
    <mergeCell ref="V6:Y6"/>
    <mergeCell ref="A1:Y1"/>
    <mergeCell ref="A2:Y2"/>
    <mergeCell ref="A3:Y3"/>
    <mergeCell ref="A4:Y4"/>
    <mergeCell ref="A5:Y5"/>
  </mergeCells>
  <conditionalFormatting sqref="B1:H66">
    <cfRule type="cellIs" dxfId="36" priority="1" operator="equal">
      <formula>#N/A</formula>
    </cfRule>
    <cfRule type="containsErrors" dxfId="35" priority="2">
      <formula>ISERROR(B1)</formula>
    </cfRule>
  </conditionalFormatting>
  <conditionalFormatting sqref="L70 O70 R70 L72:L73 O72:O73">
    <cfRule type="cellIs" dxfId="34" priority="11" stopIfTrue="1" operator="equal">
      <formula>0</formula>
    </cfRule>
  </conditionalFormatting>
  <conditionalFormatting sqref="R72:U73">
    <cfRule type="cellIs" dxfId="33" priority="9" stopIfTrue="1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5" orientation="portrait" horizontalDpi="300" verticalDpi="300" r:id="rId1"/>
  <headerFooter alignWithMargins="0"/>
  <ignoredErrors>
    <ignoredError sqref="T72:T73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2">
    <pageSetUpPr fitToPage="1"/>
  </sheetPr>
  <dimension ref="A1:Z74"/>
  <sheetViews>
    <sheetView zoomScaleNormal="100" zoomScaleSheetLayoutView="5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4" width="10.7109375" hidden="1" customWidth="1"/>
    <col min="5" max="5" width="12.7109375" hidden="1" customWidth="1"/>
    <col min="6" max="8" width="10.7109375" hidden="1" customWidth="1"/>
    <col min="9" max="10" width="5.7109375" customWidth="1"/>
    <col min="11" max="11" width="10.7109375" hidden="1" customWidth="1"/>
    <col min="12" max="12" width="10.7109375" customWidth="1"/>
    <col min="13" max="13" width="12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10.7109375" hidden="1" customWidth="1"/>
    <col min="20" max="20" width="6.7109375" customWidth="1"/>
    <col min="21" max="21" width="12.7109375" customWidth="1"/>
    <col min="22" max="22" width="13.7109375" customWidth="1"/>
    <col min="23" max="23" width="7.7109375" customWidth="1"/>
    <col min="24" max="24" width="4.7109375" customWidth="1"/>
    <col min="25" max="25" width="10.7109375" hidden="1" customWidth="1"/>
    <col min="26" max="26" width="14.7109375" customWidth="1"/>
  </cols>
  <sheetData>
    <row r="1" spans="1:26" ht="14.1" customHeight="1" thickBot="1" x14ac:dyDescent="0.25">
      <c r="A1" s="740"/>
      <c r="B1" s="741"/>
      <c r="C1" s="741"/>
      <c r="D1" s="741"/>
      <c r="E1" s="741"/>
      <c r="F1" s="741"/>
      <c r="G1" s="741"/>
      <c r="H1" s="741"/>
      <c r="I1" s="741"/>
      <c r="J1" s="741"/>
      <c r="K1" s="742"/>
      <c r="L1" s="742"/>
      <c r="M1" s="742"/>
      <c r="N1" s="742"/>
      <c r="O1" s="742"/>
      <c r="P1" s="742"/>
      <c r="Q1" s="742"/>
      <c r="R1" s="743"/>
      <c r="S1" s="743"/>
      <c r="T1" s="743"/>
      <c r="U1" s="743"/>
      <c r="V1" s="743"/>
      <c r="W1" s="743"/>
      <c r="X1" s="743"/>
      <c r="Y1" s="743"/>
      <c r="Z1" s="744"/>
    </row>
    <row r="2" spans="1:26" ht="27.95" customHeight="1" thickBot="1" x14ac:dyDescent="0.25">
      <c r="A2" s="727" t="str">
        <f>"Christians Sportkalender " &amp; Start!D26 &amp;" für "&amp;Start!D23</f>
        <v>Christians Sportkalender 2025 für Christian Geißler</v>
      </c>
      <c r="B2" s="738"/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9"/>
    </row>
    <row r="3" spans="1:26" ht="14.1" customHeight="1" x14ac:dyDescent="0.2">
      <c r="A3" s="768"/>
      <c r="B3" s="746"/>
      <c r="C3" s="746"/>
      <c r="D3" s="746"/>
      <c r="E3" s="746"/>
      <c r="F3" s="746"/>
      <c r="G3" s="746"/>
      <c r="H3" s="746"/>
      <c r="I3" s="746"/>
      <c r="J3" s="746"/>
      <c r="K3" s="747"/>
      <c r="L3" s="747"/>
      <c r="M3" s="747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548"/>
    </row>
    <row r="4" spans="1:26" ht="14.1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7"/>
      <c r="F4" s="617"/>
      <c r="G4" s="617"/>
      <c r="H4" s="617"/>
      <c r="I4" s="617"/>
      <c r="J4" s="617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543"/>
    </row>
    <row r="5" spans="1:26" ht="14.1" customHeight="1" x14ac:dyDescent="0.2">
      <c r="A5" s="745"/>
      <c r="B5" s="746"/>
      <c r="C5" s="746"/>
      <c r="D5" s="746"/>
      <c r="E5" s="746"/>
      <c r="F5" s="746"/>
      <c r="G5" s="746"/>
      <c r="H5" s="746"/>
      <c r="I5" s="746"/>
      <c r="J5" s="746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548"/>
    </row>
    <row r="6" spans="1:26" ht="56.1" customHeight="1" x14ac:dyDescent="0.2">
      <c r="A6" s="2"/>
      <c r="B6" s="499" t="s">
        <v>615</v>
      </c>
      <c r="C6" s="499" t="s">
        <v>686</v>
      </c>
      <c r="D6" s="499" t="s">
        <v>616</v>
      </c>
      <c r="E6" s="499" t="s">
        <v>617</v>
      </c>
      <c r="F6" s="499" t="s">
        <v>618</v>
      </c>
      <c r="G6" s="499" t="s">
        <v>619</v>
      </c>
      <c r="H6" s="499" t="s">
        <v>620</v>
      </c>
      <c r="I6" s="10" t="s">
        <v>20</v>
      </c>
      <c r="J6" s="10" t="s">
        <v>161</v>
      </c>
      <c r="K6" s="12" t="s">
        <v>222</v>
      </c>
      <c r="L6" s="12" t="s">
        <v>356</v>
      </c>
      <c r="M6" s="12" t="s">
        <v>221</v>
      </c>
      <c r="N6" s="12" t="s">
        <v>355</v>
      </c>
      <c r="O6" s="12" t="s">
        <v>332</v>
      </c>
      <c r="P6" s="12" t="s">
        <v>21</v>
      </c>
      <c r="Q6" s="12" t="s">
        <v>23</v>
      </c>
      <c r="R6" s="12" t="s">
        <v>22</v>
      </c>
      <c r="S6" s="79" t="s">
        <v>292</v>
      </c>
      <c r="T6" s="769" t="s">
        <v>353</v>
      </c>
      <c r="U6" s="542"/>
      <c r="V6" s="542"/>
      <c r="W6" s="542"/>
      <c r="X6" s="542"/>
      <c r="Y6" s="542"/>
      <c r="Z6" s="543"/>
    </row>
    <row r="7" spans="1:26" ht="14.1" customHeight="1" thickBot="1" x14ac:dyDescent="0.25">
      <c r="A7" s="766"/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8"/>
    </row>
    <row r="8" spans="1:26" ht="27.95" customHeight="1" thickBot="1" x14ac:dyDescent="0.25">
      <c r="A8" s="727" t="s">
        <v>675</v>
      </c>
      <c r="B8" s="738"/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8"/>
      <c r="W8" s="738"/>
      <c r="X8" s="738"/>
      <c r="Y8" s="738"/>
      <c r="Z8" s="739"/>
    </row>
    <row r="9" spans="1:26" ht="14.1" customHeight="1" x14ac:dyDescent="0.2">
      <c r="A9" s="735">
        <f ca="1">IF(A24=1,MONTH(TODAY()),0)</f>
        <v>1</v>
      </c>
      <c r="B9" s="736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736"/>
      <c r="O9" s="736"/>
      <c r="P9" s="736"/>
      <c r="Q9" s="736"/>
      <c r="R9" s="736"/>
      <c r="S9" s="736"/>
      <c r="T9" s="736"/>
      <c r="U9" s="736"/>
      <c r="V9" s="736"/>
      <c r="W9" s="736"/>
      <c r="X9" s="736"/>
      <c r="Y9" s="736"/>
      <c r="Z9" s="737"/>
    </row>
    <row r="10" spans="1:26" ht="14.1" hidden="1" customHeight="1" x14ac:dyDescent="0.2">
      <c r="A10" s="175"/>
      <c r="B10" s="176" t="s">
        <v>165</v>
      </c>
      <c r="C10" s="176" t="s">
        <v>279</v>
      </c>
      <c r="D10" s="176" t="s">
        <v>280</v>
      </c>
      <c r="E10" s="176" t="s">
        <v>281</v>
      </c>
      <c r="F10" s="176" t="s">
        <v>282</v>
      </c>
      <c r="G10" s="176" t="s">
        <v>290</v>
      </c>
      <c r="H10" s="236" t="s">
        <v>368</v>
      </c>
      <c r="I10" s="51"/>
      <c r="J10" s="51"/>
      <c r="K10" s="51" t="s">
        <v>166</v>
      </c>
      <c r="L10" s="51"/>
      <c r="M10" s="51" t="s">
        <v>268</v>
      </c>
      <c r="N10" s="51"/>
      <c r="O10" s="51"/>
      <c r="P10" s="51"/>
      <c r="Q10" s="51"/>
      <c r="R10" s="51"/>
      <c r="S10" s="51" t="s">
        <v>253</v>
      </c>
      <c r="T10" s="51" t="s">
        <v>254</v>
      </c>
      <c r="U10" s="51"/>
      <c r="V10" s="51"/>
      <c r="W10" s="177"/>
      <c r="X10" s="177" t="s">
        <v>291</v>
      </c>
      <c r="Y10" s="206" t="s">
        <v>284</v>
      </c>
      <c r="Z10" s="178"/>
    </row>
    <row r="11" spans="1:26" ht="14.1" hidden="1" customHeight="1" x14ac:dyDescent="0.2">
      <c r="A11" s="175"/>
      <c r="B11" s="176"/>
      <c r="C11" s="176"/>
      <c r="D11" s="176"/>
      <c r="E11" s="176"/>
      <c r="F11" s="176"/>
      <c r="G11" s="181"/>
      <c r="H11" s="176"/>
      <c r="I11" s="179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 t="s">
        <v>75</v>
      </c>
      <c r="U11" s="51"/>
      <c r="V11" s="206"/>
      <c r="W11" s="177"/>
      <c r="X11" s="177" t="str">
        <f ca="1">IF(YEAR(Start!B3)=Start!D26,TEXT(Start!B3-DATE(YEAR(Start!B3),1,0),"0"),-1)</f>
        <v>1</v>
      </c>
      <c r="Y11" s="180"/>
      <c r="Z11" s="223"/>
    </row>
    <row r="12" spans="1:26" ht="14.1" customHeight="1" x14ac:dyDescent="0.2">
      <c r="A12" s="222" t="s">
        <v>167</v>
      </c>
      <c r="B12" s="181">
        <v>1</v>
      </c>
      <c r="C12" s="181">
        <f ca="1">IF(A24=1,IF(Start!B7=1,Jan!AB76,0),0)</f>
        <v>0</v>
      </c>
      <c r="D12" s="183">
        <f ca="1">IF(A24=1,IF(Start!B7=1,Jan!R76,0),0)</f>
        <v>0</v>
      </c>
      <c r="E12" s="184">
        <f ca="1">IF(A24=1,IF(Start!B7=1,Jan!S76,0),0)</f>
        <v>0</v>
      </c>
      <c r="F12" s="185">
        <f ca="1">IF(A24=1,IF(Start!B7=1,Jan!U76,0),0)</f>
        <v>0</v>
      </c>
      <c r="G12" s="181">
        <f ca="1">IF(A24=1,IF(MONTH(Start!B$3)&lt;VALUE(B12),0,IF(MONTH(Start!B$3)=VALUE(B12),DAY(Start!B$3),Jan!A$40)),Jan!A$40)</f>
        <v>1</v>
      </c>
      <c r="H12" s="181">
        <f ca="1">G12</f>
        <v>1</v>
      </c>
      <c r="I12" s="182" t="str">
        <f>Jan!G$91</f>
        <v/>
      </c>
      <c r="J12" s="182" t="str">
        <f>Jan!I$91</f>
        <v/>
      </c>
      <c r="K12" s="183">
        <f ca="1">IF($A$9=B12,Jan!R$76,Jan!R$90)</f>
        <v>0</v>
      </c>
      <c r="L12" s="183" t="str">
        <f t="shared" ref="L12:L23" ca="1" si="0">IF(K12=0,"",K12)</f>
        <v/>
      </c>
      <c r="M12" s="184">
        <f ca="1">IF($A$9=B12,Jan!S$76,Jan!S$90)</f>
        <v>0</v>
      </c>
      <c r="N12" s="184" t="str">
        <f t="shared" ref="N12:N23" ca="1" si="1">IF(M12=0,"",M12)</f>
        <v/>
      </c>
      <c r="O12" s="185">
        <f ca="1">IF($A$9=B12,Jan!U$76,Jan!U$90)</f>
        <v>0</v>
      </c>
      <c r="P12" s="185" t="str">
        <f>Jan!W$91</f>
        <v/>
      </c>
      <c r="Q12" s="186" t="str">
        <f t="shared" ref="Q12:Q23" ca="1" si="2">IF(ISNUMBER($L12),IF(ISNUMBER($N12),$N12/$L12,""),"")</f>
        <v/>
      </c>
      <c r="R12" s="183" t="str">
        <f t="shared" ref="R12:R23" ca="1" si="3">IF(ISNUMBER($L12),IF(ISNUMBER($N12),$L12/$N12/24,""),"")</f>
        <v/>
      </c>
      <c r="S12" s="187">
        <f t="shared" ref="S12:S23" ca="1" si="4">IF(T12=0,999,T12)</f>
        <v>999</v>
      </c>
      <c r="T12" s="187">
        <f ca="1">IF($A$9=B12,Jan!AB$76,Jan!AB$90)</f>
        <v>0</v>
      </c>
      <c r="U12" s="51" t="str">
        <f t="shared" ref="U12:U23" ca="1" si="5">IF(T12=0,"",IF(T12=1,"Lauf","Läufe"))</f>
        <v/>
      </c>
      <c r="V12" s="65" t="str">
        <f ca="1">IF(T12&gt;1,"durchschnittlich","")</f>
        <v/>
      </c>
      <c r="W12" s="183" t="str">
        <f ca="1">IF($A$9=B12,Jan!AD$76,Jan!AD$91)</f>
        <v/>
      </c>
      <c r="X12" s="235" t="str">
        <f ca="1">IF(T12=0,"","km")</f>
        <v/>
      </c>
      <c r="Y12" s="239" t="str">
        <f t="shared" ref="Y12:Y23" ca="1" si="6">IF(ISBLANK(T12),"",IF(T12&gt;0,IF(A$9=B12,ROUND(($X$11-H11)/T12,2),ROUND(G12/T12,2)),""))</f>
        <v/>
      </c>
      <c r="Z12" s="188" t="str">
        <f ca="1">IF(ISBLANK(T12),"",IF(T12&gt;0,IF(A$9=B12,("alle "&amp;TEXT(ROUND(($X$11-H11)/T12,2),"0,00") &amp;" Tage"),("alle "&amp;TEXT(ROUND(G12/T12,2),"0,00") &amp;" Tage")),""))</f>
        <v/>
      </c>
    </row>
    <row r="13" spans="1:26" ht="14.1" customHeight="1" x14ac:dyDescent="0.2">
      <c r="A13" s="222" t="s">
        <v>168</v>
      </c>
      <c r="B13" s="181">
        <v>2</v>
      </c>
      <c r="C13" s="181">
        <f ca="1">IF(A24=1,IF(Start!B7=2,Jan!AB90+Feb!AB76,0),0)</f>
        <v>0</v>
      </c>
      <c r="D13" s="183">
        <f ca="1">IF(A24=1,IF(Start!B7=2,Jan!R90+Feb!R76,0),0)</f>
        <v>0</v>
      </c>
      <c r="E13" s="184">
        <f ca="1">IF(A24=1,IF(Start!B7=2,Jan!S90+Feb!S76,0),0)</f>
        <v>0</v>
      </c>
      <c r="F13" s="185">
        <f ca="1">IF(A24=1,IF(Start!B7=2,Jan!U90+Feb!U76,0),0)</f>
        <v>0</v>
      </c>
      <c r="G13" s="181">
        <f ca="1">IF(A25=1,IF(MONTH(Start!B$3)&lt;VALUE(B13),0,IF(MONTH(Start!B$3)=VALUE(B13),DAY(Start!B$3),Feb!A$40)),Feb!A$40)</f>
        <v>28</v>
      </c>
      <c r="H13" s="181">
        <f ca="1">SUM(G$12:G13)</f>
        <v>29</v>
      </c>
      <c r="I13" s="182" t="str">
        <f>Feb!G$91</f>
        <v/>
      </c>
      <c r="J13" s="182" t="str">
        <f>Feb!I$91</f>
        <v/>
      </c>
      <c r="K13" s="183">
        <f ca="1">IF($A$9=B13,Feb!R$76,Feb!R$90)</f>
        <v>0</v>
      </c>
      <c r="L13" s="183" t="str">
        <f t="shared" ca="1" si="0"/>
        <v/>
      </c>
      <c r="M13" s="184">
        <f ca="1">IF($A$9=B13,Feb!S$76,Feb!S$90)</f>
        <v>0</v>
      </c>
      <c r="N13" s="184" t="str">
        <f t="shared" ca="1" si="1"/>
        <v/>
      </c>
      <c r="O13" s="185">
        <f ca="1">IF($A$9=B13,Feb!U$76,Feb!U$90)</f>
        <v>0</v>
      </c>
      <c r="P13" s="185" t="str">
        <f>Feb!W$91</f>
        <v/>
      </c>
      <c r="Q13" s="186" t="str">
        <f t="shared" ca="1" si="2"/>
        <v/>
      </c>
      <c r="R13" s="183" t="str">
        <f t="shared" ca="1" si="3"/>
        <v/>
      </c>
      <c r="S13" s="187">
        <f t="shared" ca="1" si="4"/>
        <v>999</v>
      </c>
      <c r="T13" s="187">
        <f ca="1">IF($A$9=B13,Feb!AB$76,Feb!AB$90)</f>
        <v>0</v>
      </c>
      <c r="U13" s="51" t="str">
        <f t="shared" ca="1" si="5"/>
        <v/>
      </c>
      <c r="V13" s="65" t="str">
        <f t="shared" ref="V13:V23" ca="1" si="7">IF(T13&gt;1,"durchschnittlich","")</f>
        <v/>
      </c>
      <c r="W13" s="183" t="str">
        <f ca="1">IF($A$9=B13,Feb!AD$76,Feb!AD$91)</f>
        <v/>
      </c>
      <c r="X13" s="235" t="str">
        <f t="shared" ref="X13:X23" ca="1" si="8">IF(T13=0,"","km")</f>
        <v/>
      </c>
      <c r="Y13" s="239" t="str">
        <f t="shared" ca="1" si="6"/>
        <v/>
      </c>
      <c r="Z13" s="188" t="str">
        <f t="shared" ref="Z13:Z23" ca="1" si="9">IF(ISBLANK(T13),"",IF(T13&gt;0,IF(A$9=B13,("alle "&amp;TEXT(ROUND(($X$11-H12)/T13,2),"0,00") &amp;" Tage"),("alle "&amp;TEXT(ROUND(G13/T13,2),"0,00") &amp;" Tage")),""))</f>
        <v/>
      </c>
    </row>
    <row r="14" spans="1:26" ht="14.1" customHeight="1" x14ac:dyDescent="0.2">
      <c r="A14" s="222" t="s">
        <v>169</v>
      </c>
      <c r="B14" s="181">
        <v>3</v>
      </c>
      <c r="C14" s="181">
        <f ca="1">IF(A24=1,IF(Start!B7=3,Jan!AB90+Feb!AB90+Mar!AB76,0),0)</f>
        <v>0</v>
      </c>
      <c r="D14" s="183">
        <f ca="1">IF(A24=1,IF(Start!B7=3,Jan!R90+Feb!R90+Mar!R76,0),0)</f>
        <v>0</v>
      </c>
      <c r="E14" s="184">
        <f ca="1">IF(A24=1,IF(Start!B7=3,Jan!S90+Feb!S90+Mar!S76,0),0)</f>
        <v>0</v>
      </c>
      <c r="F14" s="185">
        <f ca="1">IF(A24=1,IF(Start!B7=3,Jan!U90+Feb!U90+Mar!U76,0),0)</f>
        <v>0</v>
      </c>
      <c r="G14" s="181">
        <f>IF(A26=1,IF(MONTH(Start!B$3)&lt;VALUE(B14),0,IF(MONTH(Start!B$3)=VALUE(B14),DAY(Start!B$3),Mar!A$40)),Mar!A$40)</f>
        <v>31</v>
      </c>
      <c r="H14" s="181">
        <f ca="1">SUM(G$12:G14)</f>
        <v>60</v>
      </c>
      <c r="I14" s="182" t="str">
        <f>Mar!G$91</f>
        <v/>
      </c>
      <c r="J14" s="182" t="str">
        <f>Mar!I$91</f>
        <v/>
      </c>
      <c r="K14" s="183">
        <f ca="1">IF($A$9=B14,Mar!R$76,Mar!R$90)</f>
        <v>0</v>
      </c>
      <c r="L14" s="183" t="str">
        <f t="shared" ca="1" si="0"/>
        <v/>
      </c>
      <c r="M14" s="184">
        <f ca="1">IF($A$9=B14,Mar!S$76,Mar!S$90)</f>
        <v>0</v>
      </c>
      <c r="N14" s="184" t="str">
        <f t="shared" ca="1" si="1"/>
        <v/>
      </c>
      <c r="O14" s="185">
        <f ca="1">IF($A$9=B14,Mar!U$76,Mar!U$90)</f>
        <v>0</v>
      </c>
      <c r="P14" s="185" t="str">
        <f>Mar!W$91</f>
        <v/>
      </c>
      <c r="Q14" s="186" t="str">
        <f t="shared" ca="1" si="2"/>
        <v/>
      </c>
      <c r="R14" s="183" t="str">
        <f t="shared" ca="1" si="3"/>
        <v/>
      </c>
      <c r="S14" s="187">
        <f t="shared" ca="1" si="4"/>
        <v>999</v>
      </c>
      <c r="T14" s="187">
        <f ca="1">IF($A$9=B14,Mar!AB$76,Mar!AB$90)</f>
        <v>0</v>
      </c>
      <c r="U14" s="51" t="str">
        <f t="shared" ca="1" si="5"/>
        <v/>
      </c>
      <c r="V14" s="65" t="str">
        <f t="shared" ca="1" si="7"/>
        <v/>
      </c>
      <c r="W14" s="183" t="str">
        <f ca="1">IF($A$9=B14,Mar!AD$76,Mar!AD$91)</f>
        <v/>
      </c>
      <c r="X14" s="235" t="str">
        <f t="shared" ca="1" si="8"/>
        <v/>
      </c>
      <c r="Y14" s="239" t="str">
        <f t="shared" ca="1" si="6"/>
        <v/>
      </c>
      <c r="Z14" s="188" t="str">
        <f t="shared" ca="1" si="9"/>
        <v/>
      </c>
    </row>
    <row r="15" spans="1:26" ht="14.1" customHeight="1" x14ac:dyDescent="0.2">
      <c r="A15" s="222" t="s">
        <v>170</v>
      </c>
      <c r="B15" s="181">
        <v>4</v>
      </c>
      <c r="C15" s="181">
        <f ca="1">IF(A24=1,IF(Start!B7=4,Jan!AB90+Feb!AB90+Mar!AB90+Apr!AB76,0),0)</f>
        <v>0</v>
      </c>
      <c r="D15" s="183">
        <f ca="1">IF(A24=1,IF(Start!B7=4,Jan!R90+Feb!R90+Mar!R90+Apr!R76,0),0)</f>
        <v>0</v>
      </c>
      <c r="E15" s="184">
        <f ca="1">IF(A24=1,IF(Start!B7=4,Jan!S90+Feb!S90+Mar!S90+Apr!S76,0),0)</f>
        <v>0</v>
      </c>
      <c r="F15" s="185">
        <f ca="1">IF(A24=1,IF(Start!B7=4,Jan!U90+Feb!U90+Mar!U90+Apr!U76,0),0)</f>
        <v>0</v>
      </c>
      <c r="G15" s="181">
        <f>IF(A27=1,IF(MONTH(Start!B$3)&lt;VALUE(B15),0,IF(MONTH(Start!B$3)=VALUE(B15),DAY(Start!B$3),Apr!A$40)),Apr!A$40)</f>
        <v>30</v>
      </c>
      <c r="H15" s="181">
        <f ca="1">SUM(G$12:G15)</f>
        <v>90</v>
      </c>
      <c r="I15" s="182" t="str">
        <f>Apr!G$91</f>
        <v/>
      </c>
      <c r="J15" s="182" t="str">
        <f>Apr!I$91</f>
        <v/>
      </c>
      <c r="K15" s="183">
        <f ca="1">IF($A$9=B15,Apr!R$76,Apr!R$90)</f>
        <v>0</v>
      </c>
      <c r="L15" s="183" t="str">
        <f t="shared" ca="1" si="0"/>
        <v/>
      </c>
      <c r="M15" s="184">
        <f ca="1">IF($A$9=B15,Apr!S$76,Apr!S$90)</f>
        <v>0</v>
      </c>
      <c r="N15" s="184" t="str">
        <f t="shared" ca="1" si="1"/>
        <v/>
      </c>
      <c r="O15" s="185">
        <f ca="1">IF($A$9=B15,Apr!U$76,Apr!U$90)</f>
        <v>0</v>
      </c>
      <c r="P15" s="185" t="str">
        <f>Apr!W$91</f>
        <v/>
      </c>
      <c r="Q15" s="186" t="str">
        <f t="shared" ca="1" si="2"/>
        <v/>
      </c>
      <c r="R15" s="183" t="str">
        <f t="shared" ca="1" si="3"/>
        <v/>
      </c>
      <c r="S15" s="187">
        <f t="shared" ca="1" si="4"/>
        <v>999</v>
      </c>
      <c r="T15" s="187">
        <f ca="1">IF($A$9=B15,Apr!AB$76,Apr!AB$90)</f>
        <v>0</v>
      </c>
      <c r="U15" s="51" t="str">
        <f t="shared" ca="1" si="5"/>
        <v/>
      </c>
      <c r="V15" s="65" t="str">
        <f t="shared" ca="1" si="7"/>
        <v/>
      </c>
      <c r="W15" s="183" t="str">
        <f ca="1">IF($A$9=B15,Apr!AD$76,Apr!AD$91)</f>
        <v/>
      </c>
      <c r="X15" s="235" t="str">
        <f t="shared" ca="1" si="8"/>
        <v/>
      </c>
      <c r="Y15" s="239" t="str">
        <f t="shared" ca="1" si="6"/>
        <v/>
      </c>
      <c r="Z15" s="188" t="str">
        <f t="shared" ca="1" si="9"/>
        <v/>
      </c>
    </row>
    <row r="16" spans="1:26" ht="14.1" customHeight="1" x14ac:dyDescent="0.2">
      <c r="A16" s="222" t="s">
        <v>127</v>
      </c>
      <c r="B16" s="181">
        <v>5</v>
      </c>
      <c r="C16" s="181">
        <f ca="1">IF(A24=1,IF(Start!B7=5,Jan!AB90+Feb!AB90+Mar!AB90+Apr!AB90+Mai!AB76,0),0)</f>
        <v>0</v>
      </c>
      <c r="D16" s="183">
        <f ca="1">IF(A24=1,IF(Start!B7=5,Jan!R90+Feb!R90+Mar!R90+Apr!R90+Mai!R76,0),0)</f>
        <v>0</v>
      </c>
      <c r="E16" s="184">
        <f ca="1">IF(A24=1,IF(Start!B7=5,Jan!S90+Feb!S90+Mar!S90+Apr!S90+Mai!S76,0),0)</f>
        <v>0</v>
      </c>
      <c r="F16" s="185">
        <f ca="1">IF(A24=1,IF(Start!B7=5,Jan!U90+Feb!U90+Mar!U90+Apr!U90+Mai!U76,0),0)</f>
        <v>0</v>
      </c>
      <c r="G16" s="181">
        <f>IF(A28=1,IF(MONTH(Start!B$3)&lt;VALUE(B16),0,IF(MONTH(Start!B$3)=VALUE(B16),DAY(Start!B$3),Mai!A$40)),Mai!A$40)</f>
        <v>31</v>
      </c>
      <c r="H16" s="181">
        <f ca="1">SUM(G$12:G16)</f>
        <v>121</v>
      </c>
      <c r="I16" s="182" t="str">
        <f>Mai!G$91</f>
        <v/>
      </c>
      <c r="J16" s="182" t="str">
        <f>Mai!I$91</f>
        <v/>
      </c>
      <c r="K16" s="183">
        <f ca="1">IF($A$9=B16,Mai!R$76,Mai!R$90)</f>
        <v>0</v>
      </c>
      <c r="L16" s="183" t="str">
        <f t="shared" ca="1" si="0"/>
        <v/>
      </c>
      <c r="M16" s="184">
        <f ca="1">IF($A$9=B16,Mai!S$76,Mai!S$90)</f>
        <v>0</v>
      </c>
      <c r="N16" s="184" t="str">
        <f t="shared" ca="1" si="1"/>
        <v/>
      </c>
      <c r="O16" s="185">
        <f ca="1">IF($A$9=B16,Mai!U$76,Mai!U$90)</f>
        <v>0</v>
      </c>
      <c r="P16" s="185" t="str">
        <f>Mai!W$91</f>
        <v/>
      </c>
      <c r="Q16" s="186" t="str">
        <f t="shared" ca="1" si="2"/>
        <v/>
      </c>
      <c r="R16" s="183" t="str">
        <f t="shared" ca="1" si="3"/>
        <v/>
      </c>
      <c r="S16" s="187">
        <f t="shared" ca="1" si="4"/>
        <v>999</v>
      </c>
      <c r="T16" s="187">
        <f ca="1">IF($A$9=B16,Mai!AB$76,Mai!AB$90)</f>
        <v>0</v>
      </c>
      <c r="U16" s="51" t="str">
        <f t="shared" ca="1" si="5"/>
        <v/>
      </c>
      <c r="V16" s="65" t="str">
        <f t="shared" ca="1" si="7"/>
        <v/>
      </c>
      <c r="W16" s="183" t="str">
        <f ca="1">IF($A$9=B16,Mai!AD$76,Mai!AD$91)</f>
        <v/>
      </c>
      <c r="X16" s="235" t="str">
        <f t="shared" ca="1" si="8"/>
        <v/>
      </c>
      <c r="Y16" s="239" t="str">
        <f t="shared" ca="1" si="6"/>
        <v/>
      </c>
      <c r="Z16" s="188" t="str">
        <f t="shared" ca="1" si="9"/>
        <v/>
      </c>
    </row>
    <row r="17" spans="1:26" ht="14.1" customHeight="1" x14ac:dyDescent="0.2">
      <c r="A17" s="222" t="s">
        <v>171</v>
      </c>
      <c r="B17" s="181">
        <v>6</v>
      </c>
      <c r="C17" s="181">
        <f ca="1">IF(A24=1,IF(Start!B7=6,Jan!AB90+Feb!AB90+Mar!AB90+Apr!AB90+Mai!AB90+Jun!AB76,0),0)</f>
        <v>0</v>
      </c>
      <c r="D17" s="183">
        <f ca="1">IF(A24=1,IF(Start!B7=6,Jan!R90+Feb!R90+Mar!R90+Apr!R90+Mai!R90+Jun!R76,0),0)</f>
        <v>0</v>
      </c>
      <c r="E17" s="184">
        <f ca="1">IF(A24=1,IF(Start!B7=6,Jan!S90+Feb!S90+Mar!S90+Apr!S90+Mai!S90+Jun!S76,0),0)</f>
        <v>0</v>
      </c>
      <c r="F17" s="185">
        <f ca="1">IF(A24=1,IF(Start!B7=6,Jan!U90+Feb!U90+Mar!U90+Apr!U90+Mai!U90+Jun!U76,0),0)</f>
        <v>0</v>
      </c>
      <c r="G17" s="181">
        <f>IF(A29=1,IF(MONTH(Start!B$3)&lt;VALUE(B17),0,IF(MONTH(Start!B$3)=VALUE(B17),DAY(Start!B$3),Jun!A$40)),Jun!A$40)</f>
        <v>30</v>
      </c>
      <c r="H17" s="181">
        <f ca="1">SUM(G$12:G17)</f>
        <v>151</v>
      </c>
      <c r="I17" s="182" t="str">
        <f>Jun!G$91</f>
        <v/>
      </c>
      <c r="J17" s="182" t="str">
        <f>Jun!I$91</f>
        <v/>
      </c>
      <c r="K17" s="183">
        <f ca="1">IF($A$9=B17,Jun!R$76,Jun!R$90)</f>
        <v>0</v>
      </c>
      <c r="L17" s="183" t="str">
        <f t="shared" ca="1" si="0"/>
        <v/>
      </c>
      <c r="M17" s="184">
        <f ca="1">IF($A$9=B17,Jun!S$76,Jun!S$90)</f>
        <v>0</v>
      </c>
      <c r="N17" s="184" t="str">
        <f t="shared" ca="1" si="1"/>
        <v/>
      </c>
      <c r="O17" s="185">
        <f ca="1">IF($A$9=B17,Jun!U$76,Jun!U$90)</f>
        <v>0</v>
      </c>
      <c r="P17" s="185" t="str">
        <f>Jun!W$91</f>
        <v/>
      </c>
      <c r="Q17" s="186" t="str">
        <f t="shared" ca="1" si="2"/>
        <v/>
      </c>
      <c r="R17" s="183" t="str">
        <f t="shared" ca="1" si="3"/>
        <v/>
      </c>
      <c r="S17" s="187">
        <f t="shared" ca="1" si="4"/>
        <v>999</v>
      </c>
      <c r="T17" s="187">
        <f ca="1">IF($A$9=B17,Jun!AB$76,Jun!AB$90)</f>
        <v>0</v>
      </c>
      <c r="U17" s="51" t="str">
        <f t="shared" ca="1" si="5"/>
        <v/>
      </c>
      <c r="V17" s="65" t="str">
        <f t="shared" ca="1" si="7"/>
        <v/>
      </c>
      <c r="W17" s="183" t="str">
        <f ca="1">IF($A$9=B17,Jun!AD$76,Jun!AD$91)</f>
        <v/>
      </c>
      <c r="X17" s="235" t="str">
        <f t="shared" ca="1" si="8"/>
        <v/>
      </c>
      <c r="Y17" s="239" t="str">
        <f t="shared" ca="1" si="6"/>
        <v/>
      </c>
      <c r="Z17" s="188" t="str">
        <f t="shared" ca="1" si="9"/>
        <v/>
      </c>
    </row>
    <row r="18" spans="1:26" ht="14.1" customHeight="1" x14ac:dyDescent="0.2">
      <c r="A18" s="222" t="s">
        <v>172</v>
      </c>
      <c r="B18" s="181">
        <v>7</v>
      </c>
      <c r="C18" s="181">
        <f ca="1">IF(A24=1,IF(Start!B7=7,Jan!AB90+Feb!AB90+Mar!AB90+Apr!AB90+Mai!AB90+Jun!AB90+Jul!AB76,0),0)</f>
        <v>0</v>
      </c>
      <c r="D18" s="183">
        <f ca="1">IF(A24=1,IF(Start!B7=7,Jan!R90+Feb!R90+Mar!R90+Apr!R90+Mai!R90+Jun!R90+Jul!R76,0),0)</f>
        <v>0</v>
      </c>
      <c r="E18" s="184">
        <f ca="1">IF(A24=1,IF(Start!B7=7,Jan!S90+Feb!S90+Mar!S90+Apr!S90+Mai!S90+Jun!S90+Jul!S76,0),0)</f>
        <v>0</v>
      </c>
      <c r="F18" s="185">
        <f ca="1">IF(A24=1,IF(Start!B7=7,Jan!U90+Feb!U90+Mar!U90+Apr!U90+Mai!U90+Jun!U90+Jul!U76,0),0)</f>
        <v>0</v>
      </c>
      <c r="G18" s="181">
        <f>IF(A30=1,IF(MONTH(Start!B$3)&lt;VALUE(B18),0,IF(MONTH(Start!B$3)=VALUE(B18),DAY(Start!B$3),Jul!A$40)),Jul!A$40)</f>
        <v>31</v>
      </c>
      <c r="H18" s="181">
        <f ca="1">SUM(G$12:G18)</f>
        <v>182</v>
      </c>
      <c r="I18" s="182" t="str">
        <f>Jul!G$91</f>
        <v/>
      </c>
      <c r="J18" s="182" t="str">
        <f>Jul!I$91</f>
        <v/>
      </c>
      <c r="K18" s="183">
        <f ca="1">IF($A$9=B18,Jul!R$76,Jul!R$90)</f>
        <v>0</v>
      </c>
      <c r="L18" s="183" t="str">
        <f t="shared" ca="1" si="0"/>
        <v/>
      </c>
      <c r="M18" s="184">
        <f ca="1">IF($A$9=B18,Jul!S$76,Jul!S$90)</f>
        <v>0</v>
      </c>
      <c r="N18" s="184" t="str">
        <f t="shared" ca="1" si="1"/>
        <v/>
      </c>
      <c r="O18" s="185">
        <f ca="1">IF($A$9=B18,Jul!U$76,Jul!U$90)</f>
        <v>0</v>
      </c>
      <c r="P18" s="185" t="str">
        <f>Jul!W$91</f>
        <v/>
      </c>
      <c r="Q18" s="186" t="str">
        <f t="shared" ca="1" si="2"/>
        <v/>
      </c>
      <c r="R18" s="183" t="str">
        <f t="shared" ca="1" si="3"/>
        <v/>
      </c>
      <c r="S18" s="187">
        <f t="shared" ca="1" si="4"/>
        <v>999</v>
      </c>
      <c r="T18" s="187">
        <f ca="1">IF($A$9=B18,Jul!AB$76,Jul!AB$90)</f>
        <v>0</v>
      </c>
      <c r="U18" s="51" t="str">
        <f t="shared" ca="1" si="5"/>
        <v/>
      </c>
      <c r="V18" s="65" t="str">
        <f t="shared" ca="1" si="7"/>
        <v/>
      </c>
      <c r="W18" s="183" t="str">
        <f ca="1">IF($A$9=B18,Jul!AD$76,Jul!AD$91)</f>
        <v/>
      </c>
      <c r="X18" s="235" t="str">
        <f t="shared" ca="1" si="8"/>
        <v/>
      </c>
      <c r="Y18" s="239" t="str">
        <f t="shared" ca="1" si="6"/>
        <v/>
      </c>
      <c r="Z18" s="188" t="str">
        <f t="shared" ca="1" si="9"/>
        <v/>
      </c>
    </row>
    <row r="19" spans="1:26" ht="14.1" customHeight="1" x14ac:dyDescent="0.2">
      <c r="A19" s="222" t="s">
        <v>173</v>
      </c>
      <c r="B19" s="181">
        <v>8</v>
      </c>
      <c r="C19" s="181">
        <f ca="1">IF(A24=1,IF(Start!B7=8,Jan!AB90+Feb!AB90+Mar!AB90+Apr!AB90+Mai!AB90+Jun!AB90+Jul!AB90+Aug!AB76,0),0)</f>
        <v>0</v>
      </c>
      <c r="D19" s="183">
        <f ca="1">IF(A24=1,IF(Start!B7=8,Jan!R90+Feb!R90+Mar!R90+Apr!R90+Mai!R90+Jun!R90+Jul!R90+Aug!R76,0),0)</f>
        <v>0</v>
      </c>
      <c r="E19" s="184">
        <f ca="1">IF(A24=1,IF(Start!B7=8,Jan!S90+Feb!S90+Mar!S90+Apr!S90+Mai!S90+Jun!S90+Jul!S90+Aug!S76,0),0)</f>
        <v>0</v>
      </c>
      <c r="F19" s="185">
        <f ca="1">IF(A24=1,IF(Start!B7=8,Jan!U90+Feb!U90+Mar!U90+Apr!U90+Mai!U90+Jun!U90+Jul!U90+Aug!U76,0),0)</f>
        <v>0</v>
      </c>
      <c r="G19" s="181">
        <f>IF(A31=1,IF(MONTH(Start!B$3)&lt;VALUE(B19),0,IF(MONTH(Start!B$3)=VALUE(B19),DAY(Start!B$3),Aug!A$40)),Aug!A$40)</f>
        <v>31</v>
      </c>
      <c r="H19" s="181">
        <f ca="1">SUM(G$12:G19)</f>
        <v>213</v>
      </c>
      <c r="I19" s="182" t="str">
        <f>Aug!G$91</f>
        <v/>
      </c>
      <c r="J19" s="182" t="str">
        <f>Aug!I$91</f>
        <v/>
      </c>
      <c r="K19" s="183">
        <f ca="1">IF($A$9=B19,Aug!R$76,Aug!R$90)</f>
        <v>0</v>
      </c>
      <c r="L19" s="183" t="str">
        <f t="shared" ca="1" si="0"/>
        <v/>
      </c>
      <c r="M19" s="184">
        <f ca="1">IF($A$9=B19,Aug!S$76,Aug!S$90)</f>
        <v>0</v>
      </c>
      <c r="N19" s="184" t="str">
        <f t="shared" ca="1" si="1"/>
        <v/>
      </c>
      <c r="O19" s="185">
        <f ca="1">IF($A$9=B19,Aug!U$76,Aug!U$90)</f>
        <v>0</v>
      </c>
      <c r="P19" s="185" t="str">
        <f>Aug!W$91</f>
        <v/>
      </c>
      <c r="Q19" s="186" t="str">
        <f t="shared" ca="1" si="2"/>
        <v/>
      </c>
      <c r="R19" s="183" t="str">
        <f t="shared" ca="1" si="3"/>
        <v/>
      </c>
      <c r="S19" s="187">
        <f t="shared" ca="1" si="4"/>
        <v>999</v>
      </c>
      <c r="T19" s="187">
        <f ca="1">IF($A$9=B19,Aug!AB$76,Aug!AB$90)</f>
        <v>0</v>
      </c>
      <c r="U19" s="51" t="str">
        <f t="shared" ca="1" si="5"/>
        <v/>
      </c>
      <c r="V19" s="65" t="str">
        <f t="shared" ca="1" si="7"/>
        <v/>
      </c>
      <c r="W19" s="183" t="str">
        <f ca="1">IF($A$9=B19,Aug!AD$76,Aug!AD$91)</f>
        <v/>
      </c>
      <c r="X19" s="235" t="str">
        <f t="shared" ca="1" si="8"/>
        <v/>
      </c>
      <c r="Y19" s="239" t="str">
        <f t="shared" ca="1" si="6"/>
        <v/>
      </c>
      <c r="Z19" s="188" t="str">
        <f t="shared" ca="1" si="9"/>
        <v/>
      </c>
    </row>
    <row r="20" spans="1:26" ht="14.1" customHeight="1" x14ac:dyDescent="0.2">
      <c r="A20" s="222" t="s">
        <v>174</v>
      </c>
      <c r="B20" s="181">
        <v>9</v>
      </c>
      <c r="C20" s="181">
        <f ca="1">IF(A24=1,IF(Start!B7=9,Jan!AB90+Feb!AB90+Mar!AB90+Apr!AB90+Mai!AB90+Jun!AB90+Jul!AB90+Aug!AB90+Sep!AB76,0),0)</f>
        <v>0</v>
      </c>
      <c r="D20" s="183">
        <f ca="1">IF(A24=1,IF(Start!B7=9,Jan!R90+Feb!R90+Mar!R90+Apr!R90+Mai!R90+Jun!R90+Jul!R90+Aug!R90+Sep!R76,0),0)</f>
        <v>0</v>
      </c>
      <c r="E20" s="184">
        <f ca="1">IF(A24=1,IF(Start!B7=9,Jan!S90+Feb!S90+Mar!S90+Apr!S90+Mai!S90+Jun!S90+Jul!S90+Aug!S90+Sep!S76,0),0)</f>
        <v>0</v>
      </c>
      <c r="F20" s="185">
        <f ca="1">IF(A24=1,IF(Start!B7=9,Jan!U90+Feb!U90+Mar!U90+Apr!U90+Mai!U90+Jun!U90+Jul!U90+Aug!U90+Sep!U76,0),0)</f>
        <v>0</v>
      </c>
      <c r="G20" s="181">
        <f>IF(A32=1,IF(MONTH(Start!B$3)&lt;VALUE(B20),0,IF(MONTH(Start!B$3)=VALUE(B20),DAY(Start!B$3),Sep!A$40)),Sep!A$40)</f>
        <v>30</v>
      </c>
      <c r="H20" s="181">
        <f ca="1">SUM(G$12:G20)</f>
        <v>243</v>
      </c>
      <c r="I20" s="182" t="str">
        <f>Sep!G$91</f>
        <v/>
      </c>
      <c r="J20" s="182" t="str">
        <f>Sep!I$91</f>
        <v/>
      </c>
      <c r="K20" s="183">
        <f ca="1">IF($A$9=B20,Sep!R$76,Sep!R$90)</f>
        <v>0</v>
      </c>
      <c r="L20" s="183" t="str">
        <f t="shared" ca="1" si="0"/>
        <v/>
      </c>
      <c r="M20" s="220">
        <f ca="1">IF($A$9=B20,Sep!S$76,Sep!S$90)</f>
        <v>0</v>
      </c>
      <c r="N20" s="184" t="str">
        <f t="shared" ca="1" si="1"/>
        <v/>
      </c>
      <c r="O20" s="185">
        <f ca="1">IF($A$9=B20,Sep!U$76,Sep!U$90)</f>
        <v>0</v>
      </c>
      <c r="P20" s="185" t="str">
        <f>Sep!W$91</f>
        <v/>
      </c>
      <c r="Q20" s="186" t="str">
        <f t="shared" ca="1" si="2"/>
        <v/>
      </c>
      <c r="R20" s="183" t="str">
        <f t="shared" ca="1" si="3"/>
        <v/>
      </c>
      <c r="S20" s="187">
        <f t="shared" ca="1" si="4"/>
        <v>999</v>
      </c>
      <c r="T20" s="187">
        <f ca="1">IF($A$9=B20,Sep!AB$76,Sep!AB$90)</f>
        <v>0</v>
      </c>
      <c r="U20" s="51" t="str">
        <f t="shared" ca="1" si="5"/>
        <v/>
      </c>
      <c r="V20" s="65" t="str">
        <f t="shared" ca="1" si="7"/>
        <v/>
      </c>
      <c r="W20" s="183" t="str">
        <f ca="1">IF($A$9=B20,Sep!AD$76,Sep!AD$91)</f>
        <v/>
      </c>
      <c r="X20" s="235" t="str">
        <f t="shared" ca="1" si="8"/>
        <v/>
      </c>
      <c r="Y20" s="239" t="str">
        <f t="shared" ca="1" si="6"/>
        <v/>
      </c>
      <c r="Z20" s="188" t="str">
        <f t="shared" ca="1" si="9"/>
        <v/>
      </c>
    </row>
    <row r="21" spans="1:26" ht="14.1" customHeight="1" x14ac:dyDescent="0.2">
      <c r="A21" s="222" t="s">
        <v>175</v>
      </c>
      <c r="B21" s="181">
        <v>10</v>
      </c>
      <c r="C21" s="181">
        <f ca="1">IF(A24=1,IF(Start!B7=10,Jan!AB90+Feb!AB90+Mar!AB90+Apr!AB90+Mai!AB90+Jun!AB90+Jul!AB90+Aug!AB90+Sep!AB90+Okt!AB76,0),0)</f>
        <v>0</v>
      </c>
      <c r="D21" s="183">
        <f ca="1">IF(A24=1,IF(Start!B7=10,Jan!R90+Feb!R90+Mar!R90+Apr!R90+Mai!R90+Jun!R90+Jul!R90+Aug!R90+Sep!R90+Okt!R76,0),0)</f>
        <v>0</v>
      </c>
      <c r="E21" s="184">
        <f ca="1">IF(A24=1,IF(Start!B7=10,Jan!S90+Feb!S90+Mar!S90+Apr!S90+Mai!S90+Jun!S90+Jul!S90+Aug!S90+Sep!S90+Okt!S76,0),0)</f>
        <v>0</v>
      </c>
      <c r="F21" s="185">
        <f ca="1">IF(A24=1,IF(Start!B7=10,Jan!U90+Feb!U90+Mar!U90+Apr!U90+Mai!U90+Jun!U90+Jul!U90+Aug!U90+Sep!U90+Okt!U76,0),0)</f>
        <v>0</v>
      </c>
      <c r="G21" s="181">
        <f>IF(A33=1,IF(MONTH(Start!B$3)&lt;VALUE(B21),0,IF(MONTH(Start!B$3)=VALUE(B21),DAY(Start!B$3),Okt!A$40)),Okt!A$40)</f>
        <v>31</v>
      </c>
      <c r="H21" s="181">
        <f ca="1">SUM(G$12:G21)</f>
        <v>274</v>
      </c>
      <c r="I21" s="182" t="str">
        <f>Okt!G$91</f>
        <v/>
      </c>
      <c r="J21" s="182" t="str">
        <f>Okt!I$91</f>
        <v/>
      </c>
      <c r="K21" s="183">
        <f ca="1">IF($A$9=B21,Okt!R$76,Okt!R$90)</f>
        <v>0</v>
      </c>
      <c r="L21" s="183" t="str">
        <f t="shared" ca="1" si="0"/>
        <v/>
      </c>
      <c r="M21" s="184">
        <f ca="1">IF($A$9=B21,Okt!S$76,Okt!S$90)</f>
        <v>0</v>
      </c>
      <c r="N21" s="184" t="str">
        <f t="shared" ca="1" si="1"/>
        <v/>
      </c>
      <c r="O21" s="185">
        <f ca="1">IF($A$9=B21,Okt!U$76,Okt!U$90)</f>
        <v>0</v>
      </c>
      <c r="P21" s="185" t="str">
        <f>Okt!W$91</f>
        <v/>
      </c>
      <c r="Q21" s="186" t="str">
        <f t="shared" ca="1" si="2"/>
        <v/>
      </c>
      <c r="R21" s="183" t="str">
        <f t="shared" ca="1" si="3"/>
        <v/>
      </c>
      <c r="S21" s="187">
        <f t="shared" ca="1" si="4"/>
        <v>999</v>
      </c>
      <c r="T21" s="187">
        <f ca="1">IF($A$9=B21,Okt!AB$76,Okt!AB$90)</f>
        <v>0</v>
      </c>
      <c r="U21" s="51" t="str">
        <f t="shared" ca="1" si="5"/>
        <v/>
      </c>
      <c r="V21" s="65" t="str">
        <f t="shared" ca="1" si="7"/>
        <v/>
      </c>
      <c r="W21" s="183" t="str">
        <f ca="1">IF($A$9=B21,Okt!AD$76,Okt!AD$91)</f>
        <v/>
      </c>
      <c r="X21" s="235" t="str">
        <f t="shared" ca="1" si="8"/>
        <v/>
      </c>
      <c r="Y21" s="239" t="str">
        <f t="shared" ca="1" si="6"/>
        <v/>
      </c>
      <c r="Z21" s="188" t="str">
        <f t="shared" ca="1" si="9"/>
        <v/>
      </c>
    </row>
    <row r="22" spans="1:26" ht="14.1" customHeight="1" x14ac:dyDescent="0.2">
      <c r="A22" s="222" t="s">
        <v>176</v>
      </c>
      <c r="B22" s="181">
        <v>11</v>
      </c>
      <c r="C22" s="181">
        <f ca="1">IF(A24=1,IF(Start!B7=11,Jan!AB90+Feb!AB90+Mar!AB90+Apr!AB90+Mai!AB90+Jun!AB90+Jul!AB90+Aug!AB90+Sep!AB90+Okt!AB90+Nov!AB76,0),0)</f>
        <v>0</v>
      </c>
      <c r="D22" s="183">
        <f ca="1">IF(A24=1,IF(Start!B7=11,Jan!R90+Feb!R90+Mar!R90+Apr!R90+Mai!R90+Jun!R90+Jul!R90+Aug!R90+Sep!R90+Okt!R90+Nov!R76,0),0)</f>
        <v>0</v>
      </c>
      <c r="E22" s="184">
        <f ca="1">IF(A24=1,IF(Start!B7=11,Jan!S90+Feb!S90+Mar!S90+Apr!S90+Mai!S90+Jun!S90+Jul!S90+Aug!S90+Sep!S90+Okt!S90+Nov!S76,0),0)</f>
        <v>0</v>
      </c>
      <c r="F22" s="185">
        <f ca="1">IF(A24=1,IF(Start!B7=11,Jan!U90+Feb!U90+Mar!U90+Apr!U90+Mai!U90+Jun!U90+Jul!U90+Aug!U90+Sep!U90+Okt!U90+Nov!U76,0),0)</f>
        <v>0</v>
      </c>
      <c r="G22" s="181">
        <f>IF(A34=1,IF(MONTH(Start!B$3)&lt;VALUE(B22),0,IF(MONTH(Start!B$3)=VALUE(B22),DAY(Start!B$3),Nov!A$40)),Nov!A$40)</f>
        <v>30</v>
      </c>
      <c r="H22" s="181">
        <f ca="1">SUM(G$12:G22)</f>
        <v>304</v>
      </c>
      <c r="I22" s="182" t="str">
        <f>Nov!G$91</f>
        <v/>
      </c>
      <c r="J22" s="182" t="str">
        <f>Nov!I$91</f>
        <v/>
      </c>
      <c r="K22" s="183">
        <f ca="1">IF($A$9=B22,Nov!R$76,Nov!R$90)</f>
        <v>0</v>
      </c>
      <c r="L22" s="183" t="str">
        <f t="shared" ca="1" si="0"/>
        <v/>
      </c>
      <c r="M22" s="184">
        <f ca="1">IF($A$9=B22,Nov!S$76,Nov!S$90)</f>
        <v>0</v>
      </c>
      <c r="N22" s="184" t="str">
        <f t="shared" ca="1" si="1"/>
        <v/>
      </c>
      <c r="O22" s="185">
        <f ca="1">IF($A$9=B22,Nov!U$76,Nov!U$90)</f>
        <v>0</v>
      </c>
      <c r="P22" s="185" t="str">
        <f>Nov!W$91</f>
        <v/>
      </c>
      <c r="Q22" s="186" t="str">
        <f t="shared" ca="1" si="2"/>
        <v/>
      </c>
      <c r="R22" s="183" t="str">
        <f t="shared" ca="1" si="3"/>
        <v/>
      </c>
      <c r="S22" s="187">
        <f t="shared" ca="1" si="4"/>
        <v>999</v>
      </c>
      <c r="T22" s="187">
        <f ca="1">IF($A$9=B22,Nov!AB$76,Nov!AB$90)</f>
        <v>0</v>
      </c>
      <c r="U22" s="51" t="str">
        <f t="shared" ca="1" si="5"/>
        <v/>
      </c>
      <c r="V22" s="65" t="str">
        <f t="shared" ca="1" si="7"/>
        <v/>
      </c>
      <c r="W22" s="183" t="str">
        <f ca="1">IF($A$9=B22,Nov!AD$76,Nov!AD$91)</f>
        <v/>
      </c>
      <c r="X22" s="235" t="str">
        <f t="shared" ca="1" si="8"/>
        <v/>
      </c>
      <c r="Y22" s="239" t="str">
        <f t="shared" ca="1" si="6"/>
        <v/>
      </c>
      <c r="Z22" s="188" t="str">
        <f t="shared" ca="1" si="9"/>
        <v/>
      </c>
    </row>
    <row r="23" spans="1:26" ht="14.1" customHeight="1" x14ac:dyDescent="0.2">
      <c r="A23" s="222" t="s">
        <v>177</v>
      </c>
      <c r="B23" s="181">
        <v>12</v>
      </c>
      <c r="C23" s="181">
        <f ca="1">IF(A24=1,IF(Start!B7=12,Jan!AB90+Feb!AB90+Mar!AB90+Apr!AB90+Mai!AB90+Jun!AB90+Jul!AB90+Aug!AB90+Sep!AB90+Okt!AB90+Nov!AB90+Dez!AB76,0),0)</f>
        <v>0</v>
      </c>
      <c r="D23" s="183">
        <f ca="1">IF(A24=1,IF(Start!B7=12,Jan!R90+Feb!R90+Mar!R90+Apr!R90+Mai!R90+Jun!R90+Jul!R90+Aug!R90+Sep!R90+Okt!R90+Nov!R90+Dez!R76,0),0)</f>
        <v>0</v>
      </c>
      <c r="E23" s="184">
        <f ca="1">IF(A24=1,IF(Start!B7=12,Jan!S90+Feb!S90+Mar!S90+Apr!S90+Mai!S90+Jun!S90+Jul!S90+Aug!S90+Sep!S90+Okt!S90+Nov!S90+Dez!S76,0),0)</f>
        <v>0</v>
      </c>
      <c r="F23" s="185">
        <f ca="1">IF(A24=1,IF(Start!B7=12,Jan!U90+Feb!U90+Mar!U90+Apr!U90+Mai!U90+Jun!U90+Jul!U90+Aug!U90+Sep!U90+Okt!U90+Nov!U90+Dez!U76,0),0)</f>
        <v>0</v>
      </c>
      <c r="G23" s="181">
        <f>IF(A74=1,IF(MONTH(Start!B$3)&lt;VALUE(B23),0,IF(MONTH(Start!B$3)=VALUE(B23),DAY(Start!B$3),Dez!A$40)),Dez!A$40)</f>
        <v>31</v>
      </c>
      <c r="H23" s="181">
        <f ca="1">SUM(G$12:G23)</f>
        <v>335</v>
      </c>
      <c r="I23" s="182" t="str">
        <f>Dez!G$91</f>
        <v/>
      </c>
      <c r="J23" s="182" t="str">
        <f>Dez!I$91</f>
        <v/>
      </c>
      <c r="K23" s="183">
        <f ca="1">IF($A$9=B23,Dez!R$76,Dez!R$90)</f>
        <v>0</v>
      </c>
      <c r="L23" s="183" t="str">
        <f t="shared" ca="1" si="0"/>
        <v/>
      </c>
      <c r="M23" s="184">
        <f ca="1">IF($A$9=B23,Dez!S$76,Dez!S$90)</f>
        <v>0</v>
      </c>
      <c r="N23" s="184" t="str">
        <f t="shared" ca="1" si="1"/>
        <v/>
      </c>
      <c r="O23" s="185">
        <f ca="1">IF($A$9=B23,Dez!U$76,Dez!U$90)</f>
        <v>0</v>
      </c>
      <c r="P23" s="185" t="str">
        <f>Dez!W$91</f>
        <v/>
      </c>
      <c r="Q23" s="186" t="str">
        <f t="shared" ca="1" si="2"/>
        <v/>
      </c>
      <c r="R23" s="183" t="str">
        <f t="shared" ca="1" si="3"/>
        <v/>
      </c>
      <c r="S23" s="187">
        <f t="shared" ca="1" si="4"/>
        <v>999</v>
      </c>
      <c r="T23" s="187">
        <f ca="1">IF($A$9=B23,Dez!AB$76,Dez!AB$90)</f>
        <v>0</v>
      </c>
      <c r="U23" s="51" t="str">
        <f t="shared" ca="1" si="5"/>
        <v/>
      </c>
      <c r="V23" s="65" t="str">
        <f t="shared" ca="1" si="7"/>
        <v/>
      </c>
      <c r="W23" s="183" t="str">
        <f ca="1">IF($A$9=B23,Dez!AD$76,Dez!AD$91)</f>
        <v/>
      </c>
      <c r="X23" s="235" t="str">
        <f t="shared" ca="1" si="8"/>
        <v/>
      </c>
      <c r="Y23" s="239" t="str">
        <f t="shared" ca="1" si="6"/>
        <v/>
      </c>
      <c r="Z23" s="188" t="str">
        <f t="shared" ca="1" si="9"/>
        <v/>
      </c>
    </row>
    <row r="24" spans="1:26" ht="14.1" customHeight="1" thickBot="1" x14ac:dyDescent="0.25">
      <c r="A24" s="770">
        <f ca="1">IF(YEAR(Start!B3)=Start!D26,1,0)</f>
        <v>1</v>
      </c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1"/>
      <c r="Y24" s="771"/>
      <c r="Z24" s="772"/>
    </row>
    <row r="25" spans="1:26" ht="27.95" customHeight="1" thickBot="1" x14ac:dyDescent="0.25">
      <c r="A25" s="773" t="str">
        <f ca="1">IF(A24=1,"Echtzeit-Statistik vom 1.Januar bis zum "&amp; TEXT(Start!B3,"T.MMMM") &amp; " und Prognose bis zum 31.Dezember "&amp;Start!D26,"Echtzeit-Statistik und Prognose nur im laufenden Jahr")</f>
        <v>Echtzeit-Statistik vom 1.Januar bis zum 1.Januar und Prognose bis zum 31.Dezember 2025</v>
      </c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8"/>
      <c r="P25" s="738"/>
      <c r="Q25" s="738"/>
      <c r="R25" s="738"/>
      <c r="S25" s="738"/>
      <c r="T25" s="738"/>
      <c r="U25" s="738"/>
      <c r="V25" s="738"/>
      <c r="W25" s="738"/>
      <c r="X25" s="738"/>
      <c r="Y25" s="738"/>
      <c r="Z25" s="739"/>
    </row>
    <row r="26" spans="1:26" ht="14.1" customHeight="1" x14ac:dyDescent="0.2">
      <c r="A26" s="225" t="s">
        <v>178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37">
        <f ca="1">IF(A24=1,MAX(D12:D23),"")</f>
        <v>0</v>
      </c>
      <c r="M26" s="226"/>
      <c r="N26" s="227">
        <f ca="1">IF(A24=1,MAX(E12:E23),"")</f>
        <v>0</v>
      </c>
      <c r="O26" s="228">
        <f ca="1">IF(A24=1,MAX(F12:F23),"")</f>
        <v>0</v>
      </c>
      <c r="P26" s="228"/>
      <c r="Q26" s="226"/>
      <c r="R26" s="226"/>
      <c r="S26" s="226"/>
      <c r="T26" s="228">
        <f ca="1">IF(A24=1,MAX(C12:C23),"")</f>
        <v>0</v>
      </c>
      <c r="U26" s="229" t="str">
        <f ca="1">IF(A24=1,IF(T26=1,"Lauf","Läufe"),"")</f>
        <v>Läufe</v>
      </c>
      <c r="V26" s="229" t="str">
        <f ca="1">IF(A24=1,IF(T26=0,"","durchschnittlich"),"")</f>
        <v/>
      </c>
      <c r="W26" s="230" t="str">
        <f ca="1">IF(A24=1,IF(L26=0,"",IF(T26=0,"",L26/T26)),"")</f>
        <v/>
      </c>
      <c r="X26" s="226" t="str">
        <f ca="1">IF(A24=1,IF(T26=0,"","km"),"")</f>
        <v/>
      </c>
      <c r="Y26" s="238" t="str">
        <f ca="1">IF(A24=1,IF(T26&gt;0,X11/T26,""),"")</f>
        <v/>
      </c>
      <c r="Z26" s="231" t="str">
        <f ca="1">IF(A24=1,IF(T31&gt;0,("an "&amp;TEXT(X11,"#")&amp;" Tagen"),""),"")</f>
        <v/>
      </c>
    </row>
    <row r="27" spans="1:26" ht="14.1" customHeight="1" x14ac:dyDescent="0.2">
      <c r="A27" s="222" t="s">
        <v>179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3" t="str">
        <f ca="1">IF(A24=1,IF(ISERROR(T27*W27),"",T27*W27),"")</f>
        <v/>
      </c>
      <c r="M27" s="180"/>
      <c r="N27" s="184" t="str">
        <f ca="1">IF(A24=1,IF(N26&gt;0,IF(T26=T27,N26,ROUNDDOWN(N26*Start!B5/X11,1)),""),"")</f>
        <v/>
      </c>
      <c r="O27" s="224">
        <f ca="1">IF(A24=1,IF(T26=T27,O26,ROUNDDOWN(O26*Start!B5/X11,0)),"")</f>
        <v>0</v>
      </c>
      <c r="P27" s="180"/>
      <c r="Q27" s="180"/>
      <c r="R27" s="180"/>
      <c r="S27" s="180"/>
      <c r="T27" s="232">
        <f ca="1">IF(A24=1,ROUNDDOWN(T26*Start!B5/X11,0),"")</f>
        <v>0</v>
      </c>
      <c r="U27" s="51" t="str">
        <f ca="1">IF(A24=1,IF(T27=0,"",IF(T27=1,"Lauf","Läufe")),"")</f>
        <v/>
      </c>
      <c r="V27" s="51" t="str">
        <f ca="1">IF(A24=1,IF(T27=0,"","durchschnittlich"),"")</f>
        <v/>
      </c>
      <c r="W27" s="183" t="str">
        <f ca="1">IF(A24=1,W26,"")</f>
        <v/>
      </c>
      <c r="X27" s="180" t="str">
        <f ca="1">IF(A24=1,IF(T27=0,"","km"),"")</f>
        <v/>
      </c>
      <c r="Y27" s="180"/>
      <c r="Z27" s="203" t="str">
        <f ca="1">IF(A24=1,IF(T31&gt;0,("an "&amp;TEXT(Start!B5,"#")&amp;" Tagen"),""),"")</f>
        <v/>
      </c>
    </row>
    <row r="28" spans="1:26" ht="14.1" customHeight="1" thickBot="1" x14ac:dyDescent="0.25">
      <c r="A28" s="766"/>
      <c r="B28" s="767"/>
      <c r="C28" s="767"/>
      <c r="D28" s="767"/>
      <c r="E28" s="767"/>
      <c r="F28" s="767"/>
      <c r="G28" s="767"/>
      <c r="H28" s="767"/>
      <c r="I28" s="767"/>
      <c r="J28" s="76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8"/>
    </row>
    <row r="29" spans="1:26" ht="27.95" customHeight="1" thickBot="1" x14ac:dyDescent="0.25">
      <c r="A29" s="727" t="s">
        <v>283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9"/>
    </row>
    <row r="30" spans="1:26" ht="14.1" customHeight="1" x14ac:dyDescent="0.2">
      <c r="A30" s="759"/>
      <c r="B30" s="547"/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  <c r="X30" s="547"/>
      <c r="Y30" s="547"/>
      <c r="Z30" s="548"/>
    </row>
    <row r="31" spans="1:26" ht="14.1" customHeight="1" x14ac:dyDescent="0.2">
      <c r="A31" s="518" t="s">
        <v>629</v>
      </c>
      <c r="B31" s="189"/>
      <c r="C31" s="189"/>
      <c r="D31" s="189"/>
      <c r="E31" s="189"/>
      <c r="F31" s="189"/>
      <c r="G31" s="189"/>
      <c r="H31" s="189"/>
      <c r="I31" s="189"/>
      <c r="J31" s="189"/>
      <c r="K31" s="109"/>
      <c r="L31" s="109">
        <f ca="1">SUM(L$12:L$23)</f>
        <v>0</v>
      </c>
      <c r="M31" s="110"/>
      <c r="N31" s="110">
        <f ca="1">SUM(N$12:N$23)</f>
        <v>0</v>
      </c>
      <c r="O31" s="190">
        <f ca="1">SUM(O$12:O$23)</f>
        <v>0</v>
      </c>
      <c r="P31" s="190"/>
      <c r="Q31" s="111"/>
      <c r="R31" s="109"/>
      <c r="S31" s="109"/>
      <c r="T31" s="191">
        <f ca="1">SUM(T$12:T$23)</f>
        <v>0</v>
      </c>
      <c r="U31" s="760" t="str">
        <f ca="1">IF(T$31=0,"",IF(T$31=1,"Lauf","Läufe"))</f>
        <v/>
      </c>
      <c r="V31" s="761"/>
      <c r="W31" s="192"/>
      <c r="X31" s="193"/>
      <c r="Y31" s="194"/>
      <c r="Z31" s="195" t="str">
        <f ca="1">IF(A24=1,IF(T31&gt;0,("an "&amp;TEXT(X11,"#")&amp;" Tagen"),""),IF(T31&gt;0,("an "&amp;TEXT(Start!B5,"#")&amp;" Tagen"),""))</f>
        <v/>
      </c>
    </row>
    <row r="32" spans="1:26" ht="14.1" customHeight="1" x14ac:dyDescent="0.2">
      <c r="A32" s="518" t="s">
        <v>630</v>
      </c>
      <c r="B32" s="189"/>
      <c r="C32" s="189"/>
      <c r="D32" s="189"/>
      <c r="E32" s="189"/>
      <c r="F32" s="189"/>
      <c r="G32" s="189"/>
      <c r="H32" s="189"/>
      <c r="I32" s="196" t="str">
        <f>IF(ISERROR(SUM(I12:I23)/COUNTIF(I12:I23,"&gt;0")),"",SUM(I12:I23)/COUNTIF(I12:I23,"&gt;0"))</f>
        <v/>
      </c>
      <c r="J32" s="196" t="str">
        <f>IF(ISERROR(SUM(J12:J23)/COUNTIF(J12:J23,"&gt;0")),"",SUM(J12:J23)/COUNTIF(J12:J23,"&gt;0"))</f>
        <v/>
      </c>
      <c r="K32" s="109"/>
      <c r="L32" s="109" t="str">
        <f ca="1">IF(ISERROR(SUM(K12:K23)/COUNTIF(K12:K23,"&gt;0")),"",SUM(K12:K23)/COUNTIF(K12:K23,"&gt;0"))</f>
        <v/>
      </c>
      <c r="M32" s="110"/>
      <c r="N32" s="110" t="str">
        <f ca="1">IF(ISERROR(SUM(M12:M23)/COUNTIF(M12:M23,"&gt;0")),"",SUM(M12:M23)/COUNTIF(M12:M23,"&gt;0"))</f>
        <v/>
      </c>
      <c r="O32" s="190" t="str">
        <f ca="1">IF(SUM(O$12:O$23)=0,"",IF(COUNTIF(O12:O23,"&gt;0"),SUM(O$12:O$23)/COUNTIF(O12:O23,"&gt;0")))</f>
        <v/>
      </c>
      <c r="P32" s="190" t="str">
        <f>IF(ISERROR(HARMEAN(P12:P23)),"",HARMEAN(P12:P23))</f>
        <v/>
      </c>
      <c r="Q32" s="111" t="str">
        <f ca="1">IF(ISBLANK(N31),"",IF(ISBLANK(L31),"",IF(ISERROR(N31/L31),"",N31/L31)))</f>
        <v/>
      </c>
      <c r="R32" s="109" t="str">
        <f ca="1">IF(ISBLANK(L31),"",IF(ISBLANK(N31),"",IF(ISERROR(L31/N31/24),"",L31/N31/24)))</f>
        <v/>
      </c>
      <c r="S32" s="197"/>
      <c r="T32" s="198" t="str">
        <f ca="1">IF(ISERROR(SUM(T$12:T$23)/COUNTIF(T$12:T$23,"&gt;0")),"",SUM(T$12:T$23)/COUNTIF(T$12:T$23,"&gt;0"))</f>
        <v/>
      </c>
      <c r="U32" s="762" t="str">
        <f ca="1">IF(T$31&gt;0,"durchschnittlich","")</f>
        <v/>
      </c>
      <c r="V32" s="763"/>
      <c r="W32" s="192" t="str">
        <f ca="1">IF(L$31=0,"",IF(T$31=0,"",L$31/T$31))</f>
        <v/>
      </c>
      <c r="X32" s="193" t="str">
        <f ca="1">IF(T$31=0,"","km")</f>
        <v/>
      </c>
      <c r="Y32" s="194"/>
      <c r="Z32" s="240" t="str">
        <f ca="1">IF(T31&gt;0,IF(A24=1,("alle "&amp;TEXT(ROUND(Y26,2),"0,00")&amp;" Tage"),("alle "&amp;TEXT(ROUND(Start!B5/T31,2),"0,00")&amp;" Tage")),"")</f>
        <v/>
      </c>
    </row>
    <row r="33" spans="1:26" ht="14.1" customHeight="1" x14ac:dyDescent="0.2">
      <c r="A33" s="518" t="s">
        <v>634</v>
      </c>
      <c r="B33" s="189"/>
      <c r="C33" s="189"/>
      <c r="D33" s="189"/>
      <c r="E33" s="189"/>
      <c r="F33" s="189"/>
      <c r="G33" s="189"/>
      <c r="H33" s="189"/>
      <c r="I33" s="196" t="str">
        <f>IF(SUM(I$12:I$23)=0,"",MIN(I$12:I$23))</f>
        <v/>
      </c>
      <c r="J33" s="196" t="str">
        <f>IF(SUM(J$12:J$23)=0,"",MIN(J$12:J$23))</f>
        <v/>
      </c>
      <c r="K33" s="109"/>
      <c r="L33" s="109">
        <f ca="1">MIN(L$12:L$23)</f>
        <v>0</v>
      </c>
      <c r="M33" s="110"/>
      <c r="N33" s="110">
        <f ca="1">MIN(N$12:N$23)</f>
        <v>0</v>
      </c>
      <c r="O33" s="190">
        <f ca="1">MIN(IF(O$12&gt;0,O12,999999),IF(O$13&gt;0,O13,999999),IF(O$14&gt;0,O14,999999),IF(O$15&gt;0,O15,999999),IF(O$16&gt;0,O16,999999),IF(O$17&gt;0,O17,999999),IF(O$18&gt;0,O18,999999),IF(O$19&gt;0,O19,999999),IF(O$20&gt;0,O20,999999),IF(O$21&gt;0,O21,999999),IF(O$22&gt;0,O22,999999),IF(O$23&gt;0,O23,999999))</f>
        <v>999999</v>
      </c>
      <c r="P33" s="190">
        <f>MIN(P$12:P$23)</f>
        <v>0</v>
      </c>
      <c r="Q33" s="111">
        <f ca="1">MAX(Q$12:Q$23)</f>
        <v>0</v>
      </c>
      <c r="R33" s="109">
        <f ca="1">MIN(R$12:R$23)</f>
        <v>0</v>
      </c>
      <c r="S33" s="109"/>
      <c r="T33" s="191" t="str">
        <f ca="1">IF(SUM(T$12:T$23)=0,"",DMIN(S$10:T$23,"AnzL",S$10:T$11))</f>
        <v/>
      </c>
      <c r="U33" s="762" t="str">
        <f ca="1">IF(T$31&gt;0,"minimal","")</f>
        <v/>
      </c>
      <c r="V33" s="763"/>
      <c r="W33" s="192" t="str">
        <f ca="1">IF(SUM(W$12:W$23)=0,"",MIN(W$12:W$23))</f>
        <v/>
      </c>
      <c r="X33" s="193" t="str">
        <f ca="1">IF(T$31=0,"","km")</f>
        <v/>
      </c>
      <c r="Y33" s="194"/>
      <c r="Z33" s="195" t="str">
        <f ca="1">IF(T31&gt;0,("alle " &amp; TEXT(MAX(Y12:Y23),"0,00") &amp; " Tage"),"")</f>
        <v/>
      </c>
    </row>
    <row r="34" spans="1:26" ht="14.1" customHeight="1" x14ac:dyDescent="0.2">
      <c r="A34" s="518" t="s">
        <v>635</v>
      </c>
      <c r="B34" s="189"/>
      <c r="C34" s="189"/>
      <c r="D34" s="189"/>
      <c r="E34" s="189"/>
      <c r="F34" s="189"/>
      <c r="G34" s="189"/>
      <c r="H34" s="189"/>
      <c r="I34" s="196" t="str">
        <f>IF(SUM(I$12:I$23)=0,"",MAX(I$12:I$23))</f>
        <v/>
      </c>
      <c r="J34" s="196" t="str">
        <f>IF(SUM(J$12:J$23)=0,"",MAX(J$12:J$23))</f>
        <v/>
      </c>
      <c r="K34" s="109"/>
      <c r="L34" s="109">
        <f ca="1">MAX(L$12:L$23)</f>
        <v>0</v>
      </c>
      <c r="M34" s="110"/>
      <c r="N34" s="110">
        <f ca="1">MAX(N$12:N$23)</f>
        <v>0</v>
      </c>
      <c r="O34" s="190">
        <f ca="1">MAX(O$12:O$23)</f>
        <v>0</v>
      </c>
      <c r="P34" s="190">
        <f>MAX(P$12:P$23)</f>
        <v>0</v>
      </c>
      <c r="Q34" s="111">
        <f ca="1">MIN(Q$12:Q$23)</f>
        <v>0</v>
      </c>
      <c r="R34" s="109">
        <f ca="1">MAX(R$12:R$23)</f>
        <v>0</v>
      </c>
      <c r="S34" s="109"/>
      <c r="T34" s="191" t="str">
        <f ca="1">IF(SUM(T$12:T$23)=0,"",MAX(T$12:T$23))</f>
        <v/>
      </c>
      <c r="U34" s="762" t="str">
        <f ca="1">IF(T$31&gt;0,"maximal","")</f>
        <v/>
      </c>
      <c r="V34" s="763"/>
      <c r="W34" s="192" t="str">
        <f ca="1">IF(SUM(W$12:W$23)=0,"",MAX(W$12:W$23))</f>
        <v/>
      </c>
      <c r="X34" s="193" t="str">
        <f ca="1">IF(T$31=0,"","km")</f>
        <v/>
      </c>
      <c r="Y34" s="194"/>
      <c r="Z34" s="195" t="str">
        <f ca="1">IF(T31&gt;0,("alle " &amp; TEXT(MIN(Y12:Y23),"0,00") &amp; " Tage"),"")</f>
        <v/>
      </c>
    </row>
    <row r="35" spans="1:26" ht="14.1" customHeight="1" thickBot="1" x14ac:dyDescent="0.25">
      <c r="A35" s="766"/>
      <c r="B35" s="547"/>
      <c r="C35" s="547"/>
      <c r="D35" s="547"/>
      <c r="E35" s="547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7"/>
      <c r="Q35" s="547"/>
      <c r="R35" s="547"/>
      <c r="S35" s="547"/>
      <c r="T35" s="547"/>
      <c r="U35" s="547"/>
      <c r="V35" s="547"/>
      <c r="W35" s="547"/>
      <c r="X35" s="547"/>
      <c r="Y35" s="547"/>
      <c r="Z35" s="548"/>
    </row>
    <row r="36" spans="1:26" ht="27.95" customHeight="1" thickBot="1" x14ac:dyDescent="0.25">
      <c r="A36" s="727" t="s">
        <v>663</v>
      </c>
      <c r="B36" s="738"/>
      <c r="C36" s="738"/>
      <c r="D36" s="738"/>
      <c r="E36" s="738"/>
      <c r="F36" s="738"/>
      <c r="G36" s="738"/>
      <c r="H36" s="738"/>
      <c r="I36" s="738"/>
      <c r="J36" s="738"/>
      <c r="K36" s="738"/>
      <c r="L36" s="738"/>
      <c r="M36" s="738"/>
      <c r="N36" s="738"/>
      <c r="O36" s="738"/>
      <c r="P36" s="738"/>
      <c r="Q36" s="738"/>
      <c r="R36" s="738"/>
      <c r="S36" s="738"/>
      <c r="T36" s="738"/>
      <c r="U36" s="738"/>
      <c r="V36" s="738"/>
      <c r="W36" s="738"/>
      <c r="X36" s="738"/>
      <c r="Y36" s="738"/>
      <c r="Z36" s="739"/>
    </row>
    <row r="37" spans="1:26" ht="14.1" customHeight="1" x14ac:dyDescent="0.2">
      <c r="A37" s="735">
        <f ca="1">IF(A74=1,MONTH(TODAY()),0)</f>
        <v>0</v>
      </c>
      <c r="B37" s="736"/>
      <c r="C37" s="736"/>
      <c r="D37" s="736"/>
      <c r="E37" s="736"/>
      <c r="F37" s="736"/>
      <c r="G37" s="736"/>
      <c r="H37" s="736"/>
      <c r="I37" s="736"/>
      <c r="J37" s="736"/>
      <c r="K37" s="736"/>
      <c r="L37" s="736"/>
      <c r="M37" s="736"/>
      <c r="N37" s="736"/>
      <c r="O37" s="736"/>
      <c r="P37" s="736"/>
      <c r="Q37" s="736"/>
      <c r="R37" s="736"/>
      <c r="S37" s="736"/>
      <c r="T37" s="736"/>
      <c r="U37" s="736"/>
      <c r="V37" s="736"/>
      <c r="W37" s="736"/>
      <c r="X37" s="736"/>
      <c r="Y37" s="736"/>
      <c r="Z37" s="737"/>
    </row>
    <row r="38" spans="1:26" ht="14.1" hidden="1" customHeight="1" x14ac:dyDescent="0.2">
      <c r="A38" s="175"/>
      <c r="B38" s="176" t="s">
        <v>165</v>
      </c>
      <c r="C38" s="176" t="s">
        <v>279</v>
      </c>
      <c r="D38" s="176" t="s">
        <v>280</v>
      </c>
      <c r="E38" s="176" t="s">
        <v>281</v>
      </c>
      <c r="F38" s="176" t="s">
        <v>282</v>
      </c>
      <c r="G38" s="176" t="s">
        <v>290</v>
      </c>
      <c r="H38" s="236" t="s">
        <v>368</v>
      </c>
      <c r="I38" s="51"/>
      <c r="J38" s="51"/>
      <c r="K38" s="51" t="s">
        <v>166</v>
      </c>
      <c r="L38" s="51"/>
      <c r="M38" s="51" t="s">
        <v>268</v>
      </c>
      <c r="N38" s="51"/>
      <c r="O38" s="51"/>
      <c r="P38" s="51"/>
      <c r="Q38" s="51"/>
      <c r="R38" s="51"/>
      <c r="S38" s="51" t="s">
        <v>253</v>
      </c>
      <c r="T38" s="51" t="s">
        <v>254</v>
      </c>
      <c r="U38" s="51"/>
      <c r="V38" s="51"/>
      <c r="W38" s="177"/>
      <c r="X38" s="177" t="s">
        <v>291</v>
      </c>
      <c r="Y38" s="206" t="s">
        <v>284</v>
      </c>
      <c r="Z38" s="178"/>
    </row>
    <row r="39" spans="1:26" ht="14.1" hidden="1" customHeight="1" x14ac:dyDescent="0.2">
      <c r="A39" s="175"/>
      <c r="B39" s="176"/>
      <c r="C39" s="176"/>
      <c r="D39" s="176"/>
      <c r="E39" s="176"/>
      <c r="F39" s="176"/>
      <c r="G39" s="181"/>
      <c r="H39" s="176"/>
      <c r="I39" s="17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 t="s">
        <v>75</v>
      </c>
      <c r="U39" s="51"/>
      <c r="V39" s="206"/>
      <c r="W39" s="177"/>
      <c r="X39" s="177" t="e">
        <f>IF(YEAR(Start!B33)=Start!D56,TEXT(Start!B33-DATE(YEAR(Start!B33),1,0),"0"),-1)</f>
        <v>#VALUE!</v>
      </c>
      <c r="Y39" s="180"/>
      <c r="Z39" s="223"/>
    </row>
    <row r="40" spans="1:26" ht="14.1" customHeight="1" x14ac:dyDescent="0.2">
      <c r="A40" s="222" t="s">
        <v>167</v>
      </c>
      <c r="B40" s="181">
        <v>1</v>
      </c>
      <c r="C40" s="181"/>
      <c r="D40" s="183"/>
      <c r="E40" s="184"/>
      <c r="F40" s="185"/>
      <c r="G40" s="181"/>
      <c r="H40" s="181"/>
      <c r="I40" s="528"/>
      <c r="J40" s="182"/>
      <c r="K40" s="183"/>
      <c r="L40" s="183" t="str">
        <f>Jan!Q$93</f>
        <v/>
      </c>
      <c r="M40" s="184"/>
      <c r="N40" s="521" t="str">
        <f>Jan!S$93</f>
        <v/>
      </c>
      <c r="O40" s="522">
        <f>Jan!T$93</f>
        <v>0</v>
      </c>
      <c r="P40" s="522">
        <f>Jan!W$93</f>
        <v>0</v>
      </c>
      <c r="Q40" s="385" t="str">
        <f>Jan!Y$93</f>
        <v/>
      </c>
      <c r="R40" s="382" t="str">
        <f>Jan!Z$93</f>
        <v/>
      </c>
      <c r="S40" s="187"/>
      <c r="T40" s="523"/>
      <c r="U40" s="507"/>
      <c r="V40" s="524"/>
      <c r="W40" s="525"/>
      <c r="X40" s="526"/>
      <c r="Y40" s="527"/>
      <c r="Z40" s="508"/>
    </row>
    <row r="41" spans="1:26" ht="14.1" customHeight="1" x14ac:dyDescent="0.2">
      <c r="A41" s="222" t="s">
        <v>168</v>
      </c>
      <c r="B41" s="181">
        <v>2</v>
      </c>
      <c r="C41" s="181"/>
      <c r="D41" s="183"/>
      <c r="E41" s="184"/>
      <c r="F41" s="185"/>
      <c r="G41" s="181"/>
      <c r="H41" s="181"/>
      <c r="I41" s="528"/>
      <c r="J41" s="182"/>
      <c r="K41" s="183"/>
      <c r="L41" s="183" t="str">
        <f>Feb!Q$93</f>
        <v/>
      </c>
      <c r="M41" s="184"/>
      <c r="N41" s="521" t="str">
        <f>Feb!S$93</f>
        <v/>
      </c>
      <c r="O41" s="522">
        <f>Feb!T$93</f>
        <v>0</v>
      </c>
      <c r="P41" s="522">
        <f>Feb!W$93</f>
        <v>0</v>
      </c>
      <c r="Q41" s="385" t="str">
        <f>Feb!Y$93</f>
        <v/>
      </c>
      <c r="R41" s="382" t="str">
        <f>Feb!Z$93</f>
        <v/>
      </c>
      <c r="S41" s="187"/>
      <c r="T41" s="523"/>
      <c r="U41" s="507"/>
      <c r="V41" s="524"/>
      <c r="W41" s="525"/>
      <c r="X41" s="526"/>
      <c r="Y41" s="527"/>
      <c r="Z41" s="508"/>
    </row>
    <row r="42" spans="1:26" ht="14.1" customHeight="1" x14ac:dyDescent="0.2">
      <c r="A42" s="222" t="s">
        <v>169</v>
      </c>
      <c r="B42" s="181">
        <v>3</v>
      </c>
      <c r="C42" s="181"/>
      <c r="D42" s="183"/>
      <c r="E42" s="184"/>
      <c r="F42" s="185"/>
      <c r="G42" s="181"/>
      <c r="H42" s="181"/>
      <c r="I42" s="528"/>
      <c r="J42" s="182"/>
      <c r="K42" s="183"/>
      <c r="L42" s="183" t="str">
        <f>Mar!Q$93</f>
        <v/>
      </c>
      <c r="M42" s="184"/>
      <c r="N42" s="521" t="str">
        <f>Mar!S$93</f>
        <v/>
      </c>
      <c r="O42" s="522">
        <f>Mar!T$93</f>
        <v>0</v>
      </c>
      <c r="P42" s="522">
        <f>Mar!W$93</f>
        <v>0</v>
      </c>
      <c r="Q42" s="385" t="str">
        <f>Mar!Y$93</f>
        <v/>
      </c>
      <c r="R42" s="382" t="str">
        <f>Mar!Z$93</f>
        <v/>
      </c>
      <c r="S42" s="187"/>
      <c r="T42" s="523"/>
      <c r="U42" s="507"/>
      <c r="V42" s="524"/>
      <c r="W42" s="525"/>
      <c r="X42" s="526"/>
      <c r="Y42" s="527"/>
      <c r="Z42" s="508"/>
    </row>
    <row r="43" spans="1:26" ht="14.1" customHeight="1" x14ac:dyDescent="0.2">
      <c r="A43" s="222" t="s">
        <v>170</v>
      </c>
      <c r="B43" s="181">
        <v>4</v>
      </c>
      <c r="C43" s="181"/>
      <c r="D43" s="183"/>
      <c r="E43" s="184"/>
      <c r="F43" s="185"/>
      <c r="G43" s="181"/>
      <c r="H43" s="181"/>
      <c r="I43" s="528"/>
      <c r="J43" s="182"/>
      <c r="K43" s="183"/>
      <c r="L43" s="183" t="str">
        <f>Apr!Q$93</f>
        <v/>
      </c>
      <c r="M43" s="184"/>
      <c r="N43" s="521" t="str">
        <f>Apr!S$93</f>
        <v/>
      </c>
      <c r="O43" s="522">
        <f>Apr!T$93</f>
        <v>0</v>
      </c>
      <c r="P43" s="522">
        <f>Apr!W$93</f>
        <v>0</v>
      </c>
      <c r="Q43" s="385" t="str">
        <f>Apr!Y$93</f>
        <v/>
      </c>
      <c r="R43" s="382" t="str">
        <f>Apr!Z$93</f>
        <v/>
      </c>
      <c r="S43" s="187"/>
      <c r="T43" s="523"/>
      <c r="U43" s="507"/>
      <c r="V43" s="524"/>
      <c r="W43" s="525"/>
      <c r="X43" s="526"/>
      <c r="Y43" s="527"/>
      <c r="Z43" s="508"/>
    </row>
    <row r="44" spans="1:26" ht="14.1" customHeight="1" x14ac:dyDescent="0.2">
      <c r="A44" s="222" t="s">
        <v>127</v>
      </c>
      <c r="B44" s="181">
        <v>5</v>
      </c>
      <c r="C44" s="181"/>
      <c r="D44" s="183"/>
      <c r="E44" s="184"/>
      <c r="F44" s="185"/>
      <c r="G44" s="181"/>
      <c r="H44" s="181"/>
      <c r="I44" s="528"/>
      <c r="J44" s="182"/>
      <c r="K44" s="183"/>
      <c r="L44" s="183" t="str">
        <f>Mai!Q$93</f>
        <v/>
      </c>
      <c r="M44" s="184"/>
      <c r="N44" s="521" t="str">
        <f>Mai!S$93</f>
        <v/>
      </c>
      <c r="O44" s="522">
        <f>Mai!T$93</f>
        <v>0</v>
      </c>
      <c r="P44" s="522">
        <f>Mai!W$93</f>
        <v>0</v>
      </c>
      <c r="Q44" s="385" t="str">
        <f>Mai!Y$93</f>
        <v/>
      </c>
      <c r="R44" s="382" t="str">
        <f>Mai!Z$93</f>
        <v/>
      </c>
      <c r="S44" s="187"/>
      <c r="T44" s="523"/>
      <c r="U44" s="507"/>
      <c r="V44" s="524"/>
      <c r="W44" s="525"/>
      <c r="X44" s="526"/>
      <c r="Y44" s="527"/>
      <c r="Z44" s="508"/>
    </row>
    <row r="45" spans="1:26" ht="14.1" customHeight="1" x14ac:dyDescent="0.2">
      <c r="A45" s="222" t="s">
        <v>171</v>
      </c>
      <c r="B45" s="181">
        <v>6</v>
      </c>
      <c r="C45" s="181"/>
      <c r="D45" s="183"/>
      <c r="E45" s="184"/>
      <c r="F45" s="185"/>
      <c r="G45" s="181"/>
      <c r="H45" s="181"/>
      <c r="I45" s="528"/>
      <c r="J45" s="182"/>
      <c r="K45" s="183"/>
      <c r="L45" s="183" t="str">
        <f>Jun!Q$93</f>
        <v/>
      </c>
      <c r="M45" s="184"/>
      <c r="N45" s="521" t="str">
        <f>Jun!S$93</f>
        <v/>
      </c>
      <c r="O45" s="522">
        <f>Jun!T$93</f>
        <v>0</v>
      </c>
      <c r="P45" s="522">
        <f>Jun!W$93</f>
        <v>0</v>
      </c>
      <c r="Q45" s="385" t="str">
        <f>Jun!Y$93</f>
        <v/>
      </c>
      <c r="R45" s="382" t="str">
        <f>Jun!Z$93</f>
        <v/>
      </c>
      <c r="S45" s="187"/>
      <c r="T45" s="523"/>
      <c r="U45" s="507"/>
      <c r="V45" s="524"/>
      <c r="W45" s="525"/>
      <c r="X45" s="526"/>
      <c r="Y45" s="527"/>
      <c r="Z45" s="508"/>
    </row>
    <row r="46" spans="1:26" ht="14.1" customHeight="1" x14ac:dyDescent="0.2">
      <c r="A46" s="222" t="s">
        <v>172</v>
      </c>
      <c r="B46" s="181">
        <v>7</v>
      </c>
      <c r="C46" s="181"/>
      <c r="D46" s="183"/>
      <c r="E46" s="184"/>
      <c r="F46" s="185"/>
      <c r="G46" s="181"/>
      <c r="H46" s="181"/>
      <c r="I46" s="528"/>
      <c r="J46" s="182"/>
      <c r="K46" s="183"/>
      <c r="L46" s="183" t="str">
        <f>Jul!Q$93</f>
        <v/>
      </c>
      <c r="M46" s="184"/>
      <c r="N46" s="521" t="str">
        <f>Jul!S$93</f>
        <v/>
      </c>
      <c r="O46" s="522">
        <f>Jul!T$93</f>
        <v>0</v>
      </c>
      <c r="P46" s="522">
        <f>Jul!W$93</f>
        <v>0</v>
      </c>
      <c r="Q46" s="385" t="str">
        <f>Jul!Y$93</f>
        <v/>
      </c>
      <c r="R46" s="382" t="str">
        <f>Jul!Z$93</f>
        <v/>
      </c>
      <c r="S46" s="187"/>
      <c r="T46" s="523"/>
      <c r="U46" s="507"/>
      <c r="V46" s="524"/>
      <c r="W46" s="525"/>
      <c r="X46" s="526"/>
      <c r="Y46" s="527"/>
      <c r="Z46" s="508"/>
    </row>
    <row r="47" spans="1:26" ht="14.1" customHeight="1" x14ac:dyDescent="0.2">
      <c r="A47" s="222" t="s">
        <v>173</v>
      </c>
      <c r="B47" s="181">
        <v>8</v>
      </c>
      <c r="C47" s="181"/>
      <c r="D47" s="183"/>
      <c r="E47" s="184"/>
      <c r="F47" s="185"/>
      <c r="G47" s="181"/>
      <c r="H47" s="181"/>
      <c r="I47" s="528"/>
      <c r="J47" s="182"/>
      <c r="K47" s="183"/>
      <c r="L47" s="183" t="str">
        <f>Aug!Q$93</f>
        <v/>
      </c>
      <c r="M47" s="184"/>
      <c r="N47" s="521" t="str">
        <f>Aug!S$93</f>
        <v/>
      </c>
      <c r="O47" s="522">
        <f>Aug!T$93</f>
        <v>0</v>
      </c>
      <c r="P47" s="522">
        <f>Aug!W$93</f>
        <v>0</v>
      </c>
      <c r="Q47" s="385" t="str">
        <f>Aug!Y$93</f>
        <v/>
      </c>
      <c r="R47" s="382" t="str">
        <f>Aug!Z$93</f>
        <v/>
      </c>
      <c r="S47" s="187"/>
      <c r="T47" s="523"/>
      <c r="U47" s="507"/>
      <c r="V47" s="524"/>
      <c r="W47" s="525"/>
      <c r="X47" s="526"/>
      <c r="Y47" s="527"/>
      <c r="Z47" s="508"/>
    </row>
    <row r="48" spans="1:26" ht="14.1" customHeight="1" x14ac:dyDescent="0.2">
      <c r="A48" s="222" t="s">
        <v>174</v>
      </c>
      <c r="B48" s="181">
        <v>9</v>
      </c>
      <c r="C48" s="181"/>
      <c r="D48" s="183"/>
      <c r="E48" s="184"/>
      <c r="F48" s="185"/>
      <c r="G48" s="181"/>
      <c r="H48" s="181"/>
      <c r="I48" s="528"/>
      <c r="J48" s="182"/>
      <c r="K48" s="183"/>
      <c r="L48" s="183" t="str">
        <f>Sep!Q$93</f>
        <v/>
      </c>
      <c r="M48" s="184"/>
      <c r="N48" s="521" t="str">
        <f>Sep!S$93</f>
        <v/>
      </c>
      <c r="O48" s="522">
        <f>Sep!T$93</f>
        <v>0</v>
      </c>
      <c r="P48" s="522">
        <f>Sep!W$93</f>
        <v>0</v>
      </c>
      <c r="Q48" s="385" t="str">
        <f>Sep!Y$93</f>
        <v/>
      </c>
      <c r="R48" s="382" t="str">
        <f>Sep!Z$93</f>
        <v/>
      </c>
      <c r="S48" s="187"/>
      <c r="T48" s="523"/>
      <c r="U48" s="507"/>
      <c r="V48" s="524"/>
      <c r="W48" s="525"/>
      <c r="X48" s="526"/>
      <c r="Y48" s="527"/>
      <c r="Z48" s="508"/>
    </row>
    <row r="49" spans="1:26" ht="14.1" customHeight="1" x14ac:dyDescent="0.2">
      <c r="A49" s="222" t="s">
        <v>175</v>
      </c>
      <c r="B49" s="181">
        <v>10</v>
      </c>
      <c r="C49" s="181"/>
      <c r="D49" s="183"/>
      <c r="E49" s="184"/>
      <c r="F49" s="185"/>
      <c r="G49" s="181"/>
      <c r="H49" s="181"/>
      <c r="I49" s="528"/>
      <c r="J49" s="182"/>
      <c r="K49" s="183"/>
      <c r="L49" s="183" t="str">
        <f>Okt!Q$93</f>
        <v/>
      </c>
      <c r="M49" s="184"/>
      <c r="N49" s="521" t="str">
        <f>Okt!S$93</f>
        <v/>
      </c>
      <c r="O49" s="522">
        <f>Okt!T$93</f>
        <v>0</v>
      </c>
      <c r="P49" s="522">
        <f>Okt!W$93</f>
        <v>0</v>
      </c>
      <c r="Q49" s="385" t="str">
        <f>Okt!Y$93</f>
        <v/>
      </c>
      <c r="R49" s="382" t="str">
        <f>Okt!Z$93</f>
        <v/>
      </c>
      <c r="S49" s="187"/>
      <c r="T49" s="523"/>
      <c r="U49" s="507"/>
      <c r="V49" s="524"/>
      <c r="W49" s="525"/>
      <c r="X49" s="526"/>
      <c r="Y49" s="527"/>
      <c r="Z49" s="508"/>
    </row>
    <row r="50" spans="1:26" ht="14.1" customHeight="1" x14ac:dyDescent="0.2">
      <c r="A50" s="222" t="s">
        <v>176</v>
      </c>
      <c r="B50" s="181">
        <v>11</v>
      </c>
      <c r="C50" s="181"/>
      <c r="D50" s="183"/>
      <c r="E50" s="184"/>
      <c r="F50" s="185"/>
      <c r="G50" s="181"/>
      <c r="H50" s="181"/>
      <c r="I50" s="528"/>
      <c r="J50" s="182"/>
      <c r="K50" s="183"/>
      <c r="L50" s="183" t="str">
        <f>Nov!Q$93</f>
        <v/>
      </c>
      <c r="M50" s="184"/>
      <c r="N50" s="521" t="str">
        <f>Nov!S$93</f>
        <v/>
      </c>
      <c r="O50" s="522">
        <f>Nov!T$93</f>
        <v>0</v>
      </c>
      <c r="P50" s="522">
        <f>Nov!W$93</f>
        <v>0</v>
      </c>
      <c r="Q50" s="385" t="str">
        <f>Nov!Y$93</f>
        <v/>
      </c>
      <c r="R50" s="382" t="str">
        <f>Nov!Z$93</f>
        <v/>
      </c>
      <c r="S50" s="187"/>
      <c r="T50" s="523"/>
      <c r="U50" s="507"/>
      <c r="V50" s="524"/>
      <c r="W50" s="525"/>
      <c r="X50" s="526"/>
      <c r="Y50" s="527"/>
      <c r="Z50" s="508"/>
    </row>
    <row r="51" spans="1:26" ht="14.1" customHeight="1" x14ac:dyDescent="0.2">
      <c r="A51" s="222" t="s">
        <v>177</v>
      </c>
      <c r="B51" s="181">
        <v>12</v>
      </c>
      <c r="C51" s="181"/>
      <c r="D51" s="183"/>
      <c r="E51" s="184"/>
      <c r="F51" s="185"/>
      <c r="G51" s="181"/>
      <c r="H51" s="181"/>
      <c r="I51" s="528"/>
      <c r="J51" s="182"/>
      <c r="K51" s="183"/>
      <c r="L51" s="183" t="str">
        <f>Dez!Q$93</f>
        <v/>
      </c>
      <c r="M51" s="184"/>
      <c r="N51" s="521" t="str">
        <f>Dez!S$93</f>
        <v/>
      </c>
      <c r="O51" s="522">
        <f>Dez!T$93</f>
        <v>0</v>
      </c>
      <c r="P51" s="522">
        <f>Dez!W$93</f>
        <v>0</v>
      </c>
      <c r="Q51" s="385" t="str">
        <f>Dez!Y$93</f>
        <v/>
      </c>
      <c r="R51" s="382" t="str">
        <f>Dez!Z$93</f>
        <v/>
      </c>
      <c r="S51" s="187"/>
      <c r="T51" s="523"/>
      <c r="U51" s="507"/>
      <c r="V51" s="524"/>
      <c r="W51" s="525"/>
      <c r="X51" s="526"/>
      <c r="Y51" s="527"/>
      <c r="Z51" s="508"/>
    </row>
    <row r="52" spans="1:26" ht="14.1" customHeight="1" thickBot="1" x14ac:dyDescent="0.25">
      <c r="A52" s="735">
        <f ca="1">IF(A89=1,MONTH(TODAY()),0)</f>
        <v>0</v>
      </c>
      <c r="B52" s="736"/>
      <c r="C52" s="736"/>
      <c r="D52" s="736"/>
      <c r="E52" s="736"/>
      <c r="F52" s="736"/>
      <c r="G52" s="736"/>
      <c r="H52" s="736"/>
      <c r="I52" s="736"/>
      <c r="J52" s="736"/>
      <c r="K52" s="736"/>
      <c r="L52" s="736"/>
      <c r="M52" s="736"/>
      <c r="N52" s="736"/>
      <c r="O52" s="736"/>
      <c r="P52" s="736"/>
      <c r="Q52" s="736"/>
      <c r="R52" s="736"/>
      <c r="S52" s="736"/>
      <c r="T52" s="736"/>
      <c r="U52" s="736"/>
      <c r="V52" s="736"/>
      <c r="W52" s="736"/>
      <c r="X52" s="736"/>
      <c r="Y52" s="736"/>
      <c r="Z52" s="737"/>
    </row>
    <row r="53" spans="1:26" ht="27.95" customHeight="1" thickBot="1" x14ac:dyDescent="0.25">
      <c r="A53" s="727" t="s">
        <v>664</v>
      </c>
      <c r="B53" s="738"/>
      <c r="C53" s="738"/>
      <c r="D53" s="738"/>
      <c r="E53" s="738"/>
      <c r="F53" s="738"/>
      <c r="G53" s="738"/>
      <c r="H53" s="738"/>
      <c r="I53" s="738"/>
      <c r="J53" s="738"/>
      <c r="K53" s="738"/>
      <c r="L53" s="738"/>
      <c r="M53" s="738"/>
      <c r="N53" s="738"/>
      <c r="O53" s="738"/>
      <c r="P53" s="738"/>
      <c r="Q53" s="738"/>
      <c r="R53" s="738"/>
      <c r="S53" s="738"/>
      <c r="T53" s="738"/>
      <c r="U53" s="738"/>
      <c r="V53" s="738"/>
      <c r="W53" s="738"/>
      <c r="X53" s="738"/>
      <c r="Y53" s="738"/>
      <c r="Z53" s="739"/>
    </row>
    <row r="54" spans="1:26" ht="14.1" customHeight="1" x14ac:dyDescent="0.2">
      <c r="A54" s="735">
        <f ca="1">IF(A91=1,MONTH(TODAY()),0)</f>
        <v>0</v>
      </c>
      <c r="B54" s="736"/>
      <c r="C54" s="736"/>
      <c r="D54" s="736"/>
      <c r="E54" s="736"/>
      <c r="F54" s="736"/>
      <c r="G54" s="736"/>
      <c r="H54" s="736"/>
      <c r="I54" s="736"/>
      <c r="J54" s="736"/>
      <c r="K54" s="736"/>
      <c r="L54" s="736"/>
      <c r="M54" s="736"/>
      <c r="N54" s="736"/>
      <c r="O54" s="736"/>
      <c r="P54" s="736"/>
      <c r="Q54" s="736"/>
      <c r="R54" s="736"/>
      <c r="S54" s="736"/>
      <c r="T54" s="736"/>
      <c r="U54" s="736"/>
      <c r="V54" s="736"/>
      <c r="W54" s="736"/>
      <c r="X54" s="736"/>
      <c r="Y54" s="736"/>
      <c r="Z54" s="737"/>
    </row>
    <row r="55" spans="1:26" ht="14.1" hidden="1" customHeight="1" x14ac:dyDescent="0.2">
      <c r="A55" s="175"/>
      <c r="B55" s="176" t="s">
        <v>165</v>
      </c>
      <c r="C55" s="176" t="s">
        <v>279</v>
      </c>
      <c r="D55" s="176" t="s">
        <v>280</v>
      </c>
      <c r="E55" s="176" t="s">
        <v>281</v>
      </c>
      <c r="F55" s="176" t="s">
        <v>282</v>
      </c>
      <c r="G55" s="176" t="s">
        <v>290</v>
      </c>
      <c r="H55" s="236" t="s">
        <v>368</v>
      </c>
      <c r="I55" s="51"/>
      <c r="J55" s="51"/>
      <c r="K55" s="51" t="s">
        <v>166</v>
      </c>
      <c r="L55" s="51"/>
      <c r="M55" s="51" t="s">
        <v>268</v>
      </c>
      <c r="N55" s="51"/>
      <c r="O55" s="51"/>
      <c r="P55" s="51"/>
      <c r="Q55" s="51"/>
      <c r="R55" s="51"/>
      <c r="S55" s="51" t="s">
        <v>253</v>
      </c>
      <c r="T55" s="51" t="s">
        <v>254</v>
      </c>
      <c r="U55" s="51"/>
      <c r="V55" s="51"/>
      <c r="W55" s="177"/>
      <c r="X55" s="177" t="s">
        <v>291</v>
      </c>
      <c r="Y55" s="206" t="s">
        <v>284</v>
      </c>
      <c r="Z55" s="178"/>
    </row>
    <row r="56" spans="1:26" ht="14.1" hidden="1" customHeight="1" x14ac:dyDescent="0.2">
      <c r="A56" s="175"/>
      <c r="B56" s="176"/>
      <c r="C56" s="176"/>
      <c r="D56" s="176"/>
      <c r="E56" s="176"/>
      <c r="F56" s="176"/>
      <c r="G56" s="181"/>
      <c r="H56" s="176"/>
      <c r="I56" s="179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 t="s">
        <v>75</v>
      </c>
      <c r="U56" s="51"/>
      <c r="V56" s="206"/>
      <c r="W56" s="177"/>
      <c r="X56" s="177" t="e">
        <f>IF(YEAR(Start!B50)=Start!D73,TEXT(Start!B50-DATE(YEAR(Start!B50),1,0),"0"),-1)</f>
        <v>#VALUE!</v>
      </c>
      <c r="Y56" s="180"/>
      <c r="Z56" s="223"/>
    </row>
    <row r="57" spans="1:26" ht="14.1" customHeight="1" x14ac:dyDescent="0.2">
      <c r="A57" s="222" t="s">
        <v>167</v>
      </c>
      <c r="B57" s="181">
        <v>1</v>
      </c>
      <c r="C57" s="181"/>
      <c r="D57" s="183"/>
      <c r="E57" s="184"/>
      <c r="F57" s="185"/>
      <c r="G57" s="181"/>
      <c r="H57" s="181"/>
      <c r="I57" s="528"/>
      <c r="J57" s="182"/>
      <c r="K57" s="183"/>
      <c r="L57" s="183" t="str">
        <f>Jan!Q$94</f>
        <v/>
      </c>
      <c r="M57" s="184"/>
      <c r="N57" s="521" t="str">
        <f>Jan!S$94</f>
        <v/>
      </c>
      <c r="O57" s="522" t="str">
        <f>Jan!T$94</f>
        <v/>
      </c>
      <c r="P57" s="522" t="str">
        <f>Jan!W$94</f>
        <v/>
      </c>
      <c r="Q57" s="385" t="str">
        <f>Jan!Y$94</f>
        <v/>
      </c>
      <c r="R57" s="382" t="str">
        <f>Jan!Z$94</f>
        <v/>
      </c>
      <c r="S57" s="187"/>
      <c r="T57" s="523"/>
      <c r="U57" s="507"/>
      <c r="V57" s="524"/>
      <c r="W57" s="525"/>
      <c r="X57" s="526"/>
      <c r="Y57" s="527"/>
      <c r="Z57" s="508"/>
    </row>
    <row r="58" spans="1:26" ht="14.1" customHeight="1" x14ac:dyDescent="0.2">
      <c r="A58" s="222" t="s">
        <v>168</v>
      </c>
      <c r="B58" s="181">
        <v>2</v>
      </c>
      <c r="C58" s="181"/>
      <c r="D58" s="183"/>
      <c r="E58" s="184"/>
      <c r="F58" s="185"/>
      <c r="G58" s="181"/>
      <c r="H58" s="181"/>
      <c r="I58" s="528"/>
      <c r="J58" s="182"/>
      <c r="K58" s="183"/>
      <c r="L58" s="183" t="str">
        <f>Feb!Q$94</f>
        <v/>
      </c>
      <c r="M58" s="184"/>
      <c r="N58" s="521" t="str">
        <f>Feb!S$94</f>
        <v/>
      </c>
      <c r="O58" s="522" t="str">
        <f>Feb!T$94</f>
        <v/>
      </c>
      <c r="P58" s="522" t="str">
        <f>Feb!W$94</f>
        <v/>
      </c>
      <c r="Q58" s="385" t="str">
        <f>Feb!Y$94</f>
        <v/>
      </c>
      <c r="R58" s="382" t="str">
        <f>Feb!Z$94</f>
        <v/>
      </c>
      <c r="S58" s="187"/>
      <c r="T58" s="523"/>
      <c r="U58" s="507"/>
      <c r="V58" s="524"/>
      <c r="W58" s="525"/>
      <c r="X58" s="526"/>
      <c r="Y58" s="527"/>
      <c r="Z58" s="508"/>
    </row>
    <row r="59" spans="1:26" ht="14.1" customHeight="1" x14ac:dyDescent="0.2">
      <c r="A59" s="222" t="s">
        <v>169</v>
      </c>
      <c r="B59" s="181">
        <v>3</v>
      </c>
      <c r="C59" s="181"/>
      <c r="D59" s="183"/>
      <c r="E59" s="184"/>
      <c r="F59" s="185"/>
      <c r="G59" s="181"/>
      <c r="H59" s="181"/>
      <c r="I59" s="528"/>
      <c r="J59" s="182"/>
      <c r="K59" s="183"/>
      <c r="L59" s="183" t="str">
        <f>Mar!Q$94</f>
        <v/>
      </c>
      <c r="M59" s="184"/>
      <c r="N59" s="521" t="str">
        <f>Mar!S$94</f>
        <v/>
      </c>
      <c r="O59" s="522" t="str">
        <f>Mar!T$94</f>
        <v/>
      </c>
      <c r="P59" s="522" t="str">
        <f>Mar!W$94</f>
        <v/>
      </c>
      <c r="Q59" s="385" t="str">
        <f>Mar!Y$94</f>
        <v/>
      </c>
      <c r="R59" s="382" t="str">
        <f>Mar!Z$94</f>
        <v/>
      </c>
      <c r="S59" s="187"/>
      <c r="T59" s="523"/>
      <c r="U59" s="507"/>
      <c r="V59" s="524"/>
      <c r="W59" s="525"/>
      <c r="X59" s="526"/>
      <c r="Y59" s="527"/>
      <c r="Z59" s="508"/>
    </row>
    <row r="60" spans="1:26" ht="14.1" customHeight="1" x14ac:dyDescent="0.2">
      <c r="A60" s="222" t="s">
        <v>170</v>
      </c>
      <c r="B60" s="181">
        <v>4</v>
      </c>
      <c r="C60" s="181"/>
      <c r="D60" s="183"/>
      <c r="E60" s="184"/>
      <c r="F60" s="185"/>
      <c r="G60" s="181"/>
      <c r="H60" s="181"/>
      <c r="I60" s="528"/>
      <c r="J60" s="182"/>
      <c r="K60" s="183"/>
      <c r="L60" s="183" t="str">
        <f>Apr!Q$94</f>
        <v/>
      </c>
      <c r="M60" s="184"/>
      <c r="N60" s="521" t="str">
        <f>Apr!S$94</f>
        <v/>
      </c>
      <c r="O60" s="522" t="str">
        <f>Apr!T$94</f>
        <v/>
      </c>
      <c r="P60" s="522" t="str">
        <f>Apr!W$94</f>
        <v/>
      </c>
      <c r="Q60" s="385" t="str">
        <f>Apr!Y$94</f>
        <v/>
      </c>
      <c r="R60" s="382" t="str">
        <f>Apr!Z$94</f>
        <v/>
      </c>
      <c r="S60" s="187"/>
      <c r="T60" s="523"/>
      <c r="U60" s="507"/>
      <c r="V60" s="524"/>
      <c r="W60" s="525"/>
      <c r="X60" s="526"/>
      <c r="Y60" s="527"/>
      <c r="Z60" s="508"/>
    </row>
    <row r="61" spans="1:26" ht="14.1" customHeight="1" x14ac:dyDescent="0.2">
      <c r="A61" s="222" t="s">
        <v>127</v>
      </c>
      <c r="B61" s="181">
        <v>5</v>
      </c>
      <c r="C61" s="181"/>
      <c r="D61" s="183"/>
      <c r="E61" s="184"/>
      <c r="F61" s="185"/>
      <c r="G61" s="181"/>
      <c r="H61" s="181"/>
      <c r="I61" s="528"/>
      <c r="J61" s="182"/>
      <c r="K61" s="183"/>
      <c r="L61" s="183" t="str">
        <f>Mai!Q$94</f>
        <v/>
      </c>
      <c r="M61" s="184"/>
      <c r="N61" s="521" t="str">
        <f>Mai!S$94</f>
        <v/>
      </c>
      <c r="O61" s="522" t="str">
        <f>Mai!T$94</f>
        <v/>
      </c>
      <c r="P61" s="522" t="str">
        <f>Mai!W$94</f>
        <v/>
      </c>
      <c r="Q61" s="385" t="str">
        <f>Mai!Y$94</f>
        <v/>
      </c>
      <c r="R61" s="382" t="str">
        <f>Mai!Z$94</f>
        <v/>
      </c>
      <c r="S61" s="187"/>
      <c r="T61" s="523"/>
      <c r="U61" s="507"/>
      <c r="V61" s="524"/>
      <c r="W61" s="525"/>
      <c r="X61" s="526"/>
      <c r="Y61" s="527"/>
      <c r="Z61" s="508"/>
    </row>
    <row r="62" spans="1:26" ht="14.1" customHeight="1" x14ac:dyDescent="0.2">
      <c r="A62" s="222" t="s">
        <v>171</v>
      </c>
      <c r="B62" s="181">
        <v>6</v>
      </c>
      <c r="C62" s="181"/>
      <c r="D62" s="183"/>
      <c r="E62" s="184"/>
      <c r="F62" s="185"/>
      <c r="G62" s="181"/>
      <c r="H62" s="181"/>
      <c r="I62" s="528"/>
      <c r="J62" s="182"/>
      <c r="K62" s="183"/>
      <c r="L62" s="183" t="str">
        <f>Jun!Q$94</f>
        <v/>
      </c>
      <c r="M62" s="184"/>
      <c r="N62" s="521" t="str">
        <f>Jun!S$94</f>
        <v/>
      </c>
      <c r="O62" s="522" t="str">
        <f>Jun!T$94</f>
        <v/>
      </c>
      <c r="P62" s="522" t="str">
        <f>Jun!W$94</f>
        <v/>
      </c>
      <c r="Q62" s="385" t="str">
        <f>Jun!Y$94</f>
        <v/>
      </c>
      <c r="R62" s="382" t="str">
        <f>Jun!Z$94</f>
        <v/>
      </c>
      <c r="S62" s="187"/>
      <c r="T62" s="523"/>
      <c r="U62" s="507"/>
      <c r="V62" s="524"/>
      <c r="W62" s="525"/>
      <c r="X62" s="526"/>
      <c r="Y62" s="527"/>
      <c r="Z62" s="508"/>
    </row>
    <row r="63" spans="1:26" ht="14.1" customHeight="1" x14ac:dyDescent="0.2">
      <c r="A63" s="222" t="s">
        <v>172</v>
      </c>
      <c r="B63" s="181">
        <v>7</v>
      </c>
      <c r="C63" s="181"/>
      <c r="D63" s="183"/>
      <c r="E63" s="184"/>
      <c r="F63" s="185"/>
      <c r="G63" s="181"/>
      <c r="H63" s="181"/>
      <c r="I63" s="528"/>
      <c r="J63" s="182"/>
      <c r="K63" s="183"/>
      <c r="L63" s="183" t="str">
        <f>Jul!Q$94</f>
        <v/>
      </c>
      <c r="M63" s="184"/>
      <c r="N63" s="521" t="str">
        <f>Jul!S$94</f>
        <v/>
      </c>
      <c r="O63" s="522" t="str">
        <f>Jul!T$94</f>
        <v/>
      </c>
      <c r="P63" s="522" t="str">
        <f>Jul!W$94</f>
        <v/>
      </c>
      <c r="Q63" s="385" t="str">
        <f>Jul!Y$94</f>
        <v/>
      </c>
      <c r="R63" s="382" t="str">
        <f>Jul!Z$94</f>
        <v/>
      </c>
      <c r="S63" s="187"/>
      <c r="T63" s="523"/>
      <c r="U63" s="507"/>
      <c r="V63" s="524"/>
      <c r="W63" s="525"/>
      <c r="X63" s="526"/>
      <c r="Y63" s="527"/>
      <c r="Z63" s="508"/>
    </row>
    <row r="64" spans="1:26" ht="14.1" customHeight="1" x14ac:dyDescent="0.2">
      <c r="A64" s="222" t="s">
        <v>173</v>
      </c>
      <c r="B64" s="181">
        <v>8</v>
      </c>
      <c r="C64" s="181"/>
      <c r="D64" s="183"/>
      <c r="E64" s="184"/>
      <c r="F64" s="185"/>
      <c r="G64" s="181"/>
      <c r="H64" s="181"/>
      <c r="I64" s="528"/>
      <c r="J64" s="182"/>
      <c r="K64" s="183"/>
      <c r="L64" s="183" t="str">
        <f>Aug!Q$94</f>
        <v/>
      </c>
      <c r="M64" s="184"/>
      <c r="N64" s="521" t="str">
        <f>Aug!S$94</f>
        <v/>
      </c>
      <c r="O64" s="522" t="str">
        <f>Aug!T$94</f>
        <v/>
      </c>
      <c r="P64" s="522" t="str">
        <f>Aug!W$94</f>
        <v/>
      </c>
      <c r="Q64" s="385" t="str">
        <f>Aug!Y$94</f>
        <v/>
      </c>
      <c r="R64" s="382" t="str">
        <f>Aug!Z$94</f>
        <v/>
      </c>
      <c r="S64" s="187"/>
      <c r="T64" s="523"/>
      <c r="U64" s="507"/>
      <c r="V64" s="524"/>
      <c r="W64" s="525"/>
      <c r="X64" s="526"/>
      <c r="Y64" s="527"/>
      <c r="Z64" s="508"/>
    </row>
    <row r="65" spans="1:26" ht="14.1" customHeight="1" x14ac:dyDescent="0.2">
      <c r="A65" s="222" t="s">
        <v>174</v>
      </c>
      <c r="B65" s="181">
        <v>9</v>
      </c>
      <c r="C65" s="181"/>
      <c r="D65" s="183"/>
      <c r="E65" s="184"/>
      <c r="F65" s="185"/>
      <c r="G65" s="181"/>
      <c r="H65" s="181"/>
      <c r="I65" s="528"/>
      <c r="J65" s="182"/>
      <c r="K65" s="183"/>
      <c r="L65" s="183" t="str">
        <f>Sep!Q$94</f>
        <v/>
      </c>
      <c r="M65" s="184"/>
      <c r="N65" s="521" t="str">
        <f>Sep!S$94</f>
        <v/>
      </c>
      <c r="O65" s="522" t="str">
        <f>Sep!T$94</f>
        <v/>
      </c>
      <c r="P65" s="522" t="str">
        <f>Sep!W$94</f>
        <v/>
      </c>
      <c r="Q65" s="385" t="str">
        <f>Sep!Y$94</f>
        <v/>
      </c>
      <c r="R65" s="382" t="str">
        <f>Sep!Z$94</f>
        <v/>
      </c>
      <c r="S65" s="187"/>
      <c r="T65" s="523"/>
      <c r="U65" s="507"/>
      <c r="V65" s="524"/>
      <c r="W65" s="525"/>
      <c r="X65" s="526"/>
      <c r="Y65" s="527"/>
      <c r="Z65" s="508"/>
    </row>
    <row r="66" spans="1:26" ht="14.1" customHeight="1" x14ac:dyDescent="0.2">
      <c r="A66" s="222" t="s">
        <v>175</v>
      </c>
      <c r="B66" s="181">
        <v>10</v>
      </c>
      <c r="C66" s="181"/>
      <c r="D66" s="183"/>
      <c r="E66" s="184"/>
      <c r="F66" s="185"/>
      <c r="G66" s="181"/>
      <c r="H66" s="181"/>
      <c r="I66" s="528"/>
      <c r="J66" s="182"/>
      <c r="K66" s="183"/>
      <c r="L66" s="183" t="str">
        <f>Okt!Q$94</f>
        <v/>
      </c>
      <c r="M66" s="184"/>
      <c r="N66" s="521" t="str">
        <f>Okt!S$94</f>
        <v/>
      </c>
      <c r="O66" s="522" t="str">
        <f>Okt!T$94</f>
        <v/>
      </c>
      <c r="P66" s="522" t="str">
        <f>Okt!W$94</f>
        <v/>
      </c>
      <c r="Q66" s="385" t="str">
        <f>Okt!Y$94</f>
        <v/>
      </c>
      <c r="R66" s="382" t="str">
        <f>Okt!Z$94</f>
        <v/>
      </c>
      <c r="S66" s="187"/>
      <c r="T66" s="523"/>
      <c r="U66" s="507"/>
      <c r="V66" s="524"/>
      <c r="W66" s="525"/>
      <c r="X66" s="526"/>
      <c r="Y66" s="527"/>
      <c r="Z66" s="508"/>
    </row>
    <row r="67" spans="1:26" ht="14.1" customHeight="1" x14ac:dyDescent="0.2">
      <c r="A67" s="222" t="s">
        <v>176</v>
      </c>
      <c r="B67" s="181">
        <v>11</v>
      </c>
      <c r="C67" s="181"/>
      <c r="D67" s="183"/>
      <c r="E67" s="184"/>
      <c r="F67" s="185"/>
      <c r="G67" s="181"/>
      <c r="H67" s="181"/>
      <c r="I67" s="528"/>
      <c r="J67" s="182"/>
      <c r="K67" s="183"/>
      <c r="L67" s="183" t="str">
        <f>Nov!Q$94</f>
        <v/>
      </c>
      <c r="M67" s="184"/>
      <c r="N67" s="521" t="str">
        <f>Nov!S$94</f>
        <v/>
      </c>
      <c r="O67" s="522" t="str">
        <f>Nov!T$94</f>
        <v/>
      </c>
      <c r="P67" s="522" t="str">
        <f>Nov!W$94</f>
        <v/>
      </c>
      <c r="Q67" s="385" t="str">
        <f>Nov!Y$94</f>
        <v/>
      </c>
      <c r="R67" s="382" t="str">
        <f>Nov!Z$94</f>
        <v/>
      </c>
      <c r="S67" s="187"/>
      <c r="T67" s="523"/>
      <c r="U67" s="507"/>
      <c r="V67" s="524"/>
      <c r="W67" s="525"/>
      <c r="X67" s="526"/>
      <c r="Y67" s="527"/>
      <c r="Z67" s="508"/>
    </row>
    <row r="68" spans="1:26" ht="14.1" customHeight="1" x14ac:dyDescent="0.2">
      <c r="A68" s="222" t="s">
        <v>177</v>
      </c>
      <c r="B68" s="181">
        <v>12</v>
      </c>
      <c r="C68" s="181"/>
      <c r="D68" s="183"/>
      <c r="E68" s="184"/>
      <c r="F68" s="185"/>
      <c r="G68" s="181"/>
      <c r="H68" s="181"/>
      <c r="I68" s="528"/>
      <c r="J68" s="182"/>
      <c r="K68" s="183"/>
      <c r="L68" s="183" t="str">
        <f>Dez!Q$94</f>
        <v/>
      </c>
      <c r="M68" s="184"/>
      <c r="N68" s="521" t="str">
        <f>Dez!S$94</f>
        <v/>
      </c>
      <c r="O68" s="522" t="str">
        <f>Dez!T$94</f>
        <v/>
      </c>
      <c r="P68" s="522" t="str">
        <f>Dez!W$94</f>
        <v/>
      </c>
      <c r="Q68" s="385" t="str">
        <f>Dez!Y$94</f>
        <v/>
      </c>
      <c r="R68" s="382" t="str">
        <f>Dez!Z$94</f>
        <v/>
      </c>
      <c r="S68" s="187"/>
      <c r="T68" s="523"/>
      <c r="U68" s="507"/>
      <c r="V68" s="524"/>
      <c r="W68" s="525"/>
      <c r="X68" s="526"/>
      <c r="Y68" s="527"/>
      <c r="Z68" s="508"/>
    </row>
    <row r="69" spans="1:26" ht="14.1" customHeight="1" thickBot="1" x14ac:dyDescent="0.25">
      <c r="A69" s="735">
        <f ca="1">IF(A106=1,MONTH(TODAY()),0)</f>
        <v>0</v>
      </c>
      <c r="B69" s="736"/>
      <c r="C69" s="736"/>
      <c r="D69" s="736"/>
      <c r="E69" s="736"/>
      <c r="F69" s="736"/>
      <c r="G69" s="736"/>
      <c r="H69" s="736"/>
      <c r="I69" s="736"/>
      <c r="J69" s="736"/>
      <c r="K69" s="736"/>
      <c r="L69" s="736"/>
      <c r="M69" s="736"/>
      <c r="N69" s="736"/>
      <c r="O69" s="736"/>
      <c r="P69" s="736"/>
      <c r="Q69" s="736"/>
      <c r="R69" s="736"/>
      <c r="S69" s="736"/>
      <c r="T69" s="736"/>
      <c r="U69" s="736"/>
      <c r="V69" s="736"/>
      <c r="W69" s="736"/>
      <c r="X69" s="736"/>
      <c r="Y69" s="736"/>
      <c r="Z69" s="737"/>
    </row>
    <row r="70" spans="1:26" ht="27.95" customHeight="1" thickBot="1" x14ac:dyDescent="0.25">
      <c r="A70" s="727" t="s">
        <v>665</v>
      </c>
      <c r="B70" s="738"/>
      <c r="C70" s="738"/>
      <c r="D70" s="738"/>
      <c r="E70" s="738"/>
      <c r="F70" s="738"/>
      <c r="G70" s="738"/>
      <c r="H70" s="738"/>
      <c r="I70" s="738"/>
      <c r="J70" s="738"/>
      <c r="K70" s="738"/>
      <c r="L70" s="738"/>
      <c r="M70" s="738"/>
      <c r="N70" s="738"/>
      <c r="O70" s="738"/>
      <c r="P70" s="738"/>
      <c r="Q70" s="738"/>
      <c r="R70" s="738"/>
      <c r="S70" s="738"/>
      <c r="T70" s="738"/>
      <c r="U70" s="738"/>
      <c r="V70" s="738"/>
      <c r="W70" s="738"/>
      <c r="X70" s="738"/>
      <c r="Y70" s="738"/>
      <c r="Z70" s="739"/>
    </row>
    <row r="71" spans="1:26" ht="14.1" customHeight="1" x14ac:dyDescent="0.2">
      <c r="A71" s="735">
        <f ca="1">IF(A91=1,MONTH(TODAY()),0)</f>
        <v>0</v>
      </c>
      <c r="B71" s="736"/>
      <c r="C71" s="736"/>
      <c r="D71" s="736"/>
      <c r="E71" s="736"/>
      <c r="F71" s="736"/>
      <c r="G71" s="736"/>
      <c r="H71" s="736"/>
      <c r="I71" s="736"/>
      <c r="J71" s="736"/>
      <c r="K71" s="736"/>
      <c r="L71" s="736"/>
      <c r="M71" s="736"/>
      <c r="N71" s="736"/>
      <c r="O71" s="736"/>
      <c r="P71" s="736"/>
      <c r="Q71" s="736"/>
      <c r="R71" s="736"/>
      <c r="S71" s="736"/>
      <c r="T71" s="736"/>
      <c r="U71" s="736"/>
      <c r="V71" s="736"/>
      <c r="W71" s="736"/>
      <c r="X71" s="736"/>
      <c r="Y71" s="736"/>
      <c r="Z71" s="737"/>
    </row>
    <row r="72" spans="1:26" ht="14.1" customHeight="1" x14ac:dyDescent="0.2">
      <c r="A72" s="518" t="s">
        <v>666</v>
      </c>
      <c r="B72" s="189"/>
      <c r="C72" s="189"/>
      <c r="D72" s="189"/>
      <c r="E72" s="189"/>
      <c r="F72" s="189"/>
      <c r="G72" s="189"/>
      <c r="H72" s="189"/>
      <c r="I72" s="533"/>
      <c r="J72" s="519"/>
      <c r="K72" s="109"/>
      <c r="L72" s="109">
        <f>MAX(L40:L51)</f>
        <v>0</v>
      </c>
      <c r="M72" s="110"/>
      <c r="N72" s="520" t="str">
        <f>IF(ISNA(VLOOKUP(L72,L40:R51,3,FALSE)),"",VLOOKUP(L72,L40:R51,3,FALSE))</f>
        <v/>
      </c>
      <c r="O72" s="190" t="str">
        <f>IF(ISNA(VLOOKUP(L72,L40:R51,4,FALSE)),"",VLOOKUP(L72,L40:R51,4,FALSE))</f>
        <v/>
      </c>
      <c r="P72" s="190" t="str">
        <f>IF(ISNA(VLOOKUP(L72,L40:R51,5,FALSE)),"",VLOOKUP(L72,L40:R51,5,FALSE))</f>
        <v/>
      </c>
      <c r="Q72" s="111" t="str">
        <f>IF(ISNA(VLOOKUP(L72,L40:R51,6,FALSE)),"",VLOOKUP(L72,L40:R51,6,FALSE))</f>
        <v/>
      </c>
      <c r="R72" s="109" t="str">
        <f>IF(ISNA(VLOOKUP(L72,L40:R51,7,FALSE)),"",VLOOKUP(L72,L40:R51,7,FALSE))</f>
        <v/>
      </c>
      <c r="S72" s="109"/>
      <c r="T72" s="529"/>
      <c r="U72" s="764"/>
      <c r="V72" s="765"/>
      <c r="W72" s="530"/>
      <c r="X72" s="531"/>
      <c r="Y72" s="531"/>
      <c r="Z72" s="532"/>
    </row>
    <row r="73" spans="1:26" ht="14.1" customHeight="1" x14ac:dyDescent="0.2">
      <c r="A73" s="518" t="s">
        <v>667</v>
      </c>
      <c r="B73" s="189"/>
      <c r="C73" s="189"/>
      <c r="D73" s="189"/>
      <c r="E73" s="189"/>
      <c r="F73" s="189"/>
      <c r="G73" s="189"/>
      <c r="H73" s="189"/>
      <c r="I73" s="533"/>
      <c r="J73" s="519"/>
      <c r="K73" s="109"/>
      <c r="L73" s="109">
        <f>MAX(L57:L68)</f>
        <v>0</v>
      </c>
      <c r="M73" s="110"/>
      <c r="N73" s="520" t="str">
        <f>IF(ISNA(VLOOKUP(L73,L57:R68,3,FALSE)),"",VLOOKUP(L73,L57:R68,3,FALSE))</f>
        <v/>
      </c>
      <c r="O73" s="190" t="str">
        <f>IF(ISNA(VLOOKUP(L73,L57:R68,4,FALSE)),"",VLOOKUP(L73,L57:R68,4,FALSE))</f>
        <v/>
      </c>
      <c r="P73" s="190" t="str">
        <f>IF(ISNA(VLOOKUP(L73,L57:R68,5,FALSE)),"",VLOOKUP(L73,L57:R68,5,FALSE))</f>
        <v/>
      </c>
      <c r="Q73" s="111" t="str">
        <f>IF(ISNA(VLOOKUP(L73,L57:R68,6,FALSE)),"",VLOOKUP(L73,L57:R68,6,FALSE))</f>
        <v/>
      </c>
      <c r="R73" s="109" t="str">
        <f>IF(ISNA(VLOOKUP(L73,L57:R68,7,FALSE)),"",VLOOKUP(L73,L57:R68,7,FALSE))</f>
        <v/>
      </c>
      <c r="S73" s="109"/>
      <c r="T73" s="529"/>
      <c r="U73" s="764"/>
      <c r="V73" s="765"/>
      <c r="W73" s="530"/>
      <c r="X73" s="531"/>
      <c r="Y73" s="531"/>
      <c r="Z73" s="532"/>
    </row>
    <row r="74" spans="1:26" ht="14.1" customHeight="1" thickBot="1" x14ac:dyDescent="0.25">
      <c r="A74" s="757"/>
      <c r="B74" s="758"/>
      <c r="C74" s="758"/>
      <c r="D74" s="758"/>
      <c r="E74" s="758"/>
      <c r="F74" s="758"/>
      <c r="G74" s="758"/>
      <c r="H74" s="758"/>
      <c r="I74" s="758"/>
      <c r="J74" s="758"/>
      <c r="K74" s="540"/>
      <c r="L74" s="540"/>
      <c r="M74" s="540"/>
      <c r="N74" s="540"/>
      <c r="O74" s="540"/>
      <c r="P74" s="540"/>
      <c r="Q74" s="540"/>
      <c r="R74" s="540"/>
      <c r="S74" s="540"/>
      <c r="T74" s="540"/>
      <c r="U74" s="540"/>
      <c r="V74" s="540"/>
      <c r="W74" s="540"/>
      <c r="X74" s="540"/>
      <c r="Y74" s="540"/>
      <c r="Z74" s="562"/>
    </row>
  </sheetData>
  <sheetProtection algorithmName="SHA-512" hashValue="jsPFJXcNdywpHuFCbwOrvaQR30FPa4bz3b5RFBLOkj3ZgYAZEsEeZS/0hW70b2w3ayKc1CRKiFqM7u3N/JtkmA==" saltValue="0hLYpor2fyMvjJrqc3nVQQ==" spinCount="100000" sheet="1" selectLockedCells="1"/>
  <mergeCells count="30">
    <mergeCell ref="A54:Z54"/>
    <mergeCell ref="A69:Z69"/>
    <mergeCell ref="A28:Z28"/>
    <mergeCell ref="A1:Z1"/>
    <mergeCell ref="A2:Z2"/>
    <mergeCell ref="A3:Z3"/>
    <mergeCell ref="A4:Z4"/>
    <mergeCell ref="A5:Z5"/>
    <mergeCell ref="T6:Z6"/>
    <mergeCell ref="A7:Z7"/>
    <mergeCell ref="A8:Z8"/>
    <mergeCell ref="A9:Z9"/>
    <mergeCell ref="A24:Z24"/>
    <mergeCell ref="A25:Z25"/>
    <mergeCell ref="A74:Z74"/>
    <mergeCell ref="A29:Z29"/>
    <mergeCell ref="A30:Z30"/>
    <mergeCell ref="U31:V31"/>
    <mergeCell ref="U32:V32"/>
    <mergeCell ref="U33:V33"/>
    <mergeCell ref="U34:V34"/>
    <mergeCell ref="U72:V72"/>
    <mergeCell ref="U73:V73"/>
    <mergeCell ref="A35:Z35"/>
    <mergeCell ref="A36:Z36"/>
    <mergeCell ref="A37:Z37"/>
    <mergeCell ref="A52:Z52"/>
    <mergeCell ref="A70:Z70"/>
    <mergeCell ref="A71:Z71"/>
    <mergeCell ref="A53:Z53"/>
  </mergeCells>
  <conditionalFormatting sqref="L31 N31:O31 L33:L34 P33:S34 O34">
    <cfRule type="cellIs" dxfId="32" priority="47" stopIfTrue="1" operator="equal">
      <formula>0</formula>
    </cfRule>
  </conditionalFormatting>
  <conditionalFormatting sqref="L72:S73">
    <cfRule type="cellIs" dxfId="31" priority="1" stopIfTrue="1" operator="equal">
      <formula>0</formula>
    </cfRule>
  </conditionalFormatting>
  <conditionalFormatting sqref="N32:N34">
    <cfRule type="cellIs" dxfId="30" priority="45" stopIfTrue="1" operator="equal">
      <formula>0</formula>
    </cfRule>
  </conditionalFormatting>
  <conditionalFormatting sqref="N40:R68">
    <cfRule type="cellIs" dxfId="29" priority="14" stopIfTrue="1" operator="equal">
      <formula>0</formula>
    </cfRule>
  </conditionalFormatting>
  <conditionalFormatting sqref="O12:O23 P26 O27">
    <cfRule type="cellIs" dxfId="28" priority="48" stopIfTrue="1" operator="equal">
      <formula>0</formula>
    </cfRule>
  </conditionalFormatting>
  <conditionalFormatting sqref="O33">
    <cfRule type="cellIs" dxfId="27" priority="46" stopIfTrue="1" operator="equal">
      <formula>999999</formula>
    </cfRule>
  </conditionalFormatting>
  <conditionalFormatting sqref="O41:O51">
    <cfRule type="cellIs" dxfId="26" priority="27" stopIfTrue="1" operator="equal">
      <formula>0</formula>
    </cfRule>
  </conditionalFormatting>
  <conditionalFormatting sqref="O58:O68">
    <cfRule type="cellIs" dxfId="25" priority="18" stopIfTrue="1" operator="equal">
      <formula>0</formula>
    </cfRule>
  </conditionalFormatting>
  <printOptions horizontalCentered="1" verticalCentered="1"/>
  <pageMargins left="0" right="0" top="0.39370078740157483" bottom="0.39370078740157483" header="0.39370078740157483" footer="0.39370078740157483"/>
  <pageSetup paperSize="9" scale="66" orientation="portrait" horizontalDpi="300" verticalDpi="300" r:id="rId1"/>
  <headerFooter alignWithMargins="0"/>
  <ignoredErrors>
    <ignoredError sqref="O32:O33 Q33:Q34 M12 M13:M23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F5C5B-8ABD-4A9F-ABB9-9620463284D8}">
  <sheetPr>
    <pageSetUpPr fitToPage="1"/>
  </sheetPr>
  <dimension ref="A1:Z74"/>
  <sheetViews>
    <sheetView zoomScaleNormal="100" zoomScaleSheetLayoutView="5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4" width="10.7109375" hidden="1" customWidth="1"/>
    <col min="5" max="5" width="12.7109375" hidden="1" customWidth="1"/>
    <col min="6" max="8" width="10.7109375" hidden="1" customWidth="1"/>
    <col min="9" max="10" width="5.7109375" customWidth="1"/>
    <col min="11" max="11" width="10.7109375" hidden="1" customWidth="1"/>
    <col min="12" max="12" width="10.7109375" customWidth="1"/>
    <col min="13" max="13" width="12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10.7109375" hidden="1" customWidth="1"/>
    <col min="20" max="20" width="6.7109375" customWidth="1"/>
    <col min="21" max="21" width="12.7109375" customWidth="1"/>
    <col min="22" max="22" width="13.7109375" customWidth="1"/>
    <col min="23" max="23" width="7.7109375" customWidth="1"/>
    <col min="24" max="24" width="4.7109375" customWidth="1"/>
    <col min="25" max="25" width="10.7109375" hidden="1" customWidth="1"/>
    <col min="26" max="26" width="14.7109375" customWidth="1"/>
  </cols>
  <sheetData>
    <row r="1" spans="1:26" ht="14.1" customHeight="1" thickBot="1" x14ac:dyDescent="0.25">
      <c r="A1" s="740"/>
      <c r="B1" s="741"/>
      <c r="C1" s="741"/>
      <c r="D1" s="741"/>
      <c r="E1" s="741"/>
      <c r="F1" s="741"/>
      <c r="G1" s="741"/>
      <c r="H1" s="741"/>
      <c r="I1" s="741"/>
      <c r="J1" s="741"/>
      <c r="K1" s="742"/>
      <c r="L1" s="742"/>
      <c r="M1" s="742"/>
      <c r="N1" s="742"/>
      <c r="O1" s="742"/>
      <c r="P1" s="742"/>
      <c r="Q1" s="742"/>
      <c r="R1" s="743"/>
      <c r="S1" s="743"/>
      <c r="T1" s="743"/>
      <c r="U1" s="743"/>
      <c r="V1" s="743"/>
      <c r="W1" s="743"/>
      <c r="X1" s="743"/>
      <c r="Y1" s="743"/>
      <c r="Z1" s="744"/>
    </row>
    <row r="2" spans="1:26" ht="27.95" customHeight="1" thickBot="1" x14ac:dyDescent="0.25">
      <c r="A2" s="727" t="str">
        <f>"Christians Sportkalender " &amp; Start!D26 &amp;" für "&amp;Start!D23</f>
        <v>Christians Sportkalender 2025 für Christian Geißler</v>
      </c>
      <c r="B2" s="738"/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9"/>
    </row>
    <row r="3" spans="1:26" ht="14.1" customHeight="1" x14ac:dyDescent="0.2">
      <c r="A3" s="768"/>
      <c r="B3" s="746"/>
      <c r="C3" s="746"/>
      <c r="D3" s="746"/>
      <c r="E3" s="746"/>
      <c r="F3" s="746"/>
      <c r="G3" s="746"/>
      <c r="H3" s="746"/>
      <c r="I3" s="746"/>
      <c r="J3" s="746"/>
      <c r="K3" s="747"/>
      <c r="L3" s="747"/>
      <c r="M3" s="747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548"/>
    </row>
    <row r="4" spans="1:26" ht="14.1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7"/>
      <c r="F4" s="617"/>
      <c r="G4" s="617"/>
      <c r="H4" s="617"/>
      <c r="I4" s="617"/>
      <c r="J4" s="617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543"/>
    </row>
    <row r="5" spans="1:26" ht="14.1" customHeight="1" x14ac:dyDescent="0.2">
      <c r="A5" s="745"/>
      <c r="B5" s="746"/>
      <c r="C5" s="746"/>
      <c r="D5" s="746"/>
      <c r="E5" s="746"/>
      <c r="F5" s="746"/>
      <c r="G5" s="746"/>
      <c r="H5" s="746"/>
      <c r="I5" s="746"/>
      <c r="J5" s="746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548"/>
    </row>
    <row r="6" spans="1:26" ht="56.1" customHeight="1" x14ac:dyDescent="0.2">
      <c r="A6" s="2"/>
      <c r="B6" s="499" t="s">
        <v>615</v>
      </c>
      <c r="C6" s="499" t="s">
        <v>685</v>
      </c>
      <c r="D6" s="499" t="s">
        <v>676</v>
      </c>
      <c r="E6" s="499" t="s">
        <v>677</v>
      </c>
      <c r="F6" s="499" t="s">
        <v>618</v>
      </c>
      <c r="G6" s="499" t="s">
        <v>619</v>
      </c>
      <c r="H6" s="499" t="s">
        <v>620</v>
      </c>
      <c r="I6" s="10" t="s">
        <v>20</v>
      </c>
      <c r="J6" s="10" t="s">
        <v>161</v>
      </c>
      <c r="K6" s="12" t="s">
        <v>678</v>
      </c>
      <c r="L6" s="12" t="s">
        <v>648</v>
      </c>
      <c r="M6" s="12" t="s">
        <v>221</v>
      </c>
      <c r="N6" s="12" t="s">
        <v>649</v>
      </c>
      <c r="O6" s="12" t="s">
        <v>332</v>
      </c>
      <c r="P6" s="12" t="s">
        <v>21</v>
      </c>
      <c r="Q6" s="12" t="s">
        <v>23</v>
      </c>
      <c r="R6" s="12" t="s">
        <v>22</v>
      </c>
      <c r="S6" s="79" t="s">
        <v>679</v>
      </c>
      <c r="T6" s="769" t="s">
        <v>353</v>
      </c>
      <c r="U6" s="542"/>
      <c r="V6" s="542"/>
      <c r="W6" s="542"/>
      <c r="X6" s="542"/>
      <c r="Y6" s="542"/>
      <c r="Z6" s="543"/>
    </row>
    <row r="7" spans="1:26" ht="14.1" customHeight="1" thickBot="1" x14ac:dyDescent="0.25">
      <c r="A7" s="766"/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8"/>
    </row>
    <row r="8" spans="1:26" ht="27.95" customHeight="1" thickBot="1" x14ac:dyDescent="0.25">
      <c r="A8" s="727" t="s">
        <v>674</v>
      </c>
      <c r="B8" s="738"/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8"/>
      <c r="W8" s="738"/>
      <c r="X8" s="738"/>
      <c r="Y8" s="738"/>
      <c r="Z8" s="739"/>
    </row>
    <row r="9" spans="1:26" ht="14.1" customHeight="1" x14ac:dyDescent="0.2">
      <c r="A9" s="735">
        <f ca="1">IF(A24=1,MONTH(TODAY()),0)</f>
        <v>1</v>
      </c>
      <c r="B9" s="736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736"/>
      <c r="O9" s="736"/>
      <c r="P9" s="736"/>
      <c r="Q9" s="736"/>
      <c r="R9" s="736"/>
      <c r="S9" s="736"/>
      <c r="T9" s="736"/>
      <c r="U9" s="736"/>
      <c r="V9" s="736"/>
      <c r="W9" s="736"/>
      <c r="X9" s="736"/>
      <c r="Y9" s="736"/>
      <c r="Z9" s="737"/>
    </row>
    <row r="10" spans="1:26" ht="14.1" hidden="1" customHeight="1" x14ac:dyDescent="0.2">
      <c r="A10" s="175"/>
      <c r="B10" s="176" t="s">
        <v>165</v>
      </c>
      <c r="C10" s="176" t="s">
        <v>279</v>
      </c>
      <c r="D10" s="176" t="s">
        <v>280</v>
      </c>
      <c r="E10" s="176" t="s">
        <v>281</v>
      </c>
      <c r="F10" s="176" t="s">
        <v>282</v>
      </c>
      <c r="G10" s="176" t="s">
        <v>290</v>
      </c>
      <c r="H10" s="236" t="s">
        <v>368</v>
      </c>
      <c r="I10" s="51"/>
      <c r="J10" s="51"/>
      <c r="K10" s="51" t="s">
        <v>166</v>
      </c>
      <c r="L10" s="51"/>
      <c r="M10" s="51" t="s">
        <v>268</v>
      </c>
      <c r="N10" s="51"/>
      <c r="O10" s="51"/>
      <c r="P10" s="51"/>
      <c r="Q10" s="51"/>
      <c r="R10" s="51"/>
      <c r="S10" s="51" t="s">
        <v>253</v>
      </c>
      <c r="T10" s="51" t="s">
        <v>254</v>
      </c>
      <c r="U10" s="51"/>
      <c r="V10" s="51"/>
      <c r="W10" s="177"/>
      <c r="X10" s="177" t="s">
        <v>291</v>
      </c>
      <c r="Y10" s="206" t="s">
        <v>284</v>
      </c>
      <c r="Z10" s="178"/>
    </row>
    <row r="11" spans="1:26" ht="14.1" hidden="1" customHeight="1" x14ac:dyDescent="0.2">
      <c r="A11" s="175"/>
      <c r="B11" s="176"/>
      <c r="C11" s="176"/>
      <c r="D11" s="176"/>
      <c r="E11" s="176"/>
      <c r="F11" s="176"/>
      <c r="G11" s="181"/>
      <c r="H11" s="176"/>
      <c r="I11" s="179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 t="s">
        <v>75</v>
      </c>
      <c r="U11" s="51"/>
      <c r="V11" s="206"/>
      <c r="W11" s="177"/>
      <c r="X11" s="177" t="str">
        <f ca="1">IF(YEAR(Start!B3)=Start!D26,TEXT(Start!B3-DATE(YEAR(Start!B3),1,0),"0"),-1)</f>
        <v>1</v>
      </c>
      <c r="Y11" s="180"/>
      <c r="Z11" s="223"/>
    </row>
    <row r="12" spans="1:26" ht="14.1" customHeight="1" x14ac:dyDescent="0.2">
      <c r="A12" s="222" t="s">
        <v>167</v>
      </c>
      <c r="B12" s="181">
        <v>1</v>
      </c>
      <c r="C12" s="181">
        <f ca="1">IF(A24=1,IF(Start!B7=1,Jan!AB172,0),0)</f>
        <v>0</v>
      </c>
      <c r="D12" s="183">
        <f ca="1">IF(A24=1,IF(Start!B7=1,Jan!R172,0),0)</f>
        <v>0</v>
      </c>
      <c r="E12" s="184">
        <f ca="1">IF(A24=1,IF(Start!B7=1,Jan!S172,0),0)</f>
        <v>0</v>
      </c>
      <c r="F12" s="185">
        <f ca="1">IF(A24=1,IF(Start!B7=1,Jan!U172,0),0)</f>
        <v>0</v>
      </c>
      <c r="G12" s="181">
        <f ca="1">IF(A24=1,IF(MONTH(Start!B$3)&lt;VALUE(B12),0,IF(MONTH(Start!B$3)=VALUE(B12),DAY(Start!B$3),Jan!A$40)),Jan!A$40)</f>
        <v>1</v>
      </c>
      <c r="H12" s="181">
        <f ca="1">G12</f>
        <v>1</v>
      </c>
      <c r="I12" s="182" t="str">
        <f>Jan!G$91</f>
        <v/>
      </c>
      <c r="J12" s="182" t="str">
        <f>Jan!I$91</f>
        <v/>
      </c>
      <c r="K12" s="183">
        <f ca="1">IF($A$9=B12,Jan!R$172,Jan!R$186)</f>
        <v>0</v>
      </c>
      <c r="L12" s="183" t="str">
        <f t="shared" ref="L12:L23" ca="1" si="0">IF(K12=0,"",K12)</f>
        <v/>
      </c>
      <c r="M12" s="184">
        <f ca="1">IF($A$9=B12,Jan!S$172,Jan!S$186)</f>
        <v>0</v>
      </c>
      <c r="N12" s="184" t="str">
        <f t="shared" ref="N12:N23" ca="1" si="1">IF(M12=0,"",M12)</f>
        <v/>
      </c>
      <c r="O12" s="185">
        <f ca="1">IF($A$9=B12,Jan!U$172,Jan!U$186)</f>
        <v>0</v>
      </c>
      <c r="P12" s="185" t="str">
        <f>Jan!W$91</f>
        <v/>
      </c>
      <c r="Q12" s="186" t="str">
        <f t="shared" ref="Q12:Q23" ca="1" si="2">IF(ISNUMBER($L12),IF(ISNUMBER($N12),$N12/$L12,""),"")</f>
        <v/>
      </c>
      <c r="R12" s="183" t="str">
        <f t="shared" ref="R12:R23" ca="1" si="3">IF(ISNUMBER($L12),IF(ISNUMBER($N12),$L12/$N12/24,""),"")</f>
        <v/>
      </c>
      <c r="S12" s="187">
        <f t="shared" ref="S12:S23" ca="1" si="4">IF(T12=0,999,T12)</f>
        <v>999</v>
      </c>
      <c r="T12" s="187">
        <f ca="1">IF($A$9=B12,Jan!AB$172,Jan!AB$186)</f>
        <v>0</v>
      </c>
      <c r="U12" s="51" t="str">
        <f ca="1">IF(T12=0,"",IF(T12=1,"Radtour","Radtouren"))</f>
        <v/>
      </c>
      <c r="V12" s="65" t="str">
        <f ca="1">IF(T12&gt;1,"durchschnittlich","")</f>
        <v/>
      </c>
      <c r="W12" s="183" t="str">
        <f ca="1">IF($A$9=B12,Jan!AD$172,Jan!AD$187)</f>
        <v/>
      </c>
      <c r="X12" s="235" t="str">
        <f ca="1">IF(T12=0,"","km")</f>
        <v/>
      </c>
      <c r="Y12" s="239" t="str">
        <f t="shared" ref="Y12:Y23" ca="1" si="5">IF(ISBLANK(T12),"",IF(T12&gt;0,IF(A$9=B12,ROUND(($X$11-H11)/T12,2),ROUND(G12/T12,2)),""))</f>
        <v/>
      </c>
      <c r="Z12" s="188" t="str">
        <f ca="1">IF(ISBLANK(T12),"",IF(T12&gt;0,IF(A$9=B12,("alle "&amp;TEXT(ROUND(($X$11-H11)/T12,2),"0,00") &amp;" Tage"),("alle "&amp;TEXT(ROUND(G12/T12,2),"0,00") &amp;" Tage")),""))</f>
        <v/>
      </c>
    </row>
    <row r="13" spans="1:26" ht="14.1" customHeight="1" x14ac:dyDescent="0.2">
      <c r="A13" s="222" t="s">
        <v>168</v>
      </c>
      <c r="B13" s="181">
        <v>2</v>
      </c>
      <c r="C13" s="181">
        <f ca="1">IF(A24=1,IF(Start!B7=2,Jan!AB186+Feb!AB172,0),0)</f>
        <v>0</v>
      </c>
      <c r="D13" s="183">
        <f ca="1">IF(A24=1,IF(Start!B7=2,Jan!R186+Feb!R172,0),0)</f>
        <v>0</v>
      </c>
      <c r="E13" s="184">
        <f ca="1">IF(A24=1,IF(Start!B7=2,Jan!S186+Feb!S172,0),0)</f>
        <v>0</v>
      </c>
      <c r="F13" s="185">
        <f ca="1">IF(A24=1,IF(Start!B7=2,Jan!U186+Feb!U172,0),0)</f>
        <v>0</v>
      </c>
      <c r="G13" s="181">
        <f ca="1">IF(A25=1,IF(MONTH(Start!B$3)&lt;VALUE(B13),0,IF(MONTH(Start!B$3)=VALUE(B13),DAY(Start!B$3),Feb!A$40)),Feb!A$40)</f>
        <v>28</v>
      </c>
      <c r="H13" s="181">
        <f ca="1">SUM(G$12:G13)</f>
        <v>29</v>
      </c>
      <c r="I13" s="182" t="str">
        <f>Feb!G$91</f>
        <v/>
      </c>
      <c r="J13" s="182" t="str">
        <f>Feb!I$91</f>
        <v/>
      </c>
      <c r="K13" s="183">
        <f ca="1">IF($A$9=B13,Feb!R$172,Feb!R$186)</f>
        <v>0</v>
      </c>
      <c r="L13" s="183" t="str">
        <f t="shared" ca="1" si="0"/>
        <v/>
      </c>
      <c r="M13" s="184">
        <f ca="1">IF($A$9=B13,Feb!S$172,Feb!S$186)</f>
        <v>0</v>
      </c>
      <c r="N13" s="184" t="str">
        <f t="shared" ca="1" si="1"/>
        <v/>
      </c>
      <c r="O13" s="185">
        <f ca="1">IF($A$9=B13,Feb!U$172,Feb!U$186)</f>
        <v>0</v>
      </c>
      <c r="P13" s="185" t="str">
        <f>Feb!W$91</f>
        <v/>
      </c>
      <c r="Q13" s="186" t="str">
        <f t="shared" ca="1" si="2"/>
        <v/>
      </c>
      <c r="R13" s="183" t="str">
        <f t="shared" ca="1" si="3"/>
        <v/>
      </c>
      <c r="S13" s="187">
        <f t="shared" ca="1" si="4"/>
        <v>999</v>
      </c>
      <c r="T13" s="187">
        <f ca="1">IF($A$9=B13,Feb!AB$172,Feb!AB$186)</f>
        <v>0</v>
      </c>
      <c r="U13" s="51" t="str">
        <f t="shared" ref="U13:U23" ca="1" si="6">IF(T13=0,"",IF(T13=1,"Radtour","Radtouren"))</f>
        <v/>
      </c>
      <c r="V13" s="65" t="str">
        <f t="shared" ref="V13:V23" ca="1" si="7">IF(T13&gt;1,"durchschnittlich","")</f>
        <v/>
      </c>
      <c r="W13" s="183" t="str">
        <f ca="1">IF($A$9=B13,Feb!AD$172,Feb!AD$187)</f>
        <v/>
      </c>
      <c r="X13" s="235" t="str">
        <f t="shared" ref="X13:X23" ca="1" si="8">IF(T13=0,"","km")</f>
        <v/>
      </c>
      <c r="Y13" s="239" t="str">
        <f t="shared" ca="1" si="5"/>
        <v/>
      </c>
      <c r="Z13" s="188" t="str">
        <f t="shared" ref="Z13:Z23" ca="1" si="9">IF(ISBLANK(T13),"",IF(T13&gt;0,IF(A$9=B13,("alle "&amp;TEXT(ROUND(($X$11-H12)/T13,2),"0,00") &amp;" Tage"),("alle "&amp;TEXT(ROUND(G13/T13,2),"0,00") &amp;" Tage")),""))</f>
        <v/>
      </c>
    </row>
    <row r="14" spans="1:26" ht="14.1" customHeight="1" x14ac:dyDescent="0.2">
      <c r="A14" s="222" t="s">
        <v>169</v>
      </c>
      <c r="B14" s="181">
        <v>3</v>
      </c>
      <c r="C14" s="181">
        <f ca="1">IF(A24=1,IF(Start!B7=3,Jan!AB186+Feb!AB186+Mar!AB172,0),0)</f>
        <v>0</v>
      </c>
      <c r="D14" s="183">
        <f ca="1">IF(A24=1,IF(Start!B7=3,Jan!R186+Feb!R186+Mar!R172,0),0)</f>
        <v>0</v>
      </c>
      <c r="E14" s="184">
        <f ca="1">IF(A24=1,IF(Start!B7=3,Jan!S186+Feb!S186+Mar!S172,0),0)</f>
        <v>0</v>
      </c>
      <c r="F14" s="185">
        <f ca="1">IF(A24=1,IF(Start!B7=3,Jan!U186+Feb!U186+Mar!U172,0),0)</f>
        <v>0</v>
      </c>
      <c r="G14" s="181">
        <f>IF(A26=1,IF(MONTH(Start!B$3)&lt;VALUE(B14),0,IF(MONTH(Start!B$3)=VALUE(B14),DAY(Start!B$3),Mar!A$40)),Mar!A$40)</f>
        <v>31</v>
      </c>
      <c r="H14" s="181">
        <f ca="1">SUM(G$12:G14)</f>
        <v>60</v>
      </c>
      <c r="I14" s="182" t="str">
        <f>Mar!G$91</f>
        <v/>
      </c>
      <c r="J14" s="182" t="str">
        <f>Mar!I$91</f>
        <v/>
      </c>
      <c r="K14" s="183">
        <f ca="1">IF($A$9=B14,Mar!R$172,Mar!R$186)</f>
        <v>0</v>
      </c>
      <c r="L14" s="183" t="str">
        <f t="shared" ca="1" si="0"/>
        <v/>
      </c>
      <c r="M14" s="184">
        <f ca="1">IF($A$9=B14,Mar!S$172,Mar!S$186)</f>
        <v>0</v>
      </c>
      <c r="N14" s="184" t="str">
        <f t="shared" ca="1" si="1"/>
        <v/>
      </c>
      <c r="O14" s="185">
        <f ca="1">IF($A$9=B14,Mar!U$172,Mar!U$186)</f>
        <v>0</v>
      </c>
      <c r="P14" s="185" t="str">
        <f>Mar!W$91</f>
        <v/>
      </c>
      <c r="Q14" s="186" t="str">
        <f t="shared" ca="1" si="2"/>
        <v/>
      </c>
      <c r="R14" s="183" t="str">
        <f t="shared" ca="1" si="3"/>
        <v/>
      </c>
      <c r="S14" s="187">
        <f t="shared" ca="1" si="4"/>
        <v>999</v>
      </c>
      <c r="T14" s="187">
        <f ca="1">IF($A$9=B14,Mar!AB$172,Mar!AB$186)</f>
        <v>0</v>
      </c>
      <c r="U14" s="51" t="str">
        <f t="shared" ca="1" si="6"/>
        <v/>
      </c>
      <c r="V14" s="65" t="str">
        <f t="shared" ca="1" si="7"/>
        <v/>
      </c>
      <c r="W14" s="183" t="str">
        <f ca="1">IF($A$9=B14,Mar!AD$172,Mar!AD$187)</f>
        <v/>
      </c>
      <c r="X14" s="235" t="str">
        <f t="shared" ca="1" si="8"/>
        <v/>
      </c>
      <c r="Y14" s="239" t="str">
        <f t="shared" ca="1" si="5"/>
        <v/>
      </c>
      <c r="Z14" s="188" t="str">
        <f t="shared" ca="1" si="9"/>
        <v/>
      </c>
    </row>
    <row r="15" spans="1:26" ht="14.1" customHeight="1" x14ac:dyDescent="0.2">
      <c r="A15" s="222" t="s">
        <v>170</v>
      </c>
      <c r="B15" s="181">
        <v>4</v>
      </c>
      <c r="C15" s="181">
        <f ca="1">IF(A24=1,IF(Start!B7=4,Jan!AB186+Feb!AB186+Mar!AB186+Apr!AB172,0),0)</f>
        <v>0</v>
      </c>
      <c r="D15" s="183">
        <f ca="1">IF(A24=1,IF(Start!B7=4,Jan!R186+Feb!R186+Mar!R186+Apr!R172,0),0)</f>
        <v>0</v>
      </c>
      <c r="E15" s="184">
        <f ca="1">IF(A24=1,IF(Start!B7=4,Jan!S186+Feb!S186+Mar!S186+Apr!S172,0),0)</f>
        <v>0</v>
      </c>
      <c r="F15" s="185">
        <f ca="1">IF(A24=1,IF(Start!B7=4,Jan!U186+Feb!U186+Mar!U186+Apr!U172,0),0)</f>
        <v>0</v>
      </c>
      <c r="G15" s="181">
        <f>IF(A27=1,IF(MONTH(Start!B$3)&lt;VALUE(B15),0,IF(MONTH(Start!B$3)=VALUE(B15),DAY(Start!B$3),Apr!A$40)),Apr!A$40)</f>
        <v>30</v>
      </c>
      <c r="H15" s="181">
        <f ca="1">SUM(G$12:G15)</f>
        <v>90</v>
      </c>
      <c r="I15" s="182" t="str">
        <f>Apr!G$91</f>
        <v/>
      </c>
      <c r="J15" s="182" t="str">
        <f>Apr!I$91</f>
        <v/>
      </c>
      <c r="K15" s="183">
        <f ca="1">IF($A$9=B15,Apr!R$172,Apr!R$186)</f>
        <v>0</v>
      </c>
      <c r="L15" s="183" t="str">
        <f t="shared" ca="1" si="0"/>
        <v/>
      </c>
      <c r="M15" s="184">
        <f ca="1">IF($A$9=B15,Apr!S$172,Apr!S$186)</f>
        <v>0</v>
      </c>
      <c r="N15" s="184" t="str">
        <f t="shared" ca="1" si="1"/>
        <v/>
      </c>
      <c r="O15" s="185">
        <f ca="1">IF($A$9=B15,Apr!U$172,Apr!U$186)</f>
        <v>0</v>
      </c>
      <c r="P15" s="185" t="str">
        <f>Apr!W$91</f>
        <v/>
      </c>
      <c r="Q15" s="186" t="str">
        <f t="shared" ca="1" si="2"/>
        <v/>
      </c>
      <c r="R15" s="183" t="str">
        <f t="shared" ca="1" si="3"/>
        <v/>
      </c>
      <c r="S15" s="187">
        <f t="shared" ca="1" si="4"/>
        <v>999</v>
      </c>
      <c r="T15" s="187">
        <f ca="1">IF($A$9=B15,Apr!AB$172,Apr!AB$186)</f>
        <v>0</v>
      </c>
      <c r="U15" s="51" t="str">
        <f t="shared" ca="1" si="6"/>
        <v/>
      </c>
      <c r="V15" s="65" t="str">
        <f t="shared" ca="1" si="7"/>
        <v/>
      </c>
      <c r="W15" s="183" t="str">
        <f ca="1">IF($A$9=B15,Apr!AD$172,Apr!AD$187)</f>
        <v/>
      </c>
      <c r="X15" s="235" t="str">
        <f t="shared" ca="1" si="8"/>
        <v/>
      </c>
      <c r="Y15" s="239" t="str">
        <f t="shared" ca="1" si="5"/>
        <v/>
      </c>
      <c r="Z15" s="188" t="str">
        <f t="shared" ca="1" si="9"/>
        <v/>
      </c>
    </row>
    <row r="16" spans="1:26" ht="14.1" customHeight="1" x14ac:dyDescent="0.2">
      <c r="A16" s="222" t="s">
        <v>127</v>
      </c>
      <c r="B16" s="181">
        <v>5</v>
      </c>
      <c r="C16" s="181">
        <f ca="1">IF(A24=1,IF(Start!B7=5,Jan!AB186+Feb!AB186+Mar!AB186+Apr!AB186+Mai!AB172,0),0)</f>
        <v>0</v>
      </c>
      <c r="D16" s="183">
        <f ca="1">IF(A24=1,IF(Start!B7=5,Jan!R186+Feb!R186+Mar!R186+Apr!R186+Mai!R172,0),0)</f>
        <v>0</v>
      </c>
      <c r="E16" s="184">
        <f ca="1">IF(A24=1,IF(Start!B7=5,Jan!S186+Feb!S186+Mar!S186+Apr!S186+Mai!S172,0),0)</f>
        <v>0</v>
      </c>
      <c r="F16" s="185">
        <f ca="1">IF(A24=1,IF(Start!B7=5,Jan!U186+Feb!U186+Mar!U186+Apr!U186+Mai!U172,0),0)</f>
        <v>0</v>
      </c>
      <c r="G16" s="181">
        <f>IF(A28=1,IF(MONTH(Start!B$3)&lt;VALUE(B16),0,IF(MONTH(Start!B$3)=VALUE(B16),DAY(Start!B$3),Mai!A$40)),Mai!A$40)</f>
        <v>31</v>
      </c>
      <c r="H16" s="181">
        <f ca="1">SUM(G$12:G16)</f>
        <v>121</v>
      </c>
      <c r="I16" s="182" t="str">
        <f>Mai!G$91</f>
        <v/>
      </c>
      <c r="J16" s="182" t="str">
        <f>Mai!I$91</f>
        <v/>
      </c>
      <c r="K16" s="183">
        <f ca="1">IF($A$9=B16,Mai!R$172,Mai!R$186)</f>
        <v>0</v>
      </c>
      <c r="L16" s="183" t="str">
        <f t="shared" ca="1" si="0"/>
        <v/>
      </c>
      <c r="M16" s="184">
        <f ca="1">IF($A$9=B16,Mai!S$172,Mai!S$186)</f>
        <v>0</v>
      </c>
      <c r="N16" s="184" t="str">
        <f t="shared" ca="1" si="1"/>
        <v/>
      </c>
      <c r="O16" s="185">
        <f ca="1">IF($A$9=B16,Mai!U$172,Mai!U$186)</f>
        <v>0</v>
      </c>
      <c r="P16" s="185" t="str">
        <f>Mai!W$91</f>
        <v/>
      </c>
      <c r="Q16" s="186" t="str">
        <f t="shared" ca="1" si="2"/>
        <v/>
      </c>
      <c r="R16" s="183" t="str">
        <f t="shared" ca="1" si="3"/>
        <v/>
      </c>
      <c r="S16" s="187">
        <f t="shared" ca="1" si="4"/>
        <v>999</v>
      </c>
      <c r="T16" s="187">
        <f ca="1">IF($A$9=B16,Mai!AB$172,Mai!AB$186)</f>
        <v>0</v>
      </c>
      <c r="U16" s="51" t="str">
        <f t="shared" ca="1" si="6"/>
        <v/>
      </c>
      <c r="V16" s="65" t="str">
        <f t="shared" ca="1" si="7"/>
        <v/>
      </c>
      <c r="W16" s="183" t="str">
        <f ca="1">IF($A$9=B16,Mai!AD$172,Mai!AD$187)</f>
        <v/>
      </c>
      <c r="X16" s="235" t="str">
        <f t="shared" ca="1" si="8"/>
        <v/>
      </c>
      <c r="Y16" s="239" t="str">
        <f t="shared" ca="1" si="5"/>
        <v/>
      </c>
      <c r="Z16" s="188" t="str">
        <f t="shared" ca="1" si="9"/>
        <v/>
      </c>
    </row>
    <row r="17" spans="1:26" ht="14.1" customHeight="1" x14ac:dyDescent="0.2">
      <c r="A17" s="222" t="s">
        <v>171</v>
      </c>
      <c r="B17" s="181">
        <v>6</v>
      </c>
      <c r="C17" s="181">
        <f ca="1">IF(A24=1,IF(Start!B7=6,Jan!AB186+Feb!AB186+Mar!AB186+Apr!AB186+Mai!AB186+Jun!AB172,0),0)</f>
        <v>0</v>
      </c>
      <c r="D17" s="183">
        <f ca="1">IF(A24=1,IF(Start!B7=6,Jan!R186+Feb!R186+Mar!R186+Apr!R186+Mai!R186+Jun!R172,0),0)</f>
        <v>0</v>
      </c>
      <c r="E17" s="184">
        <f ca="1">IF(A24=1,IF(Start!B7=6,Jan!S186+Feb!S186+Mar!S186+Apr!S186+Mai!S186+Jun!S172,0),0)</f>
        <v>0</v>
      </c>
      <c r="F17" s="185">
        <f ca="1">IF(A24=1,IF(Start!B7=6,Jan!U186+Feb!U186+Mar!U186+Apr!U186+Mai!U186+Jun!U172,0),0)</f>
        <v>0</v>
      </c>
      <c r="G17" s="181">
        <f>IF(A29=1,IF(MONTH(Start!B$3)&lt;VALUE(B17),0,IF(MONTH(Start!B$3)=VALUE(B17),DAY(Start!B$3),Jun!A$40)),Jun!A$40)</f>
        <v>30</v>
      </c>
      <c r="H17" s="181">
        <f ca="1">SUM(G$12:G17)</f>
        <v>151</v>
      </c>
      <c r="I17" s="182" t="str">
        <f>Jun!G$91</f>
        <v/>
      </c>
      <c r="J17" s="182" t="str">
        <f>Jun!I$91</f>
        <v/>
      </c>
      <c r="K17" s="183">
        <f ca="1">IF($A$9=B17,Jun!R$172,Jun!R$186)</f>
        <v>0</v>
      </c>
      <c r="L17" s="183" t="str">
        <f t="shared" ca="1" si="0"/>
        <v/>
      </c>
      <c r="M17" s="184">
        <f ca="1">IF($A$9=B17,Jun!S$172,Jun!S$186)</f>
        <v>0</v>
      </c>
      <c r="N17" s="184" t="str">
        <f t="shared" ca="1" si="1"/>
        <v/>
      </c>
      <c r="O17" s="185">
        <f ca="1">IF($A$9=B17,Jun!U$172,Jun!U$186)</f>
        <v>0</v>
      </c>
      <c r="P17" s="185" t="str">
        <f>Jun!W$91</f>
        <v/>
      </c>
      <c r="Q17" s="186" t="str">
        <f t="shared" ca="1" si="2"/>
        <v/>
      </c>
      <c r="R17" s="183" t="str">
        <f t="shared" ca="1" si="3"/>
        <v/>
      </c>
      <c r="S17" s="187">
        <f t="shared" ca="1" si="4"/>
        <v>999</v>
      </c>
      <c r="T17" s="187">
        <f ca="1">IF($A$9=B17,Jun!AB$172,Jun!AB$186)</f>
        <v>0</v>
      </c>
      <c r="U17" s="51" t="str">
        <f t="shared" ca="1" si="6"/>
        <v/>
      </c>
      <c r="V17" s="65" t="str">
        <f t="shared" ca="1" si="7"/>
        <v/>
      </c>
      <c r="W17" s="183" t="str">
        <f ca="1">IF($A$9=B17,Jun!AD$172,Jun!AD$187)</f>
        <v/>
      </c>
      <c r="X17" s="235" t="str">
        <f t="shared" ca="1" si="8"/>
        <v/>
      </c>
      <c r="Y17" s="239" t="str">
        <f t="shared" ca="1" si="5"/>
        <v/>
      </c>
      <c r="Z17" s="188" t="str">
        <f t="shared" ca="1" si="9"/>
        <v/>
      </c>
    </row>
    <row r="18" spans="1:26" ht="14.1" customHeight="1" x14ac:dyDescent="0.2">
      <c r="A18" s="222" t="s">
        <v>172</v>
      </c>
      <c r="B18" s="181">
        <v>7</v>
      </c>
      <c r="C18" s="181">
        <f ca="1">IF(A24=1,IF(Start!B7=7,Jan!AB186+Feb!AB186+Mar!AB186+Apr!AB186+Mai!AB186+Jun!AB186+Jul!AB172,0),0)</f>
        <v>0</v>
      </c>
      <c r="D18" s="183">
        <f ca="1">IF(A24=1,IF(Start!B7=7,Jan!R186+Feb!R186+Mar!R186+Apr!R186+Mai!R186+Jun!R186+Jul!R172,0),0)</f>
        <v>0</v>
      </c>
      <c r="E18" s="184">
        <f ca="1">IF(A24=1,IF(Start!B7=7,Jan!S186+Feb!S186+Mar!S186+Apr!S186+Mai!S186+Jun!S186+Jul!S172,0),0)</f>
        <v>0</v>
      </c>
      <c r="F18" s="185">
        <f ca="1">IF(A24=1,IF(Start!B7=7,Jan!U186+Feb!U186+Mar!U186+Apr!U186+Mai!U186+Jun!U186+Jul!U172,0),0)</f>
        <v>0</v>
      </c>
      <c r="G18" s="181">
        <f>IF(A30=1,IF(MONTH(Start!B$3)&lt;VALUE(B18),0,IF(MONTH(Start!B$3)=VALUE(B18),DAY(Start!B$3),Jul!A$40)),Jul!A$40)</f>
        <v>31</v>
      </c>
      <c r="H18" s="181">
        <f ca="1">SUM(G$12:G18)</f>
        <v>182</v>
      </c>
      <c r="I18" s="182" t="str">
        <f>Jul!G$91</f>
        <v/>
      </c>
      <c r="J18" s="182" t="str">
        <f>Jul!I$91</f>
        <v/>
      </c>
      <c r="K18" s="183">
        <f ca="1">IF($A$9=B18,Jul!R$172,Jul!R$186)</f>
        <v>0</v>
      </c>
      <c r="L18" s="183" t="str">
        <f t="shared" ca="1" si="0"/>
        <v/>
      </c>
      <c r="M18" s="184">
        <f ca="1">IF($A$9=B18,Jul!S$172,Jul!S$186)</f>
        <v>0</v>
      </c>
      <c r="N18" s="184" t="str">
        <f t="shared" ca="1" si="1"/>
        <v/>
      </c>
      <c r="O18" s="185">
        <f ca="1">IF($A$9=B18,Jul!U$172,Jul!U$186)</f>
        <v>0</v>
      </c>
      <c r="P18" s="185" t="str">
        <f>Jul!W$91</f>
        <v/>
      </c>
      <c r="Q18" s="186" t="str">
        <f t="shared" ca="1" si="2"/>
        <v/>
      </c>
      <c r="R18" s="183" t="str">
        <f t="shared" ca="1" si="3"/>
        <v/>
      </c>
      <c r="S18" s="187">
        <f t="shared" ca="1" si="4"/>
        <v>999</v>
      </c>
      <c r="T18" s="187">
        <f ca="1">IF($A$9=B18,Jul!AB$172,Jul!AB$186)</f>
        <v>0</v>
      </c>
      <c r="U18" s="51" t="str">
        <f t="shared" ca="1" si="6"/>
        <v/>
      </c>
      <c r="V18" s="65" t="str">
        <f t="shared" ca="1" si="7"/>
        <v/>
      </c>
      <c r="W18" s="183" t="str">
        <f ca="1">IF($A$9=B18,Jul!AD$172,Jul!AD$187)</f>
        <v/>
      </c>
      <c r="X18" s="235" t="str">
        <f t="shared" ca="1" si="8"/>
        <v/>
      </c>
      <c r="Y18" s="239" t="str">
        <f t="shared" ca="1" si="5"/>
        <v/>
      </c>
      <c r="Z18" s="188" t="str">
        <f t="shared" ca="1" si="9"/>
        <v/>
      </c>
    </row>
    <row r="19" spans="1:26" ht="14.1" customHeight="1" x14ac:dyDescent="0.2">
      <c r="A19" s="222" t="s">
        <v>173</v>
      </c>
      <c r="B19" s="181">
        <v>8</v>
      </c>
      <c r="C19" s="181">
        <f ca="1">IF(A24=1,IF(Start!B7=8,Jan!AB186+Feb!AB186+Mar!AB186+Apr!AB186+Mai!AB186+Jun!AB186+Jul!AB186+Aug!AB172,0),0)</f>
        <v>0</v>
      </c>
      <c r="D19" s="183">
        <f ca="1">IF(A24=1,IF(Start!B7=8,Jan!R186+Feb!R186+Mar!R186+Apr!R186+Mai!R186+Jun!R186+Jul!R186+Aug!R172,0),0)</f>
        <v>0</v>
      </c>
      <c r="E19" s="184">
        <f ca="1">IF(A24=1,IF(Start!B7=8,Jan!S186+Feb!S186+Mar!S186+Apr!S186+Mai!S186+Jun!S186+Jul!S186+Aug!S172,0),0)</f>
        <v>0</v>
      </c>
      <c r="F19" s="185">
        <f ca="1">IF(A24=1,IF(Start!B7=8,Jan!U186+Feb!U186+Mar!U186+Apr!U186+Mai!U186+Jun!U186+Jul!U186+Aug!U172,0),0)</f>
        <v>0</v>
      </c>
      <c r="G19" s="181">
        <f>IF(A31=1,IF(MONTH(Start!B$3)&lt;VALUE(B19),0,IF(MONTH(Start!B$3)=VALUE(B19),DAY(Start!B$3),Aug!A$40)),Aug!A$40)</f>
        <v>31</v>
      </c>
      <c r="H19" s="181">
        <f ca="1">SUM(G$12:G19)</f>
        <v>213</v>
      </c>
      <c r="I19" s="182" t="str">
        <f>Aug!G$91</f>
        <v/>
      </c>
      <c r="J19" s="182" t="str">
        <f>Aug!I$91</f>
        <v/>
      </c>
      <c r="K19" s="183">
        <f ca="1">IF($A$9=B19,Aug!R$172,Aug!R$186)</f>
        <v>0</v>
      </c>
      <c r="L19" s="183" t="str">
        <f t="shared" ca="1" si="0"/>
        <v/>
      </c>
      <c r="M19" s="184">
        <f ca="1">IF($A$9=B19,Aug!S$172,Aug!S$186)</f>
        <v>0</v>
      </c>
      <c r="N19" s="184" t="str">
        <f t="shared" ca="1" si="1"/>
        <v/>
      </c>
      <c r="O19" s="185">
        <f ca="1">IF($A$9=B19,Aug!U$172,Aug!U$186)</f>
        <v>0</v>
      </c>
      <c r="P19" s="185" t="str">
        <f>Aug!W$91</f>
        <v/>
      </c>
      <c r="Q19" s="186" t="str">
        <f t="shared" ca="1" si="2"/>
        <v/>
      </c>
      <c r="R19" s="183" t="str">
        <f t="shared" ca="1" si="3"/>
        <v/>
      </c>
      <c r="S19" s="187">
        <f t="shared" ca="1" si="4"/>
        <v>999</v>
      </c>
      <c r="T19" s="187">
        <f ca="1">IF($A$9=B19,Aug!AB$172,Aug!AB$186)</f>
        <v>0</v>
      </c>
      <c r="U19" s="51" t="str">
        <f t="shared" ca="1" si="6"/>
        <v/>
      </c>
      <c r="V19" s="65" t="str">
        <f t="shared" ca="1" si="7"/>
        <v/>
      </c>
      <c r="W19" s="183" t="str">
        <f ca="1">IF($A$9=B19,Aug!AD$172,Aug!AD$187)</f>
        <v/>
      </c>
      <c r="X19" s="235" t="str">
        <f t="shared" ca="1" si="8"/>
        <v/>
      </c>
      <c r="Y19" s="239" t="str">
        <f t="shared" ca="1" si="5"/>
        <v/>
      </c>
      <c r="Z19" s="188" t="str">
        <f t="shared" ca="1" si="9"/>
        <v/>
      </c>
    </row>
    <row r="20" spans="1:26" ht="14.1" customHeight="1" x14ac:dyDescent="0.2">
      <c r="A20" s="222" t="s">
        <v>174</v>
      </c>
      <c r="B20" s="181">
        <v>9</v>
      </c>
      <c r="C20" s="181">
        <f ca="1">IF(A24=1,IF(Start!B7=9,Jan!AB186+Feb!AB186+Mar!AB186+Apr!AB186+Mai!AB186+Jun!AB186+Jul!AB186+Aug!AB186+Sep!AB172,0),0)</f>
        <v>0</v>
      </c>
      <c r="D20" s="183">
        <f ca="1">IF(A24=1,IF(Start!B7=9,Jan!R186+Feb!R186+Mar!R186+Apr!R186+Mai!R186+Jun!R186+Jul!R186+Aug!R186+Sep!R172,0),0)</f>
        <v>0</v>
      </c>
      <c r="E20" s="184">
        <f ca="1">IF(A24=1,IF(Start!B7=9,Jan!S186+Feb!S186+Mar!S186+Apr!S186+Mai!S186+Jun!S186+Jul!S186+Aug!S186+Sep!S172,0),0)</f>
        <v>0</v>
      </c>
      <c r="F20" s="185">
        <f ca="1">IF(A24=1,IF(Start!B7=9,Jan!U186+Feb!U186+Mar!U186+Apr!U186+Mai!U186+Jun!U186+Jul!U186+Aug!U186+Sep!U172,0),0)</f>
        <v>0</v>
      </c>
      <c r="G20" s="181">
        <f>IF(A32=1,IF(MONTH(Start!B$3)&lt;VALUE(B20),0,IF(MONTH(Start!B$3)=VALUE(B20),DAY(Start!B$3),Sep!A$40)),Sep!A$40)</f>
        <v>30</v>
      </c>
      <c r="H20" s="181">
        <f ca="1">SUM(G$12:G20)</f>
        <v>243</v>
      </c>
      <c r="I20" s="182" t="str">
        <f>Sep!G$91</f>
        <v/>
      </c>
      <c r="J20" s="182" t="str">
        <f>Sep!I$91</f>
        <v/>
      </c>
      <c r="K20" s="183">
        <f ca="1">IF($A$9=B20,Sep!R$172,Sep!R$186)</f>
        <v>0</v>
      </c>
      <c r="L20" s="183" t="str">
        <f t="shared" ca="1" si="0"/>
        <v/>
      </c>
      <c r="M20" s="220">
        <f ca="1">IF($A$9=B20,Sep!S$172,Sep!S$186)</f>
        <v>0</v>
      </c>
      <c r="N20" s="184" t="str">
        <f t="shared" ca="1" si="1"/>
        <v/>
      </c>
      <c r="O20" s="185">
        <f ca="1">IF($A$9=B20,Sep!U$172,Sep!U$186)</f>
        <v>0</v>
      </c>
      <c r="P20" s="185" t="str">
        <f>Sep!W$91</f>
        <v/>
      </c>
      <c r="Q20" s="186" t="str">
        <f t="shared" ca="1" si="2"/>
        <v/>
      </c>
      <c r="R20" s="183" t="str">
        <f t="shared" ca="1" si="3"/>
        <v/>
      </c>
      <c r="S20" s="187">
        <f t="shared" ca="1" si="4"/>
        <v>999</v>
      </c>
      <c r="T20" s="187">
        <f ca="1">IF($A$9=B20,Sep!AB$172,Sep!AB$186)</f>
        <v>0</v>
      </c>
      <c r="U20" s="51" t="str">
        <f t="shared" ca="1" si="6"/>
        <v/>
      </c>
      <c r="V20" s="65" t="str">
        <f t="shared" ca="1" si="7"/>
        <v/>
      </c>
      <c r="W20" s="183" t="str">
        <f ca="1">IF($A$9=B20,Sep!AD$172,Sep!AD$187)</f>
        <v/>
      </c>
      <c r="X20" s="235" t="str">
        <f t="shared" ca="1" si="8"/>
        <v/>
      </c>
      <c r="Y20" s="239" t="str">
        <f t="shared" ca="1" si="5"/>
        <v/>
      </c>
      <c r="Z20" s="188" t="str">
        <f t="shared" ca="1" si="9"/>
        <v/>
      </c>
    </row>
    <row r="21" spans="1:26" ht="14.1" customHeight="1" x14ac:dyDescent="0.2">
      <c r="A21" s="222" t="s">
        <v>175</v>
      </c>
      <c r="B21" s="181">
        <v>10</v>
      </c>
      <c r="C21" s="181">
        <f ca="1">IF(A24=1,IF(Start!B7=10,Jan!AB186+Feb!AB186+Mar!AB186+Apr!AB186+Mai!AB186+Jun!AB186+Jul!AB186+Aug!AB186+Sep!AB186+Okt!AB172,0),0)</f>
        <v>0</v>
      </c>
      <c r="D21" s="183">
        <f ca="1">IF(A24=1,IF(Start!B7=10,Jan!R186+Feb!R186+Mar!R186+Apr!R186+Mai!R186+Jun!R186+Jul!R186+Aug!R186+Sep!R186+Okt!R172,0),0)</f>
        <v>0</v>
      </c>
      <c r="E21" s="184">
        <f ca="1">IF(A24=1,IF(Start!B7=10,Jan!S186+Feb!S186+Mar!S186+Apr!S186+Mai!S186+Jun!S186+Jul!S186+Aug!S186+Sep!S186+Okt!S172,0),0)</f>
        <v>0</v>
      </c>
      <c r="F21" s="185">
        <f ca="1">IF(A24=1,IF(Start!B7=10,Jan!U186+Feb!U186+Mar!U186+Apr!U186+Mai!U186+Jun!U186+Jul!U186+Aug!U186+Sep!U186+Okt!U172,0),0)</f>
        <v>0</v>
      </c>
      <c r="G21" s="181">
        <f>IF(A33=1,IF(MONTH(Start!B$3)&lt;VALUE(B21),0,IF(MONTH(Start!B$3)=VALUE(B21),DAY(Start!B$3),Okt!A$40)),Okt!A$40)</f>
        <v>31</v>
      </c>
      <c r="H21" s="181">
        <f ca="1">SUM(G$12:G21)</f>
        <v>274</v>
      </c>
      <c r="I21" s="182" t="str">
        <f>Okt!G$91</f>
        <v/>
      </c>
      <c r="J21" s="182" t="str">
        <f>Okt!I$91</f>
        <v/>
      </c>
      <c r="K21" s="183">
        <f ca="1">IF($A$9=B21,Okt!R$172,Okt!R$186)</f>
        <v>0</v>
      </c>
      <c r="L21" s="183" t="str">
        <f t="shared" ca="1" si="0"/>
        <v/>
      </c>
      <c r="M21" s="184">
        <f ca="1">IF($A$9=B21,Okt!S$172,Okt!S$186)</f>
        <v>0</v>
      </c>
      <c r="N21" s="184" t="str">
        <f t="shared" ca="1" si="1"/>
        <v/>
      </c>
      <c r="O21" s="185">
        <f ca="1">IF($A$9=B21,Okt!U$172,Okt!U$186)</f>
        <v>0</v>
      </c>
      <c r="P21" s="185" t="str">
        <f>Okt!W$91</f>
        <v/>
      </c>
      <c r="Q21" s="186" t="str">
        <f t="shared" ca="1" si="2"/>
        <v/>
      </c>
      <c r="R21" s="183" t="str">
        <f t="shared" ca="1" si="3"/>
        <v/>
      </c>
      <c r="S21" s="187">
        <f t="shared" ca="1" si="4"/>
        <v>999</v>
      </c>
      <c r="T21" s="187">
        <f ca="1">IF($A$9=B21,Okt!AB$172,Okt!AB$186)</f>
        <v>0</v>
      </c>
      <c r="U21" s="51" t="str">
        <f t="shared" ca="1" si="6"/>
        <v/>
      </c>
      <c r="V21" s="65" t="str">
        <f t="shared" ca="1" si="7"/>
        <v/>
      </c>
      <c r="W21" s="183" t="str">
        <f ca="1">IF($A$9=B21,Okt!AD$172,Okt!AD$187)</f>
        <v/>
      </c>
      <c r="X21" s="235" t="str">
        <f t="shared" ca="1" si="8"/>
        <v/>
      </c>
      <c r="Y21" s="239" t="str">
        <f t="shared" ca="1" si="5"/>
        <v/>
      </c>
      <c r="Z21" s="188" t="str">
        <f t="shared" ca="1" si="9"/>
        <v/>
      </c>
    </row>
    <row r="22" spans="1:26" ht="14.1" customHeight="1" x14ac:dyDescent="0.2">
      <c r="A22" s="222" t="s">
        <v>176</v>
      </c>
      <c r="B22" s="181">
        <v>11</v>
      </c>
      <c r="C22" s="181">
        <f ca="1">IF(A24=1,IF(Start!B7=11,Jan!AB186+Feb!AB186+Mar!AB186+Apr!AB186+Mai!AB186+Jun!AB186+Jul!AB186+Aug!AB186+Sep!AB186+Okt!AB186+Nov!AB172,0),0)</f>
        <v>0</v>
      </c>
      <c r="D22" s="183">
        <f ca="1">IF(A24=1,IF(Start!B7=11,Jan!R186+Feb!R186+Mar!R186+Apr!R186+Mai!R186+Jun!R186+Jul!R186+Aug!R186+Sep!R186+Okt!R186+Nov!R172,0),0)</f>
        <v>0</v>
      </c>
      <c r="E22" s="184">
        <f ca="1">IF(A24=1,IF(Start!B7=11,Jan!S186+Feb!S186+Mar!S186+Apr!S186+Mai!S186+Jun!S186+Jul!S186+Aug!S186+Sep!S186+Okt!S186+Nov!S172,0),0)</f>
        <v>0</v>
      </c>
      <c r="F22" s="185">
        <f ca="1">IF(A24=1,IF(Start!B7=11,Jan!U186+Feb!U186+Mar!U186+Apr!U186+Mai!U186+Jun!U186+Jul!U186+Aug!U186+Sep!U186+Okt!U186+Nov!U172,0),0)</f>
        <v>0</v>
      </c>
      <c r="G22" s="181">
        <f>IF(A34=1,IF(MONTH(Start!B$3)&lt;VALUE(B22),0,IF(MONTH(Start!B$3)=VALUE(B22),DAY(Start!B$3),Nov!A$40)),Nov!A$40)</f>
        <v>30</v>
      </c>
      <c r="H22" s="181">
        <f ca="1">SUM(G$12:G22)</f>
        <v>304</v>
      </c>
      <c r="I22" s="182" t="str">
        <f>Nov!G$91</f>
        <v/>
      </c>
      <c r="J22" s="182" t="str">
        <f>Nov!I$91</f>
        <v/>
      </c>
      <c r="K22" s="183">
        <f ca="1">IF($A$9=B22,Nov!R$172,Nov!R$186)</f>
        <v>0</v>
      </c>
      <c r="L22" s="183" t="str">
        <f t="shared" ca="1" si="0"/>
        <v/>
      </c>
      <c r="M22" s="184">
        <f ca="1">IF($A$9=B22,Nov!S$172,Nov!S$186)</f>
        <v>0</v>
      </c>
      <c r="N22" s="184" t="str">
        <f t="shared" ca="1" si="1"/>
        <v/>
      </c>
      <c r="O22" s="185">
        <f ca="1">IF($A$9=B22,Nov!U$172,Nov!U$186)</f>
        <v>0</v>
      </c>
      <c r="P22" s="185" t="str">
        <f>Nov!W$91</f>
        <v/>
      </c>
      <c r="Q22" s="186" t="str">
        <f t="shared" ca="1" si="2"/>
        <v/>
      </c>
      <c r="R22" s="183" t="str">
        <f t="shared" ca="1" si="3"/>
        <v/>
      </c>
      <c r="S22" s="187">
        <f t="shared" ca="1" si="4"/>
        <v>999</v>
      </c>
      <c r="T22" s="187">
        <f ca="1">IF($A$9=B22,Nov!AB$172,Nov!AB$186)</f>
        <v>0</v>
      </c>
      <c r="U22" s="51" t="str">
        <f t="shared" ca="1" si="6"/>
        <v/>
      </c>
      <c r="V22" s="65" t="str">
        <f t="shared" ca="1" si="7"/>
        <v/>
      </c>
      <c r="W22" s="183" t="str">
        <f ca="1">IF($A$9=B22,Nov!AD$172,Nov!AD$187)</f>
        <v/>
      </c>
      <c r="X22" s="235" t="str">
        <f t="shared" ca="1" si="8"/>
        <v/>
      </c>
      <c r="Y22" s="239" t="str">
        <f t="shared" ca="1" si="5"/>
        <v/>
      </c>
      <c r="Z22" s="188" t="str">
        <f t="shared" ca="1" si="9"/>
        <v/>
      </c>
    </row>
    <row r="23" spans="1:26" ht="14.1" customHeight="1" x14ac:dyDescent="0.2">
      <c r="A23" s="222" t="s">
        <v>177</v>
      </c>
      <c r="B23" s="181">
        <v>12</v>
      </c>
      <c r="C23" s="181">
        <f ca="1">IF(A24=1,IF(Start!B7=12,Jan!AB186+Feb!AB186+Mar!AB186+Apr!AB186+Mai!AB186+Jun!AB186+Jul!AB186+Aug!AB186+Sep!AB186+Okt!AB186+Nov!AB186+Dez!AB172,0),0)</f>
        <v>0</v>
      </c>
      <c r="D23" s="183">
        <f ca="1">IF(A24=1,IF(Start!B7=12,Jan!R186+Feb!R186+Mar!R186+Apr!R186+Mai!R186+Jun!R186+Jul!R186+Aug!R186+Sep!R186+Okt!R186+Nov!R186+Dez!R172,0),0)</f>
        <v>0</v>
      </c>
      <c r="E23" s="184">
        <f ca="1">IF(A24=1,IF(Start!B7=12,Jan!S186+Feb!S186+Mar!S186+Apr!S186+Mai!S186+Jun!S186+Jul!S186+Aug!S186+Sep!S186+Okt!S186+Nov!S186+Dez!S172,0),0)</f>
        <v>0</v>
      </c>
      <c r="F23" s="185">
        <f ca="1">IF(A24=1,IF(Start!B7=12,Jan!U186+Feb!U186+Mar!U186+Apr!U186+Mai!U186+Jun!U186+Jul!U186+Aug!U186+Sep!U186+Okt!U186+Nov!U186+Dez!U76,0),0)</f>
        <v>0</v>
      </c>
      <c r="G23" s="181">
        <f>IF(A74=1,IF(MONTH(Start!B$3)&lt;VALUE(B23),0,IF(MONTH(Start!B$3)=VALUE(B23),DAY(Start!B$3),Dez!A$40)),Dez!A$40)</f>
        <v>31</v>
      </c>
      <c r="H23" s="181">
        <f ca="1">SUM(G$12:G23)</f>
        <v>335</v>
      </c>
      <c r="I23" s="182" t="str">
        <f>Dez!G$91</f>
        <v/>
      </c>
      <c r="J23" s="182" t="str">
        <f>Dez!I$91</f>
        <v/>
      </c>
      <c r="K23" s="183">
        <f ca="1">IF($A$9=B23,Dez!R$172,Dez!R$186)</f>
        <v>0</v>
      </c>
      <c r="L23" s="183" t="str">
        <f t="shared" ca="1" si="0"/>
        <v/>
      </c>
      <c r="M23" s="184">
        <f ca="1">IF($A$9=B23,Dez!S$172,Dez!S$186)</f>
        <v>0</v>
      </c>
      <c r="N23" s="184" t="str">
        <f t="shared" ca="1" si="1"/>
        <v/>
      </c>
      <c r="O23" s="185">
        <f ca="1">IF($A$9=B23,Dez!U$172,Dez!U$186)</f>
        <v>0</v>
      </c>
      <c r="P23" s="185" t="str">
        <f>Dez!W$91</f>
        <v/>
      </c>
      <c r="Q23" s="186" t="str">
        <f t="shared" ca="1" si="2"/>
        <v/>
      </c>
      <c r="R23" s="183" t="str">
        <f t="shared" ca="1" si="3"/>
        <v/>
      </c>
      <c r="S23" s="187">
        <f t="shared" ca="1" si="4"/>
        <v>999</v>
      </c>
      <c r="T23" s="187">
        <f ca="1">IF($A$9=B23,Dez!AB$172,Dez!AB$186)</f>
        <v>0</v>
      </c>
      <c r="U23" s="51" t="str">
        <f t="shared" ca="1" si="6"/>
        <v/>
      </c>
      <c r="V23" s="65" t="str">
        <f t="shared" ca="1" si="7"/>
        <v/>
      </c>
      <c r="W23" s="183" t="str">
        <f ca="1">IF($A$9=B23,Dez!AD$172,Dez!AD$187)</f>
        <v/>
      </c>
      <c r="X23" s="235" t="str">
        <f t="shared" ca="1" si="8"/>
        <v/>
      </c>
      <c r="Y23" s="239" t="str">
        <f t="shared" ca="1" si="5"/>
        <v/>
      </c>
      <c r="Z23" s="188" t="str">
        <f t="shared" ca="1" si="9"/>
        <v/>
      </c>
    </row>
    <row r="24" spans="1:26" ht="14.1" customHeight="1" thickBot="1" x14ac:dyDescent="0.25">
      <c r="A24" s="770">
        <f ca="1">IF(YEAR(Start!B3)=Start!D26,1,0)</f>
        <v>1</v>
      </c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1"/>
      <c r="Y24" s="771"/>
      <c r="Z24" s="772"/>
    </row>
    <row r="25" spans="1:26" ht="27.95" customHeight="1" thickBot="1" x14ac:dyDescent="0.25">
      <c r="A25" s="773" t="str">
        <f ca="1">IF(A24=1,"Echtzeit-Statistik vom 1.Januar bis zum "&amp; TEXT(Start!B3,"T.MMMM") &amp; " und Prognose bis zum 31.Dezember "&amp;Start!D26,"Echtzeit-Statistik und Prognose nur im laufenden Jahr")</f>
        <v>Echtzeit-Statistik vom 1.Januar bis zum 1.Januar und Prognose bis zum 31.Dezember 2025</v>
      </c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8"/>
      <c r="P25" s="738"/>
      <c r="Q25" s="738"/>
      <c r="R25" s="738"/>
      <c r="S25" s="738"/>
      <c r="T25" s="738"/>
      <c r="U25" s="738"/>
      <c r="V25" s="738"/>
      <c r="W25" s="738"/>
      <c r="X25" s="738"/>
      <c r="Y25" s="738"/>
      <c r="Z25" s="739"/>
    </row>
    <row r="26" spans="1:26" ht="14.1" customHeight="1" x14ac:dyDescent="0.2">
      <c r="A26" s="225" t="s">
        <v>178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37">
        <f ca="1">IF(A24=1,MAX(D12:D23),"")</f>
        <v>0</v>
      </c>
      <c r="M26" s="226"/>
      <c r="N26" s="227">
        <f ca="1">IF(A24=1,MAX(E12:E23),"")</f>
        <v>0</v>
      </c>
      <c r="O26" s="228">
        <f ca="1">IF(A24=1,MAX(F12:F23),"")</f>
        <v>0</v>
      </c>
      <c r="P26" s="228"/>
      <c r="Q26" s="226"/>
      <c r="R26" s="226"/>
      <c r="S26" s="226"/>
      <c r="T26" s="228">
        <f ca="1">IF(A24=1,MAX(C12:C23),"")</f>
        <v>0</v>
      </c>
      <c r="U26" s="229" t="str">
        <f ca="1">IF(A24=1,IF(T26=1,"Radtour","Radtouren"),"")</f>
        <v>Radtouren</v>
      </c>
      <c r="V26" s="229" t="str">
        <f ca="1">IF(A24=1,IF(T26=0,"","durchschnittlich"),"")</f>
        <v/>
      </c>
      <c r="W26" s="230" t="str">
        <f ca="1">IF(A24=1,IF(L26=0,"",IF(T26=0,"",L26/T26)),"")</f>
        <v/>
      </c>
      <c r="X26" s="226" t="str">
        <f ca="1">IF(A24=1,IF(T26=0,"","km"),"")</f>
        <v/>
      </c>
      <c r="Y26" s="238" t="str">
        <f ca="1">IF(A24=1,IF(T26&gt;0,X11/T26,""),"")</f>
        <v/>
      </c>
      <c r="Z26" s="231" t="str">
        <f ca="1">IF(A24=1,IF(T31&gt;0,("an "&amp;TEXT(X11,"#")&amp;" Tagen"),""),"")</f>
        <v/>
      </c>
    </row>
    <row r="27" spans="1:26" ht="14.1" customHeight="1" x14ac:dyDescent="0.2">
      <c r="A27" s="222" t="s">
        <v>179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3" t="str">
        <f ca="1">IF(A24=1,IF(ISERROR(T27*W27),"",T27*W27),"")</f>
        <v/>
      </c>
      <c r="M27" s="180"/>
      <c r="N27" s="184" t="str">
        <f ca="1">IF(A24=1,IF(N26&gt;0,IF(T26=T27,N26,ROUNDDOWN(N26*Start!B5/X11,1)),""),"")</f>
        <v/>
      </c>
      <c r="O27" s="224">
        <f ca="1">IF(A24=1,IF(T26=T27,O26,ROUNDDOWN(O26*Start!B5/X11,0)),"")</f>
        <v>0</v>
      </c>
      <c r="P27" s="180"/>
      <c r="Q27" s="180"/>
      <c r="R27" s="180"/>
      <c r="S27" s="180"/>
      <c r="T27" s="232">
        <f ca="1">IF(A24=1,ROUNDDOWN(T26*Start!B5/X11,0),"")</f>
        <v>0</v>
      </c>
      <c r="U27" s="51" t="str">
        <f ca="1">IF(A24=1,IF(T27=0,"",IF(T27=1,"Radtour","Radtouren")),"")</f>
        <v/>
      </c>
      <c r="V27" s="51" t="str">
        <f ca="1">IF(A24=1,IF(T27=0,"","durchschnittlich"),"")</f>
        <v/>
      </c>
      <c r="W27" s="183" t="str">
        <f ca="1">IF(A24=1,W26,"")</f>
        <v/>
      </c>
      <c r="X27" s="180" t="str">
        <f ca="1">IF(A24=1,IF(T27=0,"","km"),"")</f>
        <v/>
      </c>
      <c r="Y27" s="180"/>
      <c r="Z27" s="203" t="str">
        <f ca="1">IF(A24=1,IF(T31&gt;0,("an "&amp;TEXT(Start!B5,"#")&amp;" Tagen"),""),"")</f>
        <v/>
      </c>
    </row>
    <row r="28" spans="1:26" ht="14.1" customHeight="1" thickBot="1" x14ac:dyDescent="0.25">
      <c r="A28" s="766"/>
      <c r="B28" s="767"/>
      <c r="C28" s="767"/>
      <c r="D28" s="767"/>
      <c r="E28" s="767"/>
      <c r="F28" s="767"/>
      <c r="G28" s="767"/>
      <c r="H28" s="767"/>
      <c r="I28" s="767"/>
      <c r="J28" s="76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8"/>
    </row>
    <row r="29" spans="1:26" ht="27.95" customHeight="1" thickBot="1" x14ac:dyDescent="0.25">
      <c r="A29" s="727" t="s">
        <v>283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9"/>
    </row>
    <row r="30" spans="1:26" ht="14.1" customHeight="1" x14ac:dyDescent="0.2">
      <c r="A30" s="759"/>
      <c r="B30" s="547"/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  <c r="X30" s="547"/>
      <c r="Y30" s="547"/>
      <c r="Z30" s="548"/>
    </row>
    <row r="31" spans="1:26" ht="14.1" customHeight="1" x14ac:dyDescent="0.2">
      <c r="A31" s="518" t="s">
        <v>629</v>
      </c>
      <c r="B31" s="189"/>
      <c r="C31" s="189"/>
      <c r="D31" s="189"/>
      <c r="E31" s="189"/>
      <c r="F31" s="189"/>
      <c r="G31" s="189"/>
      <c r="H31" s="189"/>
      <c r="I31" s="189"/>
      <c r="J31" s="189"/>
      <c r="K31" s="109"/>
      <c r="L31" s="109">
        <f ca="1">SUM(L$12:L$23)</f>
        <v>0</v>
      </c>
      <c r="M31" s="110"/>
      <c r="N31" s="110">
        <f ca="1">SUM(N$12:N$23)</f>
        <v>0</v>
      </c>
      <c r="O31" s="190">
        <f ca="1">SUM(O$12:O$23)</f>
        <v>0</v>
      </c>
      <c r="P31" s="190"/>
      <c r="Q31" s="111"/>
      <c r="R31" s="109"/>
      <c r="S31" s="109"/>
      <c r="T31" s="191">
        <f ca="1">SUM(T$12:T$23)</f>
        <v>0</v>
      </c>
      <c r="U31" s="760" t="str">
        <f ca="1">IF(T$31=0,"",IF(T$31=1,"Radtour","Radtouren"))</f>
        <v/>
      </c>
      <c r="V31" s="761"/>
      <c r="W31" s="192"/>
      <c r="X31" s="193"/>
      <c r="Y31" s="194"/>
      <c r="Z31" s="195" t="str">
        <f ca="1">IF(A24=1,IF(T31&gt;0,("an "&amp;TEXT(X11,"#")&amp;" Tagen"),""),IF(T31&gt;0,("an "&amp;TEXT(Start!B5,"#")&amp;" Tagen"),""))</f>
        <v/>
      </c>
    </row>
    <row r="32" spans="1:26" ht="14.1" customHeight="1" x14ac:dyDescent="0.2">
      <c r="A32" s="518" t="s">
        <v>630</v>
      </c>
      <c r="B32" s="189"/>
      <c r="C32" s="189"/>
      <c r="D32" s="189"/>
      <c r="E32" s="189"/>
      <c r="F32" s="189"/>
      <c r="G32" s="189"/>
      <c r="H32" s="189"/>
      <c r="I32" s="196" t="str">
        <f>IF(ISERROR(SUM(I12:I23)/COUNTIF(I12:I23,"&gt;0")),"",SUM(I12:I23)/COUNTIF(I12:I23,"&gt;0"))</f>
        <v/>
      </c>
      <c r="J32" s="196" t="str">
        <f>IF(ISERROR(SUM(J12:J23)/COUNTIF(J12:J23,"&gt;0")),"",SUM(J12:J23)/COUNTIF(J12:J23,"&gt;0"))</f>
        <v/>
      </c>
      <c r="K32" s="109"/>
      <c r="L32" s="109" t="str">
        <f ca="1">IF(ISERROR(SUM(K12:K23)/COUNTIF(K12:K23,"&gt;0")),"",SUM(K12:K23)/COUNTIF(K12:K23,"&gt;0"))</f>
        <v/>
      </c>
      <c r="M32" s="110"/>
      <c r="N32" s="110" t="str">
        <f ca="1">IF(ISERROR(SUM(M12:M23)/COUNTIF(M12:M23,"&gt;0")),"",SUM(M12:M23)/COUNTIF(M12:M23,"&gt;0"))</f>
        <v/>
      </c>
      <c r="O32" s="190" t="str">
        <f ca="1">IF(SUM(O$12:O$23)=0,"",IF(COUNTIF(O12:O23,"&gt;0"),SUM(O$12:O$23)/COUNTIF(O12:O23,"&gt;0")))</f>
        <v/>
      </c>
      <c r="P32" s="190" t="str">
        <f>IF(ISERROR(HARMEAN(P12:P23)),"",HARMEAN(P12:P23))</f>
        <v/>
      </c>
      <c r="Q32" s="111" t="str">
        <f ca="1">IF(ISBLANK(N31),"",IF(ISBLANK(L31),"",IF(ISERROR(N31/L31),"",N31/L31)))</f>
        <v/>
      </c>
      <c r="R32" s="109" t="str">
        <f ca="1">IF(ISBLANK(L31),"",IF(ISBLANK(N31),"",IF(ISERROR(L31/N31/24),"",L31/N31/24)))</f>
        <v/>
      </c>
      <c r="S32" s="197"/>
      <c r="T32" s="198" t="str">
        <f ca="1">IF(ISERROR(SUM(T$12:T$23)/COUNTIF(T$12:T$23,"&gt;0")),"",SUM(T$12:T$23)/COUNTIF(T$12:T$23,"&gt;0"))</f>
        <v/>
      </c>
      <c r="U32" s="762" t="str">
        <f ca="1">IF(T$31&gt;0,"durchschnittlich","")</f>
        <v/>
      </c>
      <c r="V32" s="763"/>
      <c r="W32" s="192" t="str">
        <f ca="1">IF(L$31=0,"",IF(T$31=0,"",L$31/T$31))</f>
        <v/>
      </c>
      <c r="X32" s="193" t="str">
        <f ca="1">IF(T$31=0,"","km")</f>
        <v/>
      </c>
      <c r="Y32" s="194"/>
      <c r="Z32" s="240" t="str">
        <f ca="1">IF(T31&gt;0,IF(A24=1,("alle "&amp;TEXT(ROUND(Y26,2),"0,00")&amp;" Tage"),("alle "&amp;TEXT(ROUND(Start!B5/T31,2),"0,00")&amp;" Tage")),"")</f>
        <v/>
      </c>
    </row>
    <row r="33" spans="1:26" ht="14.1" customHeight="1" x14ac:dyDescent="0.2">
      <c r="A33" s="518" t="s">
        <v>634</v>
      </c>
      <c r="B33" s="189"/>
      <c r="C33" s="189"/>
      <c r="D33" s="189"/>
      <c r="E33" s="189"/>
      <c r="F33" s="189"/>
      <c r="G33" s="189"/>
      <c r="H33" s="189"/>
      <c r="I33" s="196" t="str">
        <f>IF(SUM(I$12:I$23)=0,"",MIN(I$12:I$23))</f>
        <v/>
      </c>
      <c r="J33" s="196" t="str">
        <f>IF(SUM(J$12:J$23)=0,"",MIN(J$12:J$23))</f>
        <v/>
      </c>
      <c r="K33" s="109"/>
      <c r="L33" s="109">
        <f ca="1">MIN(L$12:L$23)</f>
        <v>0</v>
      </c>
      <c r="M33" s="110"/>
      <c r="N33" s="110">
        <f ca="1">MIN(N$12:N$23)</f>
        <v>0</v>
      </c>
      <c r="O33" s="190">
        <f ca="1">MIN(IF(O$12&gt;0,O12,999999),IF(O$13&gt;0,O13,999999),IF(O$14&gt;0,O14,999999),IF(O$15&gt;0,O15,999999),IF(O$16&gt;0,O16,999999),IF(O$17&gt;0,O17,999999),IF(O$18&gt;0,O18,999999),IF(O$19&gt;0,O19,999999),IF(O$20&gt;0,O20,999999),IF(O$21&gt;0,O21,999999),IF(O$22&gt;0,O22,999999),IF(O$23&gt;0,O23,999999))</f>
        <v>999999</v>
      </c>
      <c r="P33" s="190">
        <f>MIN(P$12:P$23)</f>
        <v>0</v>
      </c>
      <c r="Q33" s="111">
        <f ca="1">MAX(Q$12:Q$23)</f>
        <v>0</v>
      </c>
      <c r="R33" s="109">
        <f ca="1">MIN(R$12:R$23)</f>
        <v>0</v>
      </c>
      <c r="S33" s="109"/>
      <c r="T33" s="191" t="str">
        <f ca="1">IF(SUM(T$12:T$23)=0,"",DMIN(S$10:T$23,"AnzL",S$10:T$11))</f>
        <v/>
      </c>
      <c r="U33" s="762" t="str">
        <f ca="1">IF(T$31&gt;0,"minimal","")</f>
        <v/>
      </c>
      <c r="V33" s="763"/>
      <c r="W33" s="192" t="str">
        <f ca="1">IF(SUM(W$12:W$23)=0,"",MIN(W$12:W$23))</f>
        <v/>
      </c>
      <c r="X33" s="193" t="str">
        <f ca="1">IF(T$31=0,"","km")</f>
        <v/>
      </c>
      <c r="Y33" s="194"/>
      <c r="Z33" s="195" t="str">
        <f ca="1">IF(T31&gt;0,("alle " &amp; TEXT(MAX(Y12:Y23),"0,00") &amp; " Tage"),"")</f>
        <v/>
      </c>
    </row>
    <row r="34" spans="1:26" ht="14.1" customHeight="1" x14ac:dyDescent="0.2">
      <c r="A34" s="518" t="s">
        <v>635</v>
      </c>
      <c r="B34" s="189"/>
      <c r="C34" s="189"/>
      <c r="D34" s="189"/>
      <c r="E34" s="189"/>
      <c r="F34" s="189"/>
      <c r="G34" s="189"/>
      <c r="H34" s="189"/>
      <c r="I34" s="196" t="str">
        <f>IF(SUM(I$12:I$23)=0,"",MAX(I$12:I$23))</f>
        <v/>
      </c>
      <c r="J34" s="196" t="str">
        <f>IF(SUM(J$12:J$23)=0,"",MAX(J$12:J$23))</f>
        <v/>
      </c>
      <c r="K34" s="109"/>
      <c r="L34" s="109">
        <f ca="1">MAX(L$12:L$23)</f>
        <v>0</v>
      </c>
      <c r="M34" s="110"/>
      <c r="N34" s="110">
        <f ca="1">MAX(N$12:N$23)</f>
        <v>0</v>
      </c>
      <c r="O34" s="190">
        <f ca="1">MAX(O$12:O$23)</f>
        <v>0</v>
      </c>
      <c r="P34" s="190">
        <f>MAX(P$12:P$23)</f>
        <v>0</v>
      </c>
      <c r="Q34" s="111">
        <f ca="1">MIN(Q$12:Q$23)</f>
        <v>0</v>
      </c>
      <c r="R34" s="109">
        <f ca="1">MAX(R$12:R$23)</f>
        <v>0</v>
      </c>
      <c r="S34" s="109"/>
      <c r="T34" s="191" t="str">
        <f ca="1">IF(SUM(T$12:T$23)=0,"",MAX(T$12:T$23))</f>
        <v/>
      </c>
      <c r="U34" s="762" t="str">
        <f ca="1">IF(T$31&gt;0,"maximal","")</f>
        <v/>
      </c>
      <c r="V34" s="763"/>
      <c r="W34" s="192" t="str">
        <f ca="1">IF(SUM(W$12:W$23)=0,"",MAX(W$12:W$23))</f>
        <v/>
      </c>
      <c r="X34" s="193" t="str">
        <f ca="1">IF(T$31=0,"","km")</f>
        <v/>
      </c>
      <c r="Y34" s="194"/>
      <c r="Z34" s="195" t="str">
        <f ca="1">IF(T31&gt;0,("alle " &amp; TEXT(MIN(Y12:Y23),"0,00") &amp; " Tage"),"")</f>
        <v/>
      </c>
    </row>
    <row r="35" spans="1:26" ht="14.1" customHeight="1" thickBot="1" x14ac:dyDescent="0.25">
      <c r="A35" s="766"/>
      <c r="B35" s="547"/>
      <c r="C35" s="547"/>
      <c r="D35" s="547"/>
      <c r="E35" s="547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7"/>
      <c r="Q35" s="547"/>
      <c r="R35" s="547"/>
      <c r="S35" s="547"/>
      <c r="T35" s="547"/>
      <c r="U35" s="547"/>
      <c r="V35" s="547"/>
      <c r="W35" s="547"/>
      <c r="X35" s="547"/>
      <c r="Y35" s="547"/>
      <c r="Z35" s="548"/>
    </row>
    <row r="36" spans="1:26" ht="27.95" customHeight="1" thickBot="1" x14ac:dyDescent="0.25">
      <c r="A36" s="727" t="s">
        <v>660</v>
      </c>
      <c r="B36" s="738"/>
      <c r="C36" s="738"/>
      <c r="D36" s="738"/>
      <c r="E36" s="738"/>
      <c r="F36" s="738"/>
      <c r="G36" s="738"/>
      <c r="H36" s="738"/>
      <c r="I36" s="738"/>
      <c r="J36" s="738"/>
      <c r="K36" s="738"/>
      <c r="L36" s="738"/>
      <c r="M36" s="738"/>
      <c r="N36" s="738"/>
      <c r="O36" s="738"/>
      <c r="P36" s="738"/>
      <c r="Q36" s="738"/>
      <c r="R36" s="738"/>
      <c r="S36" s="738"/>
      <c r="T36" s="738"/>
      <c r="U36" s="738"/>
      <c r="V36" s="738"/>
      <c r="W36" s="738"/>
      <c r="X36" s="738"/>
      <c r="Y36" s="738"/>
      <c r="Z36" s="739"/>
    </row>
    <row r="37" spans="1:26" ht="14.1" customHeight="1" x14ac:dyDescent="0.2">
      <c r="A37" s="735" t="s">
        <v>659</v>
      </c>
      <c r="B37" s="736"/>
      <c r="C37" s="736"/>
      <c r="D37" s="736"/>
      <c r="E37" s="736"/>
      <c r="F37" s="736"/>
      <c r="G37" s="736"/>
      <c r="H37" s="736"/>
      <c r="I37" s="736"/>
      <c r="J37" s="736"/>
      <c r="K37" s="736"/>
      <c r="L37" s="736"/>
      <c r="M37" s="736"/>
      <c r="N37" s="736"/>
      <c r="O37" s="736"/>
      <c r="P37" s="736"/>
      <c r="Q37" s="736"/>
      <c r="R37" s="736"/>
      <c r="S37" s="736"/>
      <c r="T37" s="736"/>
      <c r="U37" s="736"/>
      <c r="V37" s="736"/>
      <c r="W37" s="736"/>
      <c r="X37" s="736"/>
      <c r="Y37" s="736"/>
      <c r="Z37" s="737"/>
    </row>
    <row r="38" spans="1:26" ht="14.1" hidden="1" customHeight="1" x14ac:dyDescent="0.2">
      <c r="A38" s="175"/>
      <c r="B38" s="176" t="s">
        <v>165</v>
      </c>
      <c r="C38" s="176" t="s">
        <v>279</v>
      </c>
      <c r="D38" s="176" t="s">
        <v>280</v>
      </c>
      <c r="E38" s="176" t="s">
        <v>281</v>
      </c>
      <c r="F38" s="176" t="s">
        <v>282</v>
      </c>
      <c r="G38" s="176" t="s">
        <v>290</v>
      </c>
      <c r="H38" s="236" t="s">
        <v>368</v>
      </c>
      <c r="I38" s="51"/>
      <c r="J38" s="51"/>
      <c r="K38" s="51" t="s">
        <v>166</v>
      </c>
      <c r="L38" s="51"/>
      <c r="M38" s="51" t="s">
        <v>268</v>
      </c>
      <c r="N38" s="51"/>
      <c r="O38" s="51"/>
      <c r="P38" s="51"/>
      <c r="Q38" s="51"/>
      <c r="R38" s="51"/>
      <c r="S38" s="51" t="s">
        <v>253</v>
      </c>
      <c r="T38" s="51" t="s">
        <v>254</v>
      </c>
      <c r="U38" s="51"/>
      <c r="V38" s="51"/>
      <c r="W38" s="177"/>
      <c r="X38" s="177" t="s">
        <v>291</v>
      </c>
      <c r="Y38" s="206" t="s">
        <v>284</v>
      </c>
      <c r="Z38" s="178"/>
    </row>
    <row r="39" spans="1:26" ht="14.1" hidden="1" customHeight="1" x14ac:dyDescent="0.2">
      <c r="A39" s="175"/>
      <c r="B39" s="176"/>
      <c r="C39" s="176"/>
      <c r="D39" s="176"/>
      <c r="E39" s="176"/>
      <c r="F39" s="176"/>
      <c r="G39" s="181"/>
      <c r="H39" s="176"/>
      <c r="I39" s="17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 t="s">
        <v>75</v>
      </c>
      <c r="U39" s="51"/>
      <c r="V39" s="206"/>
      <c r="W39" s="177"/>
      <c r="X39" s="177" t="e">
        <f>IF(YEAR(Start!B33)=Start!D56,TEXT(Start!B33-DATE(YEAR(Start!B33),1,0),"0"),-1)</f>
        <v>#VALUE!</v>
      </c>
      <c r="Y39" s="180"/>
      <c r="Z39" s="223"/>
    </row>
    <row r="40" spans="1:26" ht="14.1" customHeight="1" x14ac:dyDescent="0.2">
      <c r="A40" s="222" t="s">
        <v>167</v>
      </c>
      <c r="B40" s="181">
        <v>1</v>
      </c>
      <c r="C40" s="181"/>
      <c r="D40" s="183"/>
      <c r="E40" s="184"/>
      <c r="F40" s="185"/>
      <c r="G40" s="181"/>
      <c r="H40" s="181"/>
      <c r="I40" s="528"/>
      <c r="J40" s="182"/>
      <c r="K40" s="183"/>
      <c r="L40" s="183" t="str">
        <f>Jan!Q$189</f>
        <v/>
      </c>
      <c r="M40" s="184"/>
      <c r="N40" s="521" t="str">
        <f>Jan!S$189</f>
        <v/>
      </c>
      <c r="O40" s="522">
        <f>Jan!T$189</f>
        <v>0</v>
      </c>
      <c r="P40" s="522">
        <f>Jan!W$189</f>
        <v>0</v>
      </c>
      <c r="Q40" s="385" t="str">
        <f>Jan!Y$189</f>
        <v/>
      </c>
      <c r="R40" s="382" t="str">
        <f>Jan!Z$189</f>
        <v/>
      </c>
      <c r="S40" s="187"/>
      <c r="T40" s="523"/>
      <c r="U40" s="507"/>
      <c r="V40" s="524"/>
      <c r="W40" s="525"/>
      <c r="X40" s="526"/>
      <c r="Y40" s="527"/>
      <c r="Z40" s="508"/>
    </row>
    <row r="41" spans="1:26" ht="14.1" customHeight="1" x14ac:dyDescent="0.2">
      <c r="A41" s="222" t="s">
        <v>168</v>
      </c>
      <c r="B41" s="181">
        <v>2</v>
      </c>
      <c r="C41" s="181"/>
      <c r="D41" s="183"/>
      <c r="E41" s="184"/>
      <c r="F41" s="185"/>
      <c r="G41" s="181"/>
      <c r="H41" s="181"/>
      <c r="I41" s="528"/>
      <c r="J41" s="182"/>
      <c r="K41" s="183"/>
      <c r="L41" s="183" t="str">
        <f>Feb!Q$189</f>
        <v/>
      </c>
      <c r="M41" s="184"/>
      <c r="N41" s="521" t="str">
        <f>Feb!S$189</f>
        <v/>
      </c>
      <c r="O41" s="522">
        <f>Feb!T$189</f>
        <v>0</v>
      </c>
      <c r="P41" s="522">
        <f>Feb!W$189</f>
        <v>0</v>
      </c>
      <c r="Q41" s="385" t="str">
        <f>Feb!Y$189</f>
        <v/>
      </c>
      <c r="R41" s="382" t="str">
        <f>Feb!Z$189</f>
        <v/>
      </c>
      <c r="S41" s="187"/>
      <c r="T41" s="523"/>
      <c r="U41" s="507"/>
      <c r="V41" s="524"/>
      <c r="W41" s="525"/>
      <c r="X41" s="526"/>
      <c r="Y41" s="527"/>
      <c r="Z41" s="508"/>
    </row>
    <row r="42" spans="1:26" ht="14.1" customHeight="1" x14ac:dyDescent="0.2">
      <c r="A42" s="222" t="s">
        <v>169</v>
      </c>
      <c r="B42" s="181">
        <v>3</v>
      </c>
      <c r="C42" s="181"/>
      <c r="D42" s="183"/>
      <c r="E42" s="184"/>
      <c r="F42" s="185"/>
      <c r="G42" s="181"/>
      <c r="H42" s="181"/>
      <c r="I42" s="528"/>
      <c r="J42" s="182"/>
      <c r="K42" s="183"/>
      <c r="L42" s="183" t="str">
        <f>Mar!Q$189</f>
        <v/>
      </c>
      <c r="M42" s="184"/>
      <c r="N42" s="521" t="str">
        <f>Mar!S$189</f>
        <v/>
      </c>
      <c r="O42" s="522">
        <f>Mar!T$189</f>
        <v>0</v>
      </c>
      <c r="P42" s="522">
        <f>Mar!W$189</f>
        <v>0</v>
      </c>
      <c r="Q42" s="385" t="str">
        <f>Mar!Y$189</f>
        <v/>
      </c>
      <c r="R42" s="382" t="str">
        <f>Mar!Z$189</f>
        <v/>
      </c>
      <c r="S42" s="187"/>
      <c r="T42" s="523"/>
      <c r="U42" s="507"/>
      <c r="V42" s="524"/>
      <c r="W42" s="525"/>
      <c r="X42" s="526"/>
      <c r="Y42" s="527"/>
      <c r="Z42" s="508"/>
    </row>
    <row r="43" spans="1:26" ht="14.1" customHeight="1" x14ac:dyDescent="0.2">
      <c r="A43" s="222" t="s">
        <v>170</v>
      </c>
      <c r="B43" s="181">
        <v>4</v>
      </c>
      <c r="C43" s="181"/>
      <c r="D43" s="183"/>
      <c r="E43" s="184"/>
      <c r="F43" s="185"/>
      <c r="G43" s="181"/>
      <c r="H43" s="181"/>
      <c r="I43" s="528"/>
      <c r="J43" s="182"/>
      <c r="K43" s="183"/>
      <c r="L43" s="183" t="str">
        <f>Apr!Q$189</f>
        <v/>
      </c>
      <c r="M43" s="184"/>
      <c r="N43" s="521" t="str">
        <f>Apr!S$189</f>
        <v/>
      </c>
      <c r="O43" s="522">
        <f>Apr!T$189</f>
        <v>0</v>
      </c>
      <c r="P43" s="522">
        <f>Apr!W$189</f>
        <v>0</v>
      </c>
      <c r="Q43" s="385" t="str">
        <f>Apr!Y$189</f>
        <v/>
      </c>
      <c r="R43" s="382" t="str">
        <f>Apr!Z$189</f>
        <v/>
      </c>
      <c r="S43" s="187"/>
      <c r="T43" s="523"/>
      <c r="U43" s="507"/>
      <c r="V43" s="524"/>
      <c r="W43" s="525"/>
      <c r="X43" s="526"/>
      <c r="Y43" s="527"/>
      <c r="Z43" s="508"/>
    </row>
    <row r="44" spans="1:26" ht="14.1" customHeight="1" x14ac:dyDescent="0.2">
      <c r="A44" s="222" t="s">
        <v>127</v>
      </c>
      <c r="B44" s="181">
        <v>5</v>
      </c>
      <c r="C44" s="181"/>
      <c r="D44" s="183"/>
      <c r="E44" s="184"/>
      <c r="F44" s="185"/>
      <c r="G44" s="181"/>
      <c r="H44" s="181"/>
      <c r="I44" s="528"/>
      <c r="J44" s="182"/>
      <c r="K44" s="183"/>
      <c r="L44" s="183" t="str">
        <f>Mai!Q$189</f>
        <v/>
      </c>
      <c r="M44" s="184"/>
      <c r="N44" s="521" t="str">
        <f>Mai!S$189</f>
        <v/>
      </c>
      <c r="O44" s="522">
        <f>Mai!T$189</f>
        <v>0</v>
      </c>
      <c r="P44" s="522">
        <f>Mai!W$189</f>
        <v>0</v>
      </c>
      <c r="Q44" s="385" t="str">
        <f>Mai!Y$189</f>
        <v/>
      </c>
      <c r="R44" s="382" t="str">
        <f>Mai!Z$189</f>
        <v/>
      </c>
      <c r="S44" s="187"/>
      <c r="T44" s="523"/>
      <c r="U44" s="507"/>
      <c r="V44" s="524"/>
      <c r="W44" s="525"/>
      <c r="X44" s="526"/>
      <c r="Y44" s="527"/>
      <c r="Z44" s="508"/>
    </row>
    <row r="45" spans="1:26" ht="14.1" customHeight="1" x14ac:dyDescent="0.2">
      <c r="A45" s="222" t="s">
        <v>171</v>
      </c>
      <c r="B45" s="181">
        <v>6</v>
      </c>
      <c r="C45" s="181"/>
      <c r="D45" s="183"/>
      <c r="E45" s="184"/>
      <c r="F45" s="185"/>
      <c r="G45" s="181"/>
      <c r="H45" s="181"/>
      <c r="I45" s="528"/>
      <c r="J45" s="182"/>
      <c r="K45" s="183"/>
      <c r="L45" s="183" t="str">
        <f>Jun!Q$189</f>
        <v/>
      </c>
      <c r="M45" s="184"/>
      <c r="N45" s="521" t="str">
        <f>Jun!S$189</f>
        <v/>
      </c>
      <c r="O45" s="522">
        <f>Jun!T$189</f>
        <v>0</v>
      </c>
      <c r="P45" s="522">
        <f>Jun!W$189</f>
        <v>0</v>
      </c>
      <c r="Q45" s="385" t="str">
        <f>Jun!Y$189</f>
        <v/>
      </c>
      <c r="R45" s="382" t="str">
        <f>Jun!Z$189</f>
        <v/>
      </c>
      <c r="S45" s="187"/>
      <c r="T45" s="523"/>
      <c r="U45" s="507"/>
      <c r="V45" s="524"/>
      <c r="W45" s="525"/>
      <c r="X45" s="526"/>
      <c r="Y45" s="527"/>
      <c r="Z45" s="508"/>
    </row>
    <row r="46" spans="1:26" ht="14.1" customHeight="1" x14ac:dyDescent="0.2">
      <c r="A46" s="222" t="s">
        <v>172</v>
      </c>
      <c r="B46" s="181">
        <v>7</v>
      </c>
      <c r="C46" s="181"/>
      <c r="D46" s="183"/>
      <c r="E46" s="184"/>
      <c r="F46" s="185"/>
      <c r="G46" s="181"/>
      <c r="H46" s="181"/>
      <c r="I46" s="528"/>
      <c r="J46" s="182"/>
      <c r="K46" s="183"/>
      <c r="L46" s="183" t="str">
        <f>Jul!Q$189</f>
        <v/>
      </c>
      <c r="M46" s="184"/>
      <c r="N46" s="521" t="str">
        <f>Jul!S$189</f>
        <v/>
      </c>
      <c r="O46" s="522">
        <f>Jul!T$189</f>
        <v>0</v>
      </c>
      <c r="P46" s="522">
        <f>Jul!W$189</f>
        <v>0</v>
      </c>
      <c r="Q46" s="385" t="str">
        <f>Jul!Y$189</f>
        <v/>
      </c>
      <c r="R46" s="382" t="str">
        <f>Jul!Z$189</f>
        <v/>
      </c>
      <c r="S46" s="187"/>
      <c r="T46" s="523"/>
      <c r="U46" s="507"/>
      <c r="V46" s="524"/>
      <c r="W46" s="525"/>
      <c r="X46" s="526"/>
      <c r="Y46" s="527"/>
      <c r="Z46" s="508"/>
    </row>
    <row r="47" spans="1:26" ht="14.1" customHeight="1" x14ac:dyDescent="0.2">
      <c r="A47" s="222" t="s">
        <v>173</v>
      </c>
      <c r="B47" s="181">
        <v>8</v>
      </c>
      <c r="C47" s="181"/>
      <c r="D47" s="183"/>
      <c r="E47" s="184"/>
      <c r="F47" s="185"/>
      <c r="G47" s="181"/>
      <c r="H47" s="181"/>
      <c r="I47" s="528"/>
      <c r="J47" s="182"/>
      <c r="K47" s="183"/>
      <c r="L47" s="183" t="str">
        <f>Aug!Q$189</f>
        <v/>
      </c>
      <c r="M47" s="184"/>
      <c r="N47" s="521" t="str">
        <f>Aug!S$189</f>
        <v/>
      </c>
      <c r="O47" s="522">
        <f>Aug!T$189</f>
        <v>0</v>
      </c>
      <c r="P47" s="522">
        <f>Aug!W$189</f>
        <v>0</v>
      </c>
      <c r="Q47" s="385" t="str">
        <f>Aug!Y$189</f>
        <v/>
      </c>
      <c r="R47" s="382" t="str">
        <f>Aug!Z$189</f>
        <v/>
      </c>
      <c r="S47" s="187"/>
      <c r="T47" s="523"/>
      <c r="U47" s="507"/>
      <c r="V47" s="524"/>
      <c r="W47" s="525"/>
      <c r="X47" s="526"/>
      <c r="Y47" s="527"/>
      <c r="Z47" s="508"/>
    </row>
    <row r="48" spans="1:26" ht="14.1" customHeight="1" x14ac:dyDescent="0.2">
      <c r="A48" s="222" t="s">
        <v>174</v>
      </c>
      <c r="B48" s="181">
        <v>9</v>
      </c>
      <c r="C48" s="181"/>
      <c r="D48" s="183"/>
      <c r="E48" s="184"/>
      <c r="F48" s="185"/>
      <c r="G48" s="181"/>
      <c r="H48" s="181"/>
      <c r="I48" s="528"/>
      <c r="J48" s="182"/>
      <c r="K48" s="183"/>
      <c r="L48" s="183" t="str">
        <f>Sep!Q$189</f>
        <v/>
      </c>
      <c r="M48" s="184"/>
      <c r="N48" s="521" t="str">
        <f>Sep!S$189</f>
        <v/>
      </c>
      <c r="O48" s="522">
        <f>Sep!T$189</f>
        <v>0</v>
      </c>
      <c r="P48" s="522">
        <f>Sep!W$189</f>
        <v>0</v>
      </c>
      <c r="Q48" s="385" t="str">
        <f>Sep!Y$189</f>
        <v/>
      </c>
      <c r="R48" s="382" t="str">
        <f>Sep!Z$189</f>
        <v/>
      </c>
      <c r="S48" s="187"/>
      <c r="T48" s="523"/>
      <c r="U48" s="507"/>
      <c r="V48" s="524"/>
      <c r="W48" s="525"/>
      <c r="X48" s="526"/>
      <c r="Y48" s="527"/>
      <c r="Z48" s="508"/>
    </row>
    <row r="49" spans="1:26" ht="14.1" customHeight="1" x14ac:dyDescent="0.2">
      <c r="A49" s="222" t="s">
        <v>175</v>
      </c>
      <c r="B49" s="181">
        <v>10</v>
      </c>
      <c r="C49" s="181"/>
      <c r="D49" s="183"/>
      <c r="E49" s="184"/>
      <c r="F49" s="185"/>
      <c r="G49" s="181"/>
      <c r="H49" s="181"/>
      <c r="I49" s="528"/>
      <c r="J49" s="182"/>
      <c r="K49" s="183"/>
      <c r="L49" s="183" t="str">
        <f>Okt!Q$189</f>
        <v/>
      </c>
      <c r="M49" s="184"/>
      <c r="N49" s="521" t="str">
        <f>Okt!S$189</f>
        <v/>
      </c>
      <c r="O49" s="522">
        <f>Okt!T$189</f>
        <v>0</v>
      </c>
      <c r="P49" s="522">
        <f>Okt!W$189</f>
        <v>0</v>
      </c>
      <c r="Q49" s="385" t="str">
        <f>Okt!Y$189</f>
        <v/>
      </c>
      <c r="R49" s="382" t="str">
        <f>Okt!Z$189</f>
        <v/>
      </c>
      <c r="S49" s="187"/>
      <c r="T49" s="523"/>
      <c r="U49" s="507"/>
      <c r="V49" s="524"/>
      <c r="W49" s="525"/>
      <c r="X49" s="526"/>
      <c r="Y49" s="527"/>
      <c r="Z49" s="508"/>
    </row>
    <row r="50" spans="1:26" ht="14.1" customHeight="1" x14ac:dyDescent="0.2">
      <c r="A50" s="222" t="s">
        <v>176</v>
      </c>
      <c r="B50" s="181">
        <v>11</v>
      </c>
      <c r="C50" s="181"/>
      <c r="D50" s="183"/>
      <c r="E50" s="184"/>
      <c r="F50" s="185"/>
      <c r="G50" s="181"/>
      <c r="H50" s="181"/>
      <c r="I50" s="528"/>
      <c r="J50" s="182"/>
      <c r="K50" s="183"/>
      <c r="L50" s="183" t="str">
        <f>Nov!Q$189</f>
        <v/>
      </c>
      <c r="M50" s="184"/>
      <c r="N50" s="521" t="str">
        <f>Nov!S$189</f>
        <v/>
      </c>
      <c r="O50" s="522">
        <f>Nov!T$189</f>
        <v>0</v>
      </c>
      <c r="P50" s="522">
        <f>Nov!W$189</f>
        <v>0</v>
      </c>
      <c r="Q50" s="385" t="str">
        <f>Nov!Y$189</f>
        <v/>
      </c>
      <c r="R50" s="382" t="str">
        <f>Nov!Z$189</f>
        <v/>
      </c>
      <c r="S50" s="187"/>
      <c r="T50" s="523"/>
      <c r="U50" s="507"/>
      <c r="V50" s="524"/>
      <c r="W50" s="525"/>
      <c r="X50" s="526"/>
      <c r="Y50" s="527"/>
      <c r="Z50" s="508"/>
    </row>
    <row r="51" spans="1:26" ht="14.1" customHeight="1" x14ac:dyDescent="0.2">
      <c r="A51" s="222" t="s">
        <v>177</v>
      </c>
      <c r="B51" s="181">
        <v>12</v>
      </c>
      <c r="C51" s="181"/>
      <c r="D51" s="183"/>
      <c r="E51" s="184"/>
      <c r="F51" s="185"/>
      <c r="G51" s="181"/>
      <c r="H51" s="181"/>
      <c r="I51" s="528"/>
      <c r="J51" s="182"/>
      <c r="K51" s="183"/>
      <c r="L51" s="183" t="str">
        <f>Dez!Q$189</f>
        <v/>
      </c>
      <c r="M51" s="184"/>
      <c r="N51" s="521" t="str">
        <f>Dez!S$189</f>
        <v/>
      </c>
      <c r="O51" s="522">
        <f>Dez!T$189</f>
        <v>0</v>
      </c>
      <c r="P51" s="522">
        <f>Dez!W$189</f>
        <v>0</v>
      </c>
      <c r="Q51" s="385" t="str">
        <f>Dez!Y$189</f>
        <v/>
      </c>
      <c r="R51" s="382" t="str">
        <f>Dez!Z$189</f>
        <v/>
      </c>
      <c r="S51" s="187"/>
      <c r="T51" s="523"/>
      <c r="U51" s="507"/>
      <c r="V51" s="524"/>
      <c r="W51" s="525"/>
      <c r="X51" s="526"/>
      <c r="Y51" s="527"/>
      <c r="Z51" s="508"/>
    </row>
    <row r="52" spans="1:26" ht="14.1" customHeight="1" thickBot="1" x14ac:dyDescent="0.25">
      <c r="A52" s="735">
        <f ca="1">IF(A89=1,MONTH(TODAY()),0)</f>
        <v>0</v>
      </c>
      <c r="B52" s="736"/>
      <c r="C52" s="736"/>
      <c r="D52" s="736"/>
      <c r="E52" s="736"/>
      <c r="F52" s="736"/>
      <c r="G52" s="736"/>
      <c r="H52" s="736"/>
      <c r="I52" s="736"/>
      <c r="J52" s="736"/>
      <c r="K52" s="736"/>
      <c r="L52" s="736"/>
      <c r="M52" s="736"/>
      <c r="N52" s="736"/>
      <c r="O52" s="736"/>
      <c r="P52" s="736"/>
      <c r="Q52" s="736"/>
      <c r="R52" s="736"/>
      <c r="S52" s="736"/>
      <c r="T52" s="736"/>
      <c r="U52" s="736"/>
      <c r="V52" s="736"/>
      <c r="W52" s="736"/>
      <c r="X52" s="736"/>
      <c r="Y52" s="736"/>
      <c r="Z52" s="737"/>
    </row>
    <row r="53" spans="1:26" ht="27.95" customHeight="1" thickBot="1" x14ac:dyDescent="0.25">
      <c r="A53" s="727" t="s">
        <v>661</v>
      </c>
      <c r="B53" s="738"/>
      <c r="C53" s="738"/>
      <c r="D53" s="738"/>
      <c r="E53" s="738"/>
      <c r="F53" s="738"/>
      <c r="G53" s="738"/>
      <c r="H53" s="738"/>
      <c r="I53" s="738"/>
      <c r="J53" s="738"/>
      <c r="K53" s="738"/>
      <c r="L53" s="738"/>
      <c r="M53" s="738"/>
      <c r="N53" s="738"/>
      <c r="O53" s="738"/>
      <c r="P53" s="738"/>
      <c r="Q53" s="738"/>
      <c r="R53" s="738"/>
      <c r="S53" s="738"/>
      <c r="T53" s="738"/>
      <c r="U53" s="738"/>
      <c r="V53" s="738"/>
      <c r="W53" s="738"/>
      <c r="X53" s="738"/>
      <c r="Y53" s="738"/>
      <c r="Z53" s="739"/>
    </row>
    <row r="54" spans="1:26" ht="14.1" customHeight="1" x14ac:dyDescent="0.2">
      <c r="A54" s="735">
        <f ca="1">IF(A91=1,MONTH(TODAY()),0)</f>
        <v>0</v>
      </c>
      <c r="B54" s="736"/>
      <c r="C54" s="736"/>
      <c r="D54" s="736"/>
      <c r="E54" s="736"/>
      <c r="F54" s="736"/>
      <c r="G54" s="736"/>
      <c r="H54" s="736"/>
      <c r="I54" s="736"/>
      <c r="J54" s="736"/>
      <c r="K54" s="736"/>
      <c r="L54" s="736"/>
      <c r="M54" s="736"/>
      <c r="N54" s="736"/>
      <c r="O54" s="736"/>
      <c r="P54" s="736"/>
      <c r="Q54" s="736"/>
      <c r="R54" s="736"/>
      <c r="S54" s="736"/>
      <c r="T54" s="736"/>
      <c r="U54" s="736"/>
      <c r="V54" s="736"/>
      <c r="W54" s="736"/>
      <c r="X54" s="736"/>
      <c r="Y54" s="736"/>
      <c r="Z54" s="737"/>
    </row>
    <row r="55" spans="1:26" ht="14.1" hidden="1" customHeight="1" x14ac:dyDescent="0.2">
      <c r="A55" s="175"/>
      <c r="B55" s="176" t="s">
        <v>165</v>
      </c>
      <c r="C55" s="176" t="s">
        <v>279</v>
      </c>
      <c r="D55" s="176" t="s">
        <v>280</v>
      </c>
      <c r="E55" s="176" t="s">
        <v>281</v>
      </c>
      <c r="F55" s="176" t="s">
        <v>282</v>
      </c>
      <c r="G55" s="176" t="s">
        <v>290</v>
      </c>
      <c r="H55" s="236" t="s">
        <v>368</v>
      </c>
      <c r="I55" s="51"/>
      <c r="J55" s="51"/>
      <c r="K55" s="51" t="s">
        <v>166</v>
      </c>
      <c r="L55" s="51"/>
      <c r="M55" s="51" t="s">
        <v>268</v>
      </c>
      <c r="N55" s="51"/>
      <c r="O55" s="51"/>
      <c r="P55" s="51"/>
      <c r="Q55" s="51"/>
      <c r="R55" s="51"/>
      <c r="S55" s="51" t="s">
        <v>253</v>
      </c>
      <c r="T55" s="51" t="s">
        <v>254</v>
      </c>
      <c r="U55" s="51"/>
      <c r="V55" s="51"/>
      <c r="W55" s="177"/>
      <c r="X55" s="177" t="s">
        <v>291</v>
      </c>
      <c r="Y55" s="206" t="s">
        <v>284</v>
      </c>
      <c r="Z55" s="178"/>
    </row>
    <row r="56" spans="1:26" ht="14.1" hidden="1" customHeight="1" x14ac:dyDescent="0.2">
      <c r="A56" s="175"/>
      <c r="B56" s="176"/>
      <c r="C56" s="176"/>
      <c r="D56" s="176"/>
      <c r="E56" s="176"/>
      <c r="F56" s="176"/>
      <c r="G56" s="181"/>
      <c r="H56" s="176"/>
      <c r="I56" s="179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 t="s">
        <v>75</v>
      </c>
      <c r="U56" s="51"/>
      <c r="V56" s="206"/>
      <c r="W56" s="177"/>
      <c r="X56" s="177" t="e">
        <f>IF(YEAR(Start!B50)=Start!D73,TEXT(Start!B50-DATE(YEAR(Start!B50),1,0),"0"),-1)</f>
        <v>#VALUE!</v>
      </c>
      <c r="Y56" s="180"/>
      <c r="Z56" s="223"/>
    </row>
    <row r="57" spans="1:26" ht="14.1" customHeight="1" x14ac:dyDescent="0.2">
      <c r="A57" s="222" t="s">
        <v>167</v>
      </c>
      <c r="B57" s="181">
        <v>1</v>
      </c>
      <c r="C57" s="181"/>
      <c r="D57" s="183"/>
      <c r="E57" s="184"/>
      <c r="F57" s="185"/>
      <c r="G57" s="181"/>
      <c r="H57" s="181"/>
      <c r="I57" s="528"/>
      <c r="J57" s="182"/>
      <c r="K57" s="183"/>
      <c r="L57" s="183" t="str">
        <f>Jan!Q$190</f>
        <v/>
      </c>
      <c r="M57" s="184"/>
      <c r="N57" s="521" t="str">
        <f>Jan!S$190</f>
        <v/>
      </c>
      <c r="O57" s="522" t="str">
        <f>Jan!T$190</f>
        <v/>
      </c>
      <c r="P57" s="522" t="str">
        <f>Jan!W$190</f>
        <v/>
      </c>
      <c r="Q57" s="385" t="str">
        <f>Jan!Y$190</f>
        <v/>
      </c>
      <c r="R57" s="382" t="str">
        <f>Jan!Z$190</f>
        <v/>
      </c>
      <c r="S57" s="187"/>
      <c r="T57" s="523"/>
      <c r="U57" s="507"/>
      <c r="V57" s="524"/>
      <c r="W57" s="525"/>
      <c r="X57" s="526"/>
      <c r="Y57" s="527"/>
      <c r="Z57" s="508"/>
    </row>
    <row r="58" spans="1:26" ht="14.1" customHeight="1" x14ac:dyDescent="0.2">
      <c r="A58" s="222" t="s">
        <v>168</v>
      </c>
      <c r="B58" s="181">
        <v>2</v>
      </c>
      <c r="C58" s="181"/>
      <c r="D58" s="183"/>
      <c r="E58" s="184"/>
      <c r="F58" s="185"/>
      <c r="G58" s="181"/>
      <c r="H58" s="181"/>
      <c r="I58" s="528"/>
      <c r="J58" s="182"/>
      <c r="K58" s="183"/>
      <c r="L58" s="183" t="str">
        <f>Feb!Q$190</f>
        <v/>
      </c>
      <c r="M58" s="184"/>
      <c r="N58" s="521" t="str">
        <f>Feb!S$190</f>
        <v/>
      </c>
      <c r="O58" s="522" t="str">
        <f>Feb!T$190</f>
        <v/>
      </c>
      <c r="P58" s="522" t="str">
        <f>Feb!W$190</f>
        <v/>
      </c>
      <c r="Q58" s="385" t="str">
        <f>Feb!Y$190</f>
        <v/>
      </c>
      <c r="R58" s="382" t="str">
        <f>Feb!Z$190</f>
        <v/>
      </c>
      <c r="S58" s="187"/>
      <c r="T58" s="523"/>
      <c r="U58" s="507"/>
      <c r="V58" s="524"/>
      <c r="W58" s="525"/>
      <c r="X58" s="526"/>
      <c r="Y58" s="527"/>
      <c r="Z58" s="508"/>
    </row>
    <row r="59" spans="1:26" ht="14.1" customHeight="1" x14ac:dyDescent="0.2">
      <c r="A59" s="222" t="s">
        <v>169</v>
      </c>
      <c r="B59" s="181">
        <v>3</v>
      </c>
      <c r="C59" s="181"/>
      <c r="D59" s="183"/>
      <c r="E59" s="184"/>
      <c r="F59" s="185"/>
      <c r="G59" s="181"/>
      <c r="H59" s="181"/>
      <c r="I59" s="528"/>
      <c r="J59" s="182"/>
      <c r="K59" s="183"/>
      <c r="L59" s="183" t="str">
        <f>Mar!Q$190</f>
        <v/>
      </c>
      <c r="M59" s="184"/>
      <c r="N59" s="521" t="str">
        <f>Mar!S$190</f>
        <v/>
      </c>
      <c r="O59" s="522" t="str">
        <f>Mar!T$190</f>
        <v/>
      </c>
      <c r="P59" s="522" t="str">
        <f>Mar!W$190</f>
        <v/>
      </c>
      <c r="Q59" s="385" t="str">
        <f>Mar!Y$190</f>
        <v/>
      </c>
      <c r="R59" s="382" t="str">
        <f>Mar!Z$190</f>
        <v/>
      </c>
      <c r="S59" s="187"/>
      <c r="T59" s="523"/>
      <c r="U59" s="507"/>
      <c r="V59" s="524"/>
      <c r="W59" s="525"/>
      <c r="X59" s="526"/>
      <c r="Y59" s="527"/>
      <c r="Z59" s="508"/>
    </row>
    <row r="60" spans="1:26" ht="14.1" customHeight="1" x14ac:dyDescent="0.2">
      <c r="A60" s="222" t="s">
        <v>170</v>
      </c>
      <c r="B60" s="181">
        <v>4</v>
      </c>
      <c r="C60" s="181"/>
      <c r="D60" s="183"/>
      <c r="E60" s="184"/>
      <c r="F60" s="185"/>
      <c r="G60" s="181"/>
      <c r="H60" s="181"/>
      <c r="I60" s="528"/>
      <c r="J60" s="182"/>
      <c r="K60" s="183"/>
      <c r="L60" s="183" t="str">
        <f>Apr!Q$190</f>
        <v/>
      </c>
      <c r="M60" s="184"/>
      <c r="N60" s="521" t="str">
        <f>Apr!S$190</f>
        <v/>
      </c>
      <c r="O60" s="522" t="str">
        <f>Apr!T$190</f>
        <v/>
      </c>
      <c r="P60" s="522" t="str">
        <f>Apr!W$190</f>
        <v/>
      </c>
      <c r="Q60" s="385" t="str">
        <f>Apr!Y$190</f>
        <v/>
      </c>
      <c r="R60" s="382" t="str">
        <f>Apr!Z$190</f>
        <v/>
      </c>
      <c r="S60" s="187"/>
      <c r="T60" s="523"/>
      <c r="U60" s="507"/>
      <c r="V60" s="524"/>
      <c r="W60" s="525"/>
      <c r="X60" s="526"/>
      <c r="Y60" s="527"/>
      <c r="Z60" s="508"/>
    </row>
    <row r="61" spans="1:26" ht="14.1" customHeight="1" x14ac:dyDescent="0.2">
      <c r="A61" s="222" t="s">
        <v>127</v>
      </c>
      <c r="B61" s="181">
        <v>5</v>
      </c>
      <c r="C61" s="181"/>
      <c r="D61" s="183"/>
      <c r="E61" s="184"/>
      <c r="F61" s="185"/>
      <c r="G61" s="181"/>
      <c r="H61" s="181"/>
      <c r="I61" s="528"/>
      <c r="J61" s="182"/>
      <c r="K61" s="183"/>
      <c r="L61" s="183" t="str">
        <f>Mai!Q$190</f>
        <v/>
      </c>
      <c r="M61" s="184"/>
      <c r="N61" s="521" t="str">
        <f>Mai!S$190</f>
        <v/>
      </c>
      <c r="O61" s="522" t="str">
        <f>Mai!T$190</f>
        <v/>
      </c>
      <c r="P61" s="522" t="str">
        <f>Mai!W$190</f>
        <v/>
      </c>
      <c r="Q61" s="385" t="str">
        <f>Mai!Y$190</f>
        <v/>
      </c>
      <c r="R61" s="382" t="str">
        <f>Mai!Z$190</f>
        <v/>
      </c>
      <c r="S61" s="187"/>
      <c r="T61" s="523"/>
      <c r="U61" s="507"/>
      <c r="V61" s="524"/>
      <c r="W61" s="525"/>
      <c r="X61" s="526"/>
      <c r="Y61" s="527"/>
      <c r="Z61" s="508"/>
    </row>
    <row r="62" spans="1:26" ht="14.1" customHeight="1" x14ac:dyDescent="0.2">
      <c r="A62" s="222" t="s">
        <v>171</v>
      </c>
      <c r="B62" s="181">
        <v>6</v>
      </c>
      <c r="C62" s="181"/>
      <c r="D62" s="183"/>
      <c r="E62" s="184"/>
      <c r="F62" s="185"/>
      <c r="G62" s="181"/>
      <c r="H62" s="181"/>
      <c r="I62" s="528"/>
      <c r="J62" s="182"/>
      <c r="K62" s="183"/>
      <c r="L62" s="183" t="str">
        <f>Jun!Q$190</f>
        <v/>
      </c>
      <c r="M62" s="184"/>
      <c r="N62" s="521" t="str">
        <f>Jun!S$190</f>
        <v/>
      </c>
      <c r="O62" s="522" t="str">
        <f>Jun!T$190</f>
        <v/>
      </c>
      <c r="P62" s="522" t="str">
        <f>Jun!W$190</f>
        <v/>
      </c>
      <c r="Q62" s="385" t="str">
        <f>Jun!Y$190</f>
        <v/>
      </c>
      <c r="R62" s="382" t="str">
        <f>Jun!Z$190</f>
        <v/>
      </c>
      <c r="S62" s="187"/>
      <c r="T62" s="523"/>
      <c r="U62" s="507"/>
      <c r="V62" s="524"/>
      <c r="W62" s="525"/>
      <c r="X62" s="526"/>
      <c r="Y62" s="527"/>
      <c r="Z62" s="508"/>
    </row>
    <row r="63" spans="1:26" ht="14.1" customHeight="1" x14ac:dyDescent="0.2">
      <c r="A63" s="222" t="s">
        <v>172</v>
      </c>
      <c r="B63" s="181">
        <v>7</v>
      </c>
      <c r="C63" s="181"/>
      <c r="D63" s="183"/>
      <c r="E63" s="184"/>
      <c r="F63" s="185"/>
      <c r="G63" s="181"/>
      <c r="H63" s="181"/>
      <c r="I63" s="528"/>
      <c r="J63" s="182"/>
      <c r="K63" s="183"/>
      <c r="L63" s="183" t="str">
        <f>Jul!Q$190</f>
        <v/>
      </c>
      <c r="M63" s="184"/>
      <c r="N63" s="521" t="str">
        <f>Jul!S$190</f>
        <v/>
      </c>
      <c r="O63" s="522" t="str">
        <f>Jul!T$190</f>
        <v/>
      </c>
      <c r="P63" s="522" t="str">
        <f>Jul!W$190</f>
        <v/>
      </c>
      <c r="Q63" s="385" t="str">
        <f>Jul!Y$190</f>
        <v/>
      </c>
      <c r="R63" s="382" t="str">
        <f>Jul!Z$190</f>
        <v/>
      </c>
      <c r="S63" s="187"/>
      <c r="T63" s="523"/>
      <c r="U63" s="507"/>
      <c r="V63" s="524"/>
      <c r="W63" s="525"/>
      <c r="X63" s="526"/>
      <c r="Y63" s="527"/>
      <c r="Z63" s="508"/>
    </row>
    <row r="64" spans="1:26" ht="14.1" customHeight="1" x14ac:dyDescent="0.2">
      <c r="A64" s="222" t="s">
        <v>173</v>
      </c>
      <c r="B64" s="181">
        <v>8</v>
      </c>
      <c r="C64" s="181"/>
      <c r="D64" s="183"/>
      <c r="E64" s="184"/>
      <c r="F64" s="185"/>
      <c r="G64" s="181"/>
      <c r="H64" s="181"/>
      <c r="I64" s="528"/>
      <c r="J64" s="182"/>
      <c r="K64" s="183"/>
      <c r="L64" s="183" t="str">
        <f>Aug!Q$190</f>
        <v/>
      </c>
      <c r="M64" s="184"/>
      <c r="N64" s="521" t="str">
        <f>Aug!S$190</f>
        <v/>
      </c>
      <c r="O64" s="522" t="str">
        <f>Aug!T$190</f>
        <v/>
      </c>
      <c r="P64" s="522" t="str">
        <f>Aug!W$190</f>
        <v/>
      </c>
      <c r="Q64" s="385" t="str">
        <f>Aug!Y$190</f>
        <v/>
      </c>
      <c r="R64" s="382" t="str">
        <f>Aug!Z$190</f>
        <v/>
      </c>
      <c r="S64" s="187"/>
      <c r="T64" s="523"/>
      <c r="U64" s="507"/>
      <c r="V64" s="524"/>
      <c r="W64" s="525"/>
      <c r="X64" s="526"/>
      <c r="Y64" s="527"/>
      <c r="Z64" s="508"/>
    </row>
    <row r="65" spans="1:26" ht="14.1" customHeight="1" x14ac:dyDescent="0.2">
      <c r="A65" s="222" t="s">
        <v>174</v>
      </c>
      <c r="B65" s="181">
        <v>9</v>
      </c>
      <c r="C65" s="181"/>
      <c r="D65" s="183"/>
      <c r="E65" s="184"/>
      <c r="F65" s="185"/>
      <c r="G65" s="181"/>
      <c r="H65" s="181"/>
      <c r="I65" s="528"/>
      <c r="J65" s="182"/>
      <c r="K65" s="183"/>
      <c r="L65" s="183" t="str">
        <f>Sep!Q$190</f>
        <v/>
      </c>
      <c r="M65" s="184"/>
      <c r="N65" s="521" t="str">
        <f>Sep!S$190</f>
        <v/>
      </c>
      <c r="O65" s="522" t="str">
        <f>Sep!T$190</f>
        <v/>
      </c>
      <c r="P65" s="522" t="str">
        <f>Sep!W$190</f>
        <v/>
      </c>
      <c r="Q65" s="385" t="str">
        <f>Sep!Y$190</f>
        <v/>
      </c>
      <c r="R65" s="382" t="str">
        <f>Sep!Z$190</f>
        <v/>
      </c>
      <c r="S65" s="187"/>
      <c r="T65" s="523"/>
      <c r="U65" s="507"/>
      <c r="V65" s="524"/>
      <c r="W65" s="525"/>
      <c r="X65" s="526"/>
      <c r="Y65" s="527"/>
      <c r="Z65" s="508"/>
    </row>
    <row r="66" spans="1:26" ht="14.1" customHeight="1" x14ac:dyDescent="0.2">
      <c r="A66" s="222" t="s">
        <v>175</v>
      </c>
      <c r="B66" s="181">
        <v>10</v>
      </c>
      <c r="C66" s="181"/>
      <c r="D66" s="183"/>
      <c r="E66" s="184"/>
      <c r="F66" s="185"/>
      <c r="G66" s="181"/>
      <c r="H66" s="181"/>
      <c r="I66" s="528"/>
      <c r="J66" s="182"/>
      <c r="K66" s="183"/>
      <c r="L66" s="183" t="str">
        <f>Okt!Q$190</f>
        <v/>
      </c>
      <c r="M66" s="184"/>
      <c r="N66" s="521" t="str">
        <f>Okt!S$190</f>
        <v/>
      </c>
      <c r="O66" s="522" t="str">
        <f>Okt!T$190</f>
        <v/>
      </c>
      <c r="P66" s="522" t="str">
        <f>Okt!W$190</f>
        <v/>
      </c>
      <c r="Q66" s="385" t="str">
        <f>Okt!Y$190</f>
        <v/>
      </c>
      <c r="R66" s="382" t="str">
        <f>Okt!Z$190</f>
        <v/>
      </c>
      <c r="S66" s="187"/>
      <c r="T66" s="523"/>
      <c r="U66" s="507"/>
      <c r="V66" s="524"/>
      <c r="W66" s="525"/>
      <c r="X66" s="526"/>
      <c r="Y66" s="527"/>
      <c r="Z66" s="508"/>
    </row>
    <row r="67" spans="1:26" ht="14.1" customHeight="1" x14ac:dyDescent="0.2">
      <c r="A67" s="222" t="s">
        <v>176</v>
      </c>
      <c r="B67" s="181">
        <v>11</v>
      </c>
      <c r="C67" s="181"/>
      <c r="D67" s="183"/>
      <c r="E67" s="184"/>
      <c r="F67" s="185"/>
      <c r="G67" s="181"/>
      <c r="H67" s="181"/>
      <c r="I67" s="528"/>
      <c r="J67" s="182"/>
      <c r="K67" s="183"/>
      <c r="L67" s="183" t="str">
        <f>Nov!Q$190</f>
        <v/>
      </c>
      <c r="M67" s="184"/>
      <c r="N67" s="521" t="str">
        <f>Nov!S$190</f>
        <v/>
      </c>
      <c r="O67" s="522" t="str">
        <f>Nov!T$190</f>
        <v/>
      </c>
      <c r="P67" s="522" t="str">
        <f>Nov!W$190</f>
        <v/>
      </c>
      <c r="Q67" s="385" t="str">
        <f>Nov!Y$190</f>
        <v/>
      </c>
      <c r="R67" s="382" t="str">
        <f>Nov!Z$190</f>
        <v/>
      </c>
      <c r="S67" s="187"/>
      <c r="T67" s="523"/>
      <c r="U67" s="507"/>
      <c r="V67" s="524"/>
      <c r="W67" s="525"/>
      <c r="X67" s="526"/>
      <c r="Y67" s="527"/>
      <c r="Z67" s="508"/>
    </row>
    <row r="68" spans="1:26" ht="14.1" customHeight="1" x14ac:dyDescent="0.2">
      <c r="A68" s="222" t="s">
        <v>177</v>
      </c>
      <c r="B68" s="181">
        <v>12</v>
      </c>
      <c r="C68" s="181"/>
      <c r="D68" s="183"/>
      <c r="E68" s="184"/>
      <c r="F68" s="185"/>
      <c r="G68" s="181"/>
      <c r="H68" s="181"/>
      <c r="I68" s="528"/>
      <c r="J68" s="182"/>
      <c r="K68" s="183"/>
      <c r="L68" s="183" t="str">
        <f>Dez!Q$190</f>
        <v/>
      </c>
      <c r="M68" s="184"/>
      <c r="N68" s="521" t="str">
        <f>Dez!S$190</f>
        <v/>
      </c>
      <c r="O68" s="522" t="str">
        <f>Dez!T$190</f>
        <v/>
      </c>
      <c r="P68" s="522" t="str">
        <f>Dez!W$190</f>
        <v/>
      </c>
      <c r="Q68" s="385" t="str">
        <f>Dez!Y$190</f>
        <v/>
      </c>
      <c r="R68" s="382" t="str">
        <f>Dez!Z$190</f>
        <v/>
      </c>
      <c r="S68" s="187"/>
      <c r="T68" s="523"/>
      <c r="U68" s="507"/>
      <c r="V68" s="524"/>
      <c r="W68" s="525"/>
      <c r="X68" s="526"/>
      <c r="Y68" s="527"/>
      <c r="Z68" s="508"/>
    </row>
    <row r="69" spans="1:26" ht="14.1" customHeight="1" thickBot="1" x14ac:dyDescent="0.25">
      <c r="A69" s="735">
        <f ca="1">IF(A106=1,MONTH(TODAY()),0)</f>
        <v>0</v>
      </c>
      <c r="B69" s="736"/>
      <c r="C69" s="736"/>
      <c r="D69" s="736"/>
      <c r="E69" s="736"/>
      <c r="F69" s="736"/>
      <c r="G69" s="736"/>
      <c r="H69" s="736"/>
      <c r="I69" s="736"/>
      <c r="J69" s="736"/>
      <c r="K69" s="736"/>
      <c r="L69" s="736"/>
      <c r="M69" s="736"/>
      <c r="N69" s="736"/>
      <c r="O69" s="736"/>
      <c r="P69" s="736"/>
      <c r="Q69" s="736"/>
      <c r="R69" s="736"/>
      <c r="S69" s="736"/>
      <c r="T69" s="736"/>
      <c r="U69" s="736"/>
      <c r="V69" s="736"/>
      <c r="W69" s="736"/>
      <c r="X69" s="736"/>
      <c r="Y69" s="736"/>
      <c r="Z69" s="737"/>
    </row>
    <row r="70" spans="1:26" ht="27.95" customHeight="1" thickBot="1" x14ac:dyDescent="0.25">
      <c r="A70" s="727" t="s">
        <v>662</v>
      </c>
      <c r="B70" s="738"/>
      <c r="C70" s="738"/>
      <c r="D70" s="738"/>
      <c r="E70" s="738"/>
      <c r="F70" s="738"/>
      <c r="G70" s="738"/>
      <c r="H70" s="738"/>
      <c r="I70" s="738"/>
      <c r="J70" s="738"/>
      <c r="K70" s="738"/>
      <c r="L70" s="738"/>
      <c r="M70" s="738"/>
      <c r="N70" s="738"/>
      <c r="O70" s="738"/>
      <c r="P70" s="738"/>
      <c r="Q70" s="738"/>
      <c r="R70" s="738"/>
      <c r="S70" s="738"/>
      <c r="T70" s="738"/>
      <c r="U70" s="738"/>
      <c r="V70" s="738"/>
      <c r="W70" s="738"/>
      <c r="X70" s="738"/>
      <c r="Y70" s="738"/>
      <c r="Z70" s="739"/>
    </row>
    <row r="71" spans="1:26" ht="14.1" customHeight="1" x14ac:dyDescent="0.2">
      <c r="A71" s="735">
        <f ca="1">IF(A91=1,MONTH(TODAY()),0)</f>
        <v>0</v>
      </c>
      <c r="B71" s="736"/>
      <c r="C71" s="736"/>
      <c r="D71" s="736"/>
      <c r="E71" s="736"/>
      <c r="F71" s="736"/>
      <c r="G71" s="736"/>
      <c r="H71" s="736"/>
      <c r="I71" s="736"/>
      <c r="J71" s="736"/>
      <c r="K71" s="736"/>
      <c r="L71" s="736"/>
      <c r="M71" s="736"/>
      <c r="N71" s="736"/>
      <c r="O71" s="736"/>
      <c r="P71" s="736"/>
      <c r="Q71" s="736"/>
      <c r="R71" s="736"/>
      <c r="S71" s="736"/>
      <c r="T71" s="736"/>
      <c r="U71" s="736"/>
      <c r="V71" s="736"/>
      <c r="W71" s="736"/>
      <c r="X71" s="736"/>
      <c r="Y71" s="736"/>
      <c r="Z71" s="737"/>
    </row>
    <row r="72" spans="1:26" ht="14.1" customHeight="1" x14ac:dyDescent="0.2">
      <c r="A72" s="518" t="s">
        <v>668</v>
      </c>
      <c r="B72" s="189"/>
      <c r="C72" s="189"/>
      <c r="D72" s="189"/>
      <c r="E72" s="189"/>
      <c r="F72" s="189"/>
      <c r="G72" s="189"/>
      <c r="H72" s="189"/>
      <c r="I72" s="533"/>
      <c r="J72" s="519"/>
      <c r="K72" s="109"/>
      <c r="L72" s="109">
        <f>MAX(L40:L51)</f>
        <v>0</v>
      </c>
      <c r="M72" s="110"/>
      <c r="N72" s="520" t="str">
        <f>IF(ISNA(VLOOKUP(L72,L40:R51,3,FALSE)),"",VLOOKUP(L72,L40:R51,3,FALSE))</f>
        <v/>
      </c>
      <c r="O72" s="190" t="str">
        <f>IF(ISNA(VLOOKUP(L72,L40:R51,4,FALSE)),"",VLOOKUP(L72,L40:R51,4,FALSE))</f>
        <v/>
      </c>
      <c r="P72" s="190" t="str">
        <f>IF(ISNA(VLOOKUP(L72,L40:R51,5,FALSE)),"",VLOOKUP(L72,L40:R51,5,FALSE))</f>
        <v/>
      </c>
      <c r="Q72" s="111" t="str">
        <f>IF(ISNA(VLOOKUP(L72,L40:R51,6,FALSE)),"",VLOOKUP(L72,L40:R51,6,FALSE))</f>
        <v/>
      </c>
      <c r="R72" s="109" t="str">
        <f>IF(ISNA(VLOOKUP(L72,L40:R51,7,FALSE)),"",VLOOKUP(L72,L40:R51,7,FALSE))</f>
        <v/>
      </c>
      <c r="S72" s="109"/>
      <c r="T72" s="529"/>
      <c r="U72" s="764"/>
      <c r="V72" s="765"/>
      <c r="W72" s="530"/>
      <c r="X72" s="531"/>
      <c r="Y72" s="531"/>
      <c r="Z72" s="532"/>
    </row>
    <row r="73" spans="1:26" ht="14.1" customHeight="1" x14ac:dyDescent="0.2">
      <c r="A73" s="518" t="s">
        <v>669</v>
      </c>
      <c r="B73" s="189"/>
      <c r="C73" s="189"/>
      <c r="D73" s="189"/>
      <c r="E73" s="189"/>
      <c r="F73" s="189"/>
      <c r="G73" s="189"/>
      <c r="H73" s="189"/>
      <c r="I73" s="533"/>
      <c r="J73" s="519"/>
      <c r="K73" s="109"/>
      <c r="L73" s="109">
        <f>MAX(L57:L68)</f>
        <v>0</v>
      </c>
      <c r="M73" s="110"/>
      <c r="N73" s="520" t="str">
        <f>IF(ISNA(VLOOKUP(L73,L57:R68,3,FALSE)),"",VLOOKUP(L73,L57:R68,3,FALSE))</f>
        <v/>
      </c>
      <c r="O73" s="190" t="str">
        <f>IF(ISNA(VLOOKUP(L73,L57:R68,4,FALSE)),"",VLOOKUP(L73,L57:R68,4,FALSE))</f>
        <v/>
      </c>
      <c r="P73" s="190" t="str">
        <f>IF(ISNA(VLOOKUP(L73,L57:R68,5,FALSE)),"",VLOOKUP(L73,L57:R68,5,FALSE))</f>
        <v/>
      </c>
      <c r="Q73" s="111" t="str">
        <f>IF(ISNA(VLOOKUP(L73,L57:R68,6,FALSE)),"",VLOOKUP(L73,L57:R68,6,FALSE))</f>
        <v/>
      </c>
      <c r="R73" s="109" t="str">
        <f>IF(ISNA(VLOOKUP(L73,L57:R68,7,FALSE)),"",VLOOKUP(L73,L57:R68,7,FALSE))</f>
        <v/>
      </c>
      <c r="S73" s="109"/>
      <c r="T73" s="529"/>
      <c r="U73" s="764"/>
      <c r="V73" s="765"/>
      <c r="W73" s="530"/>
      <c r="X73" s="531"/>
      <c r="Y73" s="531"/>
      <c r="Z73" s="532"/>
    </row>
    <row r="74" spans="1:26" ht="14.1" customHeight="1" thickBot="1" x14ac:dyDescent="0.25">
      <c r="A74" s="757"/>
      <c r="B74" s="758"/>
      <c r="C74" s="758"/>
      <c r="D74" s="758"/>
      <c r="E74" s="758"/>
      <c r="F74" s="758"/>
      <c r="G74" s="758"/>
      <c r="H74" s="758"/>
      <c r="I74" s="758"/>
      <c r="J74" s="758"/>
      <c r="K74" s="540"/>
      <c r="L74" s="540"/>
      <c r="M74" s="540"/>
      <c r="N74" s="540"/>
      <c r="O74" s="540"/>
      <c r="P74" s="540"/>
      <c r="Q74" s="540"/>
      <c r="R74" s="540"/>
      <c r="S74" s="540"/>
      <c r="T74" s="540"/>
      <c r="U74" s="540"/>
      <c r="V74" s="540"/>
      <c r="W74" s="540"/>
      <c r="X74" s="540"/>
      <c r="Y74" s="540"/>
      <c r="Z74" s="562"/>
    </row>
  </sheetData>
  <sheetProtection algorithmName="SHA-512" hashValue="DOZxMGDkvIC/DNY+BW9Fx2Yr/aQzZWC7J5nU1iBRQogzav8LOaf8/bhfcvqzwDTSliQV6GdXjSALDCEKDGCH6A==" saltValue="BO7wsjSH3YJddzTFfiCwZw==" spinCount="100000" sheet="1" selectLockedCells="1"/>
  <mergeCells count="30">
    <mergeCell ref="T6:Z6"/>
    <mergeCell ref="A1:Z1"/>
    <mergeCell ref="A2:Z2"/>
    <mergeCell ref="A3:Z3"/>
    <mergeCell ref="A4:Z4"/>
    <mergeCell ref="A5:Z5"/>
    <mergeCell ref="U34:V34"/>
    <mergeCell ref="A7:Z7"/>
    <mergeCell ref="A8:Z8"/>
    <mergeCell ref="A9:Z9"/>
    <mergeCell ref="A24:Z24"/>
    <mergeCell ref="A25:Z25"/>
    <mergeCell ref="A28:Z28"/>
    <mergeCell ref="A29:Z29"/>
    <mergeCell ref="A30:Z30"/>
    <mergeCell ref="U31:V31"/>
    <mergeCell ref="U32:V32"/>
    <mergeCell ref="U33:V33"/>
    <mergeCell ref="A74:Z74"/>
    <mergeCell ref="A35:Z35"/>
    <mergeCell ref="A36:Z36"/>
    <mergeCell ref="A37:Z37"/>
    <mergeCell ref="A52:Z52"/>
    <mergeCell ref="A53:Z53"/>
    <mergeCell ref="A54:Z54"/>
    <mergeCell ref="A69:Z69"/>
    <mergeCell ref="A70:Z70"/>
    <mergeCell ref="A71:Z71"/>
    <mergeCell ref="U72:V72"/>
    <mergeCell ref="U73:V73"/>
  </mergeCells>
  <conditionalFormatting sqref="L31 N31:O31 L33:L34 P33:S34 O34">
    <cfRule type="cellIs" dxfId="24" priority="38" stopIfTrue="1" operator="equal">
      <formula>0</formula>
    </cfRule>
  </conditionalFormatting>
  <conditionalFormatting sqref="L72:S73">
    <cfRule type="cellIs" dxfId="23" priority="1" stopIfTrue="1" operator="equal">
      <formula>0</formula>
    </cfRule>
  </conditionalFormatting>
  <conditionalFormatting sqref="N32:N34">
    <cfRule type="cellIs" dxfId="22" priority="36" stopIfTrue="1" operator="equal">
      <formula>0</formula>
    </cfRule>
  </conditionalFormatting>
  <conditionalFormatting sqref="N40:R68">
    <cfRule type="cellIs" dxfId="21" priority="14" stopIfTrue="1" operator="equal">
      <formula>0</formula>
    </cfRule>
  </conditionalFormatting>
  <conditionalFormatting sqref="O12:O23 P26 O27">
    <cfRule type="cellIs" dxfId="20" priority="39" stopIfTrue="1" operator="equal">
      <formula>0</formula>
    </cfRule>
  </conditionalFormatting>
  <conditionalFormatting sqref="O33">
    <cfRule type="cellIs" dxfId="19" priority="37" stopIfTrue="1" operator="equal">
      <formula>999999</formula>
    </cfRule>
  </conditionalFormatting>
  <conditionalFormatting sqref="O41:O51">
    <cfRule type="cellIs" dxfId="18" priority="23" stopIfTrue="1" operator="equal">
      <formula>0</formula>
    </cfRule>
  </conditionalFormatting>
  <conditionalFormatting sqref="O58:O68">
    <cfRule type="cellIs" dxfId="17" priority="18" stopIfTrue="1" operator="equal">
      <formula>0</formula>
    </cfRule>
  </conditionalFormatting>
  <printOptions horizontalCentered="1" verticalCentered="1"/>
  <pageMargins left="0" right="0" top="0.39370078740157483" bottom="0.39370078740157483" header="0.39370078740157483" footer="0.39370078740157483"/>
  <pageSetup paperSize="9" scale="66" orientation="portrait" horizontalDpi="300" verticalDpi="300" r:id="rId1"/>
  <headerFooter alignWithMargins="0"/>
  <ignoredErrors>
    <ignoredError sqref="M12:M23 O33 Q33:Q34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38E82-B277-4DED-B6F0-2F6CBE972A1C}">
  <sheetPr>
    <pageSetUpPr fitToPage="1"/>
  </sheetPr>
  <dimension ref="A1:Z74"/>
  <sheetViews>
    <sheetView zoomScaleNormal="100" zoomScaleSheetLayoutView="5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4" width="10.7109375" hidden="1" customWidth="1"/>
    <col min="5" max="5" width="12.7109375" hidden="1" customWidth="1"/>
    <col min="6" max="8" width="10.7109375" hidden="1" customWidth="1"/>
    <col min="9" max="10" width="5.7109375" customWidth="1"/>
    <col min="11" max="11" width="10.7109375" hidden="1" customWidth="1"/>
    <col min="12" max="12" width="10.7109375" customWidth="1"/>
    <col min="13" max="13" width="12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10.7109375" hidden="1" customWidth="1"/>
    <col min="20" max="20" width="6.7109375" customWidth="1"/>
    <col min="21" max="21" width="12.7109375" customWidth="1"/>
    <col min="22" max="22" width="13.7109375" customWidth="1"/>
    <col min="23" max="23" width="7.7109375" customWidth="1"/>
    <col min="24" max="24" width="4.7109375" customWidth="1"/>
    <col min="25" max="25" width="10.7109375" hidden="1" customWidth="1"/>
    <col min="26" max="26" width="14.7109375" customWidth="1"/>
  </cols>
  <sheetData>
    <row r="1" spans="1:26" ht="14.1" customHeight="1" thickBot="1" x14ac:dyDescent="0.25">
      <c r="A1" s="740"/>
      <c r="B1" s="741"/>
      <c r="C1" s="741"/>
      <c r="D1" s="741"/>
      <c r="E1" s="741"/>
      <c r="F1" s="741"/>
      <c r="G1" s="741"/>
      <c r="H1" s="741"/>
      <c r="I1" s="741"/>
      <c r="J1" s="741"/>
      <c r="K1" s="742"/>
      <c r="L1" s="742"/>
      <c r="M1" s="742"/>
      <c r="N1" s="742"/>
      <c r="O1" s="742"/>
      <c r="P1" s="742"/>
      <c r="Q1" s="742"/>
      <c r="R1" s="743"/>
      <c r="S1" s="743"/>
      <c r="T1" s="743"/>
      <c r="U1" s="743"/>
      <c r="V1" s="743"/>
      <c r="W1" s="743"/>
      <c r="X1" s="743"/>
      <c r="Y1" s="743"/>
      <c r="Z1" s="744"/>
    </row>
    <row r="2" spans="1:26" ht="27.95" customHeight="1" thickBot="1" x14ac:dyDescent="0.25">
      <c r="A2" s="727" t="str">
        <f>"Christians Sportkalender " &amp; Start!D26 &amp;" für "&amp;Start!D23</f>
        <v>Christians Sportkalender 2025 für Christian Geißler</v>
      </c>
      <c r="B2" s="738"/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8"/>
      <c r="W2" s="738"/>
      <c r="X2" s="738"/>
      <c r="Y2" s="738"/>
      <c r="Z2" s="739"/>
    </row>
    <row r="3" spans="1:26" ht="14.1" customHeight="1" x14ac:dyDescent="0.2">
      <c r="A3" s="768"/>
      <c r="B3" s="746"/>
      <c r="C3" s="746"/>
      <c r="D3" s="746"/>
      <c r="E3" s="746"/>
      <c r="F3" s="746"/>
      <c r="G3" s="746"/>
      <c r="H3" s="746"/>
      <c r="I3" s="746"/>
      <c r="J3" s="746"/>
      <c r="K3" s="747"/>
      <c r="L3" s="747"/>
      <c r="M3" s="747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548"/>
    </row>
    <row r="4" spans="1:26" ht="14.1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7"/>
      <c r="F4" s="617"/>
      <c r="G4" s="617"/>
      <c r="H4" s="617"/>
      <c r="I4" s="617"/>
      <c r="J4" s="617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543"/>
    </row>
    <row r="5" spans="1:26" ht="14.1" customHeight="1" x14ac:dyDescent="0.2">
      <c r="A5" s="745"/>
      <c r="B5" s="746"/>
      <c r="C5" s="746"/>
      <c r="D5" s="746"/>
      <c r="E5" s="746"/>
      <c r="F5" s="746"/>
      <c r="G5" s="746"/>
      <c r="H5" s="746"/>
      <c r="I5" s="746"/>
      <c r="J5" s="746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548"/>
    </row>
    <row r="6" spans="1:26" ht="56.1" customHeight="1" x14ac:dyDescent="0.2">
      <c r="A6" s="2"/>
      <c r="B6" s="499" t="s">
        <v>615</v>
      </c>
      <c r="C6" s="499" t="s">
        <v>687</v>
      </c>
      <c r="D6" s="499" t="s">
        <v>680</v>
      </c>
      <c r="E6" s="499" t="s">
        <v>681</v>
      </c>
      <c r="F6" s="499" t="s">
        <v>618</v>
      </c>
      <c r="G6" s="499" t="s">
        <v>619</v>
      </c>
      <c r="H6" s="499" t="s">
        <v>620</v>
      </c>
      <c r="I6" s="10" t="s">
        <v>20</v>
      </c>
      <c r="J6" s="10" t="s">
        <v>161</v>
      </c>
      <c r="K6" s="12" t="s">
        <v>222</v>
      </c>
      <c r="L6" s="12" t="s">
        <v>682</v>
      </c>
      <c r="M6" s="12" t="s">
        <v>221</v>
      </c>
      <c r="N6" s="12" t="s">
        <v>683</v>
      </c>
      <c r="O6" s="12" t="s">
        <v>332</v>
      </c>
      <c r="P6" s="12" t="s">
        <v>21</v>
      </c>
      <c r="Q6" s="12" t="s">
        <v>23</v>
      </c>
      <c r="R6" s="12" t="s">
        <v>22</v>
      </c>
      <c r="S6" s="79" t="s">
        <v>684</v>
      </c>
      <c r="T6" s="769" t="s">
        <v>353</v>
      </c>
      <c r="U6" s="542"/>
      <c r="V6" s="542"/>
      <c r="W6" s="542"/>
      <c r="X6" s="542"/>
      <c r="Y6" s="542"/>
      <c r="Z6" s="543"/>
    </row>
    <row r="7" spans="1:26" ht="14.1" customHeight="1" thickBot="1" x14ac:dyDescent="0.25">
      <c r="A7" s="766"/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8"/>
    </row>
    <row r="8" spans="1:26" ht="27.95" customHeight="1" thickBot="1" x14ac:dyDescent="0.25">
      <c r="A8" s="727" t="s">
        <v>670</v>
      </c>
      <c r="B8" s="738"/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8"/>
      <c r="W8" s="738"/>
      <c r="X8" s="738"/>
      <c r="Y8" s="738"/>
      <c r="Z8" s="739"/>
    </row>
    <row r="9" spans="1:26" ht="14.1" customHeight="1" x14ac:dyDescent="0.2">
      <c r="A9" s="735">
        <f ca="1">IF(A24=1,MONTH(TODAY()),0)</f>
        <v>1</v>
      </c>
      <c r="B9" s="736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736"/>
      <c r="O9" s="736"/>
      <c r="P9" s="736"/>
      <c r="Q9" s="736"/>
      <c r="R9" s="736"/>
      <c r="S9" s="736"/>
      <c r="T9" s="736"/>
      <c r="U9" s="736"/>
      <c r="V9" s="736"/>
      <c r="W9" s="736"/>
      <c r="X9" s="736"/>
      <c r="Y9" s="736"/>
      <c r="Z9" s="737"/>
    </row>
    <row r="10" spans="1:26" ht="14.1" hidden="1" customHeight="1" x14ac:dyDescent="0.2">
      <c r="A10" s="175"/>
      <c r="B10" s="176" t="s">
        <v>165</v>
      </c>
      <c r="C10" s="176" t="s">
        <v>279</v>
      </c>
      <c r="D10" s="176" t="s">
        <v>280</v>
      </c>
      <c r="E10" s="176" t="s">
        <v>281</v>
      </c>
      <c r="F10" s="176" t="s">
        <v>282</v>
      </c>
      <c r="G10" s="176" t="s">
        <v>290</v>
      </c>
      <c r="H10" s="236" t="s">
        <v>368</v>
      </c>
      <c r="I10" s="51"/>
      <c r="J10" s="51"/>
      <c r="K10" s="51" t="s">
        <v>166</v>
      </c>
      <c r="L10" s="51"/>
      <c r="M10" s="51" t="s">
        <v>268</v>
      </c>
      <c r="N10" s="51"/>
      <c r="O10" s="51"/>
      <c r="P10" s="51"/>
      <c r="Q10" s="51"/>
      <c r="R10" s="51"/>
      <c r="S10" s="51" t="s">
        <v>253</v>
      </c>
      <c r="T10" s="51" t="s">
        <v>254</v>
      </c>
      <c r="U10" s="51"/>
      <c r="V10" s="51"/>
      <c r="W10" s="177"/>
      <c r="X10" s="177" t="s">
        <v>291</v>
      </c>
      <c r="Y10" s="206" t="s">
        <v>284</v>
      </c>
      <c r="Z10" s="178"/>
    </row>
    <row r="11" spans="1:26" ht="14.1" hidden="1" customHeight="1" x14ac:dyDescent="0.2">
      <c r="A11" s="175"/>
      <c r="B11" s="176"/>
      <c r="C11" s="176"/>
      <c r="D11" s="176"/>
      <c r="E11" s="176"/>
      <c r="F11" s="176"/>
      <c r="G11" s="181"/>
      <c r="H11" s="176"/>
      <c r="I11" s="179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 t="s">
        <v>75</v>
      </c>
      <c r="U11" s="51"/>
      <c r="V11" s="206"/>
      <c r="W11" s="177"/>
      <c r="X11" s="177" t="str">
        <f ca="1">IF(YEAR(Start!B3)=Start!D26,TEXT(Start!B3-DATE(YEAR(Start!B3),1,0),"0"),-1)</f>
        <v>1</v>
      </c>
      <c r="Y11" s="180"/>
      <c r="Z11" s="223"/>
    </row>
    <row r="12" spans="1:26" ht="14.1" customHeight="1" x14ac:dyDescent="0.2">
      <c r="A12" s="222" t="s">
        <v>167</v>
      </c>
      <c r="B12" s="181">
        <v>1</v>
      </c>
      <c r="C12" s="181">
        <f ca="1">IF(A24=1,IF(Start!B7=1,Jan!AS76,0),0)</f>
        <v>0</v>
      </c>
      <c r="D12" s="183">
        <f ca="1">IF(A24=1,IF(Start!B7=1,Jan!AI76,0),0)</f>
        <v>0</v>
      </c>
      <c r="E12" s="184">
        <f ca="1">IF(A24=1,IF(Start!B7=1,Jan!AK76,0),0)</f>
        <v>0</v>
      </c>
      <c r="F12" s="185">
        <f ca="1">IF(A24=1,IF(Start!B7=1,Jan!AL76,0),0)</f>
        <v>0</v>
      </c>
      <c r="G12" s="181">
        <f ca="1">IF(A24=1,IF(MONTH(Start!B$3)&lt;VALUE(B12),0,IF(MONTH(Start!B$3)=VALUE(B12),DAY(Start!B$3),Jan!A$40)),Jan!A$40)</f>
        <v>1</v>
      </c>
      <c r="H12" s="181">
        <f ca="1">G12</f>
        <v>1</v>
      </c>
      <c r="I12" s="182" t="str">
        <f>Jan!G$91</f>
        <v/>
      </c>
      <c r="J12" s="182" t="str">
        <f>Jan!I$91</f>
        <v/>
      </c>
      <c r="K12" s="183">
        <f ca="1">IF($A$9=B12,Jan!AI$76,Jan!AI$90)</f>
        <v>0</v>
      </c>
      <c r="L12" s="183" t="str">
        <f t="shared" ref="L12:L23" ca="1" si="0">IF(K12=0,"",K12)</f>
        <v/>
      </c>
      <c r="M12" s="184">
        <f ca="1">IF($A$9=B12,Jan!AK$76,Jan!AK$90)</f>
        <v>0</v>
      </c>
      <c r="N12" s="184" t="str">
        <f t="shared" ref="N12:N23" ca="1" si="1">IF(M12=0,"",M12)</f>
        <v/>
      </c>
      <c r="O12" s="185">
        <f ca="1">IF($A$9=B12,Jan!AL$76,Jan!AL$90)</f>
        <v>0</v>
      </c>
      <c r="P12" s="185" t="str">
        <f>Jan!AN$91</f>
        <v/>
      </c>
      <c r="Q12" s="186" t="str">
        <f t="shared" ref="Q12:Q23" ca="1" si="2">IF(ISNUMBER($L12),IF(ISNUMBER($N12),$N12/$L12,""),"")</f>
        <v/>
      </c>
      <c r="R12" s="183" t="str">
        <f t="shared" ref="R12:R23" ca="1" si="3">IF(ISNUMBER($L12),IF(ISNUMBER($N12),$L12/$N12/24,""),"")</f>
        <v/>
      </c>
      <c r="S12" s="187">
        <f t="shared" ref="S12:S23" ca="1" si="4">IF(T12=0,999,T12)</f>
        <v>999</v>
      </c>
      <c r="T12" s="187">
        <f ca="1">IF($A$9=B12,Jan!AS$76,Jan!AS$90)</f>
        <v>0</v>
      </c>
      <c r="U12" s="51" t="str">
        <f ca="1">IF(T12=0,"",IF(T12=1,"Wanderung","Wanderungen"))</f>
        <v/>
      </c>
      <c r="V12" s="65" t="str">
        <f ca="1">IF(T12&gt;1,"durchschnittlich","")</f>
        <v/>
      </c>
      <c r="W12" s="183" t="str">
        <f ca="1">IF($A$9=B12,Jan!AU$76,Jan!AU$91)</f>
        <v/>
      </c>
      <c r="X12" s="235" t="str">
        <f ca="1">IF(T12=0,"","km")</f>
        <v/>
      </c>
      <c r="Y12" s="239" t="str">
        <f t="shared" ref="Y12:Y23" ca="1" si="5">IF(ISBLANK(T12),"",IF(T12&gt;0,IF(A$9=B12,ROUND(($X$11-H11)/T12,2),ROUND(G12/T12,2)),""))</f>
        <v/>
      </c>
      <c r="Z12" s="188" t="str">
        <f ca="1">IF(ISBLANK(T12),"",IF(T12&gt;0,IF(A$9=B12,("alle "&amp;TEXT(ROUND(($X$11-H11)/T12,2),"0,00") &amp;" Tage"),("alle "&amp;TEXT(ROUND(G12/T12,2),"0,00") &amp;" Tage")),""))</f>
        <v/>
      </c>
    </row>
    <row r="13" spans="1:26" ht="14.1" customHeight="1" x14ac:dyDescent="0.2">
      <c r="A13" s="222" t="s">
        <v>168</v>
      </c>
      <c r="B13" s="181">
        <v>2</v>
      </c>
      <c r="C13" s="181">
        <f ca="1">IF(A24=1,IF(Start!B7=2,Jan!AS90+Feb!AS76,0),0)</f>
        <v>0</v>
      </c>
      <c r="D13" s="183">
        <f ca="1">IF(A24=1,IF(Start!B7=2,Jan!AI90+Feb!AI76,0),0)</f>
        <v>0</v>
      </c>
      <c r="E13" s="184">
        <f ca="1">IF(A24=1,IF(Start!B7=2,Jan!AK90+Feb!AK76,0),0)</f>
        <v>0</v>
      </c>
      <c r="F13" s="185">
        <f ca="1">IF(A24=1,IF(Start!B7=2,Jan!AL90+Feb!AL76,0),0)</f>
        <v>0</v>
      </c>
      <c r="G13" s="181">
        <f ca="1">IF(A25=1,IF(MONTH(Start!B$3)&lt;VALUE(B13),0,IF(MONTH(Start!B$3)=VALUE(B13),DAY(Start!B$3),Feb!A$40)),Feb!A$40)</f>
        <v>28</v>
      </c>
      <c r="H13" s="181">
        <f ca="1">SUM(G$12:G13)</f>
        <v>29</v>
      </c>
      <c r="I13" s="182" t="str">
        <f>Feb!G$91</f>
        <v/>
      </c>
      <c r="J13" s="182" t="str">
        <f>Feb!I$91</f>
        <v/>
      </c>
      <c r="K13" s="183">
        <f ca="1">IF($A$9=B13,Feb!AI$76,Feb!AI$90)</f>
        <v>0</v>
      </c>
      <c r="L13" s="183" t="str">
        <f t="shared" ca="1" si="0"/>
        <v/>
      </c>
      <c r="M13" s="184">
        <f ca="1">IF($A$9=B13,Feb!AK$76,Feb!AK$90)</f>
        <v>0</v>
      </c>
      <c r="N13" s="184" t="str">
        <f t="shared" ca="1" si="1"/>
        <v/>
      </c>
      <c r="O13" s="185">
        <f ca="1">IF($A$9=B13,Feb!AL$76,Feb!AL$90)</f>
        <v>0</v>
      </c>
      <c r="P13" s="185" t="str">
        <f>Feb!AN$91</f>
        <v/>
      </c>
      <c r="Q13" s="186" t="str">
        <f t="shared" ca="1" si="2"/>
        <v/>
      </c>
      <c r="R13" s="183" t="str">
        <f t="shared" ca="1" si="3"/>
        <v/>
      </c>
      <c r="S13" s="187">
        <f t="shared" ca="1" si="4"/>
        <v>999</v>
      </c>
      <c r="T13" s="187">
        <f ca="1">IF($A$9=B13,Feb!AS$76,Feb!AS$90)</f>
        <v>0</v>
      </c>
      <c r="U13" s="51" t="str">
        <f t="shared" ref="U13:U23" ca="1" si="6">IF(T13=0,"",IF(T13=1,"Wanderung","Wanderungen"))</f>
        <v/>
      </c>
      <c r="V13" s="65" t="str">
        <f t="shared" ref="V13:V23" ca="1" si="7">IF(T13&gt;1,"durchschnittlich","")</f>
        <v/>
      </c>
      <c r="W13" s="183" t="str">
        <f ca="1">IF($A$9=B13,Feb!AU$76,Feb!AU$91)</f>
        <v/>
      </c>
      <c r="X13" s="235" t="str">
        <f t="shared" ref="X13:X23" ca="1" si="8">IF(T13=0,"","km")</f>
        <v/>
      </c>
      <c r="Y13" s="239" t="str">
        <f t="shared" ca="1" si="5"/>
        <v/>
      </c>
      <c r="Z13" s="188" t="str">
        <f t="shared" ref="Z13:Z23" ca="1" si="9">IF(ISBLANK(T13),"",IF(T13&gt;0,IF(A$9=B13,("alle "&amp;TEXT(ROUND(($X$11-H12)/T13,2),"0,00") &amp;" Tage"),("alle "&amp;TEXT(ROUND(G13/T13,2),"0,00") &amp;" Tage")),""))</f>
        <v/>
      </c>
    </row>
    <row r="14" spans="1:26" ht="14.1" customHeight="1" x14ac:dyDescent="0.2">
      <c r="A14" s="222" t="s">
        <v>169</v>
      </c>
      <c r="B14" s="181">
        <v>3</v>
      </c>
      <c r="C14" s="181">
        <f ca="1">IF(A24=1,IF(Start!B7=3,Jan!AS90+Feb!AS90+Mar!AS76,0),0)</f>
        <v>0</v>
      </c>
      <c r="D14" s="183">
        <f ca="1">IF(A24=1,IF(Start!B7=3,Jan!AI90+Feb!AI90+Mar!AI76,0),0)</f>
        <v>0</v>
      </c>
      <c r="E14" s="184">
        <f ca="1">IF(A24=1,IF(Start!B7=3,Jan!AK90+Feb!AK90+Mar!AK76,0),0)</f>
        <v>0</v>
      </c>
      <c r="F14" s="185">
        <f ca="1">IF(A24=1,IF(Start!B7=3,Jan!AL90+Feb!AL90+Mar!AL76,0),0)</f>
        <v>0</v>
      </c>
      <c r="G14" s="181">
        <f>IF(A26=1,IF(MONTH(Start!B$3)&lt;VALUE(B14),0,IF(MONTH(Start!B$3)=VALUE(B14),DAY(Start!B$3),Mar!A$40)),Mar!A$40)</f>
        <v>31</v>
      </c>
      <c r="H14" s="181">
        <f ca="1">SUM(G$12:G14)</f>
        <v>60</v>
      </c>
      <c r="I14" s="182" t="str">
        <f>Mar!G$91</f>
        <v/>
      </c>
      <c r="J14" s="182" t="str">
        <f>Mar!I$91</f>
        <v/>
      </c>
      <c r="K14" s="183">
        <f ca="1">IF($A$9=B14,Mar!AI$76,Mar!AI$90)</f>
        <v>0</v>
      </c>
      <c r="L14" s="183" t="str">
        <f t="shared" ca="1" si="0"/>
        <v/>
      </c>
      <c r="M14" s="184">
        <f ca="1">IF($A$9=B14,Mar!AK$76,Mar!AK$90)</f>
        <v>0</v>
      </c>
      <c r="N14" s="184" t="str">
        <f t="shared" ca="1" si="1"/>
        <v/>
      </c>
      <c r="O14" s="185">
        <f ca="1">IF($A$9=B14,Mar!AL$76,Mar!AL$90)</f>
        <v>0</v>
      </c>
      <c r="P14" s="185" t="str">
        <f>Mar!AN$91</f>
        <v/>
      </c>
      <c r="Q14" s="186" t="str">
        <f t="shared" ca="1" si="2"/>
        <v/>
      </c>
      <c r="R14" s="183" t="str">
        <f t="shared" ca="1" si="3"/>
        <v/>
      </c>
      <c r="S14" s="187">
        <f t="shared" ca="1" si="4"/>
        <v>999</v>
      </c>
      <c r="T14" s="187">
        <f ca="1">IF($A$9=B14,Mar!AS$76,Mar!AS$90)</f>
        <v>0</v>
      </c>
      <c r="U14" s="51" t="str">
        <f t="shared" ca="1" si="6"/>
        <v/>
      </c>
      <c r="V14" s="65" t="str">
        <f t="shared" ca="1" si="7"/>
        <v/>
      </c>
      <c r="W14" s="183" t="str">
        <f ca="1">IF($A$9=B14,Mar!AU$76,Mar!AU$91)</f>
        <v/>
      </c>
      <c r="X14" s="235" t="str">
        <f t="shared" ca="1" si="8"/>
        <v/>
      </c>
      <c r="Y14" s="239" t="str">
        <f t="shared" ca="1" si="5"/>
        <v/>
      </c>
      <c r="Z14" s="188" t="str">
        <f t="shared" ca="1" si="9"/>
        <v/>
      </c>
    </row>
    <row r="15" spans="1:26" ht="14.1" customHeight="1" x14ac:dyDescent="0.2">
      <c r="A15" s="222" t="s">
        <v>170</v>
      </c>
      <c r="B15" s="181">
        <v>4</v>
      </c>
      <c r="C15" s="181">
        <f ca="1">IF(A24=1,IF(Start!B7=4,Jan!AS90+Feb!AS90+Mar!AS90+Apr!AS76,0),0)</f>
        <v>0</v>
      </c>
      <c r="D15" s="183">
        <f ca="1">IF(A24=1,IF(Start!B7=4,Jan!AI90+Feb!AI90+Mar!AI90+Apr!AI76,0),0)</f>
        <v>0</v>
      </c>
      <c r="E15" s="184">
        <f ca="1">IF(A24=1,IF(Start!B7=4,Jan!AK90+Feb!AK90+Mar!AK90+Apr!AK76,0),0)</f>
        <v>0</v>
      </c>
      <c r="F15" s="185">
        <f ca="1">IF(A24=1,IF(Start!B7=4,Jan!AL90+Feb!AL90+Mar!AL90+Apr!AL76,0),0)</f>
        <v>0</v>
      </c>
      <c r="G15" s="181">
        <f>IF(A27=1,IF(MONTH(Start!B$3)&lt;VALUE(B15),0,IF(MONTH(Start!B$3)=VALUE(B15),DAY(Start!B$3),Apr!A$40)),Apr!A$40)</f>
        <v>30</v>
      </c>
      <c r="H15" s="181">
        <f ca="1">SUM(G$12:G15)</f>
        <v>90</v>
      </c>
      <c r="I15" s="182" t="str">
        <f>Apr!G$91</f>
        <v/>
      </c>
      <c r="J15" s="182" t="str">
        <f>Apr!I$91</f>
        <v/>
      </c>
      <c r="K15" s="183">
        <f ca="1">IF($A$9=B15,Apr!AI$76,Apr!AI$90)</f>
        <v>0</v>
      </c>
      <c r="L15" s="183" t="str">
        <f t="shared" ca="1" si="0"/>
        <v/>
      </c>
      <c r="M15" s="184">
        <f ca="1">IF($A$9=B15,Apr!AK$76,Apr!AK$90)</f>
        <v>0</v>
      </c>
      <c r="N15" s="184" t="str">
        <f t="shared" ca="1" si="1"/>
        <v/>
      </c>
      <c r="O15" s="185">
        <f ca="1">IF($A$9=B15,Apr!AL$76,Apr!AL$90)</f>
        <v>0</v>
      </c>
      <c r="P15" s="185" t="str">
        <f>Apr!AN$91</f>
        <v/>
      </c>
      <c r="Q15" s="186" t="str">
        <f t="shared" ca="1" si="2"/>
        <v/>
      </c>
      <c r="R15" s="183" t="str">
        <f t="shared" ca="1" si="3"/>
        <v/>
      </c>
      <c r="S15" s="187">
        <f t="shared" ca="1" si="4"/>
        <v>999</v>
      </c>
      <c r="T15" s="187">
        <f ca="1">IF($A$9=B15,Apr!AS$76,Apr!AS$90)</f>
        <v>0</v>
      </c>
      <c r="U15" s="51" t="str">
        <f t="shared" ca="1" si="6"/>
        <v/>
      </c>
      <c r="V15" s="65" t="str">
        <f t="shared" ca="1" si="7"/>
        <v/>
      </c>
      <c r="W15" s="183" t="str">
        <f ca="1">IF($A$9=B15,Apr!AU$76,Apr!AU$91)</f>
        <v/>
      </c>
      <c r="X15" s="235" t="str">
        <f t="shared" ca="1" si="8"/>
        <v/>
      </c>
      <c r="Y15" s="239" t="str">
        <f t="shared" ca="1" si="5"/>
        <v/>
      </c>
      <c r="Z15" s="188" t="str">
        <f t="shared" ca="1" si="9"/>
        <v/>
      </c>
    </row>
    <row r="16" spans="1:26" ht="14.1" customHeight="1" x14ac:dyDescent="0.2">
      <c r="A16" s="222" t="s">
        <v>127</v>
      </c>
      <c r="B16" s="181">
        <v>5</v>
      </c>
      <c r="C16" s="181">
        <f ca="1">IF(A24=1,IF(Start!B7=5,Jan!AS90+Feb!AS90+Mar!AS90+Apr!AS90+Mai!AS76,0),0)</f>
        <v>0</v>
      </c>
      <c r="D16" s="183">
        <f ca="1">IF(A24=1,IF(Start!B7=5,Jan!AI90+Feb!AI90+Mar!AI90+Apr!AI90+Mai!AI76,0),0)</f>
        <v>0</v>
      </c>
      <c r="E16" s="184">
        <f ca="1">IF(A24=1,IF(Start!B7=5,Jan!AK90+Feb!AK90+Mar!AK90+Apr!AK90+Mai!AK76,0),0)</f>
        <v>0</v>
      </c>
      <c r="F16" s="185">
        <f ca="1">IF(A24=1,IF(Start!B7=5,Jan!AL90+Feb!AL90+Mar!AL90+Apr!AL90+Mai!AL76,0),0)</f>
        <v>0</v>
      </c>
      <c r="G16" s="181">
        <f>IF(A28=1,IF(MONTH(Start!B$3)&lt;VALUE(B16),0,IF(MONTH(Start!B$3)=VALUE(B16),DAY(Start!B$3),Mai!A$40)),Mai!A$40)</f>
        <v>31</v>
      </c>
      <c r="H16" s="181">
        <f ca="1">SUM(G$12:G16)</f>
        <v>121</v>
      </c>
      <c r="I16" s="182" t="str">
        <f>Mai!G$91</f>
        <v/>
      </c>
      <c r="J16" s="182" t="str">
        <f>Mai!I$91</f>
        <v/>
      </c>
      <c r="K16" s="183">
        <f ca="1">IF($A$9=B16,Mai!AI$76,Mai!AI$90)</f>
        <v>0</v>
      </c>
      <c r="L16" s="183" t="str">
        <f t="shared" ca="1" si="0"/>
        <v/>
      </c>
      <c r="M16" s="184">
        <f ca="1">IF($A$9=B16,Mai!AK$76,Mai!AK$90)</f>
        <v>0</v>
      </c>
      <c r="N16" s="184" t="str">
        <f t="shared" ca="1" si="1"/>
        <v/>
      </c>
      <c r="O16" s="185">
        <f ca="1">IF($A$9=B16,Mai!AL$76,Mai!AL$90)</f>
        <v>0</v>
      </c>
      <c r="P16" s="185" t="str">
        <f>Mai!AN$91</f>
        <v/>
      </c>
      <c r="Q16" s="186" t="str">
        <f t="shared" ca="1" si="2"/>
        <v/>
      </c>
      <c r="R16" s="183" t="str">
        <f t="shared" ca="1" si="3"/>
        <v/>
      </c>
      <c r="S16" s="187">
        <f t="shared" ca="1" si="4"/>
        <v>999</v>
      </c>
      <c r="T16" s="187">
        <f ca="1">IF($A$9=B16,Mai!AS$76,Mai!AS$90)</f>
        <v>0</v>
      </c>
      <c r="U16" s="51" t="str">
        <f t="shared" ca="1" si="6"/>
        <v/>
      </c>
      <c r="V16" s="65" t="str">
        <f t="shared" ca="1" si="7"/>
        <v/>
      </c>
      <c r="W16" s="183" t="str">
        <f ca="1">IF($A$9=B16,Mai!AU$76,Mai!AU$91)</f>
        <v/>
      </c>
      <c r="X16" s="235" t="str">
        <f t="shared" ca="1" si="8"/>
        <v/>
      </c>
      <c r="Y16" s="239" t="str">
        <f t="shared" ca="1" si="5"/>
        <v/>
      </c>
      <c r="Z16" s="188" t="str">
        <f t="shared" ca="1" si="9"/>
        <v/>
      </c>
    </row>
    <row r="17" spans="1:26" ht="14.1" customHeight="1" x14ac:dyDescent="0.2">
      <c r="A17" s="222" t="s">
        <v>171</v>
      </c>
      <c r="B17" s="181">
        <v>6</v>
      </c>
      <c r="C17" s="181">
        <f ca="1">IF(A24=1,IF(Start!B7=6,Jan!AS90+Feb!AS90+Mar!AS90+Apr!AS90+Mai!AS90+Jun!AS76,0),0)</f>
        <v>0</v>
      </c>
      <c r="D17" s="183">
        <f ca="1">IF(A24=1,IF(Start!B7=6,Jan!AI90+Feb!AI90+Mar!AI90+Apr!AI90+Mai!AI90+Jun!AI76,0),0)</f>
        <v>0</v>
      </c>
      <c r="E17" s="184">
        <f ca="1">IF(A24=1,IF(Start!B7=6,Jan!AK90+Feb!AK90+Mar!AK90+Apr!AK90+Mai!AK90+Jun!AK76,0),0)</f>
        <v>0</v>
      </c>
      <c r="F17" s="185">
        <f ca="1">IF(A24=1,IF(Start!B7=6,Jan!AL90+Feb!AL90+Mar!AL90+Apr!AL90+Mai!AL90+Jun!AL76,0),0)</f>
        <v>0</v>
      </c>
      <c r="G17" s="181">
        <f>IF(A29=1,IF(MONTH(Start!B$3)&lt;VALUE(B17),0,IF(MONTH(Start!B$3)=VALUE(B17),DAY(Start!B$3),Jun!A$40)),Jun!A$40)</f>
        <v>30</v>
      </c>
      <c r="H17" s="181">
        <f ca="1">SUM(G$12:G17)</f>
        <v>151</v>
      </c>
      <c r="I17" s="182" t="str">
        <f>Jun!G$91</f>
        <v/>
      </c>
      <c r="J17" s="182" t="str">
        <f>Jun!I$91</f>
        <v/>
      </c>
      <c r="K17" s="183">
        <f ca="1">IF($A$9=B17,Jun!AI$76,Jun!AI$90)</f>
        <v>0</v>
      </c>
      <c r="L17" s="183" t="str">
        <f t="shared" ca="1" si="0"/>
        <v/>
      </c>
      <c r="M17" s="184">
        <f ca="1">IF($A$9=B17,Jun!AK$76,Jun!AK$90)</f>
        <v>0</v>
      </c>
      <c r="N17" s="184" t="str">
        <f t="shared" ca="1" si="1"/>
        <v/>
      </c>
      <c r="O17" s="185">
        <f ca="1">IF($A$9=B17,Jun!AL$76,Jun!AL$90)</f>
        <v>0</v>
      </c>
      <c r="P17" s="185" t="str">
        <f>Jun!AN$91</f>
        <v/>
      </c>
      <c r="Q17" s="186" t="str">
        <f t="shared" ca="1" si="2"/>
        <v/>
      </c>
      <c r="R17" s="183" t="str">
        <f t="shared" ca="1" si="3"/>
        <v/>
      </c>
      <c r="S17" s="187">
        <f t="shared" ca="1" si="4"/>
        <v>999</v>
      </c>
      <c r="T17" s="187">
        <f ca="1">IF($A$9=B17,Jun!AS$76,Jun!AS$90)</f>
        <v>0</v>
      </c>
      <c r="U17" s="51" t="str">
        <f t="shared" ca="1" si="6"/>
        <v/>
      </c>
      <c r="V17" s="65" t="str">
        <f t="shared" ca="1" si="7"/>
        <v/>
      </c>
      <c r="W17" s="183" t="str">
        <f ca="1">IF($A$9=B17,Jun!AU$76,Jun!AU$91)</f>
        <v/>
      </c>
      <c r="X17" s="235" t="str">
        <f t="shared" ca="1" si="8"/>
        <v/>
      </c>
      <c r="Y17" s="239" t="str">
        <f t="shared" ca="1" si="5"/>
        <v/>
      </c>
      <c r="Z17" s="188" t="str">
        <f t="shared" ca="1" si="9"/>
        <v/>
      </c>
    </row>
    <row r="18" spans="1:26" ht="14.1" customHeight="1" x14ac:dyDescent="0.2">
      <c r="A18" s="222" t="s">
        <v>172</v>
      </c>
      <c r="B18" s="181">
        <v>7</v>
      </c>
      <c r="C18" s="181">
        <f ca="1">IF(A24=1,IF(Start!B7=7,Jan!AS90+Feb!AS90+Mar!AS90+Apr!AS90+Mai!AS90+Jun!AS90+Jul!AS76,0),0)</f>
        <v>0</v>
      </c>
      <c r="D18" s="183">
        <f ca="1">IF(A24=1,IF(Start!B7=7,Jan!AI90+Feb!AI90+Mar!AI90+Apr!AI90+Mai!AI90+Jun!AI90+Jul!AI76,0),0)</f>
        <v>0</v>
      </c>
      <c r="E18" s="184">
        <f ca="1">IF(A24=1,IF(Start!B7=7,Jan!AK90+Feb!AK90+Mar!AK90+Apr!AK90+Mai!AK90+Jun!AK90+Jul!AK76,0),0)</f>
        <v>0</v>
      </c>
      <c r="F18" s="185">
        <f ca="1">IF(A24=1,IF(Start!B7=7,Jan!AL90+Feb!AL90+Mar!AL90+Apr!AL90+Mai!AL90+Jun!AL90+Jul!AL76,0),0)</f>
        <v>0</v>
      </c>
      <c r="G18" s="181">
        <f>IF(A30=1,IF(MONTH(Start!B$3)&lt;VALUE(B18),0,IF(MONTH(Start!B$3)=VALUE(B18),DAY(Start!B$3),Jul!A$40)),Jul!A$40)</f>
        <v>31</v>
      </c>
      <c r="H18" s="181">
        <f ca="1">SUM(G$12:G18)</f>
        <v>182</v>
      </c>
      <c r="I18" s="182" t="str">
        <f>Jul!G$91</f>
        <v/>
      </c>
      <c r="J18" s="182" t="str">
        <f>Jul!I$91</f>
        <v/>
      </c>
      <c r="K18" s="183">
        <f ca="1">IF($A$9=B18,Jul!AI$76,Jul!AI$90)</f>
        <v>0</v>
      </c>
      <c r="L18" s="183" t="str">
        <f t="shared" ca="1" si="0"/>
        <v/>
      </c>
      <c r="M18" s="184">
        <f ca="1">IF($A$9=B18,Jul!AK$76,Jul!AK$90)</f>
        <v>0</v>
      </c>
      <c r="N18" s="184" t="str">
        <f t="shared" ca="1" si="1"/>
        <v/>
      </c>
      <c r="O18" s="185">
        <f ca="1">IF($A$9=B18,Jul!AL$76,Jul!AL$90)</f>
        <v>0</v>
      </c>
      <c r="P18" s="185" t="str">
        <f>Jul!AN$91</f>
        <v/>
      </c>
      <c r="Q18" s="186" t="str">
        <f t="shared" ca="1" si="2"/>
        <v/>
      </c>
      <c r="R18" s="183" t="str">
        <f t="shared" ca="1" si="3"/>
        <v/>
      </c>
      <c r="S18" s="187">
        <f t="shared" ca="1" si="4"/>
        <v>999</v>
      </c>
      <c r="T18" s="187">
        <f ca="1">IF($A$9=B18,Jul!AS$76,Jul!AS$90)</f>
        <v>0</v>
      </c>
      <c r="U18" s="51" t="str">
        <f t="shared" ca="1" si="6"/>
        <v/>
      </c>
      <c r="V18" s="65" t="str">
        <f t="shared" ca="1" si="7"/>
        <v/>
      </c>
      <c r="W18" s="183" t="str">
        <f ca="1">IF($A$9=B18,Jul!AU$76,Jul!AU$91)</f>
        <v/>
      </c>
      <c r="X18" s="235" t="str">
        <f t="shared" ca="1" si="8"/>
        <v/>
      </c>
      <c r="Y18" s="239" t="str">
        <f t="shared" ca="1" si="5"/>
        <v/>
      </c>
      <c r="Z18" s="188" t="str">
        <f t="shared" ca="1" si="9"/>
        <v/>
      </c>
    </row>
    <row r="19" spans="1:26" ht="14.1" customHeight="1" x14ac:dyDescent="0.2">
      <c r="A19" s="222" t="s">
        <v>173</v>
      </c>
      <c r="B19" s="181">
        <v>8</v>
      </c>
      <c r="C19" s="181">
        <f ca="1">IF(A24=1,IF(Start!B7=8,Jan!AS90+Feb!AS90+Mar!AS90+Apr!AS90+Mai!AS90+Jun!AS90+Jul!AS90+Aug!AS76,0),0)</f>
        <v>0</v>
      </c>
      <c r="D19" s="183">
        <f ca="1">IF(A24=1,IF(Start!B7=8,Jan!AI90+Feb!AI90+Mar!AI90+Apr!AI90+Mai!AI90+Jun!AI90+Jul!AI90+Aug!AI76,0),0)</f>
        <v>0</v>
      </c>
      <c r="E19" s="184">
        <f ca="1">IF(A24=1,IF(Start!B7=8,Jan!AK90+Feb!AK90+Mar!AK90+Apr!AK90+Mai!AK90+Jun!AK90+Jul!AK90+Aug!AK76,0),0)</f>
        <v>0</v>
      </c>
      <c r="F19" s="185">
        <f ca="1">IF(A24=1,IF(Start!B7=8,Jan!AL90+Feb!AL90+Mar!AL90+Apr!AL90+Mai!AL90+Jun!AL90+Jul!AL90+Aug!AL76,0),0)</f>
        <v>0</v>
      </c>
      <c r="G19" s="181">
        <f>IF(A31=1,IF(MONTH(Start!B$3)&lt;VALUE(B19),0,IF(MONTH(Start!B$3)=VALUE(B19),DAY(Start!B$3),Aug!A$40)),Aug!A$40)</f>
        <v>31</v>
      </c>
      <c r="H19" s="181">
        <f ca="1">SUM(G$12:G19)</f>
        <v>213</v>
      </c>
      <c r="I19" s="182" t="str">
        <f>Aug!G$91</f>
        <v/>
      </c>
      <c r="J19" s="182" t="str">
        <f>Aug!I$91</f>
        <v/>
      </c>
      <c r="K19" s="183">
        <f ca="1">IF($A$9=B19,Aug!AI$76,Aug!AI$90)</f>
        <v>0</v>
      </c>
      <c r="L19" s="183" t="str">
        <f t="shared" ca="1" si="0"/>
        <v/>
      </c>
      <c r="M19" s="184">
        <f ca="1">IF($A$9=B19,Aug!AK$76,Aug!AK$90)</f>
        <v>0</v>
      </c>
      <c r="N19" s="184" t="str">
        <f t="shared" ca="1" si="1"/>
        <v/>
      </c>
      <c r="O19" s="185">
        <f ca="1">IF($A$9=B19,Aug!AL$76,Aug!AL$90)</f>
        <v>0</v>
      </c>
      <c r="P19" s="185" t="str">
        <f>Aug!AN$91</f>
        <v/>
      </c>
      <c r="Q19" s="186" t="str">
        <f t="shared" ca="1" si="2"/>
        <v/>
      </c>
      <c r="R19" s="183" t="str">
        <f t="shared" ca="1" si="3"/>
        <v/>
      </c>
      <c r="S19" s="187">
        <f t="shared" ca="1" si="4"/>
        <v>999</v>
      </c>
      <c r="T19" s="187">
        <f ca="1">IF($A$9=B19,Aug!AS$76,Aug!AS$90)</f>
        <v>0</v>
      </c>
      <c r="U19" s="51" t="str">
        <f t="shared" ca="1" si="6"/>
        <v/>
      </c>
      <c r="V19" s="65" t="str">
        <f t="shared" ca="1" si="7"/>
        <v/>
      </c>
      <c r="W19" s="183" t="str">
        <f ca="1">IF($A$9=B19,Aug!AU$76,Aug!AU$91)</f>
        <v/>
      </c>
      <c r="X19" s="235" t="str">
        <f t="shared" ca="1" si="8"/>
        <v/>
      </c>
      <c r="Y19" s="239" t="str">
        <f t="shared" ca="1" si="5"/>
        <v/>
      </c>
      <c r="Z19" s="188" t="str">
        <f t="shared" ca="1" si="9"/>
        <v/>
      </c>
    </row>
    <row r="20" spans="1:26" ht="14.1" customHeight="1" x14ac:dyDescent="0.2">
      <c r="A20" s="222" t="s">
        <v>174</v>
      </c>
      <c r="B20" s="181">
        <v>9</v>
      </c>
      <c r="C20" s="181">
        <f ca="1">IF(A24=1,IF(Start!B7=9,Jan!AS90+Feb!AS90+Mar!AS90+Apr!AS90+Mai!AS90+Jun!AS90+Jul!AS90+Aug!AS90+Sep!AS76,0),0)</f>
        <v>0</v>
      </c>
      <c r="D20" s="183">
        <f ca="1">IF(A24=1,IF(Start!B7=9,Jan!AI90+Feb!AI90+Mar!AI90+Apr!AI90+Mai!AI90+Jun!AI90+Jul!AI90+Aug!AI90+Sep!AI76,0),0)</f>
        <v>0</v>
      </c>
      <c r="E20" s="184">
        <f ca="1">IF(A24=1,IF(Start!B7=9,Jan!AK90+Feb!AK90+Mar!AK90+Apr!AK90+Mai!AK90+Jun!AK90+Jul!AK90+Aug!AK90+Sep!AK76,0),0)</f>
        <v>0</v>
      </c>
      <c r="F20" s="185">
        <f ca="1">IF(A24=1,IF(Start!B7=9,Jan!AL90+Feb!AL90+Mar!AL90+Apr!AL90+Mai!AL90+Jun!AL90+Jul!AL90+Aug!AL90+Sep!AL76,0),0)</f>
        <v>0</v>
      </c>
      <c r="G20" s="181">
        <f>IF(A32=1,IF(MONTH(Start!B$3)&lt;VALUE(B20),0,IF(MONTH(Start!B$3)=VALUE(B20),DAY(Start!B$3),Sep!A$40)),Sep!A$40)</f>
        <v>30</v>
      </c>
      <c r="H20" s="181">
        <f ca="1">SUM(G$12:G20)</f>
        <v>243</v>
      </c>
      <c r="I20" s="182" t="str">
        <f>Sep!G$91</f>
        <v/>
      </c>
      <c r="J20" s="182" t="str">
        <f>Sep!I$91</f>
        <v/>
      </c>
      <c r="K20" s="183">
        <f ca="1">IF($A$9=B20,Sep!AI$76,Sep!AI$90)</f>
        <v>0</v>
      </c>
      <c r="L20" s="183" t="str">
        <f t="shared" ca="1" si="0"/>
        <v/>
      </c>
      <c r="M20" s="220">
        <f ca="1">IF($A$9=B20,Sep!AK$76,Sep!AK$90)</f>
        <v>0</v>
      </c>
      <c r="N20" s="184" t="str">
        <f t="shared" ca="1" si="1"/>
        <v/>
      </c>
      <c r="O20" s="185">
        <f ca="1">IF($A$9=B20,Sep!AL$76,Sep!AL$90)</f>
        <v>0</v>
      </c>
      <c r="P20" s="185" t="str">
        <f>Sep!AN$91</f>
        <v/>
      </c>
      <c r="Q20" s="186" t="str">
        <f t="shared" ca="1" si="2"/>
        <v/>
      </c>
      <c r="R20" s="183" t="str">
        <f t="shared" ca="1" si="3"/>
        <v/>
      </c>
      <c r="S20" s="187">
        <f t="shared" ca="1" si="4"/>
        <v>999</v>
      </c>
      <c r="T20" s="187">
        <f ca="1">IF($A$9=B20,Sep!AS$76,Sep!AS$90)</f>
        <v>0</v>
      </c>
      <c r="U20" s="51" t="str">
        <f t="shared" ca="1" si="6"/>
        <v/>
      </c>
      <c r="V20" s="65" t="str">
        <f t="shared" ca="1" si="7"/>
        <v/>
      </c>
      <c r="W20" s="183" t="str">
        <f ca="1">IF($A$9=B20,Sep!AU$76,Sep!AU$91)</f>
        <v/>
      </c>
      <c r="X20" s="235" t="str">
        <f t="shared" ca="1" si="8"/>
        <v/>
      </c>
      <c r="Y20" s="239" t="str">
        <f t="shared" ca="1" si="5"/>
        <v/>
      </c>
      <c r="Z20" s="188" t="str">
        <f t="shared" ca="1" si="9"/>
        <v/>
      </c>
    </row>
    <row r="21" spans="1:26" ht="14.1" customHeight="1" x14ac:dyDescent="0.2">
      <c r="A21" s="222" t="s">
        <v>175</v>
      </c>
      <c r="B21" s="181">
        <v>10</v>
      </c>
      <c r="C21" s="181">
        <f ca="1">IF(A24=1,IF(Start!B7=10,Jan!AS90+Feb!AS90+Mar!AS90+Apr!AS90+Mai!AS90+Jun!AS90+Jul!AS90+Aug!AS90+Sep!AS90+Okt!AS76,0),0)</f>
        <v>0</v>
      </c>
      <c r="D21" s="183">
        <f ca="1">IF(A24=1,IF(Start!B7=10,Jan!AI90+Feb!AI90+Mar!AI90+Apr!AI90+Mai!AI90+Jun!AI90+Jul!AI90+Aug!AI90+Sep!AI90+Okt!AI76,0),0)</f>
        <v>0</v>
      </c>
      <c r="E21" s="184">
        <f ca="1">IF(A24=1,IF(Start!B7=10,Jan!AK90+Feb!AK90+Mar!AK90+Apr!AK90+Mai!AK90+Jun!AK90+Jul!AK90+Aug!AK90+Sep!AK90+Okt!AK76,0),0)</f>
        <v>0</v>
      </c>
      <c r="F21" s="185">
        <f ca="1">IF(A24=1,IF(Start!B7=10,Jan!AL90+Feb!AL90+Mar!AL90+Apr!AL90+Mai!AL90+Jun!AL90+Jul!AL90+Aug!AL90+Sep!AL90+Okt!AL76,0),0)</f>
        <v>0</v>
      </c>
      <c r="G21" s="181">
        <f>IF(A33=1,IF(MONTH(Start!B$3)&lt;VALUE(B21),0,IF(MONTH(Start!B$3)=VALUE(B21),DAY(Start!B$3),Okt!A$40)),Okt!A$40)</f>
        <v>31</v>
      </c>
      <c r="H21" s="181">
        <f ca="1">SUM(G$12:G21)</f>
        <v>274</v>
      </c>
      <c r="I21" s="182" t="str">
        <f>Okt!G$91</f>
        <v/>
      </c>
      <c r="J21" s="182" t="str">
        <f>Okt!I$91</f>
        <v/>
      </c>
      <c r="K21" s="183">
        <f ca="1">IF($A$9=B21,Okt!AI$76,Okt!AI$90)</f>
        <v>0</v>
      </c>
      <c r="L21" s="183" t="str">
        <f t="shared" ca="1" si="0"/>
        <v/>
      </c>
      <c r="M21" s="184">
        <f ca="1">IF($A$9=B21,Okt!AK$76,Okt!AK$90)</f>
        <v>0</v>
      </c>
      <c r="N21" s="184" t="str">
        <f t="shared" ca="1" si="1"/>
        <v/>
      </c>
      <c r="O21" s="185">
        <f ca="1">IF($A$9=B21,Okt!AL$76,Okt!AL$90)</f>
        <v>0</v>
      </c>
      <c r="P21" s="185" t="str">
        <f>Okt!AN$91</f>
        <v/>
      </c>
      <c r="Q21" s="186" t="str">
        <f t="shared" ca="1" si="2"/>
        <v/>
      </c>
      <c r="R21" s="183" t="str">
        <f t="shared" ca="1" si="3"/>
        <v/>
      </c>
      <c r="S21" s="187">
        <f t="shared" ca="1" si="4"/>
        <v>999</v>
      </c>
      <c r="T21" s="187">
        <f ca="1">IF($A$9=B21,Okt!AS$76,Okt!AS$90)</f>
        <v>0</v>
      </c>
      <c r="U21" s="51" t="str">
        <f t="shared" ca="1" si="6"/>
        <v/>
      </c>
      <c r="V21" s="65" t="str">
        <f t="shared" ca="1" si="7"/>
        <v/>
      </c>
      <c r="W21" s="183" t="str">
        <f ca="1">IF($A$9=B21,Okt!AU$76,Okt!AU$91)</f>
        <v/>
      </c>
      <c r="X21" s="235" t="str">
        <f t="shared" ca="1" si="8"/>
        <v/>
      </c>
      <c r="Y21" s="239" t="str">
        <f t="shared" ca="1" si="5"/>
        <v/>
      </c>
      <c r="Z21" s="188" t="str">
        <f t="shared" ca="1" si="9"/>
        <v/>
      </c>
    </row>
    <row r="22" spans="1:26" ht="14.1" customHeight="1" x14ac:dyDescent="0.2">
      <c r="A22" s="222" t="s">
        <v>176</v>
      </c>
      <c r="B22" s="181">
        <v>11</v>
      </c>
      <c r="C22" s="181">
        <f ca="1">IF(A24=1,IF(Start!B7=11,Jan!AS90+Feb!AS90+Mar!AS90+Apr!AS90+Mai!AS90+Jun!AS90+Jul!AS90+Aug!AS90+Sep!AS90+Okt!AS90+Nov!AS76,0),0)</f>
        <v>0</v>
      </c>
      <c r="D22" s="183">
        <f ca="1">IF(A24=1,IF(Start!B7=11,Jan!AI90+Feb!AI90+Mar!AI90+Apr!AI90+Mai!AI90+Jun!AI90+Jul!AI90+Aug!AI90+Sep!AI90+Okt!AI90+Nov!AI76,0),0)</f>
        <v>0</v>
      </c>
      <c r="E22" s="184">
        <f ca="1">IF(A24=1,IF(Start!B7=11,Jan!AK90+Feb!AK90+Mar!AK90+Apr!AK90+Mai!AK90+Jun!AK90+Jul!AK90+Aug!AK90+Sep!AK90+Okt!AK90+Nov!AK76,0),0)</f>
        <v>0</v>
      </c>
      <c r="F22" s="185">
        <f ca="1">IF(A24=1,IF(Start!B7=11,Jan!AL90+Feb!AL90+Mar!AL90+Apr!AL90+Mai!AL90+Jun!AL90+Jul!AL90+Aug!AL90+Sep!AL90+Okt!AL90+Nov!AL76,0),0)</f>
        <v>0</v>
      </c>
      <c r="G22" s="181">
        <f>IF(A34=1,IF(MONTH(Start!B$3)&lt;VALUE(B22),0,IF(MONTH(Start!B$3)=VALUE(B22),DAY(Start!B$3),Nov!A$40)),Nov!A$40)</f>
        <v>30</v>
      </c>
      <c r="H22" s="181">
        <f ca="1">SUM(G$12:G22)</f>
        <v>304</v>
      </c>
      <c r="I22" s="182" t="str">
        <f>Nov!G$91</f>
        <v/>
      </c>
      <c r="J22" s="182" t="str">
        <f>Nov!I$91</f>
        <v/>
      </c>
      <c r="K22" s="183">
        <f ca="1">IF($A$9=B22,Nov!AI$76,Nov!AI$90)</f>
        <v>0</v>
      </c>
      <c r="L22" s="183" t="str">
        <f t="shared" ca="1" si="0"/>
        <v/>
      </c>
      <c r="M22" s="184">
        <f ca="1">IF($A$9=B22,Nov!AK$76,Nov!AK$90)</f>
        <v>0</v>
      </c>
      <c r="N22" s="184" t="str">
        <f t="shared" ca="1" si="1"/>
        <v/>
      </c>
      <c r="O22" s="185">
        <f ca="1">IF($A$9=B22,Nov!AL$76,Nov!AL$90)</f>
        <v>0</v>
      </c>
      <c r="P22" s="185" t="str">
        <f>Nov!AN$91</f>
        <v/>
      </c>
      <c r="Q22" s="186" t="str">
        <f t="shared" ca="1" si="2"/>
        <v/>
      </c>
      <c r="R22" s="183" t="str">
        <f t="shared" ca="1" si="3"/>
        <v/>
      </c>
      <c r="S22" s="187">
        <f t="shared" ca="1" si="4"/>
        <v>999</v>
      </c>
      <c r="T22" s="187">
        <f ca="1">IF($A$9=B22,Nov!AS$76,Nov!AS$90)</f>
        <v>0</v>
      </c>
      <c r="U22" s="51" t="str">
        <f t="shared" ca="1" si="6"/>
        <v/>
      </c>
      <c r="V22" s="65" t="str">
        <f t="shared" ca="1" si="7"/>
        <v/>
      </c>
      <c r="W22" s="183" t="str">
        <f ca="1">IF($A$9=B22,Nov!AU$76,Nov!AU$91)</f>
        <v/>
      </c>
      <c r="X22" s="235" t="str">
        <f t="shared" ca="1" si="8"/>
        <v/>
      </c>
      <c r="Y22" s="239" t="str">
        <f t="shared" ca="1" si="5"/>
        <v/>
      </c>
      <c r="Z22" s="188" t="str">
        <f t="shared" ca="1" si="9"/>
        <v/>
      </c>
    </row>
    <row r="23" spans="1:26" ht="14.1" customHeight="1" x14ac:dyDescent="0.2">
      <c r="A23" s="222" t="s">
        <v>177</v>
      </c>
      <c r="B23" s="181">
        <v>12</v>
      </c>
      <c r="C23" s="181">
        <f ca="1">IF(A24=1,IF(Start!B7=12,Jan!AS90+Feb!AS90+Mar!AS90+Apr!AS90+Mai!AS90+Jun!AS90+Jul!AS90+Aug!AS90+Sep!AS90+Okt!AS90+Nov!AS90+Dez!AS76,0),0)</f>
        <v>0</v>
      </c>
      <c r="D23" s="183">
        <f ca="1">IF(A24=1,IF(Start!B7=12,Jan!AI90+Feb!AI90+Mar!AI90+Apr!AI90+Mai!AI90+Jun!AI90+Jul!AI90+Aug!AI90+Sep!AI90+Okt!AI90+Nov!AI90+Dez!AI76,0),0)</f>
        <v>0</v>
      </c>
      <c r="E23" s="184">
        <f ca="1">IF(A24=1,IF(Start!B7=12,Jan!AK90+Feb!AK90+Mar!AK90+Apr!AK90+Mai!AK90+Jun!AK90+Jul!AK90+Aug!AK90+Sep!AK90+Okt!AK90+Nov!AK90+Dez!AK76,0),0)</f>
        <v>0</v>
      </c>
      <c r="F23" s="185">
        <f ca="1">IF(A24=1,IF(Start!B7=12,Jan!AL90+Feb!AL90+Mar!AL90+Apr!AL90+Mai!AL90+Jun!AL90+Jul!AL90+Aug!AL90+Sep!AL90+Okt!AL90+Nov!AL90+Dez!AL76,0),0)</f>
        <v>0</v>
      </c>
      <c r="G23" s="181">
        <f>IF(A74=1,IF(MONTH(Start!B$3)&lt;VALUE(B23),0,IF(MONTH(Start!B$3)=VALUE(B23),DAY(Start!B$3),Dez!A$40)),Dez!A$40)</f>
        <v>31</v>
      </c>
      <c r="H23" s="181">
        <f ca="1">SUM(G$12:G23)</f>
        <v>335</v>
      </c>
      <c r="I23" s="182" t="str">
        <f>Dez!G$91</f>
        <v/>
      </c>
      <c r="J23" s="182" t="str">
        <f>Dez!I$91</f>
        <v/>
      </c>
      <c r="K23" s="183">
        <f ca="1">IF($A$9=B23,Dez!AI$76,Dez!AI$90)</f>
        <v>0</v>
      </c>
      <c r="L23" s="183" t="str">
        <f t="shared" ca="1" si="0"/>
        <v/>
      </c>
      <c r="M23" s="184">
        <f ca="1">IF($A$9=B23,Dez!AK$76,Dez!AK$90)</f>
        <v>0</v>
      </c>
      <c r="N23" s="184" t="str">
        <f t="shared" ca="1" si="1"/>
        <v/>
      </c>
      <c r="O23" s="185">
        <f ca="1">IF($A$9=B23,Dez!AL$76,Dez!AL$90)</f>
        <v>0</v>
      </c>
      <c r="P23" s="185" t="str">
        <f>Dez!AN$91</f>
        <v/>
      </c>
      <c r="Q23" s="186" t="str">
        <f t="shared" ca="1" si="2"/>
        <v/>
      </c>
      <c r="R23" s="183" t="str">
        <f t="shared" ca="1" si="3"/>
        <v/>
      </c>
      <c r="S23" s="187">
        <f t="shared" ca="1" si="4"/>
        <v>999</v>
      </c>
      <c r="T23" s="187">
        <f ca="1">IF($A$9=B23,Dez!AS$76,Dez!AS$90)</f>
        <v>0</v>
      </c>
      <c r="U23" s="51" t="str">
        <f t="shared" ca="1" si="6"/>
        <v/>
      </c>
      <c r="V23" s="65" t="str">
        <f t="shared" ca="1" si="7"/>
        <v/>
      </c>
      <c r="W23" s="183" t="str">
        <f ca="1">IF($A$9=B23,Dez!AU$76,Dez!AU$91)</f>
        <v/>
      </c>
      <c r="X23" s="235" t="str">
        <f t="shared" ca="1" si="8"/>
        <v/>
      </c>
      <c r="Y23" s="239" t="str">
        <f t="shared" ca="1" si="5"/>
        <v/>
      </c>
      <c r="Z23" s="188" t="str">
        <f t="shared" ca="1" si="9"/>
        <v/>
      </c>
    </row>
    <row r="24" spans="1:26" ht="14.1" customHeight="1" thickBot="1" x14ac:dyDescent="0.25">
      <c r="A24" s="770">
        <f ca="1">IF(YEAR(Start!B3)=Start!D26,1,0)</f>
        <v>1</v>
      </c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1"/>
      <c r="Y24" s="771"/>
      <c r="Z24" s="772"/>
    </row>
    <row r="25" spans="1:26" ht="27.95" customHeight="1" thickBot="1" x14ac:dyDescent="0.25">
      <c r="A25" s="773" t="str">
        <f ca="1">IF(A24=1,"Echtzeit-Statistik vom 1.Januar bis zum "&amp; TEXT(Start!B3,"T.MMMM") &amp; " und Prognose bis zum 31.Dezember "&amp;Start!D26,"Echtzeit-Statistik und Prognose nur im laufenden Jahr")</f>
        <v>Echtzeit-Statistik vom 1.Januar bis zum 1.Januar und Prognose bis zum 31.Dezember 2025</v>
      </c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8"/>
      <c r="P25" s="738"/>
      <c r="Q25" s="738"/>
      <c r="R25" s="738"/>
      <c r="S25" s="738"/>
      <c r="T25" s="738"/>
      <c r="U25" s="738"/>
      <c r="V25" s="738"/>
      <c r="W25" s="738"/>
      <c r="X25" s="738"/>
      <c r="Y25" s="738"/>
      <c r="Z25" s="739"/>
    </row>
    <row r="26" spans="1:26" ht="14.1" customHeight="1" x14ac:dyDescent="0.2">
      <c r="A26" s="225" t="s">
        <v>178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37">
        <f ca="1">IF(A24=1,MAX(D12:D23),"")</f>
        <v>0</v>
      </c>
      <c r="M26" s="226"/>
      <c r="N26" s="227">
        <f ca="1">IF(A24=1,MAX(E12:E23),"")</f>
        <v>0</v>
      </c>
      <c r="O26" s="228">
        <f ca="1">IF(A24=1,MAX(F12:F23),"")</f>
        <v>0</v>
      </c>
      <c r="P26" s="228"/>
      <c r="Q26" s="226"/>
      <c r="R26" s="226"/>
      <c r="S26" s="226"/>
      <c r="T26" s="228">
        <f ca="1">IF(A24=1,MAX(C12:C23),"")</f>
        <v>0</v>
      </c>
      <c r="U26" s="229" t="str">
        <f ca="1">IF(A24=1,IF(T26=1,"Wanderung","Wanderungen"),"")</f>
        <v>Wanderungen</v>
      </c>
      <c r="V26" s="229" t="str">
        <f ca="1">IF(A24=1,IF(T26=0,"","durchschnittlich"),"")</f>
        <v/>
      </c>
      <c r="W26" s="230" t="str">
        <f ca="1">IF(A24=1,IF(L26=0,"",IF(T26=0,"",L26/T26)),"")</f>
        <v/>
      </c>
      <c r="X26" s="226" t="str">
        <f ca="1">IF(A24=1,IF(T26=0,"","km"),"")</f>
        <v/>
      </c>
      <c r="Y26" s="238" t="str">
        <f ca="1">IF(A24=1,IF(T26&gt;0,X11/T26,""),"")</f>
        <v/>
      </c>
      <c r="Z26" s="231" t="str">
        <f ca="1">IF(A24=1,IF(T31&gt;0,("an "&amp;TEXT(X11,"#")&amp;" Tagen"),""),"")</f>
        <v/>
      </c>
    </row>
    <row r="27" spans="1:26" ht="14.1" customHeight="1" x14ac:dyDescent="0.2">
      <c r="A27" s="222" t="s">
        <v>179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3" t="str">
        <f ca="1">IF(A24=1,IF(ISERROR(T27*W27),"",T27*W27),"")</f>
        <v/>
      </c>
      <c r="M27" s="180"/>
      <c r="N27" s="184" t="str">
        <f ca="1">IF(A24=1,IF(N26&gt;0,IF(T26=T27,N26,ROUNDDOWN(N26*Start!B5/X11,1)),""),"")</f>
        <v/>
      </c>
      <c r="O27" s="224">
        <f ca="1">IF(A24=1,IF(T26=T27,O26,ROUNDDOWN(O26*Start!B5/X11,0)),"")</f>
        <v>0</v>
      </c>
      <c r="P27" s="180"/>
      <c r="Q27" s="180"/>
      <c r="R27" s="180"/>
      <c r="S27" s="180"/>
      <c r="T27" s="232">
        <f ca="1">IF(A24=1,ROUNDDOWN(T26*Start!B5/X11,0),"")</f>
        <v>0</v>
      </c>
      <c r="U27" s="51" t="str">
        <f ca="1">IF(A24=1,IF(T27=0,"",IF(T27=1,"Wanderung","Wanderungen")),"")</f>
        <v/>
      </c>
      <c r="V27" s="51" t="str">
        <f ca="1">IF(A24=1,IF(T27=0,"","durchschnittlich"),"")</f>
        <v/>
      </c>
      <c r="W27" s="183" t="str">
        <f ca="1">IF(A24=1,W26,"")</f>
        <v/>
      </c>
      <c r="X27" s="180" t="str">
        <f ca="1">IF(A24=1,IF(T27=0,"","km"),"")</f>
        <v/>
      </c>
      <c r="Y27" s="180"/>
      <c r="Z27" s="203" t="str">
        <f ca="1">IF(A24=1,IF(T31&gt;0,("an "&amp;TEXT(Start!B5,"#")&amp;" Tagen"),""),"")</f>
        <v/>
      </c>
    </row>
    <row r="28" spans="1:26" ht="14.1" customHeight="1" thickBot="1" x14ac:dyDescent="0.25">
      <c r="A28" s="766"/>
      <c r="B28" s="767"/>
      <c r="C28" s="767"/>
      <c r="D28" s="767"/>
      <c r="E28" s="767"/>
      <c r="F28" s="767"/>
      <c r="G28" s="767"/>
      <c r="H28" s="767"/>
      <c r="I28" s="767"/>
      <c r="J28" s="76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8"/>
    </row>
    <row r="29" spans="1:26" ht="27.95" customHeight="1" thickBot="1" x14ac:dyDescent="0.25">
      <c r="A29" s="727" t="s">
        <v>283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9"/>
    </row>
    <row r="30" spans="1:26" ht="14.1" customHeight="1" x14ac:dyDescent="0.2">
      <c r="A30" s="759"/>
      <c r="B30" s="547"/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  <c r="X30" s="547"/>
      <c r="Y30" s="547"/>
      <c r="Z30" s="548"/>
    </row>
    <row r="31" spans="1:26" ht="14.1" customHeight="1" x14ac:dyDescent="0.2">
      <c r="A31" s="518" t="s">
        <v>629</v>
      </c>
      <c r="B31" s="189"/>
      <c r="C31" s="189"/>
      <c r="D31" s="189"/>
      <c r="E31" s="189"/>
      <c r="F31" s="189"/>
      <c r="G31" s="189"/>
      <c r="H31" s="189"/>
      <c r="I31" s="189"/>
      <c r="J31" s="189"/>
      <c r="K31" s="109"/>
      <c r="L31" s="109">
        <f ca="1">SUM(L$12:L$23)</f>
        <v>0</v>
      </c>
      <c r="M31" s="110"/>
      <c r="N31" s="110">
        <f ca="1">SUM(N$12:N$23)</f>
        <v>0</v>
      </c>
      <c r="O31" s="190">
        <f ca="1">SUM(O$12:O$23)</f>
        <v>0</v>
      </c>
      <c r="P31" s="190"/>
      <c r="Q31" s="111"/>
      <c r="R31" s="109"/>
      <c r="S31" s="109"/>
      <c r="T31" s="191">
        <f ca="1">SUM(T$12:T$23)</f>
        <v>0</v>
      </c>
      <c r="U31" s="760" t="str">
        <f ca="1">IF(T$31=0,"",IF(T$31=1,"Wanderung","Wanderungen"))</f>
        <v/>
      </c>
      <c r="V31" s="761"/>
      <c r="W31" s="192"/>
      <c r="X31" s="193"/>
      <c r="Y31" s="194"/>
      <c r="Z31" s="195" t="str">
        <f ca="1">IF(A24=1,IF(T31&gt;0,("an "&amp;TEXT(X11,"#")&amp;" Tagen"),""),IF(T31&gt;0,("an "&amp;TEXT(Start!B5,"#")&amp;" Tagen"),""))</f>
        <v/>
      </c>
    </row>
    <row r="32" spans="1:26" ht="14.1" customHeight="1" x14ac:dyDescent="0.2">
      <c r="A32" s="518" t="s">
        <v>630</v>
      </c>
      <c r="B32" s="189"/>
      <c r="C32" s="189"/>
      <c r="D32" s="189"/>
      <c r="E32" s="189"/>
      <c r="F32" s="189"/>
      <c r="G32" s="189"/>
      <c r="H32" s="189"/>
      <c r="I32" s="196" t="str">
        <f>IF(ISERROR(SUM(I12:I23)/COUNTIF(I12:I23,"&gt;0")),"",SUM(I12:I23)/COUNTIF(I12:I23,"&gt;0"))</f>
        <v/>
      </c>
      <c r="J32" s="196" t="str">
        <f>IF(ISERROR(SUM(J12:J23)/COUNTIF(J12:J23,"&gt;0")),"",SUM(J12:J23)/COUNTIF(J12:J23,"&gt;0"))</f>
        <v/>
      </c>
      <c r="K32" s="109"/>
      <c r="L32" s="109" t="str">
        <f ca="1">IF(ISERROR(SUM(K12:K23)/COUNTIF(K12:K23,"&gt;0")),"",SUM(K12:K23)/COUNTIF(K12:K23,"&gt;0"))</f>
        <v/>
      </c>
      <c r="M32" s="110"/>
      <c r="N32" s="110" t="str">
        <f ca="1">IF(ISERROR(SUM(M12:M23)/COUNTIF(M12:M23,"&gt;0")),"",SUM(M12:M23)/COUNTIF(M12:M23,"&gt;0"))</f>
        <v/>
      </c>
      <c r="O32" s="190" t="str">
        <f ca="1">IF(SUM(O$12:O$23)=0,"",IF(COUNTIF(O12:O23,"&gt;0"),SUM(O$12:O$23)/COUNTIF(O12:O23,"&gt;0")))</f>
        <v/>
      </c>
      <c r="P32" s="190" t="str">
        <f>IF(ISERROR(HARMEAN(P12:P23)),"",HARMEAN(P12:P23))</f>
        <v/>
      </c>
      <c r="Q32" s="111" t="str">
        <f ca="1">IF(ISBLANK(N31),"",IF(ISBLANK(L31),"",IF(ISERROR(N31/L31),"",N31/L31)))</f>
        <v/>
      </c>
      <c r="R32" s="109" t="str">
        <f ca="1">IF(ISBLANK(L31),"",IF(ISBLANK(N31),"",IF(ISERROR(L31/N31/24),"",L31/N31/24)))</f>
        <v/>
      </c>
      <c r="S32" s="197"/>
      <c r="T32" s="198" t="str">
        <f ca="1">IF(ISERROR(SUM(T$12:T$23)/COUNTIF(T$12:T$23,"&gt;0")),"",SUM(T$12:T$23)/COUNTIF(T$12:T$23,"&gt;0"))</f>
        <v/>
      </c>
      <c r="U32" s="762" t="str">
        <f ca="1">IF(T$31&gt;0,"durchschnittlich","")</f>
        <v/>
      </c>
      <c r="V32" s="763"/>
      <c r="W32" s="192" t="str">
        <f ca="1">IF(L$31=0,"",IF(T$31=0,"",L$31/T$31))</f>
        <v/>
      </c>
      <c r="X32" s="193" t="str">
        <f ca="1">IF(T$31=0,"","km")</f>
        <v/>
      </c>
      <c r="Y32" s="194"/>
      <c r="Z32" s="240" t="str">
        <f ca="1">IF(T31&gt;0,IF(A24=1,("alle "&amp;TEXT(ROUND(Y26,2),"0,00")&amp;" Tage"),("alle "&amp;TEXT(ROUND(Start!B5/T31,2),"0,00")&amp;" Tage")),"")</f>
        <v/>
      </c>
    </row>
    <row r="33" spans="1:26" ht="14.1" customHeight="1" x14ac:dyDescent="0.2">
      <c r="A33" s="518" t="s">
        <v>634</v>
      </c>
      <c r="B33" s="189"/>
      <c r="C33" s="189"/>
      <c r="D33" s="189"/>
      <c r="E33" s="189"/>
      <c r="F33" s="189"/>
      <c r="G33" s="189"/>
      <c r="H33" s="189"/>
      <c r="I33" s="196" t="str">
        <f>IF(SUM(I$12:I$23)=0,"",MIN(I$12:I$23))</f>
        <v/>
      </c>
      <c r="J33" s="196" t="str">
        <f>IF(SUM(J$12:J$23)=0,"",MIN(J$12:J$23))</f>
        <v/>
      </c>
      <c r="K33" s="109"/>
      <c r="L33" s="109">
        <f ca="1">MIN(L$12:L$23)</f>
        <v>0</v>
      </c>
      <c r="M33" s="110"/>
      <c r="N33" s="110">
        <f ca="1">MIN(N$12:N$23)</f>
        <v>0</v>
      </c>
      <c r="O33" s="190">
        <f ca="1">MIN(IF(O$12&gt;0,O12,999999),IF(O$13&gt;0,O13,999999),IF(O$14&gt;0,O14,999999),IF(O$15&gt;0,O15,999999),IF(O$16&gt;0,O16,999999),IF(O$17&gt;0,O17,999999),IF(O$18&gt;0,O18,999999),IF(O$19&gt;0,O19,999999),IF(O$20&gt;0,O20,999999),IF(O$21&gt;0,O21,999999),IF(O$22&gt;0,O22,999999),IF(O$23&gt;0,O23,999999))</f>
        <v>999999</v>
      </c>
      <c r="P33" s="190">
        <f>MIN(P$12:P$23)</f>
        <v>0</v>
      </c>
      <c r="Q33" s="111">
        <f ca="1">MAX(Q$12:Q$23)</f>
        <v>0</v>
      </c>
      <c r="R33" s="109">
        <f ca="1">MIN(R$12:R$23)</f>
        <v>0</v>
      </c>
      <c r="S33" s="109"/>
      <c r="T33" s="191" t="str">
        <f ca="1">IF(SUM(T$12:T$23)=0,"",DMIN(S$10:T$23,"AnzL",S$10:T$11))</f>
        <v/>
      </c>
      <c r="U33" s="762" t="str">
        <f ca="1">IF(T$31&gt;0,"minimal","")</f>
        <v/>
      </c>
      <c r="V33" s="763"/>
      <c r="W33" s="192" t="str">
        <f ca="1">IF(SUM(W$12:W$23)=0,"",MIN(W$12:W$23))</f>
        <v/>
      </c>
      <c r="X33" s="193" t="str">
        <f ca="1">IF(T$31=0,"","km")</f>
        <v/>
      </c>
      <c r="Y33" s="194"/>
      <c r="Z33" s="195" t="str">
        <f ca="1">IF(T31&gt;0,("alle " &amp; TEXT(MAX(Y12:Y23),"0,00") &amp; " Tage"),"")</f>
        <v/>
      </c>
    </row>
    <row r="34" spans="1:26" ht="14.1" customHeight="1" x14ac:dyDescent="0.2">
      <c r="A34" s="518" t="s">
        <v>635</v>
      </c>
      <c r="B34" s="189"/>
      <c r="C34" s="189"/>
      <c r="D34" s="189"/>
      <c r="E34" s="189"/>
      <c r="F34" s="189"/>
      <c r="G34" s="189"/>
      <c r="H34" s="189"/>
      <c r="I34" s="196" t="str">
        <f>IF(SUM(I$12:I$23)=0,"",MAX(I$12:I$23))</f>
        <v/>
      </c>
      <c r="J34" s="196" t="str">
        <f>IF(SUM(J$12:J$23)=0,"",MAX(J$12:J$23))</f>
        <v/>
      </c>
      <c r="K34" s="109"/>
      <c r="L34" s="109">
        <f ca="1">MAX(L$12:L$23)</f>
        <v>0</v>
      </c>
      <c r="M34" s="110"/>
      <c r="N34" s="110">
        <f ca="1">MAX(N$12:N$23)</f>
        <v>0</v>
      </c>
      <c r="O34" s="190">
        <f ca="1">MAX(O$12:O$23)</f>
        <v>0</v>
      </c>
      <c r="P34" s="190">
        <f>MAX(P$12:P$23)</f>
        <v>0</v>
      </c>
      <c r="Q34" s="111">
        <f ca="1">MIN(Q$12:Q$23)</f>
        <v>0</v>
      </c>
      <c r="R34" s="109">
        <f ca="1">MAX(R$12:R$23)</f>
        <v>0</v>
      </c>
      <c r="S34" s="109"/>
      <c r="T34" s="191" t="str">
        <f ca="1">IF(SUM(T$12:T$23)=0,"",MAX(T$12:T$23))</f>
        <v/>
      </c>
      <c r="U34" s="762" t="str">
        <f ca="1">IF(T$31&gt;0,"maximal","")</f>
        <v/>
      </c>
      <c r="V34" s="763"/>
      <c r="W34" s="192" t="str">
        <f ca="1">IF(SUM(W$12:W$23)=0,"",MAX(W$12:W$23))</f>
        <v/>
      </c>
      <c r="X34" s="193" t="str">
        <f ca="1">IF(T$31=0,"","km")</f>
        <v/>
      </c>
      <c r="Y34" s="194"/>
      <c r="Z34" s="195" t="str">
        <f ca="1">IF(T31&gt;0,("alle " &amp; TEXT(MIN(Y12:Y23),"0,00") &amp; " Tage"),"")</f>
        <v/>
      </c>
    </row>
    <row r="35" spans="1:26" ht="14.1" customHeight="1" thickBot="1" x14ac:dyDescent="0.25">
      <c r="A35" s="766"/>
      <c r="B35" s="547"/>
      <c r="C35" s="547"/>
      <c r="D35" s="547"/>
      <c r="E35" s="547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7"/>
      <c r="Q35" s="547"/>
      <c r="R35" s="547"/>
      <c r="S35" s="547"/>
      <c r="T35" s="547"/>
      <c r="U35" s="547"/>
      <c r="V35" s="547"/>
      <c r="W35" s="547"/>
      <c r="X35" s="547"/>
      <c r="Y35" s="547"/>
      <c r="Z35" s="548"/>
    </row>
    <row r="36" spans="1:26" ht="27.95" customHeight="1" thickBot="1" x14ac:dyDescent="0.25">
      <c r="A36" s="727" t="s">
        <v>671</v>
      </c>
      <c r="B36" s="738"/>
      <c r="C36" s="738"/>
      <c r="D36" s="738"/>
      <c r="E36" s="738"/>
      <c r="F36" s="738"/>
      <c r="G36" s="738"/>
      <c r="H36" s="738"/>
      <c r="I36" s="738"/>
      <c r="J36" s="738"/>
      <c r="K36" s="738"/>
      <c r="L36" s="738"/>
      <c r="M36" s="738"/>
      <c r="N36" s="738"/>
      <c r="O36" s="738"/>
      <c r="P36" s="738"/>
      <c r="Q36" s="738"/>
      <c r="R36" s="738"/>
      <c r="S36" s="738"/>
      <c r="T36" s="738"/>
      <c r="U36" s="738"/>
      <c r="V36" s="738"/>
      <c r="W36" s="738"/>
      <c r="X36" s="738"/>
      <c r="Y36" s="738"/>
      <c r="Z36" s="739"/>
    </row>
    <row r="37" spans="1:26" ht="14.1" customHeight="1" x14ac:dyDescent="0.2">
      <c r="A37" s="735">
        <f ca="1">IF(A74=1,MONTH(TODAY()),0)</f>
        <v>0</v>
      </c>
      <c r="B37" s="736"/>
      <c r="C37" s="736"/>
      <c r="D37" s="736"/>
      <c r="E37" s="736"/>
      <c r="F37" s="736"/>
      <c r="G37" s="736"/>
      <c r="H37" s="736"/>
      <c r="I37" s="736"/>
      <c r="J37" s="736"/>
      <c r="K37" s="736"/>
      <c r="L37" s="736"/>
      <c r="M37" s="736"/>
      <c r="N37" s="736"/>
      <c r="O37" s="736"/>
      <c r="P37" s="736"/>
      <c r="Q37" s="736"/>
      <c r="R37" s="736"/>
      <c r="S37" s="736"/>
      <c r="T37" s="736"/>
      <c r="U37" s="736"/>
      <c r="V37" s="736"/>
      <c r="W37" s="736"/>
      <c r="X37" s="736"/>
      <c r="Y37" s="736"/>
      <c r="Z37" s="737"/>
    </row>
    <row r="38" spans="1:26" ht="14.1" hidden="1" customHeight="1" x14ac:dyDescent="0.2">
      <c r="A38" s="175"/>
      <c r="B38" s="176" t="s">
        <v>165</v>
      </c>
      <c r="C38" s="176" t="s">
        <v>279</v>
      </c>
      <c r="D38" s="176" t="s">
        <v>280</v>
      </c>
      <c r="E38" s="176" t="s">
        <v>281</v>
      </c>
      <c r="F38" s="176" t="s">
        <v>282</v>
      </c>
      <c r="G38" s="176" t="s">
        <v>290</v>
      </c>
      <c r="H38" s="236" t="s">
        <v>368</v>
      </c>
      <c r="I38" s="51"/>
      <c r="J38" s="51"/>
      <c r="K38" s="51" t="s">
        <v>166</v>
      </c>
      <c r="L38" s="51"/>
      <c r="M38" s="51" t="s">
        <v>268</v>
      </c>
      <c r="N38" s="51"/>
      <c r="O38" s="51"/>
      <c r="P38" s="51"/>
      <c r="Q38" s="51"/>
      <c r="R38" s="51"/>
      <c r="S38" s="51" t="s">
        <v>253</v>
      </c>
      <c r="T38" s="51" t="s">
        <v>254</v>
      </c>
      <c r="U38" s="51"/>
      <c r="V38" s="51"/>
      <c r="W38" s="177"/>
      <c r="X38" s="177" t="s">
        <v>291</v>
      </c>
      <c r="Y38" s="206" t="s">
        <v>284</v>
      </c>
      <c r="Z38" s="178"/>
    </row>
    <row r="39" spans="1:26" ht="14.1" hidden="1" customHeight="1" x14ac:dyDescent="0.2">
      <c r="A39" s="175"/>
      <c r="B39" s="176"/>
      <c r="C39" s="176"/>
      <c r="D39" s="176"/>
      <c r="E39" s="176"/>
      <c r="F39" s="176"/>
      <c r="G39" s="181"/>
      <c r="H39" s="176"/>
      <c r="I39" s="17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 t="s">
        <v>75</v>
      </c>
      <c r="U39" s="51"/>
      <c r="V39" s="206"/>
      <c r="W39" s="177"/>
      <c r="X39" s="177" t="e">
        <f>IF(YEAR(Start!B33)=Start!D56,TEXT(Start!B33-DATE(YEAR(Start!B33),1,0),"0"),-1)</f>
        <v>#VALUE!</v>
      </c>
      <c r="Y39" s="180"/>
      <c r="Z39" s="223"/>
    </row>
    <row r="40" spans="1:26" ht="14.1" customHeight="1" x14ac:dyDescent="0.2">
      <c r="A40" s="222" t="s">
        <v>167</v>
      </c>
      <c r="B40" s="181">
        <v>1</v>
      </c>
      <c r="C40" s="181"/>
      <c r="D40" s="183"/>
      <c r="E40" s="184"/>
      <c r="F40" s="185"/>
      <c r="G40" s="181"/>
      <c r="H40" s="181"/>
      <c r="I40" s="528"/>
      <c r="J40" s="182"/>
      <c r="K40" s="183"/>
      <c r="L40" s="183" t="str">
        <f>Jan!AI$93</f>
        <v/>
      </c>
      <c r="M40" s="184"/>
      <c r="N40" s="521" t="str">
        <f>Jan!AK$93</f>
        <v/>
      </c>
      <c r="O40" s="522">
        <f>Jan!AL$93</f>
        <v>0</v>
      </c>
      <c r="P40" s="522">
        <f>Jan!AN$93</f>
        <v>0</v>
      </c>
      <c r="Q40" s="385" t="str">
        <f>Jan!AP$93</f>
        <v/>
      </c>
      <c r="R40" s="382" t="str">
        <f>Jan!AQ$93</f>
        <v/>
      </c>
      <c r="S40" s="187"/>
      <c r="T40" s="523"/>
      <c r="U40" s="507"/>
      <c r="V40" s="524"/>
      <c r="W40" s="525"/>
      <c r="X40" s="526"/>
      <c r="Y40" s="527"/>
      <c r="Z40" s="508"/>
    </row>
    <row r="41" spans="1:26" ht="14.1" customHeight="1" x14ac:dyDescent="0.2">
      <c r="A41" s="222" t="s">
        <v>168</v>
      </c>
      <c r="B41" s="181">
        <v>2</v>
      </c>
      <c r="C41" s="181"/>
      <c r="D41" s="183"/>
      <c r="E41" s="184"/>
      <c r="F41" s="185"/>
      <c r="G41" s="181"/>
      <c r="H41" s="181"/>
      <c r="I41" s="528"/>
      <c r="J41" s="182"/>
      <c r="K41" s="183"/>
      <c r="L41" s="183" t="str">
        <f>Feb!AI$93</f>
        <v/>
      </c>
      <c r="M41" s="184"/>
      <c r="N41" s="521" t="str">
        <f>Feb!AK$93</f>
        <v/>
      </c>
      <c r="O41" s="522">
        <f>Feb!AL$93</f>
        <v>0</v>
      </c>
      <c r="P41" s="522">
        <f>Feb!AN$93</f>
        <v>0</v>
      </c>
      <c r="Q41" s="385" t="str">
        <f>Feb!AP$93</f>
        <v/>
      </c>
      <c r="R41" s="382" t="str">
        <f>Feb!AQ$93</f>
        <v/>
      </c>
      <c r="S41" s="187"/>
      <c r="T41" s="523"/>
      <c r="U41" s="507"/>
      <c r="V41" s="524"/>
      <c r="W41" s="525"/>
      <c r="X41" s="526"/>
      <c r="Y41" s="527"/>
      <c r="Z41" s="508"/>
    </row>
    <row r="42" spans="1:26" ht="14.1" customHeight="1" x14ac:dyDescent="0.2">
      <c r="A42" s="222" t="s">
        <v>169</v>
      </c>
      <c r="B42" s="181">
        <v>3</v>
      </c>
      <c r="C42" s="181"/>
      <c r="D42" s="183"/>
      <c r="E42" s="184"/>
      <c r="F42" s="185"/>
      <c r="G42" s="181"/>
      <c r="H42" s="181"/>
      <c r="I42" s="528"/>
      <c r="J42" s="182"/>
      <c r="K42" s="183"/>
      <c r="L42" s="183" t="str">
        <f>Mar!AI$93</f>
        <v/>
      </c>
      <c r="M42" s="184"/>
      <c r="N42" s="521" t="str">
        <f>Mar!AK$93</f>
        <v/>
      </c>
      <c r="O42" s="522">
        <f>Mar!AL$93</f>
        <v>0</v>
      </c>
      <c r="P42" s="522">
        <f>Mar!AN$93</f>
        <v>0</v>
      </c>
      <c r="Q42" s="385" t="str">
        <f>Mar!AP$93</f>
        <v/>
      </c>
      <c r="R42" s="382" t="str">
        <f>Mar!AQ$93</f>
        <v/>
      </c>
      <c r="S42" s="187"/>
      <c r="T42" s="523"/>
      <c r="U42" s="507"/>
      <c r="V42" s="524"/>
      <c r="W42" s="525"/>
      <c r="X42" s="526"/>
      <c r="Y42" s="527"/>
      <c r="Z42" s="508"/>
    </row>
    <row r="43" spans="1:26" ht="14.1" customHeight="1" x14ac:dyDescent="0.2">
      <c r="A43" s="222" t="s">
        <v>170</v>
      </c>
      <c r="B43" s="181">
        <v>4</v>
      </c>
      <c r="C43" s="181"/>
      <c r="D43" s="183"/>
      <c r="E43" s="184"/>
      <c r="F43" s="185"/>
      <c r="G43" s="181"/>
      <c r="H43" s="181"/>
      <c r="I43" s="528"/>
      <c r="J43" s="182"/>
      <c r="K43" s="183"/>
      <c r="L43" s="183" t="str">
        <f>Apr!AI$93</f>
        <v/>
      </c>
      <c r="M43" s="184"/>
      <c r="N43" s="521" t="str">
        <f>Apr!AK$93</f>
        <v/>
      </c>
      <c r="O43" s="522">
        <f>Apr!AL$93</f>
        <v>0</v>
      </c>
      <c r="P43" s="522">
        <f>Apr!AN$93</f>
        <v>0</v>
      </c>
      <c r="Q43" s="385" t="str">
        <f>Apr!AP$93</f>
        <v/>
      </c>
      <c r="R43" s="382" t="str">
        <f>Apr!AQ$93</f>
        <v/>
      </c>
      <c r="S43" s="187"/>
      <c r="T43" s="523"/>
      <c r="U43" s="507"/>
      <c r="V43" s="524"/>
      <c r="W43" s="525"/>
      <c r="X43" s="526"/>
      <c r="Y43" s="527"/>
      <c r="Z43" s="508"/>
    </row>
    <row r="44" spans="1:26" ht="14.1" customHeight="1" x14ac:dyDescent="0.2">
      <c r="A44" s="222" t="s">
        <v>127</v>
      </c>
      <c r="B44" s="181">
        <v>5</v>
      </c>
      <c r="C44" s="181"/>
      <c r="D44" s="183"/>
      <c r="E44" s="184"/>
      <c r="F44" s="185"/>
      <c r="G44" s="181"/>
      <c r="H44" s="181"/>
      <c r="I44" s="528"/>
      <c r="J44" s="182"/>
      <c r="K44" s="183"/>
      <c r="L44" s="183" t="str">
        <f>Mai!AI$93</f>
        <v/>
      </c>
      <c r="M44" s="184"/>
      <c r="N44" s="521" t="str">
        <f>Mai!AK$93</f>
        <v/>
      </c>
      <c r="O44" s="522">
        <f>Mai!AL$93</f>
        <v>0</v>
      </c>
      <c r="P44" s="522">
        <f>Mai!AN$93</f>
        <v>0</v>
      </c>
      <c r="Q44" s="385" t="str">
        <f>Mai!AP$93</f>
        <v/>
      </c>
      <c r="R44" s="382" t="str">
        <f>Mai!AQ$93</f>
        <v/>
      </c>
      <c r="S44" s="187"/>
      <c r="T44" s="523"/>
      <c r="U44" s="507"/>
      <c r="V44" s="524"/>
      <c r="W44" s="525"/>
      <c r="X44" s="526"/>
      <c r="Y44" s="527"/>
      <c r="Z44" s="508"/>
    </row>
    <row r="45" spans="1:26" ht="14.1" customHeight="1" x14ac:dyDescent="0.2">
      <c r="A45" s="222" t="s">
        <v>171</v>
      </c>
      <c r="B45" s="181">
        <v>6</v>
      </c>
      <c r="C45" s="181"/>
      <c r="D45" s="183"/>
      <c r="E45" s="184"/>
      <c r="F45" s="185"/>
      <c r="G45" s="181"/>
      <c r="H45" s="181"/>
      <c r="I45" s="528"/>
      <c r="J45" s="182"/>
      <c r="K45" s="183"/>
      <c r="L45" s="183" t="str">
        <f>Jun!AI$93</f>
        <v/>
      </c>
      <c r="M45" s="184"/>
      <c r="N45" s="521" t="str">
        <f>Jun!AK$93</f>
        <v/>
      </c>
      <c r="O45" s="522">
        <f>Jun!AL$93</f>
        <v>0</v>
      </c>
      <c r="P45" s="522">
        <f>Jun!AN$93</f>
        <v>0</v>
      </c>
      <c r="Q45" s="385" t="str">
        <f>Jun!AP$93</f>
        <v/>
      </c>
      <c r="R45" s="382" t="str">
        <f>Jun!AQ$93</f>
        <v/>
      </c>
      <c r="S45" s="187"/>
      <c r="T45" s="523"/>
      <c r="U45" s="507"/>
      <c r="V45" s="524"/>
      <c r="W45" s="525"/>
      <c r="X45" s="526"/>
      <c r="Y45" s="527"/>
      <c r="Z45" s="508"/>
    </row>
    <row r="46" spans="1:26" ht="14.1" customHeight="1" x14ac:dyDescent="0.2">
      <c r="A46" s="222" t="s">
        <v>172</v>
      </c>
      <c r="B46" s="181">
        <v>7</v>
      </c>
      <c r="C46" s="181"/>
      <c r="D46" s="183"/>
      <c r="E46" s="184"/>
      <c r="F46" s="185"/>
      <c r="G46" s="181"/>
      <c r="H46" s="181"/>
      <c r="I46" s="528"/>
      <c r="J46" s="182"/>
      <c r="K46" s="183"/>
      <c r="L46" s="183" t="str">
        <f>Jul!AI$93</f>
        <v/>
      </c>
      <c r="M46" s="184"/>
      <c r="N46" s="521" t="str">
        <f>Jul!AK$93</f>
        <v/>
      </c>
      <c r="O46" s="522">
        <f>Jul!AL$93</f>
        <v>0</v>
      </c>
      <c r="P46" s="522">
        <f>Jul!AN$93</f>
        <v>0</v>
      </c>
      <c r="Q46" s="385" t="str">
        <f>Jul!AP$93</f>
        <v/>
      </c>
      <c r="R46" s="382" t="str">
        <f>Jul!AQ$93</f>
        <v/>
      </c>
      <c r="S46" s="187"/>
      <c r="T46" s="523"/>
      <c r="U46" s="507"/>
      <c r="V46" s="524"/>
      <c r="W46" s="525"/>
      <c r="X46" s="526"/>
      <c r="Y46" s="527"/>
      <c r="Z46" s="508"/>
    </row>
    <row r="47" spans="1:26" ht="14.1" customHeight="1" x14ac:dyDescent="0.2">
      <c r="A47" s="222" t="s">
        <v>173</v>
      </c>
      <c r="B47" s="181">
        <v>8</v>
      </c>
      <c r="C47" s="181"/>
      <c r="D47" s="183"/>
      <c r="E47" s="184"/>
      <c r="F47" s="185"/>
      <c r="G47" s="181"/>
      <c r="H47" s="181"/>
      <c r="I47" s="528"/>
      <c r="J47" s="182"/>
      <c r="K47" s="183"/>
      <c r="L47" s="183" t="str">
        <f>Aug!AI$93</f>
        <v/>
      </c>
      <c r="M47" s="184"/>
      <c r="N47" s="521" t="str">
        <f>Aug!AK$93</f>
        <v/>
      </c>
      <c r="O47" s="522">
        <f>Aug!AL$93</f>
        <v>0</v>
      </c>
      <c r="P47" s="522">
        <f>Aug!AN$93</f>
        <v>0</v>
      </c>
      <c r="Q47" s="385" t="str">
        <f>Aug!AP$93</f>
        <v/>
      </c>
      <c r="R47" s="382" t="str">
        <f>Aug!AQ$93</f>
        <v/>
      </c>
      <c r="S47" s="187"/>
      <c r="T47" s="523"/>
      <c r="U47" s="507"/>
      <c r="V47" s="524"/>
      <c r="W47" s="525"/>
      <c r="X47" s="526"/>
      <c r="Y47" s="527"/>
      <c r="Z47" s="508"/>
    </row>
    <row r="48" spans="1:26" ht="14.1" customHeight="1" x14ac:dyDescent="0.2">
      <c r="A48" s="222" t="s">
        <v>174</v>
      </c>
      <c r="B48" s="181">
        <v>9</v>
      </c>
      <c r="C48" s="181"/>
      <c r="D48" s="183"/>
      <c r="E48" s="184"/>
      <c r="F48" s="185"/>
      <c r="G48" s="181"/>
      <c r="H48" s="181"/>
      <c r="I48" s="528"/>
      <c r="J48" s="182"/>
      <c r="K48" s="183"/>
      <c r="L48" s="183" t="str">
        <f>Sep!AI$93</f>
        <v/>
      </c>
      <c r="M48" s="184"/>
      <c r="N48" s="521" t="str">
        <f>Sep!AK$93</f>
        <v/>
      </c>
      <c r="O48" s="522">
        <f>Sep!AL$93</f>
        <v>0</v>
      </c>
      <c r="P48" s="522">
        <f>Sep!AN$93</f>
        <v>0</v>
      </c>
      <c r="Q48" s="385" t="str">
        <f>Sep!AP$93</f>
        <v/>
      </c>
      <c r="R48" s="382" t="str">
        <f>Sep!AQ$93</f>
        <v/>
      </c>
      <c r="S48" s="187"/>
      <c r="T48" s="523"/>
      <c r="U48" s="507"/>
      <c r="V48" s="524"/>
      <c r="W48" s="525"/>
      <c r="X48" s="526"/>
      <c r="Y48" s="527"/>
      <c r="Z48" s="508"/>
    </row>
    <row r="49" spans="1:26" ht="14.1" customHeight="1" x14ac:dyDescent="0.2">
      <c r="A49" s="222" t="s">
        <v>175</v>
      </c>
      <c r="B49" s="181">
        <v>10</v>
      </c>
      <c r="C49" s="181"/>
      <c r="D49" s="183"/>
      <c r="E49" s="184"/>
      <c r="F49" s="185"/>
      <c r="G49" s="181"/>
      <c r="H49" s="181"/>
      <c r="I49" s="528"/>
      <c r="J49" s="182"/>
      <c r="K49" s="183"/>
      <c r="L49" s="183" t="str">
        <f>Okt!AI$93</f>
        <v/>
      </c>
      <c r="M49" s="184"/>
      <c r="N49" s="521" t="str">
        <f>Okt!AK$93</f>
        <v/>
      </c>
      <c r="O49" s="522">
        <f>Okt!AL$93</f>
        <v>0</v>
      </c>
      <c r="P49" s="522">
        <f>Okt!AN$93</f>
        <v>0</v>
      </c>
      <c r="Q49" s="385" t="str">
        <f>Okt!AP$93</f>
        <v/>
      </c>
      <c r="R49" s="382" t="str">
        <f>Okt!AQ$93</f>
        <v/>
      </c>
      <c r="S49" s="187"/>
      <c r="T49" s="523"/>
      <c r="U49" s="507"/>
      <c r="V49" s="524"/>
      <c r="W49" s="525"/>
      <c r="X49" s="526"/>
      <c r="Y49" s="527"/>
      <c r="Z49" s="508"/>
    </row>
    <row r="50" spans="1:26" ht="14.1" customHeight="1" x14ac:dyDescent="0.2">
      <c r="A50" s="222" t="s">
        <v>176</v>
      </c>
      <c r="B50" s="181">
        <v>11</v>
      </c>
      <c r="C50" s="181"/>
      <c r="D50" s="183"/>
      <c r="E50" s="184"/>
      <c r="F50" s="185"/>
      <c r="G50" s="181"/>
      <c r="H50" s="181"/>
      <c r="I50" s="528"/>
      <c r="J50" s="182"/>
      <c r="K50" s="183"/>
      <c r="L50" s="183" t="str">
        <f>Nov!AI$93</f>
        <v/>
      </c>
      <c r="M50" s="184"/>
      <c r="N50" s="521" t="str">
        <f>Nov!AK$93</f>
        <v/>
      </c>
      <c r="O50" s="522">
        <f>Nov!AL$93</f>
        <v>0</v>
      </c>
      <c r="P50" s="522">
        <f>Nov!AN$93</f>
        <v>0</v>
      </c>
      <c r="Q50" s="385" t="str">
        <f>Nov!AP$93</f>
        <v/>
      </c>
      <c r="R50" s="382" t="str">
        <f>Nov!AQ$93</f>
        <v/>
      </c>
      <c r="S50" s="187"/>
      <c r="T50" s="523"/>
      <c r="U50" s="507"/>
      <c r="V50" s="524"/>
      <c r="W50" s="525"/>
      <c r="X50" s="526"/>
      <c r="Y50" s="527"/>
      <c r="Z50" s="508"/>
    </row>
    <row r="51" spans="1:26" ht="14.1" customHeight="1" x14ac:dyDescent="0.2">
      <c r="A51" s="222" t="s">
        <v>177</v>
      </c>
      <c r="B51" s="181">
        <v>12</v>
      </c>
      <c r="C51" s="181"/>
      <c r="D51" s="183"/>
      <c r="E51" s="184"/>
      <c r="F51" s="185"/>
      <c r="G51" s="181"/>
      <c r="H51" s="181"/>
      <c r="I51" s="528"/>
      <c r="J51" s="182"/>
      <c r="K51" s="183"/>
      <c r="L51" s="183" t="str">
        <f>Dez!AI$93</f>
        <v/>
      </c>
      <c r="M51" s="184"/>
      <c r="N51" s="521" t="str">
        <f>Dez!AK$93</f>
        <v/>
      </c>
      <c r="O51" s="522">
        <f>Dez!AL$93</f>
        <v>0</v>
      </c>
      <c r="P51" s="522">
        <f>Dez!AN$93</f>
        <v>0</v>
      </c>
      <c r="Q51" s="385" t="str">
        <f>Dez!AP$93</f>
        <v/>
      </c>
      <c r="R51" s="382" t="str">
        <f>Dez!AQ$93</f>
        <v/>
      </c>
      <c r="S51" s="187"/>
      <c r="T51" s="523"/>
      <c r="U51" s="507"/>
      <c r="V51" s="524"/>
      <c r="W51" s="525"/>
      <c r="X51" s="526"/>
      <c r="Y51" s="527"/>
      <c r="Z51" s="508"/>
    </row>
    <row r="52" spans="1:26" ht="14.1" customHeight="1" thickBot="1" x14ac:dyDescent="0.25">
      <c r="A52" s="735">
        <f ca="1">IF(A89=1,MONTH(TODAY()),0)</f>
        <v>0</v>
      </c>
      <c r="B52" s="736"/>
      <c r="C52" s="736"/>
      <c r="D52" s="736"/>
      <c r="E52" s="736"/>
      <c r="F52" s="736"/>
      <c r="G52" s="736"/>
      <c r="H52" s="736"/>
      <c r="I52" s="736"/>
      <c r="J52" s="736"/>
      <c r="K52" s="736"/>
      <c r="L52" s="736"/>
      <c r="M52" s="736"/>
      <c r="N52" s="736"/>
      <c r="O52" s="736"/>
      <c r="P52" s="736"/>
      <c r="Q52" s="736"/>
      <c r="R52" s="736"/>
      <c r="S52" s="736"/>
      <c r="T52" s="736"/>
      <c r="U52" s="736"/>
      <c r="V52" s="736"/>
      <c r="W52" s="736"/>
      <c r="X52" s="736"/>
      <c r="Y52" s="736"/>
      <c r="Z52" s="737"/>
    </row>
    <row r="53" spans="1:26" ht="27.95" customHeight="1" thickBot="1" x14ac:dyDescent="0.25">
      <c r="A53" s="727" t="s">
        <v>672</v>
      </c>
      <c r="B53" s="738"/>
      <c r="C53" s="738"/>
      <c r="D53" s="738"/>
      <c r="E53" s="738"/>
      <c r="F53" s="738"/>
      <c r="G53" s="738"/>
      <c r="H53" s="738"/>
      <c r="I53" s="738"/>
      <c r="J53" s="738"/>
      <c r="K53" s="738"/>
      <c r="L53" s="738"/>
      <c r="M53" s="738"/>
      <c r="N53" s="738"/>
      <c r="O53" s="738"/>
      <c r="P53" s="738"/>
      <c r="Q53" s="738"/>
      <c r="R53" s="738"/>
      <c r="S53" s="738"/>
      <c r="T53" s="738"/>
      <c r="U53" s="738"/>
      <c r="V53" s="738"/>
      <c r="W53" s="738"/>
      <c r="X53" s="738"/>
      <c r="Y53" s="738"/>
      <c r="Z53" s="739"/>
    </row>
    <row r="54" spans="1:26" ht="14.1" customHeight="1" x14ac:dyDescent="0.2">
      <c r="A54" s="735">
        <f ca="1">IF(A91=1,MONTH(TODAY()),0)</f>
        <v>0</v>
      </c>
      <c r="B54" s="736"/>
      <c r="C54" s="736"/>
      <c r="D54" s="736"/>
      <c r="E54" s="736"/>
      <c r="F54" s="736"/>
      <c r="G54" s="736"/>
      <c r="H54" s="736"/>
      <c r="I54" s="736"/>
      <c r="J54" s="736"/>
      <c r="K54" s="736"/>
      <c r="L54" s="736"/>
      <c r="M54" s="736"/>
      <c r="N54" s="736"/>
      <c r="O54" s="736"/>
      <c r="P54" s="736"/>
      <c r="Q54" s="736"/>
      <c r="R54" s="736"/>
      <c r="S54" s="736"/>
      <c r="T54" s="736"/>
      <c r="U54" s="736"/>
      <c r="V54" s="736"/>
      <c r="W54" s="736"/>
      <c r="X54" s="736"/>
      <c r="Y54" s="736"/>
      <c r="Z54" s="737"/>
    </row>
    <row r="55" spans="1:26" ht="14.1" hidden="1" customHeight="1" x14ac:dyDescent="0.2">
      <c r="A55" s="175"/>
      <c r="B55" s="176" t="s">
        <v>165</v>
      </c>
      <c r="C55" s="176" t="s">
        <v>279</v>
      </c>
      <c r="D55" s="176" t="s">
        <v>280</v>
      </c>
      <c r="E55" s="176" t="s">
        <v>281</v>
      </c>
      <c r="F55" s="176" t="s">
        <v>282</v>
      </c>
      <c r="G55" s="176" t="s">
        <v>290</v>
      </c>
      <c r="H55" s="236" t="s">
        <v>368</v>
      </c>
      <c r="I55" s="51"/>
      <c r="J55" s="51"/>
      <c r="K55" s="51" t="s">
        <v>166</v>
      </c>
      <c r="L55" s="51"/>
      <c r="M55" s="51" t="s">
        <v>268</v>
      </c>
      <c r="N55" s="51"/>
      <c r="O55" s="51"/>
      <c r="P55" s="51"/>
      <c r="Q55" s="51"/>
      <c r="R55" s="51"/>
      <c r="S55" s="51" t="s">
        <v>253</v>
      </c>
      <c r="T55" s="51" t="s">
        <v>254</v>
      </c>
      <c r="U55" s="51"/>
      <c r="V55" s="51"/>
      <c r="W55" s="177"/>
      <c r="X55" s="177" t="s">
        <v>291</v>
      </c>
      <c r="Y55" s="206" t="s">
        <v>284</v>
      </c>
      <c r="Z55" s="178"/>
    </row>
    <row r="56" spans="1:26" ht="14.1" hidden="1" customHeight="1" x14ac:dyDescent="0.2">
      <c r="A56" s="175"/>
      <c r="B56" s="176"/>
      <c r="C56" s="176"/>
      <c r="D56" s="176"/>
      <c r="E56" s="176"/>
      <c r="F56" s="176"/>
      <c r="G56" s="181"/>
      <c r="H56" s="176"/>
      <c r="I56" s="179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 t="s">
        <v>75</v>
      </c>
      <c r="U56" s="51"/>
      <c r="V56" s="206"/>
      <c r="W56" s="177"/>
      <c r="X56" s="177" t="e">
        <f>IF(YEAR(Start!B50)=Start!D73,TEXT(Start!B50-DATE(YEAR(Start!B50),1,0),"0"),-1)</f>
        <v>#VALUE!</v>
      </c>
      <c r="Y56" s="180"/>
      <c r="Z56" s="223"/>
    </row>
    <row r="57" spans="1:26" ht="14.1" customHeight="1" x14ac:dyDescent="0.2">
      <c r="A57" s="222" t="s">
        <v>167</v>
      </c>
      <c r="B57" s="181">
        <v>1</v>
      </c>
      <c r="C57" s="181"/>
      <c r="D57" s="183"/>
      <c r="E57" s="184"/>
      <c r="F57" s="185"/>
      <c r="G57" s="181"/>
      <c r="H57" s="181"/>
      <c r="I57" s="528"/>
      <c r="J57" s="182"/>
      <c r="K57" s="183"/>
      <c r="L57" s="183" t="str">
        <f>Jan!AI$94</f>
        <v/>
      </c>
      <c r="M57" s="184"/>
      <c r="N57" s="521" t="str">
        <f>Jan!AK$94</f>
        <v/>
      </c>
      <c r="O57" s="522" t="str">
        <f>Jan!AL$94</f>
        <v/>
      </c>
      <c r="P57" s="522" t="str">
        <f>Jan!AN$94</f>
        <v/>
      </c>
      <c r="Q57" s="385" t="str">
        <f>Jan!AP$94</f>
        <v/>
      </c>
      <c r="R57" s="382" t="str">
        <f>Jan!AQ$94</f>
        <v/>
      </c>
      <c r="S57" s="187"/>
      <c r="T57" s="523"/>
      <c r="U57" s="507"/>
      <c r="V57" s="524"/>
      <c r="W57" s="525"/>
      <c r="X57" s="526"/>
      <c r="Y57" s="527"/>
      <c r="Z57" s="508"/>
    </row>
    <row r="58" spans="1:26" ht="14.1" customHeight="1" x14ac:dyDescent="0.2">
      <c r="A58" s="222" t="s">
        <v>168</v>
      </c>
      <c r="B58" s="181">
        <v>2</v>
      </c>
      <c r="C58" s="181"/>
      <c r="D58" s="183"/>
      <c r="E58" s="184"/>
      <c r="F58" s="185"/>
      <c r="G58" s="181"/>
      <c r="H58" s="181"/>
      <c r="I58" s="528"/>
      <c r="J58" s="182"/>
      <c r="K58" s="183"/>
      <c r="L58" s="183" t="str">
        <f>Feb!AI$94</f>
        <v/>
      </c>
      <c r="M58" s="184"/>
      <c r="N58" s="521" t="str">
        <f>Feb!AK$94</f>
        <v/>
      </c>
      <c r="O58" s="522" t="str">
        <f>Feb!AL$94</f>
        <v/>
      </c>
      <c r="P58" s="522" t="str">
        <f>Feb!AN$94</f>
        <v/>
      </c>
      <c r="Q58" s="385" t="str">
        <f>Feb!AP$94</f>
        <v/>
      </c>
      <c r="R58" s="382" t="str">
        <f>Feb!AQ$94</f>
        <v/>
      </c>
      <c r="S58" s="187"/>
      <c r="T58" s="523"/>
      <c r="U58" s="507"/>
      <c r="V58" s="524"/>
      <c r="W58" s="525"/>
      <c r="X58" s="526"/>
      <c r="Y58" s="527"/>
      <c r="Z58" s="508"/>
    </row>
    <row r="59" spans="1:26" ht="14.1" customHeight="1" x14ac:dyDescent="0.2">
      <c r="A59" s="222" t="s">
        <v>169</v>
      </c>
      <c r="B59" s="181">
        <v>3</v>
      </c>
      <c r="C59" s="181"/>
      <c r="D59" s="183"/>
      <c r="E59" s="184"/>
      <c r="F59" s="185"/>
      <c r="G59" s="181"/>
      <c r="H59" s="181"/>
      <c r="I59" s="528"/>
      <c r="J59" s="182"/>
      <c r="K59" s="183"/>
      <c r="L59" s="183" t="str">
        <f>Mar!AI$94</f>
        <v/>
      </c>
      <c r="M59" s="184"/>
      <c r="N59" s="521" t="str">
        <f>Mar!AK$94</f>
        <v/>
      </c>
      <c r="O59" s="522" t="str">
        <f>Mar!AL$94</f>
        <v/>
      </c>
      <c r="P59" s="522" t="str">
        <f>Mar!AN$94</f>
        <v/>
      </c>
      <c r="Q59" s="385" t="str">
        <f>Mar!AP$94</f>
        <v/>
      </c>
      <c r="R59" s="382" t="str">
        <f>Mar!AQ$94</f>
        <v/>
      </c>
      <c r="S59" s="187"/>
      <c r="T59" s="523"/>
      <c r="U59" s="507"/>
      <c r="V59" s="524"/>
      <c r="W59" s="525"/>
      <c r="X59" s="526"/>
      <c r="Y59" s="527"/>
      <c r="Z59" s="508"/>
    </row>
    <row r="60" spans="1:26" ht="14.1" customHeight="1" x14ac:dyDescent="0.2">
      <c r="A60" s="222" t="s">
        <v>170</v>
      </c>
      <c r="B60" s="181">
        <v>4</v>
      </c>
      <c r="C60" s="181"/>
      <c r="D60" s="183"/>
      <c r="E60" s="184"/>
      <c r="F60" s="185"/>
      <c r="G60" s="181"/>
      <c r="H60" s="181"/>
      <c r="I60" s="528"/>
      <c r="J60" s="182"/>
      <c r="K60" s="183"/>
      <c r="L60" s="183" t="str">
        <f>Apr!AI$94</f>
        <v/>
      </c>
      <c r="M60" s="184"/>
      <c r="N60" s="521" t="str">
        <f>Apr!AK$94</f>
        <v/>
      </c>
      <c r="O60" s="522" t="str">
        <f>Apr!AL$94</f>
        <v/>
      </c>
      <c r="P60" s="522" t="str">
        <f>Apr!AN$94</f>
        <v/>
      </c>
      <c r="Q60" s="385" t="str">
        <f>Apr!AP$94</f>
        <v/>
      </c>
      <c r="R60" s="382" t="str">
        <f>Apr!AQ$94</f>
        <v/>
      </c>
      <c r="S60" s="187"/>
      <c r="T60" s="523"/>
      <c r="U60" s="507"/>
      <c r="V60" s="524"/>
      <c r="W60" s="525"/>
      <c r="X60" s="526"/>
      <c r="Y60" s="527"/>
      <c r="Z60" s="508"/>
    </row>
    <row r="61" spans="1:26" ht="14.1" customHeight="1" x14ac:dyDescent="0.2">
      <c r="A61" s="222" t="s">
        <v>127</v>
      </c>
      <c r="B61" s="181">
        <v>5</v>
      </c>
      <c r="C61" s="181"/>
      <c r="D61" s="183"/>
      <c r="E61" s="184"/>
      <c r="F61" s="185"/>
      <c r="G61" s="181"/>
      <c r="H61" s="181"/>
      <c r="I61" s="528"/>
      <c r="J61" s="182"/>
      <c r="K61" s="183"/>
      <c r="L61" s="183" t="str">
        <f>Mai!AI$94</f>
        <v/>
      </c>
      <c r="M61" s="184"/>
      <c r="N61" s="521" t="str">
        <f>Mai!AK$94</f>
        <v/>
      </c>
      <c r="O61" s="522" t="str">
        <f>Mai!AL$94</f>
        <v/>
      </c>
      <c r="P61" s="522" t="str">
        <f>Mai!AN$94</f>
        <v/>
      </c>
      <c r="Q61" s="385" t="str">
        <f>Mai!AP$94</f>
        <v/>
      </c>
      <c r="R61" s="382" t="str">
        <f>Mai!AQ$94</f>
        <v/>
      </c>
      <c r="S61" s="187"/>
      <c r="T61" s="523"/>
      <c r="U61" s="507"/>
      <c r="V61" s="524"/>
      <c r="W61" s="525"/>
      <c r="X61" s="526"/>
      <c r="Y61" s="527"/>
      <c r="Z61" s="508"/>
    </row>
    <row r="62" spans="1:26" ht="14.1" customHeight="1" x14ac:dyDescent="0.2">
      <c r="A62" s="222" t="s">
        <v>171</v>
      </c>
      <c r="B62" s="181">
        <v>6</v>
      </c>
      <c r="C62" s="181"/>
      <c r="D62" s="183"/>
      <c r="E62" s="184"/>
      <c r="F62" s="185"/>
      <c r="G62" s="181"/>
      <c r="H62" s="181"/>
      <c r="I62" s="528"/>
      <c r="J62" s="182"/>
      <c r="K62" s="183"/>
      <c r="L62" s="183" t="str">
        <f>Jun!AI$94</f>
        <v/>
      </c>
      <c r="M62" s="184"/>
      <c r="N62" s="521" t="str">
        <f>Jun!AK$94</f>
        <v/>
      </c>
      <c r="O62" s="522" t="str">
        <f>Jun!AL$94</f>
        <v/>
      </c>
      <c r="P62" s="522" t="str">
        <f>Jun!AN$94</f>
        <v/>
      </c>
      <c r="Q62" s="385" t="str">
        <f>Jun!AP$94</f>
        <v/>
      </c>
      <c r="R62" s="382" t="str">
        <f>Jun!AQ$94</f>
        <v/>
      </c>
      <c r="S62" s="187"/>
      <c r="T62" s="523"/>
      <c r="U62" s="507"/>
      <c r="V62" s="524"/>
      <c r="W62" s="525"/>
      <c r="X62" s="526"/>
      <c r="Y62" s="527"/>
      <c r="Z62" s="508"/>
    </row>
    <row r="63" spans="1:26" ht="14.1" customHeight="1" x14ac:dyDescent="0.2">
      <c r="A63" s="222" t="s">
        <v>172</v>
      </c>
      <c r="B63" s="181">
        <v>7</v>
      </c>
      <c r="C63" s="181"/>
      <c r="D63" s="183"/>
      <c r="E63" s="184"/>
      <c r="F63" s="185"/>
      <c r="G63" s="181"/>
      <c r="H63" s="181"/>
      <c r="I63" s="528"/>
      <c r="J63" s="182"/>
      <c r="K63" s="183"/>
      <c r="L63" s="183" t="str">
        <f>Jul!AI$94</f>
        <v/>
      </c>
      <c r="M63" s="184"/>
      <c r="N63" s="521" t="str">
        <f>Jul!AK$94</f>
        <v/>
      </c>
      <c r="O63" s="522" t="str">
        <f>Jul!AL$94</f>
        <v/>
      </c>
      <c r="P63" s="522" t="str">
        <f>Jul!AN$94</f>
        <v/>
      </c>
      <c r="Q63" s="385" t="str">
        <f>Jul!AP$94</f>
        <v/>
      </c>
      <c r="R63" s="382" t="str">
        <f>Jul!AQ$94</f>
        <v/>
      </c>
      <c r="S63" s="187"/>
      <c r="T63" s="523"/>
      <c r="U63" s="507"/>
      <c r="V63" s="524"/>
      <c r="W63" s="525"/>
      <c r="X63" s="526"/>
      <c r="Y63" s="527"/>
      <c r="Z63" s="508"/>
    </row>
    <row r="64" spans="1:26" ht="14.1" customHeight="1" x14ac:dyDescent="0.2">
      <c r="A64" s="222" t="s">
        <v>173</v>
      </c>
      <c r="B64" s="181">
        <v>8</v>
      </c>
      <c r="C64" s="181"/>
      <c r="D64" s="183"/>
      <c r="E64" s="184"/>
      <c r="F64" s="185"/>
      <c r="G64" s="181"/>
      <c r="H64" s="181"/>
      <c r="I64" s="528"/>
      <c r="J64" s="182"/>
      <c r="K64" s="183"/>
      <c r="L64" s="183" t="str">
        <f>Aug!AI$94</f>
        <v/>
      </c>
      <c r="M64" s="184"/>
      <c r="N64" s="521" t="str">
        <f>Aug!AK$94</f>
        <v/>
      </c>
      <c r="O64" s="522" t="str">
        <f>Aug!AL$94</f>
        <v/>
      </c>
      <c r="P64" s="522" t="str">
        <f>Aug!AN$94</f>
        <v/>
      </c>
      <c r="Q64" s="385" t="str">
        <f>Aug!AP$94</f>
        <v/>
      </c>
      <c r="R64" s="382" t="str">
        <f>Aug!AQ$94</f>
        <v/>
      </c>
      <c r="S64" s="187"/>
      <c r="T64" s="523"/>
      <c r="U64" s="507"/>
      <c r="V64" s="524"/>
      <c r="W64" s="525"/>
      <c r="X64" s="526"/>
      <c r="Y64" s="527"/>
      <c r="Z64" s="508"/>
    </row>
    <row r="65" spans="1:26" ht="14.1" customHeight="1" x14ac:dyDescent="0.2">
      <c r="A65" s="222" t="s">
        <v>174</v>
      </c>
      <c r="B65" s="181">
        <v>9</v>
      </c>
      <c r="C65" s="181"/>
      <c r="D65" s="183"/>
      <c r="E65" s="184"/>
      <c r="F65" s="185"/>
      <c r="G65" s="181"/>
      <c r="H65" s="181"/>
      <c r="I65" s="528"/>
      <c r="J65" s="182"/>
      <c r="K65" s="183"/>
      <c r="L65" s="183" t="str">
        <f>Sep!AI$94</f>
        <v/>
      </c>
      <c r="M65" s="184"/>
      <c r="N65" s="521" t="str">
        <f>Sep!AK$94</f>
        <v/>
      </c>
      <c r="O65" s="522" t="str">
        <f>Sep!AL$94</f>
        <v/>
      </c>
      <c r="P65" s="522" t="str">
        <f>Sep!AN$94</f>
        <v/>
      </c>
      <c r="Q65" s="385" t="str">
        <f>Sep!AP$94</f>
        <v/>
      </c>
      <c r="R65" s="382" t="str">
        <f>Sep!AQ$94</f>
        <v/>
      </c>
      <c r="S65" s="187"/>
      <c r="T65" s="523"/>
      <c r="U65" s="507"/>
      <c r="V65" s="524"/>
      <c r="W65" s="525"/>
      <c r="X65" s="526"/>
      <c r="Y65" s="527"/>
      <c r="Z65" s="508"/>
    </row>
    <row r="66" spans="1:26" ht="14.1" customHeight="1" x14ac:dyDescent="0.2">
      <c r="A66" s="222" t="s">
        <v>175</v>
      </c>
      <c r="B66" s="181">
        <v>10</v>
      </c>
      <c r="C66" s="181"/>
      <c r="D66" s="183"/>
      <c r="E66" s="184"/>
      <c r="F66" s="185"/>
      <c r="G66" s="181"/>
      <c r="H66" s="181"/>
      <c r="I66" s="528"/>
      <c r="J66" s="182"/>
      <c r="K66" s="183"/>
      <c r="L66" s="183" t="str">
        <f>Okt!AI$94</f>
        <v/>
      </c>
      <c r="M66" s="184"/>
      <c r="N66" s="521" t="str">
        <f>Okt!AK$94</f>
        <v/>
      </c>
      <c r="O66" s="522" t="str">
        <f>Okt!AL$94</f>
        <v/>
      </c>
      <c r="P66" s="522" t="str">
        <f>Okt!AN$94</f>
        <v/>
      </c>
      <c r="Q66" s="385" t="str">
        <f>Okt!AP$94</f>
        <v/>
      </c>
      <c r="R66" s="382" t="str">
        <f>Okt!AQ$94</f>
        <v/>
      </c>
      <c r="S66" s="187"/>
      <c r="T66" s="523"/>
      <c r="U66" s="507"/>
      <c r="V66" s="524"/>
      <c r="W66" s="525"/>
      <c r="X66" s="526"/>
      <c r="Y66" s="527"/>
      <c r="Z66" s="508"/>
    </row>
    <row r="67" spans="1:26" ht="14.1" customHeight="1" x14ac:dyDescent="0.2">
      <c r="A67" s="222" t="s">
        <v>176</v>
      </c>
      <c r="B67" s="181">
        <v>11</v>
      </c>
      <c r="C67" s="181"/>
      <c r="D67" s="183"/>
      <c r="E67" s="184"/>
      <c r="F67" s="185"/>
      <c r="G67" s="181"/>
      <c r="H67" s="181"/>
      <c r="I67" s="528"/>
      <c r="J67" s="182"/>
      <c r="K67" s="183"/>
      <c r="L67" s="183" t="str">
        <f>Nov!AI$94</f>
        <v/>
      </c>
      <c r="M67" s="184"/>
      <c r="N67" s="521" t="str">
        <f>Nov!AK$94</f>
        <v/>
      </c>
      <c r="O67" s="522" t="str">
        <f>Nov!AL$94</f>
        <v/>
      </c>
      <c r="P67" s="522" t="str">
        <f>Nov!AN$94</f>
        <v/>
      </c>
      <c r="Q67" s="385" t="str">
        <f>Nov!AP$94</f>
        <v/>
      </c>
      <c r="R67" s="382" t="str">
        <f>Nov!AQ$94</f>
        <v/>
      </c>
      <c r="S67" s="187"/>
      <c r="T67" s="523"/>
      <c r="U67" s="507"/>
      <c r="V67" s="524"/>
      <c r="W67" s="525"/>
      <c r="X67" s="526"/>
      <c r="Y67" s="527"/>
      <c r="Z67" s="508"/>
    </row>
    <row r="68" spans="1:26" ht="14.1" customHeight="1" x14ac:dyDescent="0.2">
      <c r="A68" s="222" t="s">
        <v>177</v>
      </c>
      <c r="B68" s="181">
        <v>12</v>
      </c>
      <c r="C68" s="181"/>
      <c r="D68" s="183"/>
      <c r="E68" s="184"/>
      <c r="F68" s="185"/>
      <c r="G68" s="181"/>
      <c r="H68" s="181"/>
      <c r="I68" s="528"/>
      <c r="J68" s="182"/>
      <c r="K68" s="183"/>
      <c r="L68" s="183" t="str">
        <f>Dez!AI$94</f>
        <v/>
      </c>
      <c r="M68" s="184"/>
      <c r="N68" s="521" t="str">
        <f>Dez!AK$94</f>
        <v/>
      </c>
      <c r="O68" s="522" t="str">
        <f>Dez!AL$94</f>
        <v/>
      </c>
      <c r="P68" s="522" t="str">
        <f>Dez!AN$94</f>
        <v/>
      </c>
      <c r="Q68" s="385" t="str">
        <f>Dez!AP$94</f>
        <v/>
      </c>
      <c r="R68" s="382" t="str">
        <f>Dez!AQ$94</f>
        <v/>
      </c>
      <c r="S68" s="187"/>
      <c r="T68" s="523"/>
      <c r="U68" s="507"/>
      <c r="V68" s="524"/>
      <c r="W68" s="525"/>
      <c r="X68" s="526"/>
      <c r="Y68" s="527"/>
      <c r="Z68" s="508"/>
    </row>
    <row r="69" spans="1:26" ht="14.1" customHeight="1" thickBot="1" x14ac:dyDescent="0.25">
      <c r="A69" s="735">
        <f ca="1">IF(A106=1,MONTH(TODAY()),0)</f>
        <v>0</v>
      </c>
      <c r="B69" s="736"/>
      <c r="C69" s="736"/>
      <c r="D69" s="736"/>
      <c r="E69" s="736"/>
      <c r="F69" s="736"/>
      <c r="G69" s="736"/>
      <c r="H69" s="736"/>
      <c r="I69" s="736"/>
      <c r="J69" s="736"/>
      <c r="K69" s="736"/>
      <c r="L69" s="736"/>
      <c r="M69" s="736"/>
      <c r="N69" s="736"/>
      <c r="O69" s="736"/>
      <c r="P69" s="736"/>
      <c r="Q69" s="736"/>
      <c r="R69" s="736"/>
      <c r="S69" s="736"/>
      <c r="T69" s="736"/>
      <c r="U69" s="736"/>
      <c r="V69" s="736"/>
      <c r="W69" s="736"/>
      <c r="X69" s="736"/>
      <c r="Y69" s="736"/>
      <c r="Z69" s="737"/>
    </row>
    <row r="70" spans="1:26" ht="27.95" customHeight="1" thickBot="1" x14ac:dyDescent="0.25">
      <c r="A70" s="727" t="s">
        <v>673</v>
      </c>
      <c r="B70" s="738"/>
      <c r="C70" s="738"/>
      <c r="D70" s="738"/>
      <c r="E70" s="738"/>
      <c r="F70" s="738"/>
      <c r="G70" s="738"/>
      <c r="H70" s="738"/>
      <c r="I70" s="738"/>
      <c r="J70" s="738"/>
      <c r="K70" s="738"/>
      <c r="L70" s="738"/>
      <c r="M70" s="738"/>
      <c r="N70" s="738"/>
      <c r="O70" s="738"/>
      <c r="P70" s="738"/>
      <c r="Q70" s="738"/>
      <c r="R70" s="738"/>
      <c r="S70" s="738"/>
      <c r="T70" s="738"/>
      <c r="U70" s="738"/>
      <c r="V70" s="738"/>
      <c r="W70" s="738"/>
      <c r="X70" s="738"/>
      <c r="Y70" s="738"/>
      <c r="Z70" s="739"/>
    </row>
    <row r="71" spans="1:26" ht="14.1" customHeight="1" x14ac:dyDescent="0.2">
      <c r="A71" s="735">
        <f ca="1">IF(A91=1,MONTH(TODAY()),0)</f>
        <v>0</v>
      </c>
      <c r="B71" s="736"/>
      <c r="C71" s="736"/>
      <c r="D71" s="736"/>
      <c r="E71" s="736"/>
      <c r="F71" s="736"/>
      <c r="G71" s="736"/>
      <c r="H71" s="736"/>
      <c r="I71" s="736"/>
      <c r="J71" s="736"/>
      <c r="K71" s="736"/>
      <c r="L71" s="736"/>
      <c r="M71" s="736"/>
      <c r="N71" s="736"/>
      <c r="O71" s="736"/>
      <c r="P71" s="736"/>
      <c r="Q71" s="736"/>
      <c r="R71" s="736"/>
      <c r="S71" s="736"/>
      <c r="T71" s="736"/>
      <c r="U71" s="736"/>
      <c r="V71" s="736"/>
      <c r="W71" s="736"/>
      <c r="X71" s="736"/>
      <c r="Y71" s="736"/>
      <c r="Z71" s="737"/>
    </row>
    <row r="72" spans="1:26" ht="14.1" customHeight="1" x14ac:dyDescent="0.2">
      <c r="A72" s="518" t="s">
        <v>668</v>
      </c>
      <c r="B72" s="189"/>
      <c r="C72" s="189"/>
      <c r="D72" s="189"/>
      <c r="E72" s="189"/>
      <c r="F72" s="189"/>
      <c r="G72" s="189"/>
      <c r="H72" s="189"/>
      <c r="I72" s="533"/>
      <c r="J72" s="519"/>
      <c r="K72" s="109"/>
      <c r="L72" s="109">
        <f>MAX(L40:L51)</f>
        <v>0</v>
      </c>
      <c r="M72" s="110"/>
      <c r="N72" s="520" t="str">
        <f>IF(ISNA(VLOOKUP(L72,L40:R51,3,FALSE)),"",VLOOKUP(L72,L40:R51,3,FALSE))</f>
        <v/>
      </c>
      <c r="O72" s="190" t="str">
        <f>IF(ISNA(VLOOKUP(L72,L40:R51,4,FALSE)),"",VLOOKUP(L72,L40:R51,4,FALSE))</f>
        <v/>
      </c>
      <c r="P72" s="190" t="str">
        <f>IF(ISNA(VLOOKUP(L72,L40:R51,5,FALSE)),"",VLOOKUP(L72,L40:R51,5,FALSE))</f>
        <v/>
      </c>
      <c r="Q72" s="111" t="str">
        <f>IF(ISNA(VLOOKUP(L72,L40:R51,6,FALSE)),"",VLOOKUP(L72,L40:R51,6,FALSE))</f>
        <v/>
      </c>
      <c r="R72" s="109" t="str">
        <f>IF(ISNA(VLOOKUP(L72,L40:R51,7,FALSE)),"",VLOOKUP(L72,L40:R51,7,FALSE))</f>
        <v/>
      </c>
      <c r="S72" s="109"/>
      <c r="T72" s="529"/>
      <c r="U72" s="764"/>
      <c r="V72" s="765"/>
      <c r="W72" s="530"/>
      <c r="X72" s="531"/>
      <c r="Y72" s="531"/>
      <c r="Z72" s="532"/>
    </row>
    <row r="73" spans="1:26" ht="14.1" customHeight="1" x14ac:dyDescent="0.2">
      <c r="A73" s="518" t="s">
        <v>669</v>
      </c>
      <c r="B73" s="189"/>
      <c r="C73" s="189"/>
      <c r="D73" s="189"/>
      <c r="E73" s="189"/>
      <c r="F73" s="189"/>
      <c r="G73" s="189"/>
      <c r="H73" s="189"/>
      <c r="I73" s="533"/>
      <c r="J73" s="519"/>
      <c r="K73" s="109"/>
      <c r="L73" s="109">
        <f>MAX(L57:L68)</f>
        <v>0</v>
      </c>
      <c r="M73" s="110"/>
      <c r="N73" s="520" t="str">
        <f>IF(ISNA(VLOOKUP(L73,L57:R68,3,FALSE)),"",VLOOKUP(L73,L57:R68,3,FALSE))</f>
        <v/>
      </c>
      <c r="O73" s="190" t="str">
        <f>IF(ISNA(VLOOKUP(L73,L57:R68,4,FALSE)),"",VLOOKUP(L73,L57:R68,4,FALSE))</f>
        <v/>
      </c>
      <c r="P73" s="190" t="str">
        <f>IF(ISNA(VLOOKUP(L73,L57:R68,5,FALSE)),"",VLOOKUP(L73,L57:R68,5,FALSE))</f>
        <v/>
      </c>
      <c r="Q73" s="111" t="str">
        <f>IF(ISNA(VLOOKUP(L73,L57:R68,6,FALSE)),"",VLOOKUP(L73,L57:R68,6,FALSE))</f>
        <v/>
      </c>
      <c r="R73" s="109" t="str">
        <f>IF(ISNA(VLOOKUP(L73,L57:R68,7,FALSE)),"",VLOOKUP(L73,L57:R68,7,FALSE))</f>
        <v/>
      </c>
      <c r="S73" s="109"/>
      <c r="T73" s="529"/>
      <c r="U73" s="764"/>
      <c r="V73" s="765"/>
      <c r="W73" s="530"/>
      <c r="X73" s="531"/>
      <c r="Y73" s="531"/>
      <c r="Z73" s="532"/>
    </row>
    <row r="74" spans="1:26" ht="14.1" customHeight="1" thickBot="1" x14ac:dyDescent="0.25">
      <c r="A74" s="757"/>
      <c r="B74" s="758"/>
      <c r="C74" s="758"/>
      <c r="D74" s="758"/>
      <c r="E74" s="758"/>
      <c r="F74" s="758"/>
      <c r="G74" s="758"/>
      <c r="H74" s="758"/>
      <c r="I74" s="758"/>
      <c r="J74" s="758"/>
      <c r="K74" s="540"/>
      <c r="L74" s="540"/>
      <c r="M74" s="540"/>
      <c r="N74" s="540"/>
      <c r="O74" s="540"/>
      <c r="P74" s="540"/>
      <c r="Q74" s="540"/>
      <c r="R74" s="540"/>
      <c r="S74" s="540"/>
      <c r="T74" s="540"/>
      <c r="U74" s="540"/>
      <c r="V74" s="540"/>
      <c r="W74" s="540"/>
      <c r="X74" s="540"/>
      <c r="Y74" s="540"/>
      <c r="Z74" s="562"/>
    </row>
  </sheetData>
  <sheetProtection algorithmName="SHA-512" hashValue="A9y2jn4Vu+zo7uYPlaYwF0ALU1NWQF0PBjpbbW8gouvDVPdtZRzgC/ECuo2BUv0WzVjrL+Xp4mVLbTYhhgv9KQ==" saltValue="JndetzbEUzWZdLvDGItO6w==" spinCount="100000" sheet="1" selectLockedCells="1"/>
  <mergeCells count="30">
    <mergeCell ref="T6:Z6"/>
    <mergeCell ref="A1:Z1"/>
    <mergeCell ref="A2:Z2"/>
    <mergeCell ref="A3:Z3"/>
    <mergeCell ref="A4:Z4"/>
    <mergeCell ref="A5:Z5"/>
    <mergeCell ref="U34:V34"/>
    <mergeCell ref="A7:Z7"/>
    <mergeCell ref="A8:Z8"/>
    <mergeCell ref="A9:Z9"/>
    <mergeCell ref="A24:Z24"/>
    <mergeCell ref="A25:Z25"/>
    <mergeCell ref="A28:Z28"/>
    <mergeCell ref="A29:Z29"/>
    <mergeCell ref="A30:Z30"/>
    <mergeCell ref="U31:V31"/>
    <mergeCell ref="U32:V32"/>
    <mergeCell ref="U33:V33"/>
    <mergeCell ref="A74:Z74"/>
    <mergeCell ref="A35:Z35"/>
    <mergeCell ref="A36:Z36"/>
    <mergeCell ref="A37:Z37"/>
    <mergeCell ref="A52:Z52"/>
    <mergeCell ref="A53:Z53"/>
    <mergeCell ref="A54:Z54"/>
    <mergeCell ref="A69:Z69"/>
    <mergeCell ref="A70:Z70"/>
    <mergeCell ref="A71:Z71"/>
    <mergeCell ref="U72:V72"/>
    <mergeCell ref="U73:V73"/>
  </mergeCells>
  <conditionalFormatting sqref="L31 N31:O31 L33:L34 P33:S34 O34">
    <cfRule type="cellIs" dxfId="16" priority="38" stopIfTrue="1" operator="equal">
      <formula>0</formula>
    </cfRule>
  </conditionalFormatting>
  <conditionalFormatting sqref="L72:S73">
    <cfRule type="cellIs" dxfId="15" priority="1" stopIfTrue="1" operator="equal">
      <formula>0</formula>
    </cfRule>
  </conditionalFormatting>
  <conditionalFormatting sqref="N32:N34">
    <cfRule type="cellIs" dxfId="14" priority="36" stopIfTrue="1" operator="equal">
      <formula>0</formula>
    </cfRule>
  </conditionalFormatting>
  <conditionalFormatting sqref="N40:R68">
    <cfRule type="cellIs" dxfId="13" priority="14" stopIfTrue="1" operator="equal">
      <formula>0</formula>
    </cfRule>
  </conditionalFormatting>
  <conditionalFormatting sqref="O12:O23 P26 O27">
    <cfRule type="cellIs" dxfId="12" priority="39" stopIfTrue="1" operator="equal">
      <formula>0</formula>
    </cfRule>
  </conditionalFormatting>
  <conditionalFormatting sqref="O33">
    <cfRule type="cellIs" dxfId="11" priority="37" stopIfTrue="1" operator="equal">
      <formula>999999</formula>
    </cfRule>
  </conditionalFormatting>
  <conditionalFormatting sqref="O41:O51">
    <cfRule type="cellIs" dxfId="10" priority="23" stopIfTrue="1" operator="equal">
      <formula>0</formula>
    </cfRule>
  </conditionalFormatting>
  <conditionalFormatting sqref="O58:O68">
    <cfRule type="cellIs" dxfId="9" priority="18" stopIfTrue="1" operator="equal">
      <formula>0</formula>
    </cfRule>
  </conditionalFormatting>
  <printOptions horizontalCentered="1" verticalCentered="1"/>
  <pageMargins left="0" right="0" top="0.39370078740157483" bottom="0.39370078740157483" header="0.39370078740157483" footer="0.39370078740157483"/>
  <pageSetup paperSize="9" scale="66" orientation="portrait" horizontalDpi="300" verticalDpi="300" r:id="rId1"/>
  <headerFooter alignWithMargins="0"/>
  <ignoredErrors>
    <ignoredError sqref="M12:M23 O33 Q33:Q34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5">
    <pageSetUpPr fitToPage="1"/>
  </sheetPr>
  <dimension ref="A1:S54"/>
  <sheetViews>
    <sheetView zoomScale="95" zoomScaleNormal="95" workbookViewId="0">
      <pane ySplit="8" topLeftCell="A10" activePane="bottomLeft" state="frozen"/>
      <selection activeCell="A9" sqref="A9:Y9"/>
      <selection pane="bottomLeft" activeCell="B34" sqref="B34"/>
    </sheetView>
  </sheetViews>
  <sheetFormatPr baseColWidth="10" defaultRowHeight="12.75" x14ac:dyDescent="0.2"/>
  <cols>
    <col min="1" max="1" width="2.7109375" customWidth="1"/>
    <col min="2" max="2" width="6.7109375" customWidth="1"/>
    <col min="3" max="4" width="5.7109375" customWidth="1"/>
    <col min="5" max="6" width="14.7109375" customWidth="1"/>
    <col min="7" max="7" width="12.7109375" customWidth="1"/>
    <col min="8" max="8" width="8.7109375" customWidth="1"/>
    <col min="9" max="9" width="10.7109375" customWidth="1"/>
    <col min="10" max="11" width="8.7109375" customWidth="1"/>
    <col min="12" max="12" width="12.7109375" customWidth="1"/>
    <col min="13" max="13" width="15.7109375" customWidth="1"/>
    <col min="14" max="14" width="8.7109375" customWidth="1"/>
    <col min="15" max="15" width="4.7109375" customWidth="1"/>
    <col min="16" max="16" width="15.7109375" customWidth="1"/>
    <col min="17" max="18" width="20.7109375" hidden="1" customWidth="1"/>
    <col min="19" max="19" width="2.7109375" customWidth="1"/>
  </cols>
  <sheetData>
    <row r="1" spans="1:19" ht="18" x14ac:dyDescent="0.2">
      <c r="A1" s="608"/>
      <c r="B1" s="609"/>
      <c r="C1" s="609"/>
      <c r="D1" s="609"/>
      <c r="E1" s="610"/>
      <c r="F1" s="610"/>
      <c r="G1" s="610"/>
      <c r="H1" s="610"/>
      <c r="I1" s="610"/>
      <c r="J1" s="611"/>
      <c r="K1" s="611"/>
      <c r="L1" s="611"/>
      <c r="M1" s="611"/>
      <c r="N1" s="611"/>
      <c r="O1" s="783"/>
      <c r="P1" s="783"/>
      <c r="Q1" s="783"/>
      <c r="R1" s="783"/>
      <c r="S1" s="612"/>
    </row>
    <row r="2" spans="1:19" ht="27.9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2"/>
    </row>
    <row r="3" spans="1:19" ht="12.75" customHeight="1" x14ac:dyDescent="0.2">
      <c r="A3" s="616"/>
      <c r="B3" s="617"/>
      <c r="C3" s="617"/>
      <c r="D3" s="617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9"/>
    </row>
    <row r="4" spans="1:19" ht="12.7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9"/>
    </row>
    <row r="5" spans="1:19" ht="12.75" customHeight="1" x14ac:dyDescent="0.2">
      <c r="A5" s="616"/>
      <c r="B5" s="617"/>
      <c r="C5" s="617"/>
      <c r="D5" s="617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9"/>
    </row>
    <row r="6" spans="1:19" ht="65.099999999999994" customHeight="1" x14ac:dyDescent="0.2">
      <c r="A6" s="2"/>
      <c r="B6" s="34" t="s">
        <v>94</v>
      </c>
      <c r="C6" s="144" t="s">
        <v>357</v>
      </c>
      <c r="D6" s="144" t="s">
        <v>358</v>
      </c>
      <c r="E6" s="12" t="s">
        <v>356</v>
      </c>
      <c r="F6" s="12" t="s">
        <v>355</v>
      </c>
      <c r="G6" s="12" t="s">
        <v>332</v>
      </c>
      <c r="H6" s="12" t="s">
        <v>21</v>
      </c>
      <c r="I6" s="12" t="s">
        <v>23</v>
      </c>
      <c r="J6" s="12" t="s">
        <v>22</v>
      </c>
      <c r="K6" s="12" t="s">
        <v>359</v>
      </c>
      <c r="L6" s="769" t="s">
        <v>353</v>
      </c>
      <c r="M6" s="542"/>
      <c r="N6" s="542"/>
      <c r="O6" s="542"/>
      <c r="P6" s="782"/>
      <c r="Q6" s="73"/>
      <c r="R6" s="73"/>
      <c r="S6" s="70"/>
    </row>
    <row r="7" spans="1:19" x14ac:dyDescent="0.2">
      <c r="A7" s="755"/>
      <c r="B7" s="756"/>
      <c r="C7" s="756"/>
      <c r="D7" s="756"/>
      <c r="E7" s="753"/>
      <c r="F7" s="753"/>
      <c r="G7" s="753"/>
      <c r="H7" s="753"/>
      <c r="I7" s="753"/>
      <c r="J7" s="753"/>
      <c r="K7" s="753"/>
      <c r="L7" s="753"/>
      <c r="M7" s="753"/>
      <c r="N7" s="753"/>
      <c r="O7" s="769"/>
      <c r="P7" s="769"/>
      <c r="Q7" s="769"/>
      <c r="R7" s="769"/>
      <c r="S7" s="754"/>
    </row>
    <row r="8" spans="1:19" ht="27.95" customHeight="1" x14ac:dyDescent="0.2">
      <c r="A8" s="557" t="s">
        <v>698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2"/>
    </row>
    <row r="9" spans="1:19" ht="12.75" customHeight="1" x14ac:dyDescent="0.2">
      <c r="A9" s="581"/>
      <c r="B9" s="560"/>
      <c r="C9" s="560"/>
      <c r="D9" s="560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778"/>
      <c r="P9" s="778"/>
      <c r="Q9" s="778"/>
      <c r="R9" s="778"/>
      <c r="S9" s="583"/>
    </row>
    <row r="10" spans="1:19" x14ac:dyDescent="0.2">
      <c r="A10" s="4"/>
      <c r="B10" s="137">
        <v>2001</v>
      </c>
      <c r="C10" s="138"/>
      <c r="D10" s="138"/>
      <c r="E10" s="22">
        <v>3280.49</v>
      </c>
      <c r="F10" s="139">
        <v>12.202361111111111</v>
      </c>
      <c r="G10" s="140"/>
      <c r="H10" s="140"/>
      <c r="I10" s="39">
        <f>IF(ISBLANK(F10),"",IF(ISBLANK(E10),"",IF(ISERROR(F10/E10),"",F10/E10)))</f>
        <v>3.7196763627113973E-3</v>
      </c>
      <c r="J10" s="37">
        <f>IF(ISBLANK(E10),"",IF(ISBLANK(F10),"",IF(ISERROR(E10/F10/24),"",E10/F10/24)))</f>
        <v>11.20169138486404</v>
      </c>
      <c r="K10" s="145">
        <v>156</v>
      </c>
      <c r="L10" s="101" t="str">
        <f>IF(ISBLANK(K10),"",IF(K10=1,"Lauf","Läufe"))</f>
        <v>Läufe</v>
      </c>
      <c r="M10" s="101" t="str">
        <f>IF(K10&gt;1,"durchschnittlich","")</f>
        <v>durchschnittlich</v>
      </c>
      <c r="N10" s="37">
        <f>IF(E10=0,"",IF(K10=0,"",E10/K10))</f>
        <v>21.02878205128205</v>
      </c>
      <c r="O10" s="68" t="str">
        <f>IF(K10=0,"","km")</f>
        <v>km</v>
      </c>
      <c r="P10" s="151" t="str">
        <f t="shared" ref="P10:P38" si="0">IF(ISBLANK(K10),"",IF(K10&gt;0,("alle "&amp;ROUND(R10/K10,2))&amp;" Tage",""))</f>
        <v>alle 2,34 Tage</v>
      </c>
      <c r="Q10" s="150">
        <f t="shared" ref="Q10:Q24" si="1">IF(ISBLANK(K10),"",IF(K10&gt;0,ROUND(R10/K10,2),0))</f>
        <v>2.34</v>
      </c>
      <c r="R10" s="149">
        <f>IF(OR(MOD(B10,400)=0,AND(MOD(B10,4)=0,MOD(B10,100)&lt;&gt;0)),366,365)</f>
        <v>365</v>
      </c>
      <c r="S10" s="5"/>
    </row>
    <row r="11" spans="1:19" x14ac:dyDescent="0.2">
      <c r="A11" s="4"/>
      <c r="B11" s="137">
        <v>2002</v>
      </c>
      <c r="C11" s="138"/>
      <c r="D11" s="138"/>
      <c r="E11" s="22">
        <v>2553.895</v>
      </c>
      <c r="F11" s="139">
        <v>9.0417476851851859</v>
      </c>
      <c r="G11" s="140"/>
      <c r="H11" s="140"/>
      <c r="I11" s="39">
        <f t="shared" ref="I11:I16" si="2">IF(ISBLANK(F11),"",IF(ISBLANK(E11),"",IF(ISERROR(F11/E11),"",F11/E11)))</f>
        <v>3.5403756556887365E-3</v>
      </c>
      <c r="J11" s="37">
        <f t="shared" ref="J11:J16" si="3">IF(ISBLANK(E11),"",IF(ISBLANK(F11),"",IF(ISERROR(E11/F11/24),"",E11/F11/24)))</f>
        <v>11.768995925535741</v>
      </c>
      <c r="K11" s="145">
        <v>134</v>
      </c>
      <c r="L11" s="101" t="str">
        <f t="shared" ref="L11:L39" si="4">IF(ISBLANK(K11),"",IF(K11=1,"Lauf","Läufe"))</f>
        <v>Läufe</v>
      </c>
      <c r="M11" s="101" t="str">
        <f t="shared" ref="M11:M17" si="5">IF(K11&gt;1,"durchschnittlich","")</f>
        <v>durchschnittlich</v>
      </c>
      <c r="N11" s="37">
        <f t="shared" ref="N11:N17" si="6">IF(E11=0,"",IF(K11=0,"",E11/K11))</f>
        <v>19.058917910447761</v>
      </c>
      <c r="O11" s="68" t="str">
        <f t="shared" ref="O11:O17" si="7">IF(K11=0,"","km")</f>
        <v>km</v>
      </c>
      <c r="P11" s="151" t="str">
        <f t="shared" si="0"/>
        <v>alle 2,72 Tage</v>
      </c>
      <c r="Q11" s="150">
        <f t="shared" si="1"/>
        <v>2.72</v>
      </c>
      <c r="R11" s="149">
        <f t="shared" ref="R11:R17" si="8">IF(OR(MOD(B11,400)=0,AND(MOD(B11,4)=0,MOD(B11,100)&lt;&gt;0)),366,365)</f>
        <v>365</v>
      </c>
      <c r="S11" s="5"/>
    </row>
    <row r="12" spans="1:19" x14ac:dyDescent="0.2">
      <c r="A12" s="4"/>
      <c r="B12" s="137">
        <v>2003</v>
      </c>
      <c r="C12" s="138"/>
      <c r="D12" s="138"/>
      <c r="E12" s="22">
        <v>1597.4949999999999</v>
      </c>
      <c r="F12" s="139">
        <v>5.7663194444444441</v>
      </c>
      <c r="G12" s="140"/>
      <c r="H12" s="140"/>
      <c r="I12" s="39">
        <f t="shared" si="2"/>
        <v>3.6096009342404482E-3</v>
      </c>
      <c r="J12" s="37">
        <f t="shared" si="3"/>
        <v>11.543288974528814</v>
      </c>
      <c r="K12" s="145">
        <v>93</v>
      </c>
      <c r="L12" s="101" t="str">
        <f t="shared" si="4"/>
        <v>Läufe</v>
      </c>
      <c r="M12" s="101" t="str">
        <f t="shared" si="5"/>
        <v>durchschnittlich</v>
      </c>
      <c r="N12" s="37">
        <f t="shared" si="6"/>
        <v>17.177365591397848</v>
      </c>
      <c r="O12" s="68" t="str">
        <f t="shared" si="7"/>
        <v>km</v>
      </c>
      <c r="P12" s="151" t="str">
        <f t="shared" si="0"/>
        <v>alle 3,92 Tage</v>
      </c>
      <c r="Q12" s="150">
        <f t="shared" si="1"/>
        <v>3.92</v>
      </c>
      <c r="R12" s="149">
        <f t="shared" si="8"/>
        <v>365</v>
      </c>
      <c r="S12" s="5"/>
    </row>
    <row r="13" spans="1:19" x14ac:dyDescent="0.2">
      <c r="A13" s="4"/>
      <c r="B13" s="137">
        <v>2004</v>
      </c>
      <c r="C13" s="138"/>
      <c r="D13" s="138"/>
      <c r="E13" s="22">
        <v>2404.9949999999999</v>
      </c>
      <c r="F13" s="139">
        <v>9.2694675925925925</v>
      </c>
      <c r="G13" s="140"/>
      <c r="H13" s="140"/>
      <c r="I13" s="39">
        <f t="shared" si="2"/>
        <v>3.8542564922557396E-3</v>
      </c>
      <c r="J13" s="37">
        <f t="shared" si="3"/>
        <v>10.810558858858109</v>
      </c>
      <c r="K13" s="145">
        <v>133</v>
      </c>
      <c r="L13" s="101" t="str">
        <f t="shared" si="4"/>
        <v>Läufe</v>
      </c>
      <c r="M13" s="101" t="str">
        <f t="shared" si="5"/>
        <v>durchschnittlich</v>
      </c>
      <c r="N13" s="37">
        <f t="shared" si="6"/>
        <v>18.082669172932331</v>
      </c>
      <c r="O13" s="68" t="str">
        <f t="shared" si="7"/>
        <v>km</v>
      </c>
      <c r="P13" s="151" t="str">
        <f t="shared" si="0"/>
        <v>alle 2,75 Tage</v>
      </c>
      <c r="Q13" s="150">
        <f t="shared" si="1"/>
        <v>2.75</v>
      </c>
      <c r="R13" s="149">
        <f t="shared" si="8"/>
        <v>366</v>
      </c>
      <c r="S13" s="5"/>
    </row>
    <row r="14" spans="1:19" x14ac:dyDescent="0.2">
      <c r="A14" s="4"/>
      <c r="B14" s="137">
        <v>2005</v>
      </c>
      <c r="C14" s="138"/>
      <c r="D14" s="138"/>
      <c r="E14" s="22">
        <v>2312.9949999999999</v>
      </c>
      <c r="F14" s="139">
        <v>8.884560185185185</v>
      </c>
      <c r="G14" s="140"/>
      <c r="H14" s="140"/>
      <c r="I14" s="39">
        <f t="shared" si="2"/>
        <v>3.8411497582939804E-3</v>
      </c>
      <c r="J14" s="37">
        <f t="shared" si="3"/>
        <v>10.847446542977961</v>
      </c>
      <c r="K14" s="145">
        <v>128</v>
      </c>
      <c r="L14" s="101" t="str">
        <f t="shared" si="4"/>
        <v>Läufe</v>
      </c>
      <c r="M14" s="101" t="str">
        <f t="shared" si="5"/>
        <v>durchschnittlich</v>
      </c>
      <c r="N14" s="37">
        <f t="shared" si="6"/>
        <v>18.070273437499999</v>
      </c>
      <c r="O14" s="68" t="str">
        <f t="shared" si="7"/>
        <v>km</v>
      </c>
      <c r="P14" s="151" t="str">
        <f t="shared" si="0"/>
        <v>alle 2,85 Tage</v>
      </c>
      <c r="Q14" s="150">
        <f t="shared" si="1"/>
        <v>2.85</v>
      </c>
      <c r="R14" s="149">
        <f t="shared" si="8"/>
        <v>365</v>
      </c>
      <c r="S14" s="5"/>
    </row>
    <row r="15" spans="1:19" x14ac:dyDescent="0.2">
      <c r="A15" s="4"/>
      <c r="B15" s="137">
        <v>2006</v>
      </c>
      <c r="C15" s="138"/>
      <c r="D15" s="138"/>
      <c r="E15" s="22">
        <v>2257.0949999999998</v>
      </c>
      <c r="F15" s="139">
        <v>8.688229166666666</v>
      </c>
      <c r="G15" s="140"/>
      <c r="H15" s="140"/>
      <c r="I15" s="39">
        <f t="shared" si="2"/>
        <v>3.8492970684294047E-3</v>
      </c>
      <c r="J15" s="37">
        <f t="shared" si="3"/>
        <v>10.824487153356431</v>
      </c>
      <c r="K15" s="145">
        <v>129</v>
      </c>
      <c r="L15" s="101" t="str">
        <f t="shared" si="4"/>
        <v>Läufe</v>
      </c>
      <c r="M15" s="101" t="str">
        <f t="shared" si="5"/>
        <v>durchschnittlich</v>
      </c>
      <c r="N15" s="37">
        <f t="shared" si="6"/>
        <v>17.496860465116278</v>
      </c>
      <c r="O15" s="68" t="str">
        <f t="shared" si="7"/>
        <v>km</v>
      </c>
      <c r="P15" s="151" t="str">
        <f t="shared" si="0"/>
        <v>alle 2,83 Tage</v>
      </c>
      <c r="Q15" s="150">
        <f t="shared" si="1"/>
        <v>2.83</v>
      </c>
      <c r="R15" s="149">
        <f t="shared" si="8"/>
        <v>365</v>
      </c>
      <c r="S15" s="5"/>
    </row>
    <row r="16" spans="1:19" x14ac:dyDescent="0.2">
      <c r="A16" s="4"/>
      <c r="B16" s="137">
        <v>2007</v>
      </c>
      <c r="C16" s="138">
        <v>76.599999999999994</v>
      </c>
      <c r="D16" s="138">
        <v>21.9</v>
      </c>
      <c r="E16" s="22">
        <v>1475.7950000000001</v>
      </c>
      <c r="F16" s="139">
        <v>5.8205555555555559</v>
      </c>
      <c r="G16" s="140">
        <v>2160</v>
      </c>
      <c r="H16" s="140">
        <v>152</v>
      </c>
      <c r="I16" s="39">
        <f t="shared" si="2"/>
        <v>3.9440136032142378E-3</v>
      </c>
      <c r="J16" s="37">
        <f t="shared" si="3"/>
        <v>10.564534217810442</v>
      </c>
      <c r="K16" s="145">
        <v>81</v>
      </c>
      <c r="L16" s="101" t="str">
        <f t="shared" si="4"/>
        <v>Läufe</v>
      </c>
      <c r="M16" s="101" t="str">
        <f t="shared" si="5"/>
        <v>durchschnittlich</v>
      </c>
      <c r="N16" s="37">
        <f t="shared" si="6"/>
        <v>18.219691358024694</v>
      </c>
      <c r="O16" s="68" t="str">
        <f t="shared" si="7"/>
        <v>km</v>
      </c>
      <c r="P16" s="151" t="str">
        <f t="shared" si="0"/>
        <v>alle 4,51 Tage</v>
      </c>
      <c r="Q16" s="150">
        <f t="shared" si="1"/>
        <v>4.51</v>
      </c>
      <c r="R16" s="149">
        <f t="shared" si="8"/>
        <v>365</v>
      </c>
      <c r="S16" s="5"/>
    </row>
    <row r="17" spans="1:19" x14ac:dyDescent="0.2">
      <c r="A17" s="4"/>
      <c r="B17" s="137">
        <v>2008</v>
      </c>
      <c r="C17" s="138">
        <v>75.7</v>
      </c>
      <c r="D17" s="138">
        <v>21.7</v>
      </c>
      <c r="E17" s="22">
        <v>2480.1950000000002</v>
      </c>
      <c r="F17" s="139">
        <v>9.5411921296296303</v>
      </c>
      <c r="G17" s="140">
        <v>3890</v>
      </c>
      <c r="H17" s="140">
        <v>150</v>
      </c>
      <c r="I17" s="39">
        <f>IF(ISBLANK(F17),"",IF(ISBLANK(E17),"",IF(ISERROR(F17/E17),"",F17/E17)))</f>
        <v>3.84695240883464E-3</v>
      </c>
      <c r="J17" s="37">
        <f>IF(ISBLANK(E17),"",IF(ISBLANK(F17),"",IF(ISERROR(E17/F17/24),"",E17/F17/24)))</f>
        <v>10.831084515362846</v>
      </c>
      <c r="K17" s="145">
        <v>135</v>
      </c>
      <c r="L17" s="101" t="str">
        <f t="shared" si="4"/>
        <v>Läufe</v>
      </c>
      <c r="M17" s="101" t="str">
        <f t="shared" si="5"/>
        <v>durchschnittlich</v>
      </c>
      <c r="N17" s="37">
        <f t="shared" si="6"/>
        <v>18.371814814814815</v>
      </c>
      <c r="O17" s="68" t="str">
        <f t="shared" si="7"/>
        <v>km</v>
      </c>
      <c r="P17" s="151" t="str">
        <f t="shared" si="0"/>
        <v>alle 2,71 Tage</v>
      </c>
      <c r="Q17" s="150">
        <f t="shared" si="1"/>
        <v>2.71</v>
      </c>
      <c r="R17" s="149">
        <f t="shared" si="8"/>
        <v>366</v>
      </c>
      <c r="S17" s="5"/>
    </row>
    <row r="18" spans="1:19" x14ac:dyDescent="0.2">
      <c r="A18" s="4"/>
      <c r="B18" s="137">
        <v>2009</v>
      </c>
      <c r="C18" s="141">
        <v>75.5</v>
      </c>
      <c r="D18" s="141">
        <v>21.6</v>
      </c>
      <c r="E18" s="142">
        <v>2001.1990000000001</v>
      </c>
      <c r="F18" s="139">
        <v>7.7937615740740744</v>
      </c>
      <c r="G18" s="143">
        <v>19484</v>
      </c>
      <c r="H18" s="143">
        <v>149</v>
      </c>
      <c r="I18" s="39">
        <f t="shared" ref="I18:I39" si="9">IF(ISBLANK(F18),"",IF(ISBLANK(E18),"",IF(ISERROR(F18/E18),"",F18/E18)))</f>
        <v>3.8945460067060169E-3</v>
      </c>
      <c r="J18" s="37">
        <f t="shared" ref="J18:J39" si="10">IF(ISBLANK(E18),"",IF(ISBLANK(F18),"",IF(ISERROR(E18/F18/24),"",E18/F18/24)))</f>
        <v>10.698722417175418</v>
      </c>
      <c r="K18" s="145">
        <v>110</v>
      </c>
      <c r="L18" s="101" t="str">
        <f t="shared" si="4"/>
        <v>Läufe</v>
      </c>
      <c r="M18" s="101" t="str">
        <f t="shared" ref="M18:M39" si="11">IF(K18&gt;1,"durchschnittlich","")</f>
        <v>durchschnittlich</v>
      </c>
      <c r="N18" s="37">
        <f t="shared" ref="N18:N39" si="12">IF(E18=0,"",IF(K18=0,"",E18/K18))</f>
        <v>18.192718181818183</v>
      </c>
      <c r="O18" s="68" t="str">
        <f t="shared" ref="O18:O39" si="13">IF(K18=0,"","km")</f>
        <v>km</v>
      </c>
      <c r="P18" s="151" t="str">
        <f t="shared" si="0"/>
        <v>alle 3,32 Tage</v>
      </c>
      <c r="Q18" s="150">
        <f t="shared" si="1"/>
        <v>3.32</v>
      </c>
      <c r="R18" s="149">
        <f t="shared" ref="R18:R38" si="14">IF(OR(MOD(B18,400)=0,AND(MOD(B18,4)=0,MOD(B18,100)&lt;&gt;0)),366,365)</f>
        <v>365</v>
      </c>
      <c r="S18" s="5"/>
    </row>
    <row r="19" spans="1:19" x14ac:dyDescent="0.2">
      <c r="A19" s="4"/>
      <c r="B19" s="137">
        <v>2010</v>
      </c>
      <c r="C19" s="141">
        <v>78</v>
      </c>
      <c r="D19" s="141">
        <v>22.3</v>
      </c>
      <c r="E19" s="142">
        <v>1713.135</v>
      </c>
      <c r="F19" s="139">
        <v>7.1816666666666666</v>
      </c>
      <c r="G19" s="143">
        <v>22548</v>
      </c>
      <c r="H19" s="143">
        <v>145</v>
      </c>
      <c r="I19" s="39">
        <f t="shared" si="9"/>
        <v>4.1921195157805236E-3</v>
      </c>
      <c r="J19" s="37">
        <f t="shared" si="10"/>
        <v>9.9392840566256666</v>
      </c>
      <c r="K19" s="145">
        <v>93</v>
      </c>
      <c r="L19" s="101" t="str">
        <f t="shared" si="4"/>
        <v>Läufe</v>
      </c>
      <c r="M19" s="101" t="str">
        <f t="shared" si="11"/>
        <v>durchschnittlich</v>
      </c>
      <c r="N19" s="37">
        <f t="shared" si="12"/>
        <v>18.420806451612904</v>
      </c>
      <c r="O19" s="68" t="str">
        <f t="shared" si="13"/>
        <v>km</v>
      </c>
      <c r="P19" s="151" t="str">
        <f t="shared" si="0"/>
        <v>alle 3,92 Tage</v>
      </c>
      <c r="Q19" s="150">
        <f t="shared" si="1"/>
        <v>3.92</v>
      </c>
      <c r="R19" s="149">
        <f t="shared" si="14"/>
        <v>365</v>
      </c>
      <c r="S19" s="5"/>
    </row>
    <row r="20" spans="1:19" x14ac:dyDescent="0.2">
      <c r="A20" s="4"/>
      <c r="B20" s="137">
        <v>2011</v>
      </c>
      <c r="C20" s="138">
        <v>78.7</v>
      </c>
      <c r="D20" s="138">
        <v>22.5</v>
      </c>
      <c r="E20" s="22">
        <v>2016.509</v>
      </c>
      <c r="F20" s="139">
        <v>8.2608912037037037</v>
      </c>
      <c r="G20" s="140">
        <v>24885</v>
      </c>
      <c r="H20" s="140">
        <v>146</v>
      </c>
      <c r="I20" s="39">
        <f t="shared" si="9"/>
        <v>4.0966299697664148E-3</v>
      </c>
      <c r="J20" s="37">
        <f t="shared" si="10"/>
        <v>10.17096173541943</v>
      </c>
      <c r="K20" s="145">
        <v>112</v>
      </c>
      <c r="L20" s="101" t="str">
        <f t="shared" si="4"/>
        <v>Läufe</v>
      </c>
      <c r="M20" s="101" t="str">
        <f t="shared" si="11"/>
        <v>durchschnittlich</v>
      </c>
      <c r="N20" s="37">
        <f t="shared" si="12"/>
        <v>18.004544642857145</v>
      </c>
      <c r="O20" s="68" t="str">
        <f t="shared" si="13"/>
        <v>km</v>
      </c>
      <c r="P20" s="151" t="str">
        <f t="shared" si="0"/>
        <v>alle 3,26 Tage</v>
      </c>
      <c r="Q20" s="150">
        <f t="shared" si="1"/>
        <v>3.26</v>
      </c>
      <c r="R20" s="149">
        <f t="shared" si="14"/>
        <v>365</v>
      </c>
      <c r="S20" s="5"/>
    </row>
    <row r="21" spans="1:19" x14ac:dyDescent="0.2">
      <c r="A21" s="4"/>
      <c r="B21" s="137">
        <v>2012</v>
      </c>
      <c r="C21" s="138">
        <v>78.2</v>
      </c>
      <c r="D21" s="138">
        <v>22.4</v>
      </c>
      <c r="E21" s="22">
        <v>2012.4249999999997</v>
      </c>
      <c r="F21" s="139">
        <v>8.2695370370370362</v>
      </c>
      <c r="G21" s="140">
        <v>25815</v>
      </c>
      <c r="H21" s="140">
        <v>152</v>
      </c>
      <c r="I21" s="39">
        <f t="shared" si="9"/>
        <v>4.1092398658519134E-3</v>
      </c>
      <c r="J21" s="37">
        <f t="shared" si="10"/>
        <v>10.139750422680295</v>
      </c>
      <c r="K21" s="145">
        <v>97</v>
      </c>
      <c r="L21" s="101" t="str">
        <f t="shared" si="4"/>
        <v>Läufe</v>
      </c>
      <c r="M21" s="101" t="str">
        <f t="shared" si="11"/>
        <v>durchschnittlich</v>
      </c>
      <c r="N21" s="37">
        <f t="shared" si="12"/>
        <v>20.746649484536078</v>
      </c>
      <c r="O21" s="68" t="str">
        <f t="shared" si="13"/>
        <v>km</v>
      </c>
      <c r="P21" s="151" t="str">
        <f t="shared" si="0"/>
        <v>alle 3,77 Tage</v>
      </c>
      <c r="Q21" s="150">
        <f t="shared" si="1"/>
        <v>3.77</v>
      </c>
      <c r="R21" s="149">
        <f t="shared" si="14"/>
        <v>366</v>
      </c>
      <c r="S21" s="5"/>
    </row>
    <row r="22" spans="1:19" x14ac:dyDescent="0.2">
      <c r="A22" s="4"/>
      <c r="B22" s="137">
        <v>2013</v>
      </c>
      <c r="C22" s="138">
        <v>78</v>
      </c>
      <c r="D22" s="138">
        <v>22.3</v>
      </c>
      <c r="E22" s="22">
        <v>2025.365</v>
      </c>
      <c r="F22" s="139">
        <v>8.6072800925925925</v>
      </c>
      <c r="G22" s="140">
        <v>27170</v>
      </c>
      <c r="H22" s="140">
        <v>146</v>
      </c>
      <c r="I22" s="39">
        <f t="shared" si="9"/>
        <v>4.2497426846976188E-3</v>
      </c>
      <c r="J22" s="37">
        <f t="shared" si="10"/>
        <v>9.8045151808129685</v>
      </c>
      <c r="K22" s="145">
        <v>101</v>
      </c>
      <c r="L22" s="101" t="str">
        <f t="shared" si="4"/>
        <v>Läufe</v>
      </c>
      <c r="M22" s="101" t="str">
        <f t="shared" si="11"/>
        <v>durchschnittlich</v>
      </c>
      <c r="N22" s="37">
        <f t="shared" si="12"/>
        <v>20.053118811881188</v>
      </c>
      <c r="O22" s="68" t="str">
        <f t="shared" si="13"/>
        <v>km</v>
      </c>
      <c r="P22" s="151" t="str">
        <f t="shared" si="0"/>
        <v>alle 3,61 Tage</v>
      </c>
      <c r="Q22" s="150">
        <f t="shared" si="1"/>
        <v>3.61</v>
      </c>
      <c r="R22" s="149">
        <f t="shared" si="14"/>
        <v>365</v>
      </c>
      <c r="S22" s="5"/>
    </row>
    <row r="23" spans="1:19" x14ac:dyDescent="0.2">
      <c r="A23" s="4"/>
      <c r="B23" s="137">
        <v>2014</v>
      </c>
      <c r="C23" s="138">
        <v>79.2</v>
      </c>
      <c r="D23" s="138">
        <v>22.6</v>
      </c>
      <c r="E23" s="22">
        <v>1424.59</v>
      </c>
      <c r="F23" s="139">
        <v>5.996458333333333</v>
      </c>
      <c r="G23" s="140">
        <v>16387</v>
      </c>
      <c r="H23" s="140">
        <v>149</v>
      </c>
      <c r="I23" s="39">
        <f t="shared" si="9"/>
        <v>4.2092520187094768E-3</v>
      </c>
      <c r="J23" s="37">
        <f t="shared" si="10"/>
        <v>9.8988291699961781</v>
      </c>
      <c r="K23" s="145">
        <v>79</v>
      </c>
      <c r="L23" s="101" t="str">
        <f t="shared" si="4"/>
        <v>Läufe</v>
      </c>
      <c r="M23" s="101" t="str">
        <f t="shared" si="11"/>
        <v>durchschnittlich</v>
      </c>
      <c r="N23" s="37">
        <f t="shared" si="12"/>
        <v>18.032784810126582</v>
      </c>
      <c r="O23" s="68" t="str">
        <f t="shared" si="13"/>
        <v>km</v>
      </c>
      <c r="P23" s="151" t="str">
        <f t="shared" si="0"/>
        <v>alle 4,62 Tage</v>
      </c>
      <c r="Q23" s="150">
        <f t="shared" si="1"/>
        <v>4.62</v>
      </c>
      <c r="R23" s="149">
        <f t="shared" si="14"/>
        <v>365</v>
      </c>
      <c r="S23" s="5"/>
    </row>
    <row r="24" spans="1:19" x14ac:dyDescent="0.2">
      <c r="A24" s="4"/>
      <c r="B24" s="137">
        <v>2015</v>
      </c>
      <c r="C24" s="138">
        <v>81.599999999999994</v>
      </c>
      <c r="D24" s="138">
        <v>23.3</v>
      </c>
      <c r="E24" s="22">
        <v>115.01</v>
      </c>
      <c r="F24" s="139">
        <v>0.54863425925925924</v>
      </c>
      <c r="G24" s="140">
        <v>1744</v>
      </c>
      <c r="H24" s="140">
        <v>149</v>
      </c>
      <c r="I24" s="39">
        <f>IF(ISBLANK(F24),"",IF(ISBLANK(E24),"",IF(ISERROR(F24/E24),"",F24/E24)))</f>
        <v>4.7703178789606053E-3</v>
      </c>
      <c r="J24" s="37">
        <f>IF(ISBLANK(E24),"",IF(ISBLANK(F24),"",IF(ISERROR(E24/F24/24),"",E24/F24/24)))</f>
        <v>8.7345681616809419</v>
      </c>
      <c r="K24" s="145">
        <v>10</v>
      </c>
      <c r="L24" s="101" t="str">
        <f t="shared" si="4"/>
        <v>Läufe</v>
      </c>
      <c r="M24" s="101" t="str">
        <f>IF(K24&gt;1,"durchschnittlich","")</f>
        <v>durchschnittlich</v>
      </c>
      <c r="N24" s="37">
        <f>IF(E24=0,"",IF(K24=0,"",E24/K24))</f>
        <v>11.501000000000001</v>
      </c>
      <c r="O24" s="68" t="str">
        <f>IF(K24=0,"","km")</f>
        <v>km</v>
      </c>
      <c r="P24" s="151" t="str">
        <f>IF(ISBLANK(K24),"",IF(K24&gt;0,("alle "&amp;ROUND(R24/K24,2))&amp;" Tage",""))</f>
        <v>alle 36,5 Tage</v>
      </c>
      <c r="Q24" s="150">
        <f t="shared" si="1"/>
        <v>36.5</v>
      </c>
      <c r="R24" s="149">
        <f>IF(OR(MOD(B24,400)=0,AND(MOD(B24,4)=0,MOD(B24,100)&lt;&gt;0)),366,365)</f>
        <v>365</v>
      </c>
      <c r="S24" s="5"/>
    </row>
    <row r="25" spans="1:19" x14ac:dyDescent="0.2">
      <c r="A25" s="4"/>
      <c r="B25" s="137">
        <v>2016</v>
      </c>
      <c r="C25" s="138">
        <v>83.6</v>
      </c>
      <c r="D25" s="138">
        <v>23.9</v>
      </c>
      <c r="E25" s="22">
        <v>0</v>
      </c>
      <c r="F25" s="139">
        <v>0</v>
      </c>
      <c r="G25" s="140">
        <v>0</v>
      </c>
      <c r="H25" s="140"/>
      <c r="I25" s="39" t="str">
        <f t="shared" si="9"/>
        <v/>
      </c>
      <c r="J25" s="37" t="str">
        <f t="shared" si="10"/>
        <v/>
      </c>
      <c r="K25" s="145">
        <v>0</v>
      </c>
      <c r="L25" s="101" t="str">
        <f t="shared" si="4"/>
        <v>Läufe</v>
      </c>
      <c r="M25" s="101" t="str">
        <f t="shared" si="11"/>
        <v/>
      </c>
      <c r="N25" s="37" t="str">
        <f t="shared" si="12"/>
        <v/>
      </c>
      <c r="O25" s="68" t="str">
        <f t="shared" si="13"/>
        <v/>
      </c>
      <c r="P25" s="151" t="str">
        <f t="shared" si="0"/>
        <v/>
      </c>
      <c r="Q25" s="150">
        <f>IF(ISBLANK(K25),"",IF(K25&gt;0,ROUND(R25/K25,2),0))</f>
        <v>0</v>
      </c>
      <c r="R25" s="149">
        <f t="shared" si="14"/>
        <v>366</v>
      </c>
      <c r="S25" s="5"/>
    </row>
    <row r="26" spans="1:19" x14ac:dyDescent="0.2">
      <c r="A26" s="4"/>
      <c r="B26" s="137">
        <v>2017</v>
      </c>
      <c r="C26" s="138">
        <v>82.6</v>
      </c>
      <c r="D26" s="138">
        <v>23.6</v>
      </c>
      <c r="E26" s="22">
        <v>166.26</v>
      </c>
      <c r="F26" s="139">
        <v>0.75528935185185186</v>
      </c>
      <c r="G26" s="140">
        <v>2266</v>
      </c>
      <c r="H26" s="140">
        <v>149</v>
      </c>
      <c r="I26" s="39">
        <f>IF(ISBLANK(F26),"",IF(ISBLANK(E26),"",IF(ISERROR(F26/E26),"",F26/E26)))</f>
        <v>4.5428205933589075E-3</v>
      </c>
      <c r="J26" s="37">
        <f>IF(ISBLANK(E26),"",IF(ISBLANK(F26),"",IF(ISERROR(E26/F26/24),"",E26/F26/24)))</f>
        <v>9.1719815498720436</v>
      </c>
      <c r="K26" s="145">
        <v>27</v>
      </c>
      <c r="L26" s="101" t="str">
        <f t="shared" si="4"/>
        <v>Läufe</v>
      </c>
      <c r="M26" s="101" t="str">
        <f>IF(K26&gt;1,"durchschnittlich","")</f>
        <v>durchschnittlich</v>
      </c>
      <c r="N26" s="37">
        <f>IF(E26=0,"",IF(K26=0,"",E26/K26))</f>
        <v>6.1577777777777776</v>
      </c>
      <c r="O26" s="68" t="str">
        <f>IF(K26=0,"","km")</f>
        <v>km</v>
      </c>
      <c r="P26" s="151" t="str">
        <f>IF(ISBLANK(K26),"",IF(K26&gt;0,("alle "&amp;ROUND(R26/K26,2))&amp;" Tage",""))</f>
        <v>alle 13,52 Tage</v>
      </c>
      <c r="Q26" s="150">
        <f>IF(ISBLANK(K26),"",IF(K26&gt;0,ROUND(R26/K26,2),0))</f>
        <v>13.52</v>
      </c>
      <c r="R26" s="149">
        <f>IF(OR(MOD(B26,400)=0,AND(MOD(B26,4)=0,MOD(B26,100)&lt;&gt;0)),366,365)</f>
        <v>365</v>
      </c>
      <c r="S26" s="5"/>
    </row>
    <row r="27" spans="1:19" x14ac:dyDescent="0.2">
      <c r="A27" s="4"/>
      <c r="B27" s="137">
        <v>2018</v>
      </c>
      <c r="C27" s="138">
        <v>81.5</v>
      </c>
      <c r="D27" s="138">
        <v>23.3</v>
      </c>
      <c r="E27" s="22">
        <v>371.42</v>
      </c>
      <c r="F27" s="139">
        <v>1.6956481481481482</v>
      </c>
      <c r="G27" s="140">
        <v>3623</v>
      </c>
      <c r="H27" s="140">
        <v>153</v>
      </c>
      <c r="I27" s="39">
        <f t="shared" si="9"/>
        <v>4.5653119060582309E-3</v>
      </c>
      <c r="J27" s="37">
        <f t="shared" si="10"/>
        <v>9.1267951728280448</v>
      </c>
      <c r="K27" s="145">
        <v>39</v>
      </c>
      <c r="L27" s="101" t="str">
        <f t="shared" si="4"/>
        <v>Läufe</v>
      </c>
      <c r="M27" s="101" t="str">
        <f t="shared" si="11"/>
        <v>durchschnittlich</v>
      </c>
      <c r="N27" s="37">
        <f t="shared" si="12"/>
        <v>9.5235897435897439</v>
      </c>
      <c r="O27" s="68" t="str">
        <f t="shared" si="13"/>
        <v>km</v>
      </c>
      <c r="P27" s="151" t="str">
        <f t="shared" si="0"/>
        <v>alle 9,36 Tage</v>
      </c>
      <c r="Q27" s="150">
        <f t="shared" ref="Q27:Q39" si="15">IF(ISBLANK(K27),"",IF(K27&gt;0,ROUND(R27/K27,2),0))</f>
        <v>9.36</v>
      </c>
      <c r="R27" s="149">
        <f t="shared" si="14"/>
        <v>365</v>
      </c>
      <c r="S27" s="5"/>
    </row>
    <row r="28" spans="1:19" x14ac:dyDescent="0.2">
      <c r="A28" s="4"/>
      <c r="B28" s="137">
        <v>2019</v>
      </c>
      <c r="C28" s="138">
        <v>80.900000000000006</v>
      </c>
      <c r="D28" s="138">
        <v>23.1</v>
      </c>
      <c r="E28" s="22">
        <v>282.72000000000003</v>
      </c>
      <c r="F28" s="139">
        <v>1.3387037037037037</v>
      </c>
      <c r="G28" s="140">
        <v>3363</v>
      </c>
      <c r="H28" s="140">
        <v>151</v>
      </c>
      <c r="I28" s="39">
        <f t="shared" si="9"/>
        <v>4.7350866712779554E-3</v>
      </c>
      <c r="J28" s="37">
        <f t="shared" si="10"/>
        <v>8.7995573384977188</v>
      </c>
      <c r="K28" s="145">
        <v>31</v>
      </c>
      <c r="L28" s="101" t="str">
        <f t="shared" si="4"/>
        <v>Läufe</v>
      </c>
      <c r="M28" s="101" t="str">
        <f t="shared" si="11"/>
        <v>durchschnittlich</v>
      </c>
      <c r="N28" s="37">
        <f t="shared" si="12"/>
        <v>9.120000000000001</v>
      </c>
      <c r="O28" s="68" t="str">
        <f t="shared" si="13"/>
        <v>km</v>
      </c>
      <c r="P28" s="151" t="str">
        <f t="shared" si="0"/>
        <v>alle 11,77 Tage</v>
      </c>
      <c r="Q28" s="150">
        <f t="shared" si="15"/>
        <v>11.77</v>
      </c>
      <c r="R28" s="149">
        <f t="shared" si="14"/>
        <v>365</v>
      </c>
      <c r="S28" s="5"/>
    </row>
    <row r="29" spans="1:19" x14ac:dyDescent="0.2">
      <c r="A29" s="4"/>
      <c r="B29" s="137">
        <v>2020</v>
      </c>
      <c r="C29" s="138">
        <v>78.599999999999994</v>
      </c>
      <c r="D29" s="138">
        <v>22.5</v>
      </c>
      <c r="E29" s="22">
        <v>1032.97</v>
      </c>
      <c r="F29" s="139">
        <v>4.5009722222222219</v>
      </c>
      <c r="G29" s="140">
        <v>10101</v>
      </c>
      <c r="H29" s="140">
        <v>152</v>
      </c>
      <c r="I29" s="39">
        <f t="shared" si="9"/>
        <v>4.357311656894413E-3</v>
      </c>
      <c r="J29" s="37">
        <f t="shared" si="10"/>
        <v>9.5624710710648948</v>
      </c>
      <c r="K29" s="145">
        <v>80</v>
      </c>
      <c r="L29" s="101" t="str">
        <f t="shared" si="4"/>
        <v>Läufe</v>
      </c>
      <c r="M29" s="101" t="str">
        <f t="shared" si="11"/>
        <v>durchschnittlich</v>
      </c>
      <c r="N29" s="37">
        <f t="shared" si="12"/>
        <v>12.912125</v>
      </c>
      <c r="O29" s="68" t="str">
        <f t="shared" si="13"/>
        <v>km</v>
      </c>
      <c r="P29" s="151" t="str">
        <f t="shared" si="0"/>
        <v>alle 4,58 Tage</v>
      </c>
      <c r="Q29" s="150">
        <f t="shared" si="15"/>
        <v>4.58</v>
      </c>
      <c r="R29" s="149">
        <f t="shared" si="14"/>
        <v>366</v>
      </c>
      <c r="S29" s="5"/>
    </row>
    <row r="30" spans="1:19" x14ac:dyDescent="0.2">
      <c r="A30" s="4"/>
      <c r="B30" s="137">
        <v>2021</v>
      </c>
      <c r="C30" s="138">
        <v>76.900000000000006</v>
      </c>
      <c r="D30" s="138">
        <v>22</v>
      </c>
      <c r="E30" s="22">
        <v>1788.43</v>
      </c>
      <c r="F30" s="139">
        <v>7.3859259259259256</v>
      </c>
      <c r="G30" s="140">
        <v>17375</v>
      </c>
      <c r="H30" s="140">
        <v>155</v>
      </c>
      <c r="I30" s="39">
        <f t="shared" si="9"/>
        <v>4.1298378610993584E-3</v>
      </c>
      <c r="J30" s="37">
        <f t="shared" si="10"/>
        <v>10.089177364356635</v>
      </c>
      <c r="K30" s="145">
        <v>110</v>
      </c>
      <c r="L30" s="101" t="str">
        <f t="shared" si="4"/>
        <v>Läufe</v>
      </c>
      <c r="M30" s="101" t="str">
        <f t="shared" si="11"/>
        <v>durchschnittlich</v>
      </c>
      <c r="N30" s="37">
        <f t="shared" si="12"/>
        <v>16.258454545454548</v>
      </c>
      <c r="O30" s="68" t="str">
        <f t="shared" si="13"/>
        <v>km</v>
      </c>
      <c r="P30" s="151" t="str">
        <f t="shared" si="0"/>
        <v>alle 3,32 Tage</v>
      </c>
      <c r="Q30" s="150">
        <f t="shared" si="15"/>
        <v>3.32</v>
      </c>
      <c r="R30" s="149">
        <f t="shared" si="14"/>
        <v>365</v>
      </c>
      <c r="S30" s="5"/>
    </row>
    <row r="31" spans="1:19" x14ac:dyDescent="0.2">
      <c r="A31" s="4"/>
      <c r="B31" s="137">
        <v>2022</v>
      </c>
      <c r="C31" s="138">
        <v>76.099999999999994</v>
      </c>
      <c r="D31" s="138">
        <v>21.8</v>
      </c>
      <c r="E31" s="22">
        <v>870.83</v>
      </c>
      <c r="F31" s="139">
        <v>3.6721296296296297</v>
      </c>
      <c r="G31" s="140">
        <v>7861</v>
      </c>
      <c r="H31" s="140">
        <v>154</v>
      </c>
      <c r="I31" s="39">
        <f t="shared" si="9"/>
        <v>4.2168157156157113E-3</v>
      </c>
      <c r="J31" s="37">
        <f t="shared" si="10"/>
        <v>9.8810736528908958</v>
      </c>
      <c r="K31" s="145">
        <v>60</v>
      </c>
      <c r="L31" s="101" t="str">
        <f t="shared" si="4"/>
        <v>Läufe</v>
      </c>
      <c r="M31" s="101" t="str">
        <f t="shared" si="11"/>
        <v>durchschnittlich</v>
      </c>
      <c r="N31" s="37">
        <f t="shared" si="12"/>
        <v>14.513833333333334</v>
      </c>
      <c r="O31" s="68" t="str">
        <f t="shared" si="13"/>
        <v>km</v>
      </c>
      <c r="P31" s="151" t="str">
        <f t="shared" si="0"/>
        <v>alle 6,08 Tage</v>
      </c>
      <c r="Q31" s="150">
        <f t="shared" si="15"/>
        <v>6.08</v>
      </c>
      <c r="R31" s="149">
        <f t="shared" si="14"/>
        <v>365</v>
      </c>
      <c r="S31" s="5"/>
    </row>
    <row r="32" spans="1:19" x14ac:dyDescent="0.2">
      <c r="A32" s="4"/>
      <c r="B32" s="137">
        <v>2023</v>
      </c>
      <c r="C32" s="138">
        <v>78.8</v>
      </c>
      <c r="D32" s="138">
        <v>22.5</v>
      </c>
      <c r="E32" s="22">
        <v>627</v>
      </c>
      <c r="F32" s="139">
        <v>2.7615162037037035</v>
      </c>
      <c r="G32" s="140">
        <v>5774</v>
      </c>
      <c r="H32" s="140">
        <v>154</v>
      </c>
      <c r="I32" s="39">
        <f t="shared" si="9"/>
        <v>4.4043320633232914E-3</v>
      </c>
      <c r="J32" s="37">
        <f t="shared" si="10"/>
        <v>9.46038265680337</v>
      </c>
      <c r="K32" s="145">
        <v>52</v>
      </c>
      <c r="L32" s="101" t="str">
        <f t="shared" si="4"/>
        <v>Läufe</v>
      </c>
      <c r="M32" s="101" t="str">
        <f t="shared" si="11"/>
        <v>durchschnittlich</v>
      </c>
      <c r="N32" s="37">
        <f t="shared" si="12"/>
        <v>12.057692307692308</v>
      </c>
      <c r="O32" s="68" t="str">
        <f t="shared" si="13"/>
        <v>km</v>
      </c>
      <c r="P32" s="151" t="str">
        <f t="shared" si="0"/>
        <v>alle 7,02 Tage</v>
      </c>
      <c r="Q32" s="150">
        <f t="shared" si="15"/>
        <v>7.02</v>
      </c>
      <c r="R32" s="149">
        <f t="shared" si="14"/>
        <v>365</v>
      </c>
      <c r="S32" s="5"/>
    </row>
    <row r="33" spans="1:19" x14ac:dyDescent="0.2">
      <c r="A33" s="4"/>
      <c r="B33" s="137">
        <v>2024</v>
      </c>
      <c r="C33" s="138">
        <v>79.099999999999994</v>
      </c>
      <c r="D33" s="138">
        <v>22.6</v>
      </c>
      <c r="E33" s="22">
        <v>532.05999999999995</v>
      </c>
      <c r="F33" s="139">
        <v>2.4159027777777777</v>
      </c>
      <c r="G33" s="140">
        <v>4812</v>
      </c>
      <c r="H33" s="140">
        <v>156</v>
      </c>
      <c r="I33" s="39">
        <f t="shared" si="9"/>
        <v>4.5406585305750816E-3</v>
      </c>
      <c r="J33" s="37">
        <f t="shared" si="10"/>
        <v>9.1763488458995663</v>
      </c>
      <c r="K33" s="145">
        <v>44</v>
      </c>
      <c r="L33" s="101" t="str">
        <f t="shared" si="4"/>
        <v>Läufe</v>
      </c>
      <c r="M33" s="101" t="str">
        <f t="shared" si="11"/>
        <v>durchschnittlich</v>
      </c>
      <c r="N33" s="37">
        <f t="shared" si="12"/>
        <v>12.092272727272727</v>
      </c>
      <c r="O33" s="68" t="str">
        <f t="shared" si="13"/>
        <v>km</v>
      </c>
      <c r="P33" s="151" t="str">
        <f t="shared" si="0"/>
        <v>alle 8,32 Tage</v>
      </c>
      <c r="Q33" s="150">
        <f t="shared" si="15"/>
        <v>8.32</v>
      </c>
      <c r="R33" s="149">
        <f t="shared" si="14"/>
        <v>366</v>
      </c>
      <c r="S33" s="5"/>
    </row>
    <row r="34" spans="1:19" x14ac:dyDescent="0.2">
      <c r="A34" s="4"/>
      <c r="B34" s="137"/>
      <c r="C34" s="138"/>
      <c r="D34" s="138"/>
      <c r="E34" s="22"/>
      <c r="F34" s="139"/>
      <c r="G34" s="140"/>
      <c r="H34" s="140"/>
      <c r="I34" s="39" t="str">
        <f t="shared" si="9"/>
        <v/>
      </c>
      <c r="J34" s="37" t="str">
        <f t="shared" si="10"/>
        <v/>
      </c>
      <c r="K34" s="145"/>
      <c r="L34" s="101" t="str">
        <f t="shared" si="4"/>
        <v/>
      </c>
      <c r="M34" s="101" t="str">
        <f t="shared" si="11"/>
        <v/>
      </c>
      <c r="N34" s="37" t="str">
        <f t="shared" si="12"/>
        <v/>
      </c>
      <c r="O34" s="68" t="str">
        <f t="shared" si="13"/>
        <v/>
      </c>
      <c r="P34" s="151" t="str">
        <f t="shared" si="0"/>
        <v/>
      </c>
      <c r="Q34" s="150" t="str">
        <f t="shared" si="15"/>
        <v/>
      </c>
      <c r="R34" s="149">
        <f t="shared" si="14"/>
        <v>366</v>
      </c>
      <c r="S34" s="5"/>
    </row>
    <row r="35" spans="1:19" x14ac:dyDescent="0.2">
      <c r="A35" s="4"/>
      <c r="B35" s="137"/>
      <c r="C35" s="138"/>
      <c r="D35" s="138"/>
      <c r="E35" s="22"/>
      <c r="F35" s="139"/>
      <c r="G35" s="140"/>
      <c r="H35" s="140"/>
      <c r="I35" s="39" t="str">
        <f t="shared" si="9"/>
        <v/>
      </c>
      <c r="J35" s="37" t="str">
        <f t="shared" si="10"/>
        <v/>
      </c>
      <c r="K35" s="145"/>
      <c r="L35" s="101" t="str">
        <f t="shared" si="4"/>
        <v/>
      </c>
      <c r="M35" s="101" t="str">
        <f t="shared" si="11"/>
        <v/>
      </c>
      <c r="N35" s="37" t="str">
        <f t="shared" si="12"/>
        <v/>
      </c>
      <c r="O35" s="68" t="str">
        <f t="shared" si="13"/>
        <v/>
      </c>
      <c r="P35" s="151" t="str">
        <f t="shared" si="0"/>
        <v/>
      </c>
      <c r="Q35" s="150" t="str">
        <f t="shared" si="15"/>
        <v/>
      </c>
      <c r="R35" s="149">
        <f t="shared" si="14"/>
        <v>366</v>
      </c>
      <c r="S35" s="5"/>
    </row>
    <row r="36" spans="1:19" x14ac:dyDescent="0.2">
      <c r="A36" s="4"/>
      <c r="B36" s="137"/>
      <c r="C36" s="138"/>
      <c r="D36" s="138"/>
      <c r="E36" s="22"/>
      <c r="F36" s="139"/>
      <c r="G36" s="140"/>
      <c r="H36" s="140"/>
      <c r="I36" s="39" t="str">
        <f t="shared" si="9"/>
        <v/>
      </c>
      <c r="J36" s="37" t="str">
        <f t="shared" si="10"/>
        <v/>
      </c>
      <c r="K36" s="145"/>
      <c r="L36" s="101" t="str">
        <f t="shared" si="4"/>
        <v/>
      </c>
      <c r="M36" s="101" t="str">
        <f t="shared" si="11"/>
        <v/>
      </c>
      <c r="N36" s="37" t="str">
        <f t="shared" si="12"/>
        <v/>
      </c>
      <c r="O36" s="68" t="str">
        <f t="shared" si="13"/>
        <v/>
      </c>
      <c r="P36" s="151" t="str">
        <f t="shared" si="0"/>
        <v/>
      </c>
      <c r="Q36" s="150" t="str">
        <f t="shared" si="15"/>
        <v/>
      </c>
      <c r="R36" s="149">
        <f t="shared" si="14"/>
        <v>366</v>
      </c>
      <c r="S36" s="5"/>
    </row>
    <row r="37" spans="1:19" x14ac:dyDescent="0.2">
      <c r="A37" s="4"/>
      <c r="B37" s="137"/>
      <c r="C37" s="141"/>
      <c r="D37" s="141"/>
      <c r="E37" s="142"/>
      <c r="F37" s="139"/>
      <c r="G37" s="143"/>
      <c r="H37" s="143"/>
      <c r="I37" s="39" t="str">
        <f t="shared" si="9"/>
        <v/>
      </c>
      <c r="J37" s="37" t="str">
        <f t="shared" si="10"/>
        <v/>
      </c>
      <c r="K37" s="145"/>
      <c r="L37" s="101" t="str">
        <f t="shared" si="4"/>
        <v/>
      </c>
      <c r="M37" s="101" t="str">
        <f t="shared" si="11"/>
        <v/>
      </c>
      <c r="N37" s="37" t="str">
        <f t="shared" si="12"/>
        <v/>
      </c>
      <c r="O37" s="68" t="str">
        <f t="shared" si="13"/>
        <v/>
      </c>
      <c r="P37" s="151" t="str">
        <f t="shared" si="0"/>
        <v/>
      </c>
      <c r="Q37" s="150" t="str">
        <f t="shared" si="15"/>
        <v/>
      </c>
      <c r="R37" s="149">
        <f t="shared" si="14"/>
        <v>366</v>
      </c>
      <c r="S37" s="5"/>
    </row>
    <row r="38" spans="1:19" x14ac:dyDescent="0.2">
      <c r="A38" s="4"/>
      <c r="B38" s="137"/>
      <c r="C38" s="141"/>
      <c r="D38" s="141"/>
      <c r="E38" s="142"/>
      <c r="F38" s="139"/>
      <c r="G38" s="143"/>
      <c r="H38" s="143"/>
      <c r="I38" s="39" t="str">
        <f t="shared" si="9"/>
        <v/>
      </c>
      <c r="J38" s="37" t="str">
        <f t="shared" si="10"/>
        <v/>
      </c>
      <c r="K38" s="145"/>
      <c r="L38" s="101" t="str">
        <f t="shared" si="4"/>
        <v/>
      </c>
      <c r="M38" s="101" t="str">
        <f t="shared" si="11"/>
        <v/>
      </c>
      <c r="N38" s="37" t="str">
        <f t="shared" si="12"/>
        <v/>
      </c>
      <c r="O38" s="68" t="str">
        <f t="shared" si="13"/>
        <v/>
      </c>
      <c r="P38" s="151" t="str">
        <f t="shared" si="0"/>
        <v/>
      </c>
      <c r="Q38" s="150" t="str">
        <f t="shared" si="15"/>
        <v/>
      </c>
      <c r="R38" s="149">
        <f t="shared" si="14"/>
        <v>366</v>
      </c>
      <c r="S38" s="5"/>
    </row>
    <row r="39" spans="1:19" x14ac:dyDescent="0.2">
      <c r="A39" s="4"/>
      <c r="B39" s="233">
        <f>Start!D26</f>
        <v>2025</v>
      </c>
      <c r="C39" s="120" t="str">
        <f>Monat!I32</f>
        <v/>
      </c>
      <c r="D39" s="120" t="str">
        <f>Monat!J32</f>
        <v/>
      </c>
      <c r="E39" s="37">
        <f ca="1">Monat!L31</f>
        <v>0</v>
      </c>
      <c r="F39" s="38">
        <f ca="1">Monat!N31</f>
        <v>0</v>
      </c>
      <c r="G39" s="88">
        <f ca="1">Monat!O31</f>
        <v>0</v>
      </c>
      <c r="H39" s="88" t="str">
        <f>Monat!P32</f>
        <v/>
      </c>
      <c r="I39" s="39" t="str">
        <f t="shared" ca="1" si="9"/>
        <v/>
      </c>
      <c r="J39" s="37" t="str">
        <f t="shared" ca="1" si="10"/>
        <v/>
      </c>
      <c r="K39" s="160">
        <f ca="1">Monat!T31</f>
        <v>0</v>
      </c>
      <c r="L39" s="101" t="str">
        <f t="shared" ca="1" si="4"/>
        <v>Läufe</v>
      </c>
      <c r="M39" s="101" t="str">
        <f t="shared" ca="1" si="11"/>
        <v/>
      </c>
      <c r="N39" s="37" t="str">
        <f t="shared" ca="1" si="12"/>
        <v/>
      </c>
      <c r="O39" s="68" t="str">
        <f t="shared" ca="1" si="13"/>
        <v/>
      </c>
      <c r="P39" s="151" t="str">
        <f ca="1">IF(ISBLANK(K39),"",IF(K39&gt;0,("alle "&amp;ROUND(R39/K39,2))&amp;" Tage",""))</f>
        <v/>
      </c>
      <c r="Q39" s="150">
        <f t="shared" ca="1" si="15"/>
        <v>0</v>
      </c>
      <c r="R39" s="149" t="str">
        <f ca="1">Monat!X11</f>
        <v>1</v>
      </c>
      <c r="S39" s="5"/>
    </row>
    <row r="40" spans="1:19" hidden="1" x14ac:dyDescent="0.2">
      <c r="A40" s="775"/>
      <c r="B40" s="776"/>
      <c r="C40" s="776"/>
      <c r="D40" s="776"/>
      <c r="E40" s="776"/>
      <c r="F40" s="776"/>
      <c r="G40" s="776"/>
      <c r="H40" s="776"/>
      <c r="I40" s="776"/>
      <c r="J40" s="776"/>
      <c r="K40" s="776"/>
      <c r="L40" s="776"/>
      <c r="M40" s="776"/>
      <c r="N40" s="776"/>
      <c r="O40" s="776"/>
      <c r="P40" s="776"/>
      <c r="Q40" s="776"/>
      <c r="R40" s="776"/>
      <c r="S40" s="777"/>
    </row>
    <row r="41" spans="1:19" ht="27.95" hidden="1" customHeight="1" x14ac:dyDescent="0.2">
      <c r="A41" s="557" t="s">
        <v>367</v>
      </c>
      <c r="B41" s="620"/>
      <c r="C41" s="620"/>
      <c r="D41" s="620"/>
      <c r="E41" s="620"/>
      <c r="F41" s="620"/>
      <c r="G41" s="620"/>
      <c r="H41" s="620"/>
      <c r="I41" s="620"/>
      <c r="J41" s="620"/>
      <c r="K41" s="620"/>
      <c r="L41" s="620"/>
      <c r="M41" s="620"/>
      <c r="N41" s="620"/>
      <c r="O41" s="620"/>
      <c r="P41" s="620"/>
      <c r="Q41" s="620"/>
      <c r="R41" s="620"/>
      <c r="S41" s="622"/>
    </row>
    <row r="42" spans="1:19" hidden="1" x14ac:dyDescent="0.2">
      <c r="A42" s="775"/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7"/>
    </row>
    <row r="43" spans="1:19" hidden="1" x14ac:dyDescent="0.2">
      <c r="A43" s="4"/>
      <c r="B43" s="36" t="s">
        <v>149</v>
      </c>
      <c r="C43" s="36"/>
      <c r="D43" s="36"/>
      <c r="E43" s="37">
        <f ca="1">SUM(E$10:E$39)</f>
        <v>35342.87799999999</v>
      </c>
      <c r="F43" s="147" t="str">
        <f ca="1">TEXT(ROUNDDOWN(SUM(F$10:F$39),0),"#") &amp; "  " &amp;TEXT(SUM(F$10:F$39)-ROUNDDOWN(SUM(F$10:F$39),0),"hh:mm:ss")</f>
        <v>140  09:34:12</v>
      </c>
      <c r="G43" s="88">
        <f ca="1">SUM(G$10:G$39)</f>
        <v>199258</v>
      </c>
      <c r="H43" s="88"/>
      <c r="I43" s="39"/>
      <c r="J43" s="37"/>
      <c r="K43" s="88">
        <f ca="1">SUM(K$10:K$39)</f>
        <v>2034</v>
      </c>
      <c r="L43" s="779" t="str">
        <f ca="1">IF(K43=0,"Läufe",IF(K43=1,"Lauf","Läufe"))</f>
        <v>Läufe</v>
      </c>
      <c r="M43" s="780"/>
      <c r="N43" s="122"/>
      <c r="O43" s="148"/>
      <c r="P43" s="151" t="str">
        <f ca="1">IF(R44&gt;0,("an " &amp; TEXT(R44,"#.#") &amp;" Tagen"),"")</f>
        <v>an 8.400 Tagen</v>
      </c>
      <c r="Q43" s="150"/>
      <c r="R43" s="136"/>
      <c r="S43" s="5"/>
    </row>
    <row r="44" spans="1:19" hidden="1" x14ac:dyDescent="0.2">
      <c r="A44" s="4"/>
      <c r="B44" s="36" t="s">
        <v>160</v>
      </c>
      <c r="C44" s="120">
        <f>IF(ISERROR(SUM(C$10:C$39)/COUNTIF(C$10:C$39,"&gt;0")),"",SUM(C$10:C$39)/COUNTIF(C$10:C$39,"&gt;0"))</f>
        <v>78.86666666666666</v>
      </c>
      <c r="D44" s="120">
        <f>IF(ISERROR(SUM(D$10:D$39)/COUNTIF(D$10:D$39,"&gt;0")),"",SUM(D$10:D$39)/COUNTIF(D$10:D$39,"&gt;0"))</f>
        <v>22.55</v>
      </c>
      <c r="E44" s="37" t="str">
        <f ca="1">IF(ISERROR(HARMEAN(E$10:E$39)),"",HARMEAN(E$10:E$39))</f>
        <v/>
      </c>
      <c r="F44" s="38" t="str">
        <f ca="1">IF(ISERROR(HARMEAN(F$10:F$39)),"",HARMEAN(F$10:F$39))</f>
        <v/>
      </c>
      <c r="G44" s="88">
        <f ca="1">IF(SUM(G$10:G$39)=0,"",IF(COUNTIF(G$10:G$39,"&gt;0"),SUM(G$10:G$39)/COUNTIF(G$10:G$39,"&gt;0")))</f>
        <v>11721.058823529413</v>
      </c>
      <c r="H44" s="88">
        <f>IF(ISERROR(HARMEAN(H$10:H$39)),"",HARMEAN(H$10:H$39))</f>
        <v>150.64021010068456</v>
      </c>
      <c r="I44" s="39">
        <f ca="1">IF(ISERROR(HARMEAN(I$10:I$39)),"",HARMEAN(I$10:I$39))</f>
        <v>4.1121978109049089E-3</v>
      </c>
      <c r="J44" s="37">
        <f ca="1">IF(ISERROR(HARMEAN(J$10:J$39)),"",HARMEAN(J$10:J$39))</f>
        <v>10.064481446449305</v>
      </c>
      <c r="K44" s="146">
        <f ca="1">IF(ISERROR(SUM(K$10:K$39)/COUNTIF(K$10:K$39,"&gt;0")),"",SUM(K$10:K$39)/COUNTIF(K$10:K$39,"&gt;0"))</f>
        <v>88.434782608695656</v>
      </c>
      <c r="L44" s="781" t="str">
        <f ca="1">IF(K43&gt;0,"durchschnittlich","")</f>
        <v>durchschnittlich</v>
      </c>
      <c r="M44" s="782"/>
      <c r="N44" s="122">
        <f ca="1">IF(E43=0,"",IF(K43=0,"",E43/K43))</f>
        <v>17.376046214355945</v>
      </c>
      <c r="O44" s="148" t="str">
        <f ca="1">IF(K43=0,"","km")</f>
        <v>km</v>
      </c>
      <c r="P44" s="151" t="str">
        <f ca="1">IF(K43&gt;0,("alle " &amp; ROUND(R44/K43,2) &amp; " Tage"),"")</f>
        <v>alle 4,13 Tage</v>
      </c>
      <c r="Q44" s="150">
        <f ca="1">IF(K43&gt;0,R44/K43,"")</f>
        <v>4.1297935103244834</v>
      </c>
      <c r="R44" s="234">
        <f ca="1">SUMIF(K$10:K$39,"&gt;0",R$10:R$39)</f>
        <v>8400</v>
      </c>
      <c r="S44" s="5"/>
    </row>
    <row r="45" spans="1:19" ht="12.75" hidden="1" customHeight="1" x14ac:dyDescent="0.2">
      <c r="A45" s="4"/>
      <c r="B45" s="36" t="s">
        <v>136</v>
      </c>
      <c r="C45" s="120">
        <f>IF(SUM(C$10:C$39)=0,"",MIN(C$10:C$39))</f>
        <v>75.5</v>
      </c>
      <c r="D45" s="120">
        <f>IF(SUM(D$10:D$39)=0,"",MIN(D$10:D$39))</f>
        <v>21.6</v>
      </c>
      <c r="E45" s="37">
        <f ca="1">MIN(E$10:E$39)</f>
        <v>0</v>
      </c>
      <c r="F45" s="38">
        <f ca="1">MIN(F$10:F$39)</f>
        <v>0</v>
      </c>
      <c r="G45" s="88">
        <f ca="1"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,IF(G39&gt;0,G39,999999))</f>
        <v>1744</v>
      </c>
      <c r="H45" s="88">
        <f>MIN(H$10:H$39)</f>
        <v>145</v>
      </c>
      <c r="I45" s="39">
        <f ca="1">MIN(I$10:I$39)</f>
        <v>3.5403756556887365E-3</v>
      </c>
      <c r="J45" s="37">
        <f ca="1">MIN(J$10:J$39)</f>
        <v>8.7345681616809419</v>
      </c>
      <c r="K45" s="88">
        <f ca="1">IF(SUM(K$10:K$39)=0,"",MIN(K$10:K$39))</f>
        <v>0</v>
      </c>
      <c r="L45" s="781" t="str">
        <f ca="1">IF(K43&gt;0,"minimal","")</f>
        <v>minimal</v>
      </c>
      <c r="M45" s="782"/>
      <c r="N45" s="122">
        <f ca="1">IF(SUM(N$10:N$39)=0,"",MIN(N$10:N$39))</f>
        <v>6.1577777777777776</v>
      </c>
      <c r="O45" s="148" t="str">
        <f ca="1">IF(K43=0,"","km")</f>
        <v>km</v>
      </c>
      <c r="P45" s="151" t="str">
        <f ca="1">IF(Q45&gt;0,("alle " &amp; MIN(Q$10:Q$39) &amp; " Tage"),"")</f>
        <v/>
      </c>
      <c r="Q45" s="150">
        <f ca="1">MIN(Q$10:Q$39)</f>
        <v>0</v>
      </c>
      <c r="R45" s="136"/>
      <c r="S45" s="5"/>
    </row>
    <row r="46" spans="1:19" ht="12.75" hidden="1" customHeight="1" x14ac:dyDescent="0.2">
      <c r="A46" s="4"/>
      <c r="B46" s="36" t="s">
        <v>137</v>
      </c>
      <c r="C46" s="120">
        <f>IF(SUM(C$10:C$39)=0,"",MAX(C$10:C$39))</f>
        <v>83.6</v>
      </c>
      <c r="D46" s="120">
        <f>IF(SUM(D$10:D$39)=0,"",MAX(D$10:D$39))</f>
        <v>23.9</v>
      </c>
      <c r="E46" s="37">
        <f t="shared" ref="E46:J46" ca="1" si="16">MAX(E$10:E$39)</f>
        <v>3280.49</v>
      </c>
      <c r="F46" s="38">
        <f t="shared" ca="1" si="16"/>
        <v>12.202361111111111</v>
      </c>
      <c r="G46" s="88">
        <f t="shared" ca="1" si="16"/>
        <v>27170</v>
      </c>
      <c r="H46" s="88">
        <f t="shared" si="16"/>
        <v>156</v>
      </c>
      <c r="I46" s="39">
        <f t="shared" ca="1" si="16"/>
        <v>4.7703178789606053E-3</v>
      </c>
      <c r="J46" s="37">
        <f t="shared" ca="1" si="16"/>
        <v>11.768995925535741</v>
      </c>
      <c r="K46" s="88">
        <f ca="1">IF(SUM(K$10:K$39)=0,"",MAX(K$10:K$39))</f>
        <v>156</v>
      </c>
      <c r="L46" s="781" t="str">
        <f ca="1">IF(K43&gt;0,"maximal","")</f>
        <v>maximal</v>
      </c>
      <c r="M46" s="782"/>
      <c r="N46" s="122">
        <f ca="1">IF(SUM(N$10:N$39)=0,"",MAX(N$10:N$39))</f>
        <v>21.02878205128205</v>
      </c>
      <c r="O46" s="148" t="str">
        <f ca="1">IF(K43=0,"","km")</f>
        <v>km</v>
      </c>
      <c r="P46" s="151" t="str">
        <f ca="1">IF(Q45&gt;0,("alle " &amp; MAX(Q$10:Q$39) &amp; " Tage"),"")</f>
        <v/>
      </c>
      <c r="Q46" s="150">
        <f ca="1">MAX(Q$10:Q$39)</f>
        <v>36.5</v>
      </c>
      <c r="R46" s="136"/>
      <c r="S46" s="5"/>
    </row>
    <row r="47" spans="1:19" x14ac:dyDescent="0.2">
      <c r="A47" s="775"/>
      <c r="B47" s="776"/>
      <c r="C47" s="776"/>
      <c r="D47" s="776"/>
      <c r="E47" s="776"/>
      <c r="F47" s="776"/>
      <c r="G47" s="776"/>
      <c r="H47" s="776"/>
      <c r="I47" s="776"/>
      <c r="J47" s="776"/>
      <c r="K47" s="776"/>
      <c r="L47" s="776"/>
      <c r="M47" s="776"/>
      <c r="N47" s="776"/>
      <c r="O47" s="776"/>
      <c r="P47" s="776"/>
      <c r="Q47" s="776"/>
      <c r="R47" s="776"/>
      <c r="S47" s="777"/>
    </row>
    <row r="48" spans="1:19" ht="27.95" customHeight="1" x14ac:dyDescent="0.2">
      <c r="A48" s="557" t="s">
        <v>699</v>
      </c>
      <c r="B48" s="620"/>
      <c r="C48" s="620"/>
      <c r="D48" s="620"/>
      <c r="E48" s="620"/>
      <c r="F48" s="620"/>
      <c r="G48" s="620"/>
      <c r="H48" s="620"/>
      <c r="I48" s="620"/>
      <c r="J48" s="620"/>
      <c r="K48" s="620"/>
      <c r="L48" s="620"/>
      <c r="M48" s="620"/>
      <c r="N48" s="620"/>
      <c r="O48" s="620"/>
      <c r="P48" s="620"/>
      <c r="Q48" s="620"/>
      <c r="R48" s="620"/>
      <c r="S48" s="622"/>
    </row>
    <row r="49" spans="1:19" x14ac:dyDescent="0.2">
      <c r="A49" s="775"/>
      <c r="B49" s="776"/>
      <c r="C49" s="776"/>
      <c r="D49" s="776"/>
      <c r="E49" s="776"/>
      <c r="F49" s="776"/>
      <c r="G49" s="776"/>
      <c r="H49" s="776"/>
      <c r="I49" s="776"/>
      <c r="J49" s="776"/>
      <c r="K49" s="776"/>
      <c r="L49" s="776"/>
      <c r="M49" s="776"/>
      <c r="N49" s="776"/>
      <c r="O49" s="776"/>
      <c r="P49" s="776"/>
      <c r="Q49" s="776"/>
      <c r="R49" s="776"/>
      <c r="S49" s="777"/>
    </row>
    <row r="50" spans="1:19" x14ac:dyDescent="0.2">
      <c r="A50" s="4"/>
      <c r="B50" s="36" t="s">
        <v>149</v>
      </c>
      <c r="C50" s="36"/>
      <c r="D50" s="36"/>
      <c r="E50" s="37">
        <f>SUM(E$10:E$38)</f>
        <v>35342.87799999999</v>
      </c>
      <c r="F50" s="147" t="str">
        <f>TEXT(ROUNDDOWN(SUM(F$10:F$38),0),"#") &amp; "  " &amp;TEXT(SUM(F$10:F$38)-ROUNDDOWN(SUM(F$10:F$38),0),"hh:mm:ss")</f>
        <v>140  09:34:12</v>
      </c>
      <c r="G50" s="88">
        <f>SUM(G$10:G$38)</f>
        <v>199258</v>
      </c>
      <c r="H50" s="88"/>
      <c r="I50" s="39"/>
      <c r="J50" s="37"/>
      <c r="K50" s="88">
        <f>SUM(K$10:K$38)</f>
        <v>2034</v>
      </c>
      <c r="L50" s="779" t="str">
        <f>IF(K50=0,"Läufe",IF(K50=1,"Lauf","Läufe"))</f>
        <v>Läufe</v>
      </c>
      <c r="M50" s="780"/>
      <c r="N50" s="122"/>
      <c r="O50" s="148"/>
      <c r="P50" s="151" t="str">
        <f>IF(R51&gt;0,("an " &amp; TEXT(R51,"#.#") &amp;" Tagen"),"")</f>
        <v>an 8.400 Tagen</v>
      </c>
      <c r="Q50" s="150"/>
      <c r="R50" s="136"/>
      <c r="S50" s="5"/>
    </row>
    <row r="51" spans="1:19" x14ac:dyDescent="0.2">
      <c r="A51" s="4"/>
      <c r="B51" s="36" t="s">
        <v>160</v>
      </c>
      <c r="C51" s="120">
        <f>IF(ISERROR(SUM(C$10:C$38)/COUNTIF(C$10:C$38,"&gt;0")),"",SUM(C$10:C$38)/COUNTIF(C$10:C$38,"&gt;0"))</f>
        <v>78.86666666666666</v>
      </c>
      <c r="D51" s="120">
        <f>IF(ISERROR(SUM(D$10:D$38)/COUNTIF(D$10:D$38,"&gt;0")),"",SUM(D$10:D$38)/COUNTIF(D$10:D$38,"&gt;0"))</f>
        <v>22.55</v>
      </c>
      <c r="E51" s="37" t="str">
        <f>IF(ISERROR(HARMEAN(E$10:E$38)),"",HARMEAN(E$10:E$38))</f>
        <v/>
      </c>
      <c r="F51" s="38" t="str">
        <f>IF(ISERROR(HARMEAN(F$10:F$38)),"",HARMEAN(F$10:F$38))</f>
        <v/>
      </c>
      <c r="G51" s="88">
        <f>IF(SUM(G$10:G$38)=0,"",IF(COUNTIF(G$10:G$38,"&gt;0"),SUM(G$10:G$38)/COUNTIF(G$10:G$38,"&gt;0")))</f>
        <v>11721.058823529413</v>
      </c>
      <c r="H51" s="88">
        <f>IF(ISERROR(HARMEAN(H$10:H$38)),"",HARMEAN(H$10:H$38))</f>
        <v>150.64021010068456</v>
      </c>
      <c r="I51" s="39">
        <f>IF(ISERROR(HARMEAN(I$10:I$38)),"",HARMEAN(I$10:I$38))</f>
        <v>4.1121978109049089E-3</v>
      </c>
      <c r="J51" s="37">
        <f>IF(ISERROR(HARMEAN(J$10:J$38)),"",HARMEAN(J$10:J$38))</f>
        <v>10.064481446449305</v>
      </c>
      <c r="K51" s="146">
        <f>IF(ISERROR(SUM(K$10:K$38)/COUNTIF(K$10:K$38,"&gt;0")),"",SUM(K$10:K$38)/COUNTIF(K$10:K$38,"&gt;0"))</f>
        <v>88.434782608695656</v>
      </c>
      <c r="L51" s="781" t="str">
        <f>IF(K50&gt;0,"durchschnittlich","")</f>
        <v>durchschnittlich</v>
      </c>
      <c r="M51" s="782"/>
      <c r="N51" s="122">
        <f>IF(E50=0,"",IF(K50=0,"",E50/K50))</f>
        <v>17.376046214355945</v>
      </c>
      <c r="O51" s="148" t="str">
        <f>IF(K50=0,"","km")</f>
        <v>km</v>
      </c>
      <c r="P51" s="151" t="str">
        <f>IF(K50&gt;0,("alle " &amp; ROUND(R51/K50,2) &amp; " Tage"),"")</f>
        <v>alle 4,13 Tage</v>
      </c>
      <c r="Q51" s="150">
        <f>IF(K50&gt;0,R51/K50,"")</f>
        <v>4.1297935103244834</v>
      </c>
      <c r="R51" s="152">
        <f>SUMIF(K$10:K$38,"&gt;0",R$10:R$38)</f>
        <v>8400</v>
      </c>
      <c r="S51" s="5"/>
    </row>
    <row r="52" spans="1:19" ht="12.75" customHeight="1" x14ac:dyDescent="0.2">
      <c r="A52" s="4"/>
      <c r="B52" s="36" t="s">
        <v>136</v>
      </c>
      <c r="C52" s="120">
        <f>IF(SUM(C$10:C$38)=0,"",MIN(C$10:C$38))</f>
        <v>75.5</v>
      </c>
      <c r="D52" s="120">
        <f>IF(SUM(D$10:D$38)=0,"",MIN(D$10:D$38))</f>
        <v>21.6</v>
      </c>
      <c r="E52" s="37">
        <f>MIN(E$10:E$38)</f>
        <v>0</v>
      </c>
      <c r="F52" s="38">
        <f>MIN(F$10:F$38)</f>
        <v>0</v>
      </c>
      <c r="G52" s="88">
        <f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)</f>
        <v>1744</v>
      </c>
      <c r="H52" s="88">
        <f>MIN(H$10:H$38)</f>
        <v>145</v>
      </c>
      <c r="I52" s="39">
        <f>MIN(I$10:I$38)</f>
        <v>3.5403756556887365E-3</v>
      </c>
      <c r="J52" s="37">
        <f>MIN(J$10:J$38)</f>
        <v>8.7345681616809419</v>
      </c>
      <c r="K52" s="88">
        <f>IF(SUM(K$10:K$38)=0,"",MIN(K$10:K$38))</f>
        <v>0</v>
      </c>
      <c r="L52" s="781" t="str">
        <f>IF(K50&gt;0,"minimal","")</f>
        <v>minimal</v>
      </c>
      <c r="M52" s="782"/>
      <c r="N52" s="122">
        <f>IF(SUM(N$10:N$38)=0,"",MIN(N$10:N$38))</f>
        <v>6.1577777777777776</v>
      </c>
      <c r="O52" s="148" t="str">
        <f>IF(K50=0,"","km")</f>
        <v>km</v>
      </c>
      <c r="P52" s="151" t="str">
        <f>IF(Q52&gt;0,("alle " &amp; MIN(Q$10:Q$38) &amp; " Tage"),"")</f>
        <v/>
      </c>
      <c r="Q52" s="150">
        <f>MIN(Q$10:Q$38)</f>
        <v>0</v>
      </c>
      <c r="R52" s="136"/>
      <c r="S52" s="5"/>
    </row>
    <row r="53" spans="1:19" ht="12.75" customHeight="1" x14ac:dyDescent="0.2">
      <c r="A53" s="4"/>
      <c r="B53" s="36" t="s">
        <v>137</v>
      </c>
      <c r="C53" s="120">
        <f>IF(SUM(C$10:C$38)=0,"",MAX(C$10:C$38))</f>
        <v>83.6</v>
      </c>
      <c r="D53" s="120">
        <f>IF(SUM(D$10:D$38)=0,"",MAX(D$10:D$38))</f>
        <v>23.9</v>
      </c>
      <c r="E53" s="37">
        <f t="shared" ref="E53:J53" si="17">MAX(E$10:E$38)</f>
        <v>3280.49</v>
      </c>
      <c r="F53" s="38">
        <f t="shared" si="17"/>
        <v>12.202361111111111</v>
      </c>
      <c r="G53" s="88">
        <f t="shared" si="17"/>
        <v>27170</v>
      </c>
      <c r="H53" s="88">
        <f t="shared" si="17"/>
        <v>156</v>
      </c>
      <c r="I53" s="39">
        <f t="shared" si="17"/>
        <v>4.7703178789606053E-3</v>
      </c>
      <c r="J53" s="37">
        <f t="shared" si="17"/>
        <v>11.768995925535741</v>
      </c>
      <c r="K53" s="88">
        <f>IF(SUM(K$10:K$38)=0,"",MAX(K$10:K$38))</f>
        <v>156</v>
      </c>
      <c r="L53" s="781" t="str">
        <f>IF(K50&gt;0,"maximal","")</f>
        <v>maximal</v>
      </c>
      <c r="M53" s="782"/>
      <c r="N53" s="122">
        <f>IF(SUM(N$10:N$38)=0,"",MAX(N$10:N$38))</f>
        <v>21.02878205128205</v>
      </c>
      <c r="O53" s="148" t="str">
        <f>IF(K50=0,"","km")</f>
        <v>km</v>
      </c>
      <c r="P53" s="151" t="str">
        <f>IF(Q52&gt;0,("alle " &amp; MAX(Q$10:Q$38) &amp; " Tage"),"")</f>
        <v/>
      </c>
      <c r="Q53" s="150">
        <f>MAX(Q$10:Q$38)</f>
        <v>36.5</v>
      </c>
      <c r="R53" s="136"/>
      <c r="S53" s="5"/>
    </row>
    <row r="54" spans="1:19" ht="13.5" thickBot="1" x14ac:dyDescent="0.25">
      <c r="A54" s="577"/>
      <c r="B54" s="578"/>
      <c r="C54" s="578"/>
      <c r="D54" s="578"/>
      <c r="E54" s="579"/>
      <c r="F54" s="579"/>
      <c r="G54" s="579"/>
      <c r="H54" s="579"/>
      <c r="I54" s="579"/>
      <c r="J54" s="579"/>
      <c r="K54" s="579"/>
      <c r="L54" s="579"/>
      <c r="M54" s="579"/>
      <c r="N54" s="579"/>
      <c r="O54" s="774"/>
      <c r="P54" s="774"/>
      <c r="Q54" s="774"/>
      <c r="R54" s="774"/>
      <c r="S54" s="580"/>
    </row>
  </sheetData>
  <sheetProtection algorithmName="SHA-512" hashValue="vKXnpt/cdc9aAlg0YKiI5XBnIiHY4uJaNQAJwmqZiqpACZNZ/PsHtcQzYQVXMWL/ntWroBeMsXC4UaIgzW0bsw==" saltValue="2qCczqdt1mNgEp4XI1Cvnw==" spinCount="100000" sheet="1" objects="1" scenarios="1" selectLockedCells="1"/>
  <mergeCells count="24">
    <mergeCell ref="L6:P6"/>
    <mergeCell ref="L51:M51"/>
    <mergeCell ref="L52:M52"/>
    <mergeCell ref="L53:M53"/>
    <mergeCell ref="A47:S47"/>
    <mergeCell ref="A48:S48"/>
    <mergeCell ref="A49:S49"/>
    <mergeCell ref="L50:M50"/>
    <mergeCell ref="A1:S1"/>
    <mergeCell ref="A3:S3"/>
    <mergeCell ref="A4:S4"/>
    <mergeCell ref="A5:S5"/>
    <mergeCell ref="A2:S2"/>
    <mergeCell ref="A54:S54"/>
    <mergeCell ref="A42:S42"/>
    <mergeCell ref="A7:S7"/>
    <mergeCell ref="A8:S8"/>
    <mergeCell ref="A41:S41"/>
    <mergeCell ref="A9:S9"/>
    <mergeCell ref="A40:S40"/>
    <mergeCell ref="L43:M43"/>
    <mergeCell ref="L44:M44"/>
    <mergeCell ref="L45:M45"/>
    <mergeCell ref="L46:M46"/>
  </mergeCells>
  <phoneticPr fontId="0" type="noConversion"/>
  <conditionalFormatting sqref="E39 E43:G43 E45:F46 H45:J46 G46 E50:G50 E52:F53 H52:J53 G53">
    <cfRule type="cellIs" dxfId="8" priority="2" stopIfTrue="1" operator="equal">
      <formula>0</formula>
    </cfRule>
  </conditionalFormatting>
  <conditionalFormatting sqref="G10:G39">
    <cfRule type="cellIs" dxfId="7" priority="3" stopIfTrue="1" operator="equal">
      <formula>0</formula>
    </cfRule>
  </conditionalFormatting>
  <conditionalFormatting sqref="G45 G52">
    <cfRule type="cellIs" dxfId="6" priority="1" stopIfTrue="1" operator="equal">
      <formula>999999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9" orientation="landscape" horizontalDpi="300" verticalDpi="300" r:id="rId1"/>
  <headerFooter alignWithMargins="0"/>
  <ignoredErrors>
    <ignoredError sqref="F43 F50 G44:G45 G51:G52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F4C3-F226-4983-B8EC-193D6A7EA835}">
  <sheetPr>
    <pageSetUpPr fitToPage="1"/>
  </sheetPr>
  <dimension ref="A1:S54"/>
  <sheetViews>
    <sheetView zoomScale="95" zoomScaleNormal="95" workbookViewId="0">
      <pane ySplit="8" topLeftCell="A9" activePane="bottomLeft" state="frozen"/>
      <selection activeCell="A9" sqref="A9:Y9"/>
      <selection pane="bottomLeft" activeCell="B14" sqref="B14"/>
    </sheetView>
  </sheetViews>
  <sheetFormatPr baseColWidth="10" defaultRowHeight="12.75" x14ac:dyDescent="0.2"/>
  <cols>
    <col min="1" max="1" width="2.7109375" customWidth="1"/>
    <col min="2" max="2" width="6.7109375" customWidth="1"/>
    <col min="3" max="4" width="5.7109375" customWidth="1"/>
    <col min="5" max="6" width="14.7109375" customWidth="1"/>
    <col min="7" max="7" width="12.7109375" customWidth="1"/>
    <col min="8" max="8" width="8.7109375" customWidth="1"/>
    <col min="9" max="9" width="10.7109375" customWidth="1"/>
    <col min="10" max="11" width="8.7109375" customWidth="1"/>
    <col min="12" max="12" width="12.7109375" customWidth="1"/>
    <col min="13" max="13" width="15.7109375" customWidth="1"/>
    <col min="14" max="14" width="8.7109375" customWidth="1"/>
    <col min="15" max="15" width="4.7109375" customWidth="1"/>
    <col min="16" max="16" width="15.7109375" customWidth="1"/>
    <col min="17" max="18" width="20.7109375" hidden="1" customWidth="1"/>
    <col min="19" max="19" width="2.7109375" customWidth="1"/>
  </cols>
  <sheetData>
    <row r="1" spans="1:19" ht="18" x14ac:dyDescent="0.2">
      <c r="A1" s="608"/>
      <c r="B1" s="609"/>
      <c r="C1" s="609"/>
      <c r="D1" s="609"/>
      <c r="E1" s="610"/>
      <c r="F1" s="610"/>
      <c r="G1" s="610"/>
      <c r="H1" s="610"/>
      <c r="I1" s="610"/>
      <c r="J1" s="611"/>
      <c r="K1" s="611"/>
      <c r="L1" s="611"/>
      <c r="M1" s="611"/>
      <c r="N1" s="611"/>
      <c r="O1" s="783"/>
      <c r="P1" s="783"/>
      <c r="Q1" s="783"/>
      <c r="R1" s="783"/>
      <c r="S1" s="612"/>
    </row>
    <row r="2" spans="1:19" ht="27.9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2"/>
    </row>
    <row r="3" spans="1:19" ht="12.75" customHeight="1" x14ac:dyDescent="0.2">
      <c r="A3" s="616"/>
      <c r="B3" s="617"/>
      <c r="C3" s="617"/>
      <c r="D3" s="617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9"/>
    </row>
    <row r="4" spans="1:19" ht="12.7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9"/>
    </row>
    <row r="5" spans="1:19" ht="12.75" customHeight="1" x14ac:dyDescent="0.2">
      <c r="A5" s="616"/>
      <c r="B5" s="617"/>
      <c r="C5" s="617"/>
      <c r="D5" s="617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9"/>
    </row>
    <row r="6" spans="1:19" ht="65.099999999999994" customHeight="1" x14ac:dyDescent="0.2">
      <c r="A6" s="2"/>
      <c r="B6" s="34" t="s">
        <v>94</v>
      </c>
      <c r="C6" s="144" t="s">
        <v>357</v>
      </c>
      <c r="D6" s="144" t="s">
        <v>358</v>
      </c>
      <c r="E6" s="501" t="s">
        <v>648</v>
      </c>
      <c r="F6" s="501" t="s">
        <v>649</v>
      </c>
      <c r="G6" s="12" t="s">
        <v>332</v>
      </c>
      <c r="H6" s="12" t="s">
        <v>21</v>
      </c>
      <c r="I6" s="12" t="s">
        <v>23</v>
      </c>
      <c r="J6" s="12" t="s">
        <v>22</v>
      </c>
      <c r="K6" s="501" t="s">
        <v>703</v>
      </c>
      <c r="L6" s="769" t="s">
        <v>353</v>
      </c>
      <c r="M6" s="542"/>
      <c r="N6" s="542"/>
      <c r="O6" s="542"/>
      <c r="P6" s="782"/>
      <c r="Q6" s="73"/>
      <c r="R6" s="73"/>
      <c r="S6" s="70"/>
    </row>
    <row r="7" spans="1:19" x14ac:dyDescent="0.2">
      <c r="A7" s="755"/>
      <c r="B7" s="756"/>
      <c r="C7" s="756"/>
      <c r="D7" s="756"/>
      <c r="E7" s="753"/>
      <c r="F7" s="753"/>
      <c r="G7" s="753"/>
      <c r="H7" s="753"/>
      <c r="I7" s="753"/>
      <c r="J7" s="753"/>
      <c r="K7" s="753"/>
      <c r="L7" s="753"/>
      <c r="M7" s="753"/>
      <c r="N7" s="753"/>
      <c r="O7" s="769"/>
      <c r="P7" s="769"/>
      <c r="Q7" s="769"/>
      <c r="R7" s="769"/>
      <c r="S7" s="754"/>
    </row>
    <row r="8" spans="1:19" ht="27.95" customHeight="1" x14ac:dyDescent="0.2">
      <c r="A8" s="557" t="s">
        <v>696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2"/>
    </row>
    <row r="9" spans="1:19" ht="12.75" customHeight="1" x14ac:dyDescent="0.2">
      <c r="A9" s="581"/>
      <c r="B9" s="560"/>
      <c r="C9" s="560"/>
      <c r="D9" s="560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778"/>
      <c r="P9" s="778"/>
      <c r="Q9" s="778"/>
      <c r="R9" s="778"/>
      <c r="S9" s="583"/>
    </row>
    <row r="10" spans="1:19" x14ac:dyDescent="0.2">
      <c r="A10" s="4"/>
      <c r="B10" s="137">
        <v>2021</v>
      </c>
      <c r="C10" s="138">
        <v>76.900000000000006</v>
      </c>
      <c r="D10" s="138">
        <v>22</v>
      </c>
      <c r="E10" s="22">
        <v>996.84</v>
      </c>
      <c r="F10" s="139">
        <v>2.7906597222222222</v>
      </c>
      <c r="G10" s="140">
        <v>4128</v>
      </c>
      <c r="H10" s="140">
        <v>111</v>
      </c>
      <c r="I10" s="39">
        <f>IF(ISBLANK(F10),"",IF(ISBLANK(E10),"",IF(ISERROR(F10/E10),"",F10/E10)))</f>
        <v>2.7995061616931725E-3</v>
      </c>
      <c r="J10" s="37">
        <f>IF(ISBLANK(E10),"",IF(ISBLANK(F10),"",IF(ISERROR(E10/F10/24),"",E10/F10/24)))</f>
        <v>14.883577409762227</v>
      </c>
      <c r="K10" s="145">
        <v>66</v>
      </c>
      <c r="L10" s="101" t="str">
        <f>IF(ISBLANK(K10),"",IF(K10=1,"Radtour","Radtouren"))</f>
        <v>Radtouren</v>
      </c>
      <c r="M10" s="101" t="str">
        <f>IF(K10&gt;1,"durchschnittlich","")</f>
        <v>durchschnittlich</v>
      </c>
      <c r="N10" s="37">
        <f>IF(E10=0,"",IF(K10=0,"",E10/K10))</f>
        <v>15.103636363636364</v>
      </c>
      <c r="O10" s="68" t="str">
        <f>IF(K10=0,"","km")</f>
        <v>km</v>
      </c>
      <c r="P10" s="151" t="str">
        <f t="shared" ref="P10:P38" si="0">IF(ISBLANK(K10),"",IF(K10&gt;0,("alle "&amp;ROUND(R10/K10,2))&amp;" Tage",""))</f>
        <v>alle 5,53 Tage</v>
      </c>
      <c r="Q10" s="150">
        <f t="shared" ref="Q10:Q24" si="1">IF(ISBLANK(K10),"",IF(K10&gt;0,ROUND(R10/K10,2),0))</f>
        <v>5.53</v>
      </c>
      <c r="R10" s="149">
        <f>IF(OR(MOD(B10,400)=0,AND(MOD(B10,4)=0,MOD(B10,100)&lt;&gt;0)),366,365)</f>
        <v>365</v>
      </c>
      <c r="S10" s="5"/>
    </row>
    <row r="11" spans="1:19" x14ac:dyDescent="0.2">
      <c r="A11" s="4"/>
      <c r="B11" s="137">
        <v>2022</v>
      </c>
      <c r="C11" s="138">
        <v>76.099999999999994</v>
      </c>
      <c r="D11" s="138">
        <v>21.8</v>
      </c>
      <c r="E11" s="22">
        <v>469.21</v>
      </c>
      <c r="F11" s="139">
        <v>1.2752314814814816</v>
      </c>
      <c r="G11" s="140">
        <v>1943</v>
      </c>
      <c r="H11" s="140">
        <v>154</v>
      </c>
      <c r="I11" s="39">
        <f t="shared" ref="I11:I16" si="2">IF(ISBLANK(F11),"",IF(ISBLANK(E11),"",IF(ISERROR(F11/E11),"",F11/E11)))</f>
        <v>2.7178267331929872E-3</v>
      </c>
      <c r="J11" s="37">
        <f t="shared" ref="J11:J16" si="3">IF(ISBLANK(E11),"",IF(ISBLANK(F11),"",IF(ISERROR(E11/F11/24),"",E11/F11/24)))</f>
        <v>15.330876747141041</v>
      </c>
      <c r="K11" s="145">
        <v>29</v>
      </c>
      <c r="L11" s="101" t="str">
        <f t="shared" ref="L11:L38" si="4">IF(ISBLANK(K11),"",IF(K11=1,"Radtour","Radtouren"))</f>
        <v>Radtouren</v>
      </c>
      <c r="M11" s="101" t="str">
        <f t="shared" ref="M11:M39" si="5">IF(K11&gt;1,"durchschnittlich","")</f>
        <v>durchschnittlich</v>
      </c>
      <c r="N11" s="37">
        <f t="shared" ref="N11:N39" si="6">IF(E11=0,"",IF(K11=0,"",E11/K11))</f>
        <v>16.179655172413792</v>
      </c>
      <c r="O11" s="68" t="str">
        <f t="shared" ref="O11:O39" si="7">IF(K11=0,"","km")</f>
        <v>km</v>
      </c>
      <c r="P11" s="151" t="str">
        <f t="shared" si="0"/>
        <v>alle 12,59 Tage</v>
      </c>
      <c r="Q11" s="150">
        <f t="shared" si="1"/>
        <v>12.59</v>
      </c>
      <c r="R11" s="149">
        <f t="shared" ref="R11:R38" si="8">IF(OR(MOD(B11,400)=0,AND(MOD(B11,4)=0,MOD(B11,100)&lt;&gt;0)),366,365)</f>
        <v>365</v>
      </c>
      <c r="S11" s="5"/>
    </row>
    <row r="12" spans="1:19" x14ac:dyDescent="0.2">
      <c r="A12" s="4"/>
      <c r="B12" s="137">
        <v>2023</v>
      </c>
      <c r="C12" s="138">
        <v>78.8</v>
      </c>
      <c r="D12" s="138">
        <v>22.5</v>
      </c>
      <c r="E12" s="22">
        <v>600.14</v>
      </c>
      <c r="F12" s="139">
        <v>1.4587037037037036</v>
      </c>
      <c r="G12" s="140">
        <v>1662</v>
      </c>
      <c r="H12" s="140">
        <v>154</v>
      </c>
      <c r="I12" s="39">
        <f t="shared" si="2"/>
        <v>2.4306056981765983E-3</v>
      </c>
      <c r="J12" s="37">
        <f t="shared" si="3"/>
        <v>17.142503491176843</v>
      </c>
      <c r="K12" s="145">
        <v>43</v>
      </c>
      <c r="L12" s="101" t="str">
        <f t="shared" si="4"/>
        <v>Radtouren</v>
      </c>
      <c r="M12" s="101" t="str">
        <f t="shared" si="5"/>
        <v>durchschnittlich</v>
      </c>
      <c r="N12" s="37">
        <f t="shared" si="6"/>
        <v>13.956744186046512</v>
      </c>
      <c r="O12" s="68" t="str">
        <f t="shared" si="7"/>
        <v>km</v>
      </c>
      <c r="P12" s="151" t="str">
        <f t="shared" si="0"/>
        <v>alle 8,49 Tage</v>
      </c>
      <c r="Q12" s="150">
        <f t="shared" si="1"/>
        <v>8.49</v>
      </c>
      <c r="R12" s="149">
        <f t="shared" si="8"/>
        <v>365</v>
      </c>
      <c r="S12" s="5"/>
    </row>
    <row r="13" spans="1:19" x14ac:dyDescent="0.2">
      <c r="A13" s="4"/>
      <c r="B13" s="137">
        <v>2024</v>
      </c>
      <c r="C13" s="138">
        <v>79.099999999999994</v>
      </c>
      <c r="D13" s="138">
        <v>22.6</v>
      </c>
      <c r="E13" s="22">
        <v>435.84</v>
      </c>
      <c r="F13" s="139">
        <v>1.0530208333333333</v>
      </c>
      <c r="G13" s="140">
        <v>1275</v>
      </c>
      <c r="H13" s="140">
        <v>156</v>
      </c>
      <c r="I13" s="39">
        <f t="shared" si="2"/>
        <v>2.4160720294909449E-3</v>
      </c>
      <c r="J13" s="37">
        <f t="shared" si="3"/>
        <v>17.245622712434464</v>
      </c>
      <c r="K13" s="145">
        <v>26</v>
      </c>
      <c r="L13" s="101" t="str">
        <f t="shared" si="4"/>
        <v>Radtouren</v>
      </c>
      <c r="M13" s="101" t="str">
        <f t="shared" si="5"/>
        <v>durchschnittlich</v>
      </c>
      <c r="N13" s="37">
        <f t="shared" si="6"/>
        <v>16.763076923076923</v>
      </c>
      <c r="O13" s="68" t="str">
        <f t="shared" si="7"/>
        <v>km</v>
      </c>
      <c r="P13" s="151" t="str">
        <f t="shared" si="0"/>
        <v>alle 14,08 Tage</v>
      </c>
      <c r="Q13" s="150">
        <f t="shared" si="1"/>
        <v>14.08</v>
      </c>
      <c r="R13" s="149">
        <f t="shared" si="8"/>
        <v>366</v>
      </c>
      <c r="S13" s="5"/>
    </row>
    <row r="14" spans="1:19" x14ac:dyDescent="0.2">
      <c r="A14" s="4"/>
      <c r="B14" s="137"/>
      <c r="C14" s="138"/>
      <c r="D14" s="138"/>
      <c r="E14" s="22"/>
      <c r="F14" s="139"/>
      <c r="G14" s="140"/>
      <c r="H14" s="140"/>
      <c r="I14" s="39" t="str">
        <f t="shared" si="2"/>
        <v/>
      </c>
      <c r="J14" s="37" t="str">
        <f t="shared" si="3"/>
        <v/>
      </c>
      <c r="K14" s="145"/>
      <c r="L14" s="101" t="str">
        <f t="shared" si="4"/>
        <v/>
      </c>
      <c r="M14" s="101" t="str">
        <f t="shared" si="5"/>
        <v/>
      </c>
      <c r="N14" s="37" t="str">
        <f t="shared" si="6"/>
        <v/>
      </c>
      <c r="O14" s="68" t="str">
        <f t="shared" si="7"/>
        <v/>
      </c>
      <c r="P14" s="151" t="str">
        <f t="shared" si="0"/>
        <v/>
      </c>
      <c r="Q14" s="150" t="str">
        <f t="shared" si="1"/>
        <v/>
      </c>
      <c r="R14" s="149">
        <f t="shared" si="8"/>
        <v>366</v>
      </c>
      <c r="S14" s="5"/>
    </row>
    <row r="15" spans="1:19" x14ac:dyDescent="0.2">
      <c r="A15" s="4"/>
      <c r="B15" s="137"/>
      <c r="C15" s="138"/>
      <c r="D15" s="138"/>
      <c r="E15" s="22"/>
      <c r="F15" s="139"/>
      <c r="G15" s="140"/>
      <c r="H15" s="140"/>
      <c r="I15" s="39" t="str">
        <f t="shared" si="2"/>
        <v/>
      </c>
      <c r="J15" s="37" t="str">
        <f t="shared" si="3"/>
        <v/>
      </c>
      <c r="K15" s="145"/>
      <c r="L15" s="101" t="str">
        <f t="shared" si="4"/>
        <v/>
      </c>
      <c r="M15" s="101" t="str">
        <f t="shared" si="5"/>
        <v/>
      </c>
      <c r="N15" s="37" t="str">
        <f t="shared" si="6"/>
        <v/>
      </c>
      <c r="O15" s="68" t="str">
        <f t="shared" si="7"/>
        <v/>
      </c>
      <c r="P15" s="151" t="str">
        <f t="shared" si="0"/>
        <v/>
      </c>
      <c r="Q15" s="150" t="str">
        <f t="shared" si="1"/>
        <v/>
      </c>
      <c r="R15" s="149">
        <f t="shared" si="8"/>
        <v>366</v>
      </c>
      <c r="S15" s="5"/>
    </row>
    <row r="16" spans="1:19" x14ac:dyDescent="0.2">
      <c r="A16" s="4"/>
      <c r="B16" s="137"/>
      <c r="C16" s="138"/>
      <c r="D16" s="138"/>
      <c r="E16" s="22"/>
      <c r="F16" s="139"/>
      <c r="G16" s="140"/>
      <c r="H16" s="140"/>
      <c r="I16" s="39" t="str">
        <f t="shared" si="2"/>
        <v/>
      </c>
      <c r="J16" s="37" t="str">
        <f t="shared" si="3"/>
        <v/>
      </c>
      <c r="K16" s="145"/>
      <c r="L16" s="101" t="str">
        <f t="shared" si="4"/>
        <v/>
      </c>
      <c r="M16" s="101" t="str">
        <f t="shared" si="5"/>
        <v/>
      </c>
      <c r="N16" s="37" t="str">
        <f t="shared" si="6"/>
        <v/>
      </c>
      <c r="O16" s="68" t="str">
        <f t="shared" si="7"/>
        <v/>
      </c>
      <c r="P16" s="151" t="str">
        <f t="shared" si="0"/>
        <v/>
      </c>
      <c r="Q16" s="150" t="str">
        <f t="shared" si="1"/>
        <v/>
      </c>
      <c r="R16" s="149">
        <f t="shared" si="8"/>
        <v>366</v>
      </c>
      <c r="S16" s="5"/>
    </row>
    <row r="17" spans="1:19" x14ac:dyDescent="0.2">
      <c r="A17" s="4"/>
      <c r="B17" s="137"/>
      <c r="C17" s="138"/>
      <c r="D17" s="138"/>
      <c r="E17" s="22"/>
      <c r="F17" s="139"/>
      <c r="G17" s="140"/>
      <c r="H17" s="140"/>
      <c r="I17" s="39" t="str">
        <f>IF(ISBLANK(F17),"",IF(ISBLANK(E17),"",IF(ISERROR(F17/E17),"",F17/E17)))</f>
        <v/>
      </c>
      <c r="J17" s="37" t="str">
        <f>IF(ISBLANK(E17),"",IF(ISBLANK(F17),"",IF(ISERROR(E17/F17/24),"",E17/F17/24)))</f>
        <v/>
      </c>
      <c r="K17" s="145"/>
      <c r="L17" s="101" t="str">
        <f t="shared" si="4"/>
        <v/>
      </c>
      <c r="M17" s="101" t="str">
        <f t="shared" si="5"/>
        <v/>
      </c>
      <c r="N17" s="37" t="str">
        <f t="shared" si="6"/>
        <v/>
      </c>
      <c r="O17" s="68" t="str">
        <f t="shared" si="7"/>
        <v/>
      </c>
      <c r="P17" s="151" t="str">
        <f t="shared" si="0"/>
        <v/>
      </c>
      <c r="Q17" s="150" t="str">
        <f t="shared" si="1"/>
        <v/>
      </c>
      <c r="R17" s="149">
        <f t="shared" si="8"/>
        <v>366</v>
      </c>
      <c r="S17" s="5"/>
    </row>
    <row r="18" spans="1:19" x14ac:dyDescent="0.2">
      <c r="A18" s="4"/>
      <c r="B18" s="137"/>
      <c r="C18" s="141"/>
      <c r="D18" s="141"/>
      <c r="E18" s="142"/>
      <c r="F18" s="139"/>
      <c r="G18" s="143"/>
      <c r="H18" s="143"/>
      <c r="I18" s="39" t="str">
        <f t="shared" ref="I18:I39" si="9">IF(ISBLANK(F18),"",IF(ISBLANK(E18),"",IF(ISERROR(F18/E18),"",F18/E18)))</f>
        <v/>
      </c>
      <c r="J18" s="37" t="str">
        <f t="shared" ref="J18:J39" si="10">IF(ISBLANK(E18),"",IF(ISBLANK(F18),"",IF(ISERROR(E18/F18/24),"",E18/F18/24)))</f>
        <v/>
      </c>
      <c r="K18" s="145"/>
      <c r="L18" s="101" t="str">
        <f t="shared" si="4"/>
        <v/>
      </c>
      <c r="M18" s="101" t="str">
        <f t="shared" si="5"/>
        <v/>
      </c>
      <c r="N18" s="37" t="str">
        <f t="shared" si="6"/>
        <v/>
      </c>
      <c r="O18" s="68" t="str">
        <f t="shared" si="7"/>
        <v/>
      </c>
      <c r="P18" s="151" t="str">
        <f t="shared" si="0"/>
        <v/>
      </c>
      <c r="Q18" s="150" t="str">
        <f t="shared" si="1"/>
        <v/>
      </c>
      <c r="R18" s="149">
        <f t="shared" si="8"/>
        <v>366</v>
      </c>
      <c r="S18" s="5"/>
    </row>
    <row r="19" spans="1:19" x14ac:dyDescent="0.2">
      <c r="A19" s="4"/>
      <c r="B19" s="137"/>
      <c r="C19" s="141"/>
      <c r="D19" s="141"/>
      <c r="E19" s="142"/>
      <c r="F19" s="139"/>
      <c r="G19" s="143"/>
      <c r="H19" s="143"/>
      <c r="I19" s="39" t="str">
        <f t="shared" si="9"/>
        <v/>
      </c>
      <c r="J19" s="37" t="str">
        <f t="shared" si="10"/>
        <v/>
      </c>
      <c r="K19" s="145"/>
      <c r="L19" s="101" t="str">
        <f t="shared" si="4"/>
        <v/>
      </c>
      <c r="M19" s="101" t="str">
        <f t="shared" si="5"/>
        <v/>
      </c>
      <c r="N19" s="37" t="str">
        <f t="shared" si="6"/>
        <v/>
      </c>
      <c r="O19" s="68" t="str">
        <f t="shared" si="7"/>
        <v/>
      </c>
      <c r="P19" s="151" t="str">
        <f t="shared" si="0"/>
        <v/>
      </c>
      <c r="Q19" s="150" t="str">
        <f t="shared" si="1"/>
        <v/>
      </c>
      <c r="R19" s="149">
        <f t="shared" si="8"/>
        <v>366</v>
      </c>
      <c r="S19" s="5"/>
    </row>
    <row r="20" spans="1:19" x14ac:dyDescent="0.2">
      <c r="A20" s="4"/>
      <c r="B20" s="137"/>
      <c r="C20" s="138"/>
      <c r="D20" s="138"/>
      <c r="E20" s="22"/>
      <c r="F20" s="139"/>
      <c r="G20" s="140"/>
      <c r="H20" s="140"/>
      <c r="I20" s="39" t="str">
        <f t="shared" si="9"/>
        <v/>
      </c>
      <c r="J20" s="37" t="str">
        <f t="shared" si="10"/>
        <v/>
      </c>
      <c r="K20" s="145"/>
      <c r="L20" s="101" t="str">
        <f t="shared" si="4"/>
        <v/>
      </c>
      <c r="M20" s="101" t="str">
        <f t="shared" si="5"/>
        <v/>
      </c>
      <c r="N20" s="37" t="str">
        <f t="shared" si="6"/>
        <v/>
      </c>
      <c r="O20" s="68" t="str">
        <f t="shared" si="7"/>
        <v/>
      </c>
      <c r="P20" s="151" t="str">
        <f t="shared" si="0"/>
        <v/>
      </c>
      <c r="Q20" s="150" t="str">
        <f t="shared" si="1"/>
        <v/>
      </c>
      <c r="R20" s="149">
        <f t="shared" si="8"/>
        <v>366</v>
      </c>
      <c r="S20" s="5"/>
    </row>
    <row r="21" spans="1:19" x14ac:dyDescent="0.2">
      <c r="A21" s="4"/>
      <c r="B21" s="137"/>
      <c r="C21" s="138"/>
      <c r="D21" s="138"/>
      <c r="E21" s="22"/>
      <c r="F21" s="139"/>
      <c r="G21" s="140"/>
      <c r="H21" s="140"/>
      <c r="I21" s="39" t="str">
        <f t="shared" si="9"/>
        <v/>
      </c>
      <c r="J21" s="37" t="str">
        <f t="shared" si="10"/>
        <v/>
      </c>
      <c r="K21" s="145"/>
      <c r="L21" s="101" t="str">
        <f t="shared" si="4"/>
        <v/>
      </c>
      <c r="M21" s="101" t="str">
        <f t="shared" si="5"/>
        <v/>
      </c>
      <c r="N21" s="37" t="str">
        <f t="shared" si="6"/>
        <v/>
      </c>
      <c r="O21" s="68" t="str">
        <f t="shared" si="7"/>
        <v/>
      </c>
      <c r="P21" s="151" t="str">
        <f t="shared" si="0"/>
        <v/>
      </c>
      <c r="Q21" s="150" t="str">
        <f t="shared" si="1"/>
        <v/>
      </c>
      <c r="R21" s="149">
        <f t="shared" si="8"/>
        <v>366</v>
      </c>
      <c r="S21" s="5"/>
    </row>
    <row r="22" spans="1:19" x14ac:dyDescent="0.2">
      <c r="A22" s="4"/>
      <c r="B22" s="137"/>
      <c r="C22" s="138"/>
      <c r="D22" s="138"/>
      <c r="E22" s="22"/>
      <c r="F22" s="139"/>
      <c r="G22" s="140"/>
      <c r="H22" s="140"/>
      <c r="I22" s="39" t="str">
        <f t="shared" si="9"/>
        <v/>
      </c>
      <c r="J22" s="37" t="str">
        <f t="shared" si="10"/>
        <v/>
      </c>
      <c r="K22" s="145"/>
      <c r="L22" s="101" t="str">
        <f t="shared" si="4"/>
        <v/>
      </c>
      <c r="M22" s="101" t="str">
        <f t="shared" si="5"/>
        <v/>
      </c>
      <c r="N22" s="37" t="str">
        <f t="shared" si="6"/>
        <v/>
      </c>
      <c r="O22" s="68" t="str">
        <f t="shared" si="7"/>
        <v/>
      </c>
      <c r="P22" s="151" t="str">
        <f t="shared" si="0"/>
        <v/>
      </c>
      <c r="Q22" s="150" t="str">
        <f t="shared" si="1"/>
        <v/>
      </c>
      <c r="R22" s="149">
        <f t="shared" si="8"/>
        <v>366</v>
      </c>
      <c r="S22" s="5"/>
    </row>
    <row r="23" spans="1:19" x14ac:dyDescent="0.2">
      <c r="A23" s="4"/>
      <c r="B23" s="137"/>
      <c r="C23" s="138"/>
      <c r="D23" s="138"/>
      <c r="E23" s="22"/>
      <c r="F23" s="139"/>
      <c r="G23" s="140"/>
      <c r="H23" s="140"/>
      <c r="I23" s="39" t="str">
        <f t="shared" si="9"/>
        <v/>
      </c>
      <c r="J23" s="37" t="str">
        <f t="shared" si="10"/>
        <v/>
      </c>
      <c r="K23" s="145"/>
      <c r="L23" s="101" t="str">
        <f t="shared" si="4"/>
        <v/>
      </c>
      <c r="M23" s="101" t="str">
        <f t="shared" si="5"/>
        <v/>
      </c>
      <c r="N23" s="37" t="str">
        <f t="shared" si="6"/>
        <v/>
      </c>
      <c r="O23" s="68" t="str">
        <f t="shared" si="7"/>
        <v/>
      </c>
      <c r="P23" s="151" t="str">
        <f t="shared" si="0"/>
        <v/>
      </c>
      <c r="Q23" s="150" t="str">
        <f t="shared" si="1"/>
        <v/>
      </c>
      <c r="R23" s="149">
        <f t="shared" si="8"/>
        <v>366</v>
      </c>
      <c r="S23" s="5"/>
    </row>
    <row r="24" spans="1:19" x14ac:dyDescent="0.2">
      <c r="A24" s="4"/>
      <c r="B24" s="137"/>
      <c r="C24" s="138"/>
      <c r="D24" s="138"/>
      <c r="E24" s="22"/>
      <c r="F24" s="139"/>
      <c r="G24" s="140"/>
      <c r="H24" s="140"/>
      <c r="I24" s="39" t="str">
        <f>IF(ISBLANK(F24),"",IF(ISBLANK(E24),"",IF(ISERROR(F24/E24),"",F24/E24)))</f>
        <v/>
      </c>
      <c r="J24" s="37" t="str">
        <f>IF(ISBLANK(E24),"",IF(ISBLANK(F24),"",IF(ISERROR(E24/F24/24),"",E24/F24/24)))</f>
        <v/>
      </c>
      <c r="K24" s="145"/>
      <c r="L24" s="101" t="str">
        <f t="shared" si="4"/>
        <v/>
      </c>
      <c r="M24" s="101" t="str">
        <f>IF(K24&gt;1,"durchschnittlich","")</f>
        <v/>
      </c>
      <c r="N24" s="37" t="str">
        <f>IF(E24=0,"",IF(K24=0,"",E24/K24))</f>
        <v/>
      </c>
      <c r="O24" s="68" t="str">
        <f>IF(K24=0,"","km")</f>
        <v/>
      </c>
      <c r="P24" s="151" t="str">
        <f>IF(ISBLANK(K24),"",IF(K24&gt;0,("alle "&amp;ROUND(R24/K24,2))&amp;" Tage",""))</f>
        <v/>
      </c>
      <c r="Q24" s="150" t="str">
        <f t="shared" si="1"/>
        <v/>
      </c>
      <c r="R24" s="149">
        <f>IF(OR(MOD(B24,400)=0,AND(MOD(B24,4)=0,MOD(B24,100)&lt;&gt;0)),366,365)</f>
        <v>366</v>
      </c>
      <c r="S24" s="5"/>
    </row>
    <row r="25" spans="1:19" x14ac:dyDescent="0.2">
      <c r="A25" s="4"/>
      <c r="B25" s="137"/>
      <c r="C25" s="138"/>
      <c r="D25" s="138"/>
      <c r="E25" s="22"/>
      <c r="F25" s="139"/>
      <c r="G25" s="140"/>
      <c r="H25" s="140"/>
      <c r="I25" s="39" t="str">
        <f t="shared" si="9"/>
        <v/>
      </c>
      <c r="J25" s="37" t="str">
        <f t="shared" si="10"/>
        <v/>
      </c>
      <c r="K25" s="145"/>
      <c r="L25" s="101" t="str">
        <f t="shared" si="4"/>
        <v/>
      </c>
      <c r="M25" s="101" t="str">
        <f t="shared" si="5"/>
        <v/>
      </c>
      <c r="N25" s="37" t="str">
        <f t="shared" si="6"/>
        <v/>
      </c>
      <c r="O25" s="68" t="str">
        <f t="shared" si="7"/>
        <v/>
      </c>
      <c r="P25" s="151" t="str">
        <f t="shared" si="0"/>
        <v/>
      </c>
      <c r="Q25" s="150" t="str">
        <f>IF(ISBLANK(K25),"",IF(K25&gt;0,ROUND(R25/K25,2),0))</f>
        <v/>
      </c>
      <c r="R25" s="149">
        <f t="shared" si="8"/>
        <v>366</v>
      </c>
      <c r="S25" s="5"/>
    </row>
    <row r="26" spans="1:19" x14ac:dyDescent="0.2">
      <c r="A26" s="4"/>
      <c r="B26" s="137"/>
      <c r="C26" s="138"/>
      <c r="D26" s="138"/>
      <c r="E26" s="22"/>
      <c r="F26" s="139"/>
      <c r="G26" s="140"/>
      <c r="H26" s="140"/>
      <c r="I26" s="39" t="str">
        <f>IF(ISBLANK(F26),"",IF(ISBLANK(E26),"",IF(ISERROR(F26/E26),"",F26/E26)))</f>
        <v/>
      </c>
      <c r="J26" s="37" t="str">
        <f>IF(ISBLANK(E26),"",IF(ISBLANK(F26),"",IF(ISERROR(E26/F26/24),"",E26/F26/24)))</f>
        <v/>
      </c>
      <c r="K26" s="145"/>
      <c r="L26" s="101" t="str">
        <f t="shared" si="4"/>
        <v/>
      </c>
      <c r="M26" s="101" t="str">
        <f>IF(K26&gt;1,"durchschnittlich","")</f>
        <v/>
      </c>
      <c r="N26" s="37" t="str">
        <f>IF(E26=0,"",IF(K26=0,"",E26/K26))</f>
        <v/>
      </c>
      <c r="O26" s="68" t="str">
        <f>IF(K26=0,"","km")</f>
        <v/>
      </c>
      <c r="P26" s="151" t="str">
        <f>IF(ISBLANK(K26),"",IF(K26&gt;0,("alle "&amp;ROUND(R26/K26,2))&amp;" Tage",""))</f>
        <v/>
      </c>
      <c r="Q26" s="150" t="str">
        <f>IF(ISBLANK(K26),"",IF(K26&gt;0,ROUND(R26/K26,2),0))</f>
        <v/>
      </c>
      <c r="R26" s="149">
        <f>IF(OR(MOD(B26,400)=0,AND(MOD(B26,4)=0,MOD(B26,100)&lt;&gt;0)),366,365)</f>
        <v>366</v>
      </c>
      <c r="S26" s="5"/>
    </row>
    <row r="27" spans="1:19" x14ac:dyDescent="0.2">
      <c r="A27" s="4"/>
      <c r="B27" s="137"/>
      <c r="C27" s="138"/>
      <c r="D27" s="138"/>
      <c r="E27" s="22"/>
      <c r="F27" s="139"/>
      <c r="G27" s="140"/>
      <c r="H27" s="140"/>
      <c r="I27" s="39" t="str">
        <f t="shared" si="9"/>
        <v/>
      </c>
      <c r="J27" s="37" t="str">
        <f t="shared" si="10"/>
        <v/>
      </c>
      <c r="K27" s="145"/>
      <c r="L27" s="101" t="str">
        <f t="shared" si="4"/>
        <v/>
      </c>
      <c r="M27" s="101" t="str">
        <f t="shared" si="5"/>
        <v/>
      </c>
      <c r="N27" s="37" t="str">
        <f t="shared" si="6"/>
        <v/>
      </c>
      <c r="O27" s="68" t="str">
        <f t="shared" si="7"/>
        <v/>
      </c>
      <c r="P27" s="151" t="str">
        <f t="shared" si="0"/>
        <v/>
      </c>
      <c r="Q27" s="150" t="str">
        <f t="shared" ref="Q27:Q39" si="11">IF(ISBLANK(K27),"",IF(K27&gt;0,ROUND(R27/K27,2),0))</f>
        <v/>
      </c>
      <c r="R27" s="149">
        <f t="shared" si="8"/>
        <v>366</v>
      </c>
      <c r="S27" s="5"/>
    </row>
    <row r="28" spans="1:19" x14ac:dyDescent="0.2">
      <c r="A28" s="4"/>
      <c r="B28" s="137"/>
      <c r="C28" s="138"/>
      <c r="D28" s="138"/>
      <c r="E28" s="22"/>
      <c r="F28" s="139"/>
      <c r="G28" s="140"/>
      <c r="H28" s="140"/>
      <c r="I28" s="39" t="str">
        <f t="shared" si="9"/>
        <v/>
      </c>
      <c r="J28" s="37" t="str">
        <f t="shared" si="10"/>
        <v/>
      </c>
      <c r="K28" s="145"/>
      <c r="L28" s="101" t="str">
        <f t="shared" si="4"/>
        <v/>
      </c>
      <c r="M28" s="101" t="str">
        <f t="shared" si="5"/>
        <v/>
      </c>
      <c r="N28" s="37" t="str">
        <f t="shared" si="6"/>
        <v/>
      </c>
      <c r="O28" s="68" t="str">
        <f t="shared" si="7"/>
        <v/>
      </c>
      <c r="P28" s="151" t="str">
        <f t="shared" si="0"/>
        <v/>
      </c>
      <c r="Q28" s="150" t="str">
        <f t="shared" si="11"/>
        <v/>
      </c>
      <c r="R28" s="149">
        <f t="shared" si="8"/>
        <v>366</v>
      </c>
      <c r="S28" s="5"/>
    </row>
    <row r="29" spans="1:19" x14ac:dyDescent="0.2">
      <c r="A29" s="4"/>
      <c r="B29" s="137"/>
      <c r="C29" s="138"/>
      <c r="D29" s="138"/>
      <c r="E29" s="22"/>
      <c r="F29" s="139"/>
      <c r="G29" s="140"/>
      <c r="H29" s="140"/>
      <c r="I29" s="39" t="str">
        <f t="shared" si="9"/>
        <v/>
      </c>
      <c r="J29" s="37" t="str">
        <f t="shared" si="10"/>
        <v/>
      </c>
      <c r="K29" s="145"/>
      <c r="L29" s="101" t="str">
        <f t="shared" si="4"/>
        <v/>
      </c>
      <c r="M29" s="101" t="str">
        <f t="shared" si="5"/>
        <v/>
      </c>
      <c r="N29" s="37" t="str">
        <f t="shared" si="6"/>
        <v/>
      </c>
      <c r="O29" s="68" t="str">
        <f t="shared" si="7"/>
        <v/>
      </c>
      <c r="P29" s="151" t="str">
        <f t="shared" si="0"/>
        <v/>
      </c>
      <c r="Q29" s="150" t="str">
        <f t="shared" si="11"/>
        <v/>
      </c>
      <c r="R29" s="149">
        <f t="shared" si="8"/>
        <v>366</v>
      </c>
      <c r="S29" s="5"/>
    </row>
    <row r="30" spans="1:19" x14ac:dyDescent="0.2">
      <c r="A30" s="4"/>
      <c r="B30" s="137"/>
      <c r="C30" s="138"/>
      <c r="D30" s="138"/>
      <c r="E30" s="22"/>
      <c r="F30" s="139"/>
      <c r="G30" s="140"/>
      <c r="H30" s="140"/>
      <c r="I30" s="39" t="str">
        <f t="shared" si="9"/>
        <v/>
      </c>
      <c r="J30" s="37" t="str">
        <f t="shared" si="10"/>
        <v/>
      </c>
      <c r="K30" s="145"/>
      <c r="L30" s="101" t="str">
        <f t="shared" si="4"/>
        <v/>
      </c>
      <c r="M30" s="101" t="str">
        <f t="shared" si="5"/>
        <v/>
      </c>
      <c r="N30" s="37" t="str">
        <f t="shared" si="6"/>
        <v/>
      </c>
      <c r="O30" s="68" t="str">
        <f t="shared" si="7"/>
        <v/>
      </c>
      <c r="P30" s="151" t="str">
        <f t="shared" si="0"/>
        <v/>
      </c>
      <c r="Q30" s="150" t="str">
        <f t="shared" si="11"/>
        <v/>
      </c>
      <c r="R30" s="149">
        <f t="shared" si="8"/>
        <v>366</v>
      </c>
      <c r="S30" s="5"/>
    </row>
    <row r="31" spans="1:19" x14ac:dyDescent="0.2">
      <c r="A31" s="4"/>
      <c r="B31" s="137"/>
      <c r="C31" s="138"/>
      <c r="D31" s="138"/>
      <c r="E31" s="22"/>
      <c r="F31" s="139"/>
      <c r="G31" s="140"/>
      <c r="H31" s="140"/>
      <c r="I31" s="39" t="str">
        <f t="shared" si="9"/>
        <v/>
      </c>
      <c r="J31" s="37" t="str">
        <f t="shared" si="10"/>
        <v/>
      </c>
      <c r="K31" s="145"/>
      <c r="L31" s="101" t="str">
        <f t="shared" si="4"/>
        <v/>
      </c>
      <c r="M31" s="101" t="str">
        <f t="shared" si="5"/>
        <v/>
      </c>
      <c r="N31" s="37" t="str">
        <f t="shared" si="6"/>
        <v/>
      </c>
      <c r="O31" s="68" t="str">
        <f t="shared" si="7"/>
        <v/>
      </c>
      <c r="P31" s="151" t="str">
        <f t="shared" si="0"/>
        <v/>
      </c>
      <c r="Q31" s="150" t="str">
        <f t="shared" si="11"/>
        <v/>
      </c>
      <c r="R31" s="149">
        <f t="shared" si="8"/>
        <v>366</v>
      </c>
      <c r="S31" s="5"/>
    </row>
    <row r="32" spans="1:19" x14ac:dyDescent="0.2">
      <c r="A32" s="4"/>
      <c r="B32" s="137"/>
      <c r="C32" s="138"/>
      <c r="D32" s="138"/>
      <c r="E32" s="22"/>
      <c r="F32" s="139"/>
      <c r="G32" s="140"/>
      <c r="H32" s="140"/>
      <c r="I32" s="39" t="str">
        <f t="shared" si="9"/>
        <v/>
      </c>
      <c r="J32" s="37" t="str">
        <f t="shared" si="10"/>
        <v/>
      </c>
      <c r="K32" s="145"/>
      <c r="L32" s="101" t="str">
        <f t="shared" si="4"/>
        <v/>
      </c>
      <c r="M32" s="101" t="str">
        <f t="shared" si="5"/>
        <v/>
      </c>
      <c r="N32" s="37" t="str">
        <f t="shared" si="6"/>
        <v/>
      </c>
      <c r="O32" s="68" t="str">
        <f t="shared" si="7"/>
        <v/>
      </c>
      <c r="P32" s="151" t="str">
        <f t="shared" si="0"/>
        <v/>
      </c>
      <c r="Q32" s="150" t="str">
        <f t="shared" si="11"/>
        <v/>
      </c>
      <c r="R32" s="149">
        <f t="shared" si="8"/>
        <v>366</v>
      </c>
      <c r="S32" s="5"/>
    </row>
    <row r="33" spans="1:19" x14ac:dyDescent="0.2">
      <c r="A33" s="4"/>
      <c r="B33" s="137"/>
      <c r="C33" s="138"/>
      <c r="D33" s="138"/>
      <c r="E33" s="22"/>
      <c r="F33" s="139"/>
      <c r="G33" s="140"/>
      <c r="H33" s="140"/>
      <c r="I33" s="39" t="str">
        <f t="shared" si="9"/>
        <v/>
      </c>
      <c r="J33" s="37" t="str">
        <f t="shared" si="10"/>
        <v/>
      </c>
      <c r="K33" s="145"/>
      <c r="L33" s="101" t="str">
        <f t="shared" si="4"/>
        <v/>
      </c>
      <c r="M33" s="101" t="str">
        <f t="shared" si="5"/>
        <v/>
      </c>
      <c r="N33" s="37" t="str">
        <f t="shared" si="6"/>
        <v/>
      </c>
      <c r="O33" s="68" t="str">
        <f t="shared" si="7"/>
        <v/>
      </c>
      <c r="P33" s="151" t="str">
        <f t="shared" si="0"/>
        <v/>
      </c>
      <c r="Q33" s="150" t="str">
        <f t="shared" si="11"/>
        <v/>
      </c>
      <c r="R33" s="149">
        <f t="shared" si="8"/>
        <v>366</v>
      </c>
      <c r="S33" s="5"/>
    </row>
    <row r="34" spans="1:19" x14ac:dyDescent="0.2">
      <c r="A34" s="4"/>
      <c r="B34" s="137"/>
      <c r="C34" s="138"/>
      <c r="D34" s="138"/>
      <c r="E34" s="22"/>
      <c r="F34" s="139"/>
      <c r="G34" s="140"/>
      <c r="H34" s="140"/>
      <c r="I34" s="39" t="str">
        <f t="shared" si="9"/>
        <v/>
      </c>
      <c r="J34" s="37" t="str">
        <f t="shared" si="10"/>
        <v/>
      </c>
      <c r="K34" s="145"/>
      <c r="L34" s="101" t="str">
        <f t="shared" si="4"/>
        <v/>
      </c>
      <c r="M34" s="101" t="str">
        <f t="shared" si="5"/>
        <v/>
      </c>
      <c r="N34" s="37" t="str">
        <f t="shared" si="6"/>
        <v/>
      </c>
      <c r="O34" s="68" t="str">
        <f t="shared" si="7"/>
        <v/>
      </c>
      <c r="P34" s="151" t="str">
        <f t="shared" si="0"/>
        <v/>
      </c>
      <c r="Q34" s="150" t="str">
        <f t="shared" si="11"/>
        <v/>
      </c>
      <c r="R34" s="149">
        <f t="shared" si="8"/>
        <v>366</v>
      </c>
      <c r="S34" s="5"/>
    </row>
    <row r="35" spans="1:19" x14ac:dyDescent="0.2">
      <c r="A35" s="4"/>
      <c r="B35" s="137"/>
      <c r="C35" s="138"/>
      <c r="D35" s="138"/>
      <c r="E35" s="22"/>
      <c r="F35" s="139"/>
      <c r="G35" s="140"/>
      <c r="H35" s="140"/>
      <c r="I35" s="39" t="str">
        <f t="shared" si="9"/>
        <v/>
      </c>
      <c r="J35" s="37" t="str">
        <f t="shared" si="10"/>
        <v/>
      </c>
      <c r="K35" s="145"/>
      <c r="L35" s="101" t="str">
        <f t="shared" si="4"/>
        <v/>
      </c>
      <c r="M35" s="101" t="str">
        <f t="shared" si="5"/>
        <v/>
      </c>
      <c r="N35" s="37" t="str">
        <f t="shared" si="6"/>
        <v/>
      </c>
      <c r="O35" s="68" t="str">
        <f t="shared" si="7"/>
        <v/>
      </c>
      <c r="P35" s="151" t="str">
        <f t="shared" si="0"/>
        <v/>
      </c>
      <c r="Q35" s="150" t="str">
        <f t="shared" si="11"/>
        <v/>
      </c>
      <c r="R35" s="149">
        <f t="shared" si="8"/>
        <v>366</v>
      </c>
      <c r="S35" s="5"/>
    </row>
    <row r="36" spans="1:19" x14ac:dyDescent="0.2">
      <c r="A36" s="4"/>
      <c r="B36" s="137"/>
      <c r="C36" s="138"/>
      <c r="D36" s="138"/>
      <c r="E36" s="22"/>
      <c r="F36" s="139"/>
      <c r="G36" s="140"/>
      <c r="H36" s="140"/>
      <c r="I36" s="39" t="str">
        <f t="shared" si="9"/>
        <v/>
      </c>
      <c r="J36" s="37" t="str">
        <f t="shared" si="10"/>
        <v/>
      </c>
      <c r="K36" s="145"/>
      <c r="L36" s="101" t="str">
        <f t="shared" si="4"/>
        <v/>
      </c>
      <c r="M36" s="101" t="str">
        <f t="shared" si="5"/>
        <v/>
      </c>
      <c r="N36" s="37" t="str">
        <f t="shared" si="6"/>
        <v/>
      </c>
      <c r="O36" s="68" t="str">
        <f t="shared" si="7"/>
        <v/>
      </c>
      <c r="P36" s="151" t="str">
        <f t="shared" si="0"/>
        <v/>
      </c>
      <c r="Q36" s="150" t="str">
        <f t="shared" si="11"/>
        <v/>
      </c>
      <c r="R36" s="149">
        <f t="shared" si="8"/>
        <v>366</v>
      </c>
      <c r="S36" s="5"/>
    </row>
    <row r="37" spans="1:19" x14ac:dyDescent="0.2">
      <c r="A37" s="4"/>
      <c r="B37" s="137"/>
      <c r="C37" s="141"/>
      <c r="D37" s="141"/>
      <c r="E37" s="142"/>
      <c r="F37" s="139"/>
      <c r="G37" s="143"/>
      <c r="H37" s="143"/>
      <c r="I37" s="39" t="str">
        <f t="shared" si="9"/>
        <v/>
      </c>
      <c r="J37" s="37" t="str">
        <f t="shared" si="10"/>
        <v/>
      </c>
      <c r="K37" s="145"/>
      <c r="L37" s="101" t="str">
        <f t="shared" si="4"/>
        <v/>
      </c>
      <c r="M37" s="101" t="str">
        <f t="shared" si="5"/>
        <v/>
      </c>
      <c r="N37" s="37" t="str">
        <f t="shared" si="6"/>
        <v/>
      </c>
      <c r="O37" s="68" t="str">
        <f t="shared" si="7"/>
        <v/>
      </c>
      <c r="P37" s="151" t="str">
        <f t="shared" si="0"/>
        <v/>
      </c>
      <c r="Q37" s="150" t="str">
        <f t="shared" si="11"/>
        <v/>
      </c>
      <c r="R37" s="149">
        <f t="shared" si="8"/>
        <v>366</v>
      </c>
      <c r="S37" s="5"/>
    </row>
    <row r="38" spans="1:19" x14ac:dyDescent="0.2">
      <c r="A38" s="4"/>
      <c r="B38" s="137"/>
      <c r="C38" s="141"/>
      <c r="D38" s="141"/>
      <c r="E38" s="142"/>
      <c r="F38" s="139"/>
      <c r="G38" s="143"/>
      <c r="H38" s="143"/>
      <c r="I38" s="39" t="str">
        <f t="shared" si="9"/>
        <v/>
      </c>
      <c r="J38" s="37" t="str">
        <f t="shared" si="10"/>
        <v/>
      </c>
      <c r="K38" s="145"/>
      <c r="L38" s="101" t="str">
        <f t="shared" si="4"/>
        <v/>
      </c>
      <c r="M38" s="101" t="str">
        <f t="shared" si="5"/>
        <v/>
      </c>
      <c r="N38" s="37" t="str">
        <f t="shared" si="6"/>
        <v/>
      </c>
      <c r="O38" s="68" t="str">
        <f t="shared" si="7"/>
        <v/>
      </c>
      <c r="P38" s="151" t="str">
        <f t="shared" si="0"/>
        <v/>
      </c>
      <c r="Q38" s="150" t="str">
        <f t="shared" si="11"/>
        <v/>
      </c>
      <c r="R38" s="149">
        <f t="shared" si="8"/>
        <v>366</v>
      </c>
      <c r="S38" s="5"/>
    </row>
    <row r="39" spans="1:19" x14ac:dyDescent="0.2">
      <c r="A39" s="4"/>
      <c r="B39" s="233">
        <f>Start!D26</f>
        <v>2025</v>
      </c>
      <c r="C39" s="120" t="str">
        <f>MoRad!I32</f>
        <v/>
      </c>
      <c r="D39" s="120" t="str">
        <f>MoRad!J32</f>
        <v/>
      </c>
      <c r="E39" s="37">
        <f ca="1">MoRad!L31</f>
        <v>0</v>
      </c>
      <c r="F39" s="38">
        <f ca="1">MoRad!N31</f>
        <v>0</v>
      </c>
      <c r="G39" s="88">
        <f ca="1">MoRad!O31</f>
        <v>0</v>
      </c>
      <c r="H39" s="88" t="str">
        <f>MoRad!P32</f>
        <v/>
      </c>
      <c r="I39" s="39" t="str">
        <f t="shared" ca="1" si="9"/>
        <v/>
      </c>
      <c r="J39" s="37" t="str">
        <f t="shared" ca="1" si="10"/>
        <v/>
      </c>
      <c r="K39" s="160">
        <f ca="1">MoRad!T31</f>
        <v>0</v>
      </c>
      <c r="L39" s="101" t="str">
        <f ca="1">IF(ISBLANK(K39),"",IF(K39=1,"Radtour","Radtouren"))</f>
        <v>Radtouren</v>
      </c>
      <c r="M39" s="101" t="str">
        <f t="shared" ca="1" si="5"/>
        <v/>
      </c>
      <c r="N39" s="37" t="str">
        <f t="shared" ca="1" si="6"/>
        <v/>
      </c>
      <c r="O39" s="68" t="str">
        <f t="shared" ca="1" si="7"/>
        <v/>
      </c>
      <c r="P39" s="151" t="str">
        <f ca="1">IF(ISBLANK(K39),"",IF(K39&gt;0,("alle "&amp;ROUND(R39/K39,2))&amp;" Tage",""))</f>
        <v/>
      </c>
      <c r="Q39" s="150">
        <f t="shared" ca="1" si="11"/>
        <v>0</v>
      </c>
      <c r="R39" s="149" t="str">
        <f ca="1">MoRad!X11</f>
        <v>1</v>
      </c>
      <c r="S39" s="5"/>
    </row>
    <row r="40" spans="1:19" hidden="1" x14ac:dyDescent="0.2">
      <c r="A40" s="775"/>
      <c r="B40" s="776"/>
      <c r="C40" s="776"/>
      <c r="D40" s="776"/>
      <c r="E40" s="776"/>
      <c r="F40" s="776"/>
      <c r="G40" s="776"/>
      <c r="H40" s="776"/>
      <c r="I40" s="776"/>
      <c r="J40" s="776"/>
      <c r="K40" s="776"/>
      <c r="L40" s="776"/>
      <c r="M40" s="776"/>
      <c r="N40" s="776"/>
      <c r="O40" s="776"/>
      <c r="P40" s="776"/>
      <c r="Q40" s="776"/>
      <c r="R40" s="776"/>
      <c r="S40" s="777"/>
    </row>
    <row r="41" spans="1:19" ht="27.95" hidden="1" customHeight="1" x14ac:dyDescent="0.2">
      <c r="A41" s="557" t="s">
        <v>367</v>
      </c>
      <c r="B41" s="620"/>
      <c r="C41" s="620"/>
      <c r="D41" s="620"/>
      <c r="E41" s="620"/>
      <c r="F41" s="620"/>
      <c r="G41" s="620"/>
      <c r="H41" s="620"/>
      <c r="I41" s="620"/>
      <c r="J41" s="620"/>
      <c r="K41" s="620"/>
      <c r="L41" s="620"/>
      <c r="M41" s="620"/>
      <c r="N41" s="620"/>
      <c r="O41" s="620"/>
      <c r="P41" s="620"/>
      <c r="Q41" s="620"/>
      <c r="R41" s="620"/>
      <c r="S41" s="622"/>
    </row>
    <row r="42" spans="1:19" hidden="1" x14ac:dyDescent="0.2">
      <c r="A42" s="775"/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7"/>
    </row>
    <row r="43" spans="1:19" hidden="1" x14ac:dyDescent="0.2">
      <c r="A43" s="4"/>
      <c r="B43" s="36" t="s">
        <v>149</v>
      </c>
      <c r="C43" s="36"/>
      <c r="D43" s="36"/>
      <c r="E43" s="37">
        <f ca="1">SUM(E$10:E$39)</f>
        <v>2502.0300000000002</v>
      </c>
      <c r="F43" s="147" t="str">
        <f ca="1">TEXT(ROUNDDOWN(SUM(F$10:F$39),0),"#") &amp; "  " &amp;TEXT(SUM(F$10:F$39)-ROUNDDOWN(SUM(F$10:F$39),0),"hh:mm:ss")</f>
        <v>6  13:51:46</v>
      </c>
      <c r="G43" s="88">
        <f ca="1">SUM(G$10:G$39)</f>
        <v>9008</v>
      </c>
      <c r="H43" s="88"/>
      <c r="I43" s="39"/>
      <c r="J43" s="37"/>
      <c r="K43" s="88">
        <f ca="1">SUM(K$10:K$39)</f>
        <v>164</v>
      </c>
      <c r="L43" s="779" t="str">
        <f ca="1">IF(K43=0,"Läufe",IF(K43=1,"Lauf","Läufe"))</f>
        <v>Läufe</v>
      </c>
      <c r="M43" s="780"/>
      <c r="N43" s="122"/>
      <c r="O43" s="148"/>
      <c r="P43" s="151" t="str">
        <f ca="1">IF(R44&gt;0,("an " &amp; TEXT(R44,"#.#") &amp;" Tagen"),"")</f>
        <v>an 1.461 Tagen</v>
      </c>
      <c r="Q43" s="150"/>
      <c r="R43" s="136"/>
      <c r="S43" s="5"/>
    </row>
    <row r="44" spans="1:19" hidden="1" x14ac:dyDescent="0.2">
      <c r="A44" s="4"/>
      <c r="B44" s="36" t="s">
        <v>160</v>
      </c>
      <c r="C44" s="120">
        <f>IF(ISERROR(SUM(C$10:C$39)/COUNTIF(C$10:C$39,"&gt;0")),"",SUM(C$10:C$39)/COUNTIF(C$10:C$39,"&gt;0"))</f>
        <v>77.724999999999994</v>
      </c>
      <c r="D44" s="120">
        <f>IF(ISERROR(SUM(D$10:D$39)/COUNTIF(D$10:D$39,"&gt;0")),"",SUM(D$10:D$39)/COUNTIF(D$10:D$39,"&gt;0"))</f>
        <v>22.225000000000001</v>
      </c>
      <c r="E44" s="37" t="str">
        <f ca="1">IF(ISERROR(HARMEAN(E$10:E$39)),"",HARMEAN(E$10:E$39))</f>
        <v/>
      </c>
      <c r="F44" s="38" t="str">
        <f ca="1">IF(ISERROR(HARMEAN(F$10:F$39)),"",HARMEAN(F$10:F$39))</f>
        <v/>
      </c>
      <c r="G44" s="88">
        <f ca="1">IF(SUM(G$10:G$39)=0,"",IF(COUNTIF(G$10:G$39,"&gt;0"),SUM(G$10:G$39)/COUNTIF(G$10:G$39,"&gt;0")))</f>
        <v>2252</v>
      </c>
      <c r="H44" s="88">
        <f>IF(ISERROR(HARMEAN(H$10:H$39)),"",HARMEAN(H$10:H$39))</f>
        <v>140.8139405940594</v>
      </c>
      <c r="I44" s="39">
        <f ca="1">IF(ISERROR(HARMEAN(I$10:I$39)),"",HARMEAN(I$10:I$39))</f>
        <v>2.5798763104597938E-3</v>
      </c>
      <c r="J44" s="37">
        <f ca="1">IF(ISERROR(HARMEAN(J$10:J$39)),"",HARMEAN(J$10:J$39))</f>
        <v>16.081290606164952</v>
      </c>
      <c r="K44" s="146">
        <f ca="1">IF(ISERROR(SUM(K$10:K$39)/COUNTIF(K$10:K$39,"&gt;0")),"",SUM(K$10:K$39)/COUNTIF(K$10:K$39,"&gt;0"))</f>
        <v>41</v>
      </c>
      <c r="L44" s="781" t="str">
        <f ca="1">IF(K43&gt;0,"durchschnittlich","")</f>
        <v>durchschnittlich</v>
      </c>
      <c r="M44" s="782"/>
      <c r="N44" s="122">
        <f ca="1">IF(E43=0,"",IF(K43=0,"",E43/K43))</f>
        <v>15.256280487804879</v>
      </c>
      <c r="O44" s="148" t="str">
        <f ca="1">IF(K43=0,"","km")</f>
        <v>km</v>
      </c>
      <c r="P44" s="151" t="str">
        <f ca="1">IF(K43&gt;0,("alle " &amp; ROUND(R44/K43,2) &amp; " Tage"),"")</f>
        <v>alle 8,91 Tage</v>
      </c>
      <c r="Q44" s="150">
        <f ca="1">IF(K43&gt;0,R44/K43,"")</f>
        <v>8.9085365853658534</v>
      </c>
      <c r="R44" s="234">
        <f ca="1">SUMIF(K$10:K$39,"&gt;0",R$10:R$39)</f>
        <v>1461</v>
      </c>
      <c r="S44" s="5"/>
    </row>
    <row r="45" spans="1:19" ht="12.75" hidden="1" customHeight="1" x14ac:dyDescent="0.2">
      <c r="A45" s="4"/>
      <c r="B45" s="36" t="s">
        <v>136</v>
      </c>
      <c r="C45" s="120">
        <f>IF(SUM(C$10:C$39)=0,"",MIN(C$10:C$39))</f>
        <v>76.099999999999994</v>
      </c>
      <c r="D45" s="120">
        <f>IF(SUM(D$10:D$39)=0,"",MIN(D$10:D$39))</f>
        <v>21.8</v>
      </c>
      <c r="E45" s="37">
        <f ca="1">MIN(E$10:E$39)</f>
        <v>0</v>
      </c>
      <c r="F45" s="38">
        <f ca="1">MIN(F$10:F$39)</f>
        <v>0</v>
      </c>
      <c r="G45" s="88">
        <f ca="1"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,IF(G39&gt;0,G39,999999))</f>
        <v>1275</v>
      </c>
      <c r="H45" s="88">
        <f>MIN(H$10:H$39)</f>
        <v>111</v>
      </c>
      <c r="I45" s="39">
        <f ca="1">MIN(I$10:I$39)</f>
        <v>2.4160720294909449E-3</v>
      </c>
      <c r="J45" s="37">
        <f ca="1">MIN(J$10:J$39)</f>
        <v>14.883577409762227</v>
      </c>
      <c r="K45" s="88">
        <f ca="1">IF(SUM(K$10:K$39)=0,"",MIN(K$10:K$39))</f>
        <v>0</v>
      </c>
      <c r="L45" s="781" t="str">
        <f ca="1">IF(K43&gt;0,"minimal","")</f>
        <v>minimal</v>
      </c>
      <c r="M45" s="782"/>
      <c r="N45" s="122">
        <f ca="1">IF(SUM(N$10:N$39)=0,"",MIN(N$10:N$39))</f>
        <v>13.956744186046512</v>
      </c>
      <c r="O45" s="148" t="str">
        <f ca="1">IF(K43=0,"","km")</f>
        <v>km</v>
      </c>
      <c r="P45" s="151" t="str">
        <f ca="1">IF(Q45&gt;0,("alle " &amp; MIN(Q$10:Q$39) &amp; " Tage"),"")</f>
        <v/>
      </c>
      <c r="Q45" s="150">
        <f ca="1">MIN(Q$10:Q$39)</f>
        <v>0</v>
      </c>
      <c r="R45" s="136"/>
      <c r="S45" s="5"/>
    </row>
    <row r="46" spans="1:19" ht="12.75" hidden="1" customHeight="1" x14ac:dyDescent="0.2">
      <c r="A46" s="4"/>
      <c r="B46" s="36" t="s">
        <v>137</v>
      </c>
      <c r="C46" s="120">
        <f>IF(SUM(C$10:C$39)=0,"",MAX(C$10:C$39))</f>
        <v>79.099999999999994</v>
      </c>
      <c r="D46" s="120">
        <f>IF(SUM(D$10:D$39)=0,"",MAX(D$10:D$39))</f>
        <v>22.6</v>
      </c>
      <c r="E46" s="37">
        <f t="shared" ref="E46:J46" ca="1" si="12">MAX(E$10:E$39)</f>
        <v>996.84</v>
      </c>
      <c r="F46" s="38">
        <f t="shared" ca="1" si="12"/>
        <v>2.7906597222222222</v>
      </c>
      <c r="G46" s="88">
        <f t="shared" ca="1" si="12"/>
        <v>4128</v>
      </c>
      <c r="H46" s="88">
        <f t="shared" si="12"/>
        <v>156</v>
      </c>
      <c r="I46" s="39">
        <f t="shared" ca="1" si="12"/>
        <v>2.7995061616931725E-3</v>
      </c>
      <c r="J46" s="37">
        <f t="shared" ca="1" si="12"/>
        <v>17.245622712434464</v>
      </c>
      <c r="K46" s="88">
        <f ca="1">IF(SUM(K$10:K$39)=0,"",MAX(K$10:K$39))</f>
        <v>66</v>
      </c>
      <c r="L46" s="781" t="str">
        <f ca="1">IF(K43&gt;0,"maximal","")</f>
        <v>maximal</v>
      </c>
      <c r="M46" s="782"/>
      <c r="N46" s="122">
        <f ca="1">IF(SUM(N$10:N$39)=0,"",MAX(N$10:N$39))</f>
        <v>16.763076923076923</v>
      </c>
      <c r="O46" s="148" t="str">
        <f ca="1">IF(K43=0,"","km")</f>
        <v>km</v>
      </c>
      <c r="P46" s="151" t="str">
        <f ca="1">IF(Q45&gt;0,("alle " &amp; MAX(Q$10:Q$39) &amp; " Tage"),"")</f>
        <v/>
      </c>
      <c r="Q46" s="150">
        <f ca="1">MAX(Q$10:Q$39)</f>
        <v>14.08</v>
      </c>
      <c r="R46" s="136"/>
      <c r="S46" s="5"/>
    </row>
    <row r="47" spans="1:19" x14ac:dyDescent="0.2">
      <c r="A47" s="775"/>
      <c r="B47" s="776"/>
      <c r="C47" s="776"/>
      <c r="D47" s="776"/>
      <c r="E47" s="776"/>
      <c r="F47" s="776"/>
      <c r="G47" s="776"/>
      <c r="H47" s="776"/>
      <c r="I47" s="776"/>
      <c r="J47" s="776"/>
      <c r="K47" s="776"/>
      <c r="L47" s="776"/>
      <c r="M47" s="776"/>
      <c r="N47" s="776"/>
      <c r="O47" s="776"/>
      <c r="P47" s="776"/>
      <c r="Q47" s="776"/>
      <c r="R47" s="776"/>
      <c r="S47" s="777"/>
    </row>
    <row r="48" spans="1:19" ht="27.95" customHeight="1" x14ac:dyDescent="0.2">
      <c r="A48" s="557" t="s">
        <v>697</v>
      </c>
      <c r="B48" s="620"/>
      <c r="C48" s="620"/>
      <c r="D48" s="620"/>
      <c r="E48" s="620"/>
      <c r="F48" s="620"/>
      <c r="G48" s="620"/>
      <c r="H48" s="620"/>
      <c r="I48" s="620"/>
      <c r="J48" s="620"/>
      <c r="K48" s="620"/>
      <c r="L48" s="620"/>
      <c r="M48" s="620"/>
      <c r="N48" s="620"/>
      <c r="O48" s="620"/>
      <c r="P48" s="620"/>
      <c r="Q48" s="620"/>
      <c r="R48" s="620"/>
      <c r="S48" s="622"/>
    </row>
    <row r="49" spans="1:19" x14ac:dyDescent="0.2">
      <c r="A49" s="775"/>
      <c r="B49" s="776"/>
      <c r="C49" s="776"/>
      <c r="D49" s="776"/>
      <c r="E49" s="776"/>
      <c r="F49" s="776"/>
      <c r="G49" s="776"/>
      <c r="H49" s="776"/>
      <c r="I49" s="776"/>
      <c r="J49" s="776"/>
      <c r="K49" s="776"/>
      <c r="L49" s="776"/>
      <c r="M49" s="776"/>
      <c r="N49" s="776"/>
      <c r="O49" s="776"/>
      <c r="P49" s="776"/>
      <c r="Q49" s="776"/>
      <c r="R49" s="776"/>
      <c r="S49" s="777"/>
    </row>
    <row r="50" spans="1:19" x14ac:dyDescent="0.2">
      <c r="A50" s="4"/>
      <c r="B50" s="36" t="s">
        <v>149</v>
      </c>
      <c r="C50" s="36"/>
      <c r="D50" s="36"/>
      <c r="E50" s="37">
        <f>SUM(E$10:E$38)</f>
        <v>2502.0300000000002</v>
      </c>
      <c r="F50" s="147" t="str">
        <f>TEXT(ROUNDDOWN(SUM(F$10:F$38),0),"#") &amp; "  " &amp;TEXT(SUM(F$10:F$38)-ROUNDDOWN(SUM(F$10:F$38),0),"hh:mm:ss")</f>
        <v>6  13:51:46</v>
      </c>
      <c r="G50" s="88">
        <f>SUM(G$10:G$38)</f>
        <v>9008</v>
      </c>
      <c r="H50" s="88"/>
      <c r="I50" s="39"/>
      <c r="J50" s="37"/>
      <c r="K50" s="88">
        <f>SUM(K$10:K$38)</f>
        <v>164</v>
      </c>
      <c r="L50" s="779" t="str">
        <f>IF(K50=0,"Radtouren",IF(K50=1,"Radtour","Radtouren"))</f>
        <v>Radtouren</v>
      </c>
      <c r="M50" s="780"/>
      <c r="N50" s="122"/>
      <c r="O50" s="148"/>
      <c r="P50" s="151" t="str">
        <f>IF(R51&gt;0,("an " &amp; TEXT(R51,"#.#") &amp;" Tagen"),"")</f>
        <v>an 1.461 Tagen</v>
      </c>
      <c r="Q50" s="150"/>
      <c r="R50" s="136"/>
      <c r="S50" s="5"/>
    </row>
    <row r="51" spans="1:19" x14ac:dyDescent="0.2">
      <c r="A51" s="4"/>
      <c r="B51" s="36" t="s">
        <v>160</v>
      </c>
      <c r="C51" s="120">
        <f>IF(ISERROR(SUM(C$10:C$38)/COUNTIF(C$10:C$38,"&gt;0")),"",SUM(C$10:C$38)/COUNTIF(C$10:C$38,"&gt;0"))</f>
        <v>77.724999999999994</v>
      </c>
      <c r="D51" s="120">
        <f>IF(ISERROR(SUM(D$10:D$38)/COUNTIF(D$10:D$38,"&gt;0")),"",SUM(D$10:D$38)/COUNTIF(D$10:D$38,"&gt;0"))</f>
        <v>22.225000000000001</v>
      </c>
      <c r="E51" s="37">
        <f>IF(ISERROR(HARMEAN(E$10:E$38)),"",HARMEAN(E$10:E$38))</f>
        <v>563.76858873793572</v>
      </c>
      <c r="F51" s="38">
        <f>IF(ISERROR(HARMEAN(F$10:F$38)),"",HARMEAN(F$10:F$38))</f>
        <v>1.4400410621827588</v>
      </c>
      <c r="G51" s="88">
        <f>IF(SUM(G$10:G$38)=0,"",IF(COUNTIF(G$10:G$38,"&gt;0"),SUM(G$10:G$38)/COUNTIF(G$10:G$38,"&gt;0")))</f>
        <v>2252</v>
      </c>
      <c r="H51" s="88">
        <f>IF(ISERROR(HARMEAN(H$10:H$38)),"",HARMEAN(H$10:H$38))</f>
        <v>140.8139405940594</v>
      </c>
      <c r="I51" s="39">
        <f>IF(ISERROR(HARMEAN(I$10:I$38)),"",HARMEAN(I$10:I$38))</f>
        <v>2.5798763104597938E-3</v>
      </c>
      <c r="J51" s="37">
        <f>IF(ISERROR(HARMEAN(J$10:J$38)),"",HARMEAN(J$10:J$38))</f>
        <v>16.081290606164952</v>
      </c>
      <c r="K51" s="146">
        <f>IF(ISERROR(SUM(K$10:K$38)/COUNTIF(K$10:K$38,"&gt;0")),"",SUM(K$10:K$38)/COUNTIF(K$10:K$38,"&gt;0"))</f>
        <v>41</v>
      </c>
      <c r="L51" s="781" t="str">
        <f>IF(K50&gt;0,"durchschnittlich","")</f>
        <v>durchschnittlich</v>
      </c>
      <c r="M51" s="782"/>
      <c r="N51" s="122">
        <f>IF(E50=0,"",IF(K50=0,"",E50/K50))</f>
        <v>15.256280487804879</v>
      </c>
      <c r="O51" s="148" t="str">
        <f>IF(K50=0,"","km")</f>
        <v>km</v>
      </c>
      <c r="P51" s="151" t="str">
        <f>IF(K50&gt;0,("alle " &amp; ROUND(R51/K50,2) &amp; " Tage"),"")</f>
        <v>alle 8,91 Tage</v>
      </c>
      <c r="Q51" s="150">
        <f>IF(K50&gt;0,R51/K50,"")</f>
        <v>8.9085365853658534</v>
      </c>
      <c r="R51" s="152">
        <f>SUMIF(K$10:K$38,"&gt;0",R$10:R$38)</f>
        <v>1461</v>
      </c>
      <c r="S51" s="5"/>
    </row>
    <row r="52" spans="1:19" ht="12.75" customHeight="1" x14ac:dyDescent="0.2">
      <c r="A52" s="4"/>
      <c r="B52" s="36" t="s">
        <v>136</v>
      </c>
      <c r="C52" s="120">
        <f>IF(SUM(C$10:C$38)=0,"",MIN(C$10:C$38))</f>
        <v>76.099999999999994</v>
      </c>
      <c r="D52" s="120">
        <f>IF(SUM(D$10:D$38)=0,"",MIN(D$10:D$38))</f>
        <v>21.8</v>
      </c>
      <c r="E52" s="37">
        <f>MIN(E$10:E$38)</f>
        <v>435.84</v>
      </c>
      <c r="F52" s="38">
        <f>MIN(F$10:F$38)</f>
        <v>1.0530208333333333</v>
      </c>
      <c r="G52" s="88">
        <f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)</f>
        <v>1275</v>
      </c>
      <c r="H52" s="88">
        <f>MIN(H$10:H$38)</f>
        <v>111</v>
      </c>
      <c r="I52" s="39">
        <f>MIN(I$10:I$38)</f>
        <v>2.4160720294909449E-3</v>
      </c>
      <c r="J52" s="37">
        <f>MIN(J$10:J$38)</f>
        <v>14.883577409762227</v>
      </c>
      <c r="K52" s="88">
        <f>IF(SUM(K$10:K$38)=0,"",MIN(K$10:K$38))</f>
        <v>26</v>
      </c>
      <c r="L52" s="781" t="str">
        <f>IF(K50&gt;0,"minimal","")</f>
        <v>minimal</v>
      </c>
      <c r="M52" s="782"/>
      <c r="N52" s="122">
        <f>IF(SUM(N$10:N$38)=0,"",MIN(N$10:N$38))</f>
        <v>13.956744186046512</v>
      </c>
      <c r="O52" s="148" t="str">
        <f>IF(K50=0,"","km")</f>
        <v>km</v>
      </c>
      <c r="P52" s="151" t="str">
        <f>IF(Q52&gt;0,("alle " &amp; MIN(Q$10:Q$38) &amp; " Tage"),"")</f>
        <v>alle 5,53 Tage</v>
      </c>
      <c r="Q52" s="150">
        <f>MIN(Q$10:Q$38)</f>
        <v>5.53</v>
      </c>
      <c r="R52" s="136"/>
      <c r="S52" s="5"/>
    </row>
    <row r="53" spans="1:19" ht="12.75" customHeight="1" x14ac:dyDescent="0.2">
      <c r="A53" s="4"/>
      <c r="B53" s="36" t="s">
        <v>137</v>
      </c>
      <c r="C53" s="120">
        <f>IF(SUM(C$10:C$38)=0,"",MAX(C$10:C$38))</f>
        <v>79.099999999999994</v>
      </c>
      <c r="D53" s="120">
        <f>IF(SUM(D$10:D$38)=0,"",MAX(D$10:D$38))</f>
        <v>22.6</v>
      </c>
      <c r="E53" s="37">
        <f t="shared" ref="E53:J53" si="13">MAX(E$10:E$38)</f>
        <v>996.84</v>
      </c>
      <c r="F53" s="38">
        <f t="shared" si="13"/>
        <v>2.7906597222222222</v>
      </c>
      <c r="G53" s="88">
        <f t="shared" si="13"/>
        <v>4128</v>
      </c>
      <c r="H53" s="88">
        <f t="shared" si="13"/>
        <v>156</v>
      </c>
      <c r="I53" s="39">
        <f t="shared" si="13"/>
        <v>2.7995061616931725E-3</v>
      </c>
      <c r="J53" s="37">
        <f t="shared" si="13"/>
        <v>17.245622712434464</v>
      </c>
      <c r="K53" s="88">
        <f>IF(SUM(K$10:K$38)=0,"",MAX(K$10:K$38))</f>
        <v>66</v>
      </c>
      <c r="L53" s="781" t="str">
        <f>IF(K50&gt;0,"maximal","")</f>
        <v>maximal</v>
      </c>
      <c r="M53" s="782"/>
      <c r="N53" s="122">
        <f>IF(SUM(N$10:N$38)=0,"",MAX(N$10:N$38))</f>
        <v>16.763076923076923</v>
      </c>
      <c r="O53" s="148" t="str">
        <f>IF(K50=0,"","km")</f>
        <v>km</v>
      </c>
      <c r="P53" s="151" t="str">
        <f>IF(Q52&gt;0,("alle " &amp; MAX(Q$10:Q$38) &amp; " Tage"),"")</f>
        <v>alle 14,08 Tage</v>
      </c>
      <c r="Q53" s="150">
        <f>MAX(Q$10:Q$38)</f>
        <v>14.08</v>
      </c>
      <c r="R53" s="136"/>
      <c r="S53" s="5"/>
    </row>
    <row r="54" spans="1:19" ht="13.5" thickBot="1" x14ac:dyDescent="0.25">
      <c r="A54" s="577"/>
      <c r="B54" s="578"/>
      <c r="C54" s="578"/>
      <c r="D54" s="578"/>
      <c r="E54" s="579"/>
      <c r="F54" s="579"/>
      <c r="G54" s="579"/>
      <c r="H54" s="579"/>
      <c r="I54" s="579"/>
      <c r="J54" s="579"/>
      <c r="K54" s="579"/>
      <c r="L54" s="579"/>
      <c r="M54" s="579"/>
      <c r="N54" s="579"/>
      <c r="O54" s="774"/>
      <c r="P54" s="774"/>
      <c r="Q54" s="774"/>
      <c r="R54" s="774"/>
      <c r="S54" s="580"/>
    </row>
  </sheetData>
  <sheetProtection algorithmName="SHA-512" hashValue="lH/VaRVg51FL806+HaviCa/EQbINoO/ODhMY4MX9JZXLmYztbggRzYDmJ9Rz2BbB17m/7iS544+cN6TfjY8kGw==" saltValue="JaUjyUeqIaWHa96+7xgvOQ==" spinCount="100000" sheet="1" objects="1" scenarios="1" selectLockedCells="1"/>
  <mergeCells count="24">
    <mergeCell ref="A54:S54"/>
    <mergeCell ref="L43:M43"/>
    <mergeCell ref="L44:M44"/>
    <mergeCell ref="L45:M45"/>
    <mergeCell ref="L46:M46"/>
    <mergeCell ref="A47:S47"/>
    <mergeCell ref="A48:S48"/>
    <mergeCell ref="A49:S49"/>
    <mergeCell ref="L50:M50"/>
    <mergeCell ref="L51:M51"/>
    <mergeCell ref="L52:M52"/>
    <mergeCell ref="L53:M53"/>
    <mergeCell ref="A42:S42"/>
    <mergeCell ref="A1:S1"/>
    <mergeCell ref="A2:S2"/>
    <mergeCell ref="A3:S3"/>
    <mergeCell ref="A4:S4"/>
    <mergeCell ref="A5:S5"/>
    <mergeCell ref="L6:P6"/>
    <mergeCell ref="A7:S7"/>
    <mergeCell ref="A8:S8"/>
    <mergeCell ref="A9:S9"/>
    <mergeCell ref="A40:S40"/>
    <mergeCell ref="A41:S41"/>
  </mergeCells>
  <conditionalFormatting sqref="E39 E43:G43 E45:F46 H45:J46 G46 E50:G50 E52:F53 H52:J53 G53">
    <cfRule type="cellIs" dxfId="5" priority="2" stopIfTrue="1" operator="equal">
      <formula>0</formula>
    </cfRule>
  </conditionalFormatting>
  <conditionalFormatting sqref="G10:G39">
    <cfRule type="cellIs" dxfId="4" priority="3" stopIfTrue="1" operator="equal">
      <formula>0</formula>
    </cfRule>
  </conditionalFormatting>
  <conditionalFormatting sqref="G45 G52">
    <cfRule type="cellIs" dxfId="3" priority="1" stopIfTrue="1" operator="equal">
      <formula>999999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9" orientation="landscape" horizontalDpi="300" verticalDpi="300" r:id="rId1"/>
  <headerFooter alignWithMargins="0"/>
  <ignoredErrors>
    <ignoredError sqref="F50 G51:G52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80EE-B740-4F0E-AFD1-E41D6E326E17}">
  <sheetPr>
    <pageSetUpPr fitToPage="1"/>
  </sheetPr>
  <dimension ref="A1:S54"/>
  <sheetViews>
    <sheetView zoomScale="95" zoomScaleNormal="95" workbookViewId="0">
      <pane ySplit="8" topLeftCell="A9" activePane="bottomLeft" state="frozen"/>
      <selection activeCell="A9" sqref="A9:Y9"/>
      <selection pane="bottomLeft" activeCell="B14" sqref="B14"/>
    </sheetView>
  </sheetViews>
  <sheetFormatPr baseColWidth="10" defaultRowHeight="12.75" x14ac:dyDescent="0.2"/>
  <cols>
    <col min="1" max="1" width="2.7109375" customWidth="1"/>
    <col min="2" max="2" width="6.7109375" customWidth="1"/>
    <col min="3" max="4" width="5.7109375" customWidth="1"/>
    <col min="5" max="6" width="14.7109375" customWidth="1"/>
    <col min="7" max="7" width="12.7109375" customWidth="1"/>
    <col min="8" max="8" width="8.7109375" customWidth="1"/>
    <col min="9" max="9" width="10.7109375" customWidth="1"/>
    <col min="10" max="11" width="8.7109375" customWidth="1"/>
    <col min="12" max="12" width="12.7109375" customWidth="1"/>
    <col min="13" max="13" width="15.7109375" customWidth="1"/>
    <col min="14" max="14" width="8.7109375" customWidth="1"/>
    <col min="15" max="15" width="4.7109375" customWidth="1"/>
    <col min="16" max="16" width="15.7109375" customWidth="1"/>
    <col min="17" max="18" width="20.7109375" hidden="1" customWidth="1"/>
    <col min="19" max="19" width="2.7109375" customWidth="1"/>
  </cols>
  <sheetData>
    <row r="1" spans="1:19" ht="18" x14ac:dyDescent="0.2">
      <c r="A1" s="608"/>
      <c r="B1" s="609"/>
      <c r="C1" s="609"/>
      <c r="D1" s="609"/>
      <c r="E1" s="610"/>
      <c r="F1" s="610"/>
      <c r="G1" s="610"/>
      <c r="H1" s="610"/>
      <c r="I1" s="610"/>
      <c r="J1" s="611"/>
      <c r="K1" s="611"/>
      <c r="L1" s="611"/>
      <c r="M1" s="611"/>
      <c r="N1" s="611"/>
      <c r="O1" s="783"/>
      <c r="P1" s="783"/>
      <c r="Q1" s="783"/>
      <c r="R1" s="783"/>
      <c r="S1" s="612"/>
    </row>
    <row r="2" spans="1:19" ht="27.9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2"/>
    </row>
    <row r="3" spans="1:19" ht="12.75" customHeight="1" x14ac:dyDescent="0.2">
      <c r="A3" s="616"/>
      <c r="B3" s="617"/>
      <c r="C3" s="617"/>
      <c r="D3" s="617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9"/>
    </row>
    <row r="4" spans="1:19" ht="12.7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7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9"/>
    </row>
    <row r="5" spans="1:19" ht="12.75" customHeight="1" x14ac:dyDescent="0.2">
      <c r="A5" s="616"/>
      <c r="B5" s="617"/>
      <c r="C5" s="617"/>
      <c r="D5" s="617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9"/>
    </row>
    <row r="6" spans="1:19" ht="65.099999999999994" customHeight="1" x14ac:dyDescent="0.2">
      <c r="A6" s="2"/>
      <c r="B6" s="34" t="s">
        <v>94</v>
      </c>
      <c r="C6" s="144" t="s">
        <v>357</v>
      </c>
      <c r="D6" s="144" t="s">
        <v>358</v>
      </c>
      <c r="E6" s="501" t="s">
        <v>682</v>
      </c>
      <c r="F6" s="501" t="s">
        <v>683</v>
      </c>
      <c r="G6" s="12" t="s">
        <v>332</v>
      </c>
      <c r="H6" s="12" t="s">
        <v>21</v>
      </c>
      <c r="I6" s="12" t="s">
        <v>23</v>
      </c>
      <c r="J6" s="12" t="s">
        <v>22</v>
      </c>
      <c r="K6" s="501" t="s">
        <v>702</v>
      </c>
      <c r="L6" s="769" t="s">
        <v>353</v>
      </c>
      <c r="M6" s="542"/>
      <c r="N6" s="542"/>
      <c r="O6" s="542"/>
      <c r="P6" s="782"/>
      <c r="Q6" s="73"/>
      <c r="R6" s="73"/>
      <c r="S6" s="70"/>
    </row>
    <row r="7" spans="1:19" x14ac:dyDescent="0.2">
      <c r="A7" s="755"/>
      <c r="B7" s="756"/>
      <c r="C7" s="756"/>
      <c r="D7" s="756"/>
      <c r="E7" s="753"/>
      <c r="F7" s="753"/>
      <c r="G7" s="753"/>
      <c r="H7" s="753"/>
      <c r="I7" s="753"/>
      <c r="J7" s="753"/>
      <c r="K7" s="753"/>
      <c r="L7" s="753"/>
      <c r="M7" s="753"/>
      <c r="N7" s="753"/>
      <c r="O7" s="769"/>
      <c r="P7" s="769"/>
      <c r="Q7" s="769"/>
      <c r="R7" s="769"/>
      <c r="S7" s="754"/>
    </row>
    <row r="8" spans="1:19" ht="27.95" customHeight="1" x14ac:dyDescent="0.2">
      <c r="A8" s="557" t="s">
        <v>700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2"/>
    </row>
    <row r="9" spans="1:19" ht="12.75" customHeight="1" x14ac:dyDescent="0.2">
      <c r="A9" s="581"/>
      <c r="B9" s="560"/>
      <c r="C9" s="560"/>
      <c r="D9" s="560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778"/>
      <c r="P9" s="778"/>
      <c r="Q9" s="778"/>
      <c r="R9" s="778"/>
      <c r="S9" s="583"/>
    </row>
    <row r="10" spans="1:19" x14ac:dyDescent="0.2">
      <c r="A10" s="4"/>
      <c r="B10" s="137">
        <v>2021</v>
      </c>
      <c r="C10" s="138">
        <v>76.900000000000006</v>
      </c>
      <c r="D10" s="138">
        <v>22</v>
      </c>
      <c r="E10" s="22">
        <v>550.79</v>
      </c>
      <c r="F10" s="139">
        <v>5.1748379629629628</v>
      </c>
      <c r="G10" s="140">
        <v>11180</v>
      </c>
      <c r="H10" s="140">
        <v>93</v>
      </c>
      <c r="I10" s="39">
        <f>IF(ISBLANK(F10),"",IF(ISBLANK(E10),"",IF(ISERROR(F10/E10),"",F10/E10)))</f>
        <v>9.3953012272607762E-3</v>
      </c>
      <c r="J10" s="37">
        <f>IF(ISBLANK(E10),"",IF(ISBLANK(F10),"",IF(ISERROR(E10/F10/24),"",E10/F10/24)))</f>
        <v>4.4348409549413335</v>
      </c>
      <c r="K10" s="145">
        <v>88</v>
      </c>
      <c r="L10" s="101" t="str">
        <f>IF(ISBLANK(K10),"",IF(K10=1,"Wanderung","Wanderungen"))</f>
        <v>Wanderungen</v>
      </c>
      <c r="M10" s="101" t="str">
        <f>IF(K10&gt;1,"durchschnittlich","")</f>
        <v>durchschnittlich</v>
      </c>
      <c r="N10" s="37">
        <f>IF(E10=0,"",IF(K10=0,"",E10/K10))</f>
        <v>6.2589772727272726</v>
      </c>
      <c r="O10" s="68" t="str">
        <f>IF(K10=0,"","km")</f>
        <v>km</v>
      </c>
      <c r="P10" s="151" t="str">
        <f t="shared" ref="P10:P38" si="0">IF(ISBLANK(K10),"",IF(K10&gt;0,("alle "&amp;ROUND(R10/K10,2))&amp;" Tage",""))</f>
        <v>alle 4,15 Tage</v>
      </c>
      <c r="Q10" s="150">
        <f t="shared" ref="Q10:Q24" si="1">IF(ISBLANK(K10),"",IF(K10&gt;0,ROUND(R10/K10,2),0))</f>
        <v>4.1500000000000004</v>
      </c>
      <c r="R10" s="149">
        <f>IF(OR(MOD(B10,400)=0,AND(MOD(B10,4)=0,MOD(B10,100)&lt;&gt;0)),366,365)</f>
        <v>365</v>
      </c>
      <c r="S10" s="5"/>
    </row>
    <row r="11" spans="1:19" x14ac:dyDescent="0.2">
      <c r="A11" s="4"/>
      <c r="B11" s="137">
        <v>2022</v>
      </c>
      <c r="C11" s="138">
        <v>76.099999999999994</v>
      </c>
      <c r="D11" s="138">
        <v>21.8</v>
      </c>
      <c r="E11" s="22">
        <v>772.94</v>
      </c>
      <c r="F11" s="139">
        <v>7.3871759259259262</v>
      </c>
      <c r="G11" s="140">
        <v>20706</v>
      </c>
      <c r="H11" s="140">
        <v>95</v>
      </c>
      <c r="I11" s="39">
        <f t="shared" ref="I11:I16" si="2">IF(ISBLANK(F11),"",IF(ISBLANK(E11),"",IF(ISERROR(F11/E11),"",F11/E11)))</f>
        <v>9.5572436747042785E-3</v>
      </c>
      <c r="J11" s="37">
        <f t="shared" ref="J11:J16" si="3">IF(ISBLANK(E11),"",IF(ISBLANK(F11),"",IF(ISERROR(E11/F11/24),"",E11/F11/24)))</f>
        <v>4.3596949167413497</v>
      </c>
      <c r="K11" s="145">
        <v>114</v>
      </c>
      <c r="L11" s="101" t="str">
        <f t="shared" ref="L11:L39" si="4">IF(ISBLANK(K11),"",IF(K11=1,"Wanderung","Wanderungen"))</f>
        <v>Wanderungen</v>
      </c>
      <c r="M11" s="101" t="str">
        <f t="shared" ref="M11:M39" si="5">IF(K11&gt;1,"durchschnittlich","")</f>
        <v>durchschnittlich</v>
      </c>
      <c r="N11" s="37">
        <f t="shared" ref="N11:N39" si="6">IF(E11=0,"",IF(K11=0,"",E11/K11))</f>
        <v>6.7801754385964914</v>
      </c>
      <c r="O11" s="68" t="str">
        <f t="shared" ref="O11:O39" si="7">IF(K11=0,"","km")</f>
        <v>km</v>
      </c>
      <c r="P11" s="151" t="str">
        <f t="shared" si="0"/>
        <v>alle 3,2 Tage</v>
      </c>
      <c r="Q11" s="150">
        <f t="shared" si="1"/>
        <v>3.2</v>
      </c>
      <c r="R11" s="149">
        <f t="shared" ref="R11:R38" si="8">IF(OR(MOD(B11,400)=0,AND(MOD(B11,4)=0,MOD(B11,100)&lt;&gt;0)),366,365)</f>
        <v>365</v>
      </c>
      <c r="S11" s="5"/>
    </row>
    <row r="12" spans="1:19" x14ac:dyDescent="0.2">
      <c r="A12" s="4"/>
      <c r="B12" s="137">
        <v>2023</v>
      </c>
      <c r="C12" s="138">
        <v>78.8</v>
      </c>
      <c r="D12" s="138">
        <v>22.5</v>
      </c>
      <c r="E12" s="22">
        <v>552.32000000000005</v>
      </c>
      <c r="F12" s="139">
        <v>5.3280787037037038</v>
      </c>
      <c r="G12" s="140">
        <v>13612</v>
      </c>
      <c r="H12" s="140">
        <v>90</v>
      </c>
      <c r="I12" s="39">
        <f t="shared" si="2"/>
        <v>9.6467241883395564E-3</v>
      </c>
      <c r="J12" s="37">
        <f t="shared" si="3"/>
        <v>4.3192555165028041</v>
      </c>
      <c r="K12" s="145">
        <v>91</v>
      </c>
      <c r="L12" s="101" t="str">
        <f t="shared" si="4"/>
        <v>Wanderungen</v>
      </c>
      <c r="M12" s="101" t="str">
        <f t="shared" si="5"/>
        <v>durchschnittlich</v>
      </c>
      <c r="N12" s="37">
        <f t="shared" si="6"/>
        <v>6.0694505494505497</v>
      </c>
      <c r="O12" s="68" t="str">
        <f t="shared" si="7"/>
        <v>km</v>
      </c>
      <c r="P12" s="151" t="str">
        <f t="shared" si="0"/>
        <v>alle 4,01 Tage</v>
      </c>
      <c r="Q12" s="150">
        <f t="shared" si="1"/>
        <v>4.01</v>
      </c>
      <c r="R12" s="149">
        <f t="shared" si="8"/>
        <v>365</v>
      </c>
      <c r="S12" s="5"/>
    </row>
    <row r="13" spans="1:19" x14ac:dyDescent="0.2">
      <c r="A13" s="4"/>
      <c r="B13" s="137">
        <v>2024</v>
      </c>
      <c r="C13" s="138">
        <v>79.099999999999994</v>
      </c>
      <c r="D13" s="138">
        <v>22.6</v>
      </c>
      <c r="E13" s="22">
        <v>528.35</v>
      </c>
      <c r="F13" s="139">
        <v>5.1048726851851853</v>
      </c>
      <c r="G13" s="140">
        <v>11872</v>
      </c>
      <c r="H13" s="140">
        <v>94</v>
      </c>
      <c r="I13" s="39">
        <f t="shared" si="2"/>
        <v>9.6619148011454249E-3</v>
      </c>
      <c r="J13" s="37">
        <f t="shared" si="3"/>
        <v>4.3124647157649401</v>
      </c>
      <c r="K13" s="145">
        <v>83</v>
      </c>
      <c r="L13" s="101" t="str">
        <f t="shared" si="4"/>
        <v>Wanderungen</v>
      </c>
      <c r="M13" s="101" t="str">
        <f t="shared" si="5"/>
        <v>durchschnittlich</v>
      </c>
      <c r="N13" s="37">
        <f t="shared" si="6"/>
        <v>6.3656626506024097</v>
      </c>
      <c r="O13" s="68" t="str">
        <f t="shared" si="7"/>
        <v>km</v>
      </c>
      <c r="P13" s="151" t="str">
        <f t="shared" si="0"/>
        <v>alle 4,41 Tage</v>
      </c>
      <c r="Q13" s="150">
        <f t="shared" si="1"/>
        <v>4.41</v>
      </c>
      <c r="R13" s="149">
        <f t="shared" si="8"/>
        <v>366</v>
      </c>
      <c r="S13" s="5"/>
    </row>
    <row r="14" spans="1:19" x14ac:dyDescent="0.2">
      <c r="A14" s="4"/>
      <c r="B14" s="137"/>
      <c r="C14" s="138"/>
      <c r="D14" s="138"/>
      <c r="E14" s="22"/>
      <c r="F14" s="139"/>
      <c r="G14" s="140"/>
      <c r="H14" s="140"/>
      <c r="I14" s="39" t="str">
        <f t="shared" si="2"/>
        <v/>
      </c>
      <c r="J14" s="37" t="str">
        <f t="shared" si="3"/>
        <v/>
      </c>
      <c r="K14" s="145"/>
      <c r="L14" s="101" t="str">
        <f t="shared" si="4"/>
        <v/>
      </c>
      <c r="M14" s="101" t="str">
        <f t="shared" si="5"/>
        <v/>
      </c>
      <c r="N14" s="37" t="str">
        <f t="shared" si="6"/>
        <v/>
      </c>
      <c r="O14" s="68" t="str">
        <f t="shared" si="7"/>
        <v/>
      </c>
      <c r="P14" s="151" t="str">
        <f t="shared" si="0"/>
        <v/>
      </c>
      <c r="Q14" s="150" t="str">
        <f t="shared" si="1"/>
        <v/>
      </c>
      <c r="R14" s="149">
        <f t="shared" si="8"/>
        <v>366</v>
      </c>
      <c r="S14" s="5"/>
    </row>
    <row r="15" spans="1:19" x14ac:dyDescent="0.2">
      <c r="A15" s="4"/>
      <c r="B15" s="137"/>
      <c r="C15" s="138"/>
      <c r="D15" s="138"/>
      <c r="E15" s="22"/>
      <c r="F15" s="139"/>
      <c r="G15" s="140"/>
      <c r="H15" s="140"/>
      <c r="I15" s="39" t="str">
        <f t="shared" si="2"/>
        <v/>
      </c>
      <c r="J15" s="37" t="str">
        <f t="shared" si="3"/>
        <v/>
      </c>
      <c r="K15" s="145"/>
      <c r="L15" s="101" t="str">
        <f t="shared" si="4"/>
        <v/>
      </c>
      <c r="M15" s="101" t="str">
        <f t="shared" si="5"/>
        <v/>
      </c>
      <c r="N15" s="37" t="str">
        <f t="shared" si="6"/>
        <v/>
      </c>
      <c r="O15" s="68" t="str">
        <f t="shared" si="7"/>
        <v/>
      </c>
      <c r="P15" s="151" t="str">
        <f t="shared" si="0"/>
        <v/>
      </c>
      <c r="Q15" s="150" t="str">
        <f t="shared" si="1"/>
        <v/>
      </c>
      <c r="R15" s="149">
        <f t="shared" si="8"/>
        <v>366</v>
      </c>
      <c r="S15" s="5"/>
    </row>
    <row r="16" spans="1:19" x14ac:dyDescent="0.2">
      <c r="A16" s="4"/>
      <c r="B16" s="137"/>
      <c r="C16" s="138"/>
      <c r="D16" s="138"/>
      <c r="E16" s="22"/>
      <c r="F16" s="139"/>
      <c r="G16" s="140"/>
      <c r="H16" s="140"/>
      <c r="I16" s="39" t="str">
        <f t="shared" si="2"/>
        <v/>
      </c>
      <c r="J16" s="37" t="str">
        <f t="shared" si="3"/>
        <v/>
      </c>
      <c r="K16" s="145"/>
      <c r="L16" s="101" t="str">
        <f t="shared" si="4"/>
        <v/>
      </c>
      <c r="M16" s="101" t="str">
        <f t="shared" si="5"/>
        <v/>
      </c>
      <c r="N16" s="37" t="str">
        <f t="shared" si="6"/>
        <v/>
      </c>
      <c r="O16" s="68" t="str">
        <f t="shared" si="7"/>
        <v/>
      </c>
      <c r="P16" s="151" t="str">
        <f t="shared" si="0"/>
        <v/>
      </c>
      <c r="Q16" s="150" t="str">
        <f t="shared" si="1"/>
        <v/>
      </c>
      <c r="R16" s="149">
        <f t="shared" si="8"/>
        <v>366</v>
      </c>
      <c r="S16" s="5"/>
    </row>
    <row r="17" spans="1:19" x14ac:dyDescent="0.2">
      <c r="A17" s="4"/>
      <c r="B17" s="137"/>
      <c r="C17" s="138"/>
      <c r="D17" s="138"/>
      <c r="E17" s="22"/>
      <c r="F17" s="139"/>
      <c r="G17" s="140"/>
      <c r="H17" s="140"/>
      <c r="I17" s="39" t="str">
        <f>IF(ISBLANK(F17),"",IF(ISBLANK(E17),"",IF(ISERROR(F17/E17),"",F17/E17)))</f>
        <v/>
      </c>
      <c r="J17" s="37" t="str">
        <f>IF(ISBLANK(E17),"",IF(ISBLANK(F17),"",IF(ISERROR(E17/F17/24),"",E17/F17/24)))</f>
        <v/>
      </c>
      <c r="K17" s="145"/>
      <c r="L17" s="101" t="str">
        <f t="shared" si="4"/>
        <v/>
      </c>
      <c r="M17" s="101" t="str">
        <f t="shared" si="5"/>
        <v/>
      </c>
      <c r="N17" s="37" t="str">
        <f t="shared" si="6"/>
        <v/>
      </c>
      <c r="O17" s="68" t="str">
        <f t="shared" si="7"/>
        <v/>
      </c>
      <c r="P17" s="151" t="str">
        <f t="shared" si="0"/>
        <v/>
      </c>
      <c r="Q17" s="150" t="str">
        <f t="shared" si="1"/>
        <v/>
      </c>
      <c r="R17" s="149">
        <f t="shared" si="8"/>
        <v>366</v>
      </c>
      <c r="S17" s="5"/>
    </row>
    <row r="18" spans="1:19" x14ac:dyDescent="0.2">
      <c r="A18" s="4"/>
      <c r="B18" s="137"/>
      <c r="C18" s="141"/>
      <c r="D18" s="141"/>
      <c r="E18" s="142"/>
      <c r="F18" s="139"/>
      <c r="G18" s="143"/>
      <c r="H18" s="143"/>
      <c r="I18" s="39" t="str">
        <f t="shared" ref="I18:I39" si="9">IF(ISBLANK(F18),"",IF(ISBLANK(E18),"",IF(ISERROR(F18/E18),"",F18/E18)))</f>
        <v/>
      </c>
      <c r="J18" s="37" t="str">
        <f t="shared" ref="J18:J39" si="10">IF(ISBLANK(E18),"",IF(ISBLANK(F18),"",IF(ISERROR(E18/F18/24),"",E18/F18/24)))</f>
        <v/>
      </c>
      <c r="K18" s="145"/>
      <c r="L18" s="101" t="str">
        <f t="shared" si="4"/>
        <v/>
      </c>
      <c r="M18" s="101" t="str">
        <f t="shared" si="5"/>
        <v/>
      </c>
      <c r="N18" s="37" t="str">
        <f t="shared" si="6"/>
        <v/>
      </c>
      <c r="O18" s="68" t="str">
        <f t="shared" si="7"/>
        <v/>
      </c>
      <c r="P18" s="151" t="str">
        <f t="shared" si="0"/>
        <v/>
      </c>
      <c r="Q18" s="150" t="str">
        <f t="shared" si="1"/>
        <v/>
      </c>
      <c r="R18" s="149">
        <f t="shared" si="8"/>
        <v>366</v>
      </c>
      <c r="S18" s="5"/>
    </row>
    <row r="19" spans="1:19" x14ac:dyDescent="0.2">
      <c r="A19" s="4"/>
      <c r="B19" s="137"/>
      <c r="C19" s="141"/>
      <c r="D19" s="141"/>
      <c r="E19" s="142"/>
      <c r="F19" s="139"/>
      <c r="G19" s="143"/>
      <c r="H19" s="143"/>
      <c r="I19" s="39" t="str">
        <f t="shared" si="9"/>
        <v/>
      </c>
      <c r="J19" s="37" t="str">
        <f t="shared" si="10"/>
        <v/>
      </c>
      <c r="K19" s="145"/>
      <c r="L19" s="101" t="str">
        <f t="shared" si="4"/>
        <v/>
      </c>
      <c r="M19" s="101" t="str">
        <f t="shared" si="5"/>
        <v/>
      </c>
      <c r="N19" s="37" t="str">
        <f t="shared" si="6"/>
        <v/>
      </c>
      <c r="O19" s="68" t="str">
        <f t="shared" si="7"/>
        <v/>
      </c>
      <c r="P19" s="151" t="str">
        <f t="shared" si="0"/>
        <v/>
      </c>
      <c r="Q19" s="150" t="str">
        <f t="shared" si="1"/>
        <v/>
      </c>
      <c r="R19" s="149">
        <f t="shared" si="8"/>
        <v>366</v>
      </c>
      <c r="S19" s="5"/>
    </row>
    <row r="20" spans="1:19" x14ac:dyDescent="0.2">
      <c r="A20" s="4"/>
      <c r="B20" s="137"/>
      <c r="C20" s="138"/>
      <c r="D20" s="138"/>
      <c r="E20" s="22"/>
      <c r="F20" s="139"/>
      <c r="G20" s="140"/>
      <c r="H20" s="140"/>
      <c r="I20" s="39" t="str">
        <f t="shared" si="9"/>
        <v/>
      </c>
      <c r="J20" s="37" t="str">
        <f t="shared" si="10"/>
        <v/>
      </c>
      <c r="K20" s="145"/>
      <c r="L20" s="101" t="str">
        <f t="shared" si="4"/>
        <v/>
      </c>
      <c r="M20" s="101" t="str">
        <f t="shared" si="5"/>
        <v/>
      </c>
      <c r="N20" s="37" t="str">
        <f t="shared" si="6"/>
        <v/>
      </c>
      <c r="O20" s="68" t="str">
        <f t="shared" si="7"/>
        <v/>
      </c>
      <c r="P20" s="151" t="str">
        <f t="shared" si="0"/>
        <v/>
      </c>
      <c r="Q20" s="150" t="str">
        <f t="shared" si="1"/>
        <v/>
      </c>
      <c r="R20" s="149">
        <f t="shared" si="8"/>
        <v>366</v>
      </c>
      <c r="S20" s="5"/>
    </row>
    <row r="21" spans="1:19" x14ac:dyDescent="0.2">
      <c r="A21" s="4"/>
      <c r="B21" s="137"/>
      <c r="C21" s="138"/>
      <c r="D21" s="138"/>
      <c r="E21" s="22"/>
      <c r="F21" s="139"/>
      <c r="G21" s="140"/>
      <c r="H21" s="140"/>
      <c r="I21" s="39" t="str">
        <f t="shared" si="9"/>
        <v/>
      </c>
      <c r="J21" s="37" t="str">
        <f t="shared" si="10"/>
        <v/>
      </c>
      <c r="K21" s="145"/>
      <c r="L21" s="101" t="str">
        <f t="shared" si="4"/>
        <v/>
      </c>
      <c r="M21" s="101" t="str">
        <f t="shared" si="5"/>
        <v/>
      </c>
      <c r="N21" s="37" t="str">
        <f t="shared" si="6"/>
        <v/>
      </c>
      <c r="O21" s="68" t="str">
        <f t="shared" si="7"/>
        <v/>
      </c>
      <c r="P21" s="151" t="str">
        <f t="shared" si="0"/>
        <v/>
      </c>
      <c r="Q21" s="150" t="str">
        <f t="shared" si="1"/>
        <v/>
      </c>
      <c r="R21" s="149">
        <f t="shared" si="8"/>
        <v>366</v>
      </c>
      <c r="S21" s="5"/>
    </row>
    <row r="22" spans="1:19" x14ac:dyDescent="0.2">
      <c r="A22" s="4"/>
      <c r="B22" s="137"/>
      <c r="C22" s="138"/>
      <c r="D22" s="138"/>
      <c r="E22" s="22"/>
      <c r="F22" s="139"/>
      <c r="G22" s="140"/>
      <c r="H22" s="140"/>
      <c r="I22" s="39" t="str">
        <f t="shared" si="9"/>
        <v/>
      </c>
      <c r="J22" s="37" t="str">
        <f t="shared" si="10"/>
        <v/>
      </c>
      <c r="K22" s="145"/>
      <c r="L22" s="101" t="str">
        <f t="shared" si="4"/>
        <v/>
      </c>
      <c r="M22" s="101" t="str">
        <f t="shared" si="5"/>
        <v/>
      </c>
      <c r="N22" s="37" t="str">
        <f t="shared" si="6"/>
        <v/>
      </c>
      <c r="O22" s="68" t="str">
        <f t="shared" si="7"/>
        <v/>
      </c>
      <c r="P22" s="151" t="str">
        <f t="shared" si="0"/>
        <v/>
      </c>
      <c r="Q22" s="150" t="str">
        <f t="shared" si="1"/>
        <v/>
      </c>
      <c r="R22" s="149">
        <f t="shared" si="8"/>
        <v>366</v>
      </c>
      <c r="S22" s="5"/>
    </row>
    <row r="23" spans="1:19" x14ac:dyDescent="0.2">
      <c r="A23" s="4"/>
      <c r="B23" s="137"/>
      <c r="C23" s="138"/>
      <c r="D23" s="138"/>
      <c r="E23" s="22"/>
      <c r="F23" s="139"/>
      <c r="G23" s="140"/>
      <c r="H23" s="140"/>
      <c r="I23" s="39" t="str">
        <f t="shared" si="9"/>
        <v/>
      </c>
      <c r="J23" s="37" t="str">
        <f t="shared" si="10"/>
        <v/>
      </c>
      <c r="K23" s="145"/>
      <c r="L23" s="101" t="str">
        <f t="shared" si="4"/>
        <v/>
      </c>
      <c r="M23" s="101" t="str">
        <f t="shared" si="5"/>
        <v/>
      </c>
      <c r="N23" s="37" t="str">
        <f t="shared" si="6"/>
        <v/>
      </c>
      <c r="O23" s="68" t="str">
        <f t="shared" si="7"/>
        <v/>
      </c>
      <c r="P23" s="151" t="str">
        <f t="shared" si="0"/>
        <v/>
      </c>
      <c r="Q23" s="150" t="str">
        <f t="shared" si="1"/>
        <v/>
      </c>
      <c r="R23" s="149">
        <f t="shared" si="8"/>
        <v>366</v>
      </c>
      <c r="S23" s="5"/>
    </row>
    <row r="24" spans="1:19" x14ac:dyDescent="0.2">
      <c r="A24" s="4"/>
      <c r="B24" s="137"/>
      <c r="C24" s="138"/>
      <c r="D24" s="138"/>
      <c r="E24" s="22"/>
      <c r="F24" s="139"/>
      <c r="G24" s="140"/>
      <c r="H24" s="140"/>
      <c r="I24" s="39" t="str">
        <f>IF(ISBLANK(F24),"",IF(ISBLANK(E24),"",IF(ISERROR(F24/E24),"",F24/E24)))</f>
        <v/>
      </c>
      <c r="J24" s="37" t="str">
        <f>IF(ISBLANK(E24),"",IF(ISBLANK(F24),"",IF(ISERROR(E24/F24/24),"",E24/F24/24)))</f>
        <v/>
      </c>
      <c r="K24" s="145"/>
      <c r="L24" s="101" t="str">
        <f t="shared" si="4"/>
        <v/>
      </c>
      <c r="M24" s="101" t="str">
        <f>IF(K24&gt;1,"durchschnittlich","")</f>
        <v/>
      </c>
      <c r="N24" s="37" t="str">
        <f>IF(E24=0,"",IF(K24=0,"",E24/K24))</f>
        <v/>
      </c>
      <c r="O24" s="68" t="str">
        <f>IF(K24=0,"","km")</f>
        <v/>
      </c>
      <c r="P24" s="151" t="str">
        <f>IF(ISBLANK(K24),"",IF(K24&gt;0,("alle "&amp;ROUND(R24/K24,2))&amp;" Tage",""))</f>
        <v/>
      </c>
      <c r="Q24" s="150" t="str">
        <f t="shared" si="1"/>
        <v/>
      </c>
      <c r="R24" s="149">
        <f>IF(OR(MOD(B24,400)=0,AND(MOD(B24,4)=0,MOD(B24,100)&lt;&gt;0)),366,365)</f>
        <v>366</v>
      </c>
      <c r="S24" s="5"/>
    </row>
    <row r="25" spans="1:19" x14ac:dyDescent="0.2">
      <c r="A25" s="4"/>
      <c r="B25" s="137"/>
      <c r="C25" s="138"/>
      <c r="D25" s="138"/>
      <c r="E25" s="22"/>
      <c r="F25" s="139"/>
      <c r="G25" s="140"/>
      <c r="H25" s="140"/>
      <c r="I25" s="39" t="str">
        <f t="shared" si="9"/>
        <v/>
      </c>
      <c r="J25" s="37" t="str">
        <f t="shared" si="10"/>
        <v/>
      </c>
      <c r="K25" s="145"/>
      <c r="L25" s="101" t="str">
        <f t="shared" si="4"/>
        <v/>
      </c>
      <c r="M25" s="101" t="str">
        <f t="shared" si="5"/>
        <v/>
      </c>
      <c r="N25" s="37" t="str">
        <f t="shared" si="6"/>
        <v/>
      </c>
      <c r="O25" s="68" t="str">
        <f t="shared" si="7"/>
        <v/>
      </c>
      <c r="P25" s="151" t="str">
        <f t="shared" si="0"/>
        <v/>
      </c>
      <c r="Q25" s="150" t="str">
        <f>IF(ISBLANK(K25),"",IF(K25&gt;0,ROUND(R25/K25,2),0))</f>
        <v/>
      </c>
      <c r="R25" s="149">
        <f t="shared" si="8"/>
        <v>366</v>
      </c>
      <c r="S25" s="5"/>
    </row>
    <row r="26" spans="1:19" x14ac:dyDescent="0.2">
      <c r="A26" s="4"/>
      <c r="B26" s="137"/>
      <c r="C26" s="138"/>
      <c r="D26" s="138"/>
      <c r="E26" s="22"/>
      <c r="F26" s="139"/>
      <c r="G26" s="140"/>
      <c r="H26" s="140"/>
      <c r="I26" s="39" t="str">
        <f>IF(ISBLANK(F26),"",IF(ISBLANK(E26),"",IF(ISERROR(F26/E26),"",F26/E26)))</f>
        <v/>
      </c>
      <c r="J26" s="37" t="str">
        <f>IF(ISBLANK(E26),"",IF(ISBLANK(F26),"",IF(ISERROR(E26/F26/24),"",E26/F26/24)))</f>
        <v/>
      </c>
      <c r="K26" s="145"/>
      <c r="L26" s="101" t="str">
        <f t="shared" si="4"/>
        <v/>
      </c>
      <c r="M26" s="101" t="str">
        <f>IF(K26&gt;1,"durchschnittlich","")</f>
        <v/>
      </c>
      <c r="N26" s="37" t="str">
        <f>IF(E26=0,"",IF(K26=0,"",E26/K26))</f>
        <v/>
      </c>
      <c r="O26" s="68" t="str">
        <f>IF(K26=0,"","km")</f>
        <v/>
      </c>
      <c r="P26" s="151" t="str">
        <f>IF(ISBLANK(K26),"",IF(K26&gt;0,("alle "&amp;ROUND(R26/K26,2))&amp;" Tage",""))</f>
        <v/>
      </c>
      <c r="Q26" s="150" t="str">
        <f>IF(ISBLANK(K26),"",IF(K26&gt;0,ROUND(R26/K26,2),0))</f>
        <v/>
      </c>
      <c r="R26" s="149">
        <f>IF(OR(MOD(B26,400)=0,AND(MOD(B26,4)=0,MOD(B26,100)&lt;&gt;0)),366,365)</f>
        <v>366</v>
      </c>
      <c r="S26" s="5"/>
    </row>
    <row r="27" spans="1:19" x14ac:dyDescent="0.2">
      <c r="A27" s="4"/>
      <c r="B27" s="137"/>
      <c r="C27" s="138"/>
      <c r="D27" s="138"/>
      <c r="E27" s="22"/>
      <c r="F27" s="139"/>
      <c r="G27" s="140"/>
      <c r="H27" s="140"/>
      <c r="I27" s="39" t="str">
        <f t="shared" si="9"/>
        <v/>
      </c>
      <c r="J27" s="37" t="str">
        <f t="shared" si="10"/>
        <v/>
      </c>
      <c r="K27" s="145"/>
      <c r="L27" s="101" t="str">
        <f t="shared" si="4"/>
        <v/>
      </c>
      <c r="M27" s="101" t="str">
        <f t="shared" si="5"/>
        <v/>
      </c>
      <c r="N27" s="37" t="str">
        <f t="shared" si="6"/>
        <v/>
      </c>
      <c r="O27" s="68" t="str">
        <f t="shared" si="7"/>
        <v/>
      </c>
      <c r="P27" s="151" t="str">
        <f t="shared" si="0"/>
        <v/>
      </c>
      <c r="Q27" s="150" t="str">
        <f t="shared" ref="Q27:Q39" si="11">IF(ISBLANK(K27),"",IF(K27&gt;0,ROUND(R27/K27,2),0))</f>
        <v/>
      </c>
      <c r="R27" s="149">
        <f t="shared" si="8"/>
        <v>366</v>
      </c>
      <c r="S27" s="5"/>
    </row>
    <row r="28" spans="1:19" x14ac:dyDescent="0.2">
      <c r="A28" s="4"/>
      <c r="B28" s="137"/>
      <c r="C28" s="138"/>
      <c r="D28" s="138"/>
      <c r="E28" s="22"/>
      <c r="F28" s="139"/>
      <c r="G28" s="140"/>
      <c r="H28" s="140"/>
      <c r="I28" s="39" t="str">
        <f t="shared" si="9"/>
        <v/>
      </c>
      <c r="J28" s="37" t="str">
        <f t="shared" si="10"/>
        <v/>
      </c>
      <c r="K28" s="145"/>
      <c r="L28" s="101" t="str">
        <f t="shared" si="4"/>
        <v/>
      </c>
      <c r="M28" s="101" t="str">
        <f t="shared" si="5"/>
        <v/>
      </c>
      <c r="N28" s="37" t="str">
        <f t="shared" si="6"/>
        <v/>
      </c>
      <c r="O28" s="68" t="str">
        <f t="shared" si="7"/>
        <v/>
      </c>
      <c r="P28" s="151" t="str">
        <f t="shared" si="0"/>
        <v/>
      </c>
      <c r="Q28" s="150" t="str">
        <f t="shared" si="11"/>
        <v/>
      </c>
      <c r="R28" s="149">
        <f t="shared" si="8"/>
        <v>366</v>
      </c>
      <c r="S28" s="5"/>
    </row>
    <row r="29" spans="1:19" x14ac:dyDescent="0.2">
      <c r="A29" s="4"/>
      <c r="B29" s="137"/>
      <c r="C29" s="138"/>
      <c r="D29" s="138"/>
      <c r="E29" s="22"/>
      <c r="F29" s="139"/>
      <c r="G29" s="140"/>
      <c r="H29" s="140"/>
      <c r="I29" s="39" t="str">
        <f t="shared" si="9"/>
        <v/>
      </c>
      <c r="J29" s="37" t="str">
        <f t="shared" si="10"/>
        <v/>
      </c>
      <c r="K29" s="145"/>
      <c r="L29" s="101" t="str">
        <f t="shared" si="4"/>
        <v/>
      </c>
      <c r="M29" s="101" t="str">
        <f t="shared" si="5"/>
        <v/>
      </c>
      <c r="N29" s="37" t="str">
        <f t="shared" si="6"/>
        <v/>
      </c>
      <c r="O29" s="68" t="str">
        <f t="shared" si="7"/>
        <v/>
      </c>
      <c r="P29" s="151" t="str">
        <f t="shared" si="0"/>
        <v/>
      </c>
      <c r="Q29" s="150" t="str">
        <f t="shared" si="11"/>
        <v/>
      </c>
      <c r="R29" s="149">
        <f t="shared" si="8"/>
        <v>366</v>
      </c>
      <c r="S29" s="5"/>
    </row>
    <row r="30" spans="1:19" x14ac:dyDescent="0.2">
      <c r="A30" s="4"/>
      <c r="B30" s="137"/>
      <c r="C30" s="138"/>
      <c r="D30" s="138"/>
      <c r="E30" s="22"/>
      <c r="F30" s="139"/>
      <c r="G30" s="140"/>
      <c r="H30" s="140"/>
      <c r="I30" s="39" t="str">
        <f t="shared" si="9"/>
        <v/>
      </c>
      <c r="J30" s="37" t="str">
        <f t="shared" si="10"/>
        <v/>
      </c>
      <c r="K30" s="145"/>
      <c r="L30" s="101" t="str">
        <f t="shared" si="4"/>
        <v/>
      </c>
      <c r="M30" s="101" t="str">
        <f t="shared" si="5"/>
        <v/>
      </c>
      <c r="N30" s="37" t="str">
        <f t="shared" si="6"/>
        <v/>
      </c>
      <c r="O30" s="68" t="str">
        <f t="shared" si="7"/>
        <v/>
      </c>
      <c r="P30" s="151" t="str">
        <f t="shared" si="0"/>
        <v/>
      </c>
      <c r="Q30" s="150" t="str">
        <f t="shared" si="11"/>
        <v/>
      </c>
      <c r="R30" s="149">
        <f t="shared" si="8"/>
        <v>366</v>
      </c>
      <c r="S30" s="5"/>
    </row>
    <row r="31" spans="1:19" x14ac:dyDescent="0.2">
      <c r="A31" s="4"/>
      <c r="B31" s="137"/>
      <c r="C31" s="138"/>
      <c r="D31" s="138"/>
      <c r="E31" s="22"/>
      <c r="F31" s="139"/>
      <c r="G31" s="140"/>
      <c r="H31" s="140"/>
      <c r="I31" s="39" t="str">
        <f t="shared" si="9"/>
        <v/>
      </c>
      <c r="J31" s="37" t="str">
        <f t="shared" si="10"/>
        <v/>
      </c>
      <c r="K31" s="145"/>
      <c r="L31" s="101" t="str">
        <f t="shared" si="4"/>
        <v/>
      </c>
      <c r="M31" s="101" t="str">
        <f t="shared" si="5"/>
        <v/>
      </c>
      <c r="N31" s="37" t="str">
        <f t="shared" si="6"/>
        <v/>
      </c>
      <c r="O31" s="68" t="str">
        <f t="shared" si="7"/>
        <v/>
      </c>
      <c r="P31" s="151" t="str">
        <f t="shared" si="0"/>
        <v/>
      </c>
      <c r="Q31" s="150" t="str">
        <f t="shared" si="11"/>
        <v/>
      </c>
      <c r="R31" s="149">
        <f t="shared" si="8"/>
        <v>366</v>
      </c>
      <c r="S31" s="5"/>
    </row>
    <row r="32" spans="1:19" x14ac:dyDescent="0.2">
      <c r="A32" s="4"/>
      <c r="B32" s="137"/>
      <c r="C32" s="138"/>
      <c r="D32" s="138"/>
      <c r="E32" s="22"/>
      <c r="F32" s="139"/>
      <c r="G32" s="140"/>
      <c r="H32" s="140"/>
      <c r="I32" s="39" t="str">
        <f t="shared" si="9"/>
        <v/>
      </c>
      <c r="J32" s="37" t="str">
        <f t="shared" si="10"/>
        <v/>
      </c>
      <c r="K32" s="145"/>
      <c r="L32" s="101" t="str">
        <f t="shared" si="4"/>
        <v/>
      </c>
      <c r="M32" s="101" t="str">
        <f t="shared" si="5"/>
        <v/>
      </c>
      <c r="N32" s="37" t="str">
        <f t="shared" si="6"/>
        <v/>
      </c>
      <c r="O32" s="68" t="str">
        <f t="shared" si="7"/>
        <v/>
      </c>
      <c r="P32" s="151" t="str">
        <f t="shared" si="0"/>
        <v/>
      </c>
      <c r="Q32" s="150" t="str">
        <f t="shared" si="11"/>
        <v/>
      </c>
      <c r="R32" s="149">
        <f t="shared" si="8"/>
        <v>366</v>
      </c>
      <c r="S32" s="5"/>
    </row>
    <row r="33" spans="1:19" x14ac:dyDescent="0.2">
      <c r="A33" s="4"/>
      <c r="B33" s="137"/>
      <c r="C33" s="138"/>
      <c r="D33" s="138"/>
      <c r="E33" s="22"/>
      <c r="F33" s="139"/>
      <c r="G33" s="140"/>
      <c r="H33" s="140"/>
      <c r="I33" s="39" t="str">
        <f t="shared" si="9"/>
        <v/>
      </c>
      <c r="J33" s="37" t="str">
        <f t="shared" si="10"/>
        <v/>
      </c>
      <c r="K33" s="145"/>
      <c r="L33" s="101" t="str">
        <f t="shared" si="4"/>
        <v/>
      </c>
      <c r="M33" s="101" t="str">
        <f t="shared" si="5"/>
        <v/>
      </c>
      <c r="N33" s="37" t="str">
        <f t="shared" si="6"/>
        <v/>
      </c>
      <c r="O33" s="68" t="str">
        <f t="shared" si="7"/>
        <v/>
      </c>
      <c r="P33" s="151" t="str">
        <f t="shared" si="0"/>
        <v/>
      </c>
      <c r="Q33" s="150" t="str">
        <f t="shared" si="11"/>
        <v/>
      </c>
      <c r="R33" s="149">
        <f t="shared" si="8"/>
        <v>366</v>
      </c>
      <c r="S33" s="5"/>
    </row>
    <row r="34" spans="1:19" x14ac:dyDescent="0.2">
      <c r="A34" s="4"/>
      <c r="B34" s="137"/>
      <c r="C34" s="138"/>
      <c r="D34" s="138"/>
      <c r="E34" s="22"/>
      <c r="F34" s="139"/>
      <c r="G34" s="140"/>
      <c r="H34" s="140"/>
      <c r="I34" s="39" t="str">
        <f t="shared" si="9"/>
        <v/>
      </c>
      <c r="J34" s="37" t="str">
        <f t="shared" si="10"/>
        <v/>
      </c>
      <c r="K34" s="145"/>
      <c r="L34" s="101" t="str">
        <f t="shared" si="4"/>
        <v/>
      </c>
      <c r="M34" s="101" t="str">
        <f t="shared" si="5"/>
        <v/>
      </c>
      <c r="N34" s="37" t="str">
        <f t="shared" si="6"/>
        <v/>
      </c>
      <c r="O34" s="68" t="str">
        <f t="shared" si="7"/>
        <v/>
      </c>
      <c r="P34" s="151" t="str">
        <f t="shared" si="0"/>
        <v/>
      </c>
      <c r="Q34" s="150" t="str">
        <f t="shared" si="11"/>
        <v/>
      </c>
      <c r="R34" s="149">
        <f t="shared" si="8"/>
        <v>366</v>
      </c>
      <c r="S34" s="5"/>
    </row>
    <row r="35" spans="1:19" x14ac:dyDescent="0.2">
      <c r="A35" s="4"/>
      <c r="B35" s="137"/>
      <c r="C35" s="138"/>
      <c r="D35" s="138"/>
      <c r="E35" s="22"/>
      <c r="F35" s="139"/>
      <c r="G35" s="140"/>
      <c r="H35" s="140"/>
      <c r="I35" s="39" t="str">
        <f t="shared" si="9"/>
        <v/>
      </c>
      <c r="J35" s="37" t="str">
        <f t="shared" si="10"/>
        <v/>
      </c>
      <c r="K35" s="145"/>
      <c r="L35" s="101" t="str">
        <f t="shared" si="4"/>
        <v/>
      </c>
      <c r="M35" s="101" t="str">
        <f t="shared" si="5"/>
        <v/>
      </c>
      <c r="N35" s="37" t="str">
        <f t="shared" si="6"/>
        <v/>
      </c>
      <c r="O35" s="68" t="str">
        <f t="shared" si="7"/>
        <v/>
      </c>
      <c r="P35" s="151" t="str">
        <f t="shared" si="0"/>
        <v/>
      </c>
      <c r="Q35" s="150" t="str">
        <f t="shared" si="11"/>
        <v/>
      </c>
      <c r="R35" s="149">
        <f t="shared" si="8"/>
        <v>366</v>
      </c>
      <c r="S35" s="5"/>
    </row>
    <row r="36" spans="1:19" x14ac:dyDescent="0.2">
      <c r="A36" s="4"/>
      <c r="B36" s="137"/>
      <c r="C36" s="138"/>
      <c r="D36" s="138"/>
      <c r="E36" s="22"/>
      <c r="F36" s="139"/>
      <c r="G36" s="140"/>
      <c r="H36" s="140"/>
      <c r="I36" s="39" t="str">
        <f t="shared" si="9"/>
        <v/>
      </c>
      <c r="J36" s="37" t="str">
        <f t="shared" si="10"/>
        <v/>
      </c>
      <c r="K36" s="145"/>
      <c r="L36" s="101" t="str">
        <f t="shared" si="4"/>
        <v/>
      </c>
      <c r="M36" s="101" t="str">
        <f t="shared" si="5"/>
        <v/>
      </c>
      <c r="N36" s="37" t="str">
        <f t="shared" si="6"/>
        <v/>
      </c>
      <c r="O36" s="68" t="str">
        <f t="shared" si="7"/>
        <v/>
      </c>
      <c r="P36" s="151" t="str">
        <f t="shared" si="0"/>
        <v/>
      </c>
      <c r="Q36" s="150" t="str">
        <f t="shared" si="11"/>
        <v/>
      </c>
      <c r="R36" s="149">
        <f t="shared" si="8"/>
        <v>366</v>
      </c>
      <c r="S36" s="5"/>
    </row>
    <row r="37" spans="1:19" x14ac:dyDescent="0.2">
      <c r="A37" s="4"/>
      <c r="B37" s="137"/>
      <c r="C37" s="141"/>
      <c r="D37" s="141"/>
      <c r="E37" s="142"/>
      <c r="F37" s="139"/>
      <c r="G37" s="143"/>
      <c r="H37" s="143"/>
      <c r="I37" s="39" t="str">
        <f t="shared" si="9"/>
        <v/>
      </c>
      <c r="J37" s="37" t="str">
        <f t="shared" si="10"/>
        <v/>
      </c>
      <c r="K37" s="145"/>
      <c r="L37" s="101" t="str">
        <f t="shared" si="4"/>
        <v/>
      </c>
      <c r="M37" s="101" t="str">
        <f t="shared" si="5"/>
        <v/>
      </c>
      <c r="N37" s="37" t="str">
        <f t="shared" si="6"/>
        <v/>
      </c>
      <c r="O37" s="68" t="str">
        <f t="shared" si="7"/>
        <v/>
      </c>
      <c r="P37" s="151" t="str">
        <f t="shared" si="0"/>
        <v/>
      </c>
      <c r="Q37" s="150" t="str">
        <f t="shared" si="11"/>
        <v/>
      </c>
      <c r="R37" s="149">
        <f t="shared" si="8"/>
        <v>366</v>
      </c>
      <c r="S37" s="5"/>
    </row>
    <row r="38" spans="1:19" x14ac:dyDescent="0.2">
      <c r="A38" s="4"/>
      <c r="B38" s="137"/>
      <c r="C38" s="141"/>
      <c r="D38" s="141"/>
      <c r="E38" s="142"/>
      <c r="F38" s="139"/>
      <c r="G38" s="143"/>
      <c r="H38" s="143"/>
      <c r="I38" s="39" t="str">
        <f t="shared" si="9"/>
        <v/>
      </c>
      <c r="J38" s="37" t="str">
        <f t="shared" si="10"/>
        <v/>
      </c>
      <c r="K38" s="145"/>
      <c r="L38" s="101" t="str">
        <f t="shared" si="4"/>
        <v/>
      </c>
      <c r="M38" s="101" t="str">
        <f t="shared" si="5"/>
        <v/>
      </c>
      <c r="N38" s="37" t="str">
        <f t="shared" si="6"/>
        <v/>
      </c>
      <c r="O38" s="68" t="str">
        <f t="shared" si="7"/>
        <v/>
      </c>
      <c r="P38" s="151" t="str">
        <f t="shared" si="0"/>
        <v/>
      </c>
      <c r="Q38" s="150" t="str">
        <f t="shared" si="11"/>
        <v/>
      </c>
      <c r="R38" s="149">
        <f t="shared" si="8"/>
        <v>366</v>
      </c>
      <c r="S38" s="5"/>
    </row>
    <row r="39" spans="1:19" x14ac:dyDescent="0.2">
      <c r="A39" s="4"/>
      <c r="B39" s="233">
        <f>Start!D26</f>
        <v>2025</v>
      </c>
      <c r="C39" s="120" t="str">
        <f>MoWan!I32</f>
        <v/>
      </c>
      <c r="D39" s="120" t="str">
        <f>MoWan!J32</f>
        <v/>
      </c>
      <c r="E39" s="37">
        <f ca="1">MoWan!L31</f>
        <v>0</v>
      </c>
      <c r="F39" s="38">
        <f ca="1">MoWan!N31</f>
        <v>0</v>
      </c>
      <c r="G39" s="88">
        <f ca="1">MoWan!O31</f>
        <v>0</v>
      </c>
      <c r="H39" s="88" t="str">
        <f>MoWan!P32</f>
        <v/>
      </c>
      <c r="I39" s="39" t="str">
        <f t="shared" ca="1" si="9"/>
        <v/>
      </c>
      <c r="J39" s="37" t="str">
        <f t="shared" ca="1" si="10"/>
        <v/>
      </c>
      <c r="K39" s="160">
        <f ca="1">MoWan!T31</f>
        <v>0</v>
      </c>
      <c r="L39" s="101" t="str">
        <f t="shared" ca="1" si="4"/>
        <v>Wanderungen</v>
      </c>
      <c r="M39" s="101" t="str">
        <f t="shared" ca="1" si="5"/>
        <v/>
      </c>
      <c r="N39" s="37" t="str">
        <f t="shared" ca="1" si="6"/>
        <v/>
      </c>
      <c r="O39" s="68" t="str">
        <f t="shared" ca="1" si="7"/>
        <v/>
      </c>
      <c r="P39" s="151" t="str">
        <f ca="1">IF(ISBLANK(K39),"",IF(K39&gt;0,("alle "&amp;ROUND(R39/K39,2))&amp;" Tage",""))</f>
        <v/>
      </c>
      <c r="Q39" s="150">
        <f t="shared" ca="1" si="11"/>
        <v>0</v>
      </c>
      <c r="R39" s="149" t="str">
        <f ca="1">MoWan!X11</f>
        <v>1</v>
      </c>
      <c r="S39" s="5"/>
    </row>
    <row r="40" spans="1:19" hidden="1" x14ac:dyDescent="0.2">
      <c r="A40" s="775"/>
      <c r="B40" s="776"/>
      <c r="C40" s="776"/>
      <c r="D40" s="776"/>
      <c r="E40" s="776"/>
      <c r="F40" s="776"/>
      <c r="G40" s="776"/>
      <c r="H40" s="776"/>
      <c r="I40" s="776"/>
      <c r="J40" s="776"/>
      <c r="K40" s="776"/>
      <c r="L40" s="776"/>
      <c r="M40" s="776"/>
      <c r="N40" s="776"/>
      <c r="O40" s="776"/>
      <c r="P40" s="776"/>
      <c r="Q40" s="776"/>
      <c r="R40" s="776"/>
      <c r="S40" s="777"/>
    </row>
    <row r="41" spans="1:19" ht="27.95" hidden="1" customHeight="1" x14ac:dyDescent="0.2">
      <c r="A41" s="557" t="s">
        <v>367</v>
      </c>
      <c r="B41" s="620"/>
      <c r="C41" s="620"/>
      <c r="D41" s="620"/>
      <c r="E41" s="620"/>
      <c r="F41" s="620"/>
      <c r="G41" s="620"/>
      <c r="H41" s="620"/>
      <c r="I41" s="620"/>
      <c r="J41" s="620"/>
      <c r="K41" s="620"/>
      <c r="L41" s="620"/>
      <c r="M41" s="620"/>
      <c r="N41" s="620"/>
      <c r="O41" s="620"/>
      <c r="P41" s="620"/>
      <c r="Q41" s="620"/>
      <c r="R41" s="620"/>
      <c r="S41" s="622"/>
    </row>
    <row r="42" spans="1:19" hidden="1" x14ac:dyDescent="0.2">
      <c r="A42" s="775"/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7"/>
    </row>
    <row r="43" spans="1:19" hidden="1" x14ac:dyDescent="0.2">
      <c r="A43" s="4"/>
      <c r="B43" s="36" t="s">
        <v>149</v>
      </c>
      <c r="C43" s="36"/>
      <c r="D43" s="36"/>
      <c r="E43" s="37">
        <f ca="1">SUM(E$10:E$39)</f>
        <v>2404.4</v>
      </c>
      <c r="F43" s="147" t="str">
        <f ca="1">TEXT(ROUNDDOWN(SUM(F$10:F$39),0),"#") &amp; "  " &amp;TEXT(SUM(F$10:F$39)-ROUNDDOWN(SUM(F$10:F$39),0),"hh:mm:ss")</f>
        <v>22  23:52:45</v>
      </c>
      <c r="G43" s="88">
        <f ca="1">SUM(G$10:G$39)</f>
        <v>57370</v>
      </c>
      <c r="H43" s="88"/>
      <c r="I43" s="39"/>
      <c r="J43" s="37"/>
      <c r="K43" s="88">
        <f ca="1">SUM(K$10:K$39)</f>
        <v>376</v>
      </c>
      <c r="L43" s="779" t="str">
        <f ca="1">IF(K43=0,"Läufe",IF(K43=1,"Lauf","Läufe"))</f>
        <v>Läufe</v>
      </c>
      <c r="M43" s="780"/>
      <c r="N43" s="122"/>
      <c r="O43" s="148"/>
      <c r="P43" s="151" t="str">
        <f ca="1">IF(R44&gt;0,("an " &amp; TEXT(R44,"#.#") &amp;" Tagen"),"")</f>
        <v>an 1.461 Tagen</v>
      </c>
      <c r="Q43" s="150"/>
      <c r="R43" s="136"/>
      <c r="S43" s="5"/>
    </row>
    <row r="44" spans="1:19" hidden="1" x14ac:dyDescent="0.2">
      <c r="A44" s="4"/>
      <c r="B44" s="36" t="s">
        <v>160</v>
      </c>
      <c r="C44" s="120">
        <f>IF(ISERROR(SUM(C$10:C$39)/COUNTIF(C$10:C$39,"&gt;0")),"",SUM(C$10:C$39)/COUNTIF(C$10:C$39,"&gt;0"))</f>
        <v>77.724999999999994</v>
      </c>
      <c r="D44" s="120">
        <f>IF(ISERROR(SUM(D$10:D$39)/COUNTIF(D$10:D$39,"&gt;0")),"",SUM(D$10:D$39)/COUNTIF(D$10:D$39,"&gt;0"))</f>
        <v>22.225000000000001</v>
      </c>
      <c r="E44" s="37" t="str">
        <f ca="1">IF(ISERROR(HARMEAN(E$10:E$39)),"",HARMEAN(E$10:E$39))</f>
        <v/>
      </c>
      <c r="F44" s="38" t="str">
        <f ca="1">IF(ISERROR(HARMEAN(F$10:F$39)),"",HARMEAN(F$10:F$39))</f>
        <v/>
      </c>
      <c r="G44" s="88">
        <f ca="1">IF(SUM(G$10:G$39)=0,"",IF(COUNTIF(G$10:G$39,"&gt;0"),SUM(G$10:G$39)/COUNTIF(G$10:G$39,"&gt;0")))</f>
        <v>14342.5</v>
      </c>
      <c r="H44" s="88">
        <f>IF(ISERROR(HARMEAN(H$10:H$39)),"",HARMEAN(H$10:H$39))</f>
        <v>92.961829782470787</v>
      </c>
      <c r="I44" s="39">
        <f ca="1">IF(ISERROR(HARMEAN(I$10:I$39)),"",HARMEAN(I$10:I$39))</f>
        <v>9.5641120888200603E-3</v>
      </c>
      <c r="J44" s="37">
        <f ca="1">IF(ISERROR(HARMEAN(J$10:J$39)),"",HARMEAN(J$10:J$39))</f>
        <v>4.3560248198151159</v>
      </c>
      <c r="K44" s="146">
        <f ca="1">IF(ISERROR(SUM(K$10:K$39)/COUNTIF(K$10:K$39,"&gt;0")),"",SUM(K$10:K$39)/COUNTIF(K$10:K$39,"&gt;0"))</f>
        <v>94</v>
      </c>
      <c r="L44" s="781" t="str">
        <f ca="1">IF(K43&gt;0,"durchschnittlich","")</f>
        <v>durchschnittlich</v>
      </c>
      <c r="M44" s="782"/>
      <c r="N44" s="122">
        <f ca="1">IF(E43=0,"",IF(K43=0,"",E43/K43))</f>
        <v>6.3946808510638302</v>
      </c>
      <c r="O44" s="148" t="str">
        <f ca="1">IF(K43=0,"","km")</f>
        <v>km</v>
      </c>
      <c r="P44" s="151" t="str">
        <f ca="1">IF(K43&gt;0,("alle " &amp; ROUND(R44/K43,2) &amp; " Tage"),"")</f>
        <v>alle 3,89 Tage</v>
      </c>
      <c r="Q44" s="150">
        <f ca="1">IF(K43&gt;0,R44/K43,"")</f>
        <v>3.8856382978723403</v>
      </c>
      <c r="R44" s="234">
        <f ca="1">SUMIF(K$10:K$39,"&gt;0",R$10:R$39)</f>
        <v>1461</v>
      </c>
      <c r="S44" s="5"/>
    </row>
    <row r="45" spans="1:19" ht="12.75" hidden="1" customHeight="1" x14ac:dyDescent="0.2">
      <c r="A45" s="4"/>
      <c r="B45" s="36" t="s">
        <v>136</v>
      </c>
      <c r="C45" s="120">
        <f>IF(SUM(C$10:C$39)=0,"",MIN(C$10:C$39))</f>
        <v>76.099999999999994</v>
      </c>
      <c r="D45" s="120">
        <f>IF(SUM(D$10:D$39)=0,"",MIN(D$10:D$39))</f>
        <v>21.8</v>
      </c>
      <c r="E45" s="37">
        <f ca="1">MIN(E$10:E$39)</f>
        <v>0</v>
      </c>
      <c r="F45" s="38">
        <f ca="1">MIN(F$10:F$39)</f>
        <v>0</v>
      </c>
      <c r="G45" s="88">
        <f ca="1"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,IF(G39&gt;0,G39,999999))</f>
        <v>11180</v>
      </c>
      <c r="H45" s="88">
        <f>MIN(H$10:H$39)</f>
        <v>90</v>
      </c>
      <c r="I45" s="39">
        <f ca="1">MIN(I$10:I$39)</f>
        <v>9.3953012272607762E-3</v>
      </c>
      <c r="J45" s="37">
        <f ca="1">MIN(J$10:J$39)</f>
        <v>4.3124647157649401</v>
      </c>
      <c r="K45" s="88">
        <f ca="1">IF(SUM(K$10:K$39)=0,"",MIN(K$10:K$39))</f>
        <v>0</v>
      </c>
      <c r="L45" s="781" t="str">
        <f ca="1">IF(K43&gt;0,"minimal","")</f>
        <v>minimal</v>
      </c>
      <c r="M45" s="782"/>
      <c r="N45" s="122">
        <f ca="1">IF(SUM(N$10:N$39)=0,"",MIN(N$10:N$39))</f>
        <v>6.0694505494505497</v>
      </c>
      <c r="O45" s="148" t="str">
        <f ca="1">IF(K43=0,"","km")</f>
        <v>km</v>
      </c>
      <c r="P45" s="151" t="str">
        <f ca="1">IF(Q45&gt;0,("alle " &amp; MIN(Q$10:Q$39) &amp; " Tage"),"")</f>
        <v/>
      </c>
      <c r="Q45" s="150">
        <f ca="1">MIN(Q$10:Q$39)</f>
        <v>0</v>
      </c>
      <c r="R45" s="136"/>
      <c r="S45" s="5"/>
    </row>
    <row r="46" spans="1:19" ht="12.75" hidden="1" customHeight="1" x14ac:dyDescent="0.2">
      <c r="A46" s="4"/>
      <c r="B46" s="36" t="s">
        <v>137</v>
      </c>
      <c r="C46" s="120">
        <f>IF(SUM(C$10:C$39)=0,"",MAX(C$10:C$39))</f>
        <v>79.099999999999994</v>
      </c>
      <c r="D46" s="120">
        <f>IF(SUM(D$10:D$39)=0,"",MAX(D$10:D$39))</f>
        <v>22.6</v>
      </c>
      <c r="E46" s="37">
        <f t="shared" ref="E46:J46" ca="1" si="12">MAX(E$10:E$39)</f>
        <v>772.94</v>
      </c>
      <c r="F46" s="38">
        <f t="shared" ca="1" si="12"/>
        <v>7.3871759259259262</v>
      </c>
      <c r="G46" s="88">
        <f t="shared" ca="1" si="12"/>
        <v>20706</v>
      </c>
      <c r="H46" s="88">
        <f t="shared" si="12"/>
        <v>95</v>
      </c>
      <c r="I46" s="39">
        <f t="shared" ca="1" si="12"/>
        <v>9.6619148011454249E-3</v>
      </c>
      <c r="J46" s="37">
        <f t="shared" ca="1" si="12"/>
        <v>4.4348409549413335</v>
      </c>
      <c r="K46" s="88">
        <f ca="1">IF(SUM(K$10:K$39)=0,"",MAX(K$10:K$39))</f>
        <v>114</v>
      </c>
      <c r="L46" s="781" t="str">
        <f ca="1">IF(K43&gt;0,"maximal","")</f>
        <v>maximal</v>
      </c>
      <c r="M46" s="782"/>
      <c r="N46" s="122">
        <f ca="1">IF(SUM(N$10:N$39)=0,"",MAX(N$10:N$39))</f>
        <v>6.7801754385964914</v>
      </c>
      <c r="O46" s="148" t="str">
        <f ca="1">IF(K43=0,"","km")</f>
        <v>km</v>
      </c>
      <c r="P46" s="151" t="str">
        <f ca="1">IF(Q45&gt;0,("alle " &amp; MAX(Q$10:Q$39) &amp; " Tage"),"")</f>
        <v/>
      </c>
      <c r="Q46" s="150">
        <f ca="1">MAX(Q$10:Q$39)</f>
        <v>4.41</v>
      </c>
      <c r="R46" s="136"/>
      <c r="S46" s="5"/>
    </row>
    <row r="47" spans="1:19" x14ac:dyDescent="0.2">
      <c r="A47" s="775"/>
      <c r="B47" s="776"/>
      <c r="C47" s="776"/>
      <c r="D47" s="776"/>
      <c r="E47" s="776"/>
      <c r="F47" s="776"/>
      <c r="G47" s="776"/>
      <c r="H47" s="776"/>
      <c r="I47" s="776"/>
      <c r="J47" s="776"/>
      <c r="K47" s="776"/>
      <c r="L47" s="776"/>
      <c r="M47" s="776"/>
      <c r="N47" s="776"/>
      <c r="O47" s="776"/>
      <c r="P47" s="776"/>
      <c r="Q47" s="776"/>
      <c r="R47" s="776"/>
      <c r="S47" s="777"/>
    </row>
    <row r="48" spans="1:19" ht="27.95" customHeight="1" x14ac:dyDescent="0.2">
      <c r="A48" s="557" t="s">
        <v>701</v>
      </c>
      <c r="B48" s="620"/>
      <c r="C48" s="620"/>
      <c r="D48" s="620"/>
      <c r="E48" s="620"/>
      <c r="F48" s="620"/>
      <c r="G48" s="620"/>
      <c r="H48" s="620"/>
      <c r="I48" s="620"/>
      <c r="J48" s="620"/>
      <c r="K48" s="620"/>
      <c r="L48" s="620"/>
      <c r="M48" s="620"/>
      <c r="N48" s="620"/>
      <c r="O48" s="620"/>
      <c r="P48" s="620"/>
      <c r="Q48" s="620"/>
      <c r="R48" s="620"/>
      <c r="S48" s="622"/>
    </row>
    <row r="49" spans="1:19" x14ac:dyDescent="0.2">
      <c r="A49" s="775"/>
      <c r="B49" s="776"/>
      <c r="C49" s="776"/>
      <c r="D49" s="776"/>
      <c r="E49" s="776"/>
      <c r="F49" s="776"/>
      <c r="G49" s="776"/>
      <c r="H49" s="776"/>
      <c r="I49" s="776"/>
      <c r="J49" s="776"/>
      <c r="K49" s="776"/>
      <c r="L49" s="776"/>
      <c r="M49" s="776"/>
      <c r="N49" s="776"/>
      <c r="O49" s="776"/>
      <c r="P49" s="776"/>
      <c r="Q49" s="776"/>
      <c r="R49" s="776"/>
      <c r="S49" s="777"/>
    </row>
    <row r="50" spans="1:19" x14ac:dyDescent="0.2">
      <c r="A50" s="4"/>
      <c r="B50" s="36" t="s">
        <v>149</v>
      </c>
      <c r="C50" s="36"/>
      <c r="D50" s="36"/>
      <c r="E50" s="37">
        <f>SUM(E$10:E$38)</f>
        <v>2404.4</v>
      </c>
      <c r="F50" s="147" t="str">
        <f>TEXT(ROUNDDOWN(SUM(F$10:F$38),0),"#") &amp; "  " &amp;TEXT(SUM(F$10:F$38)-ROUNDDOWN(SUM(F$10:F$38),0),"hh:mm:ss")</f>
        <v>22  23:52:45</v>
      </c>
      <c r="G50" s="88">
        <f>SUM(G$10:G$38)</f>
        <v>57370</v>
      </c>
      <c r="H50" s="88"/>
      <c r="I50" s="39"/>
      <c r="J50" s="37"/>
      <c r="K50" s="88">
        <f>SUM(K$10:K$38)</f>
        <v>376</v>
      </c>
      <c r="L50" s="779" t="str">
        <f>IF(K50=0,"Wanderungen",IF(K50=1,"Wanderung","Wanderungen"))</f>
        <v>Wanderungen</v>
      </c>
      <c r="M50" s="780"/>
      <c r="N50" s="122"/>
      <c r="O50" s="148"/>
      <c r="P50" s="151" t="str">
        <f>IF(R51&gt;0,("an " &amp; TEXT(R51,"#.#") &amp;" Tagen"),"")</f>
        <v>an 1.461 Tagen</v>
      </c>
      <c r="Q50" s="150"/>
      <c r="R50" s="136"/>
      <c r="S50" s="5"/>
    </row>
    <row r="51" spans="1:19" x14ac:dyDescent="0.2">
      <c r="A51" s="4"/>
      <c r="B51" s="36" t="s">
        <v>160</v>
      </c>
      <c r="C51" s="120">
        <f>IF(ISERROR(SUM(C$10:C$38)/COUNTIF(C$10:C$38,"&gt;0")),"",SUM(C$10:C$38)/COUNTIF(C$10:C$38,"&gt;0"))</f>
        <v>77.724999999999994</v>
      </c>
      <c r="D51" s="120">
        <f>IF(ISERROR(SUM(D$10:D$38)/COUNTIF(D$10:D$38,"&gt;0")),"",SUM(D$10:D$38)/COUNTIF(D$10:D$38,"&gt;0"))</f>
        <v>22.225000000000001</v>
      </c>
      <c r="E51" s="37">
        <f>IF(ISERROR(HARMEAN(E$10:E$38)),"",HARMEAN(E$10:E$38))</f>
        <v>587.15037311222386</v>
      </c>
      <c r="F51" s="38">
        <f>IF(ISERROR(HARMEAN(F$10:F$38)),"",HARMEAN(F$10:F$38))</f>
        <v>5.6164891521257241</v>
      </c>
      <c r="G51" s="88">
        <f>IF(SUM(G$10:G$38)=0,"",IF(COUNTIF(G$10:G$38,"&gt;0"),SUM(G$10:G$38)/COUNTIF(G$10:G$38,"&gt;0")))</f>
        <v>14342.5</v>
      </c>
      <c r="H51" s="88">
        <f>IF(ISERROR(HARMEAN(H$10:H$38)),"",HARMEAN(H$10:H$38))</f>
        <v>92.961829782470787</v>
      </c>
      <c r="I51" s="39">
        <f>IF(ISERROR(HARMEAN(I$10:I$38)),"",HARMEAN(I$10:I$38))</f>
        <v>9.5641120888200603E-3</v>
      </c>
      <c r="J51" s="37">
        <f>IF(ISERROR(HARMEAN(J$10:J$38)),"",HARMEAN(J$10:J$38))</f>
        <v>4.3560248198151159</v>
      </c>
      <c r="K51" s="146">
        <f>IF(ISERROR(SUM(K$10:K$38)/COUNTIF(K$10:K$38,"&gt;0")),"",SUM(K$10:K$38)/COUNTIF(K$10:K$38,"&gt;0"))</f>
        <v>94</v>
      </c>
      <c r="L51" s="781" t="str">
        <f>IF(K50&gt;0,"durchschnittlich","")</f>
        <v>durchschnittlich</v>
      </c>
      <c r="M51" s="782"/>
      <c r="N51" s="122">
        <f>IF(E50=0,"",IF(K50=0,"",E50/K50))</f>
        <v>6.3946808510638302</v>
      </c>
      <c r="O51" s="148" t="str">
        <f>IF(K50=0,"","km")</f>
        <v>km</v>
      </c>
      <c r="P51" s="151" t="str">
        <f>IF(K50&gt;0,("alle " &amp; ROUND(R51/K50,2) &amp; " Tage"),"")</f>
        <v>alle 3,89 Tage</v>
      </c>
      <c r="Q51" s="150">
        <f>IF(K50&gt;0,R51/K50,"")</f>
        <v>3.8856382978723403</v>
      </c>
      <c r="R51" s="152">
        <f>SUMIF(K$10:K$38,"&gt;0",R$10:R$38)</f>
        <v>1461</v>
      </c>
      <c r="S51" s="5"/>
    </row>
    <row r="52" spans="1:19" ht="12.75" customHeight="1" x14ac:dyDescent="0.2">
      <c r="A52" s="4"/>
      <c r="B52" s="36" t="s">
        <v>136</v>
      </c>
      <c r="C52" s="120">
        <f>IF(SUM(C$10:C$38)=0,"",MIN(C$10:C$38))</f>
        <v>76.099999999999994</v>
      </c>
      <c r="D52" s="120">
        <f>IF(SUM(D$10:D$38)=0,"",MIN(D$10:D$38))</f>
        <v>21.8</v>
      </c>
      <c r="E52" s="37">
        <f>MIN(E$10:E$38)</f>
        <v>528.35</v>
      </c>
      <c r="F52" s="38">
        <f>MIN(F$10:F$38)</f>
        <v>5.1048726851851853</v>
      </c>
      <c r="G52" s="88">
        <f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)</f>
        <v>11180</v>
      </c>
      <c r="H52" s="88">
        <f>MIN(H$10:H$38)</f>
        <v>90</v>
      </c>
      <c r="I52" s="39">
        <f>MIN(I$10:I$38)</f>
        <v>9.3953012272607762E-3</v>
      </c>
      <c r="J52" s="37">
        <f>MIN(J$10:J$38)</f>
        <v>4.3124647157649401</v>
      </c>
      <c r="K52" s="88">
        <f>IF(SUM(K$10:K$38)=0,"",MIN(K$10:K$38))</f>
        <v>83</v>
      </c>
      <c r="L52" s="781" t="str">
        <f>IF(K50&gt;0,"minimal","")</f>
        <v>minimal</v>
      </c>
      <c r="M52" s="782"/>
      <c r="N52" s="122">
        <f>IF(SUM(N$10:N$38)=0,"",MIN(N$10:N$38))</f>
        <v>6.0694505494505497</v>
      </c>
      <c r="O52" s="148" t="str">
        <f>IF(K50=0,"","km")</f>
        <v>km</v>
      </c>
      <c r="P52" s="151" t="str">
        <f>IF(Q52&gt;0,("alle " &amp; MIN(Q$10:Q$38) &amp; " Tage"),"")</f>
        <v>alle 3,2 Tage</v>
      </c>
      <c r="Q52" s="150">
        <f>MIN(Q$10:Q$38)</f>
        <v>3.2</v>
      </c>
      <c r="R52" s="136"/>
      <c r="S52" s="5"/>
    </row>
    <row r="53" spans="1:19" ht="12.75" customHeight="1" x14ac:dyDescent="0.2">
      <c r="A53" s="4"/>
      <c r="B53" s="36" t="s">
        <v>137</v>
      </c>
      <c r="C53" s="120">
        <f>IF(SUM(C$10:C$38)=0,"",MAX(C$10:C$38))</f>
        <v>79.099999999999994</v>
      </c>
      <c r="D53" s="120">
        <f>IF(SUM(D$10:D$38)=0,"",MAX(D$10:D$38))</f>
        <v>22.6</v>
      </c>
      <c r="E53" s="37">
        <f t="shared" ref="E53:J53" si="13">MAX(E$10:E$38)</f>
        <v>772.94</v>
      </c>
      <c r="F53" s="38">
        <f t="shared" si="13"/>
        <v>7.3871759259259262</v>
      </c>
      <c r="G53" s="88">
        <f t="shared" si="13"/>
        <v>20706</v>
      </c>
      <c r="H53" s="88">
        <f t="shared" si="13"/>
        <v>95</v>
      </c>
      <c r="I53" s="39">
        <f t="shared" si="13"/>
        <v>9.6619148011454249E-3</v>
      </c>
      <c r="J53" s="37">
        <f t="shared" si="13"/>
        <v>4.4348409549413335</v>
      </c>
      <c r="K53" s="88">
        <f>IF(SUM(K$10:K$38)=0,"",MAX(K$10:K$38))</f>
        <v>114</v>
      </c>
      <c r="L53" s="781" t="str">
        <f>IF(K50&gt;0,"maximal","")</f>
        <v>maximal</v>
      </c>
      <c r="M53" s="782"/>
      <c r="N53" s="122">
        <f>IF(SUM(N$10:N$38)=0,"",MAX(N$10:N$38))</f>
        <v>6.7801754385964914</v>
      </c>
      <c r="O53" s="148" t="str">
        <f>IF(K50=0,"","km")</f>
        <v>km</v>
      </c>
      <c r="P53" s="151" t="str">
        <f>IF(Q52&gt;0,("alle " &amp; MAX(Q$10:Q$38) &amp; " Tage"),"")</f>
        <v>alle 4,41 Tage</v>
      </c>
      <c r="Q53" s="150">
        <f>MAX(Q$10:Q$38)</f>
        <v>4.41</v>
      </c>
      <c r="R53" s="136"/>
      <c r="S53" s="5"/>
    </row>
    <row r="54" spans="1:19" ht="13.5" thickBot="1" x14ac:dyDescent="0.25">
      <c r="A54" s="577"/>
      <c r="B54" s="578"/>
      <c r="C54" s="578"/>
      <c r="D54" s="578"/>
      <c r="E54" s="579"/>
      <c r="F54" s="579"/>
      <c r="G54" s="579"/>
      <c r="H54" s="579"/>
      <c r="I54" s="579"/>
      <c r="J54" s="579"/>
      <c r="K54" s="579"/>
      <c r="L54" s="579"/>
      <c r="M54" s="579"/>
      <c r="N54" s="579"/>
      <c r="O54" s="774"/>
      <c r="P54" s="774"/>
      <c r="Q54" s="774"/>
      <c r="R54" s="774"/>
      <c r="S54" s="580"/>
    </row>
  </sheetData>
  <sheetProtection algorithmName="SHA-512" hashValue="a2gajEMQS5wjrcVA/ylbJLlC13dD2Ie66amOPBQ9ohPMS1xqbWV3SdnIj0M1yn69yufbzn4gqTog/mT5Z7zPhQ==" saltValue="vGMzaZhKVTdvO6Ac8Fzsjw==" spinCount="100000" sheet="1" objects="1" scenarios="1" selectLockedCells="1"/>
  <mergeCells count="24">
    <mergeCell ref="A54:S54"/>
    <mergeCell ref="L43:M43"/>
    <mergeCell ref="L44:M44"/>
    <mergeCell ref="L45:M45"/>
    <mergeCell ref="L46:M46"/>
    <mergeCell ref="A47:S47"/>
    <mergeCell ref="A48:S48"/>
    <mergeCell ref="A49:S49"/>
    <mergeCell ref="L50:M50"/>
    <mergeCell ref="L51:M51"/>
    <mergeCell ref="L52:M52"/>
    <mergeCell ref="L53:M53"/>
    <mergeCell ref="A42:S42"/>
    <mergeCell ref="A1:S1"/>
    <mergeCell ref="A2:S2"/>
    <mergeCell ref="A3:S3"/>
    <mergeCell ref="A4:S4"/>
    <mergeCell ref="A5:S5"/>
    <mergeCell ref="L6:P6"/>
    <mergeCell ref="A7:S7"/>
    <mergeCell ref="A8:S8"/>
    <mergeCell ref="A9:S9"/>
    <mergeCell ref="A40:S40"/>
    <mergeCell ref="A41:S41"/>
  </mergeCells>
  <conditionalFormatting sqref="E39 E43:G43 E45:F46 H45:J46 G46 E50:G50 E52:F53 H52:J53 G53">
    <cfRule type="cellIs" dxfId="2" priority="2" stopIfTrue="1" operator="equal">
      <formula>0</formula>
    </cfRule>
  </conditionalFormatting>
  <conditionalFormatting sqref="G10:G39">
    <cfRule type="cellIs" dxfId="1" priority="3" stopIfTrue="1" operator="equal">
      <formula>0</formula>
    </cfRule>
  </conditionalFormatting>
  <conditionalFormatting sqref="G45 G52">
    <cfRule type="cellIs" dxfId="0" priority="1" stopIfTrue="1" operator="equal">
      <formula>999999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9" orientation="landscape" horizontalDpi="300" verticalDpi="300" r:id="rId1"/>
  <headerFooter alignWithMargins="0"/>
  <ignoredErrors>
    <ignoredError sqref="F50 G51:G5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>
    <pageSetUpPr fitToPage="1"/>
  </sheetPr>
  <dimension ref="A1:X76"/>
  <sheetViews>
    <sheetView zoomScale="85" zoomScaleNormal="85" workbookViewId="0">
      <pane xSplit="3" ySplit="11" topLeftCell="D12" activePane="bottomRight" state="frozen"/>
      <selection activeCell="A9" sqref="A9:Y9"/>
      <selection pane="topRight" activeCell="A9" sqref="A9:Y9"/>
      <selection pane="bottomLeft" activeCell="A9" sqref="A9:Y9"/>
      <selection pane="bottomRight" activeCell="B12" sqref="B12"/>
    </sheetView>
  </sheetViews>
  <sheetFormatPr baseColWidth="10" defaultRowHeight="12.75" x14ac:dyDescent="0.2"/>
  <cols>
    <col min="1" max="1" width="4.7109375" customWidth="1"/>
    <col min="2" max="2" width="8.7109375" customWidth="1"/>
    <col min="3" max="3" width="24.7109375" customWidth="1"/>
    <col min="4" max="5" width="3.7109375" customWidth="1"/>
    <col min="6" max="6" width="7.7109375" customWidth="1"/>
    <col min="7" max="8" width="10.7109375" hidden="1" customWidth="1"/>
    <col min="9" max="9" width="5.7109375" customWidth="1"/>
    <col min="10" max="11" width="10.7109375" hidden="1" customWidth="1"/>
    <col min="12" max="12" width="12.7109375" customWidth="1"/>
    <col min="13" max="14" width="15.7109375" hidden="1" customWidth="1"/>
    <col min="15" max="15" width="12.7109375" customWidth="1"/>
    <col min="16" max="18" width="8.7109375" hidden="1" customWidth="1"/>
    <col min="19" max="20" width="8.7109375" customWidth="1"/>
    <col min="21" max="23" width="8.7109375" hidden="1" customWidth="1"/>
    <col min="24" max="24" width="173.7109375" customWidth="1"/>
  </cols>
  <sheetData>
    <row r="1" spans="1:24" x14ac:dyDescent="0.2">
      <c r="A1" s="573"/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74"/>
    </row>
    <row r="2" spans="1:24" ht="27.95" customHeight="1" x14ac:dyDescent="0.2">
      <c r="A2" s="576" t="str">
        <f>"Christians Sportkalender " &amp; Start!D26 &amp;" für "&amp;Start!D23</f>
        <v>Christians Sportkalender 2025 für Christian Geißler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72"/>
    </row>
    <row r="3" spans="1:24" x14ac:dyDescent="0.2">
      <c r="A3" s="575"/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3"/>
    </row>
    <row r="4" spans="1:24" x14ac:dyDescent="0.2">
      <c r="A4" s="558" t="str">
        <f ca="1">Start!A59</f>
        <v>© 2001 - 2025 by Christian Geissler   -   www.geissler-heubach.de   -   christian@geissler-heubach.de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  <c r="S4" s="559"/>
      <c r="T4" s="559"/>
      <c r="U4" s="559"/>
      <c r="V4" s="559"/>
      <c r="W4" s="559"/>
      <c r="X4" s="572"/>
    </row>
    <row r="5" spans="1:24" x14ac:dyDescent="0.2">
      <c r="A5" s="575"/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2"/>
      <c r="W5" s="542"/>
      <c r="X5" s="543"/>
    </row>
    <row r="6" spans="1:24" ht="27.95" customHeight="1" x14ac:dyDescent="0.2">
      <c r="A6" s="557" t="s">
        <v>97</v>
      </c>
      <c r="B6" s="559"/>
      <c r="C6" s="559"/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59"/>
      <c r="R6" s="559"/>
      <c r="S6" s="559"/>
      <c r="T6" s="559"/>
      <c r="U6" s="559"/>
      <c r="V6" s="559"/>
      <c r="W6" s="559"/>
      <c r="X6" s="572"/>
    </row>
    <row r="7" spans="1:24" x14ac:dyDescent="0.2">
      <c r="A7" s="575"/>
      <c r="B7" s="542"/>
      <c r="C7" s="542"/>
      <c r="D7" s="542"/>
      <c r="E7" s="542"/>
      <c r="F7" s="542"/>
      <c r="G7" s="542"/>
      <c r="H7" s="542"/>
      <c r="I7" s="542"/>
      <c r="J7" s="542"/>
      <c r="K7" s="542"/>
      <c r="L7" s="542"/>
      <c r="M7" s="542"/>
      <c r="N7" s="542"/>
      <c r="O7" s="542"/>
      <c r="P7" s="542"/>
      <c r="Q7" s="542"/>
      <c r="R7" s="542"/>
      <c r="S7" s="542"/>
      <c r="T7" s="542"/>
      <c r="U7" s="542"/>
      <c r="V7" s="542"/>
      <c r="W7" s="542"/>
      <c r="X7" s="543"/>
    </row>
    <row r="8" spans="1:24" ht="48" customHeight="1" x14ac:dyDescent="0.2">
      <c r="A8" s="80" t="s">
        <v>316</v>
      </c>
      <c r="B8" s="81" t="s">
        <v>320</v>
      </c>
      <c r="C8" s="568" t="s">
        <v>307</v>
      </c>
      <c r="D8" s="570" t="s">
        <v>443</v>
      </c>
      <c r="E8" s="570" t="s">
        <v>442</v>
      </c>
      <c r="F8" s="82" t="s">
        <v>330</v>
      </c>
      <c r="G8" s="570" t="s">
        <v>337</v>
      </c>
      <c r="H8" s="570" t="s">
        <v>337</v>
      </c>
      <c r="I8" s="570" t="s">
        <v>327</v>
      </c>
      <c r="J8" s="82" t="s">
        <v>338</v>
      </c>
      <c r="K8" s="82" t="s">
        <v>338</v>
      </c>
      <c r="L8" s="82" t="s">
        <v>321</v>
      </c>
      <c r="M8" s="83" t="s">
        <v>339</v>
      </c>
      <c r="N8" s="83" t="s">
        <v>339</v>
      </c>
      <c r="O8" s="83" t="s">
        <v>325</v>
      </c>
      <c r="P8" s="565" t="s">
        <v>322</v>
      </c>
      <c r="Q8" s="566"/>
      <c r="R8" s="567"/>
      <c r="S8" s="565" t="s">
        <v>318</v>
      </c>
      <c r="T8" s="567"/>
      <c r="U8" s="565" t="s">
        <v>323</v>
      </c>
      <c r="V8" s="566"/>
      <c r="W8" s="567"/>
      <c r="X8" s="563" t="s">
        <v>308</v>
      </c>
    </row>
    <row r="9" spans="1:24" ht="25.5" x14ac:dyDescent="0.2">
      <c r="A9" s="84" t="s">
        <v>319</v>
      </c>
      <c r="B9" s="82" t="s">
        <v>317</v>
      </c>
      <c r="C9" s="569"/>
      <c r="D9" s="571"/>
      <c r="E9" s="571"/>
      <c r="F9" s="82" t="s">
        <v>329</v>
      </c>
      <c r="G9" s="571"/>
      <c r="H9" s="571"/>
      <c r="I9" s="571"/>
      <c r="J9" s="82" t="s">
        <v>317</v>
      </c>
      <c r="K9" s="82" t="s">
        <v>317</v>
      </c>
      <c r="L9" s="82" t="s">
        <v>317</v>
      </c>
      <c r="M9" s="82" t="s">
        <v>326</v>
      </c>
      <c r="N9" s="82" t="s">
        <v>326</v>
      </c>
      <c r="O9" s="82" t="s">
        <v>326</v>
      </c>
      <c r="P9" s="82" t="s">
        <v>211</v>
      </c>
      <c r="Q9" s="82" t="s">
        <v>212</v>
      </c>
      <c r="R9" s="82" t="s">
        <v>324</v>
      </c>
      <c r="S9" s="82" t="s">
        <v>211</v>
      </c>
      <c r="T9" s="82" t="s">
        <v>212</v>
      </c>
      <c r="U9" s="82" t="s">
        <v>211</v>
      </c>
      <c r="V9" s="82" t="s">
        <v>212</v>
      </c>
      <c r="W9" s="82" t="s">
        <v>324</v>
      </c>
      <c r="X9" s="564"/>
    </row>
    <row r="10" spans="1:24" x14ac:dyDescent="0.2">
      <c r="A10" s="13"/>
      <c r="B10" s="66"/>
      <c r="C10" s="73"/>
      <c r="D10" s="73"/>
      <c r="E10" s="73"/>
      <c r="F10" s="73"/>
      <c r="G10" s="76"/>
      <c r="H10" s="73"/>
      <c r="I10" s="12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0"/>
    </row>
    <row r="11" spans="1:24" x14ac:dyDescent="0.2">
      <c r="A11" s="2">
        <v>0</v>
      </c>
      <c r="B11" s="479">
        <v>0</v>
      </c>
      <c r="C11" s="73" t="s">
        <v>204</v>
      </c>
      <c r="D11" s="74"/>
      <c r="E11" s="74"/>
      <c r="F11" s="74"/>
      <c r="G11" s="76">
        <f>IF(ISBLANK($B11),"",COUNTIF(Jan!$L$9:$L$39,$A11)+COUNTIF(Feb!$L$9:$L$39,$A11)+COUNTIF(Mar!$L$9:$L$39,$A11)+COUNTIF(Apr!$L$9:$L$39,$A11)+COUNTIF(Mai!$L$9:$L$39,$A11)+COUNTIF(Jun!$L$9:$L$39,$A11)+COUNTIF(Jul!$L$9:$L$39,$A11)+COUNTIF(Aug!$L$9:$L$39,$A11)+COUNTIF(Sep!$L$9:$L$39,$A11)+COUNTIF(Okt!$L$9:$L$39,$A11)+COUNTIF(Nov!$L$9:$L$39,$A11)+COUNTIF(Dez!$L$9:$L$39,$A11))</f>
        <v>0</v>
      </c>
      <c r="H11" s="74">
        <f>IF(ISBLANK($B11),"",COUNTIF(Jan!$L$43:$L$73,$A11)+COUNTIF(Feb!$L$43:$L$73,$A11)+COUNTIF(Mar!$L$43:$L$73,$A11)+COUNTIF(Apr!$L$43:$L$73,$A11)+COUNTIF(Mai!$L$43:$L$73,$A11)+COUNTIF(Jun!$L$43:$L$73,$A11)+COUNTIF(Jul!$L$43:$L$73,$A11)+COUNTIF(Aug!$L$43:$L$73,$A11)+COUNTIF(Sep!$L$43:$L$73,$A11)+COUNTIF(Okt!$L$43:$L$73,$A11)+COUNTIF(Nov!$L$43:$L$73,$A11)+COUNTIF(Dez!$L$43:$L$73,$A11))</f>
        <v>0</v>
      </c>
      <c r="I11" s="67">
        <f>IF(ISBLANK($B11),"",G11+H11)</f>
        <v>0</v>
      </c>
      <c r="J11" s="6">
        <f>IF(ISBLANK($B11),"",SUMIF(Jan!$L$9:$L$39,$A11,Jan!$R$9:$R$39)+SUMIF(Feb!$L$9:$L$39,$A11,Feb!$R$9:$R$39)+SUMIF(Mar!$L$9:$L$39,$A11,Mar!$R$9:$R$39)+SUMIF(Apr!$L$9:$L$39,$A11,Apr!$R$9:$R$39)+SUMIF(Mai!$L$9:$L$39,$A11,Mai!$R$9:$R$39)+SUMIF(Jun!$L$9:$L$39,$A11,Jun!$R$9:$R$39)+SUMIF(Jul!$L$9:$L$39,$A11,Jul!$R$9:$R$39)+SUMIF(Aug!$L$9:$L$39,$A11,Aug!$R$9:$R$39)+SUMIF(Sep!$L$9:$L$39,$A11,Sep!$R$9:$R$39)+SUMIF(Okt!$L$9:$L$39,$A11,Okt!$R$9:$R$39)+SUMIF(Nov!$L$9:$L$39,$A11,Nov!$R$9:$R$39)+SUMIF(Dez!$L$9:$L$39,$A11,Dez!$R$9:$R$39))</f>
        <v>0</v>
      </c>
      <c r="K11" s="6">
        <f>IF(ISBLANK($B11),"",SUMIF(Jan!$L$43:$L$73,$A11,Jan!$R$43:$R$73)+SUMIF(Feb!$L$43:$L$73,$A11,Feb!$R$43:$R$73)+SUMIF(Mar!$L$43:$L$73,$A11,Mar!$R$43:$R$73)+SUMIF(Apr!$L$43:$L$73,$A11,Apr!$R$43:$R$73)+SUMIF(Mai!$L$43:$L$73,$A11,Mai!$R$43:$R$73)+SUMIF(Jun!$L$43:$L$73,$A11,Jun!$R$43:$R$73)+SUMIF(Jul!$L$43:$L$73,$A11,Jul!$R$43:$R$73)+SUMIF(Aug!$L$43:$L$73,$A11,Aug!$R$43:$R$73)+SUMIF(Sep!$L$43:$L$73,$A11,Sep!$R$43:$R$73)+SUMIF(Okt!$L$43:$L$73,$A11,Okt!$R$43:$R$73)+SUMIF(Nov!$L$43:$L$73,$A11,Nov!$R$43:$R$73)+SUMIF(Dez!$L$43:$L$73,$A11,Dez!$R$43:$R$73))</f>
        <v>0</v>
      </c>
      <c r="L11" s="37" t="str">
        <f>IF(ISBLANK($B11),"",IF($I11=0,"",$J11+$K11))</f>
        <v/>
      </c>
      <c r="M11" s="85">
        <f>IF(ISBLANK($B11),"",SUMIF(Jan!$L$9:$L$39,$A11,Jan!S$9:S$39)+SUMIF(Feb!$L$9:$L$39,$A11,Feb!S$9:S$39)+SUMIF(Mar!$L$9:$L$39,$A11,Mar!S$9:S$39)+SUMIF(Apr!$L$9:$L$39,$A11,Apr!S$9:S$39)+SUMIF(Mai!$L$9:$L$39,$A11,Mai!S$9:S$39)+SUMIF(Jun!$L$9:$L$39,$A11,Jun!S$9:S$39)+SUMIF(Jul!$L$9:$L$39,$A11,Jul!S$9:S$39)+SUMIF(Aug!$L$9:$L$39,$A11,Aug!S$9:S$39)+SUMIF(Sep!$L$9:$L$39,$A11,Sep!S$9:S$39)+SUMIF(Okt!$L$9:$L$39,$A11,Okt!S$9:S$39)+SUMIF(Nov!$L$9:$L$39,$A11,Nov!S$9:S$39)+SUMIF(Dez!$L$9:$L$39,$A11,Dez!S$9:S$39))</f>
        <v>0</v>
      </c>
      <c r="N11" s="6">
        <f>IF(ISBLANK($B11),"",SUMIF(Jan!$L$43:$L$73,$A11,Jan!S$43:S$73)+SUMIF(Feb!$L$43:$L$73,$A11,Feb!S$43:S$73)+SUMIF(Mar!$L$43:$L$73,$A11,Mar!S$43:S$73)+SUMIF(Apr!$L$43:$L$73,$A11,Apr!S$43:S$73)+SUMIF(Mai!$L$43:$L$73,$A11,Mai!S$43:S$73)+SUMIF(Jun!$L$43:$L$73,$A11,Jun!S$43:S$73)+SUMIF(Jul!$L$43:$L$73,$A11,Jul!S$43:S$73)+SUMIF(Aug!$L$43:$L$73,$A11,Aug!S$43:S$73)+SUMIF(Sep!$L$43:$L$73,$A11,Sep!S$43:S$73)+SUMIF(Okt!$L$43:$L$73,$A11,Okt!S$43:S$73)+SUMIF(Nov!$L$43:$L$73,$A11,Nov!S$43:S$73)+SUMIF(Dez!$L$43:$L$73,$A11,Dez!S$43:S$73))</f>
        <v>0</v>
      </c>
      <c r="O11" s="38">
        <f>IF(ISBLANK($B11),"",M11+N11)</f>
        <v>0</v>
      </c>
      <c r="P11" s="86"/>
      <c r="Q11" s="37"/>
      <c r="R11" s="480"/>
      <c r="S11" s="86" t="str">
        <f>IF(ISBLANK($B11),"",IF(VALUE($I11)=0,"",IF(ISBLANK($O11),"",IF(ISERROR($O11/$L11),"",$O11/$L11))))</f>
        <v/>
      </c>
      <c r="T11" s="37" t="str">
        <f>IF(ISBLANK($B11),"",IF(VALUE($I11)=0,"",IF(ISBLANK($O11),"",IF(ISERROR($L11/$O11/24),"",$L11/$O11/24))))</f>
        <v/>
      </c>
      <c r="U11" s="480"/>
      <c r="V11" s="480"/>
      <c r="W11" s="480"/>
      <c r="X11" s="70" t="s">
        <v>205</v>
      </c>
    </row>
    <row r="12" spans="1:24" x14ac:dyDescent="0.2">
      <c r="A12" s="2">
        <v>1</v>
      </c>
      <c r="B12" s="481">
        <v>11</v>
      </c>
      <c r="C12" s="20" t="s">
        <v>54</v>
      </c>
      <c r="D12" s="20" t="s">
        <v>511</v>
      </c>
      <c r="E12" s="244" t="str">
        <f>IF(ISBLANK(D12),"",HYPERLINK(D12,"url"))</f>
        <v>url</v>
      </c>
      <c r="F12" s="140">
        <v>100</v>
      </c>
      <c r="G12" s="76">
        <f>IF(ISBLANK($B12),"",COUNTIF(Jan!$L$9:$L$39,$A12)+COUNTIF(Feb!$L$9:$L$39,$A12)+COUNTIF(Mar!$L$9:$L$39,$A12)+COUNTIF(Apr!$L$9:$L$39,$A12)+COUNTIF(Mai!$L$9:$L$39,$A12)+COUNTIF(Jun!$L$9:$L$39,$A12)+COUNTIF(Jul!$L$9:$L$39,$A12)+COUNTIF(Aug!$L$9:$L$39,$A12)+COUNTIF(Sep!$L$9:$L$39,$A12)+COUNTIF(Okt!$L$9:$L$39,$A12)+COUNTIF(Nov!$L$9:$L$39,$A12)+COUNTIF(Dez!$L$9:$L$39,$A12))</f>
        <v>0</v>
      </c>
      <c r="H12" s="74">
        <f>IF(ISBLANK($B12),"",COUNTIF(Jan!$L$43:$L$73,$A12)+COUNTIF(Feb!$L$43:$L$73,$A12)+COUNTIF(Mar!$L$43:$L$73,$A12)+COUNTIF(Apr!$L$43:$L$73,$A12)+COUNTIF(Mai!$L$43:$L$73,$A12)+COUNTIF(Jun!$L$43:$L$73,$A12)+COUNTIF(Jul!$L$43:$L$73,$A12)+COUNTIF(Aug!$L$43:$L$73,$A12)+COUNTIF(Sep!$L$43:$L$73,$A12)+COUNTIF(Okt!$L$43:$L$73,$A12)+COUNTIF(Nov!$L$43:$L$73,$A12)+COUNTIF(Dez!$L$43:$L$73,$A12))</f>
        <v>0</v>
      </c>
      <c r="I12" s="67">
        <f t="shared" ref="I12:I71" si="0">IF(ISBLANK($B12),"",G12+H12)</f>
        <v>0</v>
      </c>
      <c r="J12" s="6">
        <f>IF(ISBLANK($B12),"",SUMIF(Jan!$L$9:$L$39,$A12,Jan!$R$9:$R$39)+SUMIF(Feb!$L$9:$L$39,$A12,Feb!$R$9:$R$39)+SUMIF(Mar!$L$9:$L$39,$A12,Mar!$R$9:$R$39)+SUMIF(Apr!$L$9:$L$39,$A12,Apr!$R$9:$R$39)+SUMIF(Mai!$L$9:$L$39,$A12,Mai!$R$9:$R$39)+SUMIF(Jun!$L$9:$L$39,$A12,Jun!$R$9:$R$39)+SUMIF(Jul!$L$9:$L$39,$A12,Jul!$R$9:$R$39)+SUMIF(Aug!$L$9:$L$39,$A12,Aug!$R$9:$R$39)+SUMIF(Sep!$L$9:$L$39,$A12,Sep!$R$9:$R$39)+SUMIF(Okt!$L$9:$L$39,$A12,Okt!$R$9:$R$39)+SUMIF(Nov!$L$9:$L$39,$A12,Nov!$R$9:$R$39)+SUMIF(Dez!$L$9:$L$39,$A12,Dez!$R$9:$R$39))</f>
        <v>0</v>
      </c>
      <c r="K12" s="6">
        <f>IF(ISBLANK($B12),"",SUMIF(Jan!$L$43:$L$73,$A12,Jan!$R$43:$R$73)+SUMIF(Feb!$L$43:$L$73,$A12,Feb!$R$43:$R$73)+SUMIF(Mar!$L$43:$L$73,$A12,Mar!$R$43:$R$73)+SUMIF(Apr!$L$43:$L$73,$A12,Apr!$R$43:$R$73)+SUMIF(Mai!$L$43:$L$73,$A12,Mai!$R$43:$R$73)+SUMIF(Jun!$L$43:$L$73,$A12,Jun!$R$43:$R$73)+SUMIF(Jul!$L$43:$L$73,$A12,Jul!$R$43:$R$73)+SUMIF(Aug!$L$43:$L$73,$A12,Aug!$R$43:$R$73)+SUMIF(Sep!$L$43:$L$73,$A12,Sep!$R$43:$R$73)+SUMIF(Okt!$L$43:$L$73,$A12,Okt!$R$43:$R$73)+SUMIF(Nov!$L$43:$L$73,$A12,Nov!$R$43:$R$73)+SUMIF(Dez!$L$43:$L$73,$A12,Dez!$R$43:$R$73))</f>
        <v>0</v>
      </c>
      <c r="L12" s="37" t="str">
        <f t="shared" ref="L12:L71" si="1">IF(ISBLANK($B12),"",IF($I12=0,"",$J12+$K12))</f>
        <v/>
      </c>
      <c r="M12" s="85">
        <f>IF(ISBLANK($B12),"",SUMIF(Jan!$L$9:$L$39,$A12,Jan!S$9:S$39)+SUMIF(Feb!$L$9:$L$39,$A12,Feb!S$9:S$39)+SUMIF(Mar!$L$9:$L$39,$A12,Mar!S$9:S$39)+SUMIF(Apr!$L$9:$L$39,$A12,Apr!S$9:S$39)+SUMIF(Mai!$L$9:$L$39,$A12,Mai!S$9:S$39)+SUMIF(Jun!$L$9:$L$39,$A12,Jun!S$9:S$39)+SUMIF(Jul!$L$9:$L$39,$A12,Jul!S$9:S$39)+SUMIF(Aug!$L$9:$L$39,$A12,Aug!S$9:S$39)+SUMIF(Sep!$L$9:$L$39,$A12,Sep!S$9:S$39)+SUMIF(Okt!$L$9:$L$39,$A12,Okt!S$9:S$39)+SUMIF(Nov!$L$9:$L$39,$A12,Nov!S$9:S$39)+SUMIF(Dez!$L$9:$L$39,$A12,Dez!S$9:S$39))</f>
        <v>0</v>
      </c>
      <c r="N12" s="6">
        <f>IF(ISBLANK($B12),"",SUMIF(Jan!$L$43:$L$73,$A12,Jan!S$43:S$73)+SUMIF(Feb!$L$43:$L$73,$A12,Feb!S$43:S$73)+SUMIF(Mar!$L$43:$L$73,$A12,Mar!S$43:S$73)+SUMIF(Apr!$L$43:$L$73,$A12,Apr!S$43:S$73)+SUMIF(Mai!$L$43:$L$73,$A12,Mai!S$43:S$73)+SUMIF(Jun!$L$43:$L$73,$A12,Jun!S$43:S$73)+SUMIF(Jul!$L$43:$L$73,$A12,Jul!S$43:S$73)+SUMIF(Aug!$L$43:$L$73,$A12,Aug!S$43:S$73)+SUMIF(Sep!$L$43:$L$73,$A12,Sep!S$43:S$73)+SUMIF(Okt!$L$43:$L$73,$A12,Okt!S$43:S$73)+SUMIF(Nov!$L$43:$L$73,$A12,Nov!S$43:S$73)+SUMIF(Dez!$L$43:$L$73,$A12,Dez!S$43:S$73))</f>
        <v>0</v>
      </c>
      <c r="O12" s="38">
        <f t="shared" ref="O12:O71" si="2">IF(ISBLANK($B12),"",M12+N12)</f>
        <v>0</v>
      </c>
      <c r="P12" s="86"/>
      <c r="Q12" s="37"/>
      <c r="R12" s="480"/>
      <c r="S12" s="86" t="str">
        <f t="shared" ref="S12:S71" si="3">IF(ISBLANK($B12),"",IF(VALUE($I12)=0,"",IF(ISBLANK($O12),"",IF(ISERROR($O12/$L12),"",$O12/$L12))))</f>
        <v/>
      </c>
      <c r="T12" s="37" t="str">
        <f t="shared" ref="T12:T71" si="4">IF(ISBLANK($B12),"",IF(VALUE($I12)=0,"",IF(ISBLANK($O12),"",IF(ISERROR($L12/$O12/24),"",$L12/$O12/24))))</f>
        <v/>
      </c>
      <c r="U12" s="480"/>
      <c r="V12" s="480"/>
      <c r="W12" s="480"/>
      <c r="X12" s="21" t="s">
        <v>162</v>
      </c>
    </row>
    <row r="13" spans="1:24" x14ac:dyDescent="0.2">
      <c r="A13" s="2">
        <v>2</v>
      </c>
      <c r="B13" s="33">
        <v>11.9</v>
      </c>
      <c r="C13" s="20" t="s">
        <v>57</v>
      </c>
      <c r="D13" s="20"/>
      <c r="E13" s="244" t="str">
        <f t="shared" ref="E13:E71" si="5">IF(ISBLANK(D13),"",HYPERLINK(D13,"url"))</f>
        <v/>
      </c>
      <c r="F13" s="140">
        <v>176</v>
      </c>
      <c r="G13" s="76">
        <f>IF(ISBLANK($B13),"",COUNTIF(Jan!$L$9:$L$39,$A13)+COUNTIF(Feb!$L$9:$L$39,$A13)+COUNTIF(Mar!$L$9:$L$39,$A13)+COUNTIF(Apr!$L$9:$L$39,$A13)+COUNTIF(Mai!$L$9:$L$39,$A13)+COUNTIF(Jun!$L$9:$L$39,$A13)+COUNTIF(Jul!$L$9:$L$39,$A13)+COUNTIF(Aug!$L$9:$L$39,$A13)+COUNTIF(Sep!$L$9:$L$39,$A13)+COUNTIF(Okt!$L$9:$L$39,$A13)+COUNTIF(Nov!$L$9:$L$39,$A13)+COUNTIF(Dez!$L$9:$L$39,$A13))</f>
        <v>0</v>
      </c>
      <c r="H13" s="74">
        <f>IF(ISBLANK($B13),"",COUNTIF(Jan!$L$43:$L$73,$A13)+COUNTIF(Feb!$L$43:$L$73,$A13)+COUNTIF(Mar!$L$43:$L$73,$A13)+COUNTIF(Apr!$L$43:$L$73,$A13)+COUNTIF(Mai!$L$43:$L$73,$A13)+COUNTIF(Jun!$L$43:$L$73,$A13)+COUNTIF(Jul!$L$43:$L$73,$A13)+COUNTIF(Aug!$L$43:$L$73,$A13)+COUNTIF(Sep!$L$43:$L$73,$A13)+COUNTIF(Okt!$L$43:$L$73,$A13)+COUNTIF(Nov!$L$43:$L$73,$A13)+COUNTIF(Dez!$L$43:$L$73,$A13))</f>
        <v>0</v>
      </c>
      <c r="I13" s="67">
        <f t="shared" si="0"/>
        <v>0</v>
      </c>
      <c r="J13" s="6">
        <f>IF(ISBLANK($B13),"",SUMIF(Jan!$L$9:$L$39,$A13,Jan!$R$9:$R$39)+SUMIF(Feb!$L$9:$L$39,$A13,Feb!$R$9:$R$39)+SUMIF(Mar!$L$9:$L$39,$A13,Mar!$R$9:$R$39)+SUMIF(Apr!$L$9:$L$39,$A13,Apr!$R$9:$R$39)+SUMIF(Mai!$L$9:$L$39,$A13,Mai!$R$9:$R$39)+SUMIF(Jun!$L$9:$L$39,$A13,Jun!$R$9:$R$39)+SUMIF(Jul!$L$9:$L$39,$A13,Jul!$R$9:$R$39)+SUMIF(Aug!$L$9:$L$39,$A13,Aug!$R$9:$R$39)+SUMIF(Sep!$L$9:$L$39,$A13,Sep!$R$9:$R$39)+SUMIF(Okt!$L$9:$L$39,$A13,Okt!$R$9:$R$39)+SUMIF(Nov!$L$9:$L$39,$A13,Nov!$R$9:$R$39)+SUMIF(Dez!$L$9:$L$39,$A13,Dez!$R$9:$R$39))</f>
        <v>0</v>
      </c>
      <c r="K13" s="6">
        <f>IF(ISBLANK($B13),"",SUMIF(Jan!$L$43:$L$73,$A13,Jan!$R$43:$R$73)+SUMIF(Feb!$L$43:$L$73,$A13,Feb!$R$43:$R$73)+SUMIF(Mar!$L$43:$L$73,$A13,Mar!$R$43:$R$73)+SUMIF(Apr!$L$43:$L$73,$A13,Apr!$R$43:$R$73)+SUMIF(Mai!$L$43:$L$73,$A13,Mai!$R$43:$R$73)+SUMIF(Jun!$L$43:$L$73,$A13,Jun!$R$43:$R$73)+SUMIF(Jul!$L$43:$L$73,$A13,Jul!$R$43:$R$73)+SUMIF(Aug!$L$43:$L$73,$A13,Aug!$R$43:$R$73)+SUMIF(Sep!$L$43:$L$73,$A13,Sep!$R$43:$R$73)+SUMIF(Okt!$L$43:$L$73,$A13,Okt!$R$43:$R$73)+SUMIF(Nov!$L$43:$L$73,$A13,Nov!$R$43:$R$73)+SUMIF(Dez!$L$43:$L$73,$A13,Dez!$R$43:$R$73))</f>
        <v>0</v>
      </c>
      <c r="L13" s="37" t="str">
        <f t="shared" si="1"/>
        <v/>
      </c>
      <c r="M13" s="85">
        <f>IF(ISBLANK($B13),"",SUMIF(Jan!$L$9:$L$39,$A13,Jan!S$9:S$39)+SUMIF(Feb!$L$9:$L$39,$A13,Feb!S$9:S$39)+SUMIF(Mar!$L$9:$L$39,$A13,Mar!S$9:S$39)+SUMIF(Apr!$L$9:$L$39,$A13,Apr!S$9:S$39)+SUMIF(Mai!$L$9:$L$39,$A13,Mai!S$9:S$39)+SUMIF(Jun!$L$9:$L$39,$A13,Jun!S$9:S$39)+SUMIF(Jul!$L$9:$L$39,$A13,Jul!S$9:S$39)+SUMIF(Aug!$L$9:$L$39,$A13,Aug!S$9:S$39)+SUMIF(Sep!$L$9:$L$39,$A13,Sep!S$9:S$39)+SUMIF(Okt!$L$9:$L$39,$A13,Okt!S$9:S$39)+SUMIF(Nov!$L$9:$L$39,$A13,Nov!S$9:S$39)+SUMIF(Dez!$L$9:$L$39,$A13,Dez!S$9:S$39))</f>
        <v>0</v>
      </c>
      <c r="N13" s="6">
        <f>IF(ISBLANK($B13),"",SUMIF(Jan!$L$43:$L$73,$A13,Jan!S$43:S$73)+SUMIF(Feb!$L$43:$L$73,$A13,Feb!S$43:S$73)+SUMIF(Mar!$L$43:$L$73,$A13,Mar!S$43:S$73)+SUMIF(Apr!$L$43:$L$73,$A13,Apr!S$43:S$73)+SUMIF(Mai!$L$43:$L$73,$A13,Mai!S$43:S$73)+SUMIF(Jun!$L$43:$L$73,$A13,Jun!S$43:S$73)+SUMIF(Jul!$L$43:$L$73,$A13,Jul!S$43:S$73)+SUMIF(Aug!$L$43:$L$73,$A13,Aug!S$43:S$73)+SUMIF(Sep!$L$43:$L$73,$A13,Sep!S$43:S$73)+SUMIF(Okt!$L$43:$L$73,$A13,Okt!S$43:S$73)+SUMIF(Nov!$L$43:$L$73,$A13,Nov!S$43:S$73)+SUMIF(Dez!$L$43:$L$73,$A13,Dez!S$43:S$73))</f>
        <v>0</v>
      </c>
      <c r="O13" s="38">
        <f t="shared" si="2"/>
        <v>0</v>
      </c>
      <c r="P13" s="86"/>
      <c r="Q13" s="37"/>
      <c r="R13" s="480"/>
      <c r="S13" s="86" t="str">
        <f t="shared" si="3"/>
        <v/>
      </c>
      <c r="T13" s="37" t="str">
        <f t="shared" si="4"/>
        <v/>
      </c>
      <c r="U13" s="69"/>
      <c r="V13" s="69"/>
      <c r="W13" s="69"/>
      <c r="X13" s="21" t="s">
        <v>163</v>
      </c>
    </row>
    <row r="14" spans="1:24" x14ac:dyDescent="0.2">
      <c r="A14" s="2">
        <v>3</v>
      </c>
      <c r="B14" s="33">
        <v>11.85</v>
      </c>
      <c r="C14" s="20" t="s">
        <v>56</v>
      </c>
      <c r="D14" s="20"/>
      <c r="E14" s="244" t="str">
        <f t="shared" si="5"/>
        <v/>
      </c>
      <c r="F14" s="140">
        <v>48</v>
      </c>
      <c r="G14" s="76">
        <f>IF(ISBLANK($B14),"",COUNTIF(Jan!$L$9:$L$39,$A14)+COUNTIF(Feb!$L$9:$L$39,$A14)+COUNTIF(Mar!$L$9:$L$39,$A14)+COUNTIF(Apr!$L$9:$L$39,$A14)+COUNTIF(Mai!$L$9:$L$39,$A14)+COUNTIF(Jun!$L$9:$L$39,$A14)+COUNTIF(Jul!$L$9:$L$39,$A14)+COUNTIF(Aug!$L$9:$L$39,$A14)+COUNTIF(Sep!$L$9:$L$39,$A14)+COUNTIF(Okt!$L$9:$L$39,$A14)+COUNTIF(Nov!$L$9:$L$39,$A14)+COUNTIF(Dez!$L$9:$L$39,$A14))</f>
        <v>0</v>
      </c>
      <c r="H14" s="74">
        <f>IF(ISBLANK($B14),"",COUNTIF(Jan!$L$43:$L$73,$A14)+COUNTIF(Feb!$L$43:$L$73,$A14)+COUNTIF(Mar!$L$43:$L$73,$A14)+COUNTIF(Apr!$L$43:$L$73,$A14)+COUNTIF(Mai!$L$43:$L$73,$A14)+COUNTIF(Jun!$L$43:$L$73,$A14)+COUNTIF(Jul!$L$43:$L$73,$A14)+COUNTIF(Aug!$L$43:$L$73,$A14)+COUNTIF(Sep!$L$43:$L$73,$A14)+COUNTIF(Okt!$L$43:$L$73,$A14)+COUNTIF(Nov!$L$43:$L$73,$A14)+COUNTIF(Dez!$L$43:$L$73,$A14))</f>
        <v>0</v>
      </c>
      <c r="I14" s="67">
        <f t="shared" si="0"/>
        <v>0</v>
      </c>
      <c r="J14" s="6">
        <f>IF(ISBLANK($B14),"",SUMIF(Jan!$L$9:$L$39,$A14,Jan!$R$9:$R$39)+SUMIF(Feb!$L$9:$L$39,$A14,Feb!$R$9:$R$39)+SUMIF(Mar!$L$9:$L$39,$A14,Mar!$R$9:$R$39)+SUMIF(Apr!$L$9:$L$39,$A14,Apr!$R$9:$R$39)+SUMIF(Mai!$L$9:$L$39,$A14,Mai!$R$9:$R$39)+SUMIF(Jun!$L$9:$L$39,$A14,Jun!$R$9:$R$39)+SUMIF(Jul!$L$9:$L$39,$A14,Jul!$R$9:$R$39)+SUMIF(Aug!$L$9:$L$39,$A14,Aug!$R$9:$R$39)+SUMIF(Sep!$L$9:$L$39,$A14,Sep!$R$9:$R$39)+SUMIF(Okt!$L$9:$L$39,$A14,Okt!$R$9:$R$39)+SUMIF(Nov!$L$9:$L$39,$A14,Nov!$R$9:$R$39)+SUMIF(Dez!$L$9:$L$39,$A14,Dez!$R$9:$R$39))</f>
        <v>0</v>
      </c>
      <c r="K14" s="6">
        <f>IF(ISBLANK($B14),"",SUMIF(Jan!$L$43:$L$73,$A14,Jan!$R$43:$R$73)+SUMIF(Feb!$L$43:$L$73,$A14,Feb!$R$43:$R$73)+SUMIF(Mar!$L$43:$L$73,$A14,Mar!$R$43:$R$73)+SUMIF(Apr!$L$43:$L$73,$A14,Apr!$R$43:$R$73)+SUMIF(Mai!$L$43:$L$73,$A14,Mai!$R$43:$R$73)+SUMIF(Jun!$L$43:$L$73,$A14,Jun!$R$43:$R$73)+SUMIF(Jul!$L$43:$L$73,$A14,Jul!$R$43:$R$73)+SUMIF(Aug!$L$43:$L$73,$A14,Aug!$R$43:$R$73)+SUMIF(Sep!$L$43:$L$73,$A14,Sep!$R$43:$R$73)+SUMIF(Okt!$L$43:$L$73,$A14,Okt!$R$43:$R$73)+SUMIF(Nov!$L$43:$L$73,$A14,Nov!$R$43:$R$73)+SUMIF(Dez!$L$43:$L$73,$A14,Dez!$R$43:$R$73))</f>
        <v>0</v>
      </c>
      <c r="L14" s="37" t="str">
        <f t="shared" si="1"/>
        <v/>
      </c>
      <c r="M14" s="85">
        <f>IF(ISBLANK($B14),"",SUMIF(Jan!$L$9:$L$39,$A14,Jan!S$9:S$39)+SUMIF(Feb!$L$9:$L$39,$A14,Feb!S$9:S$39)+SUMIF(Mar!$L$9:$L$39,$A14,Mar!S$9:S$39)+SUMIF(Apr!$L$9:$L$39,$A14,Apr!S$9:S$39)+SUMIF(Mai!$L$9:$L$39,$A14,Mai!S$9:S$39)+SUMIF(Jun!$L$9:$L$39,$A14,Jun!S$9:S$39)+SUMIF(Jul!$L$9:$L$39,$A14,Jul!S$9:S$39)+SUMIF(Aug!$L$9:$L$39,$A14,Aug!S$9:S$39)+SUMIF(Sep!$L$9:$L$39,$A14,Sep!S$9:S$39)+SUMIF(Okt!$L$9:$L$39,$A14,Okt!S$9:S$39)+SUMIF(Nov!$L$9:$L$39,$A14,Nov!S$9:S$39)+SUMIF(Dez!$L$9:$L$39,$A14,Dez!S$9:S$39))</f>
        <v>0</v>
      </c>
      <c r="N14" s="6">
        <f>IF(ISBLANK($B14),"",SUMIF(Jan!$L$43:$L$73,$A14,Jan!S$43:S$73)+SUMIF(Feb!$L$43:$L$73,$A14,Feb!S$43:S$73)+SUMIF(Mar!$L$43:$L$73,$A14,Mar!S$43:S$73)+SUMIF(Apr!$L$43:$L$73,$A14,Apr!S$43:S$73)+SUMIF(Mai!$L$43:$L$73,$A14,Mai!S$43:S$73)+SUMIF(Jun!$L$43:$L$73,$A14,Jun!S$43:S$73)+SUMIF(Jul!$L$43:$L$73,$A14,Jul!S$43:S$73)+SUMIF(Aug!$L$43:$L$73,$A14,Aug!S$43:S$73)+SUMIF(Sep!$L$43:$L$73,$A14,Sep!S$43:S$73)+SUMIF(Okt!$L$43:$L$73,$A14,Okt!S$43:S$73)+SUMIF(Nov!$L$43:$L$73,$A14,Nov!S$43:S$73)+SUMIF(Dez!$L$43:$L$73,$A14,Dez!S$43:S$73))</f>
        <v>0</v>
      </c>
      <c r="O14" s="38">
        <f t="shared" si="2"/>
        <v>0</v>
      </c>
      <c r="P14" s="86"/>
      <c r="Q14" s="37"/>
      <c r="R14" s="480"/>
      <c r="S14" s="86" t="str">
        <f t="shared" si="3"/>
        <v/>
      </c>
      <c r="T14" s="37" t="str">
        <f t="shared" si="4"/>
        <v/>
      </c>
      <c r="U14" s="69"/>
      <c r="V14" s="69"/>
      <c r="W14" s="69"/>
      <c r="X14" s="21" t="s">
        <v>709</v>
      </c>
    </row>
    <row r="15" spans="1:24" x14ac:dyDescent="0.2">
      <c r="A15" s="2">
        <v>4</v>
      </c>
      <c r="B15" s="33">
        <v>12.04</v>
      </c>
      <c r="C15" s="20" t="s">
        <v>508</v>
      </c>
      <c r="D15" s="20" t="s">
        <v>434</v>
      </c>
      <c r="E15" s="244" t="str">
        <f t="shared" si="5"/>
        <v>url</v>
      </c>
      <c r="F15" s="140">
        <v>98</v>
      </c>
      <c r="G15" s="76">
        <f>IF(ISBLANK($B15),"",COUNTIF(Jan!$L$9:$L$39,$A15)+COUNTIF(Feb!$L$9:$L$39,$A15)+COUNTIF(Mar!$L$9:$L$39,$A15)+COUNTIF(Apr!$L$9:$L$39,$A15)+COUNTIF(Mai!$L$9:$L$39,$A15)+COUNTIF(Jun!$L$9:$L$39,$A15)+COUNTIF(Jul!$L$9:$L$39,$A15)+COUNTIF(Aug!$L$9:$L$39,$A15)+COUNTIF(Sep!$L$9:$L$39,$A15)+COUNTIF(Okt!$L$9:$L$39,$A15)+COUNTIF(Nov!$L$9:$L$39,$A15)+COUNTIF(Dez!$L$9:$L$39,$A15))</f>
        <v>0</v>
      </c>
      <c r="H15" s="74">
        <f>IF(ISBLANK($B15),"",COUNTIF(Jan!$L$43:$L$73,$A15)+COUNTIF(Feb!$L$43:$L$73,$A15)+COUNTIF(Mar!$L$43:$L$73,$A15)+COUNTIF(Apr!$L$43:$L$73,$A15)+COUNTIF(Mai!$L$43:$L$73,$A15)+COUNTIF(Jun!$L$43:$L$73,$A15)+COUNTIF(Jul!$L$43:$L$73,$A15)+COUNTIF(Aug!$L$43:$L$73,$A15)+COUNTIF(Sep!$L$43:$L$73,$A15)+COUNTIF(Okt!$L$43:$L$73,$A15)+COUNTIF(Nov!$L$43:$L$73,$A15)+COUNTIF(Dez!$L$43:$L$73,$A15))</f>
        <v>0</v>
      </c>
      <c r="I15" s="67">
        <f t="shared" si="0"/>
        <v>0</v>
      </c>
      <c r="J15" s="6">
        <f>IF(ISBLANK($B15),"",SUMIF(Jan!$L$9:$L$39,$A15,Jan!$R$9:$R$39)+SUMIF(Feb!$L$9:$L$39,$A15,Feb!$R$9:$R$39)+SUMIF(Mar!$L$9:$L$39,$A15,Mar!$R$9:$R$39)+SUMIF(Apr!$L$9:$L$39,$A15,Apr!$R$9:$R$39)+SUMIF(Mai!$L$9:$L$39,$A15,Mai!$R$9:$R$39)+SUMIF(Jun!$L$9:$L$39,$A15,Jun!$R$9:$R$39)+SUMIF(Jul!$L$9:$L$39,$A15,Jul!$R$9:$R$39)+SUMIF(Aug!$L$9:$L$39,$A15,Aug!$R$9:$R$39)+SUMIF(Sep!$L$9:$L$39,$A15,Sep!$R$9:$R$39)+SUMIF(Okt!$L$9:$L$39,$A15,Okt!$R$9:$R$39)+SUMIF(Nov!$L$9:$L$39,$A15,Nov!$R$9:$R$39)+SUMIF(Dez!$L$9:$L$39,$A15,Dez!$R$9:$R$39))</f>
        <v>0</v>
      </c>
      <c r="K15" s="6">
        <f>IF(ISBLANK($B15),"",SUMIF(Jan!$L$43:$L$73,$A15,Jan!$R$43:$R$73)+SUMIF(Feb!$L$43:$L$73,$A15,Feb!$R$43:$R$73)+SUMIF(Mar!$L$43:$L$73,$A15,Mar!$R$43:$R$73)+SUMIF(Apr!$L$43:$L$73,$A15,Apr!$R$43:$R$73)+SUMIF(Mai!$L$43:$L$73,$A15,Mai!$R$43:$R$73)+SUMIF(Jun!$L$43:$L$73,$A15,Jun!$R$43:$R$73)+SUMIF(Jul!$L$43:$L$73,$A15,Jul!$R$43:$R$73)+SUMIF(Aug!$L$43:$L$73,$A15,Aug!$R$43:$R$73)+SUMIF(Sep!$L$43:$L$73,$A15,Sep!$R$43:$R$73)+SUMIF(Okt!$L$43:$L$73,$A15,Okt!$R$43:$R$73)+SUMIF(Nov!$L$43:$L$73,$A15,Nov!$R$43:$R$73)+SUMIF(Dez!$L$43:$L$73,$A15,Dez!$R$43:$R$73))</f>
        <v>0</v>
      </c>
      <c r="L15" s="37" t="str">
        <f t="shared" si="1"/>
        <v/>
      </c>
      <c r="M15" s="85">
        <f>IF(ISBLANK($B15),"",SUMIF(Jan!$L$9:$L$39,$A15,Jan!S$9:S$39)+SUMIF(Feb!$L$9:$L$39,$A15,Feb!S$9:S$39)+SUMIF(Mar!$L$9:$L$39,$A15,Mar!S$9:S$39)+SUMIF(Apr!$L$9:$L$39,$A15,Apr!S$9:S$39)+SUMIF(Mai!$L$9:$L$39,$A15,Mai!S$9:S$39)+SUMIF(Jun!$L$9:$L$39,$A15,Jun!S$9:S$39)+SUMIF(Jul!$L$9:$L$39,$A15,Jul!S$9:S$39)+SUMIF(Aug!$L$9:$L$39,$A15,Aug!S$9:S$39)+SUMIF(Sep!$L$9:$L$39,$A15,Sep!S$9:S$39)+SUMIF(Okt!$L$9:$L$39,$A15,Okt!S$9:S$39)+SUMIF(Nov!$L$9:$L$39,$A15,Nov!S$9:S$39)+SUMIF(Dez!$L$9:$L$39,$A15,Dez!S$9:S$39))</f>
        <v>0</v>
      </c>
      <c r="N15" s="6">
        <f>IF(ISBLANK($B15),"",SUMIF(Jan!$L$43:$L$73,$A15,Jan!S$43:S$73)+SUMIF(Feb!$L$43:$L$73,$A15,Feb!S$43:S$73)+SUMIF(Mar!$L$43:$L$73,$A15,Mar!S$43:S$73)+SUMIF(Apr!$L$43:$L$73,$A15,Apr!S$43:S$73)+SUMIF(Mai!$L$43:$L$73,$A15,Mai!S$43:S$73)+SUMIF(Jun!$L$43:$L$73,$A15,Jun!S$43:S$73)+SUMIF(Jul!$L$43:$L$73,$A15,Jul!S$43:S$73)+SUMIF(Aug!$L$43:$L$73,$A15,Aug!S$43:S$73)+SUMIF(Sep!$L$43:$L$73,$A15,Sep!S$43:S$73)+SUMIF(Okt!$L$43:$L$73,$A15,Okt!S$43:S$73)+SUMIF(Nov!$L$43:$L$73,$A15,Nov!S$43:S$73)+SUMIF(Dez!$L$43:$L$73,$A15,Dez!S$43:S$73))</f>
        <v>0</v>
      </c>
      <c r="O15" s="38">
        <f t="shared" si="2"/>
        <v>0</v>
      </c>
      <c r="P15" s="86"/>
      <c r="Q15" s="37"/>
      <c r="R15" s="480"/>
      <c r="S15" s="86" t="str">
        <f t="shared" si="3"/>
        <v/>
      </c>
      <c r="T15" s="37" t="str">
        <f t="shared" si="4"/>
        <v/>
      </c>
      <c r="U15" s="69"/>
      <c r="V15" s="69"/>
      <c r="W15" s="69"/>
      <c r="X15" s="21" t="s">
        <v>507</v>
      </c>
    </row>
    <row r="16" spans="1:24" x14ac:dyDescent="0.2">
      <c r="A16" s="2">
        <v>5</v>
      </c>
      <c r="B16" s="33">
        <v>13.2</v>
      </c>
      <c r="C16" s="20" t="s">
        <v>55</v>
      </c>
      <c r="D16" s="20"/>
      <c r="E16" s="244" t="str">
        <f t="shared" si="5"/>
        <v/>
      </c>
      <c r="F16" s="140">
        <v>197</v>
      </c>
      <c r="G16" s="76">
        <f>IF(ISBLANK($B16),"",COUNTIF(Jan!$L$9:$L$39,$A16)+COUNTIF(Feb!$L$9:$L$39,$A16)+COUNTIF(Mar!$L$9:$L$39,$A16)+COUNTIF(Apr!$L$9:$L$39,$A16)+COUNTIF(Mai!$L$9:$L$39,$A16)+COUNTIF(Jun!$L$9:$L$39,$A16)+COUNTIF(Jul!$L$9:$L$39,$A16)+COUNTIF(Aug!$L$9:$L$39,$A16)+COUNTIF(Sep!$L$9:$L$39,$A16)+COUNTIF(Okt!$L$9:$L$39,$A16)+COUNTIF(Nov!$L$9:$L$39,$A16)+COUNTIF(Dez!$L$9:$L$39,$A16))</f>
        <v>0</v>
      </c>
      <c r="H16" s="74">
        <f>IF(ISBLANK($B16),"",COUNTIF(Jan!$L$43:$L$73,$A16)+COUNTIF(Feb!$L$43:$L$73,$A16)+COUNTIF(Mar!$L$43:$L$73,$A16)+COUNTIF(Apr!$L$43:$L$73,$A16)+COUNTIF(Mai!$L$43:$L$73,$A16)+COUNTIF(Jun!$L$43:$L$73,$A16)+COUNTIF(Jul!$L$43:$L$73,$A16)+COUNTIF(Aug!$L$43:$L$73,$A16)+COUNTIF(Sep!$L$43:$L$73,$A16)+COUNTIF(Okt!$L$43:$L$73,$A16)+COUNTIF(Nov!$L$43:$L$73,$A16)+COUNTIF(Dez!$L$43:$L$73,$A16))</f>
        <v>0</v>
      </c>
      <c r="I16" s="67">
        <f t="shared" si="0"/>
        <v>0</v>
      </c>
      <c r="J16" s="6">
        <f>IF(ISBLANK($B16),"",SUMIF(Jan!$L$9:$L$39,$A16,Jan!$R$9:$R$39)+SUMIF(Feb!$L$9:$L$39,$A16,Feb!$R$9:$R$39)+SUMIF(Mar!$L$9:$L$39,$A16,Mar!$R$9:$R$39)+SUMIF(Apr!$L$9:$L$39,$A16,Apr!$R$9:$R$39)+SUMIF(Mai!$L$9:$L$39,$A16,Mai!$R$9:$R$39)+SUMIF(Jun!$L$9:$L$39,$A16,Jun!$R$9:$R$39)+SUMIF(Jul!$L$9:$L$39,$A16,Jul!$R$9:$R$39)+SUMIF(Aug!$L$9:$L$39,$A16,Aug!$R$9:$R$39)+SUMIF(Sep!$L$9:$L$39,$A16,Sep!$R$9:$R$39)+SUMIF(Okt!$L$9:$L$39,$A16,Okt!$R$9:$R$39)+SUMIF(Nov!$L$9:$L$39,$A16,Nov!$R$9:$R$39)+SUMIF(Dez!$L$9:$L$39,$A16,Dez!$R$9:$R$39))</f>
        <v>0</v>
      </c>
      <c r="K16" s="6">
        <f>IF(ISBLANK($B16),"",SUMIF(Jan!$L$43:$L$73,$A16,Jan!$R$43:$R$73)+SUMIF(Feb!$L$43:$L$73,$A16,Feb!$R$43:$R$73)+SUMIF(Mar!$L$43:$L$73,$A16,Mar!$R$43:$R$73)+SUMIF(Apr!$L$43:$L$73,$A16,Apr!$R$43:$R$73)+SUMIF(Mai!$L$43:$L$73,$A16,Mai!$R$43:$R$73)+SUMIF(Jun!$L$43:$L$73,$A16,Jun!$R$43:$R$73)+SUMIF(Jul!$L$43:$L$73,$A16,Jul!$R$43:$R$73)+SUMIF(Aug!$L$43:$L$73,$A16,Aug!$R$43:$R$73)+SUMIF(Sep!$L$43:$L$73,$A16,Sep!$R$43:$R$73)+SUMIF(Okt!$L$43:$L$73,$A16,Okt!$R$43:$R$73)+SUMIF(Nov!$L$43:$L$73,$A16,Nov!$R$43:$R$73)+SUMIF(Dez!$L$43:$L$73,$A16,Dez!$R$43:$R$73))</f>
        <v>0</v>
      </c>
      <c r="L16" s="37" t="str">
        <f t="shared" si="1"/>
        <v/>
      </c>
      <c r="M16" s="85">
        <f>IF(ISBLANK($B16),"",SUMIF(Jan!$L$9:$L$39,$A16,Jan!S$9:S$39)+SUMIF(Feb!$L$9:$L$39,$A16,Feb!S$9:S$39)+SUMIF(Mar!$L$9:$L$39,$A16,Mar!S$9:S$39)+SUMIF(Apr!$L$9:$L$39,$A16,Apr!S$9:S$39)+SUMIF(Mai!$L$9:$L$39,$A16,Mai!S$9:S$39)+SUMIF(Jun!$L$9:$L$39,$A16,Jun!S$9:S$39)+SUMIF(Jul!$L$9:$L$39,$A16,Jul!S$9:S$39)+SUMIF(Aug!$L$9:$L$39,$A16,Aug!S$9:S$39)+SUMIF(Sep!$L$9:$L$39,$A16,Sep!S$9:S$39)+SUMIF(Okt!$L$9:$L$39,$A16,Okt!S$9:S$39)+SUMIF(Nov!$L$9:$L$39,$A16,Nov!S$9:S$39)+SUMIF(Dez!$L$9:$L$39,$A16,Dez!S$9:S$39))</f>
        <v>0</v>
      </c>
      <c r="N16" s="6">
        <f>IF(ISBLANK($B16),"",SUMIF(Jan!$L$43:$L$73,$A16,Jan!S$43:S$73)+SUMIF(Feb!$L$43:$L$73,$A16,Feb!S$43:S$73)+SUMIF(Mar!$L$43:$L$73,$A16,Mar!S$43:S$73)+SUMIF(Apr!$L$43:$L$73,$A16,Apr!S$43:S$73)+SUMIF(Mai!$L$43:$L$73,$A16,Mai!S$43:S$73)+SUMIF(Jun!$L$43:$L$73,$A16,Jun!S$43:S$73)+SUMIF(Jul!$L$43:$L$73,$A16,Jul!S$43:S$73)+SUMIF(Aug!$L$43:$L$73,$A16,Aug!S$43:S$73)+SUMIF(Sep!$L$43:$L$73,$A16,Sep!S$43:S$73)+SUMIF(Okt!$L$43:$L$73,$A16,Okt!S$43:S$73)+SUMIF(Nov!$L$43:$L$73,$A16,Nov!S$43:S$73)+SUMIF(Dez!$L$43:$L$73,$A16,Dez!S$43:S$73))</f>
        <v>0</v>
      </c>
      <c r="O16" s="38">
        <f t="shared" si="2"/>
        <v>0</v>
      </c>
      <c r="P16" s="86"/>
      <c r="Q16" s="37"/>
      <c r="R16" s="480"/>
      <c r="S16" s="86" t="str">
        <f t="shared" si="3"/>
        <v/>
      </c>
      <c r="T16" s="37" t="str">
        <f t="shared" si="4"/>
        <v/>
      </c>
      <c r="U16" s="69"/>
      <c r="V16" s="69"/>
      <c r="W16" s="69"/>
      <c r="X16" s="21" t="s">
        <v>164</v>
      </c>
    </row>
    <row r="17" spans="1:24" x14ac:dyDescent="0.2">
      <c r="A17" s="2">
        <v>6</v>
      </c>
      <c r="B17" s="33">
        <v>13.42</v>
      </c>
      <c r="C17" s="20" t="s">
        <v>509</v>
      </c>
      <c r="D17" s="20" t="s">
        <v>435</v>
      </c>
      <c r="E17" s="244" t="str">
        <f t="shared" si="5"/>
        <v>url</v>
      </c>
      <c r="F17" s="140">
        <v>100</v>
      </c>
      <c r="G17" s="76">
        <f>IF(ISBLANK($B17),"",COUNTIF(Jan!$L$9:$L$39,$A17)+COUNTIF(Feb!$L$9:$L$39,$A17)+COUNTIF(Mar!$L$9:$L$39,$A17)+COUNTIF(Apr!$L$9:$L$39,$A17)+COUNTIF(Mai!$L$9:$L$39,$A17)+COUNTIF(Jun!$L$9:$L$39,$A17)+COUNTIF(Jul!$L$9:$L$39,$A17)+COUNTIF(Aug!$L$9:$L$39,$A17)+COUNTIF(Sep!$L$9:$L$39,$A17)+COUNTIF(Okt!$L$9:$L$39,$A17)+COUNTIF(Nov!$L$9:$L$39,$A17)+COUNTIF(Dez!$L$9:$L$39,$A17))</f>
        <v>0</v>
      </c>
      <c r="H17" s="74">
        <f>IF(ISBLANK($B17),"",COUNTIF(Jan!$L$43:$L$73,$A17)+COUNTIF(Feb!$L$43:$L$73,$A17)+COUNTIF(Mar!$L$43:$L$73,$A17)+COUNTIF(Apr!$L$43:$L$73,$A17)+COUNTIF(Mai!$L$43:$L$73,$A17)+COUNTIF(Jun!$L$43:$L$73,$A17)+COUNTIF(Jul!$L$43:$L$73,$A17)+COUNTIF(Aug!$L$43:$L$73,$A17)+COUNTIF(Sep!$L$43:$L$73,$A17)+COUNTIF(Okt!$L$43:$L$73,$A17)+COUNTIF(Nov!$L$43:$L$73,$A17)+COUNTIF(Dez!$L$43:$L$73,$A17))</f>
        <v>0</v>
      </c>
      <c r="I17" s="67">
        <f t="shared" si="0"/>
        <v>0</v>
      </c>
      <c r="J17" s="6">
        <f>IF(ISBLANK($B17),"",SUMIF(Jan!$L$9:$L$39,$A17,Jan!$R$9:$R$39)+SUMIF(Feb!$L$9:$L$39,$A17,Feb!$R$9:$R$39)+SUMIF(Mar!$L$9:$L$39,$A17,Mar!$R$9:$R$39)+SUMIF(Apr!$L$9:$L$39,$A17,Apr!$R$9:$R$39)+SUMIF(Mai!$L$9:$L$39,$A17,Mai!$R$9:$R$39)+SUMIF(Jun!$L$9:$L$39,$A17,Jun!$R$9:$R$39)+SUMIF(Jul!$L$9:$L$39,$A17,Jul!$R$9:$R$39)+SUMIF(Aug!$L$9:$L$39,$A17,Aug!$R$9:$R$39)+SUMIF(Sep!$L$9:$L$39,$A17,Sep!$R$9:$R$39)+SUMIF(Okt!$L$9:$L$39,$A17,Okt!$R$9:$R$39)+SUMIF(Nov!$L$9:$L$39,$A17,Nov!$R$9:$R$39)+SUMIF(Dez!$L$9:$L$39,$A17,Dez!$R$9:$R$39))</f>
        <v>0</v>
      </c>
      <c r="K17" s="6">
        <f>IF(ISBLANK($B17),"",SUMIF(Jan!$L$43:$L$73,$A17,Jan!$R$43:$R$73)+SUMIF(Feb!$L$43:$L$73,$A17,Feb!$R$43:$R$73)+SUMIF(Mar!$L$43:$L$73,$A17,Mar!$R$43:$R$73)+SUMIF(Apr!$L$43:$L$73,$A17,Apr!$R$43:$R$73)+SUMIF(Mai!$L$43:$L$73,$A17,Mai!$R$43:$R$73)+SUMIF(Jun!$L$43:$L$73,$A17,Jun!$R$43:$R$73)+SUMIF(Jul!$L$43:$L$73,$A17,Jul!$R$43:$R$73)+SUMIF(Aug!$L$43:$L$73,$A17,Aug!$R$43:$R$73)+SUMIF(Sep!$L$43:$L$73,$A17,Sep!$R$43:$R$73)+SUMIF(Okt!$L$43:$L$73,$A17,Okt!$R$43:$R$73)+SUMIF(Nov!$L$43:$L$73,$A17,Nov!$R$43:$R$73)+SUMIF(Dez!$L$43:$L$73,$A17,Dez!$R$43:$R$73))</f>
        <v>0</v>
      </c>
      <c r="L17" s="37" t="str">
        <f t="shared" si="1"/>
        <v/>
      </c>
      <c r="M17" s="85">
        <f>IF(ISBLANK($B17),"",SUMIF(Jan!$L$9:$L$39,$A17,Jan!S$9:S$39)+SUMIF(Feb!$L$9:$L$39,$A17,Feb!S$9:S$39)+SUMIF(Mar!$L$9:$L$39,$A17,Mar!S$9:S$39)+SUMIF(Apr!$L$9:$L$39,$A17,Apr!S$9:S$39)+SUMIF(Mai!$L$9:$L$39,$A17,Mai!S$9:S$39)+SUMIF(Jun!$L$9:$L$39,$A17,Jun!S$9:S$39)+SUMIF(Jul!$L$9:$L$39,$A17,Jul!S$9:S$39)+SUMIF(Aug!$L$9:$L$39,$A17,Aug!S$9:S$39)+SUMIF(Sep!$L$9:$L$39,$A17,Sep!S$9:S$39)+SUMIF(Okt!$L$9:$L$39,$A17,Okt!S$9:S$39)+SUMIF(Nov!$L$9:$L$39,$A17,Nov!S$9:S$39)+SUMIF(Dez!$L$9:$L$39,$A17,Dez!S$9:S$39))</f>
        <v>0</v>
      </c>
      <c r="N17" s="6">
        <f>IF(ISBLANK($B17),"",SUMIF(Jan!$L$43:$L$73,$A17,Jan!S$43:S$73)+SUMIF(Feb!$L$43:$L$73,$A17,Feb!S$43:S$73)+SUMIF(Mar!$L$43:$L$73,$A17,Mar!S$43:S$73)+SUMIF(Apr!$L$43:$L$73,$A17,Apr!S$43:S$73)+SUMIF(Mai!$L$43:$L$73,$A17,Mai!S$43:S$73)+SUMIF(Jun!$L$43:$L$73,$A17,Jun!S$43:S$73)+SUMIF(Jul!$L$43:$L$73,$A17,Jul!S$43:S$73)+SUMIF(Aug!$L$43:$L$73,$A17,Aug!S$43:S$73)+SUMIF(Sep!$L$43:$L$73,$A17,Sep!S$43:S$73)+SUMIF(Okt!$L$43:$L$73,$A17,Okt!S$43:S$73)+SUMIF(Nov!$L$43:$L$73,$A17,Nov!S$43:S$73)+SUMIF(Dez!$L$43:$L$73,$A17,Dez!S$43:S$73))</f>
        <v>0</v>
      </c>
      <c r="O17" s="38">
        <f t="shared" si="2"/>
        <v>0</v>
      </c>
      <c r="P17" s="86"/>
      <c r="Q17" s="37"/>
      <c r="R17" s="480"/>
      <c r="S17" s="86" t="str">
        <f t="shared" si="3"/>
        <v/>
      </c>
      <c r="T17" s="37" t="str">
        <f t="shared" si="4"/>
        <v/>
      </c>
      <c r="U17" s="69"/>
      <c r="V17" s="69"/>
      <c r="W17" s="69"/>
      <c r="X17" s="21" t="s">
        <v>363</v>
      </c>
    </row>
    <row r="18" spans="1:24" x14ac:dyDescent="0.2">
      <c r="A18" s="2">
        <v>7</v>
      </c>
      <c r="B18" s="33">
        <v>13.5</v>
      </c>
      <c r="C18" s="20" t="s">
        <v>79</v>
      </c>
      <c r="D18" s="20"/>
      <c r="E18" s="244" t="str">
        <f t="shared" si="5"/>
        <v/>
      </c>
      <c r="F18" s="140">
        <v>250</v>
      </c>
      <c r="G18" s="76">
        <f>IF(ISBLANK($B18),"",COUNTIF(Jan!$L$9:$L$39,$A18)+COUNTIF(Feb!$L$9:$L$39,$A18)+COUNTIF(Mar!$L$9:$L$39,$A18)+COUNTIF(Apr!$L$9:$L$39,$A18)+COUNTIF(Mai!$L$9:$L$39,$A18)+COUNTIF(Jun!$L$9:$L$39,$A18)+COUNTIF(Jul!$L$9:$L$39,$A18)+COUNTIF(Aug!$L$9:$L$39,$A18)+COUNTIF(Sep!$L$9:$L$39,$A18)+COUNTIF(Okt!$L$9:$L$39,$A18)+COUNTIF(Nov!$L$9:$L$39,$A18)+COUNTIF(Dez!$L$9:$L$39,$A18))</f>
        <v>0</v>
      </c>
      <c r="H18" s="74">
        <f>IF(ISBLANK($B18),"",COUNTIF(Jan!$L$43:$L$73,$A18)+COUNTIF(Feb!$L$43:$L$73,$A18)+COUNTIF(Mar!$L$43:$L$73,$A18)+COUNTIF(Apr!$L$43:$L$73,$A18)+COUNTIF(Mai!$L$43:$L$73,$A18)+COUNTIF(Jun!$L$43:$L$73,$A18)+COUNTIF(Jul!$L$43:$L$73,$A18)+COUNTIF(Aug!$L$43:$L$73,$A18)+COUNTIF(Sep!$L$43:$L$73,$A18)+COUNTIF(Okt!$L$43:$L$73,$A18)+COUNTIF(Nov!$L$43:$L$73,$A18)+COUNTIF(Dez!$L$43:$L$73,$A18))</f>
        <v>0</v>
      </c>
      <c r="I18" s="67">
        <f t="shared" si="0"/>
        <v>0</v>
      </c>
      <c r="J18" s="6">
        <f>IF(ISBLANK($B18),"",SUMIF(Jan!$L$9:$L$39,$A18,Jan!$R$9:$R$39)+SUMIF(Feb!$L$9:$L$39,$A18,Feb!$R$9:$R$39)+SUMIF(Mar!$L$9:$L$39,$A18,Mar!$R$9:$R$39)+SUMIF(Apr!$L$9:$L$39,$A18,Apr!$R$9:$R$39)+SUMIF(Mai!$L$9:$L$39,$A18,Mai!$R$9:$R$39)+SUMIF(Jun!$L$9:$L$39,$A18,Jun!$R$9:$R$39)+SUMIF(Jul!$L$9:$L$39,$A18,Jul!$R$9:$R$39)+SUMIF(Aug!$L$9:$L$39,$A18,Aug!$R$9:$R$39)+SUMIF(Sep!$L$9:$L$39,$A18,Sep!$R$9:$R$39)+SUMIF(Okt!$L$9:$L$39,$A18,Okt!$R$9:$R$39)+SUMIF(Nov!$L$9:$L$39,$A18,Nov!$R$9:$R$39)+SUMIF(Dez!$L$9:$L$39,$A18,Dez!$R$9:$R$39))</f>
        <v>0</v>
      </c>
      <c r="K18" s="6">
        <f>IF(ISBLANK($B18),"",SUMIF(Jan!$L$43:$L$73,$A18,Jan!$R$43:$R$73)+SUMIF(Feb!$L$43:$L$73,$A18,Feb!$R$43:$R$73)+SUMIF(Mar!$L$43:$L$73,$A18,Mar!$R$43:$R$73)+SUMIF(Apr!$L$43:$L$73,$A18,Apr!$R$43:$R$73)+SUMIF(Mai!$L$43:$L$73,$A18,Mai!$R$43:$R$73)+SUMIF(Jun!$L$43:$L$73,$A18,Jun!$R$43:$R$73)+SUMIF(Jul!$L$43:$L$73,$A18,Jul!$R$43:$R$73)+SUMIF(Aug!$L$43:$L$73,$A18,Aug!$R$43:$R$73)+SUMIF(Sep!$L$43:$L$73,$A18,Sep!$R$43:$R$73)+SUMIF(Okt!$L$43:$L$73,$A18,Okt!$R$43:$R$73)+SUMIF(Nov!$L$43:$L$73,$A18,Nov!$R$43:$R$73)+SUMIF(Dez!$L$43:$L$73,$A18,Dez!$R$43:$R$73))</f>
        <v>0</v>
      </c>
      <c r="L18" s="37" t="str">
        <f t="shared" si="1"/>
        <v/>
      </c>
      <c r="M18" s="85">
        <f>IF(ISBLANK($B18),"",SUMIF(Jan!$L$9:$L$39,$A18,Jan!S$9:S$39)+SUMIF(Feb!$L$9:$L$39,$A18,Feb!S$9:S$39)+SUMIF(Mar!$L$9:$L$39,$A18,Mar!S$9:S$39)+SUMIF(Apr!$L$9:$L$39,$A18,Apr!S$9:S$39)+SUMIF(Mai!$L$9:$L$39,$A18,Mai!S$9:S$39)+SUMIF(Jun!$L$9:$L$39,$A18,Jun!S$9:S$39)+SUMIF(Jul!$L$9:$L$39,$A18,Jul!S$9:S$39)+SUMIF(Aug!$L$9:$L$39,$A18,Aug!S$9:S$39)+SUMIF(Sep!$L$9:$L$39,$A18,Sep!S$9:S$39)+SUMIF(Okt!$L$9:$L$39,$A18,Okt!S$9:S$39)+SUMIF(Nov!$L$9:$L$39,$A18,Nov!S$9:S$39)+SUMIF(Dez!$L$9:$L$39,$A18,Dez!S$9:S$39))</f>
        <v>0</v>
      </c>
      <c r="N18" s="6">
        <f>IF(ISBLANK($B18),"",SUMIF(Jan!$L$43:$L$73,$A18,Jan!S$43:S$73)+SUMIF(Feb!$L$43:$L$73,$A18,Feb!S$43:S$73)+SUMIF(Mar!$L$43:$L$73,$A18,Mar!S$43:S$73)+SUMIF(Apr!$L$43:$L$73,$A18,Apr!S$43:S$73)+SUMIF(Mai!$L$43:$L$73,$A18,Mai!S$43:S$73)+SUMIF(Jun!$L$43:$L$73,$A18,Jun!S$43:S$73)+SUMIF(Jul!$L$43:$L$73,$A18,Jul!S$43:S$73)+SUMIF(Aug!$L$43:$L$73,$A18,Aug!S$43:S$73)+SUMIF(Sep!$L$43:$L$73,$A18,Sep!S$43:S$73)+SUMIF(Okt!$L$43:$L$73,$A18,Okt!S$43:S$73)+SUMIF(Nov!$L$43:$L$73,$A18,Nov!S$43:S$73)+SUMIF(Dez!$L$43:$L$73,$A18,Dez!S$43:S$73))</f>
        <v>0</v>
      </c>
      <c r="O18" s="38">
        <f t="shared" si="2"/>
        <v>0</v>
      </c>
      <c r="P18" s="86"/>
      <c r="Q18" s="37"/>
      <c r="R18" s="480"/>
      <c r="S18" s="86" t="str">
        <f t="shared" si="3"/>
        <v/>
      </c>
      <c r="T18" s="37" t="str">
        <f t="shared" si="4"/>
        <v/>
      </c>
      <c r="U18" s="69"/>
      <c r="V18" s="69"/>
      <c r="W18" s="69"/>
      <c r="X18" s="21" t="s">
        <v>81</v>
      </c>
    </row>
    <row r="19" spans="1:24" x14ac:dyDescent="0.2">
      <c r="A19" s="2">
        <v>8</v>
      </c>
      <c r="B19" s="33">
        <v>14.1</v>
      </c>
      <c r="C19" s="20" t="s">
        <v>58</v>
      </c>
      <c r="D19" s="20" t="s">
        <v>640</v>
      </c>
      <c r="E19" s="244" t="str">
        <f t="shared" si="5"/>
        <v>url</v>
      </c>
      <c r="F19" s="140">
        <v>56</v>
      </c>
      <c r="G19" s="76">
        <f>IF(ISBLANK($B19),"",COUNTIF(Jan!$L$9:$L$39,$A19)+COUNTIF(Feb!$L$9:$L$39,$A19)+COUNTIF(Mar!$L$9:$L$39,$A19)+COUNTIF(Apr!$L$9:$L$39,$A19)+COUNTIF(Mai!$L$9:$L$39,$A19)+COUNTIF(Jun!$L$9:$L$39,$A19)+COUNTIF(Jul!$L$9:$L$39,$A19)+COUNTIF(Aug!$L$9:$L$39,$A19)+COUNTIF(Sep!$L$9:$L$39,$A19)+COUNTIF(Okt!$L$9:$L$39,$A19)+COUNTIF(Nov!$L$9:$L$39,$A19)+COUNTIF(Dez!$L$9:$L$39,$A19))</f>
        <v>0</v>
      </c>
      <c r="H19" s="74">
        <f>IF(ISBLANK($B19),"",COUNTIF(Jan!$L$43:$L$73,$A19)+COUNTIF(Feb!$L$43:$L$73,$A19)+COUNTIF(Mar!$L$43:$L$73,$A19)+COUNTIF(Apr!$L$43:$L$73,$A19)+COUNTIF(Mai!$L$43:$L$73,$A19)+COUNTIF(Jun!$L$43:$L$73,$A19)+COUNTIF(Jul!$L$43:$L$73,$A19)+COUNTIF(Aug!$L$43:$L$73,$A19)+COUNTIF(Sep!$L$43:$L$73,$A19)+COUNTIF(Okt!$L$43:$L$73,$A19)+COUNTIF(Nov!$L$43:$L$73,$A19)+COUNTIF(Dez!$L$43:$L$73,$A19))</f>
        <v>0</v>
      </c>
      <c r="I19" s="67">
        <f t="shared" si="0"/>
        <v>0</v>
      </c>
      <c r="J19" s="6">
        <f>IF(ISBLANK($B19),"",SUMIF(Jan!$L$9:$L$39,$A19,Jan!$R$9:$R$39)+SUMIF(Feb!$L$9:$L$39,$A19,Feb!$R$9:$R$39)+SUMIF(Mar!$L$9:$L$39,$A19,Mar!$R$9:$R$39)+SUMIF(Apr!$L$9:$L$39,$A19,Apr!$R$9:$R$39)+SUMIF(Mai!$L$9:$L$39,$A19,Mai!$R$9:$R$39)+SUMIF(Jun!$L$9:$L$39,$A19,Jun!$R$9:$R$39)+SUMIF(Jul!$L$9:$L$39,$A19,Jul!$R$9:$R$39)+SUMIF(Aug!$L$9:$L$39,$A19,Aug!$R$9:$R$39)+SUMIF(Sep!$L$9:$L$39,$A19,Sep!$R$9:$R$39)+SUMIF(Okt!$L$9:$L$39,$A19,Okt!$R$9:$R$39)+SUMIF(Nov!$L$9:$L$39,$A19,Nov!$R$9:$R$39)+SUMIF(Dez!$L$9:$L$39,$A19,Dez!$R$9:$R$39))</f>
        <v>0</v>
      </c>
      <c r="K19" s="6">
        <f>IF(ISBLANK($B19),"",SUMIF(Jan!$L$43:$L$73,$A19,Jan!$R$43:$R$73)+SUMIF(Feb!$L$43:$L$73,$A19,Feb!$R$43:$R$73)+SUMIF(Mar!$L$43:$L$73,$A19,Mar!$R$43:$R$73)+SUMIF(Apr!$L$43:$L$73,$A19,Apr!$R$43:$R$73)+SUMIF(Mai!$L$43:$L$73,$A19,Mai!$R$43:$R$73)+SUMIF(Jun!$L$43:$L$73,$A19,Jun!$R$43:$R$73)+SUMIF(Jul!$L$43:$L$73,$A19,Jul!$R$43:$R$73)+SUMIF(Aug!$L$43:$L$73,$A19,Aug!$R$43:$R$73)+SUMIF(Sep!$L$43:$L$73,$A19,Sep!$R$43:$R$73)+SUMIF(Okt!$L$43:$L$73,$A19,Okt!$R$43:$R$73)+SUMIF(Nov!$L$43:$L$73,$A19,Nov!$R$43:$R$73)+SUMIF(Dez!$L$43:$L$73,$A19,Dez!$R$43:$R$73))</f>
        <v>0</v>
      </c>
      <c r="L19" s="37" t="str">
        <f t="shared" si="1"/>
        <v/>
      </c>
      <c r="M19" s="85">
        <f>IF(ISBLANK($B19),"",SUMIF(Jan!$L$9:$L$39,$A19,Jan!S$9:S$39)+SUMIF(Feb!$L$9:$L$39,$A19,Feb!S$9:S$39)+SUMIF(Mar!$L$9:$L$39,$A19,Mar!S$9:S$39)+SUMIF(Apr!$L$9:$L$39,$A19,Apr!S$9:S$39)+SUMIF(Mai!$L$9:$L$39,$A19,Mai!S$9:S$39)+SUMIF(Jun!$L$9:$L$39,$A19,Jun!S$9:S$39)+SUMIF(Jul!$L$9:$L$39,$A19,Jul!S$9:S$39)+SUMIF(Aug!$L$9:$L$39,$A19,Aug!S$9:S$39)+SUMIF(Sep!$L$9:$L$39,$A19,Sep!S$9:S$39)+SUMIF(Okt!$L$9:$L$39,$A19,Okt!S$9:S$39)+SUMIF(Nov!$L$9:$L$39,$A19,Nov!S$9:S$39)+SUMIF(Dez!$L$9:$L$39,$A19,Dez!S$9:S$39))</f>
        <v>0</v>
      </c>
      <c r="N19" s="6">
        <f>IF(ISBLANK($B19),"",SUMIF(Jan!$L$43:$L$73,$A19,Jan!S$43:S$73)+SUMIF(Feb!$L$43:$L$73,$A19,Feb!S$43:S$73)+SUMIF(Mar!$L$43:$L$73,$A19,Mar!S$43:S$73)+SUMIF(Apr!$L$43:$L$73,$A19,Apr!S$43:S$73)+SUMIF(Mai!$L$43:$L$73,$A19,Mai!S$43:S$73)+SUMIF(Jun!$L$43:$L$73,$A19,Jun!S$43:S$73)+SUMIF(Jul!$L$43:$L$73,$A19,Jul!S$43:S$73)+SUMIF(Aug!$L$43:$L$73,$A19,Aug!S$43:S$73)+SUMIF(Sep!$L$43:$L$73,$A19,Sep!S$43:S$73)+SUMIF(Okt!$L$43:$L$73,$A19,Okt!S$43:S$73)+SUMIF(Nov!$L$43:$L$73,$A19,Nov!S$43:S$73)+SUMIF(Dez!$L$43:$L$73,$A19,Dez!S$43:S$73))</f>
        <v>0</v>
      </c>
      <c r="O19" s="38">
        <f t="shared" si="2"/>
        <v>0</v>
      </c>
      <c r="P19" s="86"/>
      <c r="Q19" s="37"/>
      <c r="R19" s="480"/>
      <c r="S19" s="86" t="str">
        <f t="shared" si="3"/>
        <v/>
      </c>
      <c r="T19" s="37" t="str">
        <f t="shared" si="4"/>
        <v/>
      </c>
      <c r="U19" s="69"/>
      <c r="V19" s="69"/>
      <c r="W19" s="69"/>
      <c r="X19" s="21" t="s">
        <v>710</v>
      </c>
    </row>
    <row r="20" spans="1:24" x14ac:dyDescent="0.2">
      <c r="A20" s="2">
        <v>9</v>
      </c>
      <c r="B20" s="33">
        <v>14.36</v>
      </c>
      <c r="C20" s="20" t="s">
        <v>59</v>
      </c>
      <c r="D20" s="20" t="s">
        <v>625</v>
      </c>
      <c r="E20" s="244" t="str">
        <f>IF(ISBLANK(D20),"",HYPERLINK(D20,"url"))</f>
        <v>url</v>
      </c>
      <c r="F20" s="140">
        <v>189</v>
      </c>
      <c r="G20" s="76">
        <f>IF(ISBLANK($B20),"",COUNTIF(Jan!$L$9:$L$39,$A20)+COUNTIF(Feb!$L$9:$L$39,$A20)+COUNTIF(Mar!$L$9:$L$39,$A20)+COUNTIF(Apr!$L$9:$L$39,$A20)+COUNTIF(Mai!$L$9:$L$39,$A20)+COUNTIF(Jun!$L$9:$L$39,$A20)+COUNTIF(Jul!$L$9:$L$39,$A20)+COUNTIF(Aug!$L$9:$L$39,$A20)+COUNTIF(Sep!$L$9:$L$39,$A20)+COUNTIF(Okt!$L$9:$L$39,$A20)+COUNTIF(Nov!$L$9:$L$39,$A20)+COUNTIF(Dez!$L$9:$L$39,$A20))</f>
        <v>0</v>
      </c>
      <c r="H20" s="74">
        <f>IF(ISBLANK($B20),"",COUNTIF(Jan!$L$43:$L$73,$A20)+COUNTIF(Feb!$L$43:$L$73,$A20)+COUNTIF(Mar!$L$43:$L$73,$A20)+COUNTIF(Apr!$L$43:$L$73,$A20)+COUNTIF(Mai!$L$43:$L$73,$A20)+COUNTIF(Jun!$L$43:$L$73,$A20)+COUNTIF(Jul!$L$43:$L$73,$A20)+COUNTIF(Aug!$L$43:$L$73,$A20)+COUNTIF(Sep!$L$43:$L$73,$A20)+COUNTIF(Okt!$L$43:$L$73,$A20)+COUNTIF(Nov!$L$43:$L$73,$A20)+COUNTIF(Dez!$L$43:$L$73,$A20))</f>
        <v>0</v>
      </c>
      <c r="I20" s="67">
        <f t="shared" si="0"/>
        <v>0</v>
      </c>
      <c r="J20" s="6">
        <f>IF(ISBLANK($B20),"",SUMIF(Jan!$L$9:$L$39,$A20,Jan!$R$9:$R$39)+SUMIF(Feb!$L$9:$L$39,$A20,Feb!$R$9:$R$39)+SUMIF(Mar!$L$9:$L$39,$A20,Mar!$R$9:$R$39)+SUMIF(Apr!$L$9:$L$39,$A20,Apr!$R$9:$R$39)+SUMIF(Mai!$L$9:$L$39,$A20,Mai!$R$9:$R$39)+SUMIF(Jun!$L$9:$L$39,$A20,Jun!$R$9:$R$39)+SUMIF(Jul!$L$9:$L$39,$A20,Jul!$R$9:$R$39)+SUMIF(Aug!$L$9:$L$39,$A20,Aug!$R$9:$R$39)+SUMIF(Sep!$L$9:$L$39,$A20,Sep!$R$9:$R$39)+SUMIF(Okt!$L$9:$L$39,$A20,Okt!$R$9:$R$39)+SUMIF(Nov!$L$9:$L$39,$A20,Nov!$R$9:$R$39)+SUMIF(Dez!$L$9:$L$39,$A20,Dez!$R$9:$R$39))</f>
        <v>0</v>
      </c>
      <c r="K20" s="6">
        <f>IF(ISBLANK($B20),"",SUMIF(Jan!$L$43:$L$73,$A20,Jan!$R$43:$R$73)+SUMIF(Feb!$L$43:$L$73,$A20,Feb!$R$43:$R$73)+SUMIF(Mar!$L$43:$L$73,$A20,Mar!$R$43:$R$73)+SUMIF(Apr!$L$43:$L$73,$A20,Apr!$R$43:$R$73)+SUMIF(Mai!$L$43:$L$73,$A20,Mai!$R$43:$R$73)+SUMIF(Jun!$L$43:$L$73,$A20,Jun!$R$43:$R$73)+SUMIF(Jul!$L$43:$L$73,$A20,Jul!$R$43:$R$73)+SUMIF(Aug!$L$43:$L$73,$A20,Aug!$R$43:$R$73)+SUMIF(Sep!$L$43:$L$73,$A20,Sep!$R$43:$R$73)+SUMIF(Okt!$L$43:$L$73,$A20,Okt!$R$43:$R$73)+SUMIF(Nov!$L$43:$L$73,$A20,Nov!$R$43:$R$73)+SUMIF(Dez!$L$43:$L$73,$A20,Dez!$R$43:$R$73))</f>
        <v>0</v>
      </c>
      <c r="L20" s="37" t="str">
        <f t="shared" si="1"/>
        <v/>
      </c>
      <c r="M20" s="85">
        <f>IF(ISBLANK($B20),"",SUMIF(Jan!$L$9:$L$39,$A20,Jan!S$9:S$39)+SUMIF(Feb!$L$9:$L$39,$A20,Feb!S$9:S$39)+SUMIF(Mar!$L$9:$L$39,$A20,Mar!S$9:S$39)+SUMIF(Apr!$L$9:$L$39,$A20,Apr!S$9:S$39)+SUMIF(Mai!$L$9:$L$39,$A20,Mai!S$9:S$39)+SUMIF(Jun!$L$9:$L$39,$A20,Jun!S$9:S$39)+SUMIF(Jul!$L$9:$L$39,$A20,Jul!S$9:S$39)+SUMIF(Aug!$L$9:$L$39,$A20,Aug!S$9:S$39)+SUMIF(Sep!$L$9:$L$39,$A20,Sep!S$9:S$39)+SUMIF(Okt!$L$9:$L$39,$A20,Okt!S$9:S$39)+SUMIF(Nov!$L$9:$L$39,$A20,Nov!S$9:S$39)+SUMIF(Dez!$L$9:$L$39,$A20,Dez!S$9:S$39))</f>
        <v>0</v>
      </c>
      <c r="N20" s="6">
        <f>IF(ISBLANK($B20),"",SUMIF(Jan!$L$43:$L$73,$A20,Jan!S$43:S$73)+SUMIF(Feb!$L$43:$L$73,$A20,Feb!S$43:S$73)+SUMIF(Mar!$L$43:$L$73,$A20,Mar!S$43:S$73)+SUMIF(Apr!$L$43:$L$73,$A20,Apr!S$43:S$73)+SUMIF(Mai!$L$43:$L$73,$A20,Mai!S$43:S$73)+SUMIF(Jun!$L$43:$L$73,$A20,Jun!S$43:S$73)+SUMIF(Jul!$L$43:$L$73,$A20,Jul!S$43:S$73)+SUMIF(Aug!$L$43:$L$73,$A20,Aug!S$43:S$73)+SUMIF(Sep!$L$43:$L$73,$A20,Sep!S$43:S$73)+SUMIF(Okt!$L$43:$L$73,$A20,Okt!S$43:S$73)+SUMIF(Nov!$L$43:$L$73,$A20,Nov!S$43:S$73)+SUMIF(Dez!$L$43:$L$73,$A20,Dez!S$43:S$73))</f>
        <v>0</v>
      </c>
      <c r="O20" s="38">
        <f t="shared" si="2"/>
        <v>0</v>
      </c>
      <c r="P20" s="86"/>
      <c r="Q20" s="37"/>
      <c r="R20" s="480"/>
      <c r="S20" s="86" t="str">
        <f t="shared" si="3"/>
        <v/>
      </c>
      <c r="T20" s="37" t="str">
        <f t="shared" si="4"/>
        <v/>
      </c>
      <c r="U20" s="69"/>
      <c r="V20" s="69"/>
      <c r="W20" s="69"/>
      <c r="X20" s="21" t="s">
        <v>180</v>
      </c>
    </row>
    <row r="21" spans="1:24" x14ac:dyDescent="0.2">
      <c r="A21" s="2">
        <v>10</v>
      </c>
      <c r="B21" s="33">
        <v>16.059999999999999</v>
      </c>
      <c r="C21" s="20" t="s">
        <v>142</v>
      </c>
      <c r="D21" s="20" t="s">
        <v>637</v>
      </c>
      <c r="E21" s="244" t="str">
        <f>IF(ISBLANK(D21),"",HYPERLINK(D21,"url"))</f>
        <v>url</v>
      </c>
      <c r="F21" s="140">
        <v>130</v>
      </c>
      <c r="G21" s="76">
        <f>IF(ISBLANK($B21),"",COUNTIF(Jan!$L$9:$L$39,$A21)+COUNTIF(Feb!$L$9:$L$39,$A21)+COUNTIF(Mar!$L$9:$L$39,$A21)+COUNTIF(Apr!$L$9:$L$39,$A21)+COUNTIF(Mai!$L$9:$L$39,$A21)+COUNTIF(Jun!$L$9:$L$39,$A21)+COUNTIF(Jul!$L$9:$L$39,$A21)+COUNTIF(Aug!$L$9:$L$39,$A21)+COUNTIF(Sep!$L$9:$L$39,$A21)+COUNTIF(Okt!$L$9:$L$39,$A21)+COUNTIF(Nov!$L$9:$L$39,$A21)+COUNTIF(Dez!$L$9:$L$39,$A21))</f>
        <v>0</v>
      </c>
      <c r="H21" s="74">
        <f>IF(ISBLANK($B21),"",COUNTIF(Jan!$L$43:$L$73,$A21)+COUNTIF(Feb!$L$43:$L$73,$A21)+COUNTIF(Mar!$L$43:$L$73,$A21)+COUNTIF(Apr!$L$43:$L$73,$A21)+COUNTIF(Mai!$L$43:$L$73,$A21)+COUNTIF(Jun!$L$43:$L$73,$A21)+COUNTIF(Jul!$L$43:$L$73,$A21)+COUNTIF(Aug!$L$43:$L$73,$A21)+COUNTIF(Sep!$L$43:$L$73,$A21)+COUNTIF(Okt!$L$43:$L$73,$A21)+COUNTIF(Nov!$L$43:$L$73,$A21)+COUNTIF(Dez!$L$43:$L$73,$A21))</f>
        <v>0</v>
      </c>
      <c r="I21" s="67">
        <f t="shared" si="0"/>
        <v>0</v>
      </c>
      <c r="J21" s="6">
        <f>IF(ISBLANK($B21),"",SUMIF(Jan!$L$9:$L$39,$A21,Jan!$R$9:$R$39)+SUMIF(Feb!$L$9:$L$39,$A21,Feb!$R$9:$R$39)+SUMIF(Mar!$L$9:$L$39,$A21,Mar!$R$9:$R$39)+SUMIF(Apr!$L$9:$L$39,$A21,Apr!$R$9:$R$39)+SUMIF(Mai!$L$9:$L$39,$A21,Mai!$R$9:$R$39)+SUMIF(Jun!$L$9:$L$39,$A21,Jun!$R$9:$R$39)+SUMIF(Jul!$L$9:$L$39,$A21,Jul!$R$9:$R$39)+SUMIF(Aug!$L$9:$L$39,$A21,Aug!$R$9:$R$39)+SUMIF(Sep!$L$9:$L$39,$A21,Sep!$R$9:$R$39)+SUMIF(Okt!$L$9:$L$39,$A21,Okt!$R$9:$R$39)+SUMIF(Nov!$L$9:$L$39,$A21,Nov!$R$9:$R$39)+SUMIF(Dez!$L$9:$L$39,$A21,Dez!$R$9:$R$39))</f>
        <v>0</v>
      </c>
      <c r="K21" s="6">
        <f>IF(ISBLANK($B21),"",SUMIF(Jan!$L$43:$L$73,$A21,Jan!$R$43:$R$73)+SUMIF(Feb!$L$43:$L$73,$A21,Feb!$R$43:$R$73)+SUMIF(Mar!$L$43:$L$73,$A21,Mar!$R$43:$R$73)+SUMIF(Apr!$L$43:$L$73,$A21,Apr!$R$43:$R$73)+SUMIF(Mai!$L$43:$L$73,$A21,Mai!$R$43:$R$73)+SUMIF(Jun!$L$43:$L$73,$A21,Jun!$R$43:$R$73)+SUMIF(Jul!$L$43:$L$73,$A21,Jul!$R$43:$R$73)+SUMIF(Aug!$L$43:$L$73,$A21,Aug!$R$43:$R$73)+SUMIF(Sep!$L$43:$L$73,$A21,Sep!$R$43:$R$73)+SUMIF(Okt!$L$43:$L$73,$A21,Okt!$R$43:$R$73)+SUMIF(Nov!$L$43:$L$73,$A21,Nov!$R$43:$R$73)+SUMIF(Dez!$L$43:$L$73,$A21,Dez!$R$43:$R$73))</f>
        <v>0</v>
      </c>
      <c r="L21" s="37" t="str">
        <f t="shared" si="1"/>
        <v/>
      </c>
      <c r="M21" s="85">
        <f>IF(ISBLANK($B21),"",SUMIF(Jan!$L$9:$L$39,$A21,Jan!S$9:S$39)+SUMIF(Feb!$L$9:$L$39,$A21,Feb!S$9:S$39)+SUMIF(Mar!$L$9:$L$39,$A21,Mar!S$9:S$39)+SUMIF(Apr!$L$9:$L$39,$A21,Apr!S$9:S$39)+SUMIF(Mai!$L$9:$L$39,$A21,Mai!S$9:S$39)+SUMIF(Jun!$L$9:$L$39,$A21,Jun!S$9:S$39)+SUMIF(Jul!$L$9:$L$39,$A21,Jul!S$9:S$39)+SUMIF(Aug!$L$9:$L$39,$A21,Aug!S$9:S$39)+SUMIF(Sep!$L$9:$L$39,$A21,Sep!S$9:S$39)+SUMIF(Okt!$L$9:$L$39,$A21,Okt!S$9:S$39)+SUMIF(Nov!$L$9:$L$39,$A21,Nov!S$9:S$39)+SUMIF(Dez!$L$9:$L$39,$A21,Dez!S$9:S$39))</f>
        <v>0</v>
      </c>
      <c r="N21" s="6">
        <f>IF(ISBLANK($B21),"",SUMIF(Jan!$L$43:$L$73,$A21,Jan!S$43:S$73)+SUMIF(Feb!$L$43:$L$73,$A21,Feb!S$43:S$73)+SUMIF(Mar!$L$43:$L$73,$A21,Mar!S$43:S$73)+SUMIF(Apr!$L$43:$L$73,$A21,Apr!S$43:S$73)+SUMIF(Mai!$L$43:$L$73,$A21,Mai!S$43:S$73)+SUMIF(Jun!$L$43:$L$73,$A21,Jun!S$43:S$73)+SUMIF(Jul!$L$43:$L$73,$A21,Jul!S$43:S$73)+SUMIF(Aug!$L$43:$L$73,$A21,Aug!S$43:S$73)+SUMIF(Sep!$L$43:$L$73,$A21,Sep!S$43:S$73)+SUMIF(Okt!$L$43:$L$73,$A21,Okt!S$43:S$73)+SUMIF(Nov!$L$43:$L$73,$A21,Nov!S$43:S$73)+SUMIF(Dez!$L$43:$L$73,$A21,Dez!S$43:S$73))</f>
        <v>0</v>
      </c>
      <c r="O21" s="38">
        <f t="shared" si="2"/>
        <v>0</v>
      </c>
      <c r="P21" s="86"/>
      <c r="Q21" s="37"/>
      <c r="R21" s="480"/>
      <c r="S21" s="86" t="str">
        <f t="shared" si="3"/>
        <v/>
      </c>
      <c r="T21" s="37" t="str">
        <f t="shared" si="4"/>
        <v/>
      </c>
      <c r="U21" s="69"/>
      <c r="V21" s="69"/>
      <c r="W21" s="69"/>
      <c r="X21" s="21" t="s">
        <v>143</v>
      </c>
    </row>
    <row r="22" spans="1:24" x14ac:dyDescent="0.2">
      <c r="A22" s="2">
        <v>11</v>
      </c>
      <c r="B22" s="33">
        <v>15.9</v>
      </c>
      <c r="C22" s="20" t="s">
        <v>85</v>
      </c>
      <c r="D22" s="20"/>
      <c r="E22" s="244" t="str">
        <f>IF(ISBLANK(D22),"",HYPERLINK(D22,"url"))</f>
        <v/>
      </c>
      <c r="F22" s="140"/>
      <c r="G22" s="76">
        <f>IF(ISBLANK($B22),"",COUNTIF(Jan!$L$9:$L$39,$A22)+COUNTIF(Feb!$L$9:$L$39,$A22)+COUNTIF(Mar!$L$9:$L$39,$A22)+COUNTIF(Apr!$L$9:$L$39,$A22)+COUNTIF(Mai!$L$9:$L$39,$A22)+COUNTIF(Jun!$L$9:$L$39,$A22)+COUNTIF(Jul!$L$9:$L$39,$A22)+COUNTIF(Aug!$L$9:$L$39,$A22)+COUNTIF(Sep!$L$9:$L$39,$A22)+COUNTIF(Okt!$L$9:$L$39,$A22)+COUNTIF(Nov!$L$9:$L$39,$A22)+COUNTIF(Dez!$L$9:$L$39,$A22))</f>
        <v>0</v>
      </c>
      <c r="H22" s="74">
        <f>IF(ISBLANK($B22),"",COUNTIF(Jan!$L$43:$L$73,$A22)+COUNTIF(Feb!$L$43:$L$73,$A22)+COUNTIF(Mar!$L$43:$L$73,$A22)+COUNTIF(Apr!$L$43:$L$73,$A22)+COUNTIF(Mai!$L$43:$L$73,$A22)+COUNTIF(Jun!$L$43:$L$73,$A22)+COUNTIF(Jul!$L$43:$L$73,$A22)+COUNTIF(Aug!$L$43:$L$73,$A22)+COUNTIF(Sep!$L$43:$L$73,$A22)+COUNTIF(Okt!$L$43:$L$73,$A22)+COUNTIF(Nov!$L$43:$L$73,$A22)+COUNTIF(Dez!$L$43:$L$73,$A22))</f>
        <v>0</v>
      </c>
      <c r="I22" s="67">
        <f t="shared" si="0"/>
        <v>0</v>
      </c>
      <c r="J22" s="6">
        <f>IF(ISBLANK($B22),"",SUMIF(Jan!$L$9:$L$39,$A22,Jan!$R$9:$R$39)+SUMIF(Feb!$L$9:$L$39,$A22,Feb!$R$9:$R$39)+SUMIF(Mar!$L$9:$L$39,$A22,Mar!$R$9:$R$39)+SUMIF(Apr!$L$9:$L$39,$A22,Apr!$R$9:$R$39)+SUMIF(Mai!$L$9:$L$39,$A22,Mai!$R$9:$R$39)+SUMIF(Jun!$L$9:$L$39,$A22,Jun!$R$9:$R$39)+SUMIF(Jul!$L$9:$L$39,$A22,Jul!$R$9:$R$39)+SUMIF(Aug!$L$9:$L$39,$A22,Aug!$R$9:$R$39)+SUMIF(Sep!$L$9:$L$39,$A22,Sep!$R$9:$R$39)+SUMIF(Okt!$L$9:$L$39,$A22,Okt!$R$9:$R$39)+SUMIF(Nov!$L$9:$L$39,$A22,Nov!$R$9:$R$39)+SUMIF(Dez!$L$9:$L$39,$A22,Dez!$R$9:$R$39))</f>
        <v>0</v>
      </c>
      <c r="K22" s="6">
        <f>IF(ISBLANK($B22),"",SUMIF(Jan!$L$43:$L$73,$A22,Jan!$R$43:$R$73)+SUMIF(Feb!$L$43:$L$73,$A22,Feb!$R$43:$R$73)+SUMIF(Mar!$L$43:$L$73,$A22,Mar!$R$43:$R$73)+SUMIF(Apr!$L$43:$L$73,$A22,Apr!$R$43:$R$73)+SUMIF(Mai!$L$43:$L$73,$A22,Mai!$R$43:$R$73)+SUMIF(Jun!$L$43:$L$73,$A22,Jun!$R$43:$R$73)+SUMIF(Jul!$L$43:$L$73,$A22,Jul!$R$43:$R$73)+SUMIF(Aug!$L$43:$L$73,$A22,Aug!$R$43:$R$73)+SUMIF(Sep!$L$43:$L$73,$A22,Sep!$R$43:$R$73)+SUMIF(Okt!$L$43:$L$73,$A22,Okt!$R$43:$R$73)+SUMIF(Nov!$L$43:$L$73,$A22,Nov!$R$43:$R$73)+SUMIF(Dez!$L$43:$L$73,$A22,Dez!$R$43:$R$73))</f>
        <v>0</v>
      </c>
      <c r="L22" s="37" t="str">
        <f t="shared" si="1"/>
        <v/>
      </c>
      <c r="M22" s="85">
        <f>IF(ISBLANK($B22),"",SUMIF(Jan!$L$9:$L$39,$A22,Jan!S$9:S$39)+SUMIF(Feb!$L$9:$L$39,$A22,Feb!S$9:S$39)+SUMIF(Mar!$L$9:$L$39,$A22,Mar!S$9:S$39)+SUMIF(Apr!$L$9:$L$39,$A22,Apr!S$9:S$39)+SUMIF(Mai!$L$9:$L$39,$A22,Mai!S$9:S$39)+SUMIF(Jun!$L$9:$L$39,$A22,Jun!S$9:S$39)+SUMIF(Jul!$L$9:$L$39,$A22,Jul!S$9:S$39)+SUMIF(Aug!$L$9:$L$39,$A22,Aug!S$9:S$39)+SUMIF(Sep!$L$9:$L$39,$A22,Sep!S$9:S$39)+SUMIF(Okt!$L$9:$L$39,$A22,Okt!S$9:S$39)+SUMIF(Nov!$L$9:$L$39,$A22,Nov!S$9:S$39)+SUMIF(Dez!$L$9:$L$39,$A22,Dez!S$9:S$39))</f>
        <v>0</v>
      </c>
      <c r="N22" s="6">
        <f>IF(ISBLANK($B22),"",SUMIF(Jan!$L$43:$L$73,$A22,Jan!S$43:S$73)+SUMIF(Feb!$L$43:$L$73,$A22,Feb!S$43:S$73)+SUMIF(Mar!$L$43:$L$73,$A22,Mar!S$43:S$73)+SUMIF(Apr!$L$43:$L$73,$A22,Apr!S$43:S$73)+SUMIF(Mai!$L$43:$L$73,$A22,Mai!S$43:S$73)+SUMIF(Jun!$L$43:$L$73,$A22,Jun!S$43:S$73)+SUMIF(Jul!$L$43:$L$73,$A22,Jul!S$43:S$73)+SUMIF(Aug!$L$43:$L$73,$A22,Aug!S$43:S$73)+SUMIF(Sep!$L$43:$L$73,$A22,Sep!S$43:S$73)+SUMIF(Okt!$L$43:$L$73,$A22,Okt!S$43:S$73)+SUMIF(Nov!$L$43:$L$73,$A22,Nov!S$43:S$73)+SUMIF(Dez!$L$43:$L$73,$A22,Dez!S$43:S$73))</f>
        <v>0</v>
      </c>
      <c r="O22" s="38">
        <f t="shared" si="2"/>
        <v>0</v>
      </c>
      <c r="P22" s="86"/>
      <c r="Q22" s="37"/>
      <c r="R22" s="480"/>
      <c r="S22" s="86" t="str">
        <f t="shared" si="3"/>
        <v/>
      </c>
      <c r="T22" s="37" t="str">
        <f t="shared" si="4"/>
        <v/>
      </c>
      <c r="U22" s="69"/>
      <c r="V22" s="69"/>
      <c r="W22" s="69"/>
      <c r="X22" s="21" t="s">
        <v>86</v>
      </c>
    </row>
    <row r="23" spans="1:24" x14ac:dyDescent="0.2">
      <c r="A23" s="2">
        <v>12</v>
      </c>
      <c r="B23" s="33">
        <v>16</v>
      </c>
      <c r="C23" s="20" t="s">
        <v>60</v>
      </c>
      <c r="D23" s="20"/>
      <c r="E23" s="244" t="str">
        <f>IF(ISBLANK(D23),"",HYPERLINK(D23,"url"))</f>
        <v/>
      </c>
      <c r="F23" s="140"/>
      <c r="G23" s="76">
        <f>IF(ISBLANK($B23),"",COUNTIF(Jan!$L$9:$L$39,$A23)+COUNTIF(Feb!$L$9:$L$39,$A23)+COUNTIF(Mar!$L$9:$L$39,$A23)+COUNTIF(Apr!$L$9:$L$39,$A23)+COUNTIF(Mai!$L$9:$L$39,$A23)+COUNTIF(Jun!$L$9:$L$39,$A23)+COUNTIF(Jul!$L$9:$L$39,$A23)+COUNTIF(Aug!$L$9:$L$39,$A23)+COUNTIF(Sep!$L$9:$L$39,$A23)+COUNTIF(Okt!$L$9:$L$39,$A23)+COUNTIF(Nov!$L$9:$L$39,$A23)+COUNTIF(Dez!$L$9:$L$39,$A23))</f>
        <v>0</v>
      </c>
      <c r="H23" s="74">
        <f>IF(ISBLANK($B23),"",COUNTIF(Jan!$L$43:$L$73,$A23)+COUNTIF(Feb!$L$43:$L$73,$A23)+COUNTIF(Mar!$L$43:$L$73,$A23)+COUNTIF(Apr!$L$43:$L$73,$A23)+COUNTIF(Mai!$L$43:$L$73,$A23)+COUNTIF(Jun!$L$43:$L$73,$A23)+COUNTIF(Jul!$L$43:$L$73,$A23)+COUNTIF(Aug!$L$43:$L$73,$A23)+COUNTIF(Sep!$L$43:$L$73,$A23)+COUNTIF(Okt!$L$43:$L$73,$A23)+COUNTIF(Nov!$L$43:$L$73,$A23)+COUNTIF(Dez!$L$43:$L$73,$A23))</f>
        <v>0</v>
      </c>
      <c r="I23" s="67">
        <f t="shared" si="0"/>
        <v>0</v>
      </c>
      <c r="J23" s="6">
        <f>IF(ISBLANK($B23),"",SUMIF(Jan!$L$9:$L$39,$A23,Jan!$R$9:$R$39)+SUMIF(Feb!$L$9:$L$39,$A23,Feb!$R$9:$R$39)+SUMIF(Mar!$L$9:$L$39,$A23,Mar!$R$9:$R$39)+SUMIF(Apr!$L$9:$L$39,$A23,Apr!$R$9:$R$39)+SUMIF(Mai!$L$9:$L$39,$A23,Mai!$R$9:$R$39)+SUMIF(Jun!$L$9:$L$39,$A23,Jun!$R$9:$R$39)+SUMIF(Jul!$L$9:$L$39,$A23,Jul!$R$9:$R$39)+SUMIF(Aug!$L$9:$L$39,$A23,Aug!$R$9:$R$39)+SUMIF(Sep!$L$9:$L$39,$A23,Sep!$R$9:$R$39)+SUMIF(Okt!$L$9:$L$39,$A23,Okt!$R$9:$R$39)+SUMIF(Nov!$L$9:$L$39,$A23,Nov!$R$9:$R$39)+SUMIF(Dez!$L$9:$L$39,$A23,Dez!$R$9:$R$39))</f>
        <v>0</v>
      </c>
      <c r="K23" s="6">
        <f>IF(ISBLANK($B23),"",SUMIF(Jan!$L$43:$L$73,$A23,Jan!$R$43:$R$73)+SUMIF(Feb!$L$43:$L$73,$A23,Feb!$R$43:$R$73)+SUMIF(Mar!$L$43:$L$73,$A23,Mar!$R$43:$R$73)+SUMIF(Apr!$L$43:$L$73,$A23,Apr!$R$43:$R$73)+SUMIF(Mai!$L$43:$L$73,$A23,Mai!$R$43:$R$73)+SUMIF(Jun!$L$43:$L$73,$A23,Jun!$R$43:$R$73)+SUMIF(Jul!$L$43:$L$73,$A23,Jul!$R$43:$R$73)+SUMIF(Aug!$L$43:$L$73,$A23,Aug!$R$43:$R$73)+SUMIF(Sep!$L$43:$L$73,$A23,Sep!$R$43:$R$73)+SUMIF(Okt!$L$43:$L$73,$A23,Okt!$R$43:$R$73)+SUMIF(Nov!$L$43:$L$73,$A23,Nov!$R$43:$R$73)+SUMIF(Dez!$L$43:$L$73,$A23,Dez!$R$43:$R$73))</f>
        <v>0</v>
      </c>
      <c r="L23" s="37" t="str">
        <f t="shared" si="1"/>
        <v/>
      </c>
      <c r="M23" s="85">
        <f>IF(ISBLANK($B23),"",SUMIF(Jan!$L$9:$L$39,$A23,Jan!S$9:S$39)+SUMIF(Feb!$L$9:$L$39,$A23,Feb!S$9:S$39)+SUMIF(Mar!$L$9:$L$39,$A23,Mar!S$9:S$39)+SUMIF(Apr!$L$9:$L$39,$A23,Apr!S$9:S$39)+SUMIF(Mai!$L$9:$L$39,$A23,Mai!S$9:S$39)+SUMIF(Jun!$L$9:$L$39,$A23,Jun!S$9:S$39)+SUMIF(Jul!$L$9:$L$39,$A23,Jul!S$9:S$39)+SUMIF(Aug!$L$9:$L$39,$A23,Aug!S$9:S$39)+SUMIF(Sep!$L$9:$L$39,$A23,Sep!S$9:S$39)+SUMIF(Okt!$L$9:$L$39,$A23,Okt!S$9:S$39)+SUMIF(Nov!$L$9:$L$39,$A23,Nov!S$9:S$39)+SUMIF(Dez!$L$9:$L$39,$A23,Dez!S$9:S$39))</f>
        <v>0</v>
      </c>
      <c r="N23" s="6">
        <f>IF(ISBLANK($B23),"",SUMIF(Jan!$L$43:$L$73,$A23,Jan!S$43:S$73)+SUMIF(Feb!$L$43:$L$73,$A23,Feb!S$43:S$73)+SUMIF(Mar!$L$43:$L$73,$A23,Mar!S$43:S$73)+SUMIF(Apr!$L$43:$L$73,$A23,Apr!S$43:S$73)+SUMIF(Mai!$L$43:$L$73,$A23,Mai!S$43:S$73)+SUMIF(Jun!$L$43:$L$73,$A23,Jun!S$43:S$73)+SUMIF(Jul!$L$43:$L$73,$A23,Jul!S$43:S$73)+SUMIF(Aug!$L$43:$L$73,$A23,Aug!S$43:S$73)+SUMIF(Sep!$L$43:$L$73,$A23,Sep!S$43:S$73)+SUMIF(Okt!$L$43:$L$73,$A23,Okt!S$43:S$73)+SUMIF(Nov!$L$43:$L$73,$A23,Nov!S$43:S$73)+SUMIF(Dez!$L$43:$L$73,$A23,Dez!S$43:S$73))</f>
        <v>0</v>
      </c>
      <c r="O23" s="38">
        <f t="shared" si="2"/>
        <v>0</v>
      </c>
      <c r="P23" s="86"/>
      <c r="Q23" s="37"/>
      <c r="R23" s="480"/>
      <c r="S23" s="86" t="str">
        <f t="shared" si="3"/>
        <v/>
      </c>
      <c r="T23" s="37" t="str">
        <f t="shared" si="4"/>
        <v/>
      </c>
      <c r="U23" s="69"/>
      <c r="V23" s="69"/>
      <c r="W23" s="69"/>
      <c r="X23" s="21" t="s">
        <v>711</v>
      </c>
    </row>
    <row r="24" spans="1:24" x14ac:dyDescent="0.2">
      <c r="A24" s="2">
        <v>13</v>
      </c>
      <c r="B24" s="33">
        <v>16</v>
      </c>
      <c r="C24" s="20" t="s">
        <v>510</v>
      </c>
      <c r="D24" s="20" t="s">
        <v>636</v>
      </c>
      <c r="E24" s="244" t="str">
        <f>IF(ISBLANK(D24),"",HYPERLINK(D24,"url"))</f>
        <v>url</v>
      </c>
      <c r="F24" s="140">
        <v>110</v>
      </c>
      <c r="G24" s="76">
        <f>IF(ISBLANK($B24),"",COUNTIF(Jan!$L$9:$L$39,$A24)+COUNTIF(Feb!$L$9:$L$39,$A24)+COUNTIF(Mar!$L$9:$L$39,$A24)+COUNTIF(Apr!$L$9:$L$39,$A24)+COUNTIF(Mai!$L$9:$L$39,$A24)+COUNTIF(Jun!$L$9:$L$39,$A24)+COUNTIF(Jul!$L$9:$L$39,$A24)+COUNTIF(Aug!$L$9:$L$39,$A24)+COUNTIF(Sep!$L$9:$L$39,$A24)+COUNTIF(Okt!$L$9:$L$39,$A24)+COUNTIF(Nov!$L$9:$L$39,$A24)+COUNTIF(Dez!$L$9:$L$39,$A24))</f>
        <v>0</v>
      </c>
      <c r="H24" s="74">
        <f>IF(ISBLANK($B24),"",COUNTIF(Jan!$L$43:$L$73,$A24)+COUNTIF(Feb!$L$43:$L$73,$A24)+COUNTIF(Mar!$L$43:$L$73,$A24)+COUNTIF(Apr!$L$43:$L$73,$A24)+COUNTIF(Mai!$L$43:$L$73,$A24)+COUNTIF(Jun!$L$43:$L$73,$A24)+COUNTIF(Jul!$L$43:$L$73,$A24)+COUNTIF(Aug!$L$43:$L$73,$A24)+COUNTIF(Sep!$L$43:$L$73,$A24)+COUNTIF(Okt!$L$43:$L$73,$A24)+COUNTIF(Nov!$L$43:$L$73,$A24)+COUNTIF(Dez!$L$43:$L$73,$A24))</f>
        <v>0</v>
      </c>
      <c r="I24" s="67">
        <f t="shared" si="0"/>
        <v>0</v>
      </c>
      <c r="J24" s="6">
        <f>IF(ISBLANK($B24),"",SUMIF(Jan!$L$9:$L$39,$A24,Jan!$R$9:$R$39)+SUMIF(Feb!$L$9:$L$39,$A24,Feb!$R$9:$R$39)+SUMIF(Mar!$L$9:$L$39,$A24,Mar!$R$9:$R$39)+SUMIF(Apr!$L$9:$L$39,$A24,Apr!$R$9:$R$39)+SUMIF(Mai!$L$9:$L$39,$A24,Mai!$R$9:$R$39)+SUMIF(Jun!$L$9:$L$39,$A24,Jun!$R$9:$R$39)+SUMIF(Jul!$L$9:$L$39,$A24,Jul!$R$9:$R$39)+SUMIF(Aug!$L$9:$L$39,$A24,Aug!$R$9:$R$39)+SUMIF(Sep!$L$9:$L$39,$A24,Sep!$R$9:$R$39)+SUMIF(Okt!$L$9:$L$39,$A24,Okt!$R$9:$R$39)+SUMIF(Nov!$L$9:$L$39,$A24,Nov!$R$9:$R$39)+SUMIF(Dez!$L$9:$L$39,$A24,Dez!$R$9:$R$39))</f>
        <v>0</v>
      </c>
      <c r="K24" s="6">
        <f>IF(ISBLANK($B24),"",SUMIF(Jan!$L$43:$L$73,$A24,Jan!$R$43:$R$73)+SUMIF(Feb!$L$43:$L$73,$A24,Feb!$R$43:$R$73)+SUMIF(Mar!$L$43:$L$73,$A24,Mar!$R$43:$R$73)+SUMIF(Apr!$L$43:$L$73,$A24,Apr!$R$43:$R$73)+SUMIF(Mai!$L$43:$L$73,$A24,Mai!$R$43:$R$73)+SUMIF(Jun!$L$43:$L$73,$A24,Jun!$R$43:$R$73)+SUMIF(Jul!$L$43:$L$73,$A24,Jul!$R$43:$R$73)+SUMIF(Aug!$L$43:$L$73,$A24,Aug!$R$43:$R$73)+SUMIF(Sep!$L$43:$L$73,$A24,Sep!$R$43:$R$73)+SUMIF(Okt!$L$43:$L$73,$A24,Okt!$R$43:$R$73)+SUMIF(Nov!$L$43:$L$73,$A24,Nov!$R$43:$R$73)+SUMIF(Dez!$L$43:$L$73,$A24,Dez!$R$43:$R$73))</f>
        <v>0</v>
      </c>
      <c r="L24" s="37" t="str">
        <f t="shared" si="1"/>
        <v/>
      </c>
      <c r="M24" s="85">
        <f>IF(ISBLANK($B24),"",SUMIF(Jan!$L$9:$L$39,$A24,Jan!S$9:S$39)+SUMIF(Feb!$L$9:$L$39,$A24,Feb!S$9:S$39)+SUMIF(Mar!$L$9:$L$39,$A24,Mar!S$9:S$39)+SUMIF(Apr!$L$9:$L$39,$A24,Apr!S$9:S$39)+SUMIF(Mai!$L$9:$L$39,$A24,Mai!S$9:S$39)+SUMIF(Jun!$L$9:$L$39,$A24,Jun!S$9:S$39)+SUMIF(Jul!$L$9:$L$39,$A24,Jul!S$9:S$39)+SUMIF(Aug!$L$9:$L$39,$A24,Aug!S$9:S$39)+SUMIF(Sep!$L$9:$L$39,$A24,Sep!S$9:S$39)+SUMIF(Okt!$L$9:$L$39,$A24,Okt!S$9:S$39)+SUMIF(Nov!$L$9:$L$39,$A24,Nov!S$9:S$39)+SUMIF(Dez!$L$9:$L$39,$A24,Dez!S$9:S$39))</f>
        <v>0</v>
      </c>
      <c r="N24" s="6">
        <f>IF(ISBLANK($B24),"",SUMIF(Jan!$L$43:$L$73,$A24,Jan!S$43:S$73)+SUMIF(Feb!$L$43:$L$73,$A24,Feb!S$43:S$73)+SUMIF(Mar!$L$43:$L$73,$A24,Mar!S$43:S$73)+SUMIF(Apr!$L$43:$L$73,$A24,Apr!S$43:S$73)+SUMIF(Mai!$L$43:$L$73,$A24,Mai!S$43:S$73)+SUMIF(Jun!$L$43:$L$73,$A24,Jun!S$43:S$73)+SUMIF(Jul!$L$43:$L$73,$A24,Jul!S$43:S$73)+SUMIF(Aug!$L$43:$L$73,$A24,Aug!S$43:S$73)+SUMIF(Sep!$L$43:$L$73,$A24,Sep!S$43:S$73)+SUMIF(Okt!$L$43:$L$73,$A24,Okt!S$43:S$73)+SUMIF(Nov!$L$43:$L$73,$A24,Nov!S$43:S$73)+SUMIF(Dez!$L$43:$L$73,$A24,Dez!S$43:S$73))</f>
        <v>0</v>
      </c>
      <c r="O24" s="38">
        <f t="shared" si="2"/>
        <v>0</v>
      </c>
      <c r="P24" s="86"/>
      <c r="Q24" s="37"/>
      <c r="R24" s="480"/>
      <c r="S24" s="86" t="str">
        <f t="shared" si="3"/>
        <v/>
      </c>
      <c r="T24" s="37" t="str">
        <f t="shared" si="4"/>
        <v/>
      </c>
      <c r="U24" s="69"/>
      <c r="V24" s="69"/>
      <c r="W24" s="69"/>
      <c r="X24" s="21" t="s">
        <v>141</v>
      </c>
    </row>
    <row r="25" spans="1:24" x14ac:dyDescent="0.2">
      <c r="A25" s="2">
        <v>14</v>
      </c>
      <c r="B25" s="33">
        <v>16.649999999999999</v>
      </c>
      <c r="C25" s="20" t="s">
        <v>139</v>
      </c>
      <c r="D25" s="20"/>
      <c r="E25" s="244" t="str">
        <f t="shared" si="5"/>
        <v/>
      </c>
      <c r="F25" s="140">
        <v>150</v>
      </c>
      <c r="G25" s="76">
        <f>IF(ISBLANK($B25),"",COUNTIF(Jan!$L$9:$L$39,$A25)+COUNTIF(Feb!$L$9:$L$39,$A25)+COUNTIF(Mar!$L$9:$L$39,$A25)+COUNTIF(Apr!$L$9:$L$39,$A25)+COUNTIF(Mai!$L$9:$L$39,$A25)+COUNTIF(Jun!$L$9:$L$39,$A25)+COUNTIF(Jul!$L$9:$L$39,$A25)+COUNTIF(Aug!$L$9:$L$39,$A25)+COUNTIF(Sep!$L$9:$L$39,$A25)+COUNTIF(Okt!$L$9:$L$39,$A25)+COUNTIF(Nov!$L$9:$L$39,$A25)+COUNTIF(Dez!$L$9:$L$39,$A25))</f>
        <v>0</v>
      </c>
      <c r="H25" s="74">
        <f>IF(ISBLANK($B25),"",COUNTIF(Jan!$L$43:$L$73,$A25)+COUNTIF(Feb!$L$43:$L$73,$A25)+COUNTIF(Mar!$L$43:$L$73,$A25)+COUNTIF(Apr!$L$43:$L$73,$A25)+COUNTIF(Mai!$L$43:$L$73,$A25)+COUNTIF(Jun!$L$43:$L$73,$A25)+COUNTIF(Jul!$L$43:$L$73,$A25)+COUNTIF(Aug!$L$43:$L$73,$A25)+COUNTIF(Sep!$L$43:$L$73,$A25)+COUNTIF(Okt!$L$43:$L$73,$A25)+COUNTIF(Nov!$L$43:$L$73,$A25)+COUNTIF(Dez!$L$43:$L$73,$A25))</f>
        <v>0</v>
      </c>
      <c r="I25" s="67">
        <f t="shared" si="0"/>
        <v>0</v>
      </c>
      <c r="J25" s="6">
        <f>IF(ISBLANK($B25),"",SUMIF(Jan!$L$9:$L$39,$A25,Jan!$R$9:$R$39)+SUMIF(Feb!$L$9:$L$39,$A25,Feb!$R$9:$R$39)+SUMIF(Mar!$L$9:$L$39,$A25,Mar!$R$9:$R$39)+SUMIF(Apr!$L$9:$L$39,$A25,Apr!$R$9:$R$39)+SUMIF(Mai!$L$9:$L$39,$A25,Mai!$R$9:$R$39)+SUMIF(Jun!$L$9:$L$39,$A25,Jun!$R$9:$R$39)+SUMIF(Jul!$L$9:$L$39,$A25,Jul!$R$9:$R$39)+SUMIF(Aug!$L$9:$L$39,$A25,Aug!$R$9:$R$39)+SUMIF(Sep!$L$9:$L$39,$A25,Sep!$R$9:$R$39)+SUMIF(Okt!$L$9:$L$39,$A25,Okt!$R$9:$R$39)+SUMIF(Nov!$L$9:$L$39,$A25,Nov!$R$9:$R$39)+SUMIF(Dez!$L$9:$L$39,$A25,Dez!$R$9:$R$39))</f>
        <v>0</v>
      </c>
      <c r="K25" s="6">
        <f>IF(ISBLANK($B25),"",SUMIF(Jan!$L$43:$L$73,$A25,Jan!$R$43:$R$73)+SUMIF(Feb!$L$43:$L$73,$A25,Feb!$R$43:$R$73)+SUMIF(Mar!$L$43:$L$73,$A25,Mar!$R$43:$R$73)+SUMIF(Apr!$L$43:$L$73,$A25,Apr!$R$43:$R$73)+SUMIF(Mai!$L$43:$L$73,$A25,Mai!$R$43:$R$73)+SUMIF(Jun!$L$43:$L$73,$A25,Jun!$R$43:$R$73)+SUMIF(Jul!$L$43:$L$73,$A25,Jul!$R$43:$R$73)+SUMIF(Aug!$L$43:$L$73,$A25,Aug!$R$43:$R$73)+SUMIF(Sep!$L$43:$L$73,$A25,Sep!$R$43:$R$73)+SUMIF(Okt!$L$43:$L$73,$A25,Okt!$R$43:$R$73)+SUMIF(Nov!$L$43:$L$73,$A25,Nov!$R$43:$R$73)+SUMIF(Dez!$L$43:$L$73,$A25,Dez!$R$43:$R$73))</f>
        <v>0</v>
      </c>
      <c r="L25" s="37" t="str">
        <f t="shared" si="1"/>
        <v/>
      </c>
      <c r="M25" s="85">
        <f>IF(ISBLANK($B25),"",SUMIF(Jan!$L$9:$L$39,$A25,Jan!S$9:S$39)+SUMIF(Feb!$L$9:$L$39,$A25,Feb!S$9:S$39)+SUMIF(Mar!$L$9:$L$39,$A25,Mar!S$9:S$39)+SUMIF(Apr!$L$9:$L$39,$A25,Apr!S$9:S$39)+SUMIF(Mai!$L$9:$L$39,$A25,Mai!S$9:S$39)+SUMIF(Jun!$L$9:$L$39,$A25,Jun!S$9:S$39)+SUMIF(Jul!$L$9:$L$39,$A25,Jul!S$9:S$39)+SUMIF(Aug!$L$9:$L$39,$A25,Aug!S$9:S$39)+SUMIF(Sep!$L$9:$L$39,$A25,Sep!S$9:S$39)+SUMIF(Okt!$L$9:$L$39,$A25,Okt!S$9:S$39)+SUMIF(Nov!$L$9:$L$39,$A25,Nov!S$9:S$39)+SUMIF(Dez!$L$9:$L$39,$A25,Dez!S$9:S$39))</f>
        <v>0</v>
      </c>
      <c r="N25" s="6">
        <f>IF(ISBLANK($B25),"",SUMIF(Jan!$L$43:$L$73,$A25,Jan!S$43:S$73)+SUMIF(Feb!$L$43:$L$73,$A25,Feb!S$43:S$73)+SUMIF(Mar!$L$43:$L$73,$A25,Mar!S$43:S$73)+SUMIF(Apr!$L$43:$L$73,$A25,Apr!S$43:S$73)+SUMIF(Mai!$L$43:$L$73,$A25,Mai!S$43:S$73)+SUMIF(Jun!$L$43:$L$73,$A25,Jun!S$43:S$73)+SUMIF(Jul!$L$43:$L$73,$A25,Jul!S$43:S$73)+SUMIF(Aug!$L$43:$L$73,$A25,Aug!S$43:S$73)+SUMIF(Sep!$L$43:$L$73,$A25,Sep!S$43:S$73)+SUMIF(Okt!$L$43:$L$73,$A25,Okt!S$43:S$73)+SUMIF(Nov!$L$43:$L$73,$A25,Nov!S$43:S$73)+SUMIF(Dez!$L$43:$L$73,$A25,Dez!S$43:S$73))</f>
        <v>0</v>
      </c>
      <c r="O25" s="38">
        <f t="shared" si="2"/>
        <v>0</v>
      </c>
      <c r="P25" s="86"/>
      <c r="Q25" s="37"/>
      <c r="R25" s="480"/>
      <c r="S25" s="86" t="str">
        <f t="shared" si="3"/>
        <v/>
      </c>
      <c r="T25" s="37" t="str">
        <f t="shared" si="4"/>
        <v/>
      </c>
      <c r="U25" s="69"/>
      <c r="V25" s="69"/>
      <c r="W25" s="69"/>
      <c r="X25" s="21" t="s">
        <v>140</v>
      </c>
    </row>
    <row r="26" spans="1:24" x14ac:dyDescent="0.2">
      <c r="A26" s="2">
        <v>15</v>
      </c>
      <c r="B26" s="33">
        <v>16.8</v>
      </c>
      <c r="C26" s="20" t="s">
        <v>61</v>
      </c>
      <c r="D26" s="20"/>
      <c r="E26" s="244" t="str">
        <f t="shared" si="5"/>
        <v/>
      </c>
      <c r="F26" s="140"/>
      <c r="G26" s="76">
        <f>IF(ISBLANK($B26),"",COUNTIF(Jan!$L$9:$L$39,$A26)+COUNTIF(Feb!$L$9:$L$39,$A26)+COUNTIF(Mar!$L$9:$L$39,$A26)+COUNTIF(Apr!$L$9:$L$39,$A26)+COUNTIF(Mai!$L$9:$L$39,$A26)+COUNTIF(Jun!$L$9:$L$39,$A26)+COUNTIF(Jul!$L$9:$L$39,$A26)+COUNTIF(Aug!$L$9:$L$39,$A26)+COUNTIF(Sep!$L$9:$L$39,$A26)+COUNTIF(Okt!$L$9:$L$39,$A26)+COUNTIF(Nov!$L$9:$L$39,$A26)+COUNTIF(Dez!$L$9:$L$39,$A26))</f>
        <v>0</v>
      </c>
      <c r="H26" s="74">
        <f>IF(ISBLANK($B26),"",COUNTIF(Jan!$L$43:$L$73,$A26)+COUNTIF(Feb!$L$43:$L$73,$A26)+COUNTIF(Mar!$L$43:$L$73,$A26)+COUNTIF(Apr!$L$43:$L$73,$A26)+COUNTIF(Mai!$L$43:$L$73,$A26)+COUNTIF(Jun!$L$43:$L$73,$A26)+COUNTIF(Jul!$L$43:$L$73,$A26)+COUNTIF(Aug!$L$43:$L$73,$A26)+COUNTIF(Sep!$L$43:$L$73,$A26)+COUNTIF(Okt!$L$43:$L$73,$A26)+COUNTIF(Nov!$L$43:$L$73,$A26)+COUNTIF(Dez!$L$43:$L$73,$A26))</f>
        <v>0</v>
      </c>
      <c r="I26" s="67">
        <f t="shared" si="0"/>
        <v>0</v>
      </c>
      <c r="J26" s="6">
        <f>IF(ISBLANK($B26),"",SUMIF(Jan!$L$9:$L$39,$A26,Jan!$R$9:$R$39)+SUMIF(Feb!$L$9:$L$39,$A26,Feb!$R$9:$R$39)+SUMIF(Mar!$L$9:$L$39,$A26,Mar!$R$9:$R$39)+SUMIF(Apr!$L$9:$L$39,$A26,Apr!$R$9:$R$39)+SUMIF(Mai!$L$9:$L$39,$A26,Mai!$R$9:$R$39)+SUMIF(Jun!$L$9:$L$39,$A26,Jun!$R$9:$R$39)+SUMIF(Jul!$L$9:$L$39,$A26,Jul!$R$9:$R$39)+SUMIF(Aug!$L$9:$L$39,$A26,Aug!$R$9:$R$39)+SUMIF(Sep!$L$9:$L$39,$A26,Sep!$R$9:$R$39)+SUMIF(Okt!$L$9:$L$39,$A26,Okt!$R$9:$R$39)+SUMIF(Nov!$L$9:$L$39,$A26,Nov!$R$9:$R$39)+SUMIF(Dez!$L$9:$L$39,$A26,Dez!$R$9:$R$39))</f>
        <v>0</v>
      </c>
      <c r="K26" s="6">
        <f>IF(ISBLANK($B26),"",SUMIF(Jan!$L$43:$L$73,$A26,Jan!$R$43:$R$73)+SUMIF(Feb!$L$43:$L$73,$A26,Feb!$R$43:$R$73)+SUMIF(Mar!$L$43:$L$73,$A26,Mar!$R$43:$R$73)+SUMIF(Apr!$L$43:$L$73,$A26,Apr!$R$43:$R$73)+SUMIF(Mai!$L$43:$L$73,$A26,Mai!$R$43:$R$73)+SUMIF(Jun!$L$43:$L$73,$A26,Jun!$R$43:$R$73)+SUMIF(Jul!$L$43:$L$73,$A26,Jul!$R$43:$R$73)+SUMIF(Aug!$L$43:$L$73,$A26,Aug!$R$43:$R$73)+SUMIF(Sep!$L$43:$L$73,$A26,Sep!$R$43:$R$73)+SUMIF(Okt!$L$43:$L$73,$A26,Okt!$R$43:$R$73)+SUMIF(Nov!$L$43:$L$73,$A26,Nov!$R$43:$R$73)+SUMIF(Dez!$L$43:$L$73,$A26,Dez!$R$43:$R$73))</f>
        <v>0</v>
      </c>
      <c r="L26" s="37" t="str">
        <f t="shared" si="1"/>
        <v/>
      </c>
      <c r="M26" s="85">
        <f>IF(ISBLANK($B26),"",SUMIF(Jan!$L$9:$L$39,$A26,Jan!S$9:S$39)+SUMIF(Feb!$L$9:$L$39,$A26,Feb!S$9:S$39)+SUMIF(Mar!$L$9:$L$39,$A26,Mar!S$9:S$39)+SUMIF(Apr!$L$9:$L$39,$A26,Apr!S$9:S$39)+SUMIF(Mai!$L$9:$L$39,$A26,Mai!S$9:S$39)+SUMIF(Jun!$L$9:$L$39,$A26,Jun!S$9:S$39)+SUMIF(Jul!$L$9:$L$39,$A26,Jul!S$9:S$39)+SUMIF(Aug!$L$9:$L$39,$A26,Aug!S$9:S$39)+SUMIF(Sep!$L$9:$L$39,$A26,Sep!S$9:S$39)+SUMIF(Okt!$L$9:$L$39,$A26,Okt!S$9:S$39)+SUMIF(Nov!$L$9:$L$39,$A26,Nov!S$9:S$39)+SUMIF(Dez!$L$9:$L$39,$A26,Dez!S$9:S$39))</f>
        <v>0</v>
      </c>
      <c r="N26" s="6">
        <f>IF(ISBLANK($B26),"",SUMIF(Jan!$L$43:$L$73,$A26,Jan!S$43:S$73)+SUMIF(Feb!$L$43:$L$73,$A26,Feb!S$43:S$73)+SUMIF(Mar!$L$43:$L$73,$A26,Mar!S$43:S$73)+SUMIF(Apr!$L$43:$L$73,$A26,Apr!S$43:S$73)+SUMIF(Mai!$L$43:$L$73,$A26,Mai!S$43:S$73)+SUMIF(Jun!$L$43:$L$73,$A26,Jun!S$43:S$73)+SUMIF(Jul!$L$43:$L$73,$A26,Jul!S$43:S$73)+SUMIF(Aug!$L$43:$L$73,$A26,Aug!S$43:S$73)+SUMIF(Sep!$L$43:$L$73,$A26,Sep!S$43:S$73)+SUMIF(Okt!$L$43:$L$73,$A26,Okt!S$43:S$73)+SUMIF(Nov!$L$43:$L$73,$A26,Nov!S$43:S$73)+SUMIF(Dez!$L$43:$L$73,$A26,Dez!S$43:S$73))</f>
        <v>0</v>
      </c>
      <c r="O26" s="38">
        <f t="shared" si="2"/>
        <v>0</v>
      </c>
      <c r="P26" s="86"/>
      <c r="Q26" s="37"/>
      <c r="R26" s="480"/>
      <c r="S26" s="86" t="str">
        <f t="shared" si="3"/>
        <v/>
      </c>
      <c r="T26" s="37" t="str">
        <f t="shared" si="4"/>
        <v/>
      </c>
      <c r="U26" s="69"/>
      <c r="V26" s="69"/>
      <c r="W26" s="69"/>
      <c r="X26" s="21" t="s">
        <v>512</v>
      </c>
    </row>
    <row r="27" spans="1:24" x14ac:dyDescent="0.2">
      <c r="A27" s="2">
        <v>16</v>
      </c>
      <c r="B27" s="33">
        <v>17.8</v>
      </c>
      <c r="C27" s="20" t="s">
        <v>53</v>
      </c>
      <c r="D27" s="20"/>
      <c r="E27" s="244" t="str">
        <f t="shared" si="5"/>
        <v/>
      </c>
      <c r="F27" s="140"/>
      <c r="G27" s="76">
        <f>IF(ISBLANK($B27),"",COUNTIF(Jan!$L$9:$L$39,$A27)+COUNTIF(Feb!$L$9:$L$39,$A27)+COUNTIF(Mar!$L$9:$L$39,$A27)+COUNTIF(Apr!$L$9:$L$39,$A27)+COUNTIF(Mai!$L$9:$L$39,$A27)+COUNTIF(Jun!$L$9:$L$39,$A27)+COUNTIF(Jul!$L$9:$L$39,$A27)+COUNTIF(Aug!$L$9:$L$39,$A27)+COUNTIF(Sep!$L$9:$L$39,$A27)+COUNTIF(Okt!$L$9:$L$39,$A27)+COUNTIF(Nov!$L$9:$L$39,$A27)+COUNTIF(Dez!$L$9:$L$39,$A27))</f>
        <v>0</v>
      </c>
      <c r="H27" s="74">
        <f>IF(ISBLANK($B27),"",COUNTIF(Jan!$L$43:$L$73,$A27)+COUNTIF(Feb!$L$43:$L$73,$A27)+COUNTIF(Mar!$L$43:$L$73,$A27)+COUNTIF(Apr!$L$43:$L$73,$A27)+COUNTIF(Mai!$L$43:$L$73,$A27)+COUNTIF(Jun!$L$43:$L$73,$A27)+COUNTIF(Jul!$L$43:$L$73,$A27)+COUNTIF(Aug!$L$43:$L$73,$A27)+COUNTIF(Sep!$L$43:$L$73,$A27)+COUNTIF(Okt!$L$43:$L$73,$A27)+COUNTIF(Nov!$L$43:$L$73,$A27)+COUNTIF(Dez!$L$43:$L$73,$A27))</f>
        <v>0</v>
      </c>
      <c r="I27" s="67">
        <f t="shared" si="0"/>
        <v>0</v>
      </c>
      <c r="J27" s="6">
        <f>IF(ISBLANK($B27),"",SUMIF(Jan!$L$9:$L$39,$A27,Jan!$R$9:$R$39)+SUMIF(Feb!$L$9:$L$39,$A27,Feb!$R$9:$R$39)+SUMIF(Mar!$L$9:$L$39,$A27,Mar!$R$9:$R$39)+SUMIF(Apr!$L$9:$L$39,$A27,Apr!$R$9:$R$39)+SUMIF(Mai!$L$9:$L$39,$A27,Mai!$R$9:$R$39)+SUMIF(Jun!$L$9:$L$39,$A27,Jun!$R$9:$R$39)+SUMIF(Jul!$L$9:$L$39,$A27,Jul!$R$9:$R$39)+SUMIF(Aug!$L$9:$L$39,$A27,Aug!$R$9:$R$39)+SUMIF(Sep!$L$9:$L$39,$A27,Sep!$R$9:$R$39)+SUMIF(Okt!$L$9:$L$39,$A27,Okt!$R$9:$R$39)+SUMIF(Nov!$L$9:$L$39,$A27,Nov!$R$9:$R$39)+SUMIF(Dez!$L$9:$L$39,$A27,Dez!$R$9:$R$39))</f>
        <v>0</v>
      </c>
      <c r="K27" s="6">
        <f>IF(ISBLANK($B27),"",SUMIF(Jan!$L$43:$L$73,$A27,Jan!$R$43:$R$73)+SUMIF(Feb!$L$43:$L$73,$A27,Feb!$R$43:$R$73)+SUMIF(Mar!$L$43:$L$73,$A27,Mar!$R$43:$R$73)+SUMIF(Apr!$L$43:$L$73,$A27,Apr!$R$43:$R$73)+SUMIF(Mai!$L$43:$L$73,$A27,Mai!$R$43:$R$73)+SUMIF(Jun!$L$43:$L$73,$A27,Jun!$R$43:$R$73)+SUMIF(Jul!$L$43:$L$73,$A27,Jul!$R$43:$R$73)+SUMIF(Aug!$L$43:$L$73,$A27,Aug!$R$43:$R$73)+SUMIF(Sep!$L$43:$L$73,$A27,Sep!$R$43:$R$73)+SUMIF(Okt!$L$43:$L$73,$A27,Okt!$R$43:$R$73)+SUMIF(Nov!$L$43:$L$73,$A27,Nov!$R$43:$R$73)+SUMIF(Dez!$L$43:$L$73,$A27,Dez!$R$43:$R$73))</f>
        <v>0</v>
      </c>
      <c r="L27" s="37" t="str">
        <f t="shared" si="1"/>
        <v/>
      </c>
      <c r="M27" s="85">
        <f>IF(ISBLANK($B27),"",SUMIF(Jan!$L$9:$L$39,$A27,Jan!S$9:S$39)+SUMIF(Feb!$L$9:$L$39,$A27,Feb!S$9:S$39)+SUMIF(Mar!$L$9:$L$39,$A27,Mar!S$9:S$39)+SUMIF(Apr!$L$9:$L$39,$A27,Apr!S$9:S$39)+SUMIF(Mai!$L$9:$L$39,$A27,Mai!S$9:S$39)+SUMIF(Jun!$L$9:$L$39,$A27,Jun!S$9:S$39)+SUMIF(Jul!$L$9:$L$39,$A27,Jul!S$9:S$39)+SUMIF(Aug!$L$9:$L$39,$A27,Aug!S$9:S$39)+SUMIF(Sep!$L$9:$L$39,$A27,Sep!S$9:S$39)+SUMIF(Okt!$L$9:$L$39,$A27,Okt!S$9:S$39)+SUMIF(Nov!$L$9:$L$39,$A27,Nov!S$9:S$39)+SUMIF(Dez!$L$9:$L$39,$A27,Dez!S$9:S$39))</f>
        <v>0</v>
      </c>
      <c r="N27" s="6">
        <f>IF(ISBLANK($B27),"",SUMIF(Jan!$L$43:$L$73,$A27,Jan!S$43:S$73)+SUMIF(Feb!$L$43:$L$73,$A27,Feb!S$43:S$73)+SUMIF(Mar!$L$43:$L$73,$A27,Mar!S$43:S$73)+SUMIF(Apr!$L$43:$L$73,$A27,Apr!S$43:S$73)+SUMIF(Mai!$L$43:$L$73,$A27,Mai!S$43:S$73)+SUMIF(Jun!$L$43:$L$73,$A27,Jun!S$43:S$73)+SUMIF(Jul!$L$43:$L$73,$A27,Jul!S$43:S$73)+SUMIF(Aug!$L$43:$L$73,$A27,Aug!S$43:S$73)+SUMIF(Sep!$L$43:$L$73,$A27,Sep!S$43:S$73)+SUMIF(Okt!$L$43:$L$73,$A27,Okt!S$43:S$73)+SUMIF(Nov!$L$43:$L$73,$A27,Nov!S$43:S$73)+SUMIF(Dez!$L$43:$L$73,$A27,Dez!S$43:S$73))</f>
        <v>0</v>
      </c>
      <c r="O27" s="38">
        <f t="shared" si="2"/>
        <v>0</v>
      </c>
      <c r="P27" s="86"/>
      <c r="Q27" s="37"/>
      <c r="R27" s="480"/>
      <c r="S27" s="86" t="str">
        <f t="shared" si="3"/>
        <v/>
      </c>
      <c r="T27" s="37" t="str">
        <f t="shared" si="4"/>
        <v/>
      </c>
      <c r="U27" s="69"/>
      <c r="V27" s="69"/>
      <c r="W27" s="69"/>
      <c r="X27" s="21" t="s">
        <v>712</v>
      </c>
    </row>
    <row r="28" spans="1:24" x14ac:dyDescent="0.2">
      <c r="A28" s="2">
        <v>17</v>
      </c>
      <c r="B28" s="33">
        <v>17.89</v>
      </c>
      <c r="C28" s="20" t="s">
        <v>53</v>
      </c>
      <c r="D28" s="20" t="s">
        <v>436</v>
      </c>
      <c r="E28" s="244" t="str">
        <f t="shared" si="5"/>
        <v>url</v>
      </c>
      <c r="F28" s="140">
        <v>155</v>
      </c>
      <c r="G28" s="76">
        <f>IF(ISBLANK($B28),"",COUNTIF(Jan!$L$9:$L$39,$A28)+COUNTIF(Feb!$L$9:$L$39,$A28)+COUNTIF(Mar!$L$9:$L$39,$A28)+COUNTIF(Apr!$L$9:$L$39,$A28)+COUNTIF(Mai!$L$9:$L$39,$A28)+COUNTIF(Jun!$L$9:$L$39,$A28)+COUNTIF(Jul!$L$9:$L$39,$A28)+COUNTIF(Aug!$L$9:$L$39,$A28)+COUNTIF(Sep!$L$9:$L$39,$A28)+COUNTIF(Okt!$L$9:$L$39,$A28)+COUNTIF(Nov!$L$9:$L$39,$A28)+COUNTIF(Dez!$L$9:$L$39,$A28))</f>
        <v>0</v>
      </c>
      <c r="H28" s="74">
        <f>IF(ISBLANK($B28),"",COUNTIF(Jan!$L$43:$L$73,$A28)+COUNTIF(Feb!$L$43:$L$73,$A28)+COUNTIF(Mar!$L$43:$L$73,$A28)+COUNTIF(Apr!$L$43:$L$73,$A28)+COUNTIF(Mai!$L$43:$L$73,$A28)+COUNTIF(Jun!$L$43:$L$73,$A28)+COUNTIF(Jul!$L$43:$L$73,$A28)+COUNTIF(Aug!$L$43:$L$73,$A28)+COUNTIF(Sep!$L$43:$L$73,$A28)+COUNTIF(Okt!$L$43:$L$73,$A28)+COUNTIF(Nov!$L$43:$L$73,$A28)+COUNTIF(Dez!$L$43:$L$73,$A28))</f>
        <v>0</v>
      </c>
      <c r="I28" s="67">
        <f t="shared" si="0"/>
        <v>0</v>
      </c>
      <c r="J28" s="6">
        <f>IF(ISBLANK($B28),"",SUMIF(Jan!$L$9:$L$39,$A28,Jan!$R$9:$R$39)+SUMIF(Feb!$L$9:$L$39,$A28,Feb!$R$9:$R$39)+SUMIF(Mar!$L$9:$L$39,$A28,Mar!$R$9:$R$39)+SUMIF(Apr!$L$9:$L$39,$A28,Apr!$R$9:$R$39)+SUMIF(Mai!$L$9:$L$39,$A28,Mai!$R$9:$R$39)+SUMIF(Jun!$L$9:$L$39,$A28,Jun!$R$9:$R$39)+SUMIF(Jul!$L$9:$L$39,$A28,Jul!$R$9:$R$39)+SUMIF(Aug!$L$9:$L$39,$A28,Aug!$R$9:$R$39)+SUMIF(Sep!$L$9:$L$39,$A28,Sep!$R$9:$R$39)+SUMIF(Okt!$L$9:$L$39,$A28,Okt!$R$9:$R$39)+SUMIF(Nov!$L$9:$L$39,$A28,Nov!$R$9:$R$39)+SUMIF(Dez!$L$9:$L$39,$A28,Dez!$R$9:$R$39))</f>
        <v>0</v>
      </c>
      <c r="K28" s="6">
        <f>IF(ISBLANK($B28),"",SUMIF(Jan!$L$43:$L$73,$A28,Jan!$R$43:$R$73)+SUMIF(Feb!$L$43:$L$73,$A28,Feb!$R$43:$R$73)+SUMIF(Mar!$L$43:$L$73,$A28,Mar!$R$43:$R$73)+SUMIF(Apr!$L$43:$L$73,$A28,Apr!$R$43:$R$73)+SUMIF(Mai!$L$43:$L$73,$A28,Mai!$R$43:$R$73)+SUMIF(Jun!$L$43:$L$73,$A28,Jun!$R$43:$R$73)+SUMIF(Jul!$L$43:$L$73,$A28,Jul!$R$43:$R$73)+SUMIF(Aug!$L$43:$L$73,$A28,Aug!$R$43:$R$73)+SUMIF(Sep!$L$43:$L$73,$A28,Sep!$R$43:$R$73)+SUMIF(Okt!$L$43:$L$73,$A28,Okt!$R$43:$R$73)+SUMIF(Nov!$L$43:$L$73,$A28,Nov!$R$43:$R$73)+SUMIF(Dez!$L$43:$L$73,$A28,Dez!$R$43:$R$73))</f>
        <v>0</v>
      </c>
      <c r="L28" s="37" t="str">
        <f t="shared" si="1"/>
        <v/>
      </c>
      <c r="M28" s="85">
        <f>IF(ISBLANK($B28),"",SUMIF(Jan!$L$9:$L$39,$A28,Jan!S$9:S$39)+SUMIF(Feb!$L$9:$L$39,$A28,Feb!S$9:S$39)+SUMIF(Mar!$L$9:$L$39,$A28,Mar!S$9:S$39)+SUMIF(Apr!$L$9:$L$39,$A28,Apr!S$9:S$39)+SUMIF(Mai!$L$9:$L$39,$A28,Mai!S$9:S$39)+SUMIF(Jun!$L$9:$L$39,$A28,Jun!S$9:S$39)+SUMIF(Jul!$L$9:$L$39,$A28,Jul!S$9:S$39)+SUMIF(Aug!$L$9:$L$39,$A28,Aug!S$9:S$39)+SUMIF(Sep!$L$9:$L$39,$A28,Sep!S$9:S$39)+SUMIF(Okt!$L$9:$L$39,$A28,Okt!S$9:S$39)+SUMIF(Nov!$L$9:$L$39,$A28,Nov!S$9:S$39)+SUMIF(Dez!$L$9:$L$39,$A28,Dez!S$9:S$39))</f>
        <v>0</v>
      </c>
      <c r="N28" s="6">
        <f>IF(ISBLANK($B28),"",SUMIF(Jan!$L$43:$L$73,$A28,Jan!S$43:S$73)+SUMIF(Feb!$L$43:$L$73,$A28,Feb!S$43:S$73)+SUMIF(Mar!$L$43:$L$73,$A28,Mar!S$43:S$73)+SUMIF(Apr!$L$43:$L$73,$A28,Apr!S$43:S$73)+SUMIF(Mai!$L$43:$L$73,$A28,Mai!S$43:S$73)+SUMIF(Jun!$L$43:$L$73,$A28,Jun!S$43:S$73)+SUMIF(Jul!$L$43:$L$73,$A28,Jul!S$43:S$73)+SUMIF(Aug!$L$43:$L$73,$A28,Aug!S$43:S$73)+SUMIF(Sep!$L$43:$L$73,$A28,Sep!S$43:S$73)+SUMIF(Okt!$L$43:$L$73,$A28,Okt!S$43:S$73)+SUMIF(Nov!$L$43:$L$73,$A28,Nov!S$43:S$73)+SUMIF(Dez!$L$43:$L$73,$A28,Dez!S$43:S$73))</f>
        <v>0</v>
      </c>
      <c r="O28" s="38">
        <f t="shared" si="2"/>
        <v>0</v>
      </c>
      <c r="P28" s="86"/>
      <c r="Q28" s="37"/>
      <c r="R28" s="480"/>
      <c r="S28" s="86" t="str">
        <f t="shared" si="3"/>
        <v/>
      </c>
      <c r="T28" s="37" t="str">
        <f t="shared" si="4"/>
        <v/>
      </c>
      <c r="U28" s="69"/>
      <c r="V28" s="69"/>
      <c r="W28" s="69"/>
      <c r="X28" s="21" t="s">
        <v>713</v>
      </c>
    </row>
    <row r="29" spans="1:24" x14ac:dyDescent="0.2">
      <c r="A29" s="2">
        <v>18</v>
      </c>
      <c r="B29" s="33">
        <v>17.3</v>
      </c>
      <c r="C29" s="20" t="s">
        <v>87</v>
      </c>
      <c r="D29" s="20"/>
      <c r="E29" s="244" t="str">
        <f t="shared" si="5"/>
        <v/>
      </c>
      <c r="F29" s="140"/>
      <c r="G29" s="76">
        <f>IF(ISBLANK($B29),"",COUNTIF(Jan!$L$9:$L$39,$A29)+COUNTIF(Feb!$L$9:$L$39,$A29)+COUNTIF(Mar!$L$9:$L$39,$A29)+COUNTIF(Apr!$L$9:$L$39,$A29)+COUNTIF(Mai!$L$9:$L$39,$A29)+COUNTIF(Jun!$L$9:$L$39,$A29)+COUNTIF(Jul!$L$9:$L$39,$A29)+COUNTIF(Aug!$L$9:$L$39,$A29)+COUNTIF(Sep!$L$9:$L$39,$A29)+COUNTIF(Okt!$L$9:$L$39,$A29)+COUNTIF(Nov!$L$9:$L$39,$A29)+COUNTIF(Dez!$L$9:$L$39,$A29))</f>
        <v>0</v>
      </c>
      <c r="H29" s="74">
        <f>IF(ISBLANK($B29),"",COUNTIF(Jan!$L$43:$L$73,$A29)+COUNTIF(Feb!$L$43:$L$73,$A29)+COUNTIF(Mar!$L$43:$L$73,$A29)+COUNTIF(Apr!$L$43:$L$73,$A29)+COUNTIF(Mai!$L$43:$L$73,$A29)+COUNTIF(Jun!$L$43:$L$73,$A29)+COUNTIF(Jul!$L$43:$L$73,$A29)+COUNTIF(Aug!$L$43:$L$73,$A29)+COUNTIF(Sep!$L$43:$L$73,$A29)+COUNTIF(Okt!$L$43:$L$73,$A29)+COUNTIF(Nov!$L$43:$L$73,$A29)+COUNTIF(Dez!$L$43:$L$73,$A29))</f>
        <v>0</v>
      </c>
      <c r="I29" s="67">
        <f t="shared" si="0"/>
        <v>0</v>
      </c>
      <c r="J29" s="6">
        <f>IF(ISBLANK($B29),"",SUMIF(Jan!$L$9:$L$39,$A29,Jan!$R$9:$R$39)+SUMIF(Feb!$L$9:$L$39,$A29,Feb!$R$9:$R$39)+SUMIF(Mar!$L$9:$L$39,$A29,Mar!$R$9:$R$39)+SUMIF(Apr!$L$9:$L$39,$A29,Apr!$R$9:$R$39)+SUMIF(Mai!$L$9:$L$39,$A29,Mai!$R$9:$R$39)+SUMIF(Jun!$L$9:$L$39,$A29,Jun!$R$9:$R$39)+SUMIF(Jul!$L$9:$L$39,$A29,Jul!$R$9:$R$39)+SUMIF(Aug!$L$9:$L$39,$A29,Aug!$R$9:$R$39)+SUMIF(Sep!$L$9:$L$39,$A29,Sep!$R$9:$R$39)+SUMIF(Okt!$L$9:$L$39,$A29,Okt!$R$9:$R$39)+SUMIF(Nov!$L$9:$L$39,$A29,Nov!$R$9:$R$39)+SUMIF(Dez!$L$9:$L$39,$A29,Dez!$R$9:$R$39))</f>
        <v>0</v>
      </c>
      <c r="K29" s="6">
        <f>IF(ISBLANK($B29),"",SUMIF(Jan!$L$43:$L$73,$A29,Jan!$R$43:$R$73)+SUMIF(Feb!$L$43:$L$73,$A29,Feb!$R$43:$R$73)+SUMIF(Mar!$L$43:$L$73,$A29,Mar!$R$43:$R$73)+SUMIF(Apr!$L$43:$L$73,$A29,Apr!$R$43:$R$73)+SUMIF(Mai!$L$43:$L$73,$A29,Mai!$R$43:$R$73)+SUMIF(Jun!$L$43:$L$73,$A29,Jun!$R$43:$R$73)+SUMIF(Jul!$L$43:$L$73,$A29,Jul!$R$43:$R$73)+SUMIF(Aug!$L$43:$L$73,$A29,Aug!$R$43:$R$73)+SUMIF(Sep!$L$43:$L$73,$A29,Sep!$R$43:$R$73)+SUMIF(Okt!$L$43:$L$73,$A29,Okt!$R$43:$R$73)+SUMIF(Nov!$L$43:$L$73,$A29,Nov!$R$43:$R$73)+SUMIF(Dez!$L$43:$L$73,$A29,Dez!$R$43:$R$73))</f>
        <v>0</v>
      </c>
      <c r="L29" s="37" t="str">
        <f t="shared" si="1"/>
        <v/>
      </c>
      <c r="M29" s="85">
        <f>IF(ISBLANK($B29),"",SUMIF(Jan!$L$9:$L$39,$A29,Jan!S$9:S$39)+SUMIF(Feb!$L$9:$L$39,$A29,Feb!S$9:S$39)+SUMIF(Mar!$L$9:$L$39,$A29,Mar!S$9:S$39)+SUMIF(Apr!$L$9:$L$39,$A29,Apr!S$9:S$39)+SUMIF(Mai!$L$9:$L$39,$A29,Mai!S$9:S$39)+SUMIF(Jun!$L$9:$L$39,$A29,Jun!S$9:S$39)+SUMIF(Jul!$L$9:$L$39,$A29,Jul!S$9:S$39)+SUMIF(Aug!$L$9:$L$39,$A29,Aug!S$9:S$39)+SUMIF(Sep!$L$9:$L$39,$A29,Sep!S$9:S$39)+SUMIF(Okt!$L$9:$L$39,$A29,Okt!S$9:S$39)+SUMIF(Nov!$L$9:$L$39,$A29,Nov!S$9:S$39)+SUMIF(Dez!$L$9:$L$39,$A29,Dez!S$9:S$39))</f>
        <v>0</v>
      </c>
      <c r="N29" s="6">
        <f>IF(ISBLANK($B29),"",SUMIF(Jan!$L$43:$L$73,$A29,Jan!S$43:S$73)+SUMIF(Feb!$L$43:$L$73,$A29,Feb!S$43:S$73)+SUMIF(Mar!$L$43:$L$73,$A29,Mar!S$43:S$73)+SUMIF(Apr!$L$43:$L$73,$A29,Apr!S$43:S$73)+SUMIF(Mai!$L$43:$L$73,$A29,Mai!S$43:S$73)+SUMIF(Jun!$L$43:$L$73,$A29,Jun!S$43:S$73)+SUMIF(Jul!$L$43:$L$73,$A29,Jul!S$43:S$73)+SUMIF(Aug!$L$43:$L$73,$A29,Aug!S$43:S$73)+SUMIF(Sep!$L$43:$L$73,$A29,Sep!S$43:S$73)+SUMIF(Okt!$L$43:$L$73,$A29,Okt!S$43:S$73)+SUMIF(Nov!$L$43:$L$73,$A29,Nov!S$43:S$73)+SUMIF(Dez!$L$43:$L$73,$A29,Dez!S$43:S$73))</f>
        <v>0</v>
      </c>
      <c r="O29" s="38">
        <f t="shared" si="2"/>
        <v>0</v>
      </c>
      <c r="P29" s="86"/>
      <c r="Q29" s="37"/>
      <c r="R29" s="480"/>
      <c r="S29" s="86" t="str">
        <f t="shared" si="3"/>
        <v/>
      </c>
      <c r="T29" s="37" t="str">
        <f t="shared" si="4"/>
        <v/>
      </c>
      <c r="U29" s="69"/>
      <c r="V29" s="69"/>
      <c r="W29" s="69"/>
      <c r="X29" s="21" t="s">
        <v>88</v>
      </c>
    </row>
    <row r="30" spans="1:24" x14ac:dyDescent="0.2">
      <c r="A30" s="2">
        <v>19</v>
      </c>
      <c r="B30" s="33">
        <v>17.7</v>
      </c>
      <c r="C30" s="20" t="s">
        <v>62</v>
      </c>
      <c r="D30" s="20"/>
      <c r="E30" s="244" t="str">
        <f t="shared" si="5"/>
        <v/>
      </c>
      <c r="F30" s="140"/>
      <c r="G30" s="76">
        <f>IF(ISBLANK($B30),"",COUNTIF(Jan!$L$9:$L$39,$A30)+COUNTIF(Feb!$L$9:$L$39,$A30)+COUNTIF(Mar!$L$9:$L$39,$A30)+COUNTIF(Apr!$L$9:$L$39,$A30)+COUNTIF(Mai!$L$9:$L$39,$A30)+COUNTIF(Jun!$L$9:$L$39,$A30)+COUNTIF(Jul!$L$9:$L$39,$A30)+COUNTIF(Aug!$L$9:$L$39,$A30)+COUNTIF(Sep!$L$9:$L$39,$A30)+COUNTIF(Okt!$L$9:$L$39,$A30)+COUNTIF(Nov!$L$9:$L$39,$A30)+COUNTIF(Dez!$L$9:$L$39,$A30))</f>
        <v>0</v>
      </c>
      <c r="H30" s="74">
        <f>IF(ISBLANK($B30),"",COUNTIF(Jan!$L$43:$L$73,$A30)+COUNTIF(Feb!$L$43:$L$73,$A30)+COUNTIF(Mar!$L$43:$L$73,$A30)+COUNTIF(Apr!$L$43:$L$73,$A30)+COUNTIF(Mai!$L$43:$L$73,$A30)+COUNTIF(Jun!$L$43:$L$73,$A30)+COUNTIF(Jul!$L$43:$L$73,$A30)+COUNTIF(Aug!$L$43:$L$73,$A30)+COUNTIF(Sep!$L$43:$L$73,$A30)+COUNTIF(Okt!$L$43:$L$73,$A30)+COUNTIF(Nov!$L$43:$L$73,$A30)+COUNTIF(Dez!$L$43:$L$73,$A30))</f>
        <v>0</v>
      </c>
      <c r="I30" s="67">
        <f t="shared" si="0"/>
        <v>0</v>
      </c>
      <c r="J30" s="6">
        <f>IF(ISBLANK($B30),"",SUMIF(Jan!$L$9:$L$39,$A30,Jan!$R$9:$R$39)+SUMIF(Feb!$L$9:$L$39,$A30,Feb!$R$9:$R$39)+SUMIF(Mar!$L$9:$L$39,$A30,Mar!$R$9:$R$39)+SUMIF(Apr!$L$9:$L$39,$A30,Apr!$R$9:$R$39)+SUMIF(Mai!$L$9:$L$39,$A30,Mai!$R$9:$R$39)+SUMIF(Jun!$L$9:$L$39,$A30,Jun!$R$9:$R$39)+SUMIF(Jul!$L$9:$L$39,$A30,Jul!$R$9:$R$39)+SUMIF(Aug!$L$9:$L$39,$A30,Aug!$R$9:$R$39)+SUMIF(Sep!$L$9:$L$39,$A30,Sep!$R$9:$R$39)+SUMIF(Okt!$L$9:$L$39,$A30,Okt!$R$9:$R$39)+SUMIF(Nov!$L$9:$L$39,$A30,Nov!$R$9:$R$39)+SUMIF(Dez!$L$9:$L$39,$A30,Dez!$R$9:$R$39))</f>
        <v>0</v>
      </c>
      <c r="K30" s="6">
        <f>IF(ISBLANK($B30),"",SUMIF(Jan!$L$43:$L$73,$A30,Jan!$R$43:$R$73)+SUMIF(Feb!$L$43:$L$73,$A30,Feb!$R$43:$R$73)+SUMIF(Mar!$L$43:$L$73,$A30,Mar!$R$43:$R$73)+SUMIF(Apr!$L$43:$L$73,$A30,Apr!$R$43:$R$73)+SUMIF(Mai!$L$43:$L$73,$A30,Mai!$R$43:$R$73)+SUMIF(Jun!$L$43:$L$73,$A30,Jun!$R$43:$R$73)+SUMIF(Jul!$L$43:$L$73,$A30,Jul!$R$43:$R$73)+SUMIF(Aug!$L$43:$L$73,$A30,Aug!$R$43:$R$73)+SUMIF(Sep!$L$43:$L$73,$A30,Sep!$R$43:$R$73)+SUMIF(Okt!$L$43:$L$73,$A30,Okt!$R$43:$R$73)+SUMIF(Nov!$L$43:$L$73,$A30,Nov!$R$43:$R$73)+SUMIF(Dez!$L$43:$L$73,$A30,Dez!$R$43:$R$73))</f>
        <v>0</v>
      </c>
      <c r="L30" s="37" t="str">
        <f t="shared" si="1"/>
        <v/>
      </c>
      <c r="M30" s="85">
        <f>IF(ISBLANK($B30),"",SUMIF(Jan!$L$9:$L$39,$A30,Jan!S$9:S$39)+SUMIF(Feb!$L$9:$L$39,$A30,Feb!S$9:S$39)+SUMIF(Mar!$L$9:$L$39,$A30,Mar!S$9:S$39)+SUMIF(Apr!$L$9:$L$39,$A30,Apr!S$9:S$39)+SUMIF(Mai!$L$9:$L$39,$A30,Mai!S$9:S$39)+SUMIF(Jun!$L$9:$L$39,$A30,Jun!S$9:S$39)+SUMIF(Jul!$L$9:$L$39,$A30,Jul!S$9:S$39)+SUMIF(Aug!$L$9:$L$39,$A30,Aug!S$9:S$39)+SUMIF(Sep!$L$9:$L$39,$A30,Sep!S$9:S$39)+SUMIF(Okt!$L$9:$L$39,$A30,Okt!S$9:S$39)+SUMIF(Nov!$L$9:$L$39,$A30,Nov!S$9:S$39)+SUMIF(Dez!$L$9:$L$39,$A30,Dez!S$9:S$39))</f>
        <v>0</v>
      </c>
      <c r="N30" s="6">
        <f>IF(ISBLANK($B30),"",SUMIF(Jan!$L$43:$L$73,$A30,Jan!S$43:S$73)+SUMIF(Feb!$L$43:$L$73,$A30,Feb!S$43:S$73)+SUMIF(Mar!$L$43:$L$73,$A30,Mar!S$43:S$73)+SUMIF(Apr!$L$43:$L$73,$A30,Apr!S$43:S$73)+SUMIF(Mai!$L$43:$L$73,$A30,Mai!S$43:S$73)+SUMIF(Jun!$L$43:$L$73,$A30,Jun!S$43:S$73)+SUMIF(Jul!$L$43:$L$73,$A30,Jul!S$43:S$73)+SUMIF(Aug!$L$43:$L$73,$A30,Aug!S$43:S$73)+SUMIF(Sep!$L$43:$L$73,$A30,Sep!S$43:S$73)+SUMIF(Okt!$L$43:$L$73,$A30,Okt!S$43:S$73)+SUMIF(Nov!$L$43:$L$73,$A30,Nov!S$43:S$73)+SUMIF(Dez!$L$43:$L$73,$A30,Dez!S$43:S$73))</f>
        <v>0</v>
      </c>
      <c r="O30" s="38">
        <f t="shared" si="2"/>
        <v>0</v>
      </c>
      <c r="P30" s="86"/>
      <c r="Q30" s="37"/>
      <c r="R30" s="480"/>
      <c r="S30" s="86" t="str">
        <f t="shared" si="3"/>
        <v/>
      </c>
      <c r="T30" s="37" t="str">
        <f t="shared" si="4"/>
        <v/>
      </c>
      <c r="U30" s="69"/>
      <c r="V30" s="69"/>
      <c r="W30" s="69"/>
      <c r="X30" s="21" t="s">
        <v>231</v>
      </c>
    </row>
    <row r="31" spans="1:24" x14ac:dyDescent="0.2">
      <c r="A31" s="2">
        <v>20</v>
      </c>
      <c r="B31" s="33">
        <v>18.5</v>
      </c>
      <c r="C31" s="20" t="s">
        <v>63</v>
      </c>
      <c r="D31" s="20" t="s">
        <v>444</v>
      </c>
      <c r="E31" s="244" t="str">
        <f t="shared" si="5"/>
        <v>url</v>
      </c>
      <c r="F31" s="140">
        <v>309</v>
      </c>
      <c r="G31" s="76">
        <f>IF(ISBLANK($B31),"",COUNTIF(Jan!$L$9:$L$39,$A31)+COUNTIF(Feb!$L$9:$L$39,$A31)+COUNTIF(Mar!$L$9:$L$39,$A31)+COUNTIF(Apr!$L$9:$L$39,$A31)+COUNTIF(Mai!$L$9:$L$39,$A31)+COUNTIF(Jun!$L$9:$L$39,$A31)+COUNTIF(Jul!$L$9:$L$39,$A31)+COUNTIF(Aug!$L$9:$L$39,$A31)+COUNTIF(Sep!$L$9:$L$39,$A31)+COUNTIF(Okt!$L$9:$L$39,$A31)+COUNTIF(Nov!$L$9:$L$39,$A31)+COUNTIF(Dez!$L$9:$L$39,$A31))</f>
        <v>0</v>
      </c>
      <c r="H31" s="74">
        <f>IF(ISBLANK($B31),"",COUNTIF(Jan!$L$43:$L$73,$A31)+COUNTIF(Feb!$L$43:$L$73,$A31)+COUNTIF(Mar!$L$43:$L$73,$A31)+COUNTIF(Apr!$L$43:$L$73,$A31)+COUNTIF(Mai!$L$43:$L$73,$A31)+COUNTIF(Jun!$L$43:$L$73,$A31)+COUNTIF(Jul!$L$43:$L$73,$A31)+COUNTIF(Aug!$L$43:$L$73,$A31)+COUNTIF(Sep!$L$43:$L$73,$A31)+COUNTIF(Okt!$L$43:$L$73,$A31)+COUNTIF(Nov!$L$43:$L$73,$A31)+COUNTIF(Dez!$L$43:$L$73,$A31))</f>
        <v>0</v>
      </c>
      <c r="I31" s="67">
        <f t="shared" si="0"/>
        <v>0</v>
      </c>
      <c r="J31" s="6">
        <f>IF(ISBLANK($B31),"",SUMIF(Jan!$L$9:$L$39,$A31,Jan!$R$9:$R$39)+SUMIF(Feb!$L$9:$L$39,$A31,Feb!$R$9:$R$39)+SUMIF(Mar!$L$9:$L$39,$A31,Mar!$R$9:$R$39)+SUMIF(Apr!$L$9:$L$39,$A31,Apr!$R$9:$R$39)+SUMIF(Mai!$L$9:$L$39,$A31,Mai!$R$9:$R$39)+SUMIF(Jun!$L$9:$L$39,$A31,Jun!$R$9:$R$39)+SUMIF(Jul!$L$9:$L$39,$A31,Jul!$R$9:$R$39)+SUMIF(Aug!$L$9:$L$39,$A31,Aug!$R$9:$R$39)+SUMIF(Sep!$L$9:$L$39,$A31,Sep!$R$9:$R$39)+SUMIF(Okt!$L$9:$L$39,$A31,Okt!$R$9:$R$39)+SUMIF(Nov!$L$9:$L$39,$A31,Nov!$R$9:$R$39)+SUMIF(Dez!$L$9:$L$39,$A31,Dez!$R$9:$R$39))</f>
        <v>0</v>
      </c>
      <c r="K31" s="6">
        <f>IF(ISBLANK($B31),"",SUMIF(Jan!$L$43:$L$73,$A31,Jan!$R$43:$R$73)+SUMIF(Feb!$L$43:$L$73,$A31,Feb!$R$43:$R$73)+SUMIF(Mar!$L$43:$L$73,$A31,Mar!$R$43:$R$73)+SUMIF(Apr!$L$43:$L$73,$A31,Apr!$R$43:$R$73)+SUMIF(Mai!$L$43:$L$73,$A31,Mai!$R$43:$R$73)+SUMIF(Jun!$L$43:$L$73,$A31,Jun!$R$43:$R$73)+SUMIF(Jul!$L$43:$L$73,$A31,Jul!$R$43:$R$73)+SUMIF(Aug!$L$43:$L$73,$A31,Aug!$R$43:$R$73)+SUMIF(Sep!$L$43:$L$73,$A31,Sep!$R$43:$R$73)+SUMIF(Okt!$L$43:$L$73,$A31,Okt!$R$43:$R$73)+SUMIF(Nov!$L$43:$L$73,$A31,Nov!$R$43:$R$73)+SUMIF(Dez!$L$43:$L$73,$A31,Dez!$R$43:$R$73))</f>
        <v>0</v>
      </c>
      <c r="L31" s="37" t="str">
        <f t="shared" si="1"/>
        <v/>
      </c>
      <c r="M31" s="85">
        <f>IF(ISBLANK($B31),"",SUMIF(Jan!$L$9:$L$39,$A31,Jan!S$9:S$39)+SUMIF(Feb!$L$9:$L$39,$A31,Feb!S$9:S$39)+SUMIF(Mar!$L$9:$L$39,$A31,Mar!S$9:S$39)+SUMIF(Apr!$L$9:$L$39,$A31,Apr!S$9:S$39)+SUMIF(Mai!$L$9:$L$39,$A31,Mai!S$9:S$39)+SUMIF(Jun!$L$9:$L$39,$A31,Jun!S$9:S$39)+SUMIF(Jul!$L$9:$L$39,$A31,Jul!S$9:S$39)+SUMIF(Aug!$L$9:$L$39,$A31,Aug!S$9:S$39)+SUMIF(Sep!$L$9:$L$39,$A31,Sep!S$9:S$39)+SUMIF(Okt!$L$9:$L$39,$A31,Okt!S$9:S$39)+SUMIF(Nov!$L$9:$L$39,$A31,Nov!S$9:S$39)+SUMIF(Dez!$L$9:$L$39,$A31,Dez!S$9:S$39))</f>
        <v>0</v>
      </c>
      <c r="N31" s="6">
        <f>IF(ISBLANK($B31),"",SUMIF(Jan!$L$43:$L$73,$A31,Jan!S$43:S$73)+SUMIF(Feb!$L$43:$L$73,$A31,Feb!S$43:S$73)+SUMIF(Mar!$L$43:$L$73,$A31,Mar!S$43:S$73)+SUMIF(Apr!$L$43:$L$73,$A31,Apr!S$43:S$73)+SUMIF(Mai!$L$43:$L$73,$A31,Mai!S$43:S$73)+SUMIF(Jun!$L$43:$L$73,$A31,Jun!S$43:S$73)+SUMIF(Jul!$L$43:$L$73,$A31,Jul!S$43:S$73)+SUMIF(Aug!$L$43:$L$73,$A31,Aug!S$43:S$73)+SUMIF(Sep!$L$43:$L$73,$A31,Sep!S$43:S$73)+SUMIF(Okt!$L$43:$L$73,$A31,Okt!S$43:S$73)+SUMIF(Nov!$L$43:$L$73,$A31,Nov!S$43:S$73)+SUMIF(Dez!$L$43:$L$73,$A31,Dez!S$43:S$73))</f>
        <v>0</v>
      </c>
      <c r="O31" s="38">
        <f t="shared" si="2"/>
        <v>0</v>
      </c>
      <c r="P31" s="86"/>
      <c r="Q31" s="37"/>
      <c r="R31" s="480"/>
      <c r="S31" s="86" t="str">
        <f t="shared" si="3"/>
        <v/>
      </c>
      <c r="T31" s="37" t="str">
        <f t="shared" si="4"/>
        <v/>
      </c>
      <c r="U31" s="69"/>
      <c r="V31" s="69"/>
      <c r="W31" s="69"/>
      <c r="X31" s="21" t="s">
        <v>328</v>
      </c>
    </row>
    <row r="32" spans="1:24" x14ac:dyDescent="0.2">
      <c r="A32" s="2">
        <v>21</v>
      </c>
      <c r="B32" s="33">
        <v>19.25</v>
      </c>
      <c r="C32" s="20" t="s">
        <v>80</v>
      </c>
      <c r="D32" s="20" t="s">
        <v>437</v>
      </c>
      <c r="E32" s="244" t="str">
        <f t="shared" si="5"/>
        <v>url</v>
      </c>
      <c r="F32" s="140">
        <v>72</v>
      </c>
      <c r="G32" s="76">
        <f>IF(ISBLANK($B32),"",COUNTIF(Jan!$L$9:$L$39,$A32)+COUNTIF(Feb!$L$9:$L$39,$A32)+COUNTIF(Mar!$L$9:$L$39,$A32)+COUNTIF(Apr!$L$9:$L$39,$A32)+COUNTIF(Mai!$L$9:$L$39,$A32)+COUNTIF(Jun!$L$9:$L$39,$A32)+COUNTIF(Jul!$L$9:$L$39,$A32)+COUNTIF(Aug!$L$9:$L$39,$A32)+COUNTIF(Sep!$L$9:$L$39,$A32)+COUNTIF(Okt!$L$9:$L$39,$A32)+COUNTIF(Nov!$L$9:$L$39,$A32)+COUNTIF(Dez!$L$9:$L$39,$A32))</f>
        <v>0</v>
      </c>
      <c r="H32" s="74">
        <f>IF(ISBLANK($B32),"",COUNTIF(Jan!$L$43:$L$73,$A32)+COUNTIF(Feb!$L$43:$L$73,$A32)+COUNTIF(Mar!$L$43:$L$73,$A32)+COUNTIF(Apr!$L$43:$L$73,$A32)+COUNTIF(Mai!$L$43:$L$73,$A32)+COUNTIF(Jun!$L$43:$L$73,$A32)+COUNTIF(Jul!$L$43:$L$73,$A32)+COUNTIF(Aug!$L$43:$L$73,$A32)+COUNTIF(Sep!$L$43:$L$73,$A32)+COUNTIF(Okt!$L$43:$L$73,$A32)+COUNTIF(Nov!$L$43:$L$73,$A32)+COUNTIF(Dez!$L$43:$L$73,$A32))</f>
        <v>0</v>
      </c>
      <c r="I32" s="67">
        <f t="shared" si="0"/>
        <v>0</v>
      </c>
      <c r="J32" s="6">
        <f>IF(ISBLANK($B32),"",SUMIF(Jan!$L$9:$L$39,$A32,Jan!$R$9:$R$39)+SUMIF(Feb!$L$9:$L$39,$A32,Feb!$R$9:$R$39)+SUMIF(Mar!$L$9:$L$39,$A32,Mar!$R$9:$R$39)+SUMIF(Apr!$L$9:$L$39,$A32,Apr!$R$9:$R$39)+SUMIF(Mai!$L$9:$L$39,$A32,Mai!$R$9:$R$39)+SUMIF(Jun!$L$9:$L$39,$A32,Jun!$R$9:$R$39)+SUMIF(Jul!$L$9:$L$39,$A32,Jul!$R$9:$R$39)+SUMIF(Aug!$L$9:$L$39,$A32,Aug!$R$9:$R$39)+SUMIF(Sep!$L$9:$L$39,$A32,Sep!$R$9:$R$39)+SUMIF(Okt!$L$9:$L$39,$A32,Okt!$R$9:$R$39)+SUMIF(Nov!$L$9:$L$39,$A32,Nov!$R$9:$R$39)+SUMIF(Dez!$L$9:$L$39,$A32,Dez!$R$9:$R$39))</f>
        <v>0</v>
      </c>
      <c r="K32" s="6">
        <f>IF(ISBLANK($B32),"",SUMIF(Jan!$L$43:$L$73,$A32,Jan!$R$43:$R$73)+SUMIF(Feb!$L$43:$L$73,$A32,Feb!$R$43:$R$73)+SUMIF(Mar!$L$43:$L$73,$A32,Mar!$R$43:$R$73)+SUMIF(Apr!$L$43:$L$73,$A32,Apr!$R$43:$R$73)+SUMIF(Mai!$L$43:$L$73,$A32,Mai!$R$43:$R$73)+SUMIF(Jun!$L$43:$L$73,$A32,Jun!$R$43:$R$73)+SUMIF(Jul!$L$43:$L$73,$A32,Jul!$R$43:$R$73)+SUMIF(Aug!$L$43:$L$73,$A32,Aug!$R$43:$R$73)+SUMIF(Sep!$L$43:$L$73,$A32,Sep!$R$43:$R$73)+SUMIF(Okt!$L$43:$L$73,$A32,Okt!$R$43:$R$73)+SUMIF(Nov!$L$43:$L$73,$A32,Nov!$R$43:$R$73)+SUMIF(Dez!$L$43:$L$73,$A32,Dez!$R$43:$R$73))</f>
        <v>0</v>
      </c>
      <c r="L32" s="37" t="str">
        <f t="shared" si="1"/>
        <v/>
      </c>
      <c r="M32" s="85">
        <f>IF(ISBLANK($B32),"",SUMIF(Jan!$L$9:$L$39,$A32,Jan!S$9:S$39)+SUMIF(Feb!$L$9:$L$39,$A32,Feb!S$9:S$39)+SUMIF(Mar!$L$9:$L$39,$A32,Mar!S$9:S$39)+SUMIF(Apr!$L$9:$L$39,$A32,Apr!S$9:S$39)+SUMIF(Mai!$L$9:$L$39,$A32,Mai!S$9:S$39)+SUMIF(Jun!$L$9:$L$39,$A32,Jun!S$9:S$39)+SUMIF(Jul!$L$9:$L$39,$A32,Jul!S$9:S$39)+SUMIF(Aug!$L$9:$L$39,$A32,Aug!S$9:S$39)+SUMIF(Sep!$L$9:$L$39,$A32,Sep!S$9:S$39)+SUMIF(Okt!$L$9:$L$39,$A32,Okt!S$9:S$39)+SUMIF(Nov!$L$9:$L$39,$A32,Nov!S$9:S$39)+SUMIF(Dez!$L$9:$L$39,$A32,Dez!S$9:S$39))</f>
        <v>0</v>
      </c>
      <c r="N32" s="6">
        <f>IF(ISBLANK($B32),"",SUMIF(Jan!$L$43:$L$73,$A32,Jan!S$43:S$73)+SUMIF(Feb!$L$43:$L$73,$A32,Feb!S$43:S$73)+SUMIF(Mar!$L$43:$L$73,$A32,Mar!S$43:S$73)+SUMIF(Apr!$L$43:$L$73,$A32,Apr!S$43:S$73)+SUMIF(Mai!$L$43:$L$73,$A32,Mai!S$43:S$73)+SUMIF(Jun!$L$43:$L$73,$A32,Jun!S$43:S$73)+SUMIF(Jul!$L$43:$L$73,$A32,Jul!S$43:S$73)+SUMIF(Aug!$L$43:$L$73,$A32,Aug!S$43:S$73)+SUMIF(Sep!$L$43:$L$73,$A32,Sep!S$43:S$73)+SUMIF(Okt!$L$43:$L$73,$A32,Okt!S$43:S$73)+SUMIF(Nov!$L$43:$L$73,$A32,Nov!S$43:S$73)+SUMIF(Dez!$L$43:$L$73,$A32,Dez!S$43:S$73))</f>
        <v>0</v>
      </c>
      <c r="O32" s="38">
        <f t="shared" si="2"/>
        <v>0</v>
      </c>
      <c r="P32" s="86"/>
      <c r="Q32" s="37"/>
      <c r="R32" s="480"/>
      <c r="S32" s="86" t="str">
        <f t="shared" si="3"/>
        <v/>
      </c>
      <c r="T32" s="37" t="str">
        <f t="shared" si="4"/>
        <v/>
      </c>
      <c r="U32" s="69"/>
      <c r="V32" s="69"/>
      <c r="W32" s="69"/>
      <c r="X32" s="21" t="s">
        <v>84</v>
      </c>
    </row>
    <row r="33" spans="1:24" x14ac:dyDescent="0.2">
      <c r="A33" s="2">
        <v>22</v>
      </c>
      <c r="B33" s="33">
        <v>19.3</v>
      </c>
      <c r="C33" s="20" t="s">
        <v>470</v>
      </c>
      <c r="D33" s="20" t="s">
        <v>473</v>
      </c>
      <c r="E33" s="244" t="str">
        <f t="shared" si="5"/>
        <v>url</v>
      </c>
      <c r="F33" s="140">
        <v>150</v>
      </c>
      <c r="G33" s="76">
        <f>IF(ISBLANK($B33),"",COUNTIF(Jan!$L$9:$L$39,$A33)+COUNTIF(Feb!$L$9:$L$39,$A33)+COUNTIF(Mar!$L$9:$L$39,$A33)+COUNTIF(Apr!$L$9:$L$39,$A33)+COUNTIF(Mai!$L$9:$L$39,$A33)+COUNTIF(Jun!$L$9:$L$39,$A33)+COUNTIF(Jul!$L$9:$L$39,$A33)+COUNTIF(Aug!$L$9:$L$39,$A33)+COUNTIF(Sep!$L$9:$L$39,$A33)+COUNTIF(Okt!$L$9:$L$39,$A33)+COUNTIF(Nov!$L$9:$L$39,$A33)+COUNTIF(Dez!$L$9:$L$39,$A33))</f>
        <v>0</v>
      </c>
      <c r="H33" s="74">
        <f>IF(ISBLANK($B33),"",COUNTIF(Jan!$L$43:$L$73,$A33)+COUNTIF(Feb!$L$43:$L$73,$A33)+COUNTIF(Mar!$L$43:$L$73,$A33)+COUNTIF(Apr!$L$43:$L$73,$A33)+COUNTIF(Mai!$L$43:$L$73,$A33)+COUNTIF(Jun!$L$43:$L$73,$A33)+COUNTIF(Jul!$L$43:$L$73,$A33)+COUNTIF(Aug!$L$43:$L$73,$A33)+COUNTIF(Sep!$L$43:$L$73,$A33)+COUNTIF(Okt!$L$43:$L$73,$A33)+COUNTIF(Nov!$L$43:$L$73,$A33)+COUNTIF(Dez!$L$43:$L$73,$A33))</f>
        <v>0</v>
      </c>
      <c r="I33" s="67">
        <f t="shared" si="0"/>
        <v>0</v>
      </c>
      <c r="J33" s="6">
        <f>IF(ISBLANK($B33),"",SUMIF(Jan!$L$9:$L$39,$A33,Jan!$R$9:$R$39)+SUMIF(Feb!$L$9:$L$39,$A33,Feb!$R$9:$R$39)+SUMIF(Mar!$L$9:$L$39,$A33,Mar!$R$9:$R$39)+SUMIF(Apr!$L$9:$L$39,$A33,Apr!$R$9:$R$39)+SUMIF(Mai!$L$9:$L$39,$A33,Mai!$R$9:$R$39)+SUMIF(Jun!$L$9:$L$39,$A33,Jun!$R$9:$R$39)+SUMIF(Jul!$L$9:$L$39,$A33,Jul!$R$9:$R$39)+SUMIF(Aug!$L$9:$L$39,$A33,Aug!$R$9:$R$39)+SUMIF(Sep!$L$9:$L$39,$A33,Sep!$R$9:$R$39)+SUMIF(Okt!$L$9:$L$39,$A33,Okt!$R$9:$R$39)+SUMIF(Nov!$L$9:$L$39,$A33,Nov!$R$9:$R$39)+SUMIF(Dez!$L$9:$L$39,$A33,Dez!$R$9:$R$39))</f>
        <v>0</v>
      </c>
      <c r="K33" s="6">
        <f>IF(ISBLANK($B33),"",SUMIF(Jan!$L$43:$L$73,$A33,Jan!$R$43:$R$73)+SUMIF(Feb!$L$43:$L$73,$A33,Feb!$R$43:$R$73)+SUMIF(Mar!$L$43:$L$73,$A33,Mar!$R$43:$R$73)+SUMIF(Apr!$L$43:$L$73,$A33,Apr!$R$43:$R$73)+SUMIF(Mai!$L$43:$L$73,$A33,Mai!$R$43:$R$73)+SUMIF(Jun!$L$43:$L$73,$A33,Jun!$R$43:$R$73)+SUMIF(Jul!$L$43:$L$73,$A33,Jul!$R$43:$R$73)+SUMIF(Aug!$L$43:$L$73,$A33,Aug!$R$43:$R$73)+SUMIF(Sep!$L$43:$L$73,$A33,Sep!$R$43:$R$73)+SUMIF(Okt!$L$43:$L$73,$A33,Okt!$R$43:$R$73)+SUMIF(Nov!$L$43:$L$73,$A33,Nov!$R$43:$R$73)+SUMIF(Dez!$L$43:$L$73,$A33,Dez!$R$43:$R$73))</f>
        <v>0</v>
      </c>
      <c r="L33" s="37" t="str">
        <f t="shared" si="1"/>
        <v/>
      </c>
      <c r="M33" s="85">
        <f>IF(ISBLANK($B33),"",SUMIF(Jan!$L$9:$L$39,$A33,Jan!S$9:S$39)+SUMIF(Feb!$L$9:$L$39,$A33,Feb!S$9:S$39)+SUMIF(Mar!$L$9:$L$39,$A33,Mar!S$9:S$39)+SUMIF(Apr!$L$9:$L$39,$A33,Apr!S$9:S$39)+SUMIF(Mai!$L$9:$L$39,$A33,Mai!S$9:S$39)+SUMIF(Jun!$L$9:$L$39,$A33,Jun!S$9:S$39)+SUMIF(Jul!$L$9:$L$39,$A33,Jul!S$9:S$39)+SUMIF(Aug!$L$9:$L$39,$A33,Aug!S$9:S$39)+SUMIF(Sep!$L$9:$L$39,$A33,Sep!S$9:S$39)+SUMIF(Okt!$L$9:$L$39,$A33,Okt!S$9:S$39)+SUMIF(Nov!$L$9:$L$39,$A33,Nov!S$9:S$39)+SUMIF(Dez!$L$9:$L$39,$A33,Dez!S$9:S$39))</f>
        <v>0</v>
      </c>
      <c r="N33" s="6">
        <f>IF(ISBLANK($B33),"",SUMIF(Jan!$L$43:$L$73,$A33,Jan!S$43:S$73)+SUMIF(Feb!$L$43:$L$73,$A33,Feb!S$43:S$73)+SUMIF(Mar!$L$43:$L$73,$A33,Mar!S$43:S$73)+SUMIF(Apr!$L$43:$L$73,$A33,Apr!S$43:S$73)+SUMIF(Mai!$L$43:$L$73,$A33,Mai!S$43:S$73)+SUMIF(Jun!$L$43:$L$73,$A33,Jun!S$43:S$73)+SUMIF(Jul!$L$43:$L$73,$A33,Jul!S$43:S$73)+SUMIF(Aug!$L$43:$L$73,$A33,Aug!S$43:S$73)+SUMIF(Sep!$L$43:$L$73,$A33,Sep!S$43:S$73)+SUMIF(Okt!$L$43:$L$73,$A33,Okt!S$43:S$73)+SUMIF(Nov!$L$43:$L$73,$A33,Nov!S$43:S$73)+SUMIF(Dez!$L$43:$L$73,$A33,Dez!S$43:S$73))</f>
        <v>0</v>
      </c>
      <c r="O33" s="38">
        <f t="shared" si="2"/>
        <v>0</v>
      </c>
      <c r="P33" s="86"/>
      <c r="Q33" s="37"/>
      <c r="R33" s="480"/>
      <c r="S33" s="86" t="str">
        <f t="shared" si="3"/>
        <v/>
      </c>
      <c r="T33" s="37" t="str">
        <f t="shared" si="4"/>
        <v/>
      </c>
      <c r="U33" s="69"/>
      <c r="V33" s="69"/>
      <c r="W33" s="69"/>
      <c r="X33" s="21" t="s">
        <v>626</v>
      </c>
    </row>
    <row r="34" spans="1:24" x14ac:dyDescent="0.2">
      <c r="A34" s="2">
        <v>23</v>
      </c>
      <c r="B34" s="33">
        <v>20.28</v>
      </c>
      <c r="C34" s="20" t="s">
        <v>373</v>
      </c>
      <c r="D34" s="20" t="s">
        <v>467</v>
      </c>
      <c r="E34" s="244" t="str">
        <f t="shared" si="5"/>
        <v>url</v>
      </c>
      <c r="F34" s="140">
        <v>84</v>
      </c>
      <c r="G34" s="76">
        <f>IF(ISBLANK($B34),"",COUNTIF(Jan!$L$9:$L$39,$A34)+COUNTIF(Feb!$L$9:$L$39,$A34)+COUNTIF(Mar!$L$9:$L$39,$A34)+COUNTIF(Apr!$L$9:$L$39,$A34)+COUNTIF(Mai!$L$9:$L$39,$A34)+COUNTIF(Jun!$L$9:$L$39,$A34)+COUNTIF(Jul!$L$9:$L$39,$A34)+COUNTIF(Aug!$L$9:$L$39,$A34)+COUNTIF(Sep!$L$9:$L$39,$A34)+COUNTIF(Okt!$L$9:$L$39,$A34)+COUNTIF(Nov!$L$9:$L$39,$A34)+COUNTIF(Dez!$L$9:$L$39,$A34))</f>
        <v>0</v>
      </c>
      <c r="H34" s="74">
        <f>IF(ISBLANK($B34),"",COUNTIF(Jan!$L$43:$L$73,$A34)+COUNTIF(Feb!$L$43:$L$73,$A34)+COUNTIF(Mar!$L$43:$L$73,$A34)+COUNTIF(Apr!$L$43:$L$73,$A34)+COUNTIF(Mai!$L$43:$L$73,$A34)+COUNTIF(Jun!$L$43:$L$73,$A34)+COUNTIF(Jul!$L$43:$L$73,$A34)+COUNTIF(Aug!$L$43:$L$73,$A34)+COUNTIF(Sep!$L$43:$L$73,$A34)+COUNTIF(Okt!$L$43:$L$73,$A34)+COUNTIF(Nov!$L$43:$L$73,$A34)+COUNTIF(Dez!$L$43:$L$73,$A34))</f>
        <v>0</v>
      </c>
      <c r="I34" s="67">
        <f t="shared" si="0"/>
        <v>0</v>
      </c>
      <c r="J34" s="6">
        <f>IF(ISBLANK($B34),"",SUMIF(Jan!$L$9:$L$39,$A34,Jan!$R$9:$R$39)+SUMIF(Feb!$L$9:$L$39,$A34,Feb!$R$9:$R$39)+SUMIF(Mar!$L$9:$L$39,$A34,Mar!$R$9:$R$39)+SUMIF(Apr!$L$9:$L$39,$A34,Apr!$R$9:$R$39)+SUMIF(Mai!$L$9:$L$39,$A34,Mai!$R$9:$R$39)+SUMIF(Jun!$L$9:$L$39,$A34,Jun!$R$9:$R$39)+SUMIF(Jul!$L$9:$L$39,$A34,Jul!$R$9:$R$39)+SUMIF(Aug!$L$9:$L$39,$A34,Aug!$R$9:$R$39)+SUMIF(Sep!$L$9:$L$39,$A34,Sep!$R$9:$R$39)+SUMIF(Okt!$L$9:$L$39,$A34,Okt!$R$9:$R$39)+SUMIF(Nov!$L$9:$L$39,$A34,Nov!$R$9:$R$39)+SUMIF(Dez!$L$9:$L$39,$A34,Dez!$R$9:$R$39))</f>
        <v>0</v>
      </c>
      <c r="K34" s="6">
        <f>IF(ISBLANK($B34),"",SUMIF(Jan!$L$43:$L$73,$A34,Jan!$R$43:$R$73)+SUMIF(Feb!$L$43:$L$73,$A34,Feb!$R$43:$R$73)+SUMIF(Mar!$L$43:$L$73,$A34,Mar!$R$43:$R$73)+SUMIF(Apr!$L$43:$L$73,$A34,Apr!$R$43:$R$73)+SUMIF(Mai!$L$43:$L$73,$A34,Mai!$R$43:$R$73)+SUMIF(Jun!$L$43:$L$73,$A34,Jun!$R$43:$R$73)+SUMIF(Jul!$L$43:$L$73,$A34,Jul!$R$43:$R$73)+SUMIF(Aug!$L$43:$L$73,$A34,Aug!$R$43:$R$73)+SUMIF(Sep!$L$43:$L$73,$A34,Sep!$R$43:$R$73)+SUMIF(Okt!$L$43:$L$73,$A34,Okt!$R$43:$R$73)+SUMIF(Nov!$L$43:$L$73,$A34,Nov!$R$43:$R$73)+SUMIF(Dez!$L$43:$L$73,$A34,Dez!$R$43:$R$73))</f>
        <v>0</v>
      </c>
      <c r="L34" s="37" t="str">
        <f t="shared" si="1"/>
        <v/>
      </c>
      <c r="M34" s="85">
        <f>IF(ISBLANK($B34),"",SUMIF(Jan!$L$9:$L$39,$A34,Jan!S$9:S$39)+SUMIF(Feb!$L$9:$L$39,$A34,Feb!S$9:S$39)+SUMIF(Mar!$L$9:$L$39,$A34,Mar!S$9:S$39)+SUMIF(Apr!$L$9:$L$39,$A34,Apr!S$9:S$39)+SUMIF(Mai!$L$9:$L$39,$A34,Mai!S$9:S$39)+SUMIF(Jun!$L$9:$L$39,$A34,Jun!S$9:S$39)+SUMIF(Jul!$L$9:$L$39,$A34,Jul!S$9:S$39)+SUMIF(Aug!$L$9:$L$39,$A34,Aug!S$9:S$39)+SUMIF(Sep!$L$9:$L$39,$A34,Sep!S$9:S$39)+SUMIF(Okt!$L$9:$L$39,$A34,Okt!S$9:S$39)+SUMIF(Nov!$L$9:$L$39,$A34,Nov!S$9:S$39)+SUMIF(Dez!$L$9:$L$39,$A34,Dez!S$9:S$39))</f>
        <v>0</v>
      </c>
      <c r="N34" s="6">
        <f>IF(ISBLANK($B34),"",SUMIF(Jan!$L$43:$L$73,$A34,Jan!S$43:S$73)+SUMIF(Feb!$L$43:$L$73,$A34,Feb!S$43:S$73)+SUMIF(Mar!$L$43:$L$73,$A34,Mar!S$43:S$73)+SUMIF(Apr!$L$43:$L$73,$A34,Apr!S$43:S$73)+SUMIF(Mai!$L$43:$L$73,$A34,Mai!S$43:S$73)+SUMIF(Jun!$L$43:$L$73,$A34,Jun!S$43:S$73)+SUMIF(Jul!$L$43:$L$73,$A34,Jul!S$43:S$73)+SUMIF(Aug!$L$43:$L$73,$A34,Aug!S$43:S$73)+SUMIF(Sep!$L$43:$L$73,$A34,Sep!S$43:S$73)+SUMIF(Okt!$L$43:$L$73,$A34,Okt!S$43:S$73)+SUMIF(Nov!$L$43:$L$73,$A34,Nov!S$43:S$73)+SUMIF(Dez!$L$43:$L$73,$A34,Dez!S$43:S$73))</f>
        <v>0</v>
      </c>
      <c r="O34" s="38">
        <f t="shared" si="2"/>
        <v>0</v>
      </c>
      <c r="P34" s="86"/>
      <c r="Q34" s="37"/>
      <c r="R34" s="480"/>
      <c r="S34" s="86" t="str">
        <f t="shared" si="3"/>
        <v/>
      </c>
      <c r="T34" s="37" t="str">
        <f t="shared" si="4"/>
        <v/>
      </c>
      <c r="U34" s="69"/>
      <c r="V34" s="69"/>
      <c r="W34" s="69"/>
      <c r="X34" s="21" t="s">
        <v>374</v>
      </c>
    </row>
    <row r="35" spans="1:24" x14ac:dyDescent="0.2">
      <c r="A35" s="2">
        <v>24</v>
      </c>
      <c r="B35" s="33">
        <v>21</v>
      </c>
      <c r="C35" s="20" t="s">
        <v>96</v>
      </c>
      <c r="D35" s="20"/>
      <c r="E35" s="244" t="str">
        <f t="shared" si="5"/>
        <v/>
      </c>
      <c r="F35" s="140"/>
      <c r="G35" s="76">
        <f>IF(ISBLANK($B35),"",COUNTIF(Jan!$L$9:$L$39,$A35)+COUNTIF(Feb!$L$9:$L$39,$A35)+COUNTIF(Mar!$L$9:$L$39,$A35)+COUNTIF(Apr!$L$9:$L$39,$A35)+COUNTIF(Mai!$L$9:$L$39,$A35)+COUNTIF(Jun!$L$9:$L$39,$A35)+COUNTIF(Jul!$L$9:$L$39,$A35)+COUNTIF(Aug!$L$9:$L$39,$A35)+COUNTIF(Sep!$L$9:$L$39,$A35)+COUNTIF(Okt!$L$9:$L$39,$A35)+COUNTIF(Nov!$L$9:$L$39,$A35)+COUNTIF(Dez!$L$9:$L$39,$A35))</f>
        <v>0</v>
      </c>
      <c r="H35" s="74">
        <f>IF(ISBLANK($B35),"",COUNTIF(Jan!$L$43:$L$73,$A35)+COUNTIF(Feb!$L$43:$L$73,$A35)+COUNTIF(Mar!$L$43:$L$73,$A35)+COUNTIF(Apr!$L$43:$L$73,$A35)+COUNTIF(Mai!$L$43:$L$73,$A35)+COUNTIF(Jun!$L$43:$L$73,$A35)+COUNTIF(Jul!$L$43:$L$73,$A35)+COUNTIF(Aug!$L$43:$L$73,$A35)+COUNTIF(Sep!$L$43:$L$73,$A35)+COUNTIF(Okt!$L$43:$L$73,$A35)+COUNTIF(Nov!$L$43:$L$73,$A35)+COUNTIF(Dez!$L$43:$L$73,$A35))</f>
        <v>0</v>
      </c>
      <c r="I35" s="67">
        <f t="shared" si="0"/>
        <v>0</v>
      </c>
      <c r="J35" s="6">
        <f>IF(ISBLANK($B35),"",SUMIF(Jan!$L$9:$L$39,$A35,Jan!$R$9:$R$39)+SUMIF(Feb!$L$9:$L$39,$A35,Feb!$R$9:$R$39)+SUMIF(Mar!$L$9:$L$39,$A35,Mar!$R$9:$R$39)+SUMIF(Apr!$L$9:$L$39,$A35,Apr!$R$9:$R$39)+SUMIF(Mai!$L$9:$L$39,$A35,Mai!$R$9:$R$39)+SUMIF(Jun!$L$9:$L$39,$A35,Jun!$R$9:$R$39)+SUMIF(Jul!$L$9:$L$39,$A35,Jul!$R$9:$R$39)+SUMIF(Aug!$L$9:$L$39,$A35,Aug!$R$9:$R$39)+SUMIF(Sep!$L$9:$L$39,$A35,Sep!$R$9:$R$39)+SUMIF(Okt!$L$9:$L$39,$A35,Okt!$R$9:$R$39)+SUMIF(Nov!$L$9:$L$39,$A35,Nov!$R$9:$R$39)+SUMIF(Dez!$L$9:$L$39,$A35,Dez!$R$9:$R$39))</f>
        <v>0</v>
      </c>
      <c r="K35" s="6">
        <f>IF(ISBLANK($B35),"",SUMIF(Jan!$L$43:$L$73,$A35,Jan!$R$43:$R$73)+SUMIF(Feb!$L$43:$L$73,$A35,Feb!$R$43:$R$73)+SUMIF(Mar!$L$43:$L$73,$A35,Mar!$R$43:$R$73)+SUMIF(Apr!$L$43:$L$73,$A35,Apr!$R$43:$R$73)+SUMIF(Mai!$L$43:$L$73,$A35,Mai!$R$43:$R$73)+SUMIF(Jun!$L$43:$L$73,$A35,Jun!$R$43:$R$73)+SUMIF(Jul!$L$43:$L$73,$A35,Jul!$R$43:$R$73)+SUMIF(Aug!$L$43:$L$73,$A35,Aug!$R$43:$R$73)+SUMIF(Sep!$L$43:$L$73,$A35,Sep!$R$43:$R$73)+SUMIF(Okt!$L$43:$L$73,$A35,Okt!$R$43:$R$73)+SUMIF(Nov!$L$43:$L$73,$A35,Nov!$R$43:$R$73)+SUMIF(Dez!$L$43:$L$73,$A35,Dez!$R$43:$R$73))</f>
        <v>0</v>
      </c>
      <c r="L35" s="37" t="str">
        <f t="shared" si="1"/>
        <v/>
      </c>
      <c r="M35" s="85">
        <f>IF(ISBLANK($B35),"",SUMIF(Jan!$L$9:$L$39,$A35,Jan!S$9:S$39)+SUMIF(Feb!$L$9:$L$39,$A35,Feb!S$9:S$39)+SUMIF(Mar!$L$9:$L$39,$A35,Mar!S$9:S$39)+SUMIF(Apr!$L$9:$L$39,$A35,Apr!S$9:S$39)+SUMIF(Mai!$L$9:$L$39,$A35,Mai!S$9:S$39)+SUMIF(Jun!$L$9:$L$39,$A35,Jun!S$9:S$39)+SUMIF(Jul!$L$9:$L$39,$A35,Jul!S$9:S$39)+SUMIF(Aug!$L$9:$L$39,$A35,Aug!S$9:S$39)+SUMIF(Sep!$L$9:$L$39,$A35,Sep!S$9:S$39)+SUMIF(Okt!$L$9:$L$39,$A35,Okt!S$9:S$39)+SUMIF(Nov!$L$9:$L$39,$A35,Nov!S$9:S$39)+SUMIF(Dez!$L$9:$L$39,$A35,Dez!S$9:S$39))</f>
        <v>0</v>
      </c>
      <c r="N35" s="6">
        <f>IF(ISBLANK($B35),"",SUMIF(Jan!$L$43:$L$73,$A35,Jan!S$43:S$73)+SUMIF(Feb!$L$43:$L$73,$A35,Feb!S$43:S$73)+SUMIF(Mar!$L$43:$L$73,$A35,Mar!S$43:S$73)+SUMIF(Apr!$L$43:$L$73,$A35,Apr!S$43:S$73)+SUMIF(Mai!$L$43:$L$73,$A35,Mai!S$43:S$73)+SUMIF(Jun!$L$43:$L$73,$A35,Jun!S$43:S$73)+SUMIF(Jul!$L$43:$L$73,$A35,Jul!S$43:S$73)+SUMIF(Aug!$L$43:$L$73,$A35,Aug!S$43:S$73)+SUMIF(Sep!$L$43:$L$73,$A35,Sep!S$43:S$73)+SUMIF(Okt!$L$43:$L$73,$A35,Okt!S$43:S$73)+SUMIF(Nov!$L$43:$L$73,$A35,Nov!S$43:S$73)+SUMIF(Dez!$L$43:$L$73,$A35,Dez!S$43:S$73))</f>
        <v>0</v>
      </c>
      <c r="O35" s="38">
        <f t="shared" si="2"/>
        <v>0</v>
      </c>
      <c r="P35" s="86"/>
      <c r="Q35" s="37"/>
      <c r="R35" s="480"/>
      <c r="S35" s="86" t="str">
        <f t="shared" si="3"/>
        <v/>
      </c>
      <c r="T35" s="37" t="str">
        <f t="shared" si="4"/>
        <v/>
      </c>
      <c r="U35" s="69"/>
      <c r="V35" s="69"/>
      <c r="W35" s="69"/>
      <c r="X35" s="21" t="s">
        <v>513</v>
      </c>
    </row>
    <row r="36" spans="1:24" x14ac:dyDescent="0.2">
      <c r="A36" s="2">
        <v>25</v>
      </c>
      <c r="B36" s="33">
        <v>22.1</v>
      </c>
      <c r="C36" s="20" t="s">
        <v>49</v>
      </c>
      <c r="D36" s="20"/>
      <c r="E36" s="244" t="str">
        <f t="shared" si="5"/>
        <v/>
      </c>
      <c r="F36" s="140"/>
      <c r="G36" s="76">
        <f>IF(ISBLANK($B36),"",COUNTIF(Jan!$L$9:$L$39,$A36)+COUNTIF(Feb!$L$9:$L$39,$A36)+COUNTIF(Mar!$L$9:$L$39,$A36)+COUNTIF(Apr!$L$9:$L$39,$A36)+COUNTIF(Mai!$L$9:$L$39,$A36)+COUNTIF(Jun!$L$9:$L$39,$A36)+COUNTIF(Jul!$L$9:$L$39,$A36)+COUNTIF(Aug!$L$9:$L$39,$A36)+COUNTIF(Sep!$L$9:$L$39,$A36)+COUNTIF(Okt!$L$9:$L$39,$A36)+COUNTIF(Nov!$L$9:$L$39,$A36)+COUNTIF(Dez!$L$9:$L$39,$A36))</f>
        <v>0</v>
      </c>
      <c r="H36" s="74">
        <f>IF(ISBLANK($B36),"",COUNTIF(Jan!$L$43:$L$73,$A36)+COUNTIF(Feb!$L$43:$L$73,$A36)+COUNTIF(Mar!$L$43:$L$73,$A36)+COUNTIF(Apr!$L$43:$L$73,$A36)+COUNTIF(Mai!$L$43:$L$73,$A36)+COUNTIF(Jun!$L$43:$L$73,$A36)+COUNTIF(Jul!$L$43:$L$73,$A36)+COUNTIF(Aug!$L$43:$L$73,$A36)+COUNTIF(Sep!$L$43:$L$73,$A36)+COUNTIF(Okt!$L$43:$L$73,$A36)+COUNTIF(Nov!$L$43:$L$73,$A36)+COUNTIF(Dez!$L$43:$L$73,$A36))</f>
        <v>0</v>
      </c>
      <c r="I36" s="67">
        <f t="shared" si="0"/>
        <v>0</v>
      </c>
      <c r="J36" s="6">
        <f>IF(ISBLANK($B36),"",SUMIF(Jan!$L$9:$L$39,$A36,Jan!$R$9:$R$39)+SUMIF(Feb!$L$9:$L$39,$A36,Feb!$R$9:$R$39)+SUMIF(Mar!$L$9:$L$39,$A36,Mar!$R$9:$R$39)+SUMIF(Apr!$L$9:$L$39,$A36,Apr!$R$9:$R$39)+SUMIF(Mai!$L$9:$L$39,$A36,Mai!$R$9:$R$39)+SUMIF(Jun!$L$9:$L$39,$A36,Jun!$R$9:$R$39)+SUMIF(Jul!$L$9:$L$39,$A36,Jul!$R$9:$R$39)+SUMIF(Aug!$L$9:$L$39,$A36,Aug!$R$9:$R$39)+SUMIF(Sep!$L$9:$L$39,$A36,Sep!$R$9:$R$39)+SUMIF(Okt!$L$9:$L$39,$A36,Okt!$R$9:$R$39)+SUMIF(Nov!$L$9:$L$39,$A36,Nov!$R$9:$R$39)+SUMIF(Dez!$L$9:$L$39,$A36,Dez!$R$9:$R$39))</f>
        <v>0</v>
      </c>
      <c r="K36" s="6">
        <f>IF(ISBLANK($B36),"",SUMIF(Jan!$L$43:$L$73,$A36,Jan!$R$43:$R$73)+SUMIF(Feb!$L$43:$L$73,$A36,Feb!$R$43:$R$73)+SUMIF(Mar!$L$43:$L$73,$A36,Mar!$R$43:$R$73)+SUMIF(Apr!$L$43:$L$73,$A36,Apr!$R$43:$R$73)+SUMIF(Mai!$L$43:$L$73,$A36,Mai!$R$43:$R$73)+SUMIF(Jun!$L$43:$L$73,$A36,Jun!$R$43:$R$73)+SUMIF(Jul!$L$43:$L$73,$A36,Jul!$R$43:$R$73)+SUMIF(Aug!$L$43:$L$73,$A36,Aug!$R$43:$R$73)+SUMIF(Sep!$L$43:$L$73,$A36,Sep!$R$43:$R$73)+SUMIF(Okt!$L$43:$L$73,$A36,Okt!$R$43:$R$73)+SUMIF(Nov!$L$43:$L$73,$A36,Nov!$R$43:$R$73)+SUMIF(Dez!$L$43:$L$73,$A36,Dez!$R$43:$R$73))</f>
        <v>0</v>
      </c>
      <c r="L36" s="37" t="str">
        <f t="shared" si="1"/>
        <v/>
      </c>
      <c r="M36" s="85">
        <f>IF(ISBLANK($B36),"",SUMIF(Jan!$L$9:$L$39,$A36,Jan!S$9:S$39)+SUMIF(Feb!$L$9:$L$39,$A36,Feb!S$9:S$39)+SUMIF(Mar!$L$9:$L$39,$A36,Mar!S$9:S$39)+SUMIF(Apr!$L$9:$L$39,$A36,Apr!S$9:S$39)+SUMIF(Mai!$L$9:$L$39,$A36,Mai!S$9:S$39)+SUMIF(Jun!$L$9:$L$39,$A36,Jun!S$9:S$39)+SUMIF(Jul!$L$9:$L$39,$A36,Jul!S$9:S$39)+SUMIF(Aug!$L$9:$L$39,$A36,Aug!S$9:S$39)+SUMIF(Sep!$L$9:$L$39,$A36,Sep!S$9:S$39)+SUMIF(Okt!$L$9:$L$39,$A36,Okt!S$9:S$39)+SUMIF(Nov!$L$9:$L$39,$A36,Nov!S$9:S$39)+SUMIF(Dez!$L$9:$L$39,$A36,Dez!S$9:S$39))</f>
        <v>0</v>
      </c>
      <c r="N36" s="6">
        <f>IF(ISBLANK($B36),"",SUMIF(Jan!$L$43:$L$73,$A36,Jan!S$43:S$73)+SUMIF(Feb!$L$43:$L$73,$A36,Feb!S$43:S$73)+SUMIF(Mar!$L$43:$L$73,$A36,Mar!S$43:S$73)+SUMIF(Apr!$L$43:$L$73,$A36,Apr!S$43:S$73)+SUMIF(Mai!$L$43:$L$73,$A36,Mai!S$43:S$73)+SUMIF(Jun!$L$43:$L$73,$A36,Jun!S$43:S$73)+SUMIF(Jul!$L$43:$L$73,$A36,Jul!S$43:S$73)+SUMIF(Aug!$L$43:$L$73,$A36,Aug!S$43:S$73)+SUMIF(Sep!$L$43:$L$73,$A36,Sep!S$43:S$73)+SUMIF(Okt!$L$43:$L$73,$A36,Okt!S$43:S$73)+SUMIF(Nov!$L$43:$L$73,$A36,Nov!S$43:S$73)+SUMIF(Dez!$L$43:$L$73,$A36,Dez!S$43:S$73))</f>
        <v>0</v>
      </c>
      <c r="O36" s="38">
        <f t="shared" si="2"/>
        <v>0</v>
      </c>
      <c r="P36" s="86"/>
      <c r="Q36" s="37"/>
      <c r="R36" s="480"/>
      <c r="S36" s="86" t="str">
        <f t="shared" si="3"/>
        <v/>
      </c>
      <c r="T36" s="37" t="str">
        <f t="shared" si="4"/>
        <v/>
      </c>
      <c r="U36" s="69"/>
      <c r="V36" s="69"/>
      <c r="W36" s="69"/>
      <c r="X36" s="21" t="s">
        <v>50</v>
      </c>
    </row>
    <row r="37" spans="1:24" x14ac:dyDescent="0.2">
      <c r="A37" s="2">
        <v>26</v>
      </c>
      <c r="B37" s="33">
        <v>22.14</v>
      </c>
      <c r="C37" s="20" t="s">
        <v>76</v>
      </c>
      <c r="D37" s="20" t="s">
        <v>438</v>
      </c>
      <c r="E37" s="244" t="str">
        <f t="shared" si="5"/>
        <v>url</v>
      </c>
      <c r="F37" s="140">
        <v>149</v>
      </c>
      <c r="G37" s="76">
        <f>IF(ISBLANK($B37),"",COUNTIF(Jan!$L$9:$L$39,$A37)+COUNTIF(Feb!$L$9:$L$39,$A37)+COUNTIF(Mar!$L$9:$L$39,$A37)+COUNTIF(Apr!$L$9:$L$39,$A37)+COUNTIF(Mai!$L$9:$L$39,$A37)+COUNTIF(Jun!$L$9:$L$39,$A37)+COUNTIF(Jul!$L$9:$L$39,$A37)+COUNTIF(Aug!$L$9:$L$39,$A37)+COUNTIF(Sep!$L$9:$L$39,$A37)+COUNTIF(Okt!$L$9:$L$39,$A37)+COUNTIF(Nov!$L$9:$L$39,$A37)+COUNTIF(Dez!$L$9:$L$39,$A37))</f>
        <v>0</v>
      </c>
      <c r="H37" s="74">
        <f>IF(ISBLANK($B37),"",COUNTIF(Jan!$L$43:$L$73,$A37)+COUNTIF(Feb!$L$43:$L$73,$A37)+COUNTIF(Mar!$L$43:$L$73,$A37)+COUNTIF(Apr!$L$43:$L$73,$A37)+COUNTIF(Mai!$L$43:$L$73,$A37)+COUNTIF(Jun!$L$43:$L$73,$A37)+COUNTIF(Jul!$L$43:$L$73,$A37)+COUNTIF(Aug!$L$43:$L$73,$A37)+COUNTIF(Sep!$L$43:$L$73,$A37)+COUNTIF(Okt!$L$43:$L$73,$A37)+COUNTIF(Nov!$L$43:$L$73,$A37)+COUNTIF(Dez!$L$43:$L$73,$A37))</f>
        <v>0</v>
      </c>
      <c r="I37" s="67">
        <f t="shared" si="0"/>
        <v>0</v>
      </c>
      <c r="J37" s="6">
        <f>IF(ISBLANK($B37),"",SUMIF(Jan!$L$9:$L$39,$A37,Jan!$R$9:$R$39)+SUMIF(Feb!$L$9:$L$39,$A37,Feb!$R$9:$R$39)+SUMIF(Mar!$L$9:$L$39,$A37,Mar!$R$9:$R$39)+SUMIF(Apr!$L$9:$L$39,$A37,Apr!$R$9:$R$39)+SUMIF(Mai!$L$9:$L$39,$A37,Mai!$R$9:$R$39)+SUMIF(Jun!$L$9:$L$39,$A37,Jun!$R$9:$R$39)+SUMIF(Jul!$L$9:$L$39,$A37,Jul!$R$9:$R$39)+SUMIF(Aug!$L$9:$L$39,$A37,Aug!$R$9:$R$39)+SUMIF(Sep!$L$9:$L$39,$A37,Sep!$R$9:$R$39)+SUMIF(Okt!$L$9:$L$39,$A37,Okt!$R$9:$R$39)+SUMIF(Nov!$L$9:$L$39,$A37,Nov!$R$9:$R$39)+SUMIF(Dez!$L$9:$L$39,$A37,Dez!$R$9:$R$39))</f>
        <v>0</v>
      </c>
      <c r="K37" s="6">
        <f>IF(ISBLANK($B37),"",SUMIF(Jan!$L$43:$L$73,$A37,Jan!$R$43:$R$73)+SUMIF(Feb!$L$43:$L$73,$A37,Feb!$R$43:$R$73)+SUMIF(Mar!$L$43:$L$73,$A37,Mar!$R$43:$R$73)+SUMIF(Apr!$L$43:$L$73,$A37,Apr!$R$43:$R$73)+SUMIF(Mai!$L$43:$L$73,$A37,Mai!$R$43:$R$73)+SUMIF(Jun!$L$43:$L$73,$A37,Jun!$R$43:$R$73)+SUMIF(Jul!$L$43:$L$73,$A37,Jul!$R$43:$R$73)+SUMIF(Aug!$L$43:$L$73,$A37,Aug!$R$43:$R$73)+SUMIF(Sep!$L$43:$L$73,$A37,Sep!$R$43:$R$73)+SUMIF(Okt!$L$43:$L$73,$A37,Okt!$R$43:$R$73)+SUMIF(Nov!$L$43:$L$73,$A37,Nov!$R$43:$R$73)+SUMIF(Dez!$L$43:$L$73,$A37,Dez!$R$43:$R$73))</f>
        <v>0</v>
      </c>
      <c r="L37" s="37" t="str">
        <f t="shared" si="1"/>
        <v/>
      </c>
      <c r="M37" s="85">
        <f>IF(ISBLANK($B37),"",SUMIF(Jan!$L$9:$L$39,$A37,Jan!S$9:S$39)+SUMIF(Feb!$L$9:$L$39,$A37,Feb!S$9:S$39)+SUMIF(Mar!$L$9:$L$39,$A37,Mar!S$9:S$39)+SUMIF(Apr!$L$9:$L$39,$A37,Apr!S$9:S$39)+SUMIF(Mai!$L$9:$L$39,$A37,Mai!S$9:S$39)+SUMIF(Jun!$L$9:$L$39,$A37,Jun!S$9:S$39)+SUMIF(Jul!$L$9:$L$39,$A37,Jul!S$9:S$39)+SUMIF(Aug!$L$9:$L$39,$A37,Aug!S$9:S$39)+SUMIF(Sep!$L$9:$L$39,$A37,Sep!S$9:S$39)+SUMIF(Okt!$L$9:$L$39,$A37,Okt!S$9:S$39)+SUMIF(Nov!$L$9:$L$39,$A37,Nov!S$9:S$39)+SUMIF(Dez!$L$9:$L$39,$A37,Dez!S$9:S$39))</f>
        <v>0</v>
      </c>
      <c r="N37" s="6">
        <f>IF(ISBLANK($B37),"",SUMIF(Jan!$L$43:$L$73,$A37,Jan!S$43:S$73)+SUMIF(Feb!$L$43:$L$73,$A37,Feb!S$43:S$73)+SUMIF(Mar!$L$43:$L$73,$A37,Mar!S$43:S$73)+SUMIF(Apr!$L$43:$L$73,$A37,Apr!S$43:S$73)+SUMIF(Mai!$L$43:$L$73,$A37,Mai!S$43:S$73)+SUMIF(Jun!$L$43:$L$73,$A37,Jun!S$43:S$73)+SUMIF(Jul!$L$43:$L$73,$A37,Jul!S$43:S$73)+SUMIF(Aug!$L$43:$L$73,$A37,Aug!S$43:S$73)+SUMIF(Sep!$L$43:$L$73,$A37,Sep!S$43:S$73)+SUMIF(Okt!$L$43:$L$73,$A37,Okt!S$43:S$73)+SUMIF(Nov!$L$43:$L$73,$A37,Nov!S$43:S$73)+SUMIF(Dez!$L$43:$L$73,$A37,Dez!S$43:S$73))</f>
        <v>0</v>
      </c>
      <c r="O37" s="38">
        <f t="shared" si="2"/>
        <v>0</v>
      </c>
      <c r="P37" s="86"/>
      <c r="Q37" s="37"/>
      <c r="R37" s="480"/>
      <c r="S37" s="86" t="str">
        <f t="shared" si="3"/>
        <v/>
      </c>
      <c r="T37" s="37" t="str">
        <f t="shared" si="4"/>
        <v/>
      </c>
      <c r="U37" s="69"/>
      <c r="V37" s="69"/>
      <c r="W37" s="69"/>
      <c r="X37" s="21" t="s">
        <v>514</v>
      </c>
    </row>
    <row r="38" spans="1:24" x14ac:dyDescent="0.2">
      <c r="A38" s="2">
        <v>27</v>
      </c>
      <c r="B38" s="33">
        <v>23</v>
      </c>
      <c r="C38" s="20" t="s">
        <v>64</v>
      </c>
      <c r="D38" s="20"/>
      <c r="E38" s="244" t="str">
        <f t="shared" si="5"/>
        <v/>
      </c>
      <c r="F38" s="140">
        <v>817</v>
      </c>
      <c r="G38" s="76">
        <f>IF(ISBLANK($B38),"",COUNTIF(Jan!$L$9:$L$39,$A38)+COUNTIF(Feb!$L$9:$L$39,$A38)+COUNTIF(Mar!$L$9:$L$39,$A38)+COUNTIF(Apr!$L$9:$L$39,$A38)+COUNTIF(Mai!$L$9:$L$39,$A38)+COUNTIF(Jun!$L$9:$L$39,$A38)+COUNTIF(Jul!$L$9:$L$39,$A38)+COUNTIF(Aug!$L$9:$L$39,$A38)+COUNTIF(Sep!$L$9:$L$39,$A38)+COUNTIF(Okt!$L$9:$L$39,$A38)+COUNTIF(Nov!$L$9:$L$39,$A38)+COUNTIF(Dez!$L$9:$L$39,$A38))</f>
        <v>0</v>
      </c>
      <c r="H38" s="74">
        <f>IF(ISBLANK($B38),"",COUNTIF(Jan!$L$43:$L$73,$A38)+COUNTIF(Feb!$L$43:$L$73,$A38)+COUNTIF(Mar!$L$43:$L$73,$A38)+COUNTIF(Apr!$L$43:$L$73,$A38)+COUNTIF(Mai!$L$43:$L$73,$A38)+COUNTIF(Jun!$L$43:$L$73,$A38)+COUNTIF(Jul!$L$43:$L$73,$A38)+COUNTIF(Aug!$L$43:$L$73,$A38)+COUNTIF(Sep!$L$43:$L$73,$A38)+COUNTIF(Okt!$L$43:$L$73,$A38)+COUNTIF(Nov!$L$43:$L$73,$A38)+COUNTIF(Dez!$L$43:$L$73,$A38))</f>
        <v>0</v>
      </c>
      <c r="I38" s="67">
        <f t="shared" si="0"/>
        <v>0</v>
      </c>
      <c r="J38" s="6">
        <f>IF(ISBLANK($B38),"",SUMIF(Jan!$L$9:$L$39,$A38,Jan!$R$9:$R$39)+SUMIF(Feb!$L$9:$L$39,$A38,Feb!$R$9:$R$39)+SUMIF(Mar!$L$9:$L$39,$A38,Mar!$R$9:$R$39)+SUMIF(Apr!$L$9:$L$39,$A38,Apr!$R$9:$R$39)+SUMIF(Mai!$L$9:$L$39,$A38,Mai!$R$9:$R$39)+SUMIF(Jun!$L$9:$L$39,$A38,Jun!$R$9:$R$39)+SUMIF(Jul!$L$9:$L$39,$A38,Jul!$R$9:$R$39)+SUMIF(Aug!$L$9:$L$39,$A38,Aug!$R$9:$R$39)+SUMIF(Sep!$L$9:$L$39,$A38,Sep!$R$9:$R$39)+SUMIF(Okt!$L$9:$L$39,$A38,Okt!$R$9:$R$39)+SUMIF(Nov!$L$9:$L$39,$A38,Nov!$R$9:$R$39)+SUMIF(Dez!$L$9:$L$39,$A38,Dez!$R$9:$R$39))</f>
        <v>0</v>
      </c>
      <c r="K38" s="6">
        <f>IF(ISBLANK($B38),"",SUMIF(Jan!$L$43:$L$73,$A38,Jan!$R$43:$R$73)+SUMIF(Feb!$L$43:$L$73,$A38,Feb!$R$43:$R$73)+SUMIF(Mar!$L$43:$L$73,$A38,Mar!$R$43:$R$73)+SUMIF(Apr!$L$43:$L$73,$A38,Apr!$R$43:$R$73)+SUMIF(Mai!$L$43:$L$73,$A38,Mai!$R$43:$R$73)+SUMIF(Jun!$L$43:$L$73,$A38,Jun!$R$43:$R$73)+SUMIF(Jul!$L$43:$L$73,$A38,Jul!$R$43:$R$73)+SUMIF(Aug!$L$43:$L$73,$A38,Aug!$R$43:$R$73)+SUMIF(Sep!$L$43:$L$73,$A38,Sep!$R$43:$R$73)+SUMIF(Okt!$L$43:$L$73,$A38,Okt!$R$43:$R$73)+SUMIF(Nov!$L$43:$L$73,$A38,Nov!$R$43:$R$73)+SUMIF(Dez!$L$43:$L$73,$A38,Dez!$R$43:$R$73))</f>
        <v>0</v>
      </c>
      <c r="L38" s="37" t="str">
        <f t="shared" si="1"/>
        <v/>
      </c>
      <c r="M38" s="85">
        <f>IF(ISBLANK($B38),"",SUMIF(Jan!$L$9:$L$39,$A38,Jan!S$9:S$39)+SUMIF(Feb!$L$9:$L$39,$A38,Feb!S$9:S$39)+SUMIF(Mar!$L$9:$L$39,$A38,Mar!S$9:S$39)+SUMIF(Apr!$L$9:$L$39,$A38,Apr!S$9:S$39)+SUMIF(Mai!$L$9:$L$39,$A38,Mai!S$9:S$39)+SUMIF(Jun!$L$9:$L$39,$A38,Jun!S$9:S$39)+SUMIF(Jul!$L$9:$L$39,$A38,Jul!S$9:S$39)+SUMIF(Aug!$L$9:$L$39,$A38,Aug!S$9:S$39)+SUMIF(Sep!$L$9:$L$39,$A38,Sep!S$9:S$39)+SUMIF(Okt!$L$9:$L$39,$A38,Okt!S$9:S$39)+SUMIF(Nov!$L$9:$L$39,$A38,Nov!S$9:S$39)+SUMIF(Dez!$L$9:$L$39,$A38,Dez!S$9:S$39))</f>
        <v>0</v>
      </c>
      <c r="N38" s="6">
        <f>IF(ISBLANK($B38),"",SUMIF(Jan!$L$43:$L$73,$A38,Jan!S$43:S$73)+SUMIF(Feb!$L$43:$L$73,$A38,Feb!S$43:S$73)+SUMIF(Mar!$L$43:$L$73,$A38,Mar!S$43:S$73)+SUMIF(Apr!$L$43:$L$73,$A38,Apr!S$43:S$73)+SUMIF(Mai!$L$43:$L$73,$A38,Mai!S$43:S$73)+SUMIF(Jun!$L$43:$L$73,$A38,Jun!S$43:S$73)+SUMIF(Jul!$L$43:$L$73,$A38,Jul!S$43:S$73)+SUMIF(Aug!$L$43:$L$73,$A38,Aug!S$43:S$73)+SUMIF(Sep!$L$43:$L$73,$A38,Sep!S$43:S$73)+SUMIF(Okt!$L$43:$L$73,$A38,Okt!S$43:S$73)+SUMIF(Nov!$L$43:$L$73,$A38,Nov!S$43:S$73)+SUMIF(Dez!$L$43:$L$73,$A38,Dez!S$43:S$73))</f>
        <v>0</v>
      </c>
      <c r="O38" s="38">
        <f t="shared" si="2"/>
        <v>0</v>
      </c>
      <c r="P38" s="86"/>
      <c r="Q38" s="37"/>
      <c r="R38" s="480"/>
      <c r="S38" s="86" t="str">
        <f t="shared" si="3"/>
        <v/>
      </c>
      <c r="T38" s="37" t="str">
        <f t="shared" si="4"/>
        <v/>
      </c>
      <c r="U38" s="69"/>
      <c r="V38" s="69"/>
      <c r="W38" s="69"/>
      <c r="X38" s="21" t="s">
        <v>181</v>
      </c>
    </row>
    <row r="39" spans="1:24" x14ac:dyDescent="0.2">
      <c r="A39" s="2">
        <v>28</v>
      </c>
      <c r="B39" s="33">
        <v>23.5</v>
      </c>
      <c r="C39" s="20" t="s">
        <v>51</v>
      </c>
      <c r="D39" s="20"/>
      <c r="E39" s="244" t="str">
        <f t="shared" si="5"/>
        <v/>
      </c>
      <c r="F39" s="140"/>
      <c r="G39" s="76">
        <f>IF(ISBLANK($B39),"",COUNTIF(Jan!$L$9:$L$39,$A39)+COUNTIF(Feb!$L$9:$L$39,$A39)+COUNTIF(Mar!$L$9:$L$39,$A39)+COUNTIF(Apr!$L$9:$L$39,$A39)+COUNTIF(Mai!$L$9:$L$39,$A39)+COUNTIF(Jun!$L$9:$L$39,$A39)+COUNTIF(Jul!$L$9:$L$39,$A39)+COUNTIF(Aug!$L$9:$L$39,$A39)+COUNTIF(Sep!$L$9:$L$39,$A39)+COUNTIF(Okt!$L$9:$L$39,$A39)+COUNTIF(Nov!$L$9:$L$39,$A39)+COUNTIF(Dez!$L$9:$L$39,$A39))</f>
        <v>0</v>
      </c>
      <c r="H39" s="74">
        <f>IF(ISBLANK($B39),"",COUNTIF(Jan!$L$43:$L$73,$A39)+COUNTIF(Feb!$L$43:$L$73,$A39)+COUNTIF(Mar!$L$43:$L$73,$A39)+COUNTIF(Apr!$L$43:$L$73,$A39)+COUNTIF(Mai!$L$43:$L$73,$A39)+COUNTIF(Jun!$L$43:$L$73,$A39)+COUNTIF(Jul!$L$43:$L$73,$A39)+COUNTIF(Aug!$L$43:$L$73,$A39)+COUNTIF(Sep!$L$43:$L$73,$A39)+COUNTIF(Okt!$L$43:$L$73,$A39)+COUNTIF(Nov!$L$43:$L$73,$A39)+COUNTIF(Dez!$L$43:$L$73,$A39))</f>
        <v>0</v>
      </c>
      <c r="I39" s="67">
        <f t="shared" si="0"/>
        <v>0</v>
      </c>
      <c r="J39" s="6">
        <f>IF(ISBLANK($B39),"",SUMIF(Jan!$L$9:$L$39,$A39,Jan!$R$9:$R$39)+SUMIF(Feb!$L$9:$L$39,$A39,Feb!$R$9:$R$39)+SUMIF(Mar!$L$9:$L$39,$A39,Mar!$R$9:$R$39)+SUMIF(Apr!$L$9:$L$39,$A39,Apr!$R$9:$R$39)+SUMIF(Mai!$L$9:$L$39,$A39,Mai!$R$9:$R$39)+SUMIF(Jun!$L$9:$L$39,$A39,Jun!$R$9:$R$39)+SUMIF(Jul!$L$9:$L$39,$A39,Jul!$R$9:$R$39)+SUMIF(Aug!$L$9:$L$39,$A39,Aug!$R$9:$R$39)+SUMIF(Sep!$L$9:$L$39,$A39,Sep!$R$9:$R$39)+SUMIF(Okt!$L$9:$L$39,$A39,Okt!$R$9:$R$39)+SUMIF(Nov!$L$9:$L$39,$A39,Nov!$R$9:$R$39)+SUMIF(Dez!$L$9:$L$39,$A39,Dez!$R$9:$R$39))</f>
        <v>0</v>
      </c>
      <c r="K39" s="6">
        <f>IF(ISBLANK($B39),"",SUMIF(Jan!$L$43:$L$73,$A39,Jan!$R$43:$R$73)+SUMIF(Feb!$L$43:$L$73,$A39,Feb!$R$43:$R$73)+SUMIF(Mar!$L$43:$L$73,$A39,Mar!$R$43:$R$73)+SUMIF(Apr!$L$43:$L$73,$A39,Apr!$R$43:$R$73)+SUMIF(Mai!$L$43:$L$73,$A39,Mai!$R$43:$R$73)+SUMIF(Jun!$L$43:$L$73,$A39,Jun!$R$43:$R$73)+SUMIF(Jul!$L$43:$L$73,$A39,Jul!$R$43:$R$73)+SUMIF(Aug!$L$43:$L$73,$A39,Aug!$R$43:$R$73)+SUMIF(Sep!$L$43:$L$73,$A39,Sep!$R$43:$R$73)+SUMIF(Okt!$L$43:$L$73,$A39,Okt!$R$43:$R$73)+SUMIF(Nov!$L$43:$L$73,$A39,Nov!$R$43:$R$73)+SUMIF(Dez!$L$43:$L$73,$A39,Dez!$R$43:$R$73))</f>
        <v>0</v>
      </c>
      <c r="L39" s="37" t="str">
        <f t="shared" si="1"/>
        <v/>
      </c>
      <c r="M39" s="85">
        <f>IF(ISBLANK($B39),"",SUMIF(Jan!$L$9:$L$39,$A39,Jan!S$9:S$39)+SUMIF(Feb!$L$9:$L$39,$A39,Feb!S$9:S$39)+SUMIF(Mar!$L$9:$L$39,$A39,Mar!S$9:S$39)+SUMIF(Apr!$L$9:$L$39,$A39,Apr!S$9:S$39)+SUMIF(Mai!$L$9:$L$39,$A39,Mai!S$9:S$39)+SUMIF(Jun!$L$9:$L$39,$A39,Jun!S$9:S$39)+SUMIF(Jul!$L$9:$L$39,$A39,Jul!S$9:S$39)+SUMIF(Aug!$L$9:$L$39,$A39,Aug!S$9:S$39)+SUMIF(Sep!$L$9:$L$39,$A39,Sep!S$9:S$39)+SUMIF(Okt!$L$9:$L$39,$A39,Okt!S$9:S$39)+SUMIF(Nov!$L$9:$L$39,$A39,Nov!S$9:S$39)+SUMIF(Dez!$L$9:$L$39,$A39,Dez!S$9:S$39))</f>
        <v>0</v>
      </c>
      <c r="N39" s="6">
        <f>IF(ISBLANK($B39),"",SUMIF(Jan!$L$43:$L$73,$A39,Jan!S$43:S$73)+SUMIF(Feb!$L$43:$L$73,$A39,Feb!S$43:S$73)+SUMIF(Mar!$L$43:$L$73,$A39,Mar!S$43:S$73)+SUMIF(Apr!$L$43:$L$73,$A39,Apr!S$43:S$73)+SUMIF(Mai!$L$43:$L$73,$A39,Mai!S$43:S$73)+SUMIF(Jun!$L$43:$L$73,$A39,Jun!S$43:S$73)+SUMIF(Jul!$L$43:$L$73,$A39,Jul!S$43:S$73)+SUMIF(Aug!$L$43:$L$73,$A39,Aug!S$43:S$73)+SUMIF(Sep!$L$43:$L$73,$A39,Sep!S$43:S$73)+SUMIF(Okt!$L$43:$L$73,$A39,Okt!S$43:S$73)+SUMIF(Nov!$L$43:$L$73,$A39,Nov!S$43:S$73)+SUMIF(Dez!$L$43:$L$73,$A39,Dez!S$43:S$73))</f>
        <v>0</v>
      </c>
      <c r="O39" s="38">
        <f t="shared" si="2"/>
        <v>0</v>
      </c>
      <c r="P39" s="86"/>
      <c r="Q39" s="37"/>
      <c r="R39" s="480"/>
      <c r="S39" s="86" t="str">
        <f t="shared" si="3"/>
        <v/>
      </c>
      <c r="T39" s="37" t="str">
        <f t="shared" si="4"/>
        <v/>
      </c>
      <c r="U39" s="69"/>
      <c r="V39" s="69"/>
      <c r="W39" s="69"/>
      <c r="X39" s="21" t="s">
        <v>182</v>
      </c>
    </row>
    <row r="40" spans="1:24" x14ac:dyDescent="0.2">
      <c r="A40" s="2">
        <v>29</v>
      </c>
      <c r="B40" s="33">
        <v>24</v>
      </c>
      <c r="C40" s="20" t="s">
        <v>641</v>
      </c>
      <c r="D40" s="20"/>
      <c r="E40" s="244" t="str">
        <f t="shared" si="5"/>
        <v/>
      </c>
      <c r="F40" s="140"/>
      <c r="G40" s="76">
        <f>IF(ISBLANK($B40),"",COUNTIF(Jan!$L$9:$L$39,$A40)+COUNTIF(Feb!$L$9:$L$39,$A40)+COUNTIF(Mar!$L$9:$L$39,$A40)+COUNTIF(Apr!$L$9:$L$39,$A40)+COUNTIF(Mai!$L$9:$L$39,$A40)+COUNTIF(Jun!$L$9:$L$39,$A40)+COUNTIF(Jul!$L$9:$L$39,$A40)+COUNTIF(Aug!$L$9:$L$39,$A40)+COUNTIF(Sep!$L$9:$L$39,$A40)+COUNTIF(Okt!$L$9:$L$39,$A40)+COUNTIF(Nov!$L$9:$L$39,$A40)+COUNTIF(Dez!$L$9:$L$39,$A40))</f>
        <v>0</v>
      </c>
      <c r="H40" s="74">
        <f>IF(ISBLANK($B40),"",COUNTIF(Jan!$L$43:$L$73,$A40)+COUNTIF(Feb!$L$43:$L$73,$A40)+COUNTIF(Mar!$L$43:$L$73,$A40)+COUNTIF(Apr!$L$43:$L$73,$A40)+COUNTIF(Mai!$L$43:$L$73,$A40)+COUNTIF(Jun!$L$43:$L$73,$A40)+COUNTIF(Jul!$L$43:$L$73,$A40)+COUNTIF(Aug!$L$43:$L$73,$A40)+COUNTIF(Sep!$L$43:$L$73,$A40)+COUNTIF(Okt!$L$43:$L$73,$A40)+COUNTIF(Nov!$L$43:$L$73,$A40)+COUNTIF(Dez!$L$43:$L$73,$A40))</f>
        <v>0</v>
      </c>
      <c r="I40" s="67">
        <f t="shared" si="0"/>
        <v>0</v>
      </c>
      <c r="J40" s="6">
        <f>IF(ISBLANK($B40),"",SUMIF(Jan!$L$9:$L$39,$A40,Jan!$R$9:$R$39)+SUMIF(Feb!$L$9:$L$39,$A40,Feb!$R$9:$R$39)+SUMIF(Mar!$L$9:$L$39,$A40,Mar!$R$9:$R$39)+SUMIF(Apr!$L$9:$L$39,$A40,Apr!$R$9:$R$39)+SUMIF(Mai!$L$9:$L$39,$A40,Mai!$R$9:$R$39)+SUMIF(Jun!$L$9:$L$39,$A40,Jun!$R$9:$R$39)+SUMIF(Jul!$L$9:$L$39,$A40,Jul!$R$9:$R$39)+SUMIF(Aug!$L$9:$L$39,$A40,Aug!$R$9:$R$39)+SUMIF(Sep!$L$9:$L$39,$A40,Sep!$R$9:$R$39)+SUMIF(Okt!$L$9:$L$39,$A40,Okt!$R$9:$R$39)+SUMIF(Nov!$L$9:$L$39,$A40,Nov!$R$9:$R$39)+SUMIF(Dez!$L$9:$L$39,$A40,Dez!$R$9:$R$39))</f>
        <v>0</v>
      </c>
      <c r="K40" s="6">
        <f>IF(ISBLANK($B40),"",SUMIF(Jan!$L$43:$L$73,$A40,Jan!$R$43:$R$73)+SUMIF(Feb!$L$43:$L$73,$A40,Feb!$R$43:$R$73)+SUMIF(Mar!$L$43:$L$73,$A40,Mar!$R$43:$R$73)+SUMIF(Apr!$L$43:$L$73,$A40,Apr!$R$43:$R$73)+SUMIF(Mai!$L$43:$L$73,$A40,Mai!$R$43:$R$73)+SUMIF(Jun!$L$43:$L$73,$A40,Jun!$R$43:$R$73)+SUMIF(Jul!$L$43:$L$73,$A40,Jul!$R$43:$R$73)+SUMIF(Aug!$L$43:$L$73,$A40,Aug!$R$43:$R$73)+SUMIF(Sep!$L$43:$L$73,$A40,Sep!$R$43:$R$73)+SUMIF(Okt!$L$43:$L$73,$A40,Okt!$R$43:$R$73)+SUMIF(Nov!$L$43:$L$73,$A40,Nov!$R$43:$R$73)+SUMIF(Dez!$L$43:$L$73,$A40,Dez!$R$43:$R$73))</f>
        <v>0</v>
      </c>
      <c r="L40" s="37" t="str">
        <f t="shared" si="1"/>
        <v/>
      </c>
      <c r="M40" s="85">
        <f>IF(ISBLANK($B40),"",SUMIF(Jan!$L$9:$L$39,$A40,Jan!S$9:S$39)+SUMIF(Feb!$L$9:$L$39,$A40,Feb!S$9:S$39)+SUMIF(Mar!$L$9:$L$39,$A40,Mar!S$9:S$39)+SUMIF(Apr!$L$9:$L$39,$A40,Apr!S$9:S$39)+SUMIF(Mai!$L$9:$L$39,$A40,Mai!S$9:S$39)+SUMIF(Jun!$L$9:$L$39,$A40,Jun!S$9:S$39)+SUMIF(Jul!$L$9:$L$39,$A40,Jul!S$9:S$39)+SUMIF(Aug!$L$9:$L$39,$A40,Aug!S$9:S$39)+SUMIF(Sep!$L$9:$L$39,$A40,Sep!S$9:S$39)+SUMIF(Okt!$L$9:$L$39,$A40,Okt!S$9:S$39)+SUMIF(Nov!$L$9:$L$39,$A40,Nov!S$9:S$39)+SUMIF(Dez!$L$9:$L$39,$A40,Dez!S$9:S$39))</f>
        <v>0</v>
      </c>
      <c r="N40" s="6">
        <f>IF(ISBLANK($B40),"",SUMIF(Jan!$L$43:$L$73,$A40,Jan!S$43:S$73)+SUMIF(Feb!$L$43:$L$73,$A40,Feb!S$43:S$73)+SUMIF(Mar!$L$43:$L$73,$A40,Mar!S$43:S$73)+SUMIF(Apr!$L$43:$L$73,$A40,Apr!S$43:S$73)+SUMIF(Mai!$L$43:$L$73,$A40,Mai!S$43:S$73)+SUMIF(Jun!$L$43:$L$73,$A40,Jun!S$43:S$73)+SUMIF(Jul!$L$43:$L$73,$A40,Jul!S$43:S$73)+SUMIF(Aug!$L$43:$L$73,$A40,Aug!S$43:S$73)+SUMIF(Sep!$L$43:$L$73,$A40,Sep!S$43:S$73)+SUMIF(Okt!$L$43:$L$73,$A40,Okt!S$43:S$73)+SUMIF(Nov!$L$43:$L$73,$A40,Nov!S$43:S$73)+SUMIF(Dez!$L$43:$L$73,$A40,Dez!S$43:S$73))</f>
        <v>0</v>
      </c>
      <c r="O40" s="38">
        <f t="shared" si="2"/>
        <v>0</v>
      </c>
      <c r="P40" s="86"/>
      <c r="Q40" s="37"/>
      <c r="R40" s="480"/>
      <c r="S40" s="86" t="str">
        <f t="shared" si="3"/>
        <v/>
      </c>
      <c r="T40" s="37" t="str">
        <f t="shared" si="4"/>
        <v/>
      </c>
      <c r="U40" s="69"/>
      <c r="V40" s="69"/>
      <c r="W40" s="69"/>
      <c r="X40" s="21" t="s">
        <v>105</v>
      </c>
    </row>
    <row r="41" spans="1:24" x14ac:dyDescent="0.2">
      <c r="A41" s="2">
        <v>30</v>
      </c>
      <c r="B41" s="33">
        <v>22</v>
      </c>
      <c r="C41" s="20" t="s">
        <v>376</v>
      </c>
      <c r="D41" s="20"/>
      <c r="E41" s="244" t="str">
        <f t="shared" si="5"/>
        <v/>
      </c>
      <c r="F41" s="140"/>
      <c r="G41" s="76">
        <f>IF(ISBLANK($B41),"",COUNTIF(Jan!$L$9:$L$39,$A41)+COUNTIF(Feb!$L$9:$L$39,$A41)+COUNTIF(Mar!$L$9:$L$39,$A41)+COUNTIF(Apr!$L$9:$L$39,$A41)+COUNTIF(Mai!$L$9:$L$39,$A41)+COUNTIF(Jun!$L$9:$L$39,$A41)+COUNTIF(Jul!$L$9:$L$39,$A41)+COUNTIF(Aug!$L$9:$L$39,$A41)+COUNTIF(Sep!$L$9:$L$39,$A41)+COUNTIF(Okt!$L$9:$L$39,$A41)+COUNTIF(Nov!$L$9:$L$39,$A41)+COUNTIF(Dez!$L$9:$L$39,$A41))</f>
        <v>0</v>
      </c>
      <c r="H41" s="74">
        <f>IF(ISBLANK($B41),"",COUNTIF(Jan!$L$43:$L$73,$A41)+COUNTIF(Feb!$L$43:$L$73,$A41)+COUNTIF(Mar!$L$43:$L$73,$A41)+COUNTIF(Apr!$L$43:$L$73,$A41)+COUNTIF(Mai!$L$43:$L$73,$A41)+COUNTIF(Jun!$L$43:$L$73,$A41)+COUNTIF(Jul!$L$43:$L$73,$A41)+COUNTIF(Aug!$L$43:$L$73,$A41)+COUNTIF(Sep!$L$43:$L$73,$A41)+COUNTIF(Okt!$L$43:$L$73,$A41)+COUNTIF(Nov!$L$43:$L$73,$A41)+COUNTIF(Dez!$L$43:$L$73,$A41))</f>
        <v>0</v>
      </c>
      <c r="I41" s="67">
        <f t="shared" si="0"/>
        <v>0</v>
      </c>
      <c r="J41" s="6">
        <f>IF(ISBLANK($B41),"",SUMIF(Jan!$L$9:$L$39,$A41,Jan!$R$9:$R$39)+SUMIF(Feb!$L$9:$L$39,$A41,Feb!$R$9:$R$39)+SUMIF(Mar!$L$9:$L$39,$A41,Mar!$R$9:$R$39)+SUMIF(Apr!$L$9:$L$39,$A41,Apr!$R$9:$R$39)+SUMIF(Mai!$L$9:$L$39,$A41,Mai!$R$9:$R$39)+SUMIF(Jun!$L$9:$L$39,$A41,Jun!$R$9:$R$39)+SUMIF(Jul!$L$9:$L$39,$A41,Jul!$R$9:$R$39)+SUMIF(Aug!$L$9:$L$39,$A41,Aug!$R$9:$R$39)+SUMIF(Sep!$L$9:$L$39,$A41,Sep!$R$9:$R$39)+SUMIF(Okt!$L$9:$L$39,$A41,Okt!$R$9:$R$39)+SUMIF(Nov!$L$9:$L$39,$A41,Nov!$R$9:$R$39)+SUMIF(Dez!$L$9:$L$39,$A41,Dez!$R$9:$R$39))</f>
        <v>0</v>
      </c>
      <c r="K41" s="6">
        <f>IF(ISBLANK($B41),"",SUMIF(Jan!$L$43:$L$73,$A41,Jan!$R$43:$R$73)+SUMIF(Feb!$L$43:$L$73,$A41,Feb!$R$43:$R$73)+SUMIF(Mar!$L$43:$L$73,$A41,Mar!$R$43:$R$73)+SUMIF(Apr!$L$43:$L$73,$A41,Apr!$R$43:$R$73)+SUMIF(Mai!$L$43:$L$73,$A41,Mai!$R$43:$R$73)+SUMIF(Jun!$L$43:$L$73,$A41,Jun!$R$43:$R$73)+SUMIF(Jul!$L$43:$L$73,$A41,Jul!$R$43:$R$73)+SUMIF(Aug!$L$43:$L$73,$A41,Aug!$R$43:$R$73)+SUMIF(Sep!$L$43:$L$73,$A41,Sep!$R$43:$R$73)+SUMIF(Okt!$L$43:$L$73,$A41,Okt!$R$43:$R$73)+SUMIF(Nov!$L$43:$L$73,$A41,Nov!$R$43:$R$73)+SUMIF(Dez!$L$43:$L$73,$A41,Dez!$R$43:$R$73))</f>
        <v>0</v>
      </c>
      <c r="L41" s="37" t="str">
        <f t="shared" si="1"/>
        <v/>
      </c>
      <c r="M41" s="85">
        <f>IF(ISBLANK($B41),"",SUMIF(Jan!$L$9:$L$39,$A41,Jan!S$9:S$39)+SUMIF(Feb!$L$9:$L$39,$A41,Feb!S$9:S$39)+SUMIF(Mar!$L$9:$L$39,$A41,Mar!S$9:S$39)+SUMIF(Apr!$L$9:$L$39,$A41,Apr!S$9:S$39)+SUMIF(Mai!$L$9:$L$39,$A41,Mai!S$9:S$39)+SUMIF(Jun!$L$9:$L$39,$A41,Jun!S$9:S$39)+SUMIF(Jul!$L$9:$L$39,$A41,Jul!S$9:S$39)+SUMIF(Aug!$L$9:$L$39,$A41,Aug!S$9:S$39)+SUMIF(Sep!$L$9:$L$39,$A41,Sep!S$9:S$39)+SUMIF(Okt!$L$9:$L$39,$A41,Okt!S$9:S$39)+SUMIF(Nov!$L$9:$L$39,$A41,Nov!S$9:S$39)+SUMIF(Dez!$L$9:$L$39,$A41,Dez!S$9:S$39))</f>
        <v>0</v>
      </c>
      <c r="N41" s="6">
        <f>IF(ISBLANK($B41),"",SUMIF(Jan!$L$43:$L$73,$A41,Jan!S$43:S$73)+SUMIF(Feb!$L$43:$L$73,$A41,Feb!S$43:S$73)+SUMIF(Mar!$L$43:$L$73,$A41,Mar!S$43:S$73)+SUMIF(Apr!$L$43:$L$73,$A41,Apr!S$43:S$73)+SUMIF(Mai!$L$43:$L$73,$A41,Mai!S$43:S$73)+SUMIF(Jun!$L$43:$L$73,$A41,Jun!S$43:S$73)+SUMIF(Jul!$L$43:$L$73,$A41,Jul!S$43:S$73)+SUMIF(Aug!$L$43:$L$73,$A41,Aug!S$43:S$73)+SUMIF(Sep!$L$43:$L$73,$A41,Sep!S$43:S$73)+SUMIF(Okt!$L$43:$L$73,$A41,Okt!S$43:S$73)+SUMIF(Nov!$L$43:$L$73,$A41,Nov!S$43:S$73)+SUMIF(Dez!$L$43:$L$73,$A41,Dez!S$43:S$73))</f>
        <v>0</v>
      </c>
      <c r="O41" s="38">
        <f t="shared" si="2"/>
        <v>0</v>
      </c>
      <c r="P41" s="86"/>
      <c r="Q41" s="37"/>
      <c r="R41" s="480"/>
      <c r="S41" s="86" t="str">
        <f t="shared" si="3"/>
        <v/>
      </c>
      <c r="T41" s="37" t="str">
        <f t="shared" si="4"/>
        <v/>
      </c>
      <c r="U41" s="69"/>
      <c r="V41" s="69"/>
      <c r="W41" s="69"/>
      <c r="X41" s="21" t="s">
        <v>378</v>
      </c>
    </row>
    <row r="42" spans="1:24" x14ac:dyDescent="0.2">
      <c r="A42" s="2">
        <v>31</v>
      </c>
      <c r="B42" s="33">
        <v>24.1</v>
      </c>
      <c r="C42" s="20" t="s">
        <v>375</v>
      </c>
      <c r="D42" s="20"/>
      <c r="E42" s="244" t="str">
        <f t="shared" si="5"/>
        <v/>
      </c>
      <c r="F42" s="140">
        <v>209</v>
      </c>
      <c r="G42" s="76">
        <f>IF(ISBLANK($B42),"",COUNTIF(Jan!$L$9:$L$39,$A42)+COUNTIF(Feb!$L$9:$L$39,$A42)+COUNTIF(Mar!$L$9:$L$39,$A42)+COUNTIF(Apr!$L$9:$L$39,$A42)+COUNTIF(Mai!$L$9:$L$39,$A42)+COUNTIF(Jun!$L$9:$L$39,$A42)+COUNTIF(Jul!$L$9:$L$39,$A42)+COUNTIF(Aug!$L$9:$L$39,$A42)+COUNTIF(Sep!$L$9:$L$39,$A42)+COUNTIF(Okt!$L$9:$L$39,$A42)+COUNTIF(Nov!$L$9:$L$39,$A42)+COUNTIF(Dez!$L$9:$L$39,$A42))</f>
        <v>0</v>
      </c>
      <c r="H42" s="74">
        <f>IF(ISBLANK($B42),"",COUNTIF(Jan!$L$43:$L$73,$A42)+COUNTIF(Feb!$L$43:$L$73,$A42)+COUNTIF(Mar!$L$43:$L$73,$A42)+COUNTIF(Apr!$L$43:$L$73,$A42)+COUNTIF(Mai!$L$43:$L$73,$A42)+COUNTIF(Jun!$L$43:$L$73,$A42)+COUNTIF(Jul!$L$43:$L$73,$A42)+COUNTIF(Aug!$L$43:$L$73,$A42)+COUNTIF(Sep!$L$43:$L$73,$A42)+COUNTIF(Okt!$L$43:$L$73,$A42)+COUNTIF(Nov!$L$43:$L$73,$A42)+COUNTIF(Dez!$L$43:$L$73,$A42))</f>
        <v>0</v>
      </c>
      <c r="I42" s="67">
        <f t="shared" si="0"/>
        <v>0</v>
      </c>
      <c r="J42" s="6">
        <f>IF(ISBLANK($B42),"",SUMIF(Jan!$L$9:$L$39,$A42,Jan!$R$9:$R$39)+SUMIF(Feb!$L$9:$L$39,$A42,Feb!$R$9:$R$39)+SUMIF(Mar!$L$9:$L$39,$A42,Mar!$R$9:$R$39)+SUMIF(Apr!$L$9:$L$39,$A42,Apr!$R$9:$R$39)+SUMIF(Mai!$L$9:$L$39,$A42,Mai!$R$9:$R$39)+SUMIF(Jun!$L$9:$L$39,$A42,Jun!$R$9:$R$39)+SUMIF(Jul!$L$9:$L$39,$A42,Jul!$R$9:$R$39)+SUMIF(Aug!$L$9:$L$39,$A42,Aug!$R$9:$R$39)+SUMIF(Sep!$L$9:$L$39,$A42,Sep!$R$9:$R$39)+SUMIF(Okt!$L$9:$L$39,$A42,Okt!$R$9:$R$39)+SUMIF(Nov!$L$9:$L$39,$A42,Nov!$R$9:$R$39)+SUMIF(Dez!$L$9:$L$39,$A42,Dez!$R$9:$R$39))</f>
        <v>0</v>
      </c>
      <c r="K42" s="6">
        <f>IF(ISBLANK($B42),"",SUMIF(Jan!$L$43:$L$73,$A42,Jan!$R$43:$R$73)+SUMIF(Feb!$L$43:$L$73,$A42,Feb!$R$43:$R$73)+SUMIF(Mar!$L$43:$L$73,$A42,Mar!$R$43:$R$73)+SUMIF(Apr!$L$43:$L$73,$A42,Apr!$R$43:$R$73)+SUMIF(Mai!$L$43:$L$73,$A42,Mai!$R$43:$R$73)+SUMIF(Jun!$L$43:$L$73,$A42,Jun!$R$43:$R$73)+SUMIF(Jul!$L$43:$L$73,$A42,Jul!$R$43:$R$73)+SUMIF(Aug!$L$43:$L$73,$A42,Aug!$R$43:$R$73)+SUMIF(Sep!$L$43:$L$73,$A42,Sep!$R$43:$R$73)+SUMIF(Okt!$L$43:$L$73,$A42,Okt!$R$43:$R$73)+SUMIF(Nov!$L$43:$L$73,$A42,Nov!$R$43:$R$73)+SUMIF(Dez!$L$43:$L$73,$A42,Dez!$R$43:$R$73))</f>
        <v>0</v>
      </c>
      <c r="L42" s="37" t="str">
        <f t="shared" si="1"/>
        <v/>
      </c>
      <c r="M42" s="85">
        <f>IF(ISBLANK($B42),"",SUMIF(Jan!$L$9:$L$39,$A42,Jan!S$9:S$39)+SUMIF(Feb!$L$9:$L$39,$A42,Feb!S$9:S$39)+SUMIF(Mar!$L$9:$L$39,$A42,Mar!S$9:S$39)+SUMIF(Apr!$L$9:$L$39,$A42,Apr!S$9:S$39)+SUMIF(Mai!$L$9:$L$39,$A42,Mai!S$9:S$39)+SUMIF(Jun!$L$9:$L$39,$A42,Jun!S$9:S$39)+SUMIF(Jul!$L$9:$L$39,$A42,Jul!S$9:S$39)+SUMIF(Aug!$L$9:$L$39,$A42,Aug!S$9:S$39)+SUMIF(Sep!$L$9:$L$39,$A42,Sep!S$9:S$39)+SUMIF(Okt!$L$9:$L$39,$A42,Okt!S$9:S$39)+SUMIF(Nov!$L$9:$L$39,$A42,Nov!S$9:S$39)+SUMIF(Dez!$L$9:$L$39,$A42,Dez!S$9:S$39))</f>
        <v>0</v>
      </c>
      <c r="N42" s="6">
        <f>IF(ISBLANK($B42),"",SUMIF(Jan!$L$43:$L$73,$A42,Jan!S$43:S$73)+SUMIF(Feb!$L$43:$L$73,$A42,Feb!S$43:S$73)+SUMIF(Mar!$L$43:$L$73,$A42,Mar!S$43:S$73)+SUMIF(Apr!$L$43:$L$73,$A42,Apr!S$43:S$73)+SUMIF(Mai!$L$43:$L$73,$A42,Mai!S$43:S$73)+SUMIF(Jun!$L$43:$L$73,$A42,Jun!S$43:S$73)+SUMIF(Jul!$L$43:$L$73,$A42,Jul!S$43:S$73)+SUMIF(Aug!$L$43:$L$73,$A42,Aug!S$43:S$73)+SUMIF(Sep!$L$43:$L$73,$A42,Sep!S$43:S$73)+SUMIF(Okt!$L$43:$L$73,$A42,Okt!S$43:S$73)+SUMIF(Nov!$L$43:$L$73,$A42,Nov!S$43:S$73)+SUMIF(Dez!$L$43:$L$73,$A42,Dez!S$43:S$73))</f>
        <v>0</v>
      </c>
      <c r="O42" s="38">
        <f t="shared" si="2"/>
        <v>0</v>
      </c>
      <c r="P42" s="86"/>
      <c r="Q42" s="37"/>
      <c r="R42" s="480"/>
      <c r="S42" s="86" t="str">
        <f t="shared" si="3"/>
        <v/>
      </c>
      <c r="T42" s="37" t="str">
        <f t="shared" si="4"/>
        <v/>
      </c>
      <c r="U42" s="69"/>
      <c r="V42" s="69"/>
      <c r="W42" s="69"/>
      <c r="X42" s="21" t="s">
        <v>377</v>
      </c>
    </row>
    <row r="43" spans="1:24" x14ac:dyDescent="0.2">
      <c r="A43" s="2">
        <v>32</v>
      </c>
      <c r="B43" s="33">
        <v>25.8</v>
      </c>
      <c r="C43" s="20" t="s">
        <v>114</v>
      </c>
      <c r="D43" s="20"/>
      <c r="E43" s="244" t="str">
        <f t="shared" si="5"/>
        <v/>
      </c>
      <c r="F43" s="140"/>
      <c r="G43" s="76">
        <f>IF(ISBLANK($B43),"",COUNTIF(Jan!$L$9:$L$39,$A43)+COUNTIF(Feb!$L$9:$L$39,$A43)+COUNTIF(Mar!$L$9:$L$39,$A43)+COUNTIF(Apr!$L$9:$L$39,$A43)+COUNTIF(Mai!$L$9:$L$39,$A43)+COUNTIF(Jun!$L$9:$L$39,$A43)+COUNTIF(Jul!$L$9:$L$39,$A43)+COUNTIF(Aug!$L$9:$L$39,$A43)+COUNTIF(Sep!$L$9:$L$39,$A43)+COUNTIF(Okt!$L$9:$L$39,$A43)+COUNTIF(Nov!$L$9:$L$39,$A43)+COUNTIF(Dez!$L$9:$L$39,$A43))</f>
        <v>0</v>
      </c>
      <c r="H43" s="74">
        <f>IF(ISBLANK($B43),"",COUNTIF(Jan!$L$43:$L$73,$A43)+COUNTIF(Feb!$L$43:$L$73,$A43)+COUNTIF(Mar!$L$43:$L$73,$A43)+COUNTIF(Apr!$L$43:$L$73,$A43)+COUNTIF(Mai!$L$43:$L$73,$A43)+COUNTIF(Jun!$L$43:$L$73,$A43)+COUNTIF(Jul!$L$43:$L$73,$A43)+COUNTIF(Aug!$L$43:$L$73,$A43)+COUNTIF(Sep!$L$43:$L$73,$A43)+COUNTIF(Okt!$L$43:$L$73,$A43)+COUNTIF(Nov!$L$43:$L$73,$A43)+COUNTIF(Dez!$L$43:$L$73,$A43))</f>
        <v>0</v>
      </c>
      <c r="I43" s="67">
        <f t="shared" si="0"/>
        <v>0</v>
      </c>
      <c r="J43" s="6">
        <f>IF(ISBLANK($B43),"",SUMIF(Jan!$L$9:$L$39,$A43,Jan!$R$9:$R$39)+SUMIF(Feb!$L$9:$L$39,$A43,Feb!$R$9:$R$39)+SUMIF(Mar!$L$9:$L$39,$A43,Mar!$R$9:$R$39)+SUMIF(Apr!$L$9:$L$39,$A43,Apr!$R$9:$R$39)+SUMIF(Mai!$L$9:$L$39,$A43,Mai!$R$9:$R$39)+SUMIF(Jun!$L$9:$L$39,$A43,Jun!$R$9:$R$39)+SUMIF(Jul!$L$9:$L$39,$A43,Jul!$R$9:$R$39)+SUMIF(Aug!$L$9:$L$39,$A43,Aug!$R$9:$R$39)+SUMIF(Sep!$L$9:$L$39,$A43,Sep!$R$9:$R$39)+SUMIF(Okt!$L$9:$L$39,$A43,Okt!$R$9:$R$39)+SUMIF(Nov!$L$9:$L$39,$A43,Nov!$R$9:$R$39)+SUMIF(Dez!$L$9:$L$39,$A43,Dez!$R$9:$R$39))</f>
        <v>0</v>
      </c>
      <c r="K43" s="6">
        <f>IF(ISBLANK($B43),"",SUMIF(Jan!$L$43:$L$73,$A43,Jan!$R$43:$R$73)+SUMIF(Feb!$L$43:$L$73,$A43,Feb!$R$43:$R$73)+SUMIF(Mar!$L$43:$L$73,$A43,Mar!$R$43:$R$73)+SUMIF(Apr!$L$43:$L$73,$A43,Apr!$R$43:$R$73)+SUMIF(Mai!$L$43:$L$73,$A43,Mai!$R$43:$R$73)+SUMIF(Jun!$L$43:$L$73,$A43,Jun!$R$43:$R$73)+SUMIF(Jul!$L$43:$L$73,$A43,Jul!$R$43:$R$73)+SUMIF(Aug!$L$43:$L$73,$A43,Aug!$R$43:$R$73)+SUMIF(Sep!$L$43:$L$73,$A43,Sep!$R$43:$R$73)+SUMIF(Okt!$L$43:$L$73,$A43,Okt!$R$43:$R$73)+SUMIF(Nov!$L$43:$L$73,$A43,Nov!$R$43:$R$73)+SUMIF(Dez!$L$43:$L$73,$A43,Dez!$R$43:$R$73))</f>
        <v>0</v>
      </c>
      <c r="L43" s="37" t="str">
        <f t="shared" si="1"/>
        <v/>
      </c>
      <c r="M43" s="85">
        <f>IF(ISBLANK($B43),"",SUMIF(Jan!$L$9:$L$39,$A43,Jan!S$9:S$39)+SUMIF(Feb!$L$9:$L$39,$A43,Feb!S$9:S$39)+SUMIF(Mar!$L$9:$L$39,$A43,Mar!S$9:S$39)+SUMIF(Apr!$L$9:$L$39,$A43,Apr!S$9:S$39)+SUMIF(Mai!$L$9:$L$39,$A43,Mai!S$9:S$39)+SUMIF(Jun!$L$9:$L$39,$A43,Jun!S$9:S$39)+SUMIF(Jul!$L$9:$L$39,$A43,Jul!S$9:S$39)+SUMIF(Aug!$L$9:$L$39,$A43,Aug!S$9:S$39)+SUMIF(Sep!$L$9:$L$39,$A43,Sep!S$9:S$39)+SUMIF(Okt!$L$9:$L$39,$A43,Okt!S$9:S$39)+SUMIF(Nov!$L$9:$L$39,$A43,Nov!S$9:S$39)+SUMIF(Dez!$L$9:$L$39,$A43,Dez!S$9:S$39))</f>
        <v>0</v>
      </c>
      <c r="N43" s="6">
        <f>IF(ISBLANK($B43),"",SUMIF(Jan!$L$43:$L$73,$A43,Jan!S$43:S$73)+SUMIF(Feb!$L$43:$L$73,$A43,Feb!S$43:S$73)+SUMIF(Mar!$L$43:$L$73,$A43,Mar!S$43:S$73)+SUMIF(Apr!$L$43:$L$73,$A43,Apr!S$43:S$73)+SUMIF(Mai!$L$43:$L$73,$A43,Mai!S$43:S$73)+SUMIF(Jun!$L$43:$L$73,$A43,Jun!S$43:S$73)+SUMIF(Jul!$L$43:$L$73,$A43,Jul!S$43:S$73)+SUMIF(Aug!$L$43:$L$73,$A43,Aug!S$43:S$73)+SUMIF(Sep!$L$43:$L$73,$A43,Sep!S$43:S$73)+SUMIF(Okt!$L$43:$L$73,$A43,Okt!S$43:S$73)+SUMIF(Nov!$L$43:$L$73,$A43,Nov!S$43:S$73)+SUMIF(Dez!$L$43:$L$73,$A43,Dez!S$43:S$73))</f>
        <v>0</v>
      </c>
      <c r="O43" s="38">
        <f t="shared" si="2"/>
        <v>0</v>
      </c>
      <c r="P43" s="86"/>
      <c r="Q43" s="37"/>
      <c r="R43" s="480"/>
      <c r="S43" s="86" t="str">
        <f t="shared" si="3"/>
        <v/>
      </c>
      <c r="T43" s="37" t="str">
        <f t="shared" si="4"/>
        <v/>
      </c>
      <c r="U43" s="69"/>
      <c r="V43" s="69"/>
      <c r="W43" s="69"/>
      <c r="X43" s="21" t="s">
        <v>115</v>
      </c>
    </row>
    <row r="44" spans="1:24" x14ac:dyDescent="0.2">
      <c r="A44" s="2">
        <v>33</v>
      </c>
      <c r="B44" s="33">
        <v>27.1</v>
      </c>
      <c r="C44" s="20" t="s">
        <v>64</v>
      </c>
      <c r="D44" s="20"/>
      <c r="E44" s="244" t="str">
        <f t="shared" si="5"/>
        <v/>
      </c>
      <c r="F44" s="140"/>
      <c r="G44" s="76">
        <f>IF(ISBLANK($B44),"",COUNTIF(Jan!$L$9:$L$39,$A44)+COUNTIF(Feb!$L$9:$L$39,$A44)+COUNTIF(Mar!$L$9:$L$39,$A44)+COUNTIF(Apr!$L$9:$L$39,$A44)+COUNTIF(Mai!$L$9:$L$39,$A44)+COUNTIF(Jun!$L$9:$L$39,$A44)+COUNTIF(Jul!$L$9:$L$39,$A44)+COUNTIF(Aug!$L$9:$L$39,$A44)+COUNTIF(Sep!$L$9:$L$39,$A44)+COUNTIF(Okt!$L$9:$L$39,$A44)+COUNTIF(Nov!$L$9:$L$39,$A44)+COUNTIF(Dez!$L$9:$L$39,$A44))</f>
        <v>0</v>
      </c>
      <c r="H44" s="74">
        <f>IF(ISBLANK($B44),"",COUNTIF(Jan!$L$43:$L$73,$A44)+COUNTIF(Feb!$L$43:$L$73,$A44)+COUNTIF(Mar!$L$43:$L$73,$A44)+COUNTIF(Apr!$L$43:$L$73,$A44)+COUNTIF(Mai!$L$43:$L$73,$A44)+COUNTIF(Jun!$L$43:$L$73,$A44)+COUNTIF(Jul!$L$43:$L$73,$A44)+COUNTIF(Aug!$L$43:$L$73,$A44)+COUNTIF(Sep!$L$43:$L$73,$A44)+COUNTIF(Okt!$L$43:$L$73,$A44)+COUNTIF(Nov!$L$43:$L$73,$A44)+COUNTIF(Dez!$L$43:$L$73,$A44))</f>
        <v>0</v>
      </c>
      <c r="I44" s="67">
        <f t="shared" si="0"/>
        <v>0</v>
      </c>
      <c r="J44" s="6">
        <f>IF(ISBLANK($B44),"",SUMIF(Jan!$L$9:$L$39,$A44,Jan!$R$9:$R$39)+SUMIF(Feb!$L$9:$L$39,$A44,Feb!$R$9:$R$39)+SUMIF(Mar!$L$9:$L$39,$A44,Mar!$R$9:$R$39)+SUMIF(Apr!$L$9:$L$39,$A44,Apr!$R$9:$R$39)+SUMIF(Mai!$L$9:$L$39,$A44,Mai!$R$9:$R$39)+SUMIF(Jun!$L$9:$L$39,$A44,Jun!$R$9:$R$39)+SUMIF(Jul!$L$9:$L$39,$A44,Jul!$R$9:$R$39)+SUMIF(Aug!$L$9:$L$39,$A44,Aug!$R$9:$R$39)+SUMIF(Sep!$L$9:$L$39,$A44,Sep!$R$9:$R$39)+SUMIF(Okt!$L$9:$L$39,$A44,Okt!$R$9:$R$39)+SUMIF(Nov!$L$9:$L$39,$A44,Nov!$R$9:$R$39)+SUMIF(Dez!$L$9:$L$39,$A44,Dez!$R$9:$R$39))</f>
        <v>0</v>
      </c>
      <c r="K44" s="6">
        <f>IF(ISBLANK($B44),"",SUMIF(Jan!$L$43:$L$73,$A44,Jan!$R$43:$R$73)+SUMIF(Feb!$L$43:$L$73,$A44,Feb!$R$43:$R$73)+SUMIF(Mar!$L$43:$L$73,$A44,Mar!$R$43:$R$73)+SUMIF(Apr!$L$43:$L$73,$A44,Apr!$R$43:$R$73)+SUMIF(Mai!$L$43:$L$73,$A44,Mai!$R$43:$R$73)+SUMIF(Jun!$L$43:$L$73,$A44,Jun!$R$43:$R$73)+SUMIF(Jul!$L$43:$L$73,$A44,Jul!$R$43:$R$73)+SUMIF(Aug!$L$43:$L$73,$A44,Aug!$R$43:$R$73)+SUMIF(Sep!$L$43:$L$73,$A44,Sep!$R$43:$R$73)+SUMIF(Okt!$L$43:$L$73,$A44,Okt!$R$43:$R$73)+SUMIF(Nov!$L$43:$L$73,$A44,Nov!$R$43:$R$73)+SUMIF(Dez!$L$43:$L$73,$A44,Dez!$R$43:$R$73))</f>
        <v>0</v>
      </c>
      <c r="L44" s="37" t="str">
        <f t="shared" si="1"/>
        <v/>
      </c>
      <c r="M44" s="85">
        <f>IF(ISBLANK($B44),"",SUMIF(Jan!$L$9:$L$39,$A44,Jan!S$9:S$39)+SUMIF(Feb!$L$9:$L$39,$A44,Feb!S$9:S$39)+SUMIF(Mar!$L$9:$L$39,$A44,Mar!S$9:S$39)+SUMIF(Apr!$L$9:$L$39,$A44,Apr!S$9:S$39)+SUMIF(Mai!$L$9:$L$39,$A44,Mai!S$9:S$39)+SUMIF(Jun!$L$9:$L$39,$A44,Jun!S$9:S$39)+SUMIF(Jul!$L$9:$L$39,$A44,Jul!S$9:S$39)+SUMIF(Aug!$L$9:$L$39,$A44,Aug!S$9:S$39)+SUMIF(Sep!$L$9:$L$39,$A44,Sep!S$9:S$39)+SUMIF(Okt!$L$9:$L$39,$A44,Okt!S$9:S$39)+SUMIF(Nov!$L$9:$L$39,$A44,Nov!S$9:S$39)+SUMIF(Dez!$L$9:$L$39,$A44,Dez!S$9:S$39))</f>
        <v>0</v>
      </c>
      <c r="N44" s="6">
        <f>IF(ISBLANK($B44),"",SUMIF(Jan!$L$43:$L$73,$A44,Jan!S$43:S$73)+SUMIF(Feb!$L$43:$L$73,$A44,Feb!S$43:S$73)+SUMIF(Mar!$L$43:$L$73,$A44,Mar!S$43:S$73)+SUMIF(Apr!$L$43:$L$73,$A44,Apr!S$43:S$73)+SUMIF(Mai!$L$43:$L$73,$A44,Mai!S$43:S$73)+SUMIF(Jun!$L$43:$L$73,$A44,Jun!S$43:S$73)+SUMIF(Jul!$L$43:$L$73,$A44,Jul!S$43:S$73)+SUMIF(Aug!$L$43:$L$73,$A44,Aug!S$43:S$73)+SUMIF(Sep!$L$43:$L$73,$A44,Sep!S$43:S$73)+SUMIF(Okt!$L$43:$L$73,$A44,Okt!S$43:S$73)+SUMIF(Nov!$L$43:$L$73,$A44,Nov!S$43:S$73)+SUMIF(Dez!$L$43:$L$73,$A44,Dez!S$43:S$73))</f>
        <v>0</v>
      </c>
      <c r="O44" s="38">
        <f t="shared" si="2"/>
        <v>0</v>
      </c>
      <c r="P44" s="86"/>
      <c r="Q44" s="37"/>
      <c r="R44" s="480"/>
      <c r="S44" s="86" t="str">
        <f t="shared" si="3"/>
        <v/>
      </c>
      <c r="T44" s="37" t="str">
        <f t="shared" si="4"/>
        <v/>
      </c>
      <c r="U44" s="69"/>
      <c r="V44" s="69"/>
      <c r="W44" s="69"/>
      <c r="X44" s="21" t="s">
        <v>183</v>
      </c>
    </row>
    <row r="45" spans="1:24" x14ac:dyDescent="0.2">
      <c r="A45" s="2">
        <v>34</v>
      </c>
      <c r="B45" s="33">
        <v>29</v>
      </c>
      <c r="C45" s="20" t="s">
        <v>65</v>
      </c>
      <c r="D45" s="20" t="s">
        <v>469</v>
      </c>
      <c r="E45" s="244" t="str">
        <f t="shared" si="5"/>
        <v>url</v>
      </c>
      <c r="F45" s="140">
        <v>552</v>
      </c>
      <c r="G45" s="76">
        <f>IF(ISBLANK($B45),"",COUNTIF(Jan!$L$9:$L$39,$A45)+COUNTIF(Feb!$L$9:$L$39,$A45)+COUNTIF(Mar!$L$9:$L$39,$A45)+COUNTIF(Apr!$L$9:$L$39,$A45)+COUNTIF(Mai!$L$9:$L$39,$A45)+COUNTIF(Jun!$L$9:$L$39,$A45)+COUNTIF(Jul!$L$9:$L$39,$A45)+COUNTIF(Aug!$L$9:$L$39,$A45)+COUNTIF(Sep!$L$9:$L$39,$A45)+COUNTIF(Okt!$L$9:$L$39,$A45)+COUNTIF(Nov!$L$9:$L$39,$A45)+COUNTIF(Dez!$L$9:$L$39,$A45))</f>
        <v>0</v>
      </c>
      <c r="H45" s="74">
        <f>IF(ISBLANK($B45),"",COUNTIF(Jan!$L$43:$L$73,$A45)+COUNTIF(Feb!$L$43:$L$73,$A45)+COUNTIF(Mar!$L$43:$L$73,$A45)+COUNTIF(Apr!$L$43:$L$73,$A45)+COUNTIF(Mai!$L$43:$L$73,$A45)+COUNTIF(Jun!$L$43:$L$73,$A45)+COUNTIF(Jul!$L$43:$L$73,$A45)+COUNTIF(Aug!$L$43:$L$73,$A45)+COUNTIF(Sep!$L$43:$L$73,$A45)+COUNTIF(Okt!$L$43:$L$73,$A45)+COUNTIF(Nov!$L$43:$L$73,$A45)+COUNTIF(Dez!$L$43:$L$73,$A45))</f>
        <v>0</v>
      </c>
      <c r="I45" s="67">
        <f t="shared" si="0"/>
        <v>0</v>
      </c>
      <c r="J45" s="6">
        <f>IF(ISBLANK($B45),"",SUMIF(Jan!$L$9:$L$39,$A45,Jan!$R$9:$R$39)+SUMIF(Feb!$L$9:$L$39,$A45,Feb!$R$9:$R$39)+SUMIF(Mar!$L$9:$L$39,$A45,Mar!$R$9:$R$39)+SUMIF(Apr!$L$9:$L$39,$A45,Apr!$R$9:$R$39)+SUMIF(Mai!$L$9:$L$39,$A45,Mai!$R$9:$R$39)+SUMIF(Jun!$L$9:$L$39,$A45,Jun!$R$9:$R$39)+SUMIF(Jul!$L$9:$L$39,$A45,Jul!$R$9:$R$39)+SUMIF(Aug!$L$9:$L$39,$A45,Aug!$R$9:$R$39)+SUMIF(Sep!$L$9:$L$39,$A45,Sep!$R$9:$R$39)+SUMIF(Okt!$L$9:$L$39,$A45,Okt!$R$9:$R$39)+SUMIF(Nov!$L$9:$L$39,$A45,Nov!$R$9:$R$39)+SUMIF(Dez!$L$9:$L$39,$A45,Dez!$R$9:$R$39))</f>
        <v>0</v>
      </c>
      <c r="K45" s="6">
        <f>IF(ISBLANK($B45),"",SUMIF(Jan!$L$43:$L$73,$A45,Jan!$R$43:$R$73)+SUMIF(Feb!$L$43:$L$73,$A45,Feb!$R$43:$R$73)+SUMIF(Mar!$L$43:$L$73,$A45,Mar!$R$43:$R$73)+SUMIF(Apr!$L$43:$L$73,$A45,Apr!$R$43:$R$73)+SUMIF(Mai!$L$43:$L$73,$A45,Mai!$R$43:$R$73)+SUMIF(Jun!$L$43:$L$73,$A45,Jun!$R$43:$R$73)+SUMIF(Jul!$L$43:$L$73,$A45,Jul!$R$43:$R$73)+SUMIF(Aug!$L$43:$L$73,$A45,Aug!$R$43:$R$73)+SUMIF(Sep!$L$43:$L$73,$A45,Sep!$R$43:$R$73)+SUMIF(Okt!$L$43:$L$73,$A45,Okt!$R$43:$R$73)+SUMIF(Nov!$L$43:$L$73,$A45,Nov!$R$43:$R$73)+SUMIF(Dez!$L$43:$L$73,$A45,Dez!$R$43:$R$73))</f>
        <v>0</v>
      </c>
      <c r="L45" s="37" t="str">
        <f t="shared" si="1"/>
        <v/>
      </c>
      <c r="M45" s="85">
        <f>IF(ISBLANK($B45),"",SUMIF(Jan!$L$9:$L$39,$A45,Jan!S$9:S$39)+SUMIF(Feb!$L$9:$L$39,$A45,Feb!S$9:S$39)+SUMIF(Mar!$L$9:$L$39,$A45,Mar!S$9:S$39)+SUMIF(Apr!$L$9:$L$39,$A45,Apr!S$9:S$39)+SUMIF(Mai!$L$9:$L$39,$A45,Mai!S$9:S$39)+SUMIF(Jun!$L$9:$L$39,$A45,Jun!S$9:S$39)+SUMIF(Jul!$L$9:$L$39,$A45,Jul!S$9:S$39)+SUMIF(Aug!$L$9:$L$39,$A45,Aug!S$9:S$39)+SUMIF(Sep!$L$9:$L$39,$A45,Sep!S$9:S$39)+SUMIF(Okt!$L$9:$L$39,$A45,Okt!S$9:S$39)+SUMIF(Nov!$L$9:$L$39,$A45,Nov!S$9:S$39)+SUMIF(Dez!$L$9:$L$39,$A45,Dez!S$9:S$39))</f>
        <v>0</v>
      </c>
      <c r="N45" s="6">
        <f>IF(ISBLANK($B45),"",SUMIF(Jan!$L$43:$L$73,$A45,Jan!S$43:S$73)+SUMIF(Feb!$L$43:$L$73,$A45,Feb!S$43:S$73)+SUMIF(Mar!$L$43:$L$73,$A45,Mar!S$43:S$73)+SUMIF(Apr!$L$43:$L$73,$A45,Apr!S$43:S$73)+SUMIF(Mai!$L$43:$L$73,$A45,Mai!S$43:S$73)+SUMIF(Jun!$L$43:$L$73,$A45,Jun!S$43:S$73)+SUMIF(Jul!$L$43:$L$73,$A45,Jul!S$43:S$73)+SUMIF(Aug!$L$43:$L$73,$A45,Aug!S$43:S$73)+SUMIF(Sep!$L$43:$L$73,$A45,Sep!S$43:S$73)+SUMIF(Okt!$L$43:$L$73,$A45,Okt!S$43:S$73)+SUMIF(Nov!$L$43:$L$73,$A45,Nov!S$43:S$73)+SUMIF(Dez!$L$43:$L$73,$A45,Dez!S$43:S$73))</f>
        <v>0</v>
      </c>
      <c r="O45" s="38">
        <f t="shared" si="2"/>
        <v>0</v>
      </c>
      <c r="P45" s="86"/>
      <c r="Q45" s="37"/>
      <c r="R45" s="480"/>
      <c r="S45" s="86" t="str">
        <f t="shared" si="3"/>
        <v/>
      </c>
      <c r="T45" s="37" t="str">
        <f t="shared" si="4"/>
        <v/>
      </c>
      <c r="U45" s="69"/>
      <c r="V45" s="69"/>
      <c r="W45" s="69"/>
      <c r="X45" s="21" t="s">
        <v>108</v>
      </c>
    </row>
    <row r="46" spans="1:24" x14ac:dyDescent="0.2">
      <c r="A46" s="2">
        <v>35</v>
      </c>
      <c r="B46" s="33">
        <v>31.91</v>
      </c>
      <c r="C46" s="20" t="s">
        <v>106</v>
      </c>
      <c r="D46" s="20" t="s">
        <v>466</v>
      </c>
      <c r="E46" s="244" t="str">
        <f t="shared" si="5"/>
        <v>url</v>
      </c>
      <c r="F46" s="140">
        <v>575</v>
      </c>
      <c r="G46" s="76">
        <f>IF(ISBLANK($B46),"",COUNTIF(Jan!$L$9:$L$39,$A46)+COUNTIF(Feb!$L$9:$L$39,$A46)+COUNTIF(Mar!$L$9:$L$39,$A46)+COUNTIF(Apr!$L$9:$L$39,$A46)+COUNTIF(Mai!$L$9:$L$39,$A46)+COUNTIF(Jun!$L$9:$L$39,$A46)+COUNTIF(Jul!$L$9:$L$39,$A46)+COUNTIF(Aug!$L$9:$L$39,$A46)+COUNTIF(Sep!$L$9:$L$39,$A46)+COUNTIF(Okt!$L$9:$L$39,$A46)+COUNTIF(Nov!$L$9:$L$39,$A46)+COUNTIF(Dez!$L$9:$L$39,$A46))</f>
        <v>0</v>
      </c>
      <c r="H46" s="74">
        <f>IF(ISBLANK($B46),"",COUNTIF(Jan!$L$43:$L$73,$A46)+COUNTIF(Feb!$L$43:$L$73,$A46)+COUNTIF(Mar!$L$43:$L$73,$A46)+COUNTIF(Apr!$L$43:$L$73,$A46)+COUNTIF(Mai!$L$43:$L$73,$A46)+COUNTIF(Jun!$L$43:$L$73,$A46)+COUNTIF(Jul!$L$43:$L$73,$A46)+COUNTIF(Aug!$L$43:$L$73,$A46)+COUNTIF(Sep!$L$43:$L$73,$A46)+COUNTIF(Okt!$L$43:$L$73,$A46)+COUNTIF(Nov!$L$43:$L$73,$A46)+COUNTIF(Dez!$L$43:$L$73,$A46))</f>
        <v>0</v>
      </c>
      <c r="I46" s="67">
        <f t="shared" si="0"/>
        <v>0</v>
      </c>
      <c r="J46" s="6">
        <f>IF(ISBLANK($B46),"",SUMIF(Jan!$L$9:$L$39,$A46,Jan!$R$9:$R$39)+SUMIF(Feb!$L$9:$L$39,$A46,Feb!$R$9:$R$39)+SUMIF(Mar!$L$9:$L$39,$A46,Mar!$R$9:$R$39)+SUMIF(Apr!$L$9:$L$39,$A46,Apr!$R$9:$R$39)+SUMIF(Mai!$L$9:$L$39,$A46,Mai!$R$9:$R$39)+SUMIF(Jun!$L$9:$L$39,$A46,Jun!$R$9:$R$39)+SUMIF(Jul!$L$9:$L$39,$A46,Jul!$R$9:$R$39)+SUMIF(Aug!$L$9:$L$39,$A46,Aug!$R$9:$R$39)+SUMIF(Sep!$L$9:$L$39,$A46,Sep!$R$9:$R$39)+SUMIF(Okt!$L$9:$L$39,$A46,Okt!$R$9:$R$39)+SUMIF(Nov!$L$9:$L$39,$A46,Nov!$R$9:$R$39)+SUMIF(Dez!$L$9:$L$39,$A46,Dez!$R$9:$R$39))</f>
        <v>0</v>
      </c>
      <c r="K46" s="6">
        <f>IF(ISBLANK($B46),"",SUMIF(Jan!$L$43:$L$73,$A46,Jan!$R$43:$R$73)+SUMIF(Feb!$L$43:$L$73,$A46,Feb!$R$43:$R$73)+SUMIF(Mar!$L$43:$L$73,$A46,Mar!$R$43:$R$73)+SUMIF(Apr!$L$43:$L$73,$A46,Apr!$R$43:$R$73)+SUMIF(Mai!$L$43:$L$73,$A46,Mai!$R$43:$R$73)+SUMIF(Jun!$L$43:$L$73,$A46,Jun!$R$43:$R$73)+SUMIF(Jul!$L$43:$L$73,$A46,Jul!$R$43:$R$73)+SUMIF(Aug!$L$43:$L$73,$A46,Aug!$R$43:$R$73)+SUMIF(Sep!$L$43:$L$73,$A46,Sep!$R$43:$R$73)+SUMIF(Okt!$L$43:$L$73,$A46,Okt!$R$43:$R$73)+SUMIF(Nov!$L$43:$L$73,$A46,Nov!$R$43:$R$73)+SUMIF(Dez!$L$43:$L$73,$A46,Dez!$R$43:$R$73))</f>
        <v>0</v>
      </c>
      <c r="L46" s="37" t="str">
        <f t="shared" si="1"/>
        <v/>
      </c>
      <c r="M46" s="85">
        <f>IF(ISBLANK($B46),"",SUMIF(Jan!$L$9:$L$39,$A46,Jan!S$9:S$39)+SUMIF(Feb!$L$9:$L$39,$A46,Feb!S$9:S$39)+SUMIF(Mar!$L$9:$L$39,$A46,Mar!S$9:S$39)+SUMIF(Apr!$L$9:$L$39,$A46,Apr!S$9:S$39)+SUMIF(Mai!$L$9:$L$39,$A46,Mai!S$9:S$39)+SUMIF(Jun!$L$9:$L$39,$A46,Jun!S$9:S$39)+SUMIF(Jul!$L$9:$L$39,$A46,Jul!S$9:S$39)+SUMIF(Aug!$L$9:$L$39,$A46,Aug!S$9:S$39)+SUMIF(Sep!$L$9:$L$39,$A46,Sep!S$9:S$39)+SUMIF(Okt!$L$9:$L$39,$A46,Okt!S$9:S$39)+SUMIF(Nov!$L$9:$L$39,$A46,Nov!S$9:S$39)+SUMIF(Dez!$L$9:$L$39,$A46,Dez!S$9:S$39))</f>
        <v>0</v>
      </c>
      <c r="N46" s="6">
        <f>IF(ISBLANK($B46),"",SUMIF(Jan!$L$43:$L$73,$A46,Jan!S$43:S$73)+SUMIF(Feb!$L$43:$L$73,$A46,Feb!S$43:S$73)+SUMIF(Mar!$L$43:$L$73,$A46,Mar!S$43:S$73)+SUMIF(Apr!$L$43:$L$73,$A46,Apr!S$43:S$73)+SUMIF(Mai!$L$43:$L$73,$A46,Mai!S$43:S$73)+SUMIF(Jun!$L$43:$L$73,$A46,Jun!S$43:S$73)+SUMIF(Jul!$L$43:$L$73,$A46,Jul!S$43:S$73)+SUMIF(Aug!$L$43:$L$73,$A46,Aug!S$43:S$73)+SUMIF(Sep!$L$43:$L$73,$A46,Sep!S$43:S$73)+SUMIF(Okt!$L$43:$L$73,$A46,Okt!S$43:S$73)+SUMIF(Nov!$L$43:$L$73,$A46,Nov!S$43:S$73)+SUMIF(Dez!$L$43:$L$73,$A46,Dez!S$43:S$73))</f>
        <v>0</v>
      </c>
      <c r="O46" s="38">
        <f t="shared" si="2"/>
        <v>0</v>
      </c>
      <c r="P46" s="86"/>
      <c r="Q46" s="37"/>
      <c r="R46" s="480"/>
      <c r="S46" s="86" t="str">
        <f t="shared" si="3"/>
        <v/>
      </c>
      <c r="T46" s="37" t="str">
        <f t="shared" si="4"/>
        <v/>
      </c>
      <c r="U46" s="69"/>
      <c r="V46" s="69"/>
      <c r="W46" s="69"/>
      <c r="X46" s="21" t="s">
        <v>109</v>
      </c>
    </row>
    <row r="47" spans="1:24" x14ac:dyDescent="0.2">
      <c r="A47" s="2">
        <v>36</v>
      </c>
      <c r="B47" s="33">
        <v>33.6</v>
      </c>
      <c r="C47" s="20" t="s">
        <v>52</v>
      </c>
      <c r="D47" s="20"/>
      <c r="E47" s="244" t="str">
        <f t="shared" si="5"/>
        <v/>
      </c>
      <c r="F47" s="140"/>
      <c r="G47" s="76">
        <f>IF(ISBLANK($B47),"",COUNTIF(Jan!$L$9:$L$39,$A47)+COUNTIF(Feb!$L$9:$L$39,$A47)+COUNTIF(Mar!$L$9:$L$39,$A47)+COUNTIF(Apr!$L$9:$L$39,$A47)+COUNTIF(Mai!$L$9:$L$39,$A47)+COUNTIF(Jun!$L$9:$L$39,$A47)+COUNTIF(Jul!$L$9:$L$39,$A47)+COUNTIF(Aug!$L$9:$L$39,$A47)+COUNTIF(Sep!$L$9:$L$39,$A47)+COUNTIF(Okt!$L$9:$L$39,$A47)+COUNTIF(Nov!$L$9:$L$39,$A47)+COUNTIF(Dez!$L$9:$L$39,$A47))</f>
        <v>0</v>
      </c>
      <c r="H47" s="74">
        <f>IF(ISBLANK($B47),"",COUNTIF(Jan!$L$43:$L$73,$A47)+COUNTIF(Feb!$L$43:$L$73,$A47)+COUNTIF(Mar!$L$43:$L$73,$A47)+COUNTIF(Apr!$L$43:$L$73,$A47)+COUNTIF(Mai!$L$43:$L$73,$A47)+COUNTIF(Jun!$L$43:$L$73,$A47)+COUNTIF(Jul!$L$43:$L$73,$A47)+COUNTIF(Aug!$L$43:$L$73,$A47)+COUNTIF(Sep!$L$43:$L$73,$A47)+COUNTIF(Okt!$L$43:$L$73,$A47)+COUNTIF(Nov!$L$43:$L$73,$A47)+COUNTIF(Dez!$L$43:$L$73,$A47))</f>
        <v>0</v>
      </c>
      <c r="I47" s="67">
        <f t="shared" si="0"/>
        <v>0</v>
      </c>
      <c r="J47" s="6">
        <f>IF(ISBLANK($B47),"",SUMIF(Jan!$L$9:$L$39,$A47,Jan!$R$9:$R$39)+SUMIF(Feb!$L$9:$L$39,$A47,Feb!$R$9:$R$39)+SUMIF(Mar!$L$9:$L$39,$A47,Mar!$R$9:$R$39)+SUMIF(Apr!$L$9:$L$39,$A47,Apr!$R$9:$R$39)+SUMIF(Mai!$L$9:$L$39,$A47,Mai!$R$9:$R$39)+SUMIF(Jun!$L$9:$L$39,$A47,Jun!$R$9:$R$39)+SUMIF(Jul!$L$9:$L$39,$A47,Jul!$R$9:$R$39)+SUMIF(Aug!$L$9:$L$39,$A47,Aug!$R$9:$R$39)+SUMIF(Sep!$L$9:$L$39,$A47,Sep!$R$9:$R$39)+SUMIF(Okt!$L$9:$L$39,$A47,Okt!$R$9:$R$39)+SUMIF(Nov!$L$9:$L$39,$A47,Nov!$R$9:$R$39)+SUMIF(Dez!$L$9:$L$39,$A47,Dez!$R$9:$R$39))</f>
        <v>0</v>
      </c>
      <c r="K47" s="6">
        <f>IF(ISBLANK($B47),"",SUMIF(Jan!$L$43:$L$73,$A47,Jan!$R$43:$R$73)+SUMIF(Feb!$L$43:$L$73,$A47,Feb!$R$43:$R$73)+SUMIF(Mar!$L$43:$L$73,$A47,Mar!$R$43:$R$73)+SUMIF(Apr!$L$43:$L$73,$A47,Apr!$R$43:$R$73)+SUMIF(Mai!$L$43:$L$73,$A47,Mai!$R$43:$R$73)+SUMIF(Jun!$L$43:$L$73,$A47,Jun!$R$43:$R$73)+SUMIF(Jul!$L$43:$L$73,$A47,Jul!$R$43:$R$73)+SUMIF(Aug!$L$43:$L$73,$A47,Aug!$R$43:$R$73)+SUMIF(Sep!$L$43:$L$73,$A47,Sep!$R$43:$R$73)+SUMIF(Okt!$L$43:$L$73,$A47,Okt!$R$43:$R$73)+SUMIF(Nov!$L$43:$L$73,$A47,Nov!$R$43:$R$73)+SUMIF(Dez!$L$43:$L$73,$A47,Dez!$R$43:$R$73))</f>
        <v>0</v>
      </c>
      <c r="L47" s="37" t="str">
        <f t="shared" si="1"/>
        <v/>
      </c>
      <c r="M47" s="85">
        <f>IF(ISBLANK($B47),"",SUMIF(Jan!$L$9:$L$39,$A47,Jan!S$9:S$39)+SUMIF(Feb!$L$9:$L$39,$A47,Feb!S$9:S$39)+SUMIF(Mar!$L$9:$L$39,$A47,Mar!S$9:S$39)+SUMIF(Apr!$L$9:$L$39,$A47,Apr!S$9:S$39)+SUMIF(Mai!$L$9:$L$39,$A47,Mai!S$9:S$39)+SUMIF(Jun!$L$9:$L$39,$A47,Jun!S$9:S$39)+SUMIF(Jul!$L$9:$L$39,$A47,Jul!S$9:S$39)+SUMIF(Aug!$L$9:$L$39,$A47,Aug!S$9:S$39)+SUMIF(Sep!$L$9:$L$39,$A47,Sep!S$9:S$39)+SUMIF(Okt!$L$9:$L$39,$A47,Okt!S$9:S$39)+SUMIF(Nov!$L$9:$L$39,$A47,Nov!S$9:S$39)+SUMIF(Dez!$L$9:$L$39,$A47,Dez!S$9:S$39))</f>
        <v>0</v>
      </c>
      <c r="N47" s="6">
        <f>IF(ISBLANK($B47),"",SUMIF(Jan!$L$43:$L$73,$A47,Jan!S$43:S$73)+SUMIF(Feb!$L$43:$L$73,$A47,Feb!S$43:S$73)+SUMIF(Mar!$L$43:$L$73,$A47,Mar!S$43:S$73)+SUMIF(Apr!$L$43:$L$73,$A47,Apr!S$43:S$73)+SUMIF(Mai!$L$43:$L$73,$A47,Mai!S$43:S$73)+SUMIF(Jun!$L$43:$L$73,$A47,Jun!S$43:S$73)+SUMIF(Jul!$L$43:$L$73,$A47,Jul!S$43:S$73)+SUMIF(Aug!$L$43:$L$73,$A47,Aug!S$43:S$73)+SUMIF(Sep!$L$43:$L$73,$A47,Sep!S$43:S$73)+SUMIF(Okt!$L$43:$L$73,$A47,Okt!S$43:S$73)+SUMIF(Nov!$L$43:$L$73,$A47,Nov!S$43:S$73)+SUMIF(Dez!$L$43:$L$73,$A47,Dez!S$43:S$73))</f>
        <v>0</v>
      </c>
      <c r="O47" s="38">
        <f t="shared" si="2"/>
        <v>0</v>
      </c>
      <c r="P47" s="86"/>
      <c r="Q47" s="37"/>
      <c r="R47" s="480"/>
      <c r="S47" s="86" t="str">
        <f t="shared" si="3"/>
        <v/>
      </c>
      <c r="T47" s="37" t="str">
        <f t="shared" si="4"/>
        <v/>
      </c>
      <c r="U47" s="69"/>
      <c r="V47" s="69"/>
      <c r="W47" s="69"/>
      <c r="X47" s="21" t="s">
        <v>184</v>
      </c>
    </row>
    <row r="48" spans="1:24" x14ac:dyDescent="0.2">
      <c r="A48" s="2">
        <v>37</v>
      </c>
      <c r="B48" s="33">
        <v>34.1</v>
      </c>
      <c r="C48" s="20" t="s">
        <v>66</v>
      </c>
      <c r="D48" s="20"/>
      <c r="E48" s="244" t="str">
        <f t="shared" si="5"/>
        <v/>
      </c>
      <c r="F48" s="140"/>
      <c r="G48" s="76">
        <f>IF(ISBLANK($B48),"",COUNTIF(Jan!$L$9:$L$39,$A48)+COUNTIF(Feb!$L$9:$L$39,$A48)+COUNTIF(Mar!$L$9:$L$39,$A48)+COUNTIF(Apr!$L$9:$L$39,$A48)+COUNTIF(Mai!$L$9:$L$39,$A48)+COUNTIF(Jun!$L$9:$L$39,$A48)+COUNTIF(Jul!$L$9:$L$39,$A48)+COUNTIF(Aug!$L$9:$L$39,$A48)+COUNTIF(Sep!$L$9:$L$39,$A48)+COUNTIF(Okt!$L$9:$L$39,$A48)+COUNTIF(Nov!$L$9:$L$39,$A48)+COUNTIF(Dez!$L$9:$L$39,$A48))</f>
        <v>0</v>
      </c>
      <c r="H48" s="74">
        <f>IF(ISBLANK($B48),"",COUNTIF(Jan!$L$43:$L$73,$A48)+COUNTIF(Feb!$L$43:$L$73,$A48)+COUNTIF(Mar!$L$43:$L$73,$A48)+COUNTIF(Apr!$L$43:$L$73,$A48)+COUNTIF(Mai!$L$43:$L$73,$A48)+COUNTIF(Jun!$L$43:$L$73,$A48)+COUNTIF(Jul!$L$43:$L$73,$A48)+COUNTIF(Aug!$L$43:$L$73,$A48)+COUNTIF(Sep!$L$43:$L$73,$A48)+COUNTIF(Okt!$L$43:$L$73,$A48)+COUNTIF(Nov!$L$43:$L$73,$A48)+COUNTIF(Dez!$L$43:$L$73,$A48))</f>
        <v>0</v>
      </c>
      <c r="I48" s="67">
        <f t="shared" si="0"/>
        <v>0</v>
      </c>
      <c r="J48" s="6">
        <f>IF(ISBLANK($B48),"",SUMIF(Jan!$L$9:$L$39,$A48,Jan!$R$9:$R$39)+SUMIF(Feb!$L$9:$L$39,$A48,Feb!$R$9:$R$39)+SUMIF(Mar!$L$9:$L$39,$A48,Mar!$R$9:$R$39)+SUMIF(Apr!$L$9:$L$39,$A48,Apr!$R$9:$R$39)+SUMIF(Mai!$L$9:$L$39,$A48,Mai!$R$9:$R$39)+SUMIF(Jun!$L$9:$L$39,$A48,Jun!$R$9:$R$39)+SUMIF(Jul!$L$9:$L$39,$A48,Jul!$R$9:$R$39)+SUMIF(Aug!$L$9:$L$39,$A48,Aug!$R$9:$R$39)+SUMIF(Sep!$L$9:$L$39,$A48,Sep!$R$9:$R$39)+SUMIF(Okt!$L$9:$L$39,$A48,Okt!$R$9:$R$39)+SUMIF(Nov!$L$9:$L$39,$A48,Nov!$R$9:$R$39)+SUMIF(Dez!$L$9:$L$39,$A48,Dez!$R$9:$R$39))</f>
        <v>0</v>
      </c>
      <c r="K48" s="6">
        <f>IF(ISBLANK($B48),"",SUMIF(Jan!$L$43:$L$73,$A48,Jan!$R$43:$R$73)+SUMIF(Feb!$L$43:$L$73,$A48,Feb!$R$43:$R$73)+SUMIF(Mar!$L$43:$L$73,$A48,Mar!$R$43:$R$73)+SUMIF(Apr!$L$43:$L$73,$A48,Apr!$R$43:$R$73)+SUMIF(Mai!$L$43:$L$73,$A48,Mai!$R$43:$R$73)+SUMIF(Jun!$L$43:$L$73,$A48,Jun!$R$43:$R$73)+SUMIF(Jul!$L$43:$L$73,$A48,Jul!$R$43:$R$73)+SUMIF(Aug!$L$43:$L$73,$A48,Aug!$R$43:$R$73)+SUMIF(Sep!$L$43:$L$73,$A48,Sep!$R$43:$R$73)+SUMIF(Okt!$L$43:$L$73,$A48,Okt!$R$43:$R$73)+SUMIF(Nov!$L$43:$L$73,$A48,Nov!$R$43:$R$73)+SUMIF(Dez!$L$43:$L$73,$A48,Dez!$R$43:$R$73))</f>
        <v>0</v>
      </c>
      <c r="L48" s="37" t="str">
        <f t="shared" si="1"/>
        <v/>
      </c>
      <c r="M48" s="85">
        <f>IF(ISBLANK($B48),"",SUMIF(Jan!$L$9:$L$39,$A48,Jan!S$9:S$39)+SUMIF(Feb!$L$9:$L$39,$A48,Feb!S$9:S$39)+SUMIF(Mar!$L$9:$L$39,$A48,Mar!S$9:S$39)+SUMIF(Apr!$L$9:$L$39,$A48,Apr!S$9:S$39)+SUMIF(Mai!$L$9:$L$39,$A48,Mai!S$9:S$39)+SUMIF(Jun!$L$9:$L$39,$A48,Jun!S$9:S$39)+SUMIF(Jul!$L$9:$L$39,$A48,Jul!S$9:S$39)+SUMIF(Aug!$L$9:$L$39,$A48,Aug!S$9:S$39)+SUMIF(Sep!$L$9:$L$39,$A48,Sep!S$9:S$39)+SUMIF(Okt!$L$9:$L$39,$A48,Okt!S$9:S$39)+SUMIF(Nov!$L$9:$L$39,$A48,Nov!S$9:S$39)+SUMIF(Dez!$L$9:$L$39,$A48,Dez!S$9:S$39))</f>
        <v>0</v>
      </c>
      <c r="N48" s="6">
        <f>IF(ISBLANK($B48),"",SUMIF(Jan!$L$43:$L$73,$A48,Jan!S$43:S$73)+SUMIF(Feb!$L$43:$L$73,$A48,Feb!S$43:S$73)+SUMIF(Mar!$L$43:$L$73,$A48,Mar!S$43:S$73)+SUMIF(Apr!$L$43:$L$73,$A48,Apr!S$43:S$73)+SUMIF(Mai!$L$43:$L$73,$A48,Mai!S$43:S$73)+SUMIF(Jun!$L$43:$L$73,$A48,Jun!S$43:S$73)+SUMIF(Jul!$L$43:$L$73,$A48,Jul!S$43:S$73)+SUMIF(Aug!$L$43:$L$73,$A48,Aug!S$43:S$73)+SUMIF(Sep!$L$43:$L$73,$A48,Sep!S$43:S$73)+SUMIF(Okt!$L$43:$L$73,$A48,Okt!S$43:S$73)+SUMIF(Nov!$L$43:$L$73,$A48,Nov!S$43:S$73)+SUMIF(Dez!$L$43:$L$73,$A48,Dez!S$43:S$73))</f>
        <v>0</v>
      </c>
      <c r="O48" s="38">
        <f t="shared" si="2"/>
        <v>0</v>
      </c>
      <c r="P48" s="86"/>
      <c r="Q48" s="37"/>
      <c r="R48" s="480"/>
      <c r="S48" s="86" t="str">
        <f t="shared" si="3"/>
        <v/>
      </c>
      <c r="T48" s="37" t="str">
        <f t="shared" si="4"/>
        <v/>
      </c>
      <c r="U48" s="69"/>
      <c r="V48" s="69"/>
      <c r="W48" s="69"/>
      <c r="X48" s="21" t="s">
        <v>138</v>
      </c>
    </row>
    <row r="49" spans="1:24" x14ac:dyDescent="0.2">
      <c r="A49" s="2">
        <v>38</v>
      </c>
      <c r="B49" s="33">
        <v>35.6</v>
      </c>
      <c r="C49" s="20" t="s">
        <v>67</v>
      </c>
      <c r="D49" s="20"/>
      <c r="E49" s="244" t="str">
        <f t="shared" si="5"/>
        <v/>
      </c>
      <c r="F49" s="140"/>
      <c r="G49" s="76">
        <f>IF(ISBLANK($B49),"",COUNTIF(Jan!$L$9:$L$39,$A49)+COUNTIF(Feb!$L$9:$L$39,$A49)+COUNTIF(Mar!$L$9:$L$39,$A49)+COUNTIF(Apr!$L$9:$L$39,$A49)+COUNTIF(Mai!$L$9:$L$39,$A49)+COUNTIF(Jun!$L$9:$L$39,$A49)+COUNTIF(Jul!$L$9:$L$39,$A49)+COUNTIF(Aug!$L$9:$L$39,$A49)+COUNTIF(Sep!$L$9:$L$39,$A49)+COUNTIF(Okt!$L$9:$L$39,$A49)+COUNTIF(Nov!$L$9:$L$39,$A49)+COUNTIF(Dez!$L$9:$L$39,$A49))</f>
        <v>0</v>
      </c>
      <c r="H49" s="74">
        <f>IF(ISBLANK($B49),"",COUNTIF(Jan!$L$43:$L$73,$A49)+COUNTIF(Feb!$L$43:$L$73,$A49)+COUNTIF(Mar!$L$43:$L$73,$A49)+COUNTIF(Apr!$L$43:$L$73,$A49)+COUNTIF(Mai!$L$43:$L$73,$A49)+COUNTIF(Jun!$L$43:$L$73,$A49)+COUNTIF(Jul!$L$43:$L$73,$A49)+COUNTIF(Aug!$L$43:$L$73,$A49)+COUNTIF(Sep!$L$43:$L$73,$A49)+COUNTIF(Okt!$L$43:$L$73,$A49)+COUNTIF(Nov!$L$43:$L$73,$A49)+COUNTIF(Dez!$L$43:$L$73,$A49))</f>
        <v>0</v>
      </c>
      <c r="I49" s="67">
        <f t="shared" si="0"/>
        <v>0</v>
      </c>
      <c r="J49" s="6">
        <f>IF(ISBLANK($B49),"",SUMIF(Jan!$L$9:$L$39,$A49,Jan!$R$9:$R$39)+SUMIF(Feb!$L$9:$L$39,$A49,Feb!$R$9:$R$39)+SUMIF(Mar!$L$9:$L$39,$A49,Mar!$R$9:$R$39)+SUMIF(Apr!$L$9:$L$39,$A49,Apr!$R$9:$R$39)+SUMIF(Mai!$L$9:$L$39,$A49,Mai!$R$9:$R$39)+SUMIF(Jun!$L$9:$L$39,$A49,Jun!$R$9:$R$39)+SUMIF(Jul!$L$9:$L$39,$A49,Jul!$R$9:$R$39)+SUMIF(Aug!$L$9:$L$39,$A49,Aug!$R$9:$R$39)+SUMIF(Sep!$L$9:$L$39,$A49,Sep!$R$9:$R$39)+SUMIF(Okt!$L$9:$L$39,$A49,Okt!$R$9:$R$39)+SUMIF(Nov!$L$9:$L$39,$A49,Nov!$R$9:$R$39)+SUMIF(Dez!$L$9:$L$39,$A49,Dez!$R$9:$R$39))</f>
        <v>0</v>
      </c>
      <c r="K49" s="6">
        <f>IF(ISBLANK($B49),"",SUMIF(Jan!$L$43:$L$73,$A49,Jan!$R$43:$R$73)+SUMIF(Feb!$L$43:$L$73,$A49,Feb!$R$43:$R$73)+SUMIF(Mar!$L$43:$L$73,$A49,Mar!$R$43:$R$73)+SUMIF(Apr!$L$43:$L$73,$A49,Apr!$R$43:$R$73)+SUMIF(Mai!$L$43:$L$73,$A49,Mai!$R$43:$R$73)+SUMIF(Jun!$L$43:$L$73,$A49,Jun!$R$43:$R$73)+SUMIF(Jul!$L$43:$L$73,$A49,Jul!$R$43:$R$73)+SUMIF(Aug!$L$43:$L$73,$A49,Aug!$R$43:$R$73)+SUMIF(Sep!$L$43:$L$73,$A49,Sep!$R$43:$R$73)+SUMIF(Okt!$L$43:$L$73,$A49,Okt!$R$43:$R$73)+SUMIF(Nov!$L$43:$L$73,$A49,Nov!$R$43:$R$73)+SUMIF(Dez!$L$43:$L$73,$A49,Dez!$R$43:$R$73))</f>
        <v>0</v>
      </c>
      <c r="L49" s="37" t="str">
        <f t="shared" si="1"/>
        <v/>
      </c>
      <c r="M49" s="85">
        <f>IF(ISBLANK($B49),"",SUMIF(Jan!$L$9:$L$39,$A49,Jan!S$9:S$39)+SUMIF(Feb!$L$9:$L$39,$A49,Feb!S$9:S$39)+SUMIF(Mar!$L$9:$L$39,$A49,Mar!S$9:S$39)+SUMIF(Apr!$L$9:$L$39,$A49,Apr!S$9:S$39)+SUMIF(Mai!$L$9:$L$39,$A49,Mai!S$9:S$39)+SUMIF(Jun!$L$9:$L$39,$A49,Jun!S$9:S$39)+SUMIF(Jul!$L$9:$L$39,$A49,Jul!S$9:S$39)+SUMIF(Aug!$L$9:$L$39,$A49,Aug!S$9:S$39)+SUMIF(Sep!$L$9:$L$39,$A49,Sep!S$9:S$39)+SUMIF(Okt!$L$9:$L$39,$A49,Okt!S$9:S$39)+SUMIF(Nov!$L$9:$L$39,$A49,Nov!S$9:S$39)+SUMIF(Dez!$L$9:$L$39,$A49,Dez!S$9:S$39))</f>
        <v>0</v>
      </c>
      <c r="N49" s="6">
        <f>IF(ISBLANK($B49),"",SUMIF(Jan!$L$43:$L$73,$A49,Jan!S$43:S$73)+SUMIF(Feb!$L$43:$L$73,$A49,Feb!S$43:S$73)+SUMIF(Mar!$L$43:$L$73,$A49,Mar!S$43:S$73)+SUMIF(Apr!$L$43:$L$73,$A49,Apr!S$43:S$73)+SUMIF(Mai!$L$43:$L$73,$A49,Mai!S$43:S$73)+SUMIF(Jun!$L$43:$L$73,$A49,Jun!S$43:S$73)+SUMIF(Jul!$L$43:$L$73,$A49,Jul!S$43:S$73)+SUMIF(Aug!$L$43:$L$73,$A49,Aug!S$43:S$73)+SUMIF(Sep!$L$43:$L$73,$A49,Sep!S$43:S$73)+SUMIF(Okt!$L$43:$L$73,$A49,Okt!S$43:S$73)+SUMIF(Nov!$L$43:$L$73,$A49,Nov!S$43:S$73)+SUMIF(Dez!$L$43:$L$73,$A49,Dez!S$43:S$73))</f>
        <v>0</v>
      </c>
      <c r="O49" s="38">
        <f t="shared" si="2"/>
        <v>0</v>
      </c>
      <c r="P49" s="86"/>
      <c r="Q49" s="37"/>
      <c r="R49" s="480"/>
      <c r="S49" s="86" t="str">
        <f t="shared" si="3"/>
        <v/>
      </c>
      <c r="T49" s="37" t="str">
        <f t="shared" si="4"/>
        <v/>
      </c>
      <c r="U49" s="69"/>
      <c r="V49" s="69"/>
      <c r="W49" s="69"/>
      <c r="X49" s="21" t="s">
        <v>360</v>
      </c>
    </row>
    <row r="50" spans="1:24" x14ac:dyDescent="0.2">
      <c r="A50" s="2">
        <v>39</v>
      </c>
      <c r="B50" s="33">
        <v>36.799999999999997</v>
      </c>
      <c r="C50" s="20" t="s">
        <v>379</v>
      </c>
      <c r="D50" s="20" t="s">
        <v>439</v>
      </c>
      <c r="E50" s="244" t="str">
        <f t="shared" si="5"/>
        <v>url</v>
      </c>
      <c r="F50" s="140">
        <v>318</v>
      </c>
      <c r="G50" s="76">
        <f>IF(ISBLANK($B50),"",COUNTIF(Jan!$L$9:$L$39,$A50)+COUNTIF(Feb!$L$9:$L$39,$A50)+COUNTIF(Mar!$L$9:$L$39,$A50)+COUNTIF(Apr!$L$9:$L$39,$A50)+COUNTIF(Mai!$L$9:$L$39,$A50)+COUNTIF(Jun!$L$9:$L$39,$A50)+COUNTIF(Jul!$L$9:$L$39,$A50)+COUNTIF(Aug!$L$9:$L$39,$A50)+COUNTIF(Sep!$L$9:$L$39,$A50)+COUNTIF(Okt!$L$9:$L$39,$A50)+COUNTIF(Nov!$L$9:$L$39,$A50)+COUNTIF(Dez!$L$9:$L$39,$A50))</f>
        <v>0</v>
      </c>
      <c r="H50" s="74">
        <f>IF(ISBLANK($B50),"",COUNTIF(Jan!$L$43:$L$73,$A50)+COUNTIF(Feb!$L$43:$L$73,$A50)+COUNTIF(Mar!$L$43:$L$73,$A50)+COUNTIF(Apr!$L$43:$L$73,$A50)+COUNTIF(Mai!$L$43:$L$73,$A50)+COUNTIF(Jun!$L$43:$L$73,$A50)+COUNTIF(Jul!$L$43:$L$73,$A50)+COUNTIF(Aug!$L$43:$L$73,$A50)+COUNTIF(Sep!$L$43:$L$73,$A50)+COUNTIF(Okt!$L$43:$L$73,$A50)+COUNTIF(Nov!$L$43:$L$73,$A50)+COUNTIF(Dez!$L$43:$L$73,$A50))</f>
        <v>0</v>
      </c>
      <c r="I50" s="67">
        <f t="shared" si="0"/>
        <v>0</v>
      </c>
      <c r="J50" s="6">
        <f>IF(ISBLANK($B50),"",SUMIF(Jan!$L$9:$L$39,$A50,Jan!$R$9:$R$39)+SUMIF(Feb!$L$9:$L$39,$A50,Feb!$R$9:$R$39)+SUMIF(Mar!$L$9:$L$39,$A50,Mar!$R$9:$R$39)+SUMIF(Apr!$L$9:$L$39,$A50,Apr!$R$9:$R$39)+SUMIF(Mai!$L$9:$L$39,$A50,Mai!$R$9:$R$39)+SUMIF(Jun!$L$9:$L$39,$A50,Jun!$R$9:$R$39)+SUMIF(Jul!$L$9:$L$39,$A50,Jul!$R$9:$R$39)+SUMIF(Aug!$L$9:$L$39,$A50,Aug!$R$9:$R$39)+SUMIF(Sep!$L$9:$L$39,$A50,Sep!$R$9:$R$39)+SUMIF(Okt!$L$9:$L$39,$A50,Okt!$R$9:$R$39)+SUMIF(Nov!$L$9:$L$39,$A50,Nov!$R$9:$R$39)+SUMIF(Dez!$L$9:$L$39,$A50,Dez!$R$9:$R$39))</f>
        <v>0</v>
      </c>
      <c r="K50" s="6">
        <f>IF(ISBLANK($B50),"",SUMIF(Jan!$L$43:$L$73,$A50,Jan!$R$43:$R$73)+SUMIF(Feb!$L$43:$L$73,$A50,Feb!$R$43:$R$73)+SUMIF(Mar!$L$43:$L$73,$A50,Mar!$R$43:$R$73)+SUMIF(Apr!$L$43:$L$73,$A50,Apr!$R$43:$R$73)+SUMIF(Mai!$L$43:$L$73,$A50,Mai!$R$43:$R$73)+SUMIF(Jun!$L$43:$L$73,$A50,Jun!$R$43:$R$73)+SUMIF(Jul!$L$43:$L$73,$A50,Jul!$R$43:$R$73)+SUMIF(Aug!$L$43:$L$73,$A50,Aug!$R$43:$R$73)+SUMIF(Sep!$L$43:$L$73,$A50,Sep!$R$43:$R$73)+SUMIF(Okt!$L$43:$L$73,$A50,Okt!$R$43:$R$73)+SUMIF(Nov!$L$43:$L$73,$A50,Nov!$R$43:$R$73)+SUMIF(Dez!$L$43:$L$73,$A50,Dez!$R$43:$R$73))</f>
        <v>0</v>
      </c>
      <c r="L50" s="37" t="str">
        <f t="shared" si="1"/>
        <v/>
      </c>
      <c r="M50" s="85">
        <f>IF(ISBLANK($B50),"",SUMIF(Jan!$L$9:$L$39,$A50,Jan!S$9:S$39)+SUMIF(Feb!$L$9:$L$39,$A50,Feb!S$9:S$39)+SUMIF(Mar!$L$9:$L$39,$A50,Mar!S$9:S$39)+SUMIF(Apr!$L$9:$L$39,$A50,Apr!S$9:S$39)+SUMIF(Mai!$L$9:$L$39,$A50,Mai!S$9:S$39)+SUMIF(Jun!$L$9:$L$39,$A50,Jun!S$9:S$39)+SUMIF(Jul!$L$9:$L$39,$A50,Jul!S$9:S$39)+SUMIF(Aug!$L$9:$L$39,$A50,Aug!S$9:S$39)+SUMIF(Sep!$L$9:$L$39,$A50,Sep!S$9:S$39)+SUMIF(Okt!$L$9:$L$39,$A50,Okt!S$9:S$39)+SUMIF(Nov!$L$9:$L$39,$A50,Nov!S$9:S$39)+SUMIF(Dez!$L$9:$L$39,$A50,Dez!S$9:S$39))</f>
        <v>0</v>
      </c>
      <c r="N50" s="6">
        <f>IF(ISBLANK($B50),"",SUMIF(Jan!$L$43:$L$73,$A50,Jan!S$43:S$73)+SUMIF(Feb!$L$43:$L$73,$A50,Feb!S$43:S$73)+SUMIF(Mar!$L$43:$L$73,$A50,Mar!S$43:S$73)+SUMIF(Apr!$L$43:$L$73,$A50,Apr!S$43:S$73)+SUMIF(Mai!$L$43:$L$73,$A50,Mai!S$43:S$73)+SUMIF(Jun!$L$43:$L$73,$A50,Jun!S$43:S$73)+SUMIF(Jul!$L$43:$L$73,$A50,Jul!S$43:S$73)+SUMIF(Aug!$L$43:$L$73,$A50,Aug!S$43:S$73)+SUMIF(Sep!$L$43:$L$73,$A50,Sep!S$43:S$73)+SUMIF(Okt!$L$43:$L$73,$A50,Okt!S$43:S$73)+SUMIF(Nov!$L$43:$L$73,$A50,Nov!S$43:S$73)+SUMIF(Dez!$L$43:$L$73,$A50,Dez!S$43:S$73))</f>
        <v>0</v>
      </c>
      <c r="O50" s="38">
        <f t="shared" si="2"/>
        <v>0</v>
      </c>
      <c r="P50" s="86"/>
      <c r="Q50" s="37"/>
      <c r="R50" s="480"/>
      <c r="S50" s="86" t="str">
        <f t="shared" si="3"/>
        <v/>
      </c>
      <c r="T50" s="37" t="str">
        <f t="shared" si="4"/>
        <v/>
      </c>
      <c r="U50" s="69"/>
      <c r="V50" s="69"/>
      <c r="W50" s="69"/>
      <c r="X50" s="21" t="s">
        <v>380</v>
      </c>
    </row>
    <row r="51" spans="1:24" x14ac:dyDescent="0.2">
      <c r="A51" s="2">
        <v>40</v>
      </c>
      <c r="B51" s="33"/>
      <c r="C51" s="20"/>
      <c r="D51" s="20"/>
      <c r="E51" s="244" t="str">
        <f t="shared" si="5"/>
        <v/>
      </c>
      <c r="F51" s="140"/>
      <c r="G51" s="76" t="str">
        <f>IF(ISBLANK($B51),"",COUNTIF(Jan!$L$9:$L$39,$A51)+COUNTIF(Feb!$L$9:$L$39,$A51)+COUNTIF(Mar!$L$9:$L$39,$A51)+COUNTIF(Apr!$L$9:$L$39,$A51)+COUNTIF(Mai!$L$9:$L$39,$A51)+COUNTIF(Jun!$L$9:$L$39,$A51)+COUNTIF(Jul!$L$9:$L$39,$A51)+COUNTIF(Aug!$L$9:$L$39,$A51)+COUNTIF(Sep!$L$9:$L$39,$A51)+COUNTIF(Okt!$L$9:$L$39,$A51)+COUNTIF(Nov!$L$9:$L$39,$A51)+COUNTIF(Dez!$L$9:$L$39,$A51))</f>
        <v/>
      </c>
      <c r="H51" s="74" t="str">
        <f>IF(ISBLANK($B51),"",COUNTIF(Jan!$L$43:$L$73,$A51)+COUNTIF(Feb!$L$43:$L$73,$A51)+COUNTIF(Mar!$L$43:$L$73,$A51)+COUNTIF(Apr!$L$43:$L$73,$A51)+COUNTIF(Mai!$L$43:$L$73,$A51)+COUNTIF(Jun!$L$43:$L$73,$A51)+COUNTIF(Jul!$L$43:$L$73,$A51)+COUNTIF(Aug!$L$43:$L$73,$A51)+COUNTIF(Sep!$L$43:$L$73,$A51)+COUNTIF(Okt!$L$43:$L$73,$A51)+COUNTIF(Nov!$L$43:$L$73,$A51)+COUNTIF(Dez!$L$43:$L$73,$A51))</f>
        <v/>
      </c>
      <c r="I51" s="67" t="str">
        <f t="shared" si="0"/>
        <v/>
      </c>
      <c r="J51" s="6" t="str">
        <f>IF(ISBLANK($B51),"",SUMIF(Jan!$L$9:$L$39,$A51,Jan!$R$9:$R$39)+SUMIF(Feb!$L$9:$L$39,$A51,Feb!$R$9:$R$39)+SUMIF(Mar!$L$9:$L$39,$A51,Mar!$R$9:$R$39)+SUMIF(Apr!$L$9:$L$39,$A51,Apr!$R$9:$R$39)+SUMIF(Mai!$L$9:$L$39,$A51,Mai!$R$9:$R$39)+SUMIF(Jun!$L$9:$L$39,$A51,Jun!$R$9:$R$39)+SUMIF(Jul!$L$9:$L$39,$A51,Jul!$R$9:$R$39)+SUMIF(Aug!$L$9:$L$39,$A51,Aug!$R$9:$R$39)+SUMIF(Sep!$L$9:$L$39,$A51,Sep!$R$9:$R$39)+SUMIF(Okt!$L$9:$L$39,$A51,Okt!$R$9:$R$39)+SUMIF(Nov!$L$9:$L$39,$A51,Nov!$R$9:$R$39)+SUMIF(Dez!$L$9:$L$39,$A51,Dez!$R$9:$R$39))</f>
        <v/>
      </c>
      <c r="K51" s="6" t="str">
        <f>IF(ISBLANK($B51),"",SUMIF(Jan!$L$43:$L$73,$A51,Jan!$R$43:$R$73)+SUMIF(Feb!$L$43:$L$73,$A51,Feb!$R$43:$R$73)+SUMIF(Mar!$L$43:$L$73,$A51,Mar!$R$43:$R$73)+SUMIF(Apr!$L$43:$L$73,$A51,Apr!$R$43:$R$73)+SUMIF(Mai!$L$43:$L$73,$A51,Mai!$R$43:$R$73)+SUMIF(Jun!$L$43:$L$73,$A51,Jun!$R$43:$R$73)+SUMIF(Jul!$L$43:$L$73,$A51,Jul!$R$43:$R$73)+SUMIF(Aug!$L$43:$L$73,$A51,Aug!$R$43:$R$73)+SUMIF(Sep!$L$43:$L$73,$A51,Sep!$R$43:$R$73)+SUMIF(Okt!$L$43:$L$73,$A51,Okt!$R$43:$R$73)+SUMIF(Nov!$L$43:$L$73,$A51,Nov!$R$43:$R$73)+SUMIF(Dez!$L$43:$L$73,$A51,Dez!$R$43:$R$73))</f>
        <v/>
      </c>
      <c r="L51" s="37" t="str">
        <f t="shared" si="1"/>
        <v/>
      </c>
      <c r="M51" s="85" t="str">
        <f>IF(ISBLANK($B51),"",SUMIF(Jan!$L$9:$L$39,$A51,Jan!S$9:S$39)+SUMIF(Feb!$L$9:$L$39,$A51,Feb!S$9:S$39)+SUMIF(Mar!$L$9:$L$39,$A51,Mar!S$9:S$39)+SUMIF(Apr!$L$9:$L$39,$A51,Apr!S$9:S$39)+SUMIF(Mai!$L$9:$L$39,$A51,Mai!S$9:S$39)+SUMIF(Jun!$L$9:$L$39,$A51,Jun!S$9:S$39)+SUMIF(Jul!$L$9:$L$39,$A51,Jul!S$9:S$39)+SUMIF(Aug!$L$9:$L$39,$A51,Aug!S$9:S$39)+SUMIF(Sep!$L$9:$L$39,$A51,Sep!S$9:S$39)+SUMIF(Okt!$L$9:$L$39,$A51,Okt!S$9:S$39)+SUMIF(Nov!$L$9:$L$39,$A51,Nov!S$9:S$39)+SUMIF(Dez!$L$9:$L$39,$A51,Dez!S$9:S$39))</f>
        <v/>
      </c>
      <c r="N51" s="6" t="str">
        <f>IF(ISBLANK($B51),"",SUMIF(Jan!$L$43:$L$73,$A51,Jan!S$43:S$73)+SUMIF(Feb!$L$43:$L$73,$A51,Feb!S$43:S$73)+SUMIF(Mar!$L$43:$L$73,$A51,Mar!S$43:S$73)+SUMIF(Apr!$L$43:$L$73,$A51,Apr!S$43:S$73)+SUMIF(Mai!$L$43:$L$73,$A51,Mai!S$43:S$73)+SUMIF(Jun!$L$43:$L$73,$A51,Jun!S$43:S$73)+SUMIF(Jul!$L$43:$L$73,$A51,Jul!S$43:S$73)+SUMIF(Aug!$L$43:$L$73,$A51,Aug!S$43:S$73)+SUMIF(Sep!$L$43:$L$73,$A51,Sep!S$43:S$73)+SUMIF(Okt!$L$43:$L$73,$A51,Okt!S$43:S$73)+SUMIF(Nov!$L$43:$L$73,$A51,Nov!S$43:S$73)+SUMIF(Dez!$L$43:$L$73,$A51,Dez!S$43:S$73))</f>
        <v/>
      </c>
      <c r="O51" s="38" t="str">
        <f t="shared" si="2"/>
        <v/>
      </c>
      <c r="P51" s="86"/>
      <c r="Q51" s="37"/>
      <c r="R51" s="480"/>
      <c r="S51" s="86" t="str">
        <f t="shared" si="3"/>
        <v/>
      </c>
      <c r="T51" s="37" t="str">
        <f t="shared" si="4"/>
        <v/>
      </c>
      <c r="U51" s="69"/>
      <c r="V51" s="69"/>
      <c r="W51" s="69"/>
      <c r="X51" s="21"/>
    </row>
    <row r="52" spans="1:24" x14ac:dyDescent="0.2">
      <c r="A52" s="2">
        <v>41</v>
      </c>
      <c r="B52" s="33">
        <v>41.36</v>
      </c>
      <c r="C52" s="20" t="s">
        <v>68</v>
      </c>
      <c r="D52" s="20" t="s">
        <v>440</v>
      </c>
      <c r="E52" s="244" t="str">
        <f t="shared" si="5"/>
        <v>url</v>
      </c>
      <c r="F52" s="140">
        <v>247</v>
      </c>
      <c r="G52" s="76">
        <f>IF(ISBLANK($B52),"",COUNTIF(Jan!$L$9:$L$39,$A52)+COUNTIF(Feb!$L$9:$L$39,$A52)+COUNTIF(Mar!$L$9:$L$39,$A52)+COUNTIF(Apr!$L$9:$L$39,$A52)+COUNTIF(Mai!$L$9:$L$39,$A52)+COUNTIF(Jun!$L$9:$L$39,$A52)+COUNTIF(Jul!$L$9:$L$39,$A52)+COUNTIF(Aug!$L$9:$L$39,$A52)+COUNTIF(Sep!$L$9:$L$39,$A52)+COUNTIF(Okt!$L$9:$L$39,$A52)+COUNTIF(Nov!$L$9:$L$39,$A52)+COUNTIF(Dez!$L$9:$L$39,$A52))</f>
        <v>0</v>
      </c>
      <c r="H52" s="74">
        <f>IF(ISBLANK($B52),"",COUNTIF(Jan!$L$43:$L$73,$A52)+COUNTIF(Feb!$L$43:$L$73,$A52)+COUNTIF(Mar!$L$43:$L$73,$A52)+COUNTIF(Apr!$L$43:$L$73,$A52)+COUNTIF(Mai!$L$43:$L$73,$A52)+COUNTIF(Jun!$L$43:$L$73,$A52)+COUNTIF(Jul!$L$43:$L$73,$A52)+COUNTIF(Aug!$L$43:$L$73,$A52)+COUNTIF(Sep!$L$43:$L$73,$A52)+COUNTIF(Okt!$L$43:$L$73,$A52)+COUNTIF(Nov!$L$43:$L$73,$A52)+COUNTIF(Dez!$L$43:$L$73,$A52))</f>
        <v>0</v>
      </c>
      <c r="I52" s="67">
        <f t="shared" si="0"/>
        <v>0</v>
      </c>
      <c r="J52" s="6">
        <f>IF(ISBLANK($B52),"",SUMIF(Jan!$L$9:$L$39,$A52,Jan!$R$9:$R$39)+SUMIF(Feb!$L$9:$L$39,$A52,Feb!$R$9:$R$39)+SUMIF(Mar!$L$9:$L$39,$A52,Mar!$R$9:$R$39)+SUMIF(Apr!$L$9:$L$39,$A52,Apr!$R$9:$R$39)+SUMIF(Mai!$L$9:$L$39,$A52,Mai!$R$9:$R$39)+SUMIF(Jun!$L$9:$L$39,$A52,Jun!$R$9:$R$39)+SUMIF(Jul!$L$9:$L$39,$A52,Jul!$R$9:$R$39)+SUMIF(Aug!$L$9:$L$39,$A52,Aug!$R$9:$R$39)+SUMIF(Sep!$L$9:$L$39,$A52,Sep!$R$9:$R$39)+SUMIF(Okt!$L$9:$L$39,$A52,Okt!$R$9:$R$39)+SUMIF(Nov!$L$9:$L$39,$A52,Nov!$R$9:$R$39)+SUMIF(Dez!$L$9:$L$39,$A52,Dez!$R$9:$R$39))</f>
        <v>0</v>
      </c>
      <c r="K52" s="6">
        <f>IF(ISBLANK($B52),"",SUMIF(Jan!$L$43:$L$73,$A52,Jan!$R$43:$R$73)+SUMIF(Feb!$L$43:$L$73,$A52,Feb!$R$43:$R$73)+SUMIF(Mar!$L$43:$L$73,$A52,Mar!$R$43:$R$73)+SUMIF(Apr!$L$43:$L$73,$A52,Apr!$R$43:$R$73)+SUMIF(Mai!$L$43:$L$73,$A52,Mai!$R$43:$R$73)+SUMIF(Jun!$L$43:$L$73,$A52,Jun!$R$43:$R$73)+SUMIF(Jul!$L$43:$L$73,$A52,Jul!$R$43:$R$73)+SUMIF(Aug!$L$43:$L$73,$A52,Aug!$R$43:$R$73)+SUMIF(Sep!$L$43:$L$73,$A52,Sep!$R$43:$R$73)+SUMIF(Okt!$L$43:$L$73,$A52,Okt!$R$43:$R$73)+SUMIF(Nov!$L$43:$L$73,$A52,Nov!$R$43:$R$73)+SUMIF(Dez!$L$43:$L$73,$A52,Dez!$R$43:$R$73))</f>
        <v>0</v>
      </c>
      <c r="L52" s="37" t="str">
        <f t="shared" si="1"/>
        <v/>
      </c>
      <c r="M52" s="85">
        <f>IF(ISBLANK($B52),"",SUMIF(Jan!$L$9:$L$39,$A52,Jan!S$9:S$39)+SUMIF(Feb!$L$9:$L$39,$A52,Feb!S$9:S$39)+SUMIF(Mar!$L$9:$L$39,$A52,Mar!S$9:S$39)+SUMIF(Apr!$L$9:$L$39,$A52,Apr!S$9:S$39)+SUMIF(Mai!$L$9:$L$39,$A52,Mai!S$9:S$39)+SUMIF(Jun!$L$9:$L$39,$A52,Jun!S$9:S$39)+SUMIF(Jul!$L$9:$L$39,$A52,Jul!S$9:S$39)+SUMIF(Aug!$L$9:$L$39,$A52,Aug!S$9:S$39)+SUMIF(Sep!$L$9:$L$39,$A52,Sep!S$9:S$39)+SUMIF(Okt!$L$9:$L$39,$A52,Okt!S$9:S$39)+SUMIF(Nov!$L$9:$L$39,$A52,Nov!S$9:S$39)+SUMIF(Dez!$L$9:$L$39,$A52,Dez!S$9:S$39))</f>
        <v>0</v>
      </c>
      <c r="N52" s="6">
        <f>IF(ISBLANK($B52),"",SUMIF(Jan!$L$43:$L$73,$A52,Jan!S$43:S$73)+SUMIF(Feb!$L$43:$L$73,$A52,Feb!S$43:S$73)+SUMIF(Mar!$L$43:$L$73,$A52,Mar!S$43:S$73)+SUMIF(Apr!$L$43:$L$73,$A52,Apr!S$43:S$73)+SUMIF(Mai!$L$43:$L$73,$A52,Mai!S$43:S$73)+SUMIF(Jun!$L$43:$L$73,$A52,Jun!S$43:S$73)+SUMIF(Jul!$L$43:$L$73,$A52,Jul!S$43:S$73)+SUMIF(Aug!$L$43:$L$73,$A52,Aug!S$43:S$73)+SUMIF(Sep!$L$43:$L$73,$A52,Sep!S$43:S$73)+SUMIF(Okt!$L$43:$L$73,$A52,Okt!S$43:S$73)+SUMIF(Nov!$L$43:$L$73,$A52,Nov!S$43:S$73)+SUMIF(Dez!$L$43:$L$73,$A52,Dez!S$43:S$73))</f>
        <v>0</v>
      </c>
      <c r="O52" s="38">
        <f t="shared" si="2"/>
        <v>0</v>
      </c>
      <c r="P52" s="86"/>
      <c r="Q52" s="37"/>
      <c r="R52" s="480"/>
      <c r="S52" s="86" t="str">
        <f t="shared" si="3"/>
        <v/>
      </c>
      <c r="T52" s="37" t="str">
        <f t="shared" si="4"/>
        <v/>
      </c>
      <c r="U52" s="69"/>
      <c r="V52" s="69"/>
      <c r="W52" s="69"/>
      <c r="X52" s="21" t="s">
        <v>15</v>
      </c>
    </row>
    <row r="53" spans="1:24" x14ac:dyDescent="0.2">
      <c r="A53" s="2">
        <v>42</v>
      </c>
      <c r="B53" s="33">
        <v>42.195</v>
      </c>
      <c r="C53" s="20" t="s">
        <v>185</v>
      </c>
      <c r="D53" s="20" t="s">
        <v>441</v>
      </c>
      <c r="E53" s="244" t="str">
        <f t="shared" si="5"/>
        <v>url</v>
      </c>
      <c r="F53" s="140">
        <v>110</v>
      </c>
      <c r="G53" s="76">
        <f>IF(ISBLANK($B53),"",COUNTIF(Jan!$L$9:$L$39,$A53)+COUNTIF(Feb!$L$9:$L$39,$A53)+COUNTIF(Mar!$L$9:$L$39,$A53)+COUNTIF(Apr!$L$9:$L$39,$A53)+COUNTIF(Mai!$L$9:$L$39,$A53)+COUNTIF(Jun!$L$9:$L$39,$A53)+COUNTIF(Jul!$L$9:$L$39,$A53)+COUNTIF(Aug!$L$9:$L$39,$A53)+COUNTIF(Sep!$L$9:$L$39,$A53)+COUNTIF(Okt!$L$9:$L$39,$A53)+COUNTIF(Nov!$L$9:$L$39,$A53)+COUNTIF(Dez!$L$9:$L$39,$A53))</f>
        <v>0</v>
      </c>
      <c r="H53" s="74">
        <f>IF(ISBLANK($B53),"",COUNTIF(Jan!$L$43:$L$73,$A53)+COUNTIF(Feb!$L$43:$L$73,$A53)+COUNTIF(Mar!$L$43:$L$73,$A53)+COUNTIF(Apr!$L$43:$L$73,$A53)+COUNTIF(Mai!$L$43:$L$73,$A53)+COUNTIF(Jun!$L$43:$L$73,$A53)+COUNTIF(Jul!$L$43:$L$73,$A53)+COUNTIF(Aug!$L$43:$L$73,$A53)+COUNTIF(Sep!$L$43:$L$73,$A53)+COUNTIF(Okt!$L$43:$L$73,$A53)+COUNTIF(Nov!$L$43:$L$73,$A53)+COUNTIF(Dez!$L$43:$L$73,$A53))</f>
        <v>0</v>
      </c>
      <c r="I53" s="67">
        <f t="shared" si="0"/>
        <v>0</v>
      </c>
      <c r="J53" s="6">
        <f>IF(ISBLANK($B53),"",SUMIF(Jan!$L$9:$L$39,$A53,Jan!$R$9:$R$39)+SUMIF(Feb!$L$9:$L$39,$A53,Feb!$R$9:$R$39)+SUMIF(Mar!$L$9:$L$39,$A53,Mar!$R$9:$R$39)+SUMIF(Apr!$L$9:$L$39,$A53,Apr!$R$9:$R$39)+SUMIF(Mai!$L$9:$L$39,$A53,Mai!$R$9:$R$39)+SUMIF(Jun!$L$9:$L$39,$A53,Jun!$R$9:$R$39)+SUMIF(Jul!$L$9:$L$39,$A53,Jul!$R$9:$R$39)+SUMIF(Aug!$L$9:$L$39,$A53,Aug!$R$9:$R$39)+SUMIF(Sep!$L$9:$L$39,$A53,Sep!$R$9:$R$39)+SUMIF(Okt!$L$9:$L$39,$A53,Okt!$R$9:$R$39)+SUMIF(Nov!$L$9:$L$39,$A53,Nov!$R$9:$R$39)+SUMIF(Dez!$L$9:$L$39,$A53,Dez!$R$9:$R$39))</f>
        <v>0</v>
      </c>
      <c r="K53" s="6">
        <f>IF(ISBLANK($B53),"",SUMIF(Jan!$L$43:$L$73,$A53,Jan!$R$43:$R$73)+SUMIF(Feb!$L$43:$L$73,$A53,Feb!$R$43:$R$73)+SUMIF(Mar!$L$43:$L$73,$A53,Mar!$R$43:$R$73)+SUMIF(Apr!$L$43:$L$73,$A53,Apr!$R$43:$R$73)+SUMIF(Mai!$L$43:$L$73,$A53,Mai!$R$43:$R$73)+SUMIF(Jun!$L$43:$L$73,$A53,Jun!$R$43:$R$73)+SUMIF(Jul!$L$43:$L$73,$A53,Jul!$R$43:$R$73)+SUMIF(Aug!$L$43:$L$73,$A53,Aug!$R$43:$R$73)+SUMIF(Sep!$L$43:$L$73,$A53,Sep!$R$43:$R$73)+SUMIF(Okt!$L$43:$L$73,$A53,Okt!$R$43:$R$73)+SUMIF(Nov!$L$43:$L$73,$A53,Nov!$R$43:$R$73)+SUMIF(Dez!$L$43:$L$73,$A53,Dez!$R$43:$R$73))</f>
        <v>0</v>
      </c>
      <c r="L53" s="37" t="str">
        <f t="shared" si="1"/>
        <v/>
      </c>
      <c r="M53" s="85">
        <f>IF(ISBLANK($B53),"",SUMIF(Jan!$L$9:$L$39,$A53,Jan!S$9:S$39)+SUMIF(Feb!$L$9:$L$39,$A53,Feb!S$9:S$39)+SUMIF(Mar!$L$9:$L$39,$A53,Mar!S$9:S$39)+SUMIF(Apr!$L$9:$L$39,$A53,Apr!S$9:S$39)+SUMIF(Mai!$L$9:$L$39,$A53,Mai!S$9:S$39)+SUMIF(Jun!$L$9:$L$39,$A53,Jun!S$9:S$39)+SUMIF(Jul!$L$9:$L$39,$A53,Jul!S$9:S$39)+SUMIF(Aug!$L$9:$L$39,$A53,Aug!S$9:S$39)+SUMIF(Sep!$L$9:$L$39,$A53,Sep!S$9:S$39)+SUMIF(Okt!$L$9:$L$39,$A53,Okt!S$9:S$39)+SUMIF(Nov!$L$9:$L$39,$A53,Nov!S$9:S$39)+SUMIF(Dez!$L$9:$L$39,$A53,Dez!S$9:S$39))</f>
        <v>0</v>
      </c>
      <c r="N53" s="6">
        <f>IF(ISBLANK($B53),"",SUMIF(Jan!$L$43:$L$73,$A53,Jan!S$43:S$73)+SUMIF(Feb!$L$43:$L$73,$A53,Feb!S$43:S$73)+SUMIF(Mar!$L$43:$L$73,$A53,Mar!S$43:S$73)+SUMIF(Apr!$L$43:$L$73,$A53,Apr!S$43:S$73)+SUMIF(Mai!$L$43:$L$73,$A53,Mai!S$43:S$73)+SUMIF(Jun!$L$43:$L$73,$A53,Jun!S$43:S$73)+SUMIF(Jul!$L$43:$L$73,$A53,Jul!S$43:S$73)+SUMIF(Aug!$L$43:$L$73,$A53,Aug!S$43:S$73)+SUMIF(Sep!$L$43:$L$73,$A53,Sep!S$43:S$73)+SUMIF(Okt!$L$43:$L$73,$A53,Okt!S$43:S$73)+SUMIF(Nov!$L$43:$L$73,$A53,Nov!S$43:S$73)+SUMIF(Dez!$L$43:$L$73,$A53,Dez!S$43:S$73))</f>
        <v>0</v>
      </c>
      <c r="O53" s="38">
        <f t="shared" si="2"/>
        <v>0</v>
      </c>
      <c r="P53" s="86"/>
      <c r="Q53" s="37"/>
      <c r="R53" s="480"/>
      <c r="S53" s="86" t="str">
        <f t="shared" si="3"/>
        <v/>
      </c>
      <c r="T53" s="37" t="str">
        <f t="shared" si="4"/>
        <v/>
      </c>
      <c r="U53" s="69"/>
      <c r="V53" s="69"/>
      <c r="W53" s="69"/>
      <c r="X53" s="21" t="s">
        <v>95</v>
      </c>
    </row>
    <row r="54" spans="1:24" x14ac:dyDescent="0.2">
      <c r="A54" s="2">
        <v>43</v>
      </c>
      <c r="B54" s="33"/>
      <c r="C54" s="20"/>
      <c r="D54" s="20"/>
      <c r="E54" s="244" t="str">
        <f t="shared" si="5"/>
        <v/>
      </c>
      <c r="F54" s="140"/>
      <c r="G54" s="76" t="str">
        <f>IF(ISBLANK($B54),"",COUNTIF(Jan!$L$9:$L$39,$A54)+COUNTIF(Feb!$L$9:$L$39,$A54)+COUNTIF(Mar!$L$9:$L$39,$A54)+COUNTIF(Apr!$L$9:$L$39,$A54)+COUNTIF(Mai!$L$9:$L$39,$A54)+COUNTIF(Jun!$L$9:$L$39,$A54)+COUNTIF(Jul!$L$9:$L$39,$A54)+COUNTIF(Aug!$L$9:$L$39,$A54)+COUNTIF(Sep!$L$9:$L$39,$A54)+COUNTIF(Okt!$L$9:$L$39,$A54)+COUNTIF(Nov!$L$9:$L$39,$A54)+COUNTIF(Dez!$L$9:$L$39,$A54))</f>
        <v/>
      </c>
      <c r="H54" s="74" t="str">
        <f>IF(ISBLANK($B54),"",COUNTIF(Jan!$L$43:$L$73,$A54)+COUNTIF(Feb!$L$43:$L$73,$A54)+COUNTIF(Mar!$L$43:$L$73,$A54)+COUNTIF(Apr!$L$43:$L$73,$A54)+COUNTIF(Mai!$L$43:$L$73,$A54)+COUNTIF(Jun!$L$43:$L$73,$A54)+COUNTIF(Jul!$L$43:$L$73,$A54)+COUNTIF(Aug!$L$43:$L$73,$A54)+COUNTIF(Sep!$L$43:$L$73,$A54)+COUNTIF(Okt!$L$43:$L$73,$A54)+COUNTIF(Nov!$L$43:$L$73,$A54)+COUNTIF(Dez!$L$43:$L$73,$A54))</f>
        <v/>
      </c>
      <c r="I54" s="67" t="str">
        <f t="shared" si="0"/>
        <v/>
      </c>
      <c r="J54" s="6" t="str">
        <f>IF(ISBLANK($B54),"",SUMIF(Jan!$L$9:$L$39,$A54,Jan!$R$9:$R$39)+SUMIF(Feb!$L$9:$L$39,$A54,Feb!$R$9:$R$39)+SUMIF(Mar!$L$9:$L$39,$A54,Mar!$R$9:$R$39)+SUMIF(Apr!$L$9:$L$39,$A54,Apr!$R$9:$R$39)+SUMIF(Mai!$L$9:$L$39,$A54,Mai!$R$9:$R$39)+SUMIF(Jun!$L$9:$L$39,$A54,Jun!$R$9:$R$39)+SUMIF(Jul!$L$9:$L$39,$A54,Jul!$R$9:$R$39)+SUMIF(Aug!$L$9:$L$39,$A54,Aug!$R$9:$R$39)+SUMIF(Sep!$L$9:$L$39,$A54,Sep!$R$9:$R$39)+SUMIF(Okt!$L$9:$L$39,$A54,Okt!$R$9:$R$39)+SUMIF(Nov!$L$9:$L$39,$A54,Nov!$R$9:$R$39)+SUMIF(Dez!$L$9:$L$39,$A54,Dez!$R$9:$R$39))</f>
        <v/>
      </c>
      <c r="K54" s="6" t="str">
        <f>IF(ISBLANK($B54),"",SUMIF(Jan!$L$43:$L$73,$A54,Jan!$R$43:$R$73)+SUMIF(Feb!$L$43:$L$73,$A54,Feb!$R$43:$R$73)+SUMIF(Mar!$L$43:$L$73,$A54,Mar!$R$43:$R$73)+SUMIF(Apr!$L$43:$L$73,$A54,Apr!$R$43:$R$73)+SUMIF(Mai!$L$43:$L$73,$A54,Mai!$R$43:$R$73)+SUMIF(Jun!$L$43:$L$73,$A54,Jun!$R$43:$R$73)+SUMIF(Jul!$L$43:$L$73,$A54,Jul!$R$43:$R$73)+SUMIF(Aug!$L$43:$L$73,$A54,Aug!$R$43:$R$73)+SUMIF(Sep!$L$43:$L$73,$A54,Sep!$R$43:$R$73)+SUMIF(Okt!$L$43:$L$73,$A54,Okt!$R$43:$R$73)+SUMIF(Nov!$L$43:$L$73,$A54,Nov!$R$43:$R$73)+SUMIF(Dez!$L$43:$L$73,$A54,Dez!$R$43:$R$73))</f>
        <v/>
      </c>
      <c r="L54" s="37" t="str">
        <f t="shared" si="1"/>
        <v/>
      </c>
      <c r="M54" s="85" t="str">
        <f>IF(ISBLANK($B54),"",SUMIF(Jan!$L$9:$L$39,$A54,Jan!S$9:S$39)+SUMIF(Feb!$L$9:$L$39,$A54,Feb!S$9:S$39)+SUMIF(Mar!$L$9:$L$39,$A54,Mar!S$9:S$39)+SUMIF(Apr!$L$9:$L$39,$A54,Apr!S$9:S$39)+SUMIF(Mai!$L$9:$L$39,$A54,Mai!S$9:S$39)+SUMIF(Jun!$L$9:$L$39,$A54,Jun!S$9:S$39)+SUMIF(Jul!$L$9:$L$39,$A54,Jul!S$9:S$39)+SUMIF(Aug!$L$9:$L$39,$A54,Aug!S$9:S$39)+SUMIF(Sep!$L$9:$L$39,$A54,Sep!S$9:S$39)+SUMIF(Okt!$L$9:$L$39,$A54,Okt!S$9:S$39)+SUMIF(Nov!$L$9:$L$39,$A54,Nov!S$9:S$39)+SUMIF(Dez!$L$9:$L$39,$A54,Dez!S$9:S$39))</f>
        <v/>
      </c>
      <c r="N54" s="6" t="str">
        <f>IF(ISBLANK($B54),"",SUMIF(Jan!$L$43:$L$73,$A54,Jan!S$43:S$73)+SUMIF(Feb!$L$43:$L$73,$A54,Feb!S$43:S$73)+SUMIF(Mar!$L$43:$L$73,$A54,Mar!S$43:S$73)+SUMIF(Apr!$L$43:$L$73,$A54,Apr!S$43:S$73)+SUMIF(Mai!$L$43:$L$73,$A54,Mai!S$43:S$73)+SUMIF(Jun!$L$43:$L$73,$A54,Jun!S$43:S$73)+SUMIF(Jul!$L$43:$L$73,$A54,Jul!S$43:S$73)+SUMIF(Aug!$L$43:$L$73,$A54,Aug!S$43:S$73)+SUMIF(Sep!$L$43:$L$73,$A54,Sep!S$43:S$73)+SUMIF(Okt!$L$43:$L$73,$A54,Okt!S$43:S$73)+SUMIF(Nov!$L$43:$L$73,$A54,Nov!S$43:S$73)+SUMIF(Dez!$L$43:$L$73,$A54,Dez!S$43:S$73))</f>
        <v/>
      </c>
      <c r="O54" s="38" t="str">
        <f t="shared" si="2"/>
        <v/>
      </c>
      <c r="P54" s="86"/>
      <c r="Q54" s="37"/>
      <c r="R54" s="480"/>
      <c r="S54" s="86" t="str">
        <f t="shared" si="3"/>
        <v/>
      </c>
      <c r="T54" s="37" t="str">
        <f t="shared" si="4"/>
        <v/>
      </c>
      <c r="U54" s="69"/>
      <c r="V54" s="69"/>
      <c r="W54" s="69"/>
      <c r="X54" s="21"/>
    </row>
    <row r="55" spans="1:24" x14ac:dyDescent="0.2">
      <c r="A55" s="2">
        <v>44</v>
      </c>
      <c r="B55" s="33"/>
      <c r="C55" s="20"/>
      <c r="D55" s="20"/>
      <c r="E55" s="244" t="str">
        <f t="shared" si="5"/>
        <v/>
      </c>
      <c r="F55" s="140"/>
      <c r="G55" s="76" t="str">
        <f>IF(ISBLANK($B55),"",COUNTIF(Jan!$L$9:$L$39,$A55)+COUNTIF(Feb!$L$9:$L$39,$A55)+COUNTIF(Mar!$L$9:$L$39,$A55)+COUNTIF(Apr!$L$9:$L$39,$A55)+COUNTIF(Mai!$L$9:$L$39,$A55)+COUNTIF(Jun!$L$9:$L$39,$A55)+COUNTIF(Jul!$L$9:$L$39,$A55)+COUNTIF(Aug!$L$9:$L$39,$A55)+COUNTIF(Sep!$L$9:$L$39,$A55)+COUNTIF(Okt!$L$9:$L$39,$A55)+COUNTIF(Nov!$L$9:$L$39,$A55)+COUNTIF(Dez!$L$9:$L$39,$A55))</f>
        <v/>
      </c>
      <c r="H55" s="74" t="str">
        <f>IF(ISBLANK($B55),"",COUNTIF(Jan!$L$43:$L$73,$A55)+COUNTIF(Feb!$L$43:$L$73,$A55)+COUNTIF(Mar!$L$43:$L$73,$A55)+COUNTIF(Apr!$L$43:$L$73,$A55)+COUNTIF(Mai!$L$43:$L$73,$A55)+COUNTIF(Jun!$L$43:$L$73,$A55)+COUNTIF(Jul!$L$43:$L$73,$A55)+COUNTIF(Aug!$L$43:$L$73,$A55)+COUNTIF(Sep!$L$43:$L$73,$A55)+COUNTIF(Okt!$L$43:$L$73,$A55)+COUNTIF(Nov!$L$43:$L$73,$A55)+COUNTIF(Dez!$L$43:$L$73,$A55))</f>
        <v/>
      </c>
      <c r="I55" s="67" t="str">
        <f t="shared" si="0"/>
        <v/>
      </c>
      <c r="J55" s="6" t="str">
        <f>IF(ISBLANK($B55),"",SUMIF(Jan!$L$9:$L$39,$A55,Jan!$R$9:$R$39)+SUMIF(Feb!$L$9:$L$39,$A55,Feb!$R$9:$R$39)+SUMIF(Mar!$L$9:$L$39,$A55,Mar!$R$9:$R$39)+SUMIF(Apr!$L$9:$L$39,$A55,Apr!$R$9:$R$39)+SUMIF(Mai!$L$9:$L$39,$A55,Mai!$R$9:$R$39)+SUMIF(Jun!$L$9:$L$39,$A55,Jun!$R$9:$R$39)+SUMIF(Jul!$L$9:$L$39,$A55,Jul!$R$9:$R$39)+SUMIF(Aug!$L$9:$L$39,$A55,Aug!$R$9:$R$39)+SUMIF(Sep!$L$9:$L$39,$A55,Sep!$R$9:$R$39)+SUMIF(Okt!$L$9:$L$39,$A55,Okt!$R$9:$R$39)+SUMIF(Nov!$L$9:$L$39,$A55,Nov!$R$9:$R$39)+SUMIF(Dez!$L$9:$L$39,$A55,Dez!$R$9:$R$39))</f>
        <v/>
      </c>
      <c r="K55" s="6" t="str">
        <f>IF(ISBLANK($B55),"",SUMIF(Jan!$L$43:$L$73,$A55,Jan!$R$43:$R$73)+SUMIF(Feb!$L$43:$L$73,$A55,Feb!$R$43:$R$73)+SUMIF(Mar!$L$43:$L$73,$A55,Mar!$R$43:$R$73)+SUMIF(Apr!$L$43:$L$73,$A55,Apr!$R$43:$R$73)+SUMIF(Mai!$L$43:$L$73,$A55,Mai!$R$43:$R$73)+SUMIF(Jun!$L$43:$L$73,$A55,Jun!$R$43:$R$73)+SUMIF(Jul!$L$43:$L$73,$A55,Jul!$R$43:$R$73)+SUMIF(Aug!$L$43:$L$73,$A55,Aug!$R$43:$R$73)+SUMIF(Sep!$L$43:$L$73,$A55,Sep!$R$43:$R$73)+SUMIF(Okt!$L$43:$L$73,$A55,Okt!$R$43:$R$73)+SUMIF(Nov!$L$43:$L$73,$A55,Nov!$R$43:$R$73)+SUMIF(Dez!$L$43:$L$73,$A55,Dez!$R$43:$R$73))</f>
        <v/>
      </c>
      <c r="L55" s="37" t="str">
        <f t="shared" si="1"/>
        <v/>
      </c>
      <c r="M55" s="85" t="str">
        <f>IF(ISBLANK($B55),"",SUMIF(Jan!$L$9:$L$39,$A55,Jan!S$9:S$39)+SUMIF(Feb!$L$9:$L$39,$A55,Feb!S$9:S$39)+SUMIF(Mar!$L$9:$L$39,$A55,Mar!S$9:S$39)+SUMIF(Apr!$L$9:$L$39,$A55,Apr!S$9:S$39)+SUMIF(Mai!$L$9:$L$39,$A55,Mai!S$9:S$39)+SUMIF(Jun!$L$9:$L$39,$A55,Jun!S$9:S$39)+SUMIF(Jul!$L$9:$L$39,$A55,Jul!S$9:S$39)+SUMIF(Aug!$L$9:$L$39,$A55,Aug!S$9:S$39)+SUMIF(Sep!$L$9:$L$39,$A55,Sep!S$9:S$39)+SUMIF(Okt!$L$9:$L$39,$A55,Okt!S$9:S$39)+SUMIF(Nov!$L$9:$L$39,$A55,Nov!S$9:S$39)+SUMIF(Dez!$L$9:$L$39,$A55,Dez!S$9:S$39))</f>
        <v/>
      </c>
      <c r="N55" s="6" t="str">
        <f>IF(ISBLANK($B55),"",SUMIF(Jan!$L$43:$L$73,$A55,Jan!S$43:S$73)+SUMIF(Feb!$L$43:$L$73,$A55,Feb!S$43:S$73)+SUMIF(Mar!$L$43:$L$73,$A55,Mar!S$43:S$73)+SUMIF(Apr!$L$43:$L$73,$A55,Apr!S$43:S$73)+SUMIF(Mai!$L$43:$L$73,$A55,Mai!S$43:S$73)+SUMIF(Jun!$L$43:$L$73,$A55,Jun!S$43:S$73)+SUMIF(Jul!$L$43:$L$73,$A55,Jul!S$43:S$73)+SUMIF(Aug!$L$43:$L$73,$A55,Aug!S$43:S$73)+SUMIF(Sep!$L$43:$L$73,$A55,Sep!S$43:S$73)+SUMIF(Okt!$L$43:$L$73,$A55,Okt!S$43:S$73)+SUMIF(Nov!$L$43:$L$73,$A55,Nov!S$43:S$73)+SUMIF(Dez!$L$43:$L$73,$A55,Dez!S$43:S$73))</f>
        <v/>
      </c>
      <c r="O55" s="38" t="str">
        <f t="shared" si="2"/>
        <v/>
      </c>
      <c r="P55" s="86"/>
      <c r="Q55" s="37"/>
      <c r="R55" s="480"/>
      <c r="S55" s="86" t="str">
        <f t="shared" si="3"/>
        <v/>
      </c>
      <c r="T55" s="37" t="str">
        <f t="shared" si="4"/>
        <v/>
      </c>
      <c r="U55" s="69"/>
      <c r="V55" s="69"/>
      <c r="W55" s="69"/>
      <c r="X55" s="21"/>
    </row>
    <row r="56" spans="1:24" x14ac:dyDescent="0.2">
      <c r="A56" s="2">
        <v>45</v>
      </c>
      <c r="B56" s="33"/>
      <c r="C56" s="20"/>
      <c r="D56" s="20"/>
      <c r="E56" s="244" t="str">
        <f>IF(ISBLANK(D56),"",HYPERLINK(D56,"url"))</f>
        <v/>
      </c>
      <c r="F56" s="140"/>
      <c r="G56" s="76" t="str">
        <f>IF(ISBLANK($B56),"",COUNTIF(Jan!$L$9:$L$39,$A56)+COUNTIF(Feb!$L$9:$L$39,$A56)+COUNTIF(Mar!$L$9:$L$39,$A56)+COUNTIF(Apr!$L$9:$L$39,$A56)+COUNTIF(Mai!$L$9:$L$39,$A56)+COUNTIF(Jun!$L$9:$L$39,$A56)+COUNTIF(Jul!$L$9:$L$39,$A56)+COUNTIF(Aug!$L$9:$L$39,$A56)+COUNTIF(Sep!$L$9:$L$39,$A56)+COUNTIF(Okt!$L$9:$L$39,$A56)+COUNTIF(Nov!$L$9:$L$39,$A56)+COUNTIF(Dez!$L$9:$L$39,$A56))</f>
        <v/>
      </c>
      <c r="H56" s="74" t="str">
        <f>IF(ISBLANK($B56),"",COUNTIF(Jan!$L$43:$L$73,$A56)+COUNTIF(Feb!$L$43:$L$73,$A56)+COUNTIF(Mar!$L$43:$L$73,$A56)+COUNTIF(Apr!$L$43:$L$73,$A56)+COUNTIF(Mai!$L$43:$L$73,$A56)+COUNTIF(Jun!$L$43:$L$73,$A56)+COUNTIF(Jul!$L$43:$L$73,$A56)+COUNTIF(Aug!$L$43:$L$73,$A56)+COUNTIF(Sep!$L$43:$L$73,$A56)+COUNTIF(Okt!$L$43:$L$73,$A56)+COUNTIF(Nov!$L$43:$L$73,$A56)+COUNTIF(Dez!$L$43:$L$73,$A56))</f>
        <v/>
      </c>
      <c r="I56" s="67" t="str">
        <f t="shared" si="0"/>
        <v/>
      </c>
      <c r="J56" s="6" t="str">
        <f>IF(ISBLANK($B56),"",SUMIF(Jan!$L$9:$L$39,$A56,Jan!$R$9:$R$39)+SUMIF(Feb!$L$9:$L$39,$A56,Feb!$R$9:$R$39)+SUMIF(Mar!$L$9:$L$39,$A56,Mar!$R$9:$R$39)+SUMIF(Apr!$L$9:$L$39,$A56,Apr!$R$9:$R$39)+SUMIF(Mai!$L$9:$L$39,$A56,Mai!$R$9:$R$39)+SUMIF(Jun!$L$9:$L$39,$A56,Jun!$R$9:$R$39)+SUMIF(Jul!$L$9:$L$39,$A56,Jul!$R$9:$R$39)+SUMIF(Aug!$L$9:$L$39,$A56,Aug!$R$9:$R$39)+SUMIF(Sep!$L$9:$L$39,$A56,Sep!$R$9:$R$39)+SUMIF(Okt!$L$9:$L$39,$A56,Okt!$R$9:$R$39)+SUMIF(Nov!$L$9:$L$39,$A56,Nov!$R$9:$R$39)+SUMIF(Dez!$L$9:$L$39,$A56,Dez!$R$9:$R$39))</f>
        <v/>
      </c>
      <c r="K56" s="6" t="str">
        <f>IF(ISBLANK($B56),"",SUMIF(Jan!$L$43:$L$73,$A56,Jan!$R$43:$R$73)+SUMIF(Feb!$L$43:$L$73,$A56,Feb!$R$43:$R$73)+SUMIF(Mar!$L$43:$L$73,$A56,Mar!$R$43:$R$73)+SUMIF(Apr!$L$43:$L$73,$A56,Apr!$R$43:$R$73)+SUMIF(Mai!$L$43:$L$73,$A56,Mai!$R$43:$R$73)+SUMIF(Jun!$L$43:$L$73,$A56,Jun!$R$43:$R$73)+SUMIF(Jul!$L$43:$L$73,$A56,Jul!$R$43:$R$73)+SUMIF(Aug!$L$43:$L$73,$A56,Aug!$R$43:$R$73)+SUMIF(Sep!$L$43:$L$73,$A56,Sep!$R$43:$R$73)+SUMIF(Okt!$L$43:$L$73,$A56,Okt!$R$43:$R$73)+SUMIF(Nov!$L$43:$L$73,$A56,Nov!$R$43:$R$73)+SUMIF(Dez!$L$43:$L$73,$A56,Dez!$R$43:$R$73))</f>
        <v/>
      </c>
      <c r="L56" s="37" t="str">
        <f t="shared" si="1"/>
        <v/>
      </c>
      <c r="M56" s="85" t="str">
        <f>IF(ISBLANK($B56),"",SUMIF(Jan!$L$9:$L$39,$A56,Jan!S$9:S$39)+SUMIF(Feb!$L$9:$L$39,$A56,Feb!S$9:S$39)+SUMIF(Mar!$L$9:$L$39,$A56,Mar!S$9:S$39)+SUMIF(Apr!$L$9:$L$39,$A56,Apr!S$9:S$39)+SUMIF(Mai!$L$9:$L$39,$A56,Mai!S$9:S$39)+SUMIF(Jun!$L$9:$L$39,$A56,Jun!S$9:S$39)+SUMIF(Jul!$L$9:$L$39,$A56,Jul!S$9:S$39)+SUMIF(Aug!$L$9:$L$39,$A56,Aug!S$9:S$39)+SUMIF(Sep!$L$9:$L$39,$A56,Sep!S$9:S$39)+SUMIF(Okt!$L$9:$L$39,$A56,Okt!S$9:S$39)+SUMIF(Nov!$L$9:$L$39,$A56,Nov!S$9:S$39)+SUMIF(Dez!$L$9:$L$39,$A56,Dez!S$9:S$39))</f>
        <v/>
      </c>
      <c r="N56" s="6" t="str">
        <f>IF(ISBLANK($B56),"",SUMIF(Jan!$L$43:$L$73,$A56,Jan!S$43:S$73)+SUMIF(Feb!$L$43:$L$73,$A56,Feb!S$43:S$73)+SUMIF(Mar!$L$43:$L$73,$A56,Mar!S$43:S$73)+SUMIF(Apr!$L$43:$L$73,$A56,Apr!S$43:S$73)+SUMIF(Mai!$L$43:$L$73,$A56,Mai!S$43:S$73)+SUMIF(Jun!$L$43:$L$73,$A56,Jun!S$43:S$73)+SUMIF(Jul!$L$43:$L$73,$A56,Jul!S$43:S$73)+SUMIF(Aug!$L$43:$L$73,$A56,Aug!S$43:S$73)+SUMIF(Sep!$L$43:$L$73,$A56,Sep!S$43:S$73)+SUMIF(Okt!$L$43:$L$73,$A56,Okt!S$43:S$73)+SUMIF(Nov!$L$43:$L$73,$A56,Nov!S$43:S$73)+SUMIF(Dez!$L$43:$L$73,$A56,Dez!S$43:S$73))</f>
        <v/>
      </c>
      <c r="O56" s="38" t="str">
        <f t="shared" si="2"/>
        <v/>
      </c>
      <c r="P56" s="86"/>
      <c r="Q56" s="37"/>
      <c r="R56" s="480"/>
      <c r="S56" s="86" t="str">
        <f t="shared" si="3"/>
        <v/>
      </c>
      <c r="T56" s="37" t="str">
        <f t="shared" si="4"/>
        <v/>
      </c>
      <c r="U56" s="69"/>
      <c r="V56" s="69"/>
      <c r="W56" s="69"/>
      <c r="X56" s="21"/>
    </row>
    <row r="57" spans="1:24" x14ac:dyDescent="0.2">
      <c r="A57" s="2">
        <v>46</v>
      </c>
      <c r="B57" s="33"/>
      <c r="C57" s="20"/>
      <c r="D57" s="20"/>
      <c r="E57" s="244" t="str">
        <f t="shared" si="5"/>
        <v/>
      </c>
      <c r="F57" s="140"/>
      <c r="G57" s="76" t="str">
        <f>IF(ISBLANK($B57),"",COUNTIF(Jan!$L$9:$L$39,$A57)+COUNTIF(Feb!$L$9:$L$39,$A57)+COUNTIF(Mar!$L$9:$L$39,$A57)+COUNTIF(Apr!$L$9:$L$39,$A57)+COUNTIF(Mai!$L$9:$L$39,$A57)+COUNTIF(Jun!$L$9:$L$39,$A57)+COUNTIF(Jul!$L$9:$L$39,$A57)+COUNTIF(Aug!$L$9:$L$39,$A57)+COUNTIF(Sep!$L$9:$L$39,$A57)+COUNTIF(Okt!$L$9:$L$39,$A57)+COUNTIF(Nov!$L$9:$L$39,$A57)+COUNTIF(Dez!$L$9:$L$39,$A57))</f>
        <v/>
      </c>
      <c r="H57" s="74" t="str">
        <f>IF(ISBLANK($B57),"",COUNTIF(Jan!$L$43:$L$73,$A57)+COUNTIF(Feb!$L$43:$L$73,$A57)+COUNTIF(Mar!$L$43:$L$73,$A57)+COUNTIF(Apr!$L$43:$L$73,$A57)+COUNTIF(Mai!$L$43:$L$73,$A57)+COUNTIF(Jun!$L$43:$L$73,$A57)+COUNTIF(Jul!$L$43:$L$73,$A57)+COUNTIF(Aug!$L$43:$L$73,$A57)+COUNTIF(Sep!$L$43:$L$73,$A57)+COUNTIF(Okt!$L$43:$L$73,$A57)+COUNTIF(Nov!$L$43:$L$73,$A57)+COUNTIF(Dez!$L$43:$L$73,$A57))</f>
        <v/>
      </c>
      <c r="I57" s="67" t="str">
        <f t="shared" si="0"/>
        <v/>
      </c>
      <c r="J57" s="6" t="str">
        <f>IF(ISBLANK($B57),"",SUMIF(Jan!$L$9:$L$39,$A57,Jan!$R$9:$R$39)+SUMIF(Feb!$L$9:$L$39,$A57,Feb!$R$9:$R$39)+SUMIF(Mar!$L$9:$L$39,$A57,Mar!$R$9:$R$39)+SUMIF(Apr!$L$9:$L$39,$A57,Apr!$R$9:$R$39)+SUMIF(Mai!$L$9:$L$39,$A57,Mai!$R$9:$R$39)+SUMIF(Jun!$L$9:$L$39,$A57,Jun!$R$9:$R$39)+SUMIF(Jul!$L$9:$L$39,$A57,Jul!$R$9:$R$39)+SUMIF(Aug!$L$9:$L$39,$A57,Aug!$R$9:$R$39)+SUMIF(Sep!$L$9:$L$39,$A57,Sep!$R$9:$R$39)+SUMIF(Okt!$L$9:$L$39,$A57,Okt!$R$9:$R$39)+SUMIF(Nov!$L$9:$L$39,$A57,Nov!$R$9:$R$39)+SUMIF(Dez!$L$9:$L$39,$A57,Dez!$R$9:$R$39))</f>
        <v/>
      </c>
      <c r="K57" s="6" t="str">
        <f>IF(ISBLANK($B57),"",SUMIF(Jan!$L$43:$L$73,$A57,Jan!$R$43:$R$73)+SUMIF(Feb!$L$43:$L$73,$A57,Feb!$R$43:$R$73)+SUMIF(Mar!$L$43:$L$73,$A57,Mar!$R$43:$R$73)+SUMIF(Apr!$L$43:$L$73,$A57,Apr!$R$43:$R$73)+SUMIF(Mai!$L$43:$L$73,$A57,Mai!$R$43:$R$73)+SUMIF(Jun!$L$43:$L$73,$A57,Jun!$R$43:$R$73)+SUMIF(Jul!$L$43:$L$73,$A57,Jul!$R$43:$R$73)+SUMIF(Aug!$L$43:$L$73,$A57,Aug!$R$43:$R$73)+SUMIF(Sep!$L$43:$L$73,$A57,Sep!$R$43:$R$73)+SUMIF(Okt!$L$43:$L$73,$A57,Okt!$R$43:$R$73)+SUMIF(Nov!$L$43:$L$73,$A57,Nov!$R$43:$R$73)+SUMIF(Dez!$L$43:$L$73,$A57,Dez!$R$43:$R$73))</f>
        <v/>
      </c>
      <c r="L57" s="37" t="str">
        <f t="shared" si="1"/>
        <v/>
      </c>
      <c r="M57" s="85" t="str">
        <f>IF(ISBLANK($B57),"",SUMIF(Jan!$L$9:$L$39,$A57,Jan!S$9:S$39)+SUMIF(Feb!$L$9:$L$39,$A57,Feb!S$9:S$39)+SUMIF(Mar!$L$9:$L$39,$A57,Mar!S$9:S$39)+SUMIF(Apr!$L$9:$L$39,$A57,Apr!S$9:S$39)+SUMIF(Mai!$L$9:$L$39,$A57,Mai!S$9:S$39)+SUMIF(Jun!$L$9:$L$39,$A57,Jun!S$9:S$39)+SUMIF(Jul!$L$9:$L$39,$A57,Jul!S$9:S$39)+SUMIF(Aug!$L$9:$L$39,$A57,Aug!S$9:S$39)+SUMIF(Sep!$L$9:$L$39,$A57,Sep!S$9:S$39)+SUMIF(Okt!$L$9:$L$39,$A57,Okt!S$9:S$39)+SUMIF(Nov!$L$9:$L$39,$A57,Nov!S$9:S$39)+SUMIF(Dez!$L$9:$L$39,$A57,Dez!S$9:S$39))</f>
        <v/>
      </c>
      <c r="N57" s="6" t="str">
        <f>IF(ISBLANK($B57),"",SUMIF(Jan!$L$43:$L$73,$A57,Jan!S$43:S$73)+SUMIF(Feb!$L$43:$L$73,$A57,Feb!S$43:S$73)+SUMIF(Mar!$L$43:$L$73,$A57,Mar!S$43:S$73)+SUMIF(Apr!$L$43:$L$73,$A57,Apr!S$43:S$73)+SUMIF(Mai!$L$43:$L$73,$A57,Mai!S$43:S$73)+SUMIF(Jun!$L$43:$L$73,$A57,Jun!S$43:S$73)+SUMIF(Jul!$L$43:$L$73,$A57,Jul!S$43:S$73)+SUMIF(Aug!$L$43:$L$73,$A57,Aug!S$43:S$73)+SUMIF(Sep!$L$43:$L$73,$A57,Sep!S$43:S$73)+SUMIF(Okt!$L$43:$L$73,$A57,Okt!S$43:S$73)+SUMIF(Nov!$L$43:$L$73,$A57,Nov!S$43:S$73)+SUMIF(Dez!$L$43:$L$73,$A57,Dez!S$43:S$73))</f>
        <v/>
      </c>
      <c r="O57" s="38" t="str">
        <f t="shared" si="2"/>
        <v/>
      </c>
      <c r="P57" s="86"/>
      <c r="Q57" s="37"/>
      <c r="R57" s="480"/>
      <c r="S57" s="86" t="str">
        <f t="shared" si="3"/>
        <v/>
      </c>
      <c r="T57" s="37" t="str">
        <f t="shared" si="4"/>
        <v/>
      </c>
      <c r="U57" s="69"/>
      <c r="V57" s="69"/>
      <c r="W57" s="69"/>
      <c r="X57" s="21"/>
    </row>
    <row r="58" spans="1:24" x14ac:dyDescent="0.2">
      <c r="A58" s="2">
        <v>47</v>
      </c>
      <c r="B58" s="33"/>
      <c r="C58" s="20"/>
      <c r="D58" s="20"/>
      <c r="E58" s="244" t="str">
        <f t="shared" si="5"/>
        <v/>
      </c>
      <c r="F58" s="140"/>
      <c r="G58" s="76" t="str">
        <f>IF(ISBLANK($B58),"",COUNTIF(Jan!$L$9:$L$39,$A58)+COUNTIF(Feb!$L$9:$L$39,$A58)+COUNTIF(Mar!$L$9:$L$39,$A58)+COUNTIF(Apr!$L$9:$L$39,$A58)+COUNTIF(Mai!$L$9:$L$39,$A58)+COUNTIF(Jun!$L$9:$L$39,$A58)+COUNTIF(Jul!$L$9:$L$39,$A58)+COUNTIF(Aug!$L$9:$L$39,$A58)+COUNTIF(Sep!$L$9:$L$39,$A58)+COUNTIF(Okt!$L$9:$L$39,$A58)+COUNTIF(Nov!$L$9:$L$39,$A58)+COUNTIF(Dez!$L$9:$L$39,$A58))</f>
        <v/>
      </c>
      <c r="H58" s="74" t="str">
        <f>IF(ISBLANK($B58),"",COUNTIF(Jan!$L$43:$L$73,$A58)+COUNTIF(Feb!$L$43:$L$73,$A58)+COUNTIF(Mar!$L$43:$L$73,$A58)+COUNTIF(Apr!$L$43:$L$73,$A58)+COUNTIF(Mai!$L$43:$L$73,$A58)+COUNTIF(Jun!$L$43:$L$73,$A58)+COUNTIF(Jul!$L$43:$L$73,$A58)+COUNTIF(Aug!$L$43:$L$73,$A58)+COUNTIF(Sep!$L$43:$L$73,$A58)+COUNTIF(Okt!$L$43:$L$73,$A58)+COUNTIF(Nov!$L$43:$L$73,$A58)+COUNTIF(Dez!$L$43:$L$73,$A58))</f>
        <v/>
      </c>
      <c r="I58" s="67" t="str">
        <f t="shared" si="0"/>
        <v/>
      </c>
      <c r="J58" s="6" t="str">
        <f>IF(ISBLANK($B58),"",SUMIF(Jan!$L$9:$L$39,$A58,Jan!$R$9:$R$39)+SUMIF(Feb!$L$9:$L$39,$A58,Feb!$R$9:$R$39)+SUMIF(Mar!$L$9:$L$39,$A58,Mar!$R$9:$R$39)+SUMIF(Apr!$L$9:$L$39,$A58,Apr!$R$9:$R$39)+SUMIF(Mai!$L$9:$L$39,$A58,Mai!$R$9:$R$39)+SUMIF(Jun!$L$9:$L$39,$A58,Jun!$R$9:$R$39)+SUMIF(Jul!$L$9:$L$39,$A58,Jul!$R$9:$R$39)+SUMIF(Aug!$L$9:$L$39,$A58,Aug!$R$9:$R$39)+SUMIF(Sep!$L$9:$L$39,$A58,Sep!$R$9:$R$39)+SUMIF(Okt!$L$9:$L$39,$A58,Okt!$R$9:$R$39)+SUMIF(Nov!$L$9:$L$39,$A58,Nov!$R$9:$R$39)+SUMIF(Dez!$L$9:$L$39,$A58,Dez!$R$9:$R$39))</f>
        <v/>
      </c>
      <c r="K58" s="6" t="str">
        <f>IF(ISBLANK($B58),"",SUMIF(Jan!$L$43:$L$73,$A58,Jan!$R$43:$R$73)+SUMIF(Feb!$L$43:$L$73,$A58,Feb!$R$43:$R$73)+SUMIF(Mar!$L$43:$L$73,$A58,Mar!$R$43:$R$73)+SUMIF(Apr!$L$43:$L$73,$A58,Apr!$R$43:$R$73)+SUMIF(Mai!$L$43:$L$73,$A58,Mai!$R$43:$R$73)+SUMIF(Jun!$L$43:$L$73,$A58,Jun!$R$43:$R$73)+SUMIF(Jul!$L$43:$L$73,$A58,Jul!$R$43:$R$73)+SUMIF(Aug!$L$43:$L$73,$A58,Aug!$R$43:$R$73)+SUMIF(Sep!$L$43:$L$73,$A58,Sep!$R$43:$R$73)+SUMIF(Okt!$L$43:$L$73,$A58,Okt!$R$43:$R$73)+SUMIF(Nov!$L$43:$L$73,$A58,Nov!$R$43:$R$73)+SUMIF(Dez!$L$43:$L$73,$A58,Dez!$R$43:$R$73))</f>
        <v/>
      </c>
      <c r="L58" s="37" t="str">
        <f t="shared" si="1"/>
        <v/>
      </c>
      <c r="M58" s="85" t="str">
        <f>IF(ISBLANK($B58),"",SUMIF(Jan!$L$9:$L$39,$A58,Jan!S$9:S$39)+SUMIF(Feb!$L$9:$L$39,$A58,Feb!S$9:S$39)+SUMIF(Mar!$L$9:$L$39,$A58,Mar!S$9:S$39)+SUMIF(Apr!$L$9:$L$39,$A58,Apr!S$9:S$39)+SUMIF(Mai!$L$9:$L$39,$A58,Mai!S$9:S$39)+SUMIF(Jun!$L$9:$L$39,$A58,Jun!S$9:S$39)+SUMIF(Jul!$L$9:$L$39,$A58,Jul!S$9:S$39)+SUMIF(Aug!$L$9:$L$39,$A58,Aug!S$9:S$39)+SUMIF(Sep!$L$9:$L$39,$A58,Sep!S$9:S$39)+SUMIF(Okt!$L$9:$L$39,$A58,Okt!S$9:S$39)+SUMIF(Nov!$L$9:$L$39,$A58,Nov!S$9:S$39)+SUMIF(Dez!$L$9:$L$39,$A58,Dez!S$9:S$39))</f>
        <v/>
      </c>
      <c r="N58" s="6" t="str">
        <f>IF(ISBLANK($B58),"",SUMIF(Jan!$L$43:$L$73,$A58,Jan!S$43:S$73)+SUMIF(Feb!$L$43:$L$73,$A58,Feb!S$43:S$73)+SUMIF(Mar!$L$43:$L$73,$A58,Mar!S$43:S$73)+SUMIF(Apr!$L$43:$L$73,$A58,Apr!S$43:S$73)+SUMIF(Mai!$L$43:$L$73,$A58,Mai!S$43:S$73)+SUMIF(Jun!$L$43:$L$73,$A58,Jun!S$43:S$73)+SUMIF(Jul!$L$43:$L$73,$A58,Jul!S$43:S$73)+SUMIF(Aug!$L$43:$L$73,$A58,Aug!S$43:S$73)+SUMIF(Sep!$L$43:$L$73,$A58,Sep!S$43:S$73)+SUMIF(Okt!$L$43:$L$73,$A58,Okt!S$43:S$73)+SUMIF(Nov!$L$43:$L$73,$A58,Nov!S$43:S$73)+SUMIF(Dez!$L$43:$L$73,$A58,Dez!S$43:S$73))</f>
        <v/>
      </c>
      <c r="O58" s="38" t="str">
        <f t="shared" si="2"/>
        <v/>
      </c>
      <c r="P58" s="86"/>
      <c r="Q58" s="37"/>
      <c r="R58" s="480"/>
      <c r="S58" s="86" t="str">
        <f t="shared" si="3"/>
        <v/>
      </c>
      <c r="T58" s="37" t="str">
        <f t="shared" si="4"/>
        <v/>
      </c>
      <c r="U58" s="69"/>
      <c r="V58" s="69"/>
      <c r="W58" s="69"/>
      <c r="X58" s="21"/>
    </row>
    <row r="59" spans="1:24" x14ac:dyDescent="0.2">
      <c r="A59" s="2">
        <v>48</v>
      </c>
      <c r="B59" s="33"/>
      <c r="C59" s="20"/>
      <c r="D59" s="20"/>
      <c r="E59" s="244" t="str">
        <f t="shared" si="5"/>
        <v/>
      </c>
      <c r="F59" s="140"/>
      <c r="G59" s="76" t="str">
        <f>IF(ISBLANK($B59),"",COUNTIF(Jan!$L$9:$L$39,$A59)+COUNTIF(Feb!$L$9:$L$39,$A59)+COUNTIF(Mar!$L$9:$L$39,$A59)+COUNTIF(Apr!$L$9:$L$39,$A59)+COUNTIF(Mai!$L$9:$L$39,$A59)+COUNTIF(Jun!$L$9:$L$39,$A59)+COUNTIF(Jul!$L$9:$L$39,$A59)+COUNTIF(Aug!$L$9:$L$39,$A59)+COUNTIF(Sep!$L$9:$L$39,$A59)+COUNTIF(Okt!$L$9:$L$39,$A59)+COUNTIF(Nov!$L$9:$L$39,$A59)+COUNTIF(Dez!$L$9:$L$39,$A59))</f>
        <v/>
      </c>
      <c r="H59" s="74" t="str">
        <f>IF(ISBLANK($B59),"",COUNTIF(Jan!$L$43:$L$73,$A59)+COUNTIF(Feb!$L$43:$L$73,$A59)+COUNTIF(Mar!$L$43:$L$73,$A59)+COUNTIF(Apr!$L$43:$L$73,$A59)+COUNTIF(Mai!$L$43:$L$73,$A59)+COUNTIF(Jun!$L$43:$L$73,$A59)+COUNTIF(Jul!$L$43:$L$73,$A59)+COUNTIF(Aug!$L$43:$L$73,$A59)+COUNTIF(Sep!$L$43:$L$73,$A59)+COUNTIF(Okt!$L$43:$L$73,$A59)+COUNTIF(Nov!$L$43:$L$73,$A59)+COUNTIF(Dez!$L$43:$L$73,$A59))</f>
        <v/>
      </c>
      <c r="I59" s="67" t="str">
        <f t="shared" si="0"/>
        <v/>
      </c>
      <c r="J59" s="6" t="str">
        <f>IF(ISBLANK($B59),"",SUMIF(Jan!$L$9:$L$39,$A59,Jan!$R$9:$R$39)+SUMIF(Feb!$L$9:$L$39,$A59,Feb!$R$9:$R$39)+SUMIF(Mar!$L$9:$L$39,$A59,Mar!$R$9:$R$39)+SUMIF(Apr!$L$9:$L$39,$A59,Apr!$R$9:$R$39)+SUMIF(Mai!$L$9:$L$39,$A59,Mai!$R$9:$R$39)+SUMIF(Jun!$L$9:$L$39,$A59,Jun!$R$9:$R$39)+SUMIF(Jul!$L$9:$L$39,$A59,Jul!$R$9:$R$39)+SUMIF(Aug!$L$9:$L$39,$A59,Aug!$R$9:$R$39)+SUMIF(Sep!$L$9:$L$39,$A59,Sep!$R$9:$R$39)+SUMIF(Okt!$L$9:$L$39,$A59,Okt!$R$9:$R$39)+SUMIF(Nov!$L$9:$L$39,$A59,Nov!$R$9:$R$39)+SUMIF(Dez!$L$9:$L$39,$A59,Dez!$R$9:$R$39))</f>
        <v/>
      </c>
      <c r="K59" s="6" t="str">
        <f>IF(ISBLANK($B59),"",SUMIF(Jan!$L$43:$L$73,$A59,Jan!$R$43:$R$73)+SUMIF(Feb!$L$43:$L$73,$A59,Feb!$R$43:$R$73)+SUMIF(Mar!$L$43:$L$73,$A59,Mar!$R$43:$R$73)+SUMIF(Apr!$L$43:$L$73,$A59,Apr!$R$43:$R$73)+SUMIF(Mai!$L$43:$L$73,$A59,Mai!$R$43:$R$73)+SUMIF(Jun!$L$43:$L$73,$A59,Jun!$R$43:$R$73)+SUMIF(Jul!$L$43:$L$73,$A59,Jul!$R$43:$R$73)+SUMIF(Aug!$L$43:$L$73,$A59,Aug!$R$43:$R$73)+SUMIF(Sep!$L$43:$L$73,$A59,Sep!$R$43:$R$73)+SUMIF(Okt!$L$43:$L$73,$A59,Okt!$R$43:$R$73)+SUMIF(Nov!$L$43:$L$73,$A59,Nov!$R$43:$R$73)+SUMIF(Dez!$L$43:$L$73,$A59,Dez!$R$43:$R$73))</f>
        <v/>
      </c>
      <c r="L59" s="37" t="str">
        <f t="shared" si="1"/>
        <v/>
      </c>
      <c r="M59" s="85" t="str">
        <f>IF(ISBLANK($B59),"",SUMIF(Jan!$L$9:$L$39,$A59,Jan!S$9:S$39)+SUMIF(Feb!$L$9:$L$39,$A59,Feb!S$9:S$39)+SUMIF(Mar!$L$9:$L$39,$A59,Mar!S$9:S$39)+SUMIF(Apr!$L$9:$L$39,$A59,Apr!S$9:S$39)+SUMIF(Mai!$L$9:$L$39,$A59,Mai!S$9:S$39)+SUMIF(Jun!$L$9:$L$39,$A59,Jun!S$9:S$39)+SUMIF(Jul!$L$9:$L$39,$A59,Jul!S$9:S$39)+SUMIF(Aug!$L$9:$L$39,$A59,Aug!S$9:S$39)+SUMIF(Sep!$L$9:$L$39,$A59,Sep!S$9:S$39)+SUMIF(Okt!$L$9:$L$39,$A59,Okt!S$9:S$39)+SUMIF(Nov!$L$9:$L$39,$A59,Nov!S$9:S$39)+SUMIF(Dez!$L$9:$L$39,$A59,Dez!S$9:S$39))</f>
        <v/>
      </c>
      <c r="N59" s="6" t="str">
        <f>IF(ISBLANK($B59),"",SUMIF(Jan!$L$43:$L$73,$A59,Jan!S$43:S$73)+SUMIF(Feb!$L$43:$L$73,$A59,Feb!S$43:S$73)+SUMIF(Mar!$L$43:$L$73,$A59,Mar!S$43:S$73)+SUMIF(Apr!$L$43:$L$73,$A59,Apr!S$43:S$73)+SUMIF(Mai!$L$43:$L$73,$A59,Mai!S$43:S$73)+SUMIF(Jun!$L$43:$L$73,$A59,Jun!S$43:S$73)+SUMIF(Jul!$L$43:$L$73,$A59,Jul!S$43:S$73)+SUMIF(Aug!$L$43:$L$73,$A59,Aug!S$43:S$73)+SUMIF(Sep!$L$43:$L$73,$A59,Sep!S$43:S$73)+SUMIF(Okt!$L$43:$L$73,$A59,Okt!S$43:S$73)+SUMIF(Nov!$L$43:$L$73,$A59,Nov!S$43:S$73)+SUMIF(Dez!$L$43:$L$73,$A59,Dez!S$43:S$73))</f>
        <v/>
      </c>
      <c r="O59" s="38" t="str">
        <f t="shared" si="2"/>
        <v/>
      </c>
      <c r="P59" s="86"/>
      <c r="Q59" s="37"/>
      <c r="R59" s="480"/>
      <c r="S59" s="86" t="str">
        <f t="shared" si="3"/>
        <v/>
      </c>
      <c r="T59" s="37" t="str">
        <f t="shared" si="4"/>
        <v/>
      </c>
      <c r="U59" s="69"/>
      <c r="V59" s="69"/>
      <c r="W59" s="69"/>
      <c r="X59" s="21"/>
    </row>
    <row r="60" spans="1:24" x14ac:dyDescent="0.2">
      <c r="A60" s="2">
        <v>49</v>
      </c>
      <c r="B60" s="33"/>
      <c r="C60" s="20"/>
      <c r="D60" s="20"/>
      <c r="E60" s="244" t="str">
        <f t="shared" si="5"/>
        <v/>
      </c>
      <c r="F60" s="140"/>
      <c r="G60" s="76" t="str">
        <f>IF(ISBLANK($B60),"",COUNTIF(Jan!$L$9:$L$39,$A60)+COUNTIF(Feb!$L$9:$L$39,$A60)+COUNTIF(Mar!$L$9:$L$39,$A60)+COUNTIF(Apr!$L$9:$L$39,$A60)+COUNTIF(Mai!$L$9:$L$39,$A60)+COUNTIF(Jun!$L$9:$L$39,$A60)+COUNTIF(Jul!$L$9:$L$39,$A60)+COUNTIF(Aug!$L$9:$L$39,$A60)+COUNTIF(Sep!$L$9:$L$39,$A60)+COUNTIF(Okt!$L$9:$L$39,$A60)+COUNTIF(Nov!$L$9:$L$39,$A60)+COUNTIF(Dez!$L$9:$L$39,$A60))</f>
        <v/>
      </c>
      <c r="H60" s="74" t="str">
        <f>IF(ISBLANK($B60),"",COUNTIF(Jan!$L$43:$L$73,$A60)+COUNTIF(Feb!$L$43:$L$73,$A60)+COUNTIF(Mar!$L$43:$L$73,$A60)+COUNTIF(Apr!$L$43:$L$73,$A60)+COUNTIF(Mai!$L$43:$L$73,$A60)+COUNTIF(Jun!$L$43:$L$73,$A60)+COUNTIF(Jul!$L$43:$L$73,$A60)+COUNTIF(Aug!$L$43:$L$73,$A60)+COUNTIF(Sep!$L$43:$L$73,$A60)+COUNTIF(Okt!$L$43:$L$73,$A60)+COUNTIF(Nov!$L$43:$L$73,$A60)+COUNTIF(Dez!$L$43:$L$73,$A60))</f>
        <v/>
      </c>
      <c r="I60" s="67" t="str">
        <f t="shared" si="0"/>
        <v/>
      </c>
      <c r="J60" s="6" t="str">
        <f>IF(ISBLANK($B60),"",SUMIF(Jan!$L$9:$L$39,$A60,Jan!$R$9:$R$39)+SUMIF(Feb!$L$9:$L$39,$A60,Feb!$R$9:$R$39)+SUMIF(Mar!$L$9:$L$39,$A60,Mar!$R$9:$R$39)+SUMIF(Apr!$L$9:$L$39,$A60,Apr!$R$9:$R$39)+SUMIF(Mai!$L$9:$L$39,$A60,Mai!$R$9:$R$39)+SUMIF(Jun!$L$9:$L$39,$A60,Jun!$R$9:$R$39)+SUMIF(Jul!$L$9:$L$39,$A60,Jul!$R$9:$R$39)+SUMIF(Aug!$L$9:$L$39,$A60,Aug!$R$9:$R$39)+SUMIF(Sep!$L$9:$L$39,$A60,Sep!$R$9:$R$39)+SUMIF(Okt!$L$9:$L$39,$A60,Okt!$R$9:$R$39)+SUMIF(Nov!$L$9:$L$39,$A60,Nov!$R$9:$R$39)+SUMIF(Dez!$L$9:$L$39,$A60,Dez!$R$9:$R$39))</f>
        <v/>
      </c>
      <c r="K60" s="6" t="str">
        <f>IF(ISBLANK($B60),"",SUMIF(Jan!$L$43:$L$73,$A60,Jan!$R$43:$R$73)+SUMIF(Feb!$L$43:$L$73,$A60,Feb!$R$43:$R$73)+SUMIF(Mar!$L$43:$L$73,$A60,Mar!$R$43:$R$73)+SUMIF(Apr!$L$43:$L$73,$A60,Apr!$R$43:$R$73)+SUMIF(Mai!$L$43:$L$73,$A60,Mai!$R$43:$R$73)+SUMIF(Jun!$L$43:$L$73,$A60,Jun!$R$43:$R$73)+SUMIF(Jul!$L$43:$L$73,$A60,Jul!$R$43:$R$73)+SUMIF(Aug!$L$43:$L$73,$A60,Aug!$R$43:$R$73)+SUMIF(Sep!$L$43:$L$73,$A60,Sep!$R$43:$R$73)+SUMIF(Okt!$L$43:$L$73,$A60,Okt!$R$43:$R$73)+SUMIF(Nov!$L$43:$L$73,$A60,Nov!$R$43:$R$73)+SUMIF(Dez!$L$43:$L$73,$A60,Dez!$R$43:$R$73))</f>
        <v/>
      </c>
      <c r="L60" s="37" t="str">
        <f t="shared" si="1"/>
        <v/>
      </c>
      <c r="M60" s="85" t="str">
        <f>IF(ISBLANK($B60),"",SUMIF(Jan!$L$9:$L$39,$A60,Jan!S$9:S$39)+SUMIF(Feb!$L$9:$L$39,$A60,Feb!S$9:S$39)+SUMIF(Mar!$L$9:$L$39,$A60,Mar!S$9:S$39)+SUMIF(Apr!$L$9:$L$39,$A60,Apr!S$9:S$39)+SUMIF(Mai!$L$9:$L$39,$A60,Mai!S$9:S$39)+SUMIF(Jun!$L$9:$L$39,$A60,Jun!S$9:S$39)+SUMIF(Jul!$L$9:$L$39,$A60,Jul!S$9:S$39)+SUMIF(Aug!$L$9:$L$39,$A60,Aug!S$9:S$39)+SUMIF(Sep!$L$9:$L$39,$A60,Sep!S$9:S$39)+SUMIF(Okt!$L$9:$L$39,$A60,Okt!S$9:S$39)+SUMIF(Nov!$L$9:$L$39,$A60,Nov!S$9:S$39)+SUMIF(Dez!$L$9:$L$39,$A60,Dez!S$9:S$39))</f>
        <v/>
      </c>
      <c r="N60" s="6" t="str">
        <f>IF(ISBLANK($B60),"",SUMIF(Jan!$L$43:$L$73,$A60,Jan!S$43:S$73)+SUMIF(Feb!$L$43:$L$73,$A60,Feb!S$43:S$73)+SUMIF(Mar!$L$43:$L$73,$A60,Mar!S$43:S$73)+SUMIF(Apr!$L$43:$L$73,$A60,Apr!S$43:S$73)+SUMIF(Mai!$L$43:$L$73,$A60,Mai!S$43:S$73)+SUMIF(Jun!$L$43:$L$73,$A60,Jun!S$43:S$73)+SUMIF(Jul!$L$43:$L$73,$A60,Jul!S$43:S$73)+SUMIF(Aug!$L$43:$L$73,$A60,Aug!S$43:S$73)+SUMIF(Sep!$L$43:$L$73,$A60,Sep!S$43:S$73)+SUMIF(Okt!$L$43:$L$73,$A60,Okt!S$43:S$73)+SUMIF(Nov!$L$43:$L$73,$A60,Nov!S$43:S$73)+SUMIF(Dez!$L$43:$L$73,$A60,Dez!S$43:S$73))</f>
        <v/>
      </c>
      <c r="O60" s="38" t="str">
        <f t="shared" si="2"/>
        <v/>
      </c>
      <c r="P60" s="86"/>
      <c r="Q60" s="37"/>
      <c r="R60" s="480"/>
      <c r="S60" s="86" t="str">
        <f t="shared" si="3"/>
        <v/>
      </c>
      <c r="T60" s="37" t="str">
        <f t="shared" si="4"/>
        <v/>
      </c>
      <c r="U60" s="69"/>
      <c r="V60" s="69"/>
      <c r="W60" s="69"/>
      <c r="X60" s="21"/>
    </row>
    <row r="61" spans="1:24" x14ac:dyDescent="0.2">
      <c r="A61" s="2">
        <v>50</v>
      </c>
      <c r="B61" s="33"/>
      <c r="C61" s="20"/>
      <c r="D61" s="20"/>
      <c r="E61" s="244" t="str">
        <f t="shared" si="5"/>
        <v/>
      </c>
      <c r="F61" s="140"/>
      <c r="G61" s="76" t="str">
        <f>IF(ISBLANK($B61),"",COUNTIF(Jan!$L$9:$L$39,$A61)+COUNTIF(Feb!$L$9:$L$39,$A61)+COUNTIF(Mar!$L$9:$L$39,$A61)+COUNTIF(Apr!$L$9:$L$39,$A61)+COUNTIF(Mai!$L$9:$L$39,$A61)+COUNTIF(Jun!$L$9:$L$39,$A61)+COUNTIF(Jul!$L$9:$L$39,$A61)+COUNTIF(Aug!$L$9:$L$39,$A61)+COUNTIF(Sep!$L$9:$L$39,$A61)+COUNTIF(Okt!$L$9:$L$39,$A61)+COUNTIF(Nov!$L$9:$L$39,$A61)+COUNTIF(Dez!$L$9:$L$39,$A61))</f>
        <v/>
      </c>
      <c r="H61" s="74" t="str">
        <f>IF(ISBLANK($B61),"",COUNTIF(Jan!$L$43:$L$73,$A61)+COUNTIF(Feb!$L$43:$L$73,$A61)+COUNTIF(Mar!$L$43:$L$73,$A61)+COUNTIF(Apr!$L$43:$L$73,$A61)+COUNTIF(Mai!$L$43:$L$73,$A61)+COUNTIF(Jun!$L$43:$L$73,$A61)+COUNTIF(Jul!$L$43:$L$73,$A61)+COUNTIF(Aug!$L$43:$L$73,$A61)+COUNTIF(Sep!$L$43:$L$73,$A61)+COUNTIF(Okt!$L$43:$L$73,$A61)+COUNTIF(Nov!$L$43:$L$73,$A61)+COUNTIF(Dez!$L$43:$L$73,$A61))</f>
        <v/>
      </c>
      <c r="I61" s="67" t="str">
        <f t="shared" si="0"/>
        <v/>
      </c>
      <c r="J61" s="6" t="str">
        <f>IF(ISBLANK($B61),"",SUMIF(Jan!$L$9:$L$39,$A61,Jan!$R$9:$R$39)+SUMIF(Feb!$L$9:$L$39,$A61,Feb!$R$9:$R$39)+SUMIF(Mar!$L$9:$L$39,$A61,Mar!$R$9:$R$39)+SUMIF(Apr!$L$9:$L$39,$A61,Apr!$R$9:$R$39)+SUMIF(Mai!$L$9:$L$39,$A61,Mai!$R$9:$R$39)+SUMIF(Jun!$L$9:$L$39,$A61,Jun!$R$9:$R$39)+SUMIF(Jul!$L$9:$L$39,$A61,Jul!$R$9:$R$39)+SUMIF(Aug!$L$9:$L$39,$A61,Aug!$R$9:$R$39)+SUMIF(Sep!$L$9:$L$39,$A61,Sep!$R$9:$R$39)+SUMIF(Okt!$L$9:$L$39,$A61,Okt!$R$9:$R$39)+SUMIF(Nov!$L$9:$L$39,$A61,Nov!$R$9:$R$39)+SUMIF(Dez!$L$9:$L$39,$A61,Dez!$R$9:$R$39))</f>
        <v/>
      </c>
      <c r="K61" s="6" t="str">
        <f>IF(ISBLANK($B61),"",SUMIF(Jan!$L$43:$L$73,$A61,Jan!$R$43:$R$73)+SUMIF(Feb!$L$43:$L$73,$A61,Feb!$R$43:$R$73)+SUMIF(Mar!$L$43:$L$73,$A61,Mar!$R$43:$R$73)+SUMIF(Apr!$L$43:$L$73,$A61,Apr!$R$43:$R$73)+SUMIF(Mai!$L$43:$L$73,$A61,Mai!$R$43:$R$73)+SUMIF(Jun!$L$43:$L$73,$A61,Jun!$R$43:$R$73)+SUMIF(Jul!$L$43:$L$73,$A61,Jul!$R$43:$R$73)+SUMIF(Aug!$L$43:$L$73,$A61,Aug!$R$43:$R$73)+SUMIF(Sep!$L$43:$L$73,$A61,Sep!$R$43:$R$73)+SUMIF(Okt!$L$43:$L$73,$A61,Okt!$R$43:$R$73)+SUMIF(Nov!$L$43:$L$73,$A61,Nov!$R$43:$R$73)+SUMIF(Dez!$L$43:$L$73,$A61,Dez!$R$43:$R$73))</f>
        <v/>
      </c>
      <c r="L61" s="37" t="str">
        <f t="shared" si="1"/>
        <v/>
      </c>
      <c r="M61" s="85" t="str">
        <f>IF(ISBLANK($B61),"",SUMIF(Jan!$L$9:$L$39,$A61,Jan!S$9:S$39)+SUMIF(Feb!$L$9:$L$39,$A61,Feb!S$9:S$39)+SUMIF(Mar!$L$9:$L$39,$A61,Mar!S$9:S$39)+SUMIF(Apr!$L$9:$L$39,$A61,Apr!S$9:S$39)+SUMIF(Mai!$L$9:$L$39,$A61,Mai!S$9:S$39)+SUMIF(Jun!$L$9:$L$39,$A61,Jun!S$9:S$39)+SUMIF(Jul!$L$9:$L$39,$A61,Jul!S$9:S$39)+SUMIF(Aug!$L$9:$L$39,$A61,Aug!S$9:S$39)+SUMIF(Sep!$L$9:$L$39,$A61,Sep!S$9:S$39)+SUMIF(Okt!$L$9:$L$39,$A61,Okt!S$9:S$39)+SUMIF(Nov!$L$9:$L$39,$A61,Nov!S$9:S$39)+SUMIF(Dez!$L$9:$L$39,$A61,Dez!S$9:S$39))</f>
        <v/>
      </c>
      <c r="N61" s="6" t="str">
        <f>IF(ISBLANK($B61),"",SUMIF(Jan!$L$43:$L$73,$A61,Jan!S$43:S$73)+SUMIF(Feb!$L$43:$L$73,$A61,Feb!S$43:S$73)+SUMIF(Mar!$L$43:$L$73,$A61,Mar!S$43:S$73)+SUMIF(Apr!$L$43:$L$73,$A61,Apr!S$43:S$73)+SUMIF(Mai!$L$43:$L$73,$A61,Mai!S$43:S$73)+SUMIF(Jun!$L$43:$L$73,$A61,Jun!S$43:S$73)+SUMIF(Jul!$L$43:$L$73,$A61,Jul!S$43:S$73)+SUMIF(Aug!$L$43:$L$73,$A61,Aug!S$43:S$73)+SUMIF(Sep!$L$43:$L$73,$A61,Sep!S$43:S$73)+SUMIF(Okt!$L$43:$L$73,$A61,Okt!S$43:S$73)+SUMIF(Nov!$L$43:$L$73,$A61,Nov!S$43:S$73)+SUMIF(Dez!$L$43:$L$73,$A61,Dez!S$43:S$73))</f>
        <v/>
      </c>
      <c r="O61" s="38" t="str">
        <f t="shared" si="2"/>
        <v/>
      </c>
      <c r="P61" s="86"/>
      <c r="Q61" s="37"/>
      <c r="R61" s="480"/>
      <c r="S61" s="86" t="str">
        <f t="shared" si="3"/>
        <v/>
      </c>
      <c r="T61" s="37" t="str">
        <f t="shared" si="4"/>
        <v/>
      </c>
      <c r="U61" s="69"/>
      <c r="V61" s="69"/>
      <c r="W61" s="69"/>
      <c r="X61" s="21"/>
    </row>
    <row r="62" spans="1:24" x14ac:dyDescent="0.2">
      <c r="A62" s="2">
        <v>51</v>
      </c>
      <c r="B62" s="33">
        <v>16</v>
      </c>
      <c r="C62" s="20" t="s">
        <v>144</v>
      </c>
      <c r="D62" s="20" t="s">
        <v>461</v>
      </c>
      <c r="E62" s="244" t="str">
        <f t="shared" si="5"/>
        <v>url</v>
      </c>
      <c r="F62" s="140">
        <v>49</v>
      </c>
      <c r="G62" s="76">
        <f>IF(ISBLANK($B62),"",COUNTIF(Jan!$L$9:$L$39,$A62)+COUNTIF(Feb!$L$9:$L$39,$A62)+COUNTIF(Mar!$L$9:$L$39,$A62)+COUNTIF(Apr!$L$9:$L$39,$A62)+COUNTIF(Mai!$L$9:$L$39,$A62)+COUNTIF(Jun!$L$9:$L$39,$A62)+COUNTIF(Jul!$L$9:$L$39,$A62)+COUNTIF(Aug!$L$9:$L$39,$A62)+COUNTIF(Sep!$L$9:$L$39,$A62)+COUNTIF(Okt!$L$9:$L$39,$A62)+COUNTIF(Nov!$L$9:$L$39,$A62)+COUNTIF(Dez!$L$9:$L$39,$A62))</f>
        <v>0</v>
      </c>
      <c r="H62" s="74">
        <f>IF(ISBLANK($B62),"",COUNTIF(Jan!$L$43:$L$73,$A62)+COUNTIF(Feb!$L$43:$L$73,$A62)+COUNTIF(Mar!$L$43:$L$73,$A62)+COUNTIF(Apr!$L$43:$L$73,$A62)+COUNTIF(Mai!$L$43:$L$73,$A62)+COUNTIF(Jun!$L$43:$L$73,$A62)+COUNTIF(Jul!$L$43:$L$73,$A62)+COUNTIF(Aug!$L$43:$L$73,$A62)+COUNTIF(Sep!$L$43:$L$73,$A62)+COUNTIF(Okt!$L$43:$L$73,$A62)+COUNTIF(Nov!$L$43:$L$73,$A62)+COUNTIF(Dez!$L$43:$L$73,$A62))</f>
        <v>0</v>
      </c>
      <c r="I62" s="67">
        <f t="shared" si="0"/>
        <v>0</v>
      </c>
      <c r="J62" s="6">
        <f>IF(ISBLANK($B62),"",SUMIF(Jan!$L$9:$L$39,$A62,Jan!$R$9:$R$39)+SUMIF(Feb!$L$9:$L$39,$A62,Feb!$R$9:$R$39)+SUMIF(Mar!$L$9:$L$39,$A62,Mar!$R$9:$R$39)+SUMIF(Apr!$L$9:$L$39,$A62,Apr!$R$9:$R$39)+SUMIF(Mai!$L$9:$L$39,$A62,Mai!$R$9:$R$39)+SUMIF(Jun!$L$9:$L$39,$A62,Jun!$R$9:$R$39)+SUMIF(Jul!$L$9:$L$39,$A62,Jul!$R$9:$R$39)+SUMIF(Aug!$L$9:$L$39,$A62,Aug!$R$9:$R$39)+SUMIF(Sep!$L$9:$L$39,$A62,Sep!$R$9:$R$39)+SUMIF(Okt!$L$9:$L$39,$A62,Okt!$R$9:$R$39)+SUMIF(Nov!$L$9:$L$39,$A62,Nov!$R$9:$R$39)+SUMIF(Dez!$L$9:$L$39,$A62,Dez!$R$9:$R$39))</f>
        <v>0</v>
      </c>
      <c r="K62" s="6">
        <f>IF(ISBLANK($B62),"",SUMIF(Jan!$L$43:$L$73,$A62,Jan!$R$43:$R$73)+SUMIF(Feb!$L$43:$L$73,$A62,Feb!$R$43:$R$73)+SUMIF(Mar!$L$43:$L$73,$A62,Mar!$R$43:$R$73)+SUMIF(Apr!$L$43:$L$73,$A62,Apr!$R$43:$R$73)+SUMIF(Mai!$L$43:$L$73,$A62,Mai!$R$43:$R$73)+SUMIF(Jun!$L$43:$L$73,$A62,Jun!$R$43:$R$73)+SUMIF(Jul!$L$43:$L$73,$A62,Jul!$R$43:$R$73)+SUMIF(Aug!$L$43:$L$73,$A62,Aug!$R$43:$R$73)+SUMIF(Sep!$L$43:$L$73,$A62,Sep!$R$43:$R$73)+SUMIF(Okt!$L$43:$L$73,$A62,Okt!$R$43:$R$73)+SUMIF(Nov!$L$43:$L$73,$A62,Nov!$R$43:$R$73)+SUMIF(Dez!$L$43:$L$73,$A62,Dez!$R$43:$R$73))</f>
        <v>0</v>
      </c>
      <c r="L62" s="37" t="str">
        <f t="shared" si="1"/>
        <v/>
      </c>
      <c r="M62" s="85">
        <f>IF(ISBLANK($B62),"",SUMIF(Jan!$L$9:$L$39,$A62,Jan!S$9:S$39)+SUMIF(Feb!$L$9:$L$39,$A62,Feb!S$9:S$39)+SUMIF(Mar!$L$9:$L$39,$A62,Mar!S$9:S$39)+SUMIF(Apr!$L$9:$L$39,$A62,Apr!S$9:S$39)+SUMIF(Mai!$L$9:$L$39,$A62,Mai!S$9:S$39)+SUMIF(Jun!$L$9:$L$39,$A62,Jun!S$9:S$39)+SUMIF(Jul!$L$9:$L$39,$A62,Jul!S$9:S$39)+SUMIF(Aug!$L$9:$L$39,$A62,Aug!S$9:S$39)+SUMIF(Sep!$L$9:$L$39,$A62,Sep!S$9:S$39)+SUMIF(Okt!$L$9:$L$39,$A62,Okt!S$9:S$39)+SUMIF(Nov!$L$9:$L$39,$A62,Nov!S$9:S$39)+SUMIF(Dez!$L$9:$L$39,$A62,Dez!S$9:S$39))</f>
        <v>0</v>
      </c>
      <c r="N62" s="6">
        <f>IF(ISBLANK($B62),"",SUMIF(Jan!$L$43:$L$73,$A62,Jan!S$43:S$73)+SUMIF(Feb!$L$43:$L$73,$A62,Feb!S$43:S$73)+SUMIF(Mar!$L$43:$L$73,$A62,Mar!S$43:S$73)+SUMIF(Apr!$L$43:$L$73,$A62,Apr!S$43:S$73)+SUMIF(Mai!$L$43:$L$73,$A62,Mai!S$43:S$73)+SUMIF(Jun!$L$43:$L$73,$A62,Jun!S$43:S$73)+SUMIF(Jul!$L$43:$L$73,$A62,Jul!S$43:S$73)+SUMIF(Aug!$L$43:$L$73,$A62,Aug!S$43:S$73)+SUMIF(Sep!$L$43:$L$73,$A62,Sep!S$43:S$73)+SUMIF(Okt!$L$43:$L$73,$A62,Okt!S$43:S$73)+SUMIF(Nov!$L$43:$L$73,$A62,Nov!S$43:S$73)+SUMIF(Dez!$L$43:$L$73,$A62,Dez!S$43:S$73))</f>
        <v>0</v>
      </c>
      <c r="O62" s="38">
        <f t="shared" si="2"/>
        <v>0</v>
      </c>
      <c r="P62" s="86"/>
      <c r="Q62" s="37"/>
      <c r="R62" s="480"/>
      <c r="S62" s="86" t="str">
        <f t="shared" si="3"/>
        <v/>
      </c>
      <c r="T62" s="37" t="str">
        <f t="shared" si="4"/>
        <v/>
      </c>
      <c r="U62" s="69"/>
      <c r="V62" s="69"/>
      <c r="W62" s="69"/>
      <c r="X62" s="21" t="s">
        <v>384</v>
      </c>
    </row>
    <row r="63" spans="1:24" x14ac:dyDescent="0.2">
      <c r="A63" s="2">
        <v>52</v>
      </c>
      <c r="B63" s="33">
        <v>14</v>
      </c>
      <c r="C63" s="20" t="s">
        <v>145</v>
      </c>
      <c r="D63" s="20" t="s">
        <v>462</v>
      </c>
      <c r="E63" s="244" t="str">
        <f t="shared" si="5"/>
        <v>url</v>
      </c>
      <c r="F63" s="140">
        <v>195</v>
      </c>
      <c r="G63" s="76">
        <f>IF(ISBLANK($B63),"",COUNTIF(Jan!$L$9:$L$39,$A63)+COUNTIF(Feb!$L$9:$L$39,$A63)+COUNTIF(Mar!$L$9:$L$39,$A63)+COUNTIF(Apr!$L$9:$L$39,$A63)+COUNTIF(Mai!$L$9:$L$39,$A63)+COUNTIF(Jun!$L$9:$L$39,$A63)+COUNTIF(Jul!$L$9:$L$39,$A63)+COUNTIF(Aug!$L$9:$L$39,$A63)+COUNTIF(Sep!$L$9:$L$39,$A63)+COUNTIF(Okt!$L$9:$L$39,$A63)+COUNTIF(Nov!$L$9:$L$39,$A63)+COUNTIF(Dez!$L$9:$L$39,$A63))</f>
        <v>0</v>
      </c>
      <c r="H63" s="74">
        <f>IF(ISBLANK($B63),"",COUNTIF(Jan!$L$43:$L$73,$A63)+COUNTIF(Feb!$L$43:$L$73,$A63)+COUNTIF(Mar!$L$43:$L$73,$A63)+COUNTIF(Apr!$L$43:$L$73,$A63)+COUNTIF(Mai!$L$43:$L$73,$A63)+COUNTIF(Jun!$L$43:$L$73,$A63)+COUNTIF(Jul!$L$43:$L$73,$A63)+COUNTIF(Aug!$L$43:$L$73,$A63)+COUNTIF(Sep!$L$43:$L$73,$A63)+COUNTIF(Okt!$L$43:$L$73,$A63)+COUNTIF(Nov!$L$43:$L$73,$A63)+COUNTIF(Dez!$L$43:$L$73,$A63))</f>
        <v>0</v>
      </c>
      <c r="I63" s="67">
        <f t="shared" si="0"/>
        <v>0</v>
      </c>
      <c r="J63" s="6">
        <f>IF(ISBLANK($B63),"",SUMIF(Jan!$L$9:$L$39,$A63,Jan!$R$9:$R$39)+SUMIF(Feb!$L$9:$L$39,$A63,Feb!$R$9:$R$39)+SUMIF(Mar!$L$9:$L$39,$A63,Mar!$R$9:$R$39)+SUMIF(Apr!$L$9:$L$39,$A63,Apr!$R$9:$R$39)+SUMIF(Mai!$L$9:$L$39,$A63,Mai!$R$9:$R$39)+SUMIF(Jun!$L$9:$L$39,$A63,Jun!$R$9:$R$39)+SUMIF(Jul!$L$9:$L$39,$A63,Jul!$R$9:$R$39)+SUMIF(Aug!$L$9:$L$39,$A63,Aug!$R$9:$R$39)+SUMIF(Sep!$L$9:$L$39,$A63,Sep!$R$9:$R$39)+SUMIF(Okt!$L$9:$L$39,$A63,Okt!$R$9:$R$39)+SUMIF(Nov!$L$9:$L$39,$A63,Nov!$R$9:$R$39)+SUMIF(Dez!$L$9:$L$39,$A63,Dez!$R$9:$R$39))</f>
        <v>0</v>
      </c>
      <c r="K63" s="6">
        <f>IF(ISBLANK($B63),"",SUMIF(Jan!$L$43:$L$73,$A63,Jan!$R$43:$R$73)+SUMIF(Feb!$L$43:$L$73,$A63,Feb!$R$43:$R$73)+SUMIF(Mar!$L$43:$L$73,$A63,Mar!$R$43:$R$73)+SUMIF(Apr!$L$43:$L$73,$A63,Apr!$R$43:$R$73)+SUMIF(Mai!$L$43:$L$73,$A63,Mai!$R$43:$R$73)+SUMIF(Jun!$L$43:$L$73,$A63,Jun!$R$43:$R$73)+SUMIF(Jul!$L$43:$L$73,$A63,Jul!$R$43:$R$73)+SUMIF(Aug!$L$43:$L$73,$A63,Aug!$R$43:$R$73)+SUMIF(Sep!$L$43:$L$73,$A63,Sep!$R$43:$R$73)+SUMIF(Okt!$L$43:$L$73,$A63,Okt!$R$43:$R$73)+SUMIF(Nov!$L$43:$L$73,$A63,Nov!$R$43:$R$73)+SUMIF(Dez!$L$43:$L$73,$A63,Dez!$R$43:$R$73))</f>
        <v>0</v>
      </c>
      <c r="L63" s="37" t="str">
        <f t="shared" si="1"/>
        <v/>
      </c>
      <c r="M63" s="85">
        <f>IF(ISBLANK($B63),"",SUMIF(Jan!$L$9:$L$39,$A63,Jan!S$9:S$39)+SUMIF(Feb!$L$9:$L$39,$A63,Feb!S$9:S$39)+SUMIF(Mar!$L$9:$L$39,$A63,Mar!S$9:S$39)+SUMIF(Apr!$L$9:$L$39,$A63,Apr!S$9:S$39)+SUMIF(Mai!$L$9:$L$39,$A63,Mai!S$9:S$39)+SUMIF(Jun!$L$9:$L$39,$A63,Jun!S$9:S$39)+SUMIF(Jul!$L$9:$L$39,$A63,Jul!S$9:S$39)+SUMIF(Aug!$L$9:$L$39,$A63,Aug!S$9:S$39)+SUMIF(Sep!$L$9:$L$39,$A63,Sep!S$9:S$39)+SUMIF(Okt!$L$9:$L$39,$A63,Okt!S$9:S$39)+SUMIF(Nov!$L$9:$L$39,$A63,Nov!S$9:S$39)+SUMIF(Dez!$L$9:$L$39,$A63,Dez!S$9:S$39))</f>
        <v>0</v>
      </c>
      <c r="N63" s="6">
        <f>IF(ISBLANK($B63),"",SUMIF(Jan!$L$43:$L$73,$A63,Jan!S$43:S$73)+SUMIF(Feb!$L$43:$L$73,$A63,Feb!S$43:S$73)+SUMIF(Mar!$L$43:$L$73,$A63,Mar!S$43:S$73)+SUMIF(Apr!$L$43:$L$73,$A63,Apr!S$43:S$73)+SUMIF(Mai!$L$43:$L$73,$A63,Mai!S$43:S$73)+SUMIF(Jun!$L$43:$L$73,$A63,Jun!S$43:S$73)+SUMIF(Jul!$L$43:$L$73,$A63,Jul!S$43:S$73)+SUMIF(Aug!$L$43:$L$73,$A63,Aug!S$43:S$73)+SUMIF(Sep!$L$43:$L$73,$A63,Sep!S$43:S$73)+SUMIF(Okt!$L$43:$L$73,$A63,Okt!S$43:S$73)+SUMIF(Nov!$L$43:$L$73,$A63,Nov!S$43:S$73)+SUMIF(Dez!$L$43:$L$73,$A63,Dez!S$43:S$73))</f>
        <v>0</v>
      </c>
      <c r="O63" s="38">
        <f t="shared" si="2"/>
        <v>0</v>
      </c>
      <c r="P63" s="86"/>
      <c r="Q63" s="37"/>
      <c r="R63" s="480"/>
      <c r="S63" s="86" t="str">
        <f t="shared" si="3"/>
        <v/>
      </c>
      <c r="T63" s="37" t="str">
        <f t="shared" si="4"/>
        <v/>
      </c>
      <c r="U63" s="69"/>
      <c r="V63" s="69"/>
      <c r="W63" s="69"/>
      <c r="X63" s="21" t="s">
        <v>385</v>
      </c>
    </row>
    <row r="64" spans="1:24" x14ac:dyDescent="0.2">
      <c r="A64" s="2">
        <v>53</v>
      </c>
      <c r="B64" s="33">
        <v>16</v>
      </c>
      <c r="C64" s="20" t="s">
        <v>148</v>
      </c>
      <c r="D64" s="20" t="s">
        <v>463</v>
      </c>
      <c r="E64" s="244" t="str">
        <f t="shared" si="5"/>
        <v>url</v>
      </c>
      <c r="F64" s="140">
        <v>173</v>
      </c>
      <c r="G64" s="76">
        <f>IF(ISBLANK($B64),"",COUNTIF(Jan!$L$9:$L$39,$A64)+COUNTIF(Feb!$L$9:$L$39,$A64)+COUNTIF(Mar!$L$9:$L$39,$A64)+COUNTIF(Apr!$L$9:$L$39,$A64)+COUNTIF(Mai!$L$9:$L$39,$A64)+COUNTIF(Jun!$L$9:$L$39,$A64)+COUNTIF(Jul!$L$9:$L$39,$A64)+COUNTIF(Aug!$L$9:$L$39,$A64)+COUNTIF(Sep!$L$9:$L$39,$A64)+COUNTIF(Okt!$L$9:$L$39,$A64)+COUNTIF(Nov!$L$9:$L$39,$A64)+COUNTIF(Dez!$L$9:$L$39,$A64))</f>
        <v>0</v>
      </c>
      <c r="H64" s="74">
        <f>IF(ISBLANK($B64),"",COUNTIF(Jan!$L$43:$L$73,$A64)+COUNTIF(Feb!$L$43:$L$73,$A64)+COUNTIF(Mar!$L$43:$L$73,$A64)+COUNTIF(Apr!$L$43:$L$73,$A64)+COUNTIF(Mai!$L$43:$L$73,$A64)+COUNTIF(Jun!$L$43:$L$73,$A64)+COUNTIF(Jul!$L$43:$L$73,$A64)+COUNTIF(Aug!$L$43:$L$73,$A64)+COUNTIF(Sep!$L$43:$L$73,$A64)+COUNTIF(Okt!$L$43:$L$73,$A64)+COUNTIF(Nov!$L$43:$L$73,$A64)+COUNTIF(Dez!$L$43:$L$73,$A64))</f>
        <v>0</v>
      </c>
      <c r="I64" s="67">
        <f t="shared" si="0"/>
        <v>0</v>
      </c>
      <c r="J64" s="6">
        <f>IF(ISBLANK($B64),"",SUMIF(Jan!$L$9:$L$39,$A64,Jan!$R$9:$R$39)+SUMIF(Feb!$L$9:$L$39,$A64,Feb!$R$9:$R$39)+SUMIF(Mar!$L$9:$L$39,$A64,Mar!$R$9:$R$39)+SUMIF(Apr!$L$9:$L$39,$A64,Apr!$R$9:$R$39)+SUMIF(Mai!$L$9:$L$39,$A64,Mai!$R$9:$R$39)+SUMIF(Jun!$L$9:$L$39,$A64,Jun!$R$9:$R$39)+SUMIF(Jul!$L$9:$L$39,$A64,Jul!$R$9:$R$39)+SUMIF(Aug!$L$9:$L$39,$A64,Aug!$R$9:$R$39)+SUMIF(Sep!$L$9:$L$39,$A64,Sep!$R$9:$R$39)+SUMIF(Okt!$L$9:$L$39,$A64,Okt!$R$9:$R$39)+SUMIF(Nov!$L$9:$L$39,$A64,Nov!$R$9:$R$39)+SUMIF(Dez!$L$9:$L$39,$A64,Dez!$R$9:$R$39))</f>
        <v>0</v>
      </c>
      <c r="K64" s="6">
        <f>IF(ISBLANK($B64),"",SUMIF(Jan!$L$43:$L$73,$A64,Jan!$R$43:$R$73)+SUMIF(Feb!$L$43:$L$73,$A64,Feb!$R$43:$R$73)+SUMIF(Mar!$L$43:$L$73,$A64,Mar!$R$43:$R$73)+SUMIF(Apr!$L$43:$L$73,$A64,Apr!$R$43:$R$73)+SUMIF(Mai!$L$43:$L$73,$A64,Mai!$R$43:$R$73)+SUMIF(Jun!$L$43:$L$73,$A64,Jun!$R$43:$R$73)+SUMIF(Jul!$L$43:$L$73,$A64,Jul!$R$43:$R$73)+SUMIF(Aug!$L$43:$L$73,$A64,Aug!$R$43:$R$73)+SUMIF(Sep!$L$43:$L$73,$A64,Sep!$R$43:$R$73)+SUMIF(Okt!$L$43:$L$73,$A64,Okt!$R$43:$R$73)+SUMIF(Nov!$L$43:$L$73,$A64,Nov!$R$43:$R$73)+SUMIF(Dez!$L$43:$L$73,$A64,Dez!$R$43:$R$73))</f>
        <v>0</v>
      </c>
      <c r="L64" s="37" t="str">
        <f t="shared" si="1"/>
        <v/>
      </c>
      <c r="M64" s="85">
        <f>IF(ISBLANK($B64),"",SUMIF(Jan!$L$9:$L$39,$A64,Jan!S$9:S$39)+SUMIF(Feb!$L$9:$L$39,$A64,Feb!S$9:S$39)+SUMIF(Mar!$L$9:$L$39,$A64,Mar!S$9:S$39)+SUMIF(Apr!$L$9:$L$39,$A64,Apr!S$9:S$39)+SUMIF(Mai!$L$9:$L$39,$A64,Mai!S$9:S$39)+SUMIF(Jun!$L$9:$L$39,$A64,Jun!S$9:S$39)+SUMIF(Jul!$L$9:$L$39,$A64,Jul!S$9:S$39)+SUMIF(Aug!$L$9:$L$39,$A64,Aug!S$9:S$39)+SUMIF(Sep!$L$9:$L$39,$A64,Sep!S$9:S$39)+SUMIF(Okt!$L$9:$L$39,$A64,Okt!S$9:S$39)+SUMIF(Nov!$L$9:$L$39,$A64,Nov!S$9:S$39)+SUMIF(Dez!$L$9:$L$39,$A64,Dez!S$9:S$39))</f>
        <v>0</v>
      </c>
      <c r="N64" s="6">
        <f>IF(ISBLANK($B64),"",SUMIF(Jan!$L$43:$L$73,$A64,Jan!S$43:S$73)+SUMIF(Feb!$L$43:$L$73,$A64,Feb!S$43:S$73)+SUMIF(Mar!$L$43:$L$73,$A64,Mar!S$43:S$73)+SUMIF(Apr!$L$43:$L$73,$A64,Apr!S$43:S$73)+SUMIF(Mai!$L$43:$L$73,$A64,Mai!S$43:S$73)+SUMIF(Jun!$L$43:$L$73,$A64,Jun!S$43:S$73)+SUMIF(Jul!$L$43:$L$73,$A64,Jul!S$43:S$73)+SUMIF(Aug!$L$43:$L$73,$A64,Aug!S$43:S$73)+SUMIF(Sep!$L$43:$L$73,$A64,Sep!S$43:S$73)+SUMIF(Okt!$L$43:$L$73,$A64,Okt!S$43:S$73)+SUMIF(Nov!$L$43:$L$73,$A64,Nov!S$43:S$73)+SUMIF(Dez!$L$43:$L$73,$A64,Dez!S$43:S$73))</f>
        <v>0</v>
      </c>
      <c r="O64" s="38">
        <f t="shared" si="2"/>
        <v>0</v>
      </c>
      <c r="P64" s="86"/>
      <c r="Q64" s="37"/>
      <c r="R64" s="480"/>
      <c r="S64" s="86" t="str">
        <f t="shared" si="3"/>
        <v/>
      </c>
      <c r="T64" s="37" t="str">
        <f t="shared" si="4"/>
        <v/>
      </c>
      <c r="U64" s="69"/>
      <c r="V64" s="69"/>
      <c r="W64" s="69"/>
      <c r="X64" s="21" t="s">
        <v>386</v>
      </c>
    </row>
    <row r="65" spans="1:24" x14ac:dyDescent="0.2">
      <c r="A65" s="2">
        <v>54</v>
      </c>
      <c r="B65" s="33">
        <v>17</v>
      </c>
      <c r="C65" s="20" t="s">
        <v>146</v>
      </c>
      <c r="D65" s="20" t="s">
        <v>464</v>
      </c>
      <c r="E65" s="244" t="str">
        <f t="shared" si="5"/>
        <v>url</v>
      </c>
      <c r="F65" s="140">
        <v>357</v>
      </c>
      <c r="G65" s="76">
        <f>IF(ISBLANK($B65),"",COUNTIF(Jan!$L$9:$L$39,$A65)+COUNTIF(Feb!$L$9:$L$39,$A65)+COUNTIF(Mar!$L$9:$L$39,$A65)+COUNTIF(Apr!$L$9:$L$39,$A65)+COUNTIF(Mai!$L$9:$L$39,$A65)+COUNTIF(Jun!$L$9:$L$39,$A65)+COUNTIF(Jul!$L$9:$L$39,$A65)+COUNTIF(Aug!$L$9:$L$39,$A65)+COUNTIF(Sep!$L$9:$L$39,$A65)+COUNTIF(Okt!$L$9:$L$39,$A65)+COUNTIF(Nov!$L$9:$L$39,$A65)+COUNTIF(Dez!$L$9:$L$39,$A65))</f>
        <v>0</v>
      </c>
      <c r="H65" s="74">
        <f>IF(ISBLANK($B65),"",COUNTIF(Jan!$L$43:$L$73,$A65)+COUNTIF(Feb!$L$43:$L$73,$A65)+COUNTIF(Mar!$L$43:$L$73,$A65)+COUNTIF(Apr!$L$43:$L$73,$A65)+COUNTIF(Mai!$L$43:$L$73,$A65)+COUNTIF(Jun!$L$43:$L$73,$A65)+COUNTIF(Jul!$L$43:$L$73,$A65)+COUNTIF(Aug!$L$43:$L$73,$A65)+COUNTIF(Sep!$L$43:$L$73,$A65)+COUNTIF(Okt!$L$43:$L$73,$A65)+COUNTIF(Nov!$L$43:$L$73,$A65)+COUNTIF(Dez!$L$43:$L$73,$A65))</f>
        <v>0</v>
      </c>
      <c r="I65" s="67">
        <f t="shared" si="0"/>
        <v>0</v>
      </c>
      <c r="J65" s="6">
        <f>IF(ISBLANK($B65),"",SUMIF(Jan!$L$9:$L$39,$A65,Jan!$R$9:$R$39)+SUMIF(Feb!$L$9:$L$39,$A65,Feb!$R$9:$R$39)+SUMIF(Mar!$L$9:$L$39,$A65,Mar!$R$9:$R$39)+SUMIF(Apr!$L$9:$L$39,$A65,Apr!$R$9:$R$39)+SUMIF(Mai!$L$9:$L$39,$A65,Mai!$R$9:$R$39)+SUMIF(Jun!$L$9:$L$39,$A65,Jun!$R$9:$R$39)+SUMIF(Jul!$L$9:$L$39,$A65,Jul!$R$9:$R$39)+SUMIF(Aug!$L$9:$L$39,$A65,Aug!$R$9:$R$39)+SUMIF(Sep!$L$9:$L$39,$A65,Sep!$R$9:$R$39)+SUMIF(Okt!$L$9:$L$39,$A65,Okt!$R$9:$R$39)+SUMIF(Nov!$L$9:$L$39,$A65,Nov!$R$9:$R$39)+SUMIF(Dez!$L$9:$L$39,$A65,Dez!$R$9:$R$39))</f>
        <v>0</v>
      </c>
      <c r="K65" s="6">
        <f>IF(ISBLANK($B65),"",SUMIF(Jan!$L$43:$L$73,$A65,Jan!$R$43:$R$73)+SUMIF(Feb!$L$43:$L$73,$A65,Feb!$R$43:$R$73)+SUMIF(Mar!$L$43:$L$73,$A65,Mar!$R$43:$R$73)+SUMIF(Apr!$L$43:$L$73,$A65,Apr!$R$43:$R$73)+SUMIF(Mai!$L$43:$L$73,$A65,Mai!$R$43:$R$73)+SUMIF(Jun!$L$43:$L$73,$A65,Jun!$R$43:$R$73)+SUMIF(Jul!$L$43:$L$73,$A65,Jul!$R$43:$R$73)+SUMIF(Aug!$L$43:$L$73,$A65,Aug!$R$43:$R$73)+SUMIF(Sep!$L$43:$L$73,$A65,Sep!$R$43:$R$73)+SUMIF(Okt!$L$43:$L$73,$A65,Okt!$R$43:$R$73)+SUMIF(Nov!$L$43:$L$73,$A65,Nov!$R$43:$R$73)+SUMIF(Dez!$L$43:$L$73,$A65,Dez!$R$43:$R$73))</f>
        <v>0</v>
      </c>
      <c r="L65" s="37" t="str">
        <f t="shared" si="1"/>
        <v/>
      </c>
      <c r="M65" s="85">
        <f>IF(ISBLANK($B65),"",SUMIF(Jan!$L$9:$L$39,$A65,Jan!S$9:S$39)+SUMIF(Feb!$L$9:$L$39,$A65,Feb!S$9:S$39)+SUMIF(Mar!$L$9:$L$39,$A65,Mar!S$9:S$39)+SUMIF(Apr!$L$9:$L$39,$A65,Apr!S$9:S$39)+SUMIF(Mai!$L$9:$L$39,$A65,Mai!S$9:S$39)+SUMIF(Jun!$L$9:$L$39,$A65,Jun!S$9:S$39)+SUMIF(Jul!$L$9:$L$39,$A65,Jul!S$9:S$39)+SUMIF(Aug!$L$9:$L$39,$A65,Aug!S$9:S$39)+SUMIF(Sep!$L$9:$L$39,$A65,Sep!S$9:S$39)+SUMIF(Okt!$L$9:$L$39,$A65,Okt!S$9:S$39)+SUMIF(Nov!$L$9:$L$39,$A65,Nov!S$9:S$39)+SUMIF(Dez!$L$9:$L$39,$A65,Dez!S$9:S$39))</f>
        <v>0</v>
      </c>
      <c r="N65" s="6">
        <f>IF(ISBLANK($B65),"",SUMIF(Jan!$L$43:$L$73,$A65,Jan!S$43:S$73)+SUMIF(Feb!$L$43:$L$73,$A65,Feb!S$43:S$73)+SUMIF(Mar!$L$43:$L$73,$A65,Mar!S$43:S$73)+SUMIF(Apr!$L$43:$L$73,$A65,Apr!S$43:S$73)+SUMIF(Mai!$L$43:$L$73,$A65,Mai!S$43:S$73)+SUMIF(Jun!$L$43:$L$73,$A65,Jun!S$43:S$73)+SUMIF(Jul!$L$43:$L$73,$A65,Jul!S$43:S$73)+SUMIF(Aug!$L$43:$L$73,$A65,Aug!S$43:S$73)+SUMIF(Sep!$L$43:$L$73,$A65,Sep!S$43:S$73)+SUMIF(Okt!$L$43:$L$73,$A65,Okt!S$43:S$73)+SUMIF(Nov!$L$43:$L$73,$A65,Nov!S$43:S$73)+SUMIF(Dez!$L$43:$L$73,$A65,Dez!S$43:S$73))</f>
        <v>0</v>
      </c>
      <c r="O65" s="38">
        <f t="shared" si="2"/>
        <v>0</v>
      </c>
      <c r="P65" s="86"/>
      <c r="Q65" s="37"/>
      <c r="R65" s="480"/>
      <c r="S65" s="86" t="str">
        <f t="shared" si="3"/>
        <v/>
      </c>
      <c r="T65" s="37" t="str">
        <f t="shared" si="4"/>
        <v/>
      </c>
      <c r="U65" s="69"/>
      <c r="V65" s="69"/>
      <c r="W65" s="69"/>
      <c r="X65" s="21" t="s">
        <v>387</v>
      </c>
    </row>
    <row r="66" spans="1:24" x14ac:dyDescent="0.2">
      <c r="A66" s="2">
        <v>55</v>
      </c>
      <c r="B66" s="33">
        <v>18</v>
      </c>
      <c r="C66" s="20" t="s">
        <v>147</v>
      </c>
      <c r="D66" s="20" t="s">
        <v>465</v>
      </c>
      <c r="E66" s="244" t="str">
        <f t="shared" si="5"/>
        <v>url</v>
      </c>
      <c r="F66" s="140">
        <v>209</v>
      </c>
      <c r="G66" s="76">
        <f>IF(ISBLANK($B66),"",COUNTIF(Jan!$L$9:$L$39,$A66)+COUNTIF(Feb!$L$9:$L$39,$A66)+COUNTIF(Mar!$L$9:$L$39,$A66)+COUNTIF(Apr!$L$9:$L$39,$A66)+COUNTIF(Mai!$L$9:$L$39,$A66)+COUNTIF(Jun!$L$9:$L$39,$A66)+COUNTIF(Jul!$L$9:$L$39,$A66)+COUNTIF(Aug!$L$9:$L$39,$A66)+COUNTIF(Sep!$L$9:$L$39,$A66)+COUNTIF(Okt!$L$9:$L$39,$A66)+COUNTIF(Nov!$L$9:$L$39,$A66)+COUNTIF(Dez!$L$9:$L$39,$A66))</f>
        <v>0</v>
      </c>
      <c r="H66" s="74">
        <f>IF(ISBLANK($B66),"",COUNTIF(Jan!$L$43:$L$73,$A66)+COUNTIF(Feb!$L$43:$L$73,$A66)+COUNTIF(Mar!$L$43:$L$73,$A66)+COUNTIF(Apr!$L$43:$L$73,$A66)+COUNTIF(Mai!$L$43:$L$73,$A66)+COUNTIF(Jun!$L$43:$L$73,$A66)+COUNTIF(Jul!$L$43:$L$73,$A66)+COUNTIF(Aug!$L$43:$L$73,$A66)+COUNTIF(Sep!$L$43:$L$73,$A66)+COUNTIF(Okt!$L$43:$L$73,$A66)+COUNTIF(Nov!$L$43:$L$73,$A66)+COUNTIF(Dez!$L$43:$L$73,$A66))</f>
        <v>0</v>
      </c>
      <c r="I66" s="67">
        <f t="shared" si="0"/>
        <v>0</v>
      </c>
      <c r="J66" s="6">
        <f>IF(ISBLANK($B66),"",SUMIF(Jan!$L$9:$L$39,$A66,Jan!$R$9:$R$39)+SUMIF(Feb!$L$9:$L$39,$A66,Feb!$R$9:$R$39)+SUMIF(Mar!$L$9:$L$39,$A66,Mar!$R$9:$R$39)+SUMIF(Apr!$L$9:$L$39,$A66,Apr!$R$9:$R$39)+SUMIF(Mai!$L$9:$L$39,$A66,Mai!$R$9:$R$39)+SUMIF(Jun!$L$9:$L$39,$A66,Jun!$R$9:$R$39)+SUMIF(Jul!$L$9:$L$39,$A66,Jul!$R$9:$R$39)+SUMIF(Aug!$L$9:$L$39,$A66,Aug!$R$9:$R$39)+SUMIF(Sep!$L$9:$L$39,$A66,Sep!$R$9:$R$39)+SUMIF(Okt!$L$9:$L$39,$A66,Okt!$R$9:$R$39)+SUMIF(Nov!$L$9:$L$39,$A66,Nov!$R$9:$R$39)+SUMIF(Dez!$L$9:$L$39,$A66,Dez!$R$9:$R$39))</f>
        <v>0</v>
      </c>
      <c r="K66" s="6">
        <f>IF(ISBLANK($B66),"",SUMIF(Jan!$L$43:$L$73,$A66,Jan!$R$43:$R$73)+SUMIF(Feb!$L$43:$L$73,$A66,Feb!$R$43:$R$73)+SUMIF(Mar!$L$43:$L$73,$A66,Mar!$R$43:$R$73)+SUMIF(Apr!$L$43:$L$73,$A66,Apr!$R$43:$R$73)+SUMIF(Mai!$L$43:$L$73,$A66,Mai!$R$43:$R$73)+SUMIF(Jun!$L$43:$L$73,$A66,Jun!$R$43:$R$73)+SUMIF(Jul!$L$43:$L$73,$A66,Jul!$R$43:$R$73)+SUMIF(Aug!$L$43:$L$73,$A66,Aug!$R$43:$R$73)+SUMIF(Sep!$L$43:$L$73,$A66,Sep!$R$43:$R$73)+SUMIF(Okt!$L$43:$L$73,$A66,Okt!$R$43:$R$73)+SUMIF(Nov!$L$43:$L$73,$A66,Nov!$R$43:$R$73)+SUMIF(Dez!$L$43:$L$73,$A66,Dez!$R$43:$R$73))</f>
        <v>0</v>
      </c>
      <c r="L66" s="37" t="str">
        <f t="shared" si="1"/>
        <v/>
      </c>
      <c r="M66" s="85">
        <f>IF(ISBLANK($B66),"",SUMIF(Jan!$L$9:$L$39,$A66,Jan!S$9:S$39)+SUMIF(Feb!$L$9:$L$39,$A66,Feb!S$9:S$39)+SUMIF(Mar!$L$9:$L$39,$A66,Mar!S$9:S$39)+SUMIF(Apr!$L$9:$L$39,$A66,Apr!S$9:S$39)+SUMIF(Mai!$L$9:$L$39,$A66,Mai!S$9:S$39)+SUMIF(Jun!$L$9:$L$39,$A66,Jun!S$9:S$39)+SUMIF(Jul!$L$9:$L$39,$A66,Jul!S$9:S$39)+SUMIF(Aug!$L$9:$L$39,$A66,Aug!S$9:S$39)+SUMIF(Sep!$L$9:$L$39,$A66,Sep!S$9:S$39)+SUMIF(Okt!$L$9:$L$39,$A66,Okt!S$9:S$39)+SUMIF(Nov!$L$9:$L$39,$A66,Nov!S$9:S$39)+SUMIF(Dez!$L$9:$L$39,$A66,Dez!S$9:S$39))</f>
        <v>0</v>
      </c>
      <c r="N66" s="6">
        <f>IF(ISBLANK($B66),"",SUMIF(Jan!$L$43:$L$73,$A66,Jan!S$43:S$73)+SUMIF(Feb!$L$43:$L$73,$A66,Feb!S$43:S$73)+SUMIF(Mar!$L$43:$L$73,$A66,Mar!S$43:S$73)+SUMIF(Apr!$L$43:$L$73,$A66,Apr!S$43:S$73)+SUMIF(Mai!$L$43:$L$73,$A66,Mai!S$43:S$73)+SUMIF(Jun!$L$43:$L$73,$A66,Jun!S$43:S$73)+SUMIF(Jul!$L$43:$L$73,$A66,Jul!S$43:S$73)+SUMIF(Aug!$L$43:$L$73,$A66,Aug!S$43:S$73)+SUMIF(Sep!$L$43:$L$73,$A66,Sep!S$43:S$73)+SUMIF(Okt!$L$43:$L$73,$A66,Okt!S$43:S$73)+SUMIF(Nov!$L$43:$L$73,$A66,Nov!S$43:S$73)+SUMIF(Dez!$L$43:$L$73,$A66,Dez!S$43:S$73))</f>
        <v>0</v>
      </c>
      <c r="O66" s="38">
        <f t="shared" si="2"/>
        <v>0</v>
      </c>
      <c r="P66" s="86"/>
      <c r="Q66" s="37"/>
      <c r="R66" s="480"/>
      <c r="S66" s="86" t="str">
        <f t="shared" si="3"/>
        <v/>
      </c>
      <c r="T66" s="37" t="str">
        <f t="shared" si="4"/>
        <v/>
      </c>
      <c r="U66" s="69"/>
      <c r="V66" s="69"/>
      <c r="W66" s="69"/>
      <c r="X66" s="21" t="s">
        <v>388</v>
      </c>
    </row>
    <row r="67" spans="1:24" x14ac:dyDescent="0.2">
      <c r="A67" s="2">
        <v>56</v>
      </c>
      <c r="B67" s="33"/>
      <c r="C67" s="20"/>
      <c r="D67" s="20"/>
      <c r="E67" s="244" t="str">
        <f t="shared" si="5"/>
        <v/>
      </c>
      <c r="F67" s="140"/>
      <c r="G67" s="76" t="str">
        <f>IF(ISBLANK($B67),"",COUNTIF(Jan!$L$9:$L$39,$A67)+COUNTIF(Feb!$L$9:$L$39,$A67)+COUNTIF(Mar!$L$9:$L$39,$A67)+COUNTIF(Apr!$L$9:$L$39,$A67)+COUNTIF(Mai!$L$9:$L$39,$A67)+COUNTIF(Jun!$L$9:$L$39,$A67)+COUNTIF(Jul!$L$9:$L$39,$A67)+COUNTIF(Aug!$L$9:$L$39,$A67)+COUNTIF(Sep!$L$9:$L$39,$A67)+COUNTIF(Okt!$L$9:$L$39,$A67)+COUNTIF(Nov!$L$9:$L$39,$A67)+COUNTIF(Dez!$L$9:$L$39,$A67))</f>
        <v/>
      </c>
      <c r="H67" s="74" t="str">
        <f>IF(ISBLANK($B67),"",COUNTIF(Jan!$L$43:$L$73,$A67)+COUNTIF(Feb!$L$43:$L$73,$A67)+COUNTIF(Mar!$L$43:$L$73,$A67)+COUNTIF(Apr!$L$43:$L$73,$A67)+COUNTIF(Mai!$L$43:$L$73,$A67)+COUNTIF(Jun!$L$43:$L$73,$A67)+COUNTIF(Jul!$L$43:$L$73,$A67)+COUNTIF(Aug!$L$43:$L$73,$A67)+COUNTIF(Sep!$L$43:$L$73,$A67)+COUNTIF(Okt!$L$43:$L$73,$A67)+COUNTIF(Nov!$L$43:$L$73,$A67)+COUNTIF(Dez!$L$43:$L$73,$A67))</f>
        <v/>
      </c>
      <c r="I67" s="67" t="str">
        <f t="shared" si="0"/>
        <v/>
      </c>
      <c r="J67" s="6" t="str">
        <f>IF(ISBLANK($B67),"",SUMIF(Jan!$L$9:$L$39,$A67,Jan!$R$9:$R$39)+SUMIF(Feb!$L$9:$L$39,$A67,Feb!$R$9:$R$39)+SUMIF(Mar!$L$9:$L$39,$A67,Mar!$R$9:$R$39)+SUMIF(Apr!$L$9:$L$39,$A67,Apr!$R$9:$R$39)+SUMIF(Mai!$L$9:$L$39,$A67,Mai!$R$9:$R$39)+SUMIF(Jun!$L$9:$L$39,$A67,Jun!$R$9:$R$39)+SUMIF(Jul!$L$9:$L$39,$A67,Jul!$R$9:$R$39)+SUMIF(Aug!$L$9:$L$39,$A67,Aug!$R$9:$R$39)+SUMIF(Sep!$L$9:$L$39,$A67,Sep!$R$9:$R$39)+SUMIF(Okt!$L$9:$L$39,$A67,Okt!$R$9:$R$39)+SUMIF(Nov!$L$9:$L$39,$A67,Nov!$R$9:$R$39)+SUMIF(Dez!$L$9:$L$39,$A67,Dez!$R$9:$R$39))</f>
        <v/>
      </c>
      <c r="K67" s="6" t="str">
        <f>IF(ISBLANK($B67),"",SUMIF(Jan!$L$43:$L$73,$A67,Jan!$R$43:$R$73)+SUMIF(Feb!$L$43:$L$73,$A67,Feb!$R$43:$R$73)+SUMIF(Mar!$L$43:$L$73,$A67,Mar!$R$43:$R$73)+SUMIF(Apr!$L$43:$L$73,$A67,Apr!$R$43:$R$73)+SUMIF(Mai!$L$43:$L$73,$A67,Mai!$R$43:$R$73)+SUMIF(Jun!$L$43:$L$73,$A67,Jun!$R$43:$R$73)+SUMIF(Jul!$L$43:$L$73,$A67,Jul!$R$43:$R$73)+SUMIF(Aug!$L$43:$L$73,$A67,Aug!$R$43:$R$73)+SUMIF(Sep!$L$43:$L$73,$A67,Sep!$R$43:$R$73)+SUMIF(Okt!$L$43:$L$73,$A67,Okt!$R$43:$R$73)+SUMIF(Nov!$L$43:$L$73,$A67,Nov!$R$43:$R$73)+SUMIF(Dez!$L$43:$L$73,$A67,Dez!$R$43:$R$73))</f>
        <v/>
      </c>
      <c r="L67" s="37" t="str">
        <f t="shared" si="1"/>
        <v/>
      </c>
      <c r="M67" s="85" t="str">
        <f>IF(ISBLANK($B67),"",SUMIF(Jan!$L$9:$L$39,$A67,Jan!S$9:S$39)+SUMIF(Feb!$L$9:$L$39,$A67,Feb!S$9:S$39)+SUMIF(Mar!$L$9:$L$39,$A67,Mar!S$9:S$39)+SUMIF(Apr!$L$9:$L$39,$A67,Apr!S$9:S$39)+SUMIF(Mai!$L$9:$L$39,$A67,Mai!S$9:S$39)+SUMIF(Jun!$L$9:$L$39,$A67,Jun!S$9:S$39)+SUMIF(Jul!$L$9:$L$39,$A67,Jul!S$9:S$39)+SUMIF(Aug!$L$9:$L$39,$A67,Aug!S$9:S$39)+SUMIF(Sep!$L$9:$L$39,$A67,Sep!S$9:S$39)+SUMIF(Okt!$L$9:$L$39,$A67,Okt!S$9:S$39)+SUMIF(Nov!$L$9:$L$39,$A67,Nov!S$9:S$39)+SUMIF(Dez!$L$9:$L$39,$A67,Dez!S$9:S$39))</f>
        <v/>
      </c>
      <c r="N67" s="6" t="str">
        <f>IF(ISBLANK($B67),"",SUMIF(Jan!$L$43:$L$73,$A67,Jan!S$43:S$73)+SUMIF(Feb!$L$43:$L$73,$A67,Feb!S$43:S$73)+SUMIF(Mar!$L$43:$L$73,$A67,Mar!S$43:S$73)+SUMIF(Apr!$L$43:$L$73,$A67,Apr!S$43:S$73)+SUMIF(Mai!$L$43:$L$73,$A67,Mai!S$43:S$73)+SUMIF(Jun!$L$43:$L$73,$A67,Jun!S$43:S$73)+SUMIF(Jul!$L$43:$L$73,$A67,Jul!S$43:S$73)+SUMIF(Aug!$L$43:$L$73,$A67,Aug!S$43:S$73)+SUMIF(Sep!$L$43:$L$73,$A67,Sep!S$43:S$73)+SUMIF(Okt!$L$43:$L$73,$A67,Okt!S$43:S$73)+SUMIF(Nov!$L$43:$L$73,$A67,Nov!S$43:S$73)+SUMIF(Dez!$L$43:$L$73,$A67,Dez!S$43:S$73))</f>
        <v/>
      </c>
      <c r="O67" s="38" t="str">
        <f t="shared" si="2"/>
        <v/>
      </c>
      <c r="P67" s="86"/>
      <c r="Q67" s="37"/>
      <c r="R67" s="480"/>
      <c r="S67" s="86" t="str">
        <f t="shared" si="3"/>
        <v/>
      </c>
      <c r="T67" s="37" t="str">
        <f t="shared" si="4"/>
        <v/>
      </c>
      <c r="U67" s="69"/>
      <c r="V67" s="69"/>
      <c r="W67" s="69"/>
      <c r="X67" s="21"/>
    </row>
    <row r="68" spans="1:24" x14ac:dyDescent="0.2">
      <c r="A68" s="2">
        <v>57</v>
      </c>
      <c r="B68" s="33"/>
      <c r="C68" s="20"/>
      <c r="D68" s="20"/>
      <c r="E68" s="244" t="str">
        <f t="shared" si="5"/>
        <v/>
      </c>
      <c r="F68" s="140"/>
      <c r="G68" s="76" t="str">
        <f>IF(ISBLANK($B68),"",COUNTIF(Jan!$L$9:$L$39,$A68)+COUNTIF(Feb!$L$9:$L$39,$A68)+COUNTIF(Mar!$L$9:$L$39,$A68)+COUNTIF(Apr!$L$9:$L$39,$A68)+COUNTIF(Mai!$L$9:$L$39,$A68)+COUNTIF(Jun!$L$9:$L$39,$A68)+COUNTIF(Jul!$L$9:$L$39,$A68)+COUNTIF(Aug!$L$9:$L$39,$A68)+COUNTIF(Sep!$L$9:$L$39,$A68)+COUNTIF(Okt!$L$9:$L$39,$A68)+COUNTIF(Nov!$L$9:$L$39,$A68)+COUNTIF(Dez!$L$9:$L$39,$A68))</f>
        <v/>
      </c>
      <c r="H68" s="74" t="str">
        <f>IF(ISBLANK($B68),"",COUNTIF(Jan!$L$43:$L$73,$A68)+COUNTIF(Feb!$L$43:$L$73,$A68)+COUNTIF(Mar!$L$43:$L$73,$A68)+COUNTIF(Apr!$L$43:$L$73,$A68)+COUNTIF(Mai!$L$43:$L$73,$A68)+COUNTIF(Jun!$L$43:$L$73,$A68)+COUNTIF(Jul!$L$43:$L$73,$A68)+COUNTIF(Aug!$L$43:$L$73,$A68)+COUNTIF(Sep!$L$43:$L$73,$A68)+COUNTIF(Okt!$L$43:$L$73,$A68)+COUNTIF(Nov!$L$43:$L$73,$A68)+COUNTIF(Dez!$L$43:$L$73,$A68))</f>
        <v/>
      </c>
      <c r="I68" s="67" t="str">
        <f t="shared" si="0"/>
        <v/>
      </c>
      <c r="J68" s="6" t="str">
        <f>IF(ISBLANK($B68),"",SUMIF(Jan!$L$9:$L$39,$A68,Jan!$R$9:$R$39)+SUMIF(Feb!$L$9:$L$39,$A68,Feb!$R$9:$R$39)+SUMIF(Mar!$L$9:$L$39,$A68,Mar!$R$9:$R$39)+SUMIF(Apr!$L$9:$L$39,$A68,Apr!$R$9:$R$39)+SUMIF(Mai!$L$9:$L$39,$A68,Mai!$R$9:$R$39)+SUMIF(Jun!$L$9:$L$39,$A68,Jun!$R$9:$R$39)+SUMIF(Jul!$L$9:$L$39,$A68,Jul!$R$9:$R$39)+SUMIF(Aug!$L$9:$L$39,$A68,Aug!$R$9:$R$39)+SUMIF(Sep!$L$9:$L$39,$A68,Sep!$R$9:$R$39)+SUMIF(Okt!$L$9:$L$39,$A68,Okt!$R$9:$R$39)+SUMIF(Nov!$L$9:$L$39,$A68,Nov!$R$9:$R$39)+SUMIF(Dez!$L$9:$L$39,$A68,Dez!$R$9:$R$39))</f>
        <v/>
      </c>
      <c r="K68" s="6" t="str">
        <f>IF(ISBLANK($B68),"",SUMIF(Jan!$L$43:$L$73,$A68,Jan!$R$43:$R$73)+SUMIF(Feb!$L$43:$L$73,$A68,Feb!$R$43:$R$73)+SUMIF(Mar!$L$43:$L$73,$A68,Mar!$R$43:$R$73)+SUMIF(Apr!$L$43:$L$73,$A68,Apr!$R$43:$R$73)+SUMIF(Mai!$L$43:$L$73,$A68,Mai!$R$43:$R$73)+SUMIF(Jun!$L$43:$L$73,$A68,Jun!$R$43:$R$73)+SUMIF(Jul!$L$43:$L$73,$A68,Jul!$R$43:$R$73)+SUMIF(Aug!$L$43:$L$73,$A68,Aug!$R$43:$R$73)+SUMIF(Sep!$L$43:$L$73,$A68,Sep!$R$43:$R$73)+SUMIF(Okt!$L$43:$L$73,$A68,Okt!$R$43:$R$73)+SUMIF(Nov!$L$43:$L$73,$A68,Nov!$R$43:$R$73)+SUMIF(Dez!$L$43:$L$73,$A68,Dez!$R$43:$R$73))</f>
        <v/>
      </c>
      <c r="L68" s="37" t="str">
        <f t="shared" si="1"/>
        <v/>
      </c>
      <c r="M68" s="85" t="str">
        <f>IF(ISBLANK($B68),"",SUMIF(Jan!$L$9:$L$39,$A68,Jan!S$9:S$39)+SUMIF(Feb!$L$9:$L$39,$A68,Feb!S$9:S$39)+SUMIF(Mar!$L$9:$L$39,$A68,Mar!S$9:S$39)+SUMIF(Apr!$L$9:$L$39,$A68,Apr!S$9:S$39)+SUMIF(Mai!$L$9:$L$39,$A68,Mai!S$9:S$39)+SUMIF(Jun!$L$9:$L$39,$A68,Jun!S$9:S$39)+SUMIF(Jul!$L$9:$L$39,$A68,Jul!S$9:S$39)+SUMIF(Aug!$L$9:$L$39,$A68,Aug!S$9:S$39)+SUMIF(Sep!$L$9:$L$39,$A68,Sep!S$9:S$39)+SUMIF(Okt!$L$9:$L$39,$A68,Okt!S$9:S$39)+SUMIF(Nov!$L$9:$L$39,$A68,Nov!S$9:S$39)+SUMIF(Dez!$L$9:$L$39,$A68,Dez!S$9:S$39))</f>
        <v/>
      </c>
      <c r="N68" s="6" t="str">
        <f>IF(ISBLANK($B68),"",SUMIF(Jan!$L$43:$L$73,$A68,Jan!S$43:S$73)+SUMIF(Feb!$L$43:$L$73,$A68,Feb!S$43:S$73)+SUMIF(Mar!$L$43:$L$73,$A68,Mar!S$43:S$73)+SUMIF(Apr!$L$43:$L$73,$A68,Apr!S$43:S$73)+SUMIF(Mai!$L$43:$L$73,$A68,Mai!S$43:S$73)+SUMIF(Jun!$L$43:$L$73,$A68,Jun!S$43:S$73)+SUMIF(Jul!$L$43:$L$73,$A68,Jul!S$43:S$73)+SUMIF(Aug!$L$43:$L$73,$A68,Aug!S$43:S$73)+SUMIF(Sep!$L$43:$L$73,$A68,Sep!S$43:S$73)+SUMIF(Okt!$L$43:$L$73,$A68,Okt!S$43:S$73)+SUMIF(Nov!$L$43:$L$73,$A68,Nov!S$43:S$73)+SUMIF(Dez!$L$43:$L$73,$A68,Dez!S$43:S$73))</f>
        <v/>
      </c>
      <c r="O68" s="38" t="str">
        <f t="shared" si="2"/>
        <v/>
      </c>
      <c r="P68" s="86"/>
      <c r="Q68" s="37"/>
      <c r="R68" s="480"/>
      <c r="S68" s="86" t="str">
        <f t="shared" si="3"/>
        <v/>
      </c>
      <c r="T68" s="37" t="str">
        <f t="shared" si="4"/>
        <v/>
      </c>
      <c r="U68" s="69"/>
      <c r="V68" s="69"/>
      <c r="W68" s="69"/>
      <c r="X68" s="21"/>
    </row>
    <row r="69" spans="1:24" x14ac:dyDescent="0.2">
      <c r="A69" s="2">
        <v>58</v>
      </c>
      <c r="B69" s="33"/>
      <c r="C69" s="20"/>
      <c r="D69" s="20"/>
      <c r="E69" s="244" t="str">
        <f t="shared" si="5"/>
        <v/>
      </c>
      <c r="F69" s="140"/>
      <c r="G69" s="76" t="str">
        <f>IF(ISBLANK($B69),"",COUNTIF(Jan!$L$9:$L$39,$A69)+COUNTIF(Feb!$L$9:$L$39,$A69)+COUNTIF(Mar!$L$9:$L$39,$A69)+COUNTIF(Apr!$L$9:$L$39,$A69)+COUNTIF(Mai!$L$9:$L$39,$A69)+COUNTIF(Jun!$L$9:$L$39,$A69)+COUNTIF(Jul!$L$9:$L$39,$A69)+COUNTIF(Aug!$L$9:$L$39,$A69)+COUNTIF(Sep!$L$9:$L$39,$A69)+COUNTIF(Okt!$L$9:$L$39,$A69)+COUNTIF(Nov!$L$9:$L$39,$A69)+COUNTIF(Dez!$L$9:$L$39,$A69))</f>
        <v/>
      </c>
      <c r="H69" s="74" t="str">
        <f>IF(ISBLANK($B69),"",COUNTIF(Jan!$L$43:$L$73,$A69)+COUNTIF(Feb!$L$43:$L$73,$A69)+COUNTIF(Mar!$L$43:$L$73,$A69)+COUNTIF(Apr!$L$43:$L$73,$A69)+COUNTIF(Mai!$L$43:$L$73,$A69)+COUNTIF(Jun!$L$43:$L$73,$A69)+COUNTIF(Jul!$L$43:$L$73,$A69)+COUNTIF(Aug!$L$43:$L$73,$A69)+COUNTIF(Sep!$L$43:$L$73,$A69)+COUNTIF(Okt!$L$43:$L$73,$A69)+COUNTIF(Nov!$L$43:$L$73,$A69)+COUNTIF(Dez!$L$43:$L$73,$A69))</f>
        <v/>
      </c>
      <c r="I69" s="67" t="str">
        <f t="shared" si="0"/>
        <v/>
      </c>
      <c r="J69" s="6" t="str">
        <f>IF(ISBLANK($B69),"",SUMIF(Jan!$L$9:$L$39,$A69,Jan!$R$9:$R$39)+SUMIF(Feb!$L$9:$L$39,$A69,Feb!$R$9:$R$39)+SUMIF(Mar!$L$9:$L$39,$A69,Mar!$R$9:$R$39)+SUMIF(Apr!$L$9:$L$39,$A69,Apr!$R$9:$R$39)+SUMIF(Mai!$L$9:$L$39,$A69,Mai!$R$9:$R$39)+SUMIF(Jun!$L$9:$L$39,$A69,Jun!$R$9:$R$39)+SUMIF(Jul!$L$9:$L$39,$A69,Jul!$R$9:$R$39)+SUMIF(Aug!$L$9:$L$39,$A69,Aug!$R$9:$R$39)+SUMIF(Sep!$L$9:$L$39,$A69,Sep!$R$9:$R$39)+SUMIF(Okt!$L$9:$L$39,$A69,Okt!$R$9:$R$39)+SUMIF(Nov!$L$9:$L$39,$A69,Nov!$R$9:$R$39)+SUMIF(Dez!$L$9:$L$39,$A69,Dez!$R$9:$R$39))</f>
        <v/>
      </c>
      <c r="K69" s="6" t="str">
        <f>IF(ISBLANK($B69),"",SUMIF(Jan!$L$43:$L$73,$A69,Jan!$R$43:$R$73)+SUMIF(Feb!$L$43:$L$73,$A69,Feb!$R$43:$R$73)+SUMIF(Mar!$L$43:$L$73,$A69,Mar!$R$43:$R$73)+SUMIF(Apr!$L$43:$L$73,$A69,Apr!$R$43:$R$73)+SUMIF(Mai!$L$43:$L$73,$A69,Mai!$R$43:$R$73)+SUMIF(Jun!$L$43:$L$73,$A69,Jun!$R$43:$R$73)+SUMIF(Jul!$L$43:$L$73,$A69,Jul!$R$43:$R$73)+SUMIF(Aug!$L$43:$L$73,$A69,Aug!$R$43:$R$73)+SUMIF(Sep!$L$43:$L$73,$A69,Sep!$R$43:$R$73)+SUMIF(Okt!$L$43:$L$73,$A69,Okt!$R$43:$R$73)+SUMIF(Nov!$L$43:$L$73,$A69,Nov!$R$43:$R$73)+SUMIF(Dez!$L$43:$L$73,$A69,Dez!$R$43:$R$73))</f>
        <v/>
      </c>
      <c r="L69" s="37" t="str">
        <f t="shared" si="1"/>
        <v/>
      </c>
      <c r="M69" s="85" t="str">
        <f>IF(ISBLANK($B69),"",SUMIF(Jan!$L$9:$L$39,$A69,Jan!S$9:S$39)+SUMIF(Feb!$L$9:$L$39,$A69,Feb!S$9:S$39)+SUMIF(Mar!$L$9:$L$39,$A69,Mar!S$9:S$39)+SUMIF(Apr!$L$9:$L$39,$A69,Apr!S$9:S$39)+SUMIF(Mai!$L$9:$L$39,$A69,Mai!S$9:S$39)+SUMIF(Jun!$L$9:$L$39,$A69,Jun!S$9:S$39)+SUMIF(Jul!$L$9:$L$39,$A69,Jul!S$9:S$39)+SUMIF(Aug!$L$9:$L$39,$A69,Aug!S$9:S$39)+SUMIF(Sep!$L$9:$L$39,$A69,Sep!S$9:S$39)+SUMIF(Okt!$L$9:$L$39,$A69,Okt!S$9:S$39)+SUMIF(Nov!$L$9:$L$39,$A69,Nov!S$9:S$39)+SUMIF(Dez!$L$9:$L$39,$A69,Dez!S$9:S$39))</f>
        <v/>
      </c>
      <c r="N69" s="6" t="str">
        <f>IF(ISBLANK($B69),"",SUMIF(Jan!$L$43:$L$73,$A69,Jan!S$43:S$73)+SUMIF(Feb!$L$43:$L$73,$A69,Feb!S$43:S$73)+SUMIF(Mar!$L$43:$L$73,$A69,Mar!S$43:S$73)+SUMIF(Apr!$L$43:$L$73,$A69,Apr!S$43:S$73)+SUMIF(Mai!$L$43:$L$73,$A69,Mai!S$43:S$73)+SUMIF(Jun!$L$43:$L$73,$A69,Jun!S$43:S$73)+SUMIF(Jul!$L$43:$L$73,$A69,Jul!S$43:S$73)+SUMIF(Aug!$L$43:$L$73,$A69,Aug!S$43:S$73)+SUMIF(Sep!$L$43:$L$73,$A69,Sep!S$43:S$73)+SUMIF(Okt!$L$43:$L$73,$A69,Okt!S$43:S$73)+SUMIF(Nov!$L$43:$L$73,$A69,Nov!S$43:S$73)+SUMIF(Dez!$L$43:$L$73,$A69,Dez!S$43:S$73))</f>
        <v/>
      </c>
      <c r="O69" s="38" t="str">
        <f t="shared" si="2"/>
        <v/>
      </c>
      <c r="P69" s="86"/>
      <c r="Q69" s="37"/>
      <c r="R69" s="480"/>
      <c r="S69" s="86" t="str">
        <f t="shared" si="3"/>
        <v/>
      </c>
      <c r="T69" s="37" t="str">
        <f t="shared" si="4"/>
        <v/>
      </c>
      <c r="U69" s="69"/>
      <c r="V69" s="69"/>
      <c r="W69" s="69"/>
      <c r="X69" s="21"/>
    </row>
    <row r="70" spans="1:24" x14ac:dyDescent="0.2">
      <c r="A70" s="2">
        <v>59</v>
      </c>
      <c r="B70" s="33"/>
      <c r="C70" s="20"/>
      <c r="D70" s="20"/>
      <c r="E70" s="244" t="str">
        <f t="shared" si="5"/>
        <v/>
      </c>
      <c r="F70" s="140"/>
      <c r="G70" s="76" t="str">
        <f>IF(ISBLANK($B70),"",COUNTIF(Jan!$L$9:$L$39,$A70)+COUNTIF(Feb!$L$9:$L$39,$A70)+COUNTIF(Mar!$L$9:$L$39,$A70)+COUNTIF(Apr!$L$9:$L$39,$A70)+COUNTIF(Mai!$L$9:$L$39,$A70)+COUNTIF(Jun!$L$9:$L$39,$A70)+COUNTIF(Jul!$L$9:$L$39,$A70)+COUNTIF(Aug!$L$9:$L$39,$A70)+COUNTIF(Sep!$L$9:$L$39,$A70)+COUNTIF(Okt!$L$9:$L$39,$A70)+COUNTIF(Nov!$L$9:$L$39,$A70)+COUNTIF(Dez!$L$9:$L$39,$A70))</f>
        <v/>
      </c>
      <c r="H70" s="74" t="str">
        <f>IF(ISBLANK($B70),"",COUNTIF(Jan!$L$43:$L$73,$A70)+COUNTIF(Feb!$L$43:$L$73,$A70)+COUNTIF(Mar!$L$43:$L$73,$A70)+COUNTIF(Apr!$L$43:$L$73,$A70)+COUNTIF(Mai!$L$43:$L$73,$A70)+COUNTIF(Jun!$L$43:$L$73,$A70)+COUNTIF(Jul!$L$43:$L$73,$A70)+COUNTIF(Aug!$L$43:$L$73,$A70)+COUNTIF(Sep!$L$43:$L$73,$A70)+COUNTIF(Okt!$L$43:$L$73,$A70)+COUNTIF(Nov!$L$43:$L$73,$A70)+COUNTIF(Dez!$L$43:$L$73,$A70))</f>
        <v/>
      </c>
      <c r="I70" s="67" t="str">
        <f t="shared" si="0"/>
        <v/>
      </c>
      <c r="J70" s="6" t="str">
        <f>IF(ISBLANK($B70),"",SUMIF(Jan!$L$9:$L$39,$A70,Jan!$R$9:$R$39)+SUMIF(Feb!$L$9:$L$39,$A70,Feb!$R$9:$R$39)+SUMIF(Mar!$L$9:$L$39,$A70,Mar!$R$9:$R$39)+SUMIF(Apr!$L$9:$L$39,$A70,Apr!$R$9:$R$39)+SUMIF(Mai!$L$9:$L$39,$A70,Mai!$R$9:$R$39)+SUMIF(Jun!$L$9:$L$39,$A70,Jun!$R$9:$R$39)+SUMIF(Jul!$L$9:$L$39,$A70,Jul!$R$9:$R$39)+SUMIF(Aug!$L$9:$L$39,$A70,Aug!$R$9:$R$39)+SUMIF(Sep!$L$9:$L$39,$A70,Sep!$R$9:$R$39)+SUMIF(Okt!$L$9:$L$39,$A70,Okt!$R$9:$R$39)+SUMIF(Nov!$L$9:$L$39,$A70,Nov!$R$9:$R$39)+SUMIF(Dez!$L$9:$L$39,$A70,Dez!$R$9:$R$39))</f>
        <v/>
      </c>
      <c r="K70" s="6" t="str">
        <f>IF(ISBLANK($B70),"",SUMIF(Jan!$L$43:$L$73,$A70,Jan!$R$43:$R$73)+SUMIF(Feb!$L$43:$L$73,$A70,Feb!$R$43:$R$73)+SUMIF(Mar!$L$43:$L$73,$A70,Mar!$R$43:$R$73)+SUMIF(Apr!$L$43:$L$73,$A70,Apr!$R$43:$R$73)+SUMIF(Mai!$L$43:$L$73,$A70,Mai!$R$43:$R$73)+SUMIF(Jun!$L$43:$L$73,$A70,Jun!$R$43:$R$73)+SUMIF(Jul!$L$43:$L$73,$A70,Jul!$R$43:$R$73)+SUMIF(Aug!$L$43:$L$73,$A70,Aug!$R$43:$R$73)+SUMIF(Sep!$L$43:$L$73,$A70,Sep!$R$43:$R$73)+SUMIF(Okt!$L$43:$L$73,$A70,Okt!$R$43:$R$73)+SUMIF(Nov!$L$43:$L$73,$A70,Nov!$R$43:$R$73)+SUMIF(Dez!$L$43:$L$73,$A70,Dez!$R$43:$R$73))</f>
        <v/>
      </c>
      <c r="L70" s="37" t="str">
        <f t="shared" si="1"/>
        <v/>
      </c>
      <c r="M70" s="85" t="str">
        <f>IF(ISBLANK($B70),"",SUMIF(Jan!$L$9:$L$39,$A70,Jan!S$9:S$39)+SUMIF(Feb!$L$9:$L$39,$A70,Feb!S$9:S$39)+SUMIF(Mar!$L$9:$L$39,$A70,Mar!S$9:S$39)+SUMIF(Apr!$L$9:$L$39,$A70,Apr!S$9:S$39)+SUMIF(Mai!$L$9:$L$39,$A70,Mai!S$9:S$39)+SUMIF(Jun!$L$9:$L$39,$A70,Jun!S$9:S$39)+SUMIF(Jul!$L$9:$L$39,$A70,Jul!S$9:S$39)+SUMIF(Aug!$L$9:$L$39,$A70,Aug!S$9:S$39)+SUMIF(Sep!$L$9:$L$39,$A70,Sep!S$9:S$39)+SUMIF(Okt!$L$9:$L$39,$A70,Okt!S$9:S$39)+SUMIF(Nov!$L$9:$L$39,$A70,Nov!S$9:S$39)+SUMIF(Dez!$L$9:$L$39,$A70,Dez!S$9:S$39))</f>
        <v/>
      </c>
      <c r="N70" s="6" t="str">
        <f>IF(ISBLANK($B70),"",SUMIF(Jan!$L$43:$L$73,$A70,Jan!S$43:S$73)+SUMIF(Feb!$L$43:$L$73,$A70,Feb!S$43:S$73)+SUMIF(Mar!$L$43:$L$73,$A70,Mar!S$43:S$73)+SUMIF(Apr!$L$43:$L$73,$A70,Apr!S$43:S$73)+SUMIF(Mai!$L$43:$L$73,$A70,Mai!S$43:S$73)+SUMIF(Jun!$L$43:$L$73,$A70,Jun!S$43:S$73)+SUMIF(Jul!$L$43:$L$73,$A70,Jul!S$43:S$73)+SUMIF(Aug!$L$43:$L$73,$A70,Aug!S$43:S$73)+SUMIF(Sep!$L$43:$L$73,$A70,Sep!S$43:S$73)+SUMIF(Okt!$L$43:$L$73,$A70,Okt!S$43:S$73)+SUMIF(Nov!$L$43:$L$73,$A70,Nov!S$43:S$73)+SUMIF(Dez!$L$43:$L$73,$A70,Dez!S$43:S$73))</f>
        <v/>
      </c>
      <c r="O70" s="38" t="str">
        <f t="shared" si="2"/>
        <v/>
      </c>
      <c r="P70" s="86"/>
      <c r="Q70" s="37"/>
      <c r="R70" s="480"/>
      <c r="S70" s="86" t="str">
        <f t="shared" si="3"/>
        <v/>
      </c>
      <c r="T70" s="37" t="str">
        <f t="shared" si="4"/>
        <v/>
      </c>
      <c r="U70" s="69"/>
      <c r="V70" s="69"/>
      <c r="W70" s="69"/>
      <c r="X70" s="21"/>
    </row>
    <row r="71" spans="1:24" x14ac:dyDescent="0.2">
      <c r="A71" s="2">
        <v>60</v>
      </c>
      <c r="B71" s="33"/>
      <c r="C71" s="20"/>
      <c r="D71" s="20"/>
      <c r="E71" s="244" t="str">
        <f t="shared" si="5"/>
        <v/>
      </c>
      <c r="F71" s="140"/>
      <c r="G71" s="76" t="str">
        <f>IF(ISBLANK($B71),"",COUNTIF(Jan!$L$9:$L$39,$A71)+COUNTIF(Feb!$L$9:$L$39,$A71)+COUNTIF(Mar!$L$9:$L$39,$A71)+COUNTIF(Apr!$L$9:$L$39,$A71)+COUNTIF(Mai!$L$9:$L$39,$A71)+COUNTIF(Jun!$L$9:$L$39,$A71)+COUNTIF(Jul!$L$9:$L$39,$A71)+COUNTIF(Aug!$L$9:$L$39,$A71)+COUNTIF(Sep!$L$9:$L$39,$A71)+COUNTIF(Okt!$L$9:$L$39,$A71)+COUNTIF(Nov!$L$9:$L$39,$A71)+COUNTIF(Dez!$L$9:$L$39,$A71))</f>
        <v/>
      </c>
      <c r="H71" s="74" t="str">
        <f>IF(ISBLANK($B71),"",COUNTIF(Jan!$L$43:$L$73,$A71)+COUNTIF(Feb!$L$43:$L$73,$A71)+COUNTIF(Mar!$L$43:$L$73,$A71)+COUNTIF(Apr!$L$43:$L$73,$A71)+COUNTIF(Mai!$L$43:$L$73,$A71)+COUNTIF(Jun!$L$43:$L$73,$A71)+COUNTIF(Jul!$L$43:$L$73,$A71)+COUNTIF(Aug!$L$43:$L$73,$A71)+COUNTIF(Sep!$L$43:$L$73,$A71)+COUNTIF(Okt!$L$43:$L$73,$A71)+COUNTIF(Nov!$L$43:$L$73,$A71)+COUNTIF(Dez!$L$43:$L$73,$A71))</f>
        <v/>
      </c>
      <c r="I71" s="67" t="str">
        <f t="shared" si="0"/>
        <v/>
      </c>
      <c r="J71" s="6" t="str">
        <f>IF(ISBLANK($B71),"",SUMIF(Jan!$L$9:$L$39,$A71,Jan!$R$9:$R$39)+SUMIF(Feb!$L$9:$L$39,$A71,Feb!$R$9:$R$39)+SUMIF(Mar!$L$9:$L$39,$A71,Mar!$R$9:$R$39)+SUMIF(Apr!$L$9:$L$39,$A71,Apr!$R$9:$R$39)+SUMIF(Mai!$L$9:$L$39,$A71,Mai!$R$9:$R$39)+SUMIF(Jun!$L$9:$L$39,$A71,Jun!$R$9:$R$39)+SUMIF(Jul!$L$9:$L$39,$A71,Jul!$R$9:$R$39)+SUMIF(Aug!$L$9:$L$39,$A71,Aug!$R$9:$R$39)+SUMIF(Sep!$L$9:$L$39,$A71,Sep!$R$9:$R$39)+SUMIF(Okt!$L$9:$L$39,$A71,Okt!$R$9:$R$39)+SUMIF(Nov!$L$9:$L$39,$A71,Nov!$R$9:$R$39)+SUMIF(Dez!$L$9:$L$39,$A71,Dez!$R$9:$R$39))</f>
        <v/>
      </c>
      <c r="K71" s="6" t="str">
        <f>IF(ISBLANK($B71),"",SUMIF(Jan!$L$43:$L$73,$A71,Jan!$R$43:$R$73)+SUMIF(Feb!$L$43:$L$73,$A71,Feb!$R$43:$R$73)+SUMIF(Mar!$L$43:$L$73,$A71,Mar!$R$43:$R$73)+SUMIF(Apr!$L$43:$L$73,$A71,Apr!$R$43:$R$73)+SUMIF(Mai!$L$43:$L$73,$A71,Mai!$R$43:$R$73)+SUMIF(Jun!$L$43:$L$73,$A71,Jun!$R$43:$R$73)+SUMIF(Jul!$L$43:$L$73,$A71,Jul!$R$43:$R$73)+SUMIF(Aug!$L$43:$L$73,$A71,Aug!$R$43:$R$73)+SUMIF(Sep!$L$43:$L$73,$A71,Sep!$R$43:$R$73)+SUMIF(Okt!$L$43:$L$73,$A71,Okt!$R$43:$R$73)+SUMIF(Nov!$L$43:$L$73,$A71,Nov!$R$43:$R$73)+SUMIF(Dez!$L$43:$L$73,$A71,Dez!$R$43:$R$73))</f>
        <v/>
      </c>
      <c r="L71" s="37" t="str">
        <f t="shared" si="1"/>
        <v/>
      </c>
      <c r="M71" s="85" t="str">
        <f>IF(ISBLANK($B71),"",SUMIF(Jan!$L$9:$L$39,$A71,Jan!S$9:S$39)+SUMIF(Feb!$L$9:$L$39,$A71,Feb!S$9:S$39)+SUMIF(Mar!$L$9:$L$39,$A71,Mar!S$9:S$39)+SUMIF(Apr!$L$9:$L$39,$A71,Apr!S$9:S$39)+SUMIF(Mai!$L$9:$L$39,$A71,Mai!S$9:S$39)+SUMIF(Jun!$L$9:$L$39,$A71,Jun!S$9:S$39)+SUMIF(Jul!$L$9:$L$39,$A71,Jul!S$9:S$39)+SUMIF(Aug!$L$9:$L$39,$A71,Aug!S$9:S$39)+SUMIF(Sep!$L$9:$L$39,$A71,Sep!S$9:S$39)+SUMIF(Okt!$L$9:$L$39,$A71,Okt!S$9:S$39)+SUMIF(Nov!$L$9:$L$39,$A71,Nov!S$9:S$39)+SUMIF(Dez!$L$9:$L$39,$A71,Dez!S$9:S$39))</f>
        <v/>
      </c>
      <c r="N71" s="6" t="str">
        <f>IF(ISBLANK($B71),"",SUMIF(Jan!$L$43:$L$73,$A71,Jan!S$43:S$73)+SUMIF(Feb!$L$43:$L$73,$A71,Feb!S$43:S$73)+SUMIF(Mar!$L$43:$L$73,$A71,Mar!S$43:S$73)+SUMIF(Apr!$L$43:$L$73,$A71,Apr!S$43:S$73)+SUMIF(Mai!$L$43:$L$73,$A71,Mai!S$43:S$73)+SUMIF(Jun!$L$43:$L$73,$A71,Jun!S$43:S$73)+SUMIF(Jul!$L$43:$L$73,$A71,Jul!S$43:S$73)+SUMIF(Aug!$L$43:$L$73,$A71,Aug!S$43:S$73)+SUMIF(Sep!$L$43:$L$73,$A71,Sep!S$43:S$73)+SUMIF(Okt!$L$43:$L$73,$A71,Okt!S$43:S$73)+SUMIF(Nov!$L$43:$L$73,$A71,Nov!S$43:S$73)+SUMIF(Dez!$L$43:$L$73,$A71,Dez!S$43:S$73))</f>
        <v/>
      </c>
      <c r="O71" s="38" t="str">
        <f t="shared" si="2"/>
        <v/>
      </c>
      <c r="P71" s="86"/>
      <c r="Q71" s="37"/>
      <c r="R71" s="480"/>
      <c r="S71" s="86" t="str">
        <f t="shared" si="3"/>
        <v/>
      </c>
      <c r="T71" s="37" t="str">
        <f t="shared" si="4"/>
        <v/>
      </c>
      <c r="U71" s="69"/>
      <c r="V71" s="69"/>
      <c r="W71" s="69"/>
      <c r="X71" s="21"/>
    </row>
    <row r="72" spans="1:24" x14ac:dyDescent="0.2">
      <c r="A72" s="575"/>
      <c r="B72" s="542"/>
      <c r="C72" s="542"/>
      <c r="D72" s="542"/>
      <c r="E72" s="542"/>
      <c r="F72" s="542"/>
      <c r="G72" s="542"/>
      <c r="H72" s="542"/>
      <c r="I72" s="542"/>
      <c r="J72" s="542"/>
      <c r="K72" s="542"/>
      <c r="L72" s="542"/>
      <c r="M72" s="542"/>
      <c r="N72" s="542"/>
      <c r="O72" s="542"/>
      <c r="P72" s="542"/>
      <c r="Q72" s="542"/>
      <c r="R72" s="542"/>
      <c r="S72" s="542"/>
      <c r="T72" s="542"/>
      <c r="U72" s="542"/>
      <c r="V72" s="542"/>
      <c r="W72" s="542"/>
      <c r="X72" s="543"/>
    </row>
    <row r="73" spans="1:24" x14ac:dyDescent="0.2">
      <c r="A73" s="558" t="s">
        <v>16</v>
      </c>
      <c r="B73" s="559"/>
      <c r="C73" s="560"/>
      <c r="D73" s="11"/>
      <c r="E73" s="11"/>
      <c r="F73" s="11"/>
      <c r="G73" s="78"/>
      <c r="H73" s="78"/>
      <c r="I73" s="11">
        <f>I11</f>
        <v>0</v>
      </c>
      <c r="J73" s="78"/>
      <c r="K73" s="78"/>
      <c r="L73" s="6">
        <f>IF(ISNUMBER(L11)=FALSE,0,L11)</f>
        <v>0</v>
      </c>
      <c r="M73" s="78"/>
      <c r="N73" s="78"/>
      <c r="O73" s="7">
        <f>O11</f>
        <v>0</v>
      </c>
      <c r="P73" s="78"/>
      <c r="Q73" s="78"/>
      <c r="R73" s="78"/>
      <c r="S73" s="14" t="str">
        <f>S11</f>
        <v/>
      </c>
      <c r="T73" s="6" t="str">
        <f>T11</f>
        <v/>
      </c>
      <c r="U73" s="78"/>
      <c r="V73" s="78"/>
      <c r="W73" s="78"/>
      <c r="X73" s="126"/>
    </row>
    <row r="74" spans="1:24" x14ac:dyDescent="0.2">
      <c r="A74" s="558" t="s">
        <v>18</v>
      </c>
      <c r="B74" s="559"/>
      <c r="C74" s="560"/>
      <c r="D74" s="11"/>
      <c r="E74" s="11"/>
      <c r="F74" s="11"/>
      <c r="G74" s="75">
        <f>SUM(G9:G69)</f>
        <v>0</v>
      </c>
      <c r="H74" s="75">
        <f>SUM(H9:H69)</f>
        <v>0</v>
      </c>
      <c r="I74" s="11">
        <f>SUM(I12:I71)</f>
        <v>0</v>
      </c>
      <c r="J74" s="6"/>
      <c r="K74" s="6"/>
      <c r="L74" s="6">
        <f>SUM(L12:L71)</f>
        <v>0</v>
      </c>
      <c r="M74" s="6"/>
      <c r="N74" s="6"/>
      <c r="O74" s="7">
        <f>SUM(O12:O71)</f>
        <v>0</v>
      </c>
      <c r="P74" s="14"/>
      <c r="Q74" s="73"/>
      <c r="R74" s="73"/>
      <c r="S74" s="14" t="str">
        <f>IF(VALUE($I74)=0,"",IF(ISERROR($O74/$L74),"",$O74/$L74))</f>
        <v/>
      </c>
      <c r="T74" s="6" t="str">
        <f>IF(VALUE($I74)=0,"",IF(ISERROR($L74/$O74/24),"",$L74/$O74/24))</f>
        <v/>
      </c>
      <c r="U74" s="78"/>
      <c r="V74" s="78"/>
      <c r="W74" s="78"/>
      <c r="X74" s="126"/>
    </row>
    <row r="75" spans="1:24" x14ac:dyDescent="0.2">
      <c r="A75" s="558" t="s">
        <v>17</v>
      </c>
      <c r="B75" s="559"/>
      <c r="C75" s="560"/>
      <c r="D75" s="11"/>
      <c r="E75" s="11"/>
      <c r="F75" s="11"/>
      <c r="G75" s="78"/>
      <c r="H75" s="78"/>
      <c r="I75" s="11">
        <f>SUM(I11:I71)</f>
        <v>0</v>
      </c>
      <c r="J75" s="78"/>
      <c r="K75" s="78"/>
      <c r="L75" s="6">
        <f>IF(ISBLANK(L11),0,IF(ISNUMBER(L11)=FALSE,0,SUM(L11:L71)))</f>
        <v>0</v>
      </c>
      <c r="M75" s="78"/>
      <c r="N75" s="78"/>
      <c r="O75" s="7">
        <f>SUM(O11:O71)</f>
        <v>0</v>
      </c>
      <c r="P75" s="78"/>
      <c r="Q75" s="78"/>
      <c r="R75" s="78"/>
      <c r="S75" s="14" t="str">
        <f>IF(VALUE($I75)=0,"",IF(ISERROR($O75/$L75),"",$O75/$L75))</f>
        <v/>
      </c>
      <c r="T75" s="6" t="str">
        <f>IF(VALUE($I75)=0,"",IF(ISERROR($L75/$O75/24),"",$L75/$O75/24))</f>
        <v/>
      </c>
      <c r="U75" s="78"/>
      <c r="V75" s="78"/>
      <c r="W75" s="78"/>
      <c r="X75" s="126"/>
    </row>
    <row r="76" spans="1:24" ht="13.5" thickBot="1" x14ac:dyDescent="0.25">
      <c r="A76" s="561"/>
      <c r="B76" s="540"/>
      <c r="C76" s="540"/>
      <c r="D76" s="540"/>
      <c r="E76" s="540"/>
      <c r="F76" s="540"/>
      <c r="G76" s="540"/>
      <c r="H76" s="540"/>
      <c r="I76" s="540"/>
      <c r="J76" s="540"/>
      <c r="K76" s="540"/>
      <c r="L76" s="540"/>
      <c r="M76" s="540"/>
      <c r="N76" s="540"/>
      <c r="O76" s="540"/>
      <c r="P76" s="540"/>
      <c r="Q76" s="540"/>
      <c r="R76" s="540"/>
      <c r="S76" s="540"/>
      <c r="T76" s="540"/>
      <c r="U76" s="540"/>
      <c r="V76" s="540"/>
      <c r="W76" s="540"/>
      <c r="X76" s="562"/>
    </row>
  </sheetData>
  <sheetProtection algorithmName="SHA-512" hashValue="vGHtOrOuyb5rzFcHVJ9uoNcXOrt8KYklmvBGgBRsUJu3AmQb8qY/6dehH4n4E8PON1QHFSI3Y0d5WAHefyANZw==" saltValue="Q1Q4E/dc2vumwGsCS880pA==" spinCount="100000" sheet="1" objects="1" scenarios="1" selectLockedCells="1"/>
  <sortState xmlns:xlrd2="http://schemas.microsoft.com/office/spreadsheetml/2017/richdata2" ref="B20:X22">
    <sortCondition ref="B20"/>
  </sortState>
  <mergeCells count="22">
    <mergeCell ref="A4:X4"/>
    <mergeCell ref="A1:X1"/>
    <mergeCell ref="A72:X72"/>
    <mergeCell ref="A5:X5"/>
    <mergeCell ref="A3:X3"/>
    <mergeCell ref="G8:G9"/>
    <mergeCell ref="H8:H9"/>
    <mergeCell ref="A2:X2"/>
    <mergeCell ref="A6:X6"/>
    <mergeCell ref="A7:X7"/>
    <mergeCell ref="A74:C74"/>
    <mergeCell ref="A73:C73"/>
    <mergeCell ref="A76:X76"/>
    <mergeCell ref="X8:X9"/>
    <mergeCell ref="A75:C75"/>
    <mergeCell ref="P8:R8"/>
    <mergeCell ref="C8:C9"/>
    <mergeCell ref="S8:T8"/>
    <mergeCell ref="U8:W8"/>
    <mergeCell ref="I8:I9"/>
    <mergeCell ref="E8:E9"/>
    <mergeCell ref="D8:D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1" orientation="landscape" horizontalDpi="4294967295" verticalDpi="96" r:id="rId1"/>
  <headerFooter alignWithMargins="0"/>
  <ignoredErrors>
    <ignoredError sqref="E12:E19 E20:E21 E57:E71 E25:E55 E22:E24 E5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7">
    <pageSetUpPr fitToPage="1"/>
  </sheetPr>
  <dimension ref="A1:M3764"/>
  <sheetViews>
    <sheetView topLeftCell="A1505" zoomScale="78" zoomScaleNormal="78" workbookViewId="0">
      <selection activeCell="A2256" sqref="A2256:M2256"/>
    </sheetView>
  </sheetViews>
  <sheetFormatPr baseColWidth="10" defaultRowHeight="12.75" x14ac:dyDescent="0.2"/>
  <cols>
    <col min="1" max="1" width="3.7109375" customWidth="1"/>
    <col min="2" max="2" width="10.7109375" customWidth="1"/>
    <col min="3" max="3" width="6.7109375" customWidth="1"/>
    <col min="4" max="4" width="4.7109375" customWidth="1"/>
    <col min="5" max="5" width="10.7109375" customWidth="1"/>
    <col min="6" max="6" width="13.42578125" bestFit="1" customWidth="1"/>
    <col min="7" max="8" width="10.7109375" customWidth="1"/>
    <col min="9" max="9" width="8.7109375" customWidth="1"/>
    <col min="10" max="10" width="18.7109375" customWidth="1"/>
    <col min="11" max="11" width="8.7109375" customWidth="1"/>
    <col min="12" max="12" width="18.7109375" customWidth="1"/>
    <col min="13" max="13" width="2.7109375" customWidth="1"/>
  </cols>
  <sheetData>
    <row r="1" spans="1:13" x14ac:dyDescent="0.2">
      <c r="A1" s="800"/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2"/>
    </row>
    <row r="2" spans="1:13" ht="27.95" customHeight="1" x14ac:dyDescent="0.2">
      <c r="A2" s="797" t="str">
        <f>"Christians Sportkalender " &amp; Start!D26 &amp;" für "&amp;Start!D23</f>
        <v>Christians Sportkalender 2025 für Christian Geißler</v>
      </c>
      <c r="B2" s="798"/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9"/>
    </row>
    <row r="3" spans="1:13" ht="12.75" customHeight="1" x14ac:dyDescent="0.2">
      <c r="A3" s="787"/>
      <c r="B3" s="751"/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2"/>
    </row>
    <row r="4" spans="1:13" ht="12.75" customHeight="1" x14ac:dyDescent="0.2">
      <c r="A4" s="558" t="str">
        <f ca="1">Start!A59</f>
        <v>© 2001 - 2025 by Christian Geissler   -   www.geissler-heubach.de   -   christian@geissler-heubach.de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72"/>
    </row>
    <row r="5" spans="1:13" ht="12.75" customHeight="1" x14ac:dyDescent="0.2">
      <c r="A5" s="787"/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2"/>
    </row>
    <row r="6" spans="1:13" ht="27.95" customHeight="1" x14ac:dyDescent="0.2">
      <c r="A6" s="797" t="s">
        <v>200</v>
      </c>
      <c r="B6" s="798"/>
      <c r="C6" s="798"/>
      <c r="D6" s="798"/>
      <c r="E6" s="798"/>
      <c r="F6" s="798"/>
      <c r="G6" s="798"/>
      <c r="H6" s="798"/>
      <c r="I6" s="798"/>
      <c r="J6" s="798"/>
      <c r="K6" s="798"/>
      <c r="L6" s="798"/>
      <c r="M6" s="799"/>
    </row>
    <row r="7" spans="1:13" ht="12.75" customHeight="1" x14ac:dyDescent="0.2">
      <c r="A7" s="787"/>
      <c r="B7" s="751"/>
      <c r="C7" s="751"/>
      <c r="D7" s="751"/>
      <c r="E7" s="751"/>
      <c r="F7" s="751"/>
      <c r="G7" s="751"/>
      <c r="H7" s="751"/>
      <c r="I7" s="751"/>
      <c r="J7" s="751"/>
      <c r="K7" s="751"/>
      <c r="L7" s="751"/>
      <c r="M7" s="752"/>
    </row>
    <row r="8" spans="1:13" ht="63.95" customHeight="1" x14ac:dyDescent="0.2">
      <c r="A8" s="3"/>
      <c r="B8" s="51"/>
      <c r="C8" s="503" t="s">
        <v>20</v>
      </c>
      <c r="D8" s="504" t="s">
        <v>161</v>
      </c>
      <c r="E8" s="505" t="s">
        <v>356</v>
      </c>
      <c r="F8" s="505" t="s">
        <v>313</v>
      </c>
      <c r="G8" s="505" t="s">
        <v>40</v>
      </c>
      <c r="H8" s="505" t="s">
        <v>22</v>
      </c>
      <c r="I8" s="505" t="s">
        <v>327</v>
      </c>
      <c r="J8" s="10"/>
      <c r="K8" s="12"/>
      <c r="L8" s="10"/>
      <c r="M8" s="25"/>
    </row>
    <row r="9" spans="1:13" ht="12.75" hidden="1" customHeight="1" x14ac:dyDescent="0.2">
      <c r="A9" s="2"/>
      <c r="B9" s="304" t="s">
        <v>123</v>
      </c>
      <c r="C9" s="305" t="str">
        <f>IF(ISBLANK($J$755),"",IF(ISBLANK($L$755),"",IF(Jan!$E9&gt;=$J$755,IF(Jan!$E9&lt;=$L$755,IF(ISBLANK(Jan!G9),"",Jan!G9),""),"")))</f>
        <v/>
      </c>
      <c r="D9" s="305" t="str">
        <f>IF(ISBLANK($J$755),"",IF(ISBLANK($L$755),"",IF(Jan!$E9&gt;=$J$755,IF(Jan!$E9&lt;=$L$755,IF(ISBLANK(Jan!I9),"",Jan!I9),""),"")))</f>
        <v/>
      </c>
      <c r="E9" s="306" t="str">
        <f>IF(ISBLANK($J$755),"",IF(ISBLANK($L$755),"",IF(Jan!$E9&gt;=$J$755,IF(Jan!$E9&lt;=$L$755,IF(ISBLANK(Jan!R9),"",Jan!R9),""),"")))</f>
        <v/>
      </c>
      <c r="F9" s="307" t="str">
        <f>IF(ISBLANK($J$755),"",IF(ISBLANK($L$755),"",IF(Jan!$E9&gt;=$J$755,IF(Jan!$E9&lt;=$L$755,IF(ISBLANK(Jan!S9),"",Jan!S9),""),"")))</f>
        <v/>
      </c>
      <c r="G9" s="308" t="str">
        <f>IF(ISNUMBER(F9),IF(F9=0,"",IF(E9=0,"",F9/E9)),"")</f>
        <v/>
      </c>
      <c r="H9" s="309" t="str">
        <f>IF(ISNUMBER(G9),IF(G9=0,"",IF(F9=0,"",E9/F9/24)),"")</f>
        <v/>
      </c>
      <c r="I9" s="310">
        <f>IF(ISBLANK($J$755),"",IF(ISBLANK($L$755),"",IF(Jan!$E9&gt;=$J$755,IF(Jan!$E9&lt;=$L$755,COUNTIF(Jan!L9:L9,"&gt;=0"),""),"")))</f>
        <v>0</v>
      </c>
      <c r="J9" s="26"/>
      <c r="K9" s="12"/>
      <c r="L9" s="26"/>
      <c r="M9" s="25"/>
    </row>
    <row r="10" spans="1:13" ht="9.9499999999999993" hidden="1" customHeight="1" x14ac:dyDescent="0.2">
      <c r="A10" s="2"/>
      <c r="B10" s="304"/>
      <c r="C10" s="305" t="str">
        <f>IF(ISBLANK($J$755),"",IF(ISBLANK($L$755),"",IF(Jan!$E10&gt;=$J$755,IF(Jan!$E10&lt;=$L$755,IF(ISBLANK(Jan!G10),"",Jan!G10),""),"")))</f>
        <v/>
      </c>
      <c r="D10" s="305" t="str">
        <f>IF(ISBLANK($J$755),"",IF(ISBLANK($L$755),"",IF(Jan!$E10&gt;=$J$755,IF(Jan!$E10&lt;=$L$755,IF(ISBLANK(Jan!I10),"",Jan!I10),""),"")))</f>
        <v/>
      </c>
      <c r="E10" s="306" t="str">
        <f>IF(ISBLANK($J$755),"",IF(ISBLANK($L$755),"",IF(Jan!$E10&gt;=$J$755,IF(Jan!$E10&lt;=$L$755,IF(ISBLANK(Jan!R10),"",Jan!R10),""),"")))</f>
        <v/>
      </c>
      <c r="F10" s="307" t="str">
        <f>IF(ISBLANK($J$755),"",IF(ISBLANK($L$755),"",IF(Jan!$E10&gt;=$J$755,IF(Jan!$E10&lt;=$L$755,IF(ISBLANK(Jan!S10),"",Jan!S10),""),"")))</f>
        <v/>
      </c>
      <c r="G10" s="308" t="str">
        <f t="shared" ref="G10:G39" si="0">IF(ISNUMBER(F10),IF(F10=0,"",IF(E10=0,"",F10/E10)),"")</f>
        <v/>
      </c>
      <c r="H10" s="309" t="str">
        <f t="shared" ref="H10:H39" si="1">IF(ISNUMBER(G10),IF(G10=0,"",IF(F10=0,"",E10/F10/24)),"")</f>
        <v/>
      </c>
      <c r="I10" s="310">
        <f>IF(ISBLANK($J$755),"",IF(ISBLANK($L$755),"",IF(Jan!$E10&gt;=$J$755,IF(Jan!$E10&lt;=$L$755,COUNTIF(Jan!L10:L10,"&gt;=0"),""),"")))</f>
        <v>0</v>
      </c>
      <c r="J10" s="26"/>
      <c r="K10" s="12"/>
      <c r="L10" s="26"/>
      <c r="M10" s="25"/>
    </row>
    <row r="11" spans="1:13" ht="9.9499999999999993" hidden="1" customHeight="1" x14ac:dyDescent="0.2">
      <c r="A11" s="2"/>
      <c r="B11" s="304"/>
      <c r="C11" s="305" t="str">
        <f>IF(ISBLANK($J$755),"",IF(ISBLANK($L$755),"",IF(Jan!$E11&gt;=$J$755,IF(Jan!$E11&lt;=$L$755,IF(ISBLANK(Jan!G11),"",Jan!G11),""),"")))</f>
        <v/>
      </c>
      <c r="D11" s="305" t="str">
        <f>IF(ISBLANK($J$755),"",IF(ISBLANK($L$755),"",IF(Jan!$E11&gt;=$J$755,IF(Jan!$E11&lt;=$L$755,IF(ISBLANK(Jan!I11),"",Jan!I11),""),"")))</f>
        <v/>
      </c>
      <c r="E11" s="306" t="str">
        <f>IF(ISBLANK($J$755),"",IF(ISBLANK($L$755),"",IF(Jan!$E11&gt;=$J$755,IF(Jan!$E11&lt;=$L$755,IF(ISBLANK(Jan!R11),"",Jan!R11),""),"")))</f>
        <v/>
      </c>
      <c r="F11" s="307" t="str">
        <f>IF(ISBLANK($J$755),"",IF(ISBLANK($L$755),"",IF(Jan!$E11&gt;=$J$755,IF(Jan!$E11&lt;=$L$755,IF(ISBLANK(Jan!S11),"",Jan!S11),""),"")))</f>
        <v/>
      </c>
      <c r="G11" s="308" t="str">
        <f t="shared" si="0"/>
        <v/>
      </c>
      <c r="H11" s="309" t="str">
        <f t="shared" si="1"/>
        <v/>
      </c>
      <c r="I11" s="310">
        <f>IF(ISBLANK($J$755),"",IF(ISBLANK($L$755),"",IF(Jan!$E11&gt;=$J$755,IF(Jan!$E11&lt;=$L$755,COUNTIF(Jan!L11:L11,"&gt;=0"),""),"")))</f>
        <v>0</v>
      </c>
      <c r="J11" s="26"/>
      <c r="K11" s="12"/>
      <c r="L11" s="26"/>
      <c r="M11" s="25"/>
    </row>
    <row r="12" spans="1:13" ht="9.9499999999999993" hidden="1" customHeight="1" x14ac:dyDescent="0.2">
      <c r="A12" s="2"/>
      <c r="B12" s="304"/>
      <c r="C12" s="305" t="str">
        <f>IF(ISBLANK($J$755),"",IF(ISBLANK($L$755),"",IF(Jan!$E12&gt;=$J$755,IF(Jan!$E12&lt;=$L$755,IF(ISBLANK(Jan!G12),"",Jan!G12),""),"")))</f>
        <v/>
      </c>
      <c r="D12" s="305" t="str">
        <f>IF(ISBLANK($J$755),"",IF(ISBLANK($L$755),"",IF(Jan!$E12&gt;=$J$755,IF(Jan!$E12&lt;=$L$755,IF(ISBLANK(Jan!I12),"",Jan!I12),""),"")))</f>
        <v/>
      </c>
      <c r="E12" s="306" t="str">
        <f>IF(ISBLANK($J$755),"",IF(ISBLANK($L$755),"",IF(Jan!$E12&gt;=$J$755,IF(Jan!$E12&lt;=$L$755,IF(ISBLANK(Jan!R12),"",Jan!R12),""),"")))</f>
        <v/>
      </c>
      <c r="F12" s="307" t="str">
        <f>IF(ISBLANK($J$755),"",IF(ISBLANK($L$755),"",IF(Jan!$E12&gt;=$J$755,IF(Jan!$E12&lt;=$L$755,IF(ISBLANK(Jan!S12),"",Jan!S12),""),"")))</f>
        <v/>
      </c>
      <c r="G12" s="308" t="str">
        <f t="shared" si="0"/>
        <v/>
      </c>
      <c r="H12" s="309" t="str">
        <f t="shared" si="1"/>
        <v/>
      </c>
      <c r="I12" s="310">
        <f>IF(ISBLANK($J$755),"",IF(ISBLANK($L$755),"",IF(Jan!$E12&gt;=$J$755,IF(Jan!$E12&lt;=$L$755,COUNTIF(Jan!L12:L12,"&gt;=0"),""),"")))</f>
        <v>0</v>
      </c>
      <c r="J12" s="26"/>
      <c r="K12" s="12"/>
      <c r="L12" s="26"/>
      <c r="M12" s="25"/>
    </row>
    <row r="13" spans="1:13" ht="9.9499999999999993" hidden="1" customHeight="1" x14ac:dyDescent="0.2">
      <c r="A13" s="2"/>
      <c r="B13" s="304"/>
      <c r="C13" s="305" t="str">
        <f>IF(ISBLANK($J$755),"",IF(ISBLANK($L$755),"",IF(Jan!$E13&gt;=$J$755,IF(Jan!$E13&lt;=$L$755,IF(ISBLANK(Jan!G13),"",Jan!G13),""),"")))</f>
        <v/>
      </c>
      <c r="D13" s="305" t="str">
        <f>IF(ISBLANK($J$755),"",IF(ISBLANK($L$755),"",IF(Jan!$E13&gt;=$J$755,IF(Jan!$E13&lt;=$L$755,IF(ISBLANK(Jan!I13),"",Jan!I13),""),"")))</f>
        <v/>
      </c>
      <c r="E13" s="306" t="str">
        <f>IF(ISBLANK($J$755),"",IF(ISBLANK($L$755),"",IF(Jan!$E13&gt;=$J$755,IF(Jan!$E13&lt;=$L$755,IF(ISBLANK(Jan!R13),"",Jan!R13),""),"")))</f>
        <v/>
      </c>
      <c r="F13" s="307" t="str">
        <f>IF(ISBLANK($J$755),"",IF(ISBLANK($L$755),"",IF(Jan!$E13&gt;=$J$755,IF(Jan!$E13&lt;=$L$755,IF(ISBLANK(Jan!S13),"",Jan!S13),""),"")))</f>
        <v/>
      </c>
      <c r="G13" s="308" t="str">
        <f t="shared" si="0"/>
        <v/>
      </c>
      <c r="H13" s="309" t="str">
        <f t="shared" si="1"/>
        <v/>
      </c>
      <c r="I13" s="310">
        <f>IF(ISBLANK($J$755),"",IF(ISBLANK($L$755),"",IF(Jan!$E13&gt;=$J$755,IF(Jan!$E13&lt;=$L$755,COUNTIF(Jan!L13:L13,"&gt;=0"),""),"")))</f>
        <v>0</v>
      </c>
      <c r="J13" s="26"/>
      <c r="K13" s="12"/>
      <c r="L13" s="26"/>
      <c r="M13" s="25"/>
    </row>
    <row r="14" spans="1:13" ht="9.9499999999999993" hidden="1" customHeight="1" x14ac:dyDescent="0.2">
      <c r="A14" s="2"/>
      <c r="B14" s="304"/>
      <c r="C14" s="305" t="str">
        <f>IF(ISBLANK($J$755),"",IF(ISBLANK($L$755),"",IF(Jan!$E14&gt;=$J$755,IF(Jan!$E14&lt;=$L$755,IF(ISBLANK(Jan!G14),"",Jan!G14),""),"")))</f>
        <v/>
      </c>
      <c r="D14" s="305" t="str">
        <f>IF(ISBLANK($J$755),"",IF(ISBLANK($L$755),"",IF(Jan!$E14&gt;=$J$755,IF(Jan!$E14&lt;=$L$755,IF(ISBLANK(Jan!I14),"",Jan!I14),""),"")))</f>
        <v/>
      </c>
      <c r="E14" s="306" t="str">
        <f>IF(ISBLANK($J$755),"",IF(ISBLANK($L$755),"",IF(Jan!$E14&gt;=$J$755,IF(Jan!$E14&lt;=$L$755,IF(ISBLANK(Jan!R14),"",Jan!R14),""),"")))</f>
        <v/>
      </c>
      <c r="F14" s="307" t="str">
        <f>IF(ISBLANK($J$755),"",IF(ISBLANK($L$755),"",IF(Jan!$E14&gt;=$J$755,IF(Jan!$E14&lt;=$L$755,IF(ISBLANK(Jan!S14),"",Jan!S14),""),"")))</f>
        <v/>
      </c>
      <c r="G14" s="308" t="str">
        <f t="shared" si="0"/>
        <v/>
      </c>
      <c r="H14" s="309" t="str">
        <f t="shared" si="1"/>
        <v/>
      </c>
      <c r="I14" s="310">
        <f>IF(ISBLANK($J$755),"",IF(ISBLANK($L$755),"",IF(Jan!$E14&gt;=$J$755,IF(Jan!$E14&lt;=$L$755,COUNTIF(Jan!L14:L14,"&gt;=0"),""),"")))</f>
        <v>0</v>
      </c>
      <c r="J14" s="26"/>
      <c r="K14" s="12"/>
      <c r="L14" s="26"/>
      <c r="M14" s="25"/>
    </row>
    <row r="15" spans="1:13" ht="9.9499999999999993" hidden="1" customHeight="1" x14ac:dyDescent="0.2">
      <c r="A15" s="2"/>
      <c r="B15" s="304"/>
      <c r="C15" s="305" t="str">
        <f>IF(ISBLANK($J$755),"",IF(ISBLANK($L$755),"",IF(Jan!$E15&gt;=$J$755,IF(Jan!$E15&lt;=$L$755,IF(ISBLANK(Jan!G15),"",Jan!G15),""),"")))</f>
        <v/>
      </c>
      <c r="D15" s="305" t="str">
        <f>IF(ISBLANK($J$755),"",IF(ISBLANK($L$755),"",IF(Jan!$E15&gt;=$J$755,IF(Jan!$E15&lt;=$L$755,IF(ISBLANK(Jan!I15),"",Jan!I15),""),"")))</f>
        <v/>
      </c>
      <c r="E15" s="306" t="str">
        <f>IF(ISBLANK($J$755),"",IF(ISBLANK($L$755),"",IF(Jan!$E15&gt;=$J$755,IF(Jan!$E15&lt;=$L$755,IF(ISBLANK(Jan!R15),"",Jan!R15),""),"")))</f>
        <v/>
      </c>
      <c r="F15" s="307" t="str">
        <f>IF(ISBLANK($J$755),"",IF(ISBLANK($L$755),"",IF(Jan!$E15&gt;=$J$755,IF(Jan!$E15&lt;=$L$755,IF(ISBLANK(Jan!S15),"",Jan!S15),""),"")))</f>
        <v/>
      </c>
      <c r="G15" s="308" t="str">
        <f t="shared" si="0"/>
        <v/>
      </c>
      <c r="H15" s="309" t="str">
        <f t="shared" si="1"/>
        <v/>
      </c>
      <c r="I15" s="310">
        <f>IF(ISBLANK($J$755),"",IF(ISBLANK($L$755),"",IF(Jan!$E15&gt;=$J$755,IF(Jan!$E15&lt;=$L$755,COUNTIF(Jan!L15:L15,"&gt;=0"),""),"")))</f>
        <v>0</v>
      </c>
      <c r="J15" s="26"/>
      <c r="K15" s="12"/>
      <c r="L15" s="26"/>
      <c r="M15" s="25"/>
    </row>
    <row r="16" spans="1:13" ht="9.9499999999999993" hidden="1" customHeight="1" x14ac:dyDescent="0.2">
      <c r="A16" s="2"/>
      <c r="B16" s="304"/>
      <c r="C16" s="305" t="str">
        <f>IF(ISBLANK($J$755),"",IF(ISBLANK($L$755),"",IF(Jan!$E16&gt;=$J$755,IF(Jan!$E16&lt;=$L$755,IF(ISBLANK(Jan!G16),"",Jan!G16),""),"")))</f>
        <v/>
      </c>
      <c r="D16" s="305" t="str">
        <f>IF(ISBLANK($J$755),"",IF(ISBLANK($L$755),"",IF(Jan!$E16&gt;=$J$755,IF(Jan!$E16&lt;=$L$755,IF(ISBLANK(Jan!I16),"",Jan!I16),""),"")))</f>
        <v/>
      </c>
      <c r="E16" s="306" t="str">
        <f>IF(ISBLANK($J$755),"",IF(ISBLANK($L$755),"",IF(Jan!$E16&gt;=$J$755,IF(Jan!$E16&lt;=$L$755,IF(ISBLANK(Jan!R16),"",Jan!R16),""),"")))</f>
        <v/>
      </c>
      <c r="F16" s="307" t="str">
        <f>IF(ISBLANK($J$755),"",IF(ISBLANK($L$755),"",IF(Jan!$E16&gt;=$J$755,IF(Jan!$E16&lt;=$L$755,IF(ISBLANK(Jan!S16),"",Jan!S16),""),"")))</f>
        <v/>
      </c>
      <c r="G16" s="308" t="str">
        <f t="shared" si="0"/>
        <v/>
      </c>
      <c r="H16" s="309" t="str">
        <f t="shared" si="1"/>
        <v/>
      </c>
      <c r="I16" s="310">
        <f>IF(ISBLANK($J$755),"",IF(ISBLANK($L$755),"",IF(Jan!$E16&gt;=$J$755,IF(Jan!$E16&lt;=$L$755,COUNTIF(Jan!L16:L16,"&gt;=0"),""),"")))</f>
        <v>0</v>
      </c>
      <c r="J16" s="26"/>
      <c r="K16" s="12"/>
      <c r="L16" s="26"/>
      <c r="M16" s="25"/>
    </row>
    <row r="17" spans="1:13" ht="9.9499999999999993" hidden="1" customHeight="1" x14ac:dyDescent="0.2">
      <c r="A17" s="2"/>
      <c r="B17" s="304"/>
      <c r="C17" s="305" t="str">
        <f>IF(ISBLANK($J$755),"",IF(ISBLANK($L$755),"",IF(Jan!$E17&gt;=$J$755,IF(Jan!$E17&lt;=$L$755,IF(ISBLANK(Jan!G17),"",Jan!G17),""),"")))</f>
        <v/>
      </c>
      <c r="D17" s="305" t="str">
        <f>IF(ISBLANK($J$755),"",IF(ISBLANK($L$755),"",IF(Jan!$E17&gt;=$J$755,IF(Jan!$E17&lt;=$L$755,IF(ISBLANK(Jan!I17),"",Jan!I17),""),"")))</f>
        <v/>
      </c>
      <c r="E17" s="306" t="str">
        <f>IF(ISBLANK($J$755),"",IF(ISBLANK($L$755),"",IF(Jan!$E17&gt;=$J$755,IF(Jan!$E17&lt;=$L$755,IF(ISBLANK(Jan!R17),"",Jan!R17),""),"")))</f>
        <v/>
      </c>
      <c r="F17" s="307" t="str">
        <f>IF(ISBLANK($J$755),"",IF(ISBLANK($L$755),"",IF(Jan!$E17&gt;=$J$755,IF(Jan!$E17&lt;=$L$755,IF(ISBLANK(Jan!S17),"",Jan!S17),""),"")))</f>
        <v/>
      </c>
      <c r="G17" s="308" t="str">
        <f t="shared" si="0"/>
        <v/>
      </c>
      <c r="H17" s="309" t="str">
        <f t="shared" si="1"/>
        <v/>
      </c>
      <c r="I17" s="310">
        <f>IF(ISBLANK($J$755),"",IF(ISBLANK($L$755),"",IF(Jan!$E17&gt;=$J$755,IF(Jan!$E17&lt;=$L$755,COUNTIF(Jan!L17:L17,"&gt;=0"),""),"")))</f>
        <v>0</v>
      </c>
      <c r="J17" s="26"/>
      <c r="K17" s="12"/>
      <c r="L17" s="26"/>
      <c r="M17" s="25"/>
    </row>
    <row r="18" spans="1:13" ht="9.9499999999999993" hidden="1" customHeight="1" x14ac:dyDescent="0.2">
      <c r="A18" s="2"/>
      <c r="B18" s="304"/>
      <c r="C18" s="305" t="str">
        <f>IF(ISBLANK($J$755),"",IF(ISBLANK($L$755),"",IF(Jan!$E18&gt;=$J$755,IF(Jan!$E18&lt;=$L$755,IF(ISBLANK(Jan!G18),"",Jan!G18),""),"")))</f>
        <v/>
      </c>
      <c r="D18" s="305" t="str">
        <f>IF(ISBLANK($J$755),"",IF(ISBLANK($L$755),"",IF(Jan!$E18&gt;=$J$755,IF(Jan!$E18&lt;=$L$755,IF(ISBLANK(Jan!I18),"",Jan!I18),""),"")))</f>
        <v/>
      </c>
      <c r="E18" s="306" t="str">
        <f>IF(ISBLANK($J$755),"",IF(ISBLANK($L$755),"",IF(Jan!$E18&gt;=$J$755,IF(Jan!$E18&lt;=$L$755,IF(ISBLANK(Jan!R18),"",Jan!R18),""),"")))</f>
        <v/>
      </c>
      <c r="F18" s="307" t="str">
        <f>IF(ISBLANK($J$755),"",IF(ISBLANK($L$755),"",IF(Jan!$E18&gt;=$J$755,IF(Jan!$E18&lt;=$L$755,IF(ISBLANK(Jan!S18),"",Jan!S18),""),"")))</f>
        <v/>
      </c>
      <c r="G18" s="308" t="str">
        <f t="shared" si="0"/>
        <v/>
      </c>
      <c r="H18" s="309" t="str">
        <f t="shared" si="1"/>
        <v/>
      </c>
      <c r="I18" s="310">
        <f>IF(ISBLANK($J$755),"",IF(ISBLANK($L$755),"",IF(Jan!$E18&gt;=$J$755,IF(Jan!$E18&lt;=$L$755,COUNTIF(Jan!L18:L18,"&gt;=0"),""),"")))</f>
        <v>0</v>
      </c>
      <c r="J18" s="26"/>
      <c r="K18" s="12"/>
      <c r="L18" s="26"/>
      <c r="M18" s="25"/>
    </row>
    <row r="19" spans="1:13" ht="9.9499999999999993" hidden="1" customHeight="1" x14ac:dyDescent="0.2">
      <c r="A19" s="2"/>
      <c r="B19" s="304"/>
      <c r="C19" s="305" t="str">
        <f>IF(ISBLANK($J$755),"",IF(ISBLANK($L$755),"",IF(Jan!$E19&gt;=$J$755,IF(Jan!$E19&lt;=$L$755,IF(ISBLANK(Jan!G19),"",Jan!G19),""),"")))</f>
        <v/>
      </c>
      <c r="D19" s="305" t="str">
        <f>IF(ISBLANK($J$755),"",IF(ISBLANK($L$755),"",IF(Jan!$E19&gt;=$J$755,IF(Jan!$E19&lt;=$L$755,IF(ISBLANK(Jan!I19),"",Jan!I19),""),"")))</f>
        <v/>
      </c>
      <c r="E19" s="306" t="str">
        <f>IF(ISBLANK($J$755),"",IF(ISBLANK($L$755),"",IF(Jan!$E19&gt;=$J$755,IF(Jan!$E19&lt;=$L$755,IF(ISBLANK(Jan!R19),"",Jan!R19),""),"")))</f>
        <v/>
      </c>
      <c r="F19" s="307" t="str">
        <f>IF(ISBLANK($J$755),"",IF(ISBLANK($L$755),"",IF(Jan!$E19&gt;=$J$755,IF(Jan!$E19&lt;=$L$755,IF(ISBLANK(Jan!S19),"",Jan!S19),""),"")))</f>
        <v/>
      </c>
      <c r="G19" s="308" t="str">
        <f t="shared" si="0"/>
        <v/>
      </c>
      <c r="H19" s="309" t="str">
        <f t="shared" si="1"/>
        <v/>
      </c>
      <c r="I19" s="310">
        <f>IF(ISBLANK($J$755),"",IF(ISBLANK($L$755),"",IF(Jan!$E19&gt;=$J$755,IF(Jan!$E19&lt;=$L$755,COUNTIF(Jan!L19:L19,"&gt;=0"),""),"")))</f>
        <v>0</v>
      </c>
      <c r="J19" s="26"/>
      <c r="K19" s="12"/>
      <c r="L19" s="26"/>
      <c r="M19" s="25"/>
    </row>
    <row r="20" spans="1:13" ht="9.9499999999999993" hidden="1" customHeight="1" x14ac:dyDescent="0.2">
      <c r="A20" s="2"/>
      <c r="B20" s="304"/>
      <c r="C20" s="305" t="str">
        <f>IF(ISBLANK($J$755),"",IF(ISBLANK($L$755),"",IF(Jan!$E20&gt;=$J$755,IF(Jan!$E20&lt;=$L$755,IF(ISBLANK(Jan!G20),"",Jan!G20),""),"")))</f>
        <v/>
      </c>
      <c r="D20" s="305" t="str">
        <f>IF(ISBLANK($J$755),"",IF(ISBLANK($L$755),"",IF(Jan!$E20&gt;=$J$755,IF(Jan!$E20&lt;=$L$755,IF(ISBLANK(Jan!I20),"",Jan!I20),""),"")))</f>
        <v/>
      </c>
      <c r="E20" s="306" t="str">
        <f>IF(ISBLANK($J$755),"",IF(ISBLANK($L$755),"",IF(Jan!$E20&gt;=$J$755,IF(Jan!$E20&lt;=$L$755,IF(ISBLANK(Jan!R20),"",Jan!R20),""),"")))</f>
        <v/>
      </c>
      <c r="F20" s="307" t="str">
        <f>IF(ISBLANK($J$755),"",IF(ISBLANK($L$755),"",IF(Jan!$E20&gt;=$J$755,IF(Jan!$E20&lt;=$L$755,IF(ISBLANK(Jan!S20),"",Jan!S20),""),"")))</f>
        <v/>
      </c>
      <c r="G20" s="308" t="str">
        <f t="shared" si="0"/>
        <v/>
      </c>
      <c r="H20" s="309" t="str">
        <f t="shared" si="1"/>
        <v/>
      </c>
      <c r="I20" s="310">
        <f>IF(ISBLANK($J$755),"",IF(ISBLANK($L$755),"",IF(Jan!$E20&gt;=$J$755,IF(Jan!$E20&lt;=$L$755,COUNTIF(Jan!L20:L20,"&gt;=0"),""),"")))</f>
        <v>0</v>
      </c>
      <c r="J20" s="26"/>
      <c r="K20" s="12"/>
      <c r="L20" s="26"/>
      <c r="M20" s="25"/>
    </row>
    <row r="21" spans="1:13" ht="9.9499999999999993" hidden="1" customHeight="1" x14ac:dyDescent="0.2">
      <c r="A21" s="2"/>
      <c r="B21" s="304"/>
      <c r="C21" s="305" t="str">
        <f>IF(ISBLANK($J$755),"",IF(ISBLANK($L$755),"",IF(Jan!$E21&gt;=$J$755,IF(Jan!$E21&lt;=$L$755,IF(ISBLANK(Jan!G21),"",Jan!G21),""),"")))</f>
        <v/>
      </c>
      <c r="D21" s="305" t="str">
        <f>IF(ISBLANK($J$755),"",IF(ISBLANK($L$755),"",IF(Jan!$E21&gt;=$J$755,IF(Jan!$E21&lt;=$L$755,IF(ISBLANK(Jan!I21),"",Jan!I21),""),"")))</f>
        <v/>
      </c>
      <c r="E21" s="306" t="str">
        <f>IF(ISBLANK($J$755),"",IF(ISBLANK($L$755),"",IF(Jan!$E21&gt;=$J$755,IF(Jan!$E21&lt;=$L$755,IF(ISBLANK(Jan!R21),"",Jan!R21),""),"")))</f>
        <v/>
      </c>
      <c r="F21" s="307" t="str">
        <f>IF(ISBLANK($J$755),"",IF(ISBLANK($L$755),"",IF(Jan!$E21&gt;=$J$755,IF(Jan!$E21&lt;=$L$755,IF(ISBLANK(Jan!S21),"",Jan!S21),""),"")))</f>
        <v/>
      </c>
      <c r="G21" s="308" t="str">
        <f t="shared" si="0"/>
        <v/>
      </c>
      <c r="H21" s="309" t="str">
        <f t="shared" si="1"/>
        <v/>
      </c>
      <c r="I21" s="310">
        <f>IF(ISBLANK($J$755),"",IF(ISBLANK($L$755),"",IF(Jan!$E21&gt;=$J$755,IF(Jan!$E21&lt;=$L$755,COUNTIF(Jan!L21:L21,"&gt;=0"),""),"")))</f>
        <v>0</v>
      </c>
      <c r="J21" s="26"/>
      <c r="K21" s="12"/>
      <c r="L21" s="26"/>
      <c r="M21" s="25"/>
    </row>
    <row r="22" spans="1:13" ht="9.9499999999999993" hidden="1" customHeight="1" x14ac:dyDescent="0.2">
      <c r="A22" s="2"/>
      <c r="B22" s="304"/>
      <c r="C22" s="305" t="str">
        <f>IF(ISBLANK($J$755),"",IF(ISBLANK($L$755),"",IF(Jan!$E22&gt;=$J$755,IF(Jan!$E22&lt;=$L$755,IF(ISBLANK(Jan!G22),"",Jan!G22),""),"")))</f>
        <v/>
      </c>
      <c r="D22" s="305" t="str">
        <f>IF(ISBLANK($J$755),"",IF(ISBLANK($L$755),"",IF(Jan!$E22&gt;=$J$755,IF(Jan!$E22&lt;=$L$755,IF(ISBLANK(Jan!I22),"",Jan!I22),""),"")))</f>
        <v/>
      </c>
      <c r="E22" s="306" t="str">
        <f>IF(ISBLANK($J$755),"",IF(ISBLANK($L$755),"",IF(Jan!$E22&gt;=$J$755,IF(Jan!$E22&lt;=$L$755,IF(ISBLANK(Jan!R22),"",Jan!R22),""),"")))</f>
        <v/>
      </c>
      <c r="F22" s="307" t="str">
        <f>IF(ISBLANK($J$755),"",IF(ISBLANK($L$755),"",IF(Jan!$E22&gt;=$J$755,IF(Jan!$E22&lt;=$L$755,IF(ISBLANK(Jan!S22),"",Jan!S22),""),"")))</f>
        <v/>
      </c>
      <c r="G22" s="308" t="str">
        <f t="shared" si="0"/>
        <v/>
      </c>
      <c r="H22" s="309" t="str">
        <f t="shared" si="1"/>
        <v/>
      </c>
      <c r="I22" s="310">
        <f>IF(ISBLANK($J$755),"",IF(ISBLANK($L$755),"",IF(Jan!$E22&gt;=$J$755,IF(Jan!$E22&lt;=$L$755,COUNTIF(Jan!L22:L22,"&gt;=0"),""),"")))</f>
        <v>0</v>
      </c>
      <c r="J22" s="26"/>
      <c r="K22" s="12"/>
      <c r="L22" s="26"/>
      <c r="M22" s="25"/>
    </row>
    <row r="23" spans="1:13" ht="9.9499999999999993" hidden="1" customHeight="1" x14ac:dyDescent="0.2">
      <c r="A23" s="2"/>
      <c r="B23" s="304"/>
      <c r="C23" s="305" t="str">
        <f>IF(ISBLANK($J$755),"",IF(ISBLANK($L$755),"",IF(Jan!$E23&gt;=$J$755,IF(Jan!$E23&lt;=$L$755,IF(ISBLANK(Jan!G23),"",Jan!G23),""),"")))</f>
        <v/>
      </c>
      <c r="D23" s="305" t="str">
        <f>IF(ISBLANK($J$755),"",IF(ISBLANK($L$755),"",IF(Jan!$E23&gt;=$J$755,IF(Jan!$E23&lt;=$L$755,IF(ISBLANK(Jan!I23),"",Jan!I23),""),"")))</f>
        <v/>
      </c>
      <c r="E23" s="306" t="str">
        <f>IF(ISBLANK($J$755),"",IF(ISBLANK($L$755),"",IF(Jan!$E23&gt;=$J$755,IF(Jan!$E23&lt;=$L$755,IF(ISBLANK(Jan!R23),"",Jan!R23),""),"")))</f>
        <v/>
      </c>
      <c r="F23" s="307" t="str">
        <f>IF(ISBLANK($J$755),"",IF(ISBLANK($L$755),"",IF(Jan!$E23&gt;=$J$755,IF(Jan!$E23&lt;=$L$755,IF(ISBLANK(Jan!S23),"",Jan!S23),""),"")))</f>
        <v/>
      </c>
      <c r="G23" s="308" t="str">
        <f t="shared" si="0"/>
        <v/>
      </c>
      <c r="H23" s="309" t="str">
        <f t="shared" si="1"/>
        <v/>
      </c>
      <c r="I23" s="310">
        <f>IF(ISBLANK($J$755),"",IF(ISBLANK($L$755),"",IF(Jan!$E23&gt;=$J$755,IF(Jan!$E23&lt;=$L$755,COUNTIF(Jan!L23:L23,"&gt;=0"),""),"")))</f>
        <v>0</v>
      </c>
      <c r="J23" s="26"/>
      <c r="K23" s="12"/>
      <c r="L23" s="26"/>
      <c r="M23" s="25"/>
    </row>
    <row r="24" spans="1:13" ht="9.9499999999999993" hidden="1" customHeight="1" x14ac:dyDescent="0.2">
      <c r="A24" s="2"/>
      <c r="B24" s="304"/>
      <c r="C24" s="305" t="str">
        <f>IF(ISBLANK($J$755),"",IF(ISBLANK($L$755),"",IF(Jan!$E24&gt;=$J$755,IF(Jan!$E24&lt;=$L$755,IF(ISBLANK(Jan!G24),"",Jan!G24),""),"")))</f>
        <v/>
      </c>
      <c r="D24" s="305" t="str">
        <f>IF(ISBLANK($J$755),"",IF(ISBLANK($L$755),"",IF(Jan!$E24&gt;=$J$755,IF(Jan!$E24&lt;=$L$755,IF(ISBLANK(Jan!I24),"",Jan!I24),""),"")))</f>
        <v/>
      </c>
      <c r="E24" s="306" t="str">
        <f>IF(ISBLANK($J$755),"",IF(ISBLANK($L$755),"",IF(Jan!$E24&gt;=$J$755,IF(Jan!$E24&lt;=$L$755,IF(ISBLANK(Jan!R24),"",Jan!R24),""),"")))</f>
        <v/>
      </c>
      <c r="F24" s="307" t="str">
        <f>IF(ISBLANK($J$755),"",IF(ISBLANK($L$755),"",IF(Jan!$E24&gt;=$J$755,IF(Jan!$E24&lt;=$L$755,IF(ISBLANK(Jan!S24),"",Jan!S24),""),"")))</f>
        <v/>
      </c>
      <c r="G24" s="308" t="str">
        <f t="shared" si="0"/>
        <v/>
      </c>
      <c r="H24" s="309" t="str">
        <f t="shared" si="1"/>
        <v/>
      </c>
      <c r="I24" s="310">
        <f>IF(ISBLANK($J$755),"",IF(ISBLANK($L$755),"",IF(Jan!$E24&gt;=$J$755,IF(Jan!$E24&lt;=$L$755,COUNTIF(Jan!L24:L24,"&gt;=0"),""),"")))</f>
        <v>0</v>
      </c>
      <c r="J24" s="26"/>
      <c r="K24" s="12"/>
      <c r="L24" s="26"/>
      <c r="M24" s="25"/>
    </row>
    <row r="25" spans="1:13" ht="9.9499999999999993" hidden="1" customHeight="1" x14ac:dyDescent="0.2">
      <c r="A25" s="2"/>
      <c r="B25" s="304"/>
      <c r="C25" s="305" t="str">
        <f>IF(ISBLANK($J$755),"",IF(ISBLANK($L$755),"",IF(Jan!$E25&gt;=$J$755,IF(Jan!$E25&lt;=$L$755,IF(ISBLANK(Jan!G25),"",Jan!G25),""),"")))</f>
        <v/>
      </c>
      <c r="D25" s="305" t="str">
        <f>IF(ISBLANK($J$755),"",IF(ISBLANK($L$755),"",IF(Jan!$E25&gt;=$J$755,IF(Jan!$E25&lt;=$L$755,IF(ISBLANK(Jan!I25),"",Jan!I25),""),"")))</f>
        <v/>
      </c>
      <c r="E25" s="306" t="str">
        <f>IF(ISBLANK($J$755),"",IF(ISBLANK($L$755),"",IF(Jan!$E25&gt;=$J$755,IF(Jan!$E25&lt;=$L$755,IF(ISBLANK(Jan!R25),"",Jan!R25),""),"")))</f>
        <v/>
      </c>
      <c r="F25" s="307" t="str">
        <f>IF(ISBLANK($J$755),"",IF(ISBLANK($L$755),"",IF(Jan!$E25&gt;=$J$755,IF(Jan!$E25&lt;=$L$755,IF(ISBLANK(Jan!S25),"",Jan!S25),""),"")))</f>
        <v/>
      </c>
      <c r="G25" s="308" t="str">
        <f t="shared" si="0"/>
        <v/>
      </c>
      <c r="H25" s="309" t="str">
        <f t="shared" si="1"/>
        <v/>
      </c>
      <c r="I25" s="310">
        <f>IF(ISBLANK($J$755),"",IF(ISBLANK($L$755),"",IF(Jan!$E25&gt;=$J$755,IF(Jan!$E25&lt;=$L$755,COUNTIF(Jan!L25:L25,"&gt;=0"),""),"")))</f>
        <v>0</v>
      </c>
      <c r="J25" s="26"/>
      <c r="K25" s="12"/>
      <c r="L25" s="26"/>
      <c r="M25" s="25"/>
    </row>
    <row r="26" spans="1:13" ht="9.9499999999999993" hidden="1" customHeight="1" x14ac:dyDescent="0.2">
      <c r="A26" s="2"/>
      <c r="B26" s="304"/>
      <c r="C26" s="305" t="str">
        <f>IF(ISBLANK($J$755),"",IF(ISBLANK($L$755),"",IF(Jan!$E26&gt;=$J$755,IF(Jan!$E26&lt;=$L$755,IF(ISBLANK(Jan!G26),"",Jan!G26),""),"")))</f>
        <v/>
      </c>
      <c r="D26" s="305" t="str">
        <f>IF(ISBLANK($J$755),"",IF(ISBLANK($L$755),"",IF(Jan!$E26&gt;=$J$755,IF(Jan!$E26&lt;=$L$755,IF(ISBLANK(Jan!I26),"",Jan!I26),""),"")))</f>
        <v/>
      </c>
      <c r="E26" s="306" t="str">
        <f>IF(ISBLANK($J$755),"",IF(ISBLANK($L$755),"",IF(Jan!$E26&gt;=$J$755,IF(Jan!$E26&lt;=$L$755,IF(ISBLANK(Jan!R26),"",Jan!R26),""),"")))</f>
        <v/>
      </c>
      <c r="F26" s="307" t="str">
        <f>IF(ISBLANK($J$755),"",IF(ISBLANK($L$755),"",IF(Jan!$E26&gt;=$J$755,IF(Jan!$E26&lt;=$L$755,IF(ISBLANK(Jan!S26),"",Jan!S26),""),"")))</f>
        <v/>
      </c>
      <c r="G26" s="308" t="str">
        <f t="shared" si="0"/>
        <v/>
      </c>
      <c r="H26" s="309" t="str">
        <f t="shared" si="1"/>
        <v/>
      </c>
      <c r="I26" s="310">
        <f>IF(ISBLANK($J$755),"",IF(ISBLANK($L$755),"",IF(Jan!$E26&gt;=$J$755,IF(Jan!$E26&lt;=$L$755,COUNTIF(Jan!L26:L26,"&gt;=0"),""),"")))</f>
        <v>0</v>
      </c>
      <c r="J26" s="26"/>
      <c r="K26" s="12"/>
      <c r="L26" s="26"/>
      <c r="M26" s="25"/>
    </row>
    <row r="27" spans="1:13" ht="9.9499999999999993" hidden="1" customHeight="1" x14ac:dyDescent="0.2">
      <c r="A27" s="2"/>
      <c r="B27" s="304"/>
      <c r="C27" s="305" t="str">
        <f>IF(ISBLANK($J$755),"",IF(ISBLANK($L$755),"",IF(Jan!$E27&gt;=$J$755,IF(Jan!$E27&lt;=$L$755,IF(ISBLANK(Jan!G27),"",Jan!G27),""),"")))</f>
        <v/>
      </c>
      <c r="D27" s="305" t="str">
        <f>IF(ISBLANK($J$755),"",IF(ISBLANK($L$755),"",IF(Jan!$E27&gt;=$J$755,IF(Jan!$E27&lt;=$L$755,IF(ISBLANK(Jan!I27),"",Jan!I27),""),"")))</f>
        <v/>
      </c>
      <c r="E27" s="306" t="str">
        <f>IF(ISBLANK($J$755),"",IF(ISBLANK($L$755),"",IF(Jan!$E27&gt;=$J$755,IF(Jan!$E27&lt;=$L$755,IF(ISBLANK(Jan!R27),"",Jan!R27),""),"")))</f>
        <v/>
      </c>
      <c r="F27" s="307" t="str">
        <f>IF(ISBLANK($J$755),"",IF(ISBLANK($L$755),"",IF(Jan!$E27&gt;=$J$755,IF(Jan!$E27&lt;=$L$755,IF(ISBLANK(Jan!S27),"",Jan!S27),""),"")))</f>
        <v/>
      </c>
      <c r="G27" s="308" t="str">
        <f t="shared" si="0"/>
        <v/>
      </c>
      <c r="H27" s="309" t="str">
        <f t="shared" si="1"/>
        <v/>
      </c>
      <c r="I27" s="310">
        <f>IF(ISBLANK($J$755),"",IF(ISBLANK($L$755),"",IF(Jan!$E27&gt;=$J$755,IF(Jan!$E27&lt;=$L$755,COUNTIF(Jan!L27:L27,"&gt;=0"),""),"")))</f>
        <v>0</v>
      </c>
      <c r="J27" s="26"/>
      <c r="K27" s="12"/>
      <c r="L27" s="26"/>
      <c r="M27" s="25"/>
    </row>
    <row r="28" spans="1:13" ht="9.9499999999999993" hidden="1" customHeight="1" x14ac:dyDescent="0.2">
      <c r="A28" s="2"/>
      <c r="B28" s="304"/>
      <c r="C28" s="305" t="str">
        <f>IF(ISBLANK($J$755),"",IF(ISBLANK($L$755),"",IF(Jan!$E28&gt;=$J$755,IF(Jan!$E28&lt;=$L$755,IF(ISBLANK(Jan!G28),"",Jan!G28),""),"")))</f>
        <v/>
      </c>
      <c r="D28" s="305" t="str">
        <f>IF(ISBLANK($J$755),"",IF(ISBLANK($L$755),"",IF(Jan!$E28&gt;=$J$755,IF(Jan!$E28&lt;=$L$755,IF(ISBLANK(Jan!I28),"",Jan!I28),""),"")))</f>
        <v/>
      </c>
      <c r="E28" s="306" t="str">
        <f>IF(ISBLANK($J$755),"",IF(ISBLANK($L$755),"",IF(Jan!$E28&gt;=$J$755,IF(Jan!$E28&lt;=$L$755,IF(ISBLANK(Jan!R28),"",Jan!R28),""),"")))</f>
        <v/>
      </c>
      <c r="F28" s="307" t="str">
        <f>IF(ISBLANK($J$755),"",IF(ISBLANK($L$755),"",IF(Jan!$E28&gt;=$J$755,IF(Jan!$E28&lt;=$L$755,IF(ISBLANK(Jan!S28),"",Jan!S28),""),"")))</f>
        <v/>
      </c>
      <c r="G28" s="308" t="str">
        <f t="shared" si="0"/>
        <v/>
      </c>
      <c r="H28" s="309" t="str">
        <f t="shared" si="1"/>
        <v/>
      </c>
      <c r="I28" s="310">
        <f>IF(ISBLANK($J$755),"",IF(ISBLANK($L$755),"",IF(Jan!$E28&gt;=$J$755,IF(Jan!$E28&lt;=$L$755,COUNTIF(Jan!L28:L28,"&gt;=0"),""),"")))</f>
        <v>0</v>
      </c>
      <c r="J28" s="26"/>
      <c r="K28" s="12"/>
      <c r="L28" s="26"/>
      <c r="M28" s="25"/>
    </row>
    <row r="29" spans="1:13" ht="9.9499999999999993" hidden="1" customHeight="1" x14ac:dyDescent="0.2">
      <c r="A29" s="2"/>
      <c r="B29" s="304"/>
      <c r="C29" s="305" t="str">
        <f>IF(ISBLANK($J$755),"",IF(ISBLANK($L$755),"",IF(Jan!$E29&gt;=$J$755,IF(Jan!$E29&lt;=$L$755,IF(ISBLANK(Jan!G29),"",Jan!G29),""),"")))</f>
        <v/>
      </c>
      <c r="D29" s="305" t="str">
        <f>IF(ISBLANK($J$755),"",IF(ISBLANK($L$755),"",IF(Jan!$E29&gt;=$J$755,IF(Jan!$E29&lt;=$L$755,IF(ISBLANK(Jan!I29),"",Jan!I29),""),"")))</f>
        <v/>
      </c>
      <c r="E29" s="306" t="str">
        <f>IF(ISBLANK($J$755),"",IF(ISBLANK($L$755),"",IF(Jan!$E29&gt;=$J$755,IF(Jan!$E29&lt;=$L$755,IF(ISBLANK(Jan!R29),"",Jan!R29),""),"")))</f>
        <v/>
      </c>
      <c r="F29" s="307" t="str">
        <f>IF(ISBLANK($J$755),"",IF(ISBLANK($L$755),"",IF(Jan!$E29&gt;=$J$755,IF(Jan!$E29&lt;=$L$755,IF(ISBLANK(Jan!S29),"",Jan!S29),""),"")))</f>
        <v/>
      </c>
      <c r="G29" s="308" t="str">
        <f t="shared" si="0"/>
        <v/>
      </c>
      <c r="H29" s="309" t="str">
        <f t="shared" si="1"/>
        <v/>
      </c>
      <c r="I29" s="310">
        <f>IF(ISBLANK($J$755),"",IF(ISBLANK($L$755),"",IF(Jan!$E29&gt;=$J$755,IF(Jan!$E29&lt;=$L$755,COUNTIF(Jan!L29:L29,"&gt;=0"),""),"")))</f>
        <v>0</v>
      </c>
      <c r="J29" s="26"/>
      <c r="K29" s="12"/>
      <c r="L29" s="26"/>
      <c r="M29" s="25"/>
    </row>
    <row r="30" spans="1:13" ht="9.9499999999999993" hidden="1" customHeight="1" x14ac:dyDescent="0.2">
      <c r="A30" s="2"/>
      <c r="B30" s="304"/>
      <c r="C30" s="305" t="str">
        <f>IF(ISBLANK($J$755),"",IF(ISBLANK($L$755),"",IF(Jan!$E30&gt;=$J$755,IF(Jan!$E30&lt;=$L$755,IF(ISBLANK(Jan!G30),"",Jan!G30),""),"")))</f>
        <v/>
      </c>
      <c r="D30" s="305" t="str">
        <f>IF(ISBLANK($J$755),"",IF(ISBLANK($L$755),"",IF(Jan!$E30&gt;=$J$755,IF(Jan!$E30&lt;=$L$755,IF(ISBLANK(Jan!I30),"",Jan!I30),""),"")))</f>
        <v/>
      </c>
      <c r="E30" s="306" t="str">
        <f>IF(ISBLANK($J$755),"",IF(ISBLANK($L$755),"",IF(Jan!$E30&gt;=$J$755,IF(Jan!$E30&lt;=$L$755,IF(ISBLANK(Jan!R30),"",Jan!R30),""),"")))</f>
        <v/>
      </c>
      <c r="F30" s="307" t="str">
        <f>IF(ISBLANK($J$755),"",IF(ISBLANK($L$755),"",IF(Jan!$E30&gt;=$J$755,IF(Jan!$E30&lt;=$L$755,IF(ISBLANK(Jan!S30),"",Jan!S30),""),"")))</f>
        <v/>
      </c>
      <c r="G30" s="308" t="str">
        <f t="shared" si="0"/>
        <v/>
      </c>
      <c r="H30" s="309" t="str">
        <f t="shared" si="1"/>
        <v/>
      </c>
      <c r="I30" s="310">
        <f>IF(ISBLANK($J$755),"",IF(ISBLANK($L$755),"",IF(Jan!$E30&gt;=$J$755,IF(Jan!$E30&lt;=$L$755,COUNTIF(Jan!L30:L30,"&gt;=0"),""),"")))</f>
        <v>0</v>
      </c>
      <c r="J30" s="26"/>
      <c r="K30" s="12"/>
      <c r="L30" s="26"/>
      <c r="M30" s="25"/>
    </row>
    <row r="31" spans="1:13" ht="9.9499999999999993" hidden="1" customHeight="1" x14ac:dyDescent="0.2">
      <c r="A31" s="2"/>
      <c r="B31" s="304"/>
      <c r="C31" s="305" t="str">
        <f>IF(ISBLANK($J$755),"",IF(ISBLANK($L$755),"",IF(Jan!$E31&gt;=$J$755,IF(Jan!$E31&lt;=$L$755,IF(ISBLANK(Jan!G31),"",Jan!G31),""),"")))</f>
        <v/>
      </c>
      <c r="D31" s="305" t="str">
        <f>IF(ISBLANK($J$755),"",IF(ISBLANK($L$755),"",IF(Jan!$E31&gt;=$J$755,IF(Jan!$E31&lt;=$L$755,IF(ISBLANK(Jan!I31),"",Jan!I31),""),"")))</f>
        <v/>
      </c>
      <c r="E31" s="306" t="str">
        <f>IF(ISBLANK($J$755),"",IF(ISBLANK($L$755),"",IF(Jan!$E31&gt;=$J$755,IF(Jan!$E31&lt;=$L$755,IF(ISBLANK(Jan!R31),"",Jan!R31),""),"")))</f>
        <v/>
      </c>
      <c r="F31" s="307" t="str">
        <f>IF(ISBLANK($J$755),"",IF(ISBLANK($L$755),"",IF(Jan!$E31&gt;=$J$755,IF(Jan!$E31&lt;=$L$755,IF(ISBLANK(Jan!S31),"",Jan!S31),""),"")))</f>
        <v/>
      </c>
      <c r="G31" s="308" t="str">
        <f t="shared" si="0"/>
        <v/>
      </c>
      <c r="H31" s="309" t="str">
        <f t="shared" si="1"/>
        <v/>
      </c>
      <c r="I31" s="310">
        <f>IF(ISBLANK($J$755),"",IF(ISBLANK($L$755),"",IF(Jan!$E31&gt;=$J$755,IF(Jan!$E31&lt;=$L$755,COUNTIF(Jan!L31:L31,"&gt;=0"),""),"")))</f>
        <v>0</v>
      </c>
      <c r="J31" s="26"/>
      <c r="K31" s="12"/>
      <c r="L31" s="26"/>
      <c r="M31" s="25"/>
    </row>
    <row r="32" spans="1:13" ht="9.9499999999999993" hidden="1" customHeight="1" x14ac:dyDescent="0.2">
      <c r="A32" s="2"/>
      <c r="B32" s="304"/>
      <c r="C32" s="305" t="str">
        <f>IF(ISBLANK($J$755),"",IF(ISBLANK($L$755),"",IF(Jan!$E32&gt;=$J$755,IF(Jan!$E32&lt;=$L$755,IF(ISBLANK(Jan!G32),"",Jan!G32),""),"")))</f>
        <v/>
      </c>
      <c r="D32" s="305" t="str">
        <f>IF(ISBLANK($J$755),"",IF(ISBLANK($L$755),"",IF(Jan!$E32&gt;=$J$755,IF(Jan!$E32&lt;=$L$755,IF(ISBLANK(Jan!I32),"",Jan!I32),""),"")))</f>
        <v/>
      </c>
      <c r="E32" s="306" t="str">
        <f>IF(ISBLANK($J$755),"",IF(ISBLANK($L$755),"",IF(Jan!$E32&gt;=$J$755,IF(Jan!$E32&lt;=$L$755,IF(ISBLANK(Jan!R32),"",Jan!R32),""),"")))</f>
        <v/>
      </c>
      <c r="F32" s="307" t="str">
        <f>IF(ISBLANK($J$755),"",IF(ISBLANK($L$755),"",IF(Jan!$E32&gt;=$J$755,IF(Jan!$E32&lt;=$L$755,IF(ISBLANK(Jan!S32),"",Jan!S32),""),"")))</f>
        <v/>
      </c>
      <c r="G32" s="308" t="str">
        <f t="shared" si="0"/>
        <v/>
      </c>
      <c r="H32" s="309" t="str">
        <f t="shared" si="1"/>
        <v/>
      </c>
      <c r="I32" s="310">
        <f>IF(ISBLANK($J$755),"",IF(ISBLANK($L$755),"",IF(Jan!$E32&gt;=$J$755,IF(Jan!$E32&lt;=$L$755,COUNTIF(Jan!L32:L32,"&gt;=0"),""),"")))</f>
        <v>0</v>
      </c>
      <c r="J32" s="26"/>
      <c r="K32" s="12"/>
      <c r="L32" s="26"/>
      <c r="M32" s="25"/>
    </row>
    <row r="33" spans="1:13" ht="9.9499999999999993" hidden="1" customHeight="1" x14ac:dyDescent="0.2">
      <c r="A33" s="2"/>
      <c r="B33" s="304"/>
      <c r="C33" s="305" t="str">
        <f>IF(ISBLANK($J$755),"",IF(ISBLANK($L$755),"",IF(Jan!$E33&gt;=$J$755,IF(Jan!$E33&lt;=$L$755,IF(ISBLANK(Jan!G33),"",Jan!G33),""),"")))</f>
        <v/>
      </c>
      <c r="D33" s="305" t="str">
        <f>IF(ISBLANK($J$755),"",IF(ISBLANK($L$755),"",IF(Jan!$E33&gt;=$J$755,IF(Jan!$E33&lt;=$L$755,IF(ISBLANK(Jan!I33),"",Jan!I33),""),"")))</f>
        <v/>
      </c>
      <c r="E33" s="306" t="str">
        <f>IF(ISBLANK($J$755),"",IF(ISBLANK($L$755),"",IF(Jan!$E33&gt;=$J$755,IF(Jan!$E33&lt;=$L$755,IF(ISBLANK(Jan!R33),"",Jan!R33),""),"")))</f>
        <v/>
      </c>
      <c r="F33" s="307" t="str">
        <f>IF(ISBLANK($J$755),"",IF(ISBLANK($L$755),"",IF(Jan!$E33&gt;=$J$755,IF(Jan!$E33&lt;=$L$755,IF(ISBLANK(Jan!S33),"",Jan!S33),""),"")))</f>
        <v/>
      </c>
      <c r="G33" s="308" t="str">
        <f t="shared" si="0"/>
        <v/>
      </c>
      <c r="H33" s="309" t="str">
        <f t="shared" si="1"/>
        <v/>
      </c>
      <c r="I33" s="310">
        <f>IF(ISBLANK($J$755),"",IF(ISBLANK($L$755),"",IF(Jan!$E33&gt;=$J$755,IF(Jan!$E33&lt;=$L$755,COUNTIF(Jan!L33:L33,"&gt;=0"),""),"")))</f>
        <v>0</v>
      </c>
      <c r="J33" s="26"/>
      <c r="K33" s="12"/>
      <c r="L33" s="26"/>
      <c r="M33" s="25"/>
    </row>
    <row r="34" spans="1:13" ht="9.9499999999999993" hidden="1" customHeight="1" x14ac:dyDescent="0.2">
      <c r="A34" s="2"/>
      <c r="B34" s="304"/>
      <c r="C34" s="305" t="str">
        <f>IF(ISBLANK($J$755),"",IF(ISBLANK($L$755),"",IF(Jan!$E34&gt;=$J$755,IF(Jan!$E34&lt;=$L$755,IF(ISBLANK(Jan!G34),"",Jan!G34),""),"")))</f>
        <v/>
      </c>
      <c r="D34" s="305" t="str">
        <f>IF(ISBLANK($J$755),"",IF(ISBLANK($L$755),"",IF(Jan!$E34&gt;=$J$755,IF(Jan!$E34&lt;=$L$755,IF(ISBLANK(Jan!I34),"",Jan!I34),""),"")))</f>
        <v/>
      </c>
      <c r="E34" s="306" t="str">
        <f>IF(ISBLANK($J$755),"",IF(ISBLANK($L$755),"",IF(Jan!$E34&gt;=$J$755,IF(Jan!$E34&lt;=$L$755,IF(ISBLANK(Jan!R34),"",Jan!R34),""),"")))</f>
        <v/>
      </c>
      <c r="F34" s="307" t="str">
        <f>IF(ISBLANK($J$755),"",IF(ISBLANK($L$755),"",IF(Jan!$E34&gt;=$J$755,IF(Jan!$E34&lt;=$L$755,IF(ISBLANK(Jan!S34),"",Jan!S34),""),"")))</f>
        <v/>
      </c>
      <c r="G34" s="308" t="str">
        <f t="shared" si="0"/>
        <v/>
      </c>
      <c r="H34" s="309" t="str">
        <f t="shared" si="1"/>
        <v/>
      </c>
      <c r="I34" s="310">
        <f>IF(ISBLANK($J$755),"",IF(ISBLANK($L$755),"",IF(Jan!$E34&gt;=$J$755,IF(Jan!$E34&lt;=$L$755,COUNTIF(Jan!L34:L34,"&gt;=0"),""),"")))</f>
        <v>0</v>
      </c>
      <c r="J34" s="26"/>
      <c r="K34" s="12"/>
      <c r="L34" s="26"/>
      <c r="M34" s="25"/>
    </row>
    <row r="35" spans="1:13" ht="9.9499999999999993" hidden="1" customHeight="1" x14ac:dyDescent="0.2">
      <c r="A35" s="2"/>
      <c r="B35" s="304"/>
      <c r="C35" s="305" t="str">
        <f>IF(ISBLANK($J$755),"",IF(ISBLANK($L$755),"",IF(Jan!$E35&gt;=$J$755,IF(Jan!$E35&lt;=$L$755,IF(ISBLANK(Jan!G35),"",Jan!G35),""),"")))</f>
        <v/>
      </c>
      <c r="D35" s="305" t="str">
        <f>IF(ISBLANK($J$755),"",IF(ISBLANK($L$755),"",IF(Jan!$E35&gt;=$J$755,IF(Jan!$E35&lt;=$L$755,IF(ISBLANK(Jan!I35),"",Jan!I35),""),"")))</f>
        <v/>
      </c>
      <c r="E35" s="306" t="str">
        <f>IF(ISBLANK($J$755),"",IF(ISBLANK($L$755),"",IF(Jan!$E35&gt;=$J$755,IF(Jan!$E35&lt;=$L$755,IF(ISBLANK(Jan!R35),"",Jan!R35),""),"")))</f>
        <v/>
      </c>
      <c r="F35" s="307" t="str">
        <f>IF(ISBLANK($J$755),"",IF(ISBLANK($L$755),"",IF(Jan!$E35&gt;=$J$755,IF(Jan!$E35&lt;=$L$755,IF(ISBLANK(Jan!S35),"",Jan!S35),""),"")))</f>
        <v/>
      </c>
      <c r="G35" s="308" t="str">
        <f t="shared" si="0"/>
        <v/>
      </c>
      <c r="H35" s="309" t="str">
        <f t="shared" si="1"/>
        <v/>
      </c>
      <c r="I35" s="310">
        <f>IF(ISBLANK($J$755),"",IF(ISBLANK($L$755),"",IF(Jan!$E35&gt;=$J$755,IF(Jan!$E35&lt;=$L$755,COUNTIF(Jan!L35:L35,"&gt;=0"),""),"")))</f>
        <v>0</v>
      </c>
      <c r="J35" s="26"/>
      <c r="K35" s="12"/>
      <c r="L35" s="26"/>
      <c r="M35" s="25"/>
    </row>
    <row r="36" spans="1:13" ht="9.9499999999999993" hidden="1" customHeight="1" x14ac:dyDescent="0.2">
      <c r="A36" s="2"/>
      <c r="B36" s="304"/>
      <c r="C36" s="305" t="str">
        <f>IF(ISBLANK($J$755),"",IF(ISBLANK($L$755),"",IF(Jan!$E36&gt;=$J$755,IF(Jan!$E36&lt;=$L$755,IF(ISBLANK(Jan!G36),"",Jan!G36),""),"")))</f>
        <v/>
      </c>
      <c r="D36" s="305" t="str">
        <f>IF(ISBLANK($J$755),"",IF(ISBLANK($L$755),"",IF(Jan!$E36&gt;=$J$755,IF(Jan!$E36&lt;=$L$755,IF(ISBLANK(Jan!I36),"",Jan!I36),""),"")))</f>
        <v/>
      </c>
      <c r="E36" s="306" t="str">
        <f>IF(ISBLANK($J$755),"",IF(ISBLANK($L$755),"",IF(Jan!$E36&gt;=$J$755,IF(Jan!$E36&lt;=$L$755,IF(ISBLANK(Jan!R36),"",Jan!R36),""),"")))</f>
        <v/>
      </c>
      <c r="F36" s="307" t="str">
        <f>IF(ISBLANK($J$755),"",IF(ISBLANK($L$755),"",IF(Jan!$E36&gt;=$J$755,IF(Jan!$E36&lt;=$L$755,IF(ISBLANK(Jan!S36),"",Jan!S36),""),"")))</f>
        <v/>
      </c>
      <c r="G36" s="308" t="str">
        <f t="shared" si="0"/>
        <v/>
      </c>
      <c r="H36" s="309" t="str">
        <f t="shared" si="1"/>
        <v/>
      </c>
      <c r="I36" s="310">
        <f>IF(ISBLANK($J$755),"",IF(ISBLANK($L$755),"",IF(Jan!$E36&gt;=$J$755,IF(Jan!$E36&lt;=$L$755,COUNTIF(Jan!L36:L36,"&gt;=0"),""),"")))</f>
        <v>0</v>
      </c>
      <c r="J36" s="26"/>
      <c r="K36" s="12"/>
      <c r="L36" s="26"/>
      <c r="M36" s="25"/>
    </row>
    <row r="37" spans="1:13" ht="9.9499999999999993" hidden="1" customHeight="1" x14ac:dyDescent="0.2">
      <c r="A37" s="2"/>
      <c r="B37" s="304"/>
      <c r="C37" s="305" t="str">
        <f>IF(ISBLANK($J$755),"",IF(ISBLANK($L$755),"",IF(Jan!$E37&gt;=$J$755,IF(Jan!$E37&lt;=$L$755,IF(ISBLANK(Jan!G37),"",Jan!G37),""),"")))</f>
        <v/>
      </c>
      <c r="D37" s="305" t="str">
        <f>IF(ISBLANK($J$755),"",IF(ISBLANK($L$755),"",IF(Jan!$E37&gt;=$J$755,IF(Jan!$E37&lt;=$L$755,IF(ISBLANK(Jan!I37),"",Jan!I37),""),"")))</f>
        <v/>
      </c>
      <c r="E37" s="306" t="str">
        <f>IF(ISBLANK($J$755),"",IF(ISBLANK($L$755),"",IF(Jan!$E37&gt;=$J$755,IF(Jan!$E37&lt;=$L$755,IF(ISBLANK(Jan!R37),"",Jan!R37),""),"")))</f>
        <v/>
      </c>
      <c r="F37" s="307" t="str">
        <f>IF(ISBLANK($J$755),"",IF(ISBLANK($L$755),"",IF(Jan!$E37&gt;=$J$755,IF(Jan!$E37&lt;=$L$755,IF(ISBLANK(Jan!S37),"",Jan!S37),""),"")))</f>
        <v/>
      </c>
      <c r="G37" s="308" t="str">
        <f t="shared" si="0"/>
        <v/>
      </c>
      <c r="H37" s="309" t="str">
        <f t="shared" si="1"/>
        <v/>
      </c>
      <c r="I37" s="310">
        <f>IF(ISBLANK($J$755),"",IF(ISBLANK($L$755),"",IF(Jan!$E37&gt;=$J$755,IF(Jan!$E37&lt;=$L$755,COUNTIF(Jan!L37:L37,"&gt;=0"),""),"")))</f>
        <v>0</v>
      </c>
      <c r="J37" s="26"/>
      <c r="K37" s="12"/>
      <c r="L37" s="26"/>
      <c r="M37" s="25"/>
    </row>
    <row r="38" spans="1:13" ht="9.9499999999999993" hidden="1" customHeight="1" x14ac:dyDescent="0.2">
      <c r="A38" s="2"/>
      <c r="B38" s="304"/>
      <c r="C38" s="305" t="str">
        <f>IF(ISBLANK($J$755),"",IF(ISBLANK($L$755),"",IF(Jan!$E38&gt;=$J$755,IF(Jan!$E38&lt;=$L$755,IF(ISBLANK(Jan!G38),"",Jan!G38),""),"")))</f>
        <v/>
      </c>
      <c r="D38" s="305" t="str">
        <f>IF(ISBLANK($J$755),"",IF(ISBLANK($L$755),"",IF(Jan!$E38&gt;=$J$755,IF(Jan!$E38&lt;=$L$755,IF(ISBLANK(Jan!I38),"",Jan!I38),""),"")))</f>
        <v/>
      </c>
      <c r="E38" s="306" t="str">
        <f>IF(ISBLANK($J$755),"",IF(ISBLANK($L$755),"",IF(Jan!$E38&gt;=$J$755,IF(Jan!$E38&lt;=$L$755,IF(ISBLANK(Jan!R38),"",Jan!R38),""),"")))</f>
        <v/>
      </c>
      <c r="F38" s="307" t="str">
        <f>IF(ISBLANK($J$755),"",IF(ISBLANK($L$755),"",IF(Jan!$E38&gt;=$J$755,IF(Jan!$E38&lt;=$L$755,IF(ISBLANK(Jan!S38),"",Jan!S38),""),"")))</f>
        <v/>
      </c>
      <c r="G38" s="308" t="str">
        <f t="shared" si="0"/>
        <v/>
      </c>
      <c r="H38" s="309" t="str">
        <f t="shared" si="1"/>
        <v/>
      </c>
      <c r="I38" s="310">
        <f>IF(ISBLANK($J$755),"",IF(ISBLANK($L$755),"",IF(Jan!$E38&gt;=$J$755,IF(Jan!$E38&lt;=$L$755,COUNTIF(Jan!L38:L38,"&gt;=0"),""),"")))</f>
        <v>0</v>
      </c>
      <c r="J38" s="26"/>
      <c r="K38" s="12"/>
      <c r="L38" s="26"/>
      <c r="M38" s="25"/>
    </row>
    <row r="39" spans="1:13" ht="9.9499999999999993" hidden="1" customHeight="1" x14ac:dyDescent="0.2">
      <c r="A39" s="2"/>
      <c r="B39" s="304"/>
      <c r="C39" s="305" t="str">
        <f>IF(ISBLANK($J$755),"",IF(ISBLANK($L$755),"",IF(Jan!$E39&gt;=$J$755,IF(Jan!$E39&lt;=$L$755,IF(ISBLANK(Jan!G39),"",Jan!G39),""),"")))</f>
        <v/>
      </c>
      <c r="D39" s="305" t="str">
        <f>IF(ISBLANK($J$755),"",IF(ISBLANK($L$755),"",IF(Jan!$E39&gt;=$J$755,IF(Jan!$E39&lt;=$L$755,IF(ISBLANK(Jan!I39),"",Jan!I39),""),"")))</f>
        <v/>
      </c>
      <c r="E39" s="306" t="str">
        <f>IF(ISBLANK($J$755),"",IF(ISBLANK($L$755),"",IF(Jan!$E39&gt;=$J$755,IF(Jan!$E39&lt;=$L$755,IF(ISBLANK(Jan!R39),"",Jan!R39),""),"")))</f>
        <v/>
      </c>
      <c r="F39" s="307" t="str">
        <f>IF(ISBLANK($J$755),"",IF(ISBLANK($L$755),"",IF(Jan!$E39&gt;=$J$755,IF(Jan!$E39&lt;=$L$755,IF(ISBLANK(Jan!S39),"",Jan!S39),""),"")))</f>
        <v/>
      </c>
      <c r="G39" s="308" t="str">
        <f t="shared" si="0"/>
        <v/>
      </c>
      <c r="H39" s="309" t="str">
        <f t="shared" si="1"/>
        <v/>
      </c>
      <c r="I39" s="310">
        <f>IF(ISBLANK($J$755),"",IF(ISBLANK($L$755),"",IF(Jan!$E39&gt;=$J$755,IF(Jan!$E39&lt;=$L$755,COUNTIF(Jan!L39:L39,"&gt;=0"),""),"")))</f>
        <v>0</v>
      </c>
      <c r="J39" s="26"/>
      <c r="K39" s="12"/>
      <c r="L39" s="26"/>
      <c r="M39" s="25"/>
    </row>
    <row r="40" spans="1:13" ht="9.9499999999999993" hidden="1" customHeight="1" x14ac:dyDescent="0.2">
      <c r="A40" s="2"/>
      <c r="B40" s="304" t="s">
        <v>341</v>
      </c>
      <c r="C40" s="305" t="str">
        <f>IF(ISBLANK($J$755),"",IF(ISBLANK($L$755),"",IF(Jan!$E43&gt;=$J$755,IF(Jan!$E43&lt;=$L$755,IF(ISBLANK(Jan!G43),"",Jan!G43),""),"")))</f>
        <v/>
      </c>
      <c r="D40" s="305"/>
      <c r="E40" s="305" t="str">
        <f>IF(ISBLANK($J$755),"",IF(ISBLANK($L$755),"",IF(Jan!$E43&gt;=$J$755,IF(Jan!$E43&lt;=$L$755,IF(ISBLANK(Jan!R43),"",Jan!R43),""),"")))</f>
        <v/>
      </c>
      <c r="F40" s="307" t="str">
        <f>IF(ISBLANK($J$755),"",IF(ISBLANK($L$755),"",IF(Jan!$E43&gt;=$J$755,IF(Jan!$E43&lt;=$L$755,IF(ISBLANK(Jan!S43),"",Jan!S43),""),"")))</f>
        <v/>
      </c>
      <c r="G40" s="308" t="str">
        <f>IF(ISNUMBER(F40),IF(F40=0,"",IF(E40=0,"",F40/E40)),"")</f>
        <v/>
      </c>
      <c r="H40" s="309" t="str">
        <f>IF(ISNUMBER(G40),IF(G40=0,"",IF(F40=0,"",E40/F40/24)),"")</f>
        <v/>
      </c>
      <c r="I40" s="310" t="str">
        <f>IF(ISBLANK($J$755),"",IF(ISBLANK($L$755),"",IF(Jan!$E43&gt;=$J$755,IF(Jan!$E43&lt;=$L$755,COUNTIF(Jan!L43:L43,"&gt;=0"),""),"")))</f>
        <v/>
      </c>
      <c r="J40" s="26"/>
      <c r="K40" s="12"/>
      <c r="L40" s="26"/>
      <c r="M40" s="25"/>
    </row>
    <row r="41" spans="1:13" ht="9.9499999999999993" hidden="1" customHeight="1" x14ac:dyDescent="0.2">
      <c r="A41" s="2"/>
      <c r="B41" s="304"/>
      <c r="C41" s="305" t="str">
        <f>IF(ISBLANK($J$755),"",IF(ISBLANK($L$755),"",IF(Jan!$E44&gt;=$J$755,IF(Jan!$E44&lt;=$L$755,IF(ISBLANK(Jan!G44),"",Jan!G44),""),"")))</f>
        <v/>
      </c>
      <c r="D41" s="305"/>
      <c r="E41" s="305" t="str">
        <f>IF(ISBLANK($J$755),"",IF(ISBLANK($L$755),"",IF(Jan!$E44&gt;=$J$755,IF(Jan!$E44&lt;=$L$755,IF(ISBLANK(Jan!R44),"",Jan!R44),""),"")))</f>
        <v/>
      </c>
      <c r="F41" s="307" t="str">
        <f>IF(ISBLANK($J$755),"",IF(ISBLANK($L$755),"",IF(Jan!$E44&gt;=$J$755,IF(Jan!$E44&lt;=$L$755,IF(ISBLANK(Jan!S44),"",Jan!S44),""),"")))</f>
        <v/>
      </c>
      <c r="G41" s="308" t="str">
        <f t="shared" ref="G41:G70" si="2">IF(ISNUMBER(F41),IF(F41=0,"",IF(E41=0,"",F41/E41)),"")</f>
        <v/>
      </c>
      <c r="H41" s="309" t="str">
        <f t="shared" ref="H41:H70" si="3">IF(ISNUMBER(G41),IF(G41=0,"",IF(F41=0,"",E41/F41/24)),"")</f>
        <v/>
      </c>
      <c r="I41" s="310" t="str">
        <f>IF(ISBLANK($J$755),"",IF(ISBLANK($L$755),"",IF(Jan!$E44&gt;=$J$755,IF(Jan!$E44&lt;=$L$755,COUNTIF(Jan!L44:L44,"&gt;=0"),""),"")))</f>
        <v/>
      </c>
      <c r="J41" s="26"/>
      <c r="K41" s="12"/>
      <c r="L41" s="26"/>
      <c r="M41" s="25"/>
    </row>
    <row r="42" spans="1:13" ht="9.9499999999999993" hidden="1" customHeight="1" x14ac:dyDescent="0.2">
      <c r="A42" s="2"/>
      <c r="B42" s="304"/>
      <c r="C42" s="305" t="str">
        <f>IF(ISBLANK($J$755),"",IF(ISBLANK($L$755),"",IF(Jan!$E45&gt;=$J$755,IF(Jan!$E45&lt;=$L$755,IF(ISBLANK(Jan!G45),"",Jan!G45),""),"")))</f>
        <v/>
      </c>
      <c r="D42" s="305"/>
      <c r="E42" s="305" t="str">
        <f>IF(ISBLANK($J$755),"",IF(ISBLANK($L$755),"",IF(Jan!$E45&gt;=$J$755,IF(Jan!$E45&lt;=$L$755,IF(ISBLANK(Jan!R45),"",Jan!R45),""),"")))</f>
        <v/>
      </c>
      <c r="F42" s="307" t="str">
        <f>IF(ISBLANK($J$755),"",IF(ISBLANK($L$755),"",IF(Jan!$E45&gt;=$J$755,IF(Jan!$E45&lt;=$L$755,IF(ISBLANK(Jan!S45),"",Jan!S45),""),"")))</f>
        <v/>
      </c>
      <c r="G42" s="308" t="str">
        <f t="shared" si="2"/>
        <v/>
      </c>
      <c r="H42" s="309" t="str">
        <f t="shared" si="3"/>
        <v/>
      </c>
      <c r="I42" s="310" t="str">
        <f>IF(ISBLANK($J$755),"",IF(ISBLANK($L$755),"",IF(Jan!$E45&gt;=$J$755,IF(Jan!$E45&lt;=$L$755,COUNTIF(Jan!L45:L45,"&gt;=0"),""),"")))</f>
        <v/>
      </c>
      <c r="J42" s="26"/>
      <c r="K42" s="12"/>
      <c r="L42" s="26"/>
      <c r="M42" s="25"/>
    </row>
    <row r="43" spans="1:13" ht="9.9499999999999993" hidden="1" customHeight="1" x14ac:dyDescent="0.2">
      <c r="A43" s="2"/>
      <c r="B43" s="304"/>
      <c r="C43" s="305" t="str">
        <f>IF(ISBLANK($J$755),"",IF(ISBLANK($L$755),"",IF(Jan!$E46&gt;=$J$755,IF(Jan!$E46&lt;=$L$755,IF(ISBLANK(Jan!G46),"",Jan!G46),""),"")))</f>
        <v/>
      </c>
      <c r="D43" s="305"/>
      <c r="E43" s="305" t="str">
        <f>IF(ISBLANK($J$755),"",IF(ISBLANK($L$755),"",IF(Jan!$E46&gt;=$J$755,IF(Jan!$E46&lt;=$L$755,IF(ISBLANK(Jan!R46),"",Jan!R46),""),"")))</f>
        <v/>
      </c>
      <c r="F43" s="307" t="str">
        <f>IF(ISBLANK($J$755),"",IF(ISBLANK($L$755),"",IF(Jan!$E46&gt;=$J$755,IF(Jan!$E46&lt;=$L$755,IF(ISBLANK(Jan!S46),"",Jan!S46),""),"")))</f>
        <v/>
      </c>
      <c r="G43" s="308" t="str">
        <f t="shared" si="2"/>
        <v/>
      </c>
      <c r="H43" s="309" t="str">
        <f t="shared" si="3"/>
        <v/>
      </c>
      <c r="I43" s="310" t="str">
        <f>IF(ISBLANK($J$755),"",IF(ISBLANK($L$755),"",IF(Jan!$E46&gt;=$J$755,IF(Jan!$E46&lt;=$L$755,COUNTIF(Jan!L46:L46,"&gt;=0"),""),"")))</f>
        <v/>
      </c>
      <c r="J43" s="26"/>
      <c r="K43" s="12"/>
      <c r="L43" s="26"/>
      <c r="M43" s="25"/>
    </row>
    <row r="44" spans="1:13" ht="9.9499999999999993" hidden="1" customHeight="1" x14ac:dyDescent="0.2">
      <c r="A44" s="2"/>
      <c r="B44" s="304"/>
      <c r="C44" s="305" t="str">
        <f>IF(ISBLANK($J$755),"",IF(ISBLANK($L$755),"",IF(Jan!$E47&gt;=$J$755,IF(Jan!$E47&lt;=$L$755,IF(ISBLANK(Jan!G47),"",Jan!G47),""),"")))</f>
        <v/>
      </c>
      <c r="D44" s="305"/>
      <c r="E44" s="305" t="str">
        <f>IF(ISBLANK($J$755),"",IF(ISBLANK($L$755),"",IF(Jan!$E47&gt;=$J$755,IF(Jan!$E47&lt;=$L$755,IF(ISBLANK(Jan!R47),"",Jan!R47),""),"")))</f>
        <v/>
      </c>
      <c r="F44" s="307" t="str">
        <f>IF(ISBLANK($J$755),"",IF(ISBLANK($L$755),"",IF(Jan!$E47&gt;=$J$755,IF(Jan!$E47&lt;=$L$755,IF(ISBLANK(Jan!S47),"",Jan!S47),""),"")))</f>
        <v/>
      </c>
      <c r="G44" s="308" t="str">
        <f t="shared" si="2"/>
        <v/>
      </c>
      <c r="H44" s="309" t="str">
        <f t="shared" si="3"/>
        <v/>
      </c>
      <c r="I44" s="310" t="str">
        <f>IF(ISBLANK($J$755),"",IF(ISBLANK($L$755),"",IF(Jan!$E47&gt;=$J$755,IF(Jan!$E47&lt;=$L$755,COUNTIF(Jan!L47:L47,"&gt;=0"),""),"")))</f>
        <v/>
      </c>
      <c r="J44" s="26"/>
      <c r="K44" s="12"/>
      <c r="L44" s="26"/>
      <c r="M44" s="25"/>
    </row>
    <row r="45" spans="1:13" ht="9.9499999999999993" hidden="1" customHeight="1" x14ac:dyDescent="0.2">
      <c r="A45" s="2"/>
      <c r="B45" s="304"/>
      <c r="C45" s="305" t="str">
        <f>IF(ISBLANK($J$755),"",IF(ISBLANK($L$755),"",IF(Jan!$E48&gt;=$J$755,IF(Jan!$E48&lt;=$L$755,IF(ISBLANK(Jan!G48),"",Jan!G48),""),"")))</f>
        <v/>
      </c>
      <c r="D45" s="305"/>
      <c r="E45" s="305" t="str">
        <f>IF(ISBLANK($J$755),"",IF(ISBLANK($L$755),"",IF(Jan!$E48&gt;=$J$755,IF(Jan!$E48&lt;=$L$755,IF(ISBLANK(Jan!R48),"",Jan!R48),""),"")))</f>
        <v/>
      </c>
      <c r="F45" s="307" t="str">
        <f>IF(ISBLANK($J$755),"",IF(ISBLANK($L$755),"",IF(Jan!$E48&gt;=$J$755,IF(Jan!$E48&lt;=$L$755,IF(ISBLANK(Jan!S48),"",Jan!S48),""),"")))</f>
        <v/>
      </c>
      <c r="G45" s="308" t="str">
        <f t="shared" si="2"/>
        <v/>
      </c>
      <c r="H45" s="309" t="str">
        <f t="shared" si="3"/>
        <v/>
      </c>
      <c r="I45" s="310" t="str">
        <f>IF(ISBLANK($J$755),"",IF(ISBLANK($L$755),"",IF(Jan!$E48&gt;=$J$755,IF(Jan!$E48&lt;=$L$755,COUNTIF(Jan!L48:L48,"&gt;=0"),""),"")))</f>
        <v/>
      </c>
      <c r="J45" s="26"/>
      <c r="K45" s="12"/>
      <c r="L45" s="26"/>
      <c r="M45" s="25"/>
    </row>
    <row r="46" spans="1:13" ht="9.9499999999999993" hidden="1" customHeight="1" x14ac:dyDescent="0.2">
      <c r="A46" s="2"/>
      <c r="B46" s="304"/>
      <c r="C46" s="305" t="str">
        <f>IF(ISBLANK($J$755),"",IF(ISBLANK($L$755),"",IF(Jan!$E49&gt;=$J$755,IF(Jan!$E49&lt;=$L$755,IF(ISBLANK(Jan!G49),"",Jan!G49),""),"")))</f>
        <v/>
      </c>
      <c r="D46" s="305"/>
      <c r="E46" s="305" t="str">
        <f>IF(ISBLANK($J$755),"",IF(ISBLANK($L$755),"",IF(Jan!$E49&gt;=$J$755,IF(Jan!$E49&lt;=$L$755,IF(ISBLANK(Jan!R49),"",Jan!R49),""),"")))</f>
        <v/>
      </c>
      <c r="F46" s="307" t="str">
        <f>IF(ISBLANK($J$755),"",IF(ISBLANK($L$755),"",IF(Jan!$E49&gt;=$J$755,IF(Jan!$E49&lt;=$L$755,IF(ISBLANK(Jan!S49),"",Jan!S49),""),"")))</f>
        <v/>
      </c>
      <c r="G46" s="308" t="str">
        <f t="shared" si="2"/>
        <v/>
      </c>
      <c r="H46" s="309" t="str">
        <f t="shared" si="3"/>
        <v/>
      </c>
      <c r="I46" s="310" t="str">
        <f>IF(ISBLANK($J$755),"",IF(ISBLANK($L$755),"",IF(Jan!$E49&gt;=$J$755,IF(Jan!$E49&lt;=$L$755,COUNTIF(Jan!L49:L49,"&gt;=0"),""),"")))</f>
        <v/>
      </c>
      <c r="J46" s="26"/>
      <c r="K46" s="12"/>
      <c r="L46" s="26"/>
      <c r="M46" s="25"/>
    </row>
    <row r="47" spans="1:13" ht="9.9499999999999993" hidden="1" customHeight="1" x14ac:dyDescent="0.2">
      <c r="A47" s="2"/>
      <c r="B47" s="304"/>
      <c r="C47" s="305" t="str">
        <f>IF(ISBLANK($J$755),"",IF(ISBLANK($L$755),"",IF(Jan!$E50&gt;=$J$755,IF(Jan!$E50&lt;=$L$755,IF(ISBLANK(Jan!G50),"",Jan!G50),""),"")))</f>
        <v/>
      </c>
      <c r="D47" s="305"/>
      <c r="E47" s="305" t="str">
        <f>IF(ISBLANK($J$755),"",IF(ISBLANK($L$755),"",IF(Jan!$E50&gt;=$J$755,IF(Jan!$E50&lt;=$L$755,IF(ISBLANK(Jan!R50),"",Jan!R50),""),"")))</f>
        <v/>
      </c>
      <c r="F47" s="307" t="str">
        <f>IF(ISBLANK($J$755),"",IF(ISBLANK($L$755),"",IF(Jan!$E50&gt;=$J$755,IF(Jan!$E50&lt;=$L$755,IF(ISBLANK(Jan!S50),"",Jan!S50),""),"")))</f>
        <v/>
      </c>
      <c r="G47" s="308" t="str">
        <f t="shared" si="2"/>
        <v/>
      </c>
      <c r="H47" s="309" t="str">
        <f t="shared" si="3"/>
        <v/>
      </c>
      <c r="I47" s="310" t="str">
        <f>IF(ISBLANK($J$755),"",IF(ISBLANK($L$755),"",IF(Jan!$E50&gt;=$J$755,IF(Jan!$E50&lt;=$L$755,COUNTIF(Jan!L50:L50,"&gt;=0"),""),"")))</f>
        <v/>
      </c>
      <c r="J47" s="26"/>
      <c r="K47" s="12"/>
      <c r="L47" s="26"/>
      <c r="M47" s="25"/>
    </row>
    <row r="48" spans="1:13" ht="9.9499999999999993" hidden="1" customHeight="1" x14ac:dyDescent="0.2">
      <c r="A48" s="2"/>
      <c r="B48" s="304"/>
      <c r="C48" s="305" t="str">
        <f>IF(ISBLANK($J$755),"",IF(ISBLANK($L$755),"",IF(Jan!$E51&gt;=$J$755,IF(Jan!$E51&lt;=$L$755,IF(ISBLANK(Jan!G51),"",Jan!G51),""),"")))</f>
        <v/>
      </c>
      <c r="D48" s="305"/>
      <c r="E48" s="305" t="str">
        <f>IF(ISBLANK($J$755),"",IF(ISBLANK($L$755),"",IF(Jan!$E51&gt;=$J$755,IF(Jan!$E51&lt;=$L$755,IF(ISBLANK(Jan!R51),"",Jan!R51),""),"")))</f>
        <v/>
      </c>
      <c r="F48" s="307" t="str">
        <f>IF(ISBLANK($J$755),"",IF(ISBLANK($L$755),"",IF(Jan!$E51&gt;=$J$755,IF(Jan!$E51&lt;=$L$755,IF(ISBLANK(Jan!S51),"",Jan!S51),""),"")))</f>
        <v/>
      </c>
      <c r="G48" s="308" t="str">
        <f t="shared" si="2"/>
        <v/>
      </c>
      <c r="H48" s="309" t="str">
        <f t="shared" si="3"/>
        <v/>
      </c>
      <c r="I48" s="310" t="str">
        <f>IF(ISBLANK($J$755),"",IF(ISBLANK($L$755),"",IF(Jan!$E51&gt;=$J$755,IF(Jan!$E51&lt;=$L$755,COUNTIF(Jan!L51:L51,"&gt;=0"),""),"")))</f>
        <v/>
      </c>
      <c r="J48" s="26"/>
      <c r="K48" s="12"/>
      <c r="L48" s="26"/>
      <c r="M48" s="25"/>
    </row>
    <row r="49" spans="1:13" ht="9.9499999999999993" hidden="1" customHeight="1" x14ac:dyDescent="0.2">
      <c r="A49" s="2"/>
      <c r="B49" s="304"/>
      <c r="C49" s="305" t="str">
        <f>IF(ISBLANK($J$755),"",IF(ISBLANK($L$755),"",IF(Jan!$E52&gt;=$J$755,IF(Jan!$E52&lt;=$L$755,IF(ISBLANK(Jan!G52),"",Jan!G52),""),"")))</f>
        <v/>
      </c>
      <c r="D49" s="305"/>
      <c r="E49" s="305" t="str">
        <f>IF(ISBLANK($J$755),"",IF(ISBLANK($L$755),"",IF(Jan!$E52&gt;=$J$755,IF(Jan!$E52&lt;=$L$755,IF(ISBLANK(Jan!R52),"",Jan!R52),""),"")))</f>
        <v/>
      </c>
      <c r="F49" s="307" t="str">
        <f>IF(ISBLANK($J$755),"",IF(ISBLANK($L$755),"",IF(Jan!$E52&gt;=$J$755,IF(Jan!$E52&lt;=$L$755,IF(ISBLANK(Jan!S52),"",Jan!S52),""),"")))</f>
        <v/>
      </c>
      <c r="G49" s="308" t="str">
        <f t="shared" si="2"/>
        <v/>
      </c>
      <c r="H49" s="309" t="str">
        <f t="shared" si="3"/>
        <v/>
      </c>
      <c r="I49" s="310" t="str">
        <f>IF(ISBLANK($J$755),"",IF(ISBLANK($L$755),"",IF(Jan!$E52&gt;=$J$755,IF(Jan!$E52&lt;=$L$755,COUNTIF(Jan!L52:L52,"&gt;=0"),""),"")))</f>
        <v/>
      </c>
      <c r="J49" s="26"/>
      <c r="K49" s="12"/>
      <c r="L49" s="26"/>
      <c r="M49" s="25"/>
    </row>
    <row r="50" spans="1:13" ht="9.9499999999999993" hidden="1" customHeight="1" x14ac:dyDescent="0.2">
      <c r="A50" s="2"/>
      <c r="B50" s="304"/>
      <c r="C50" s="305" t="str">
        <f>IF(ISBLANK($J$755),"",IF(ISBLANK($L$755),"",IF(Jan!$E53&gt;=$J$755,IF(Jan!$E53&lt;=$L$755,IF(ISBLANK(Jan!G53),"",Jan!G53),""),"")))</f>
        <v/>
      </c>
      <c r="D50" s="305"/>
      <c r="E50" s="305" t="str">
        <f>IF(ISBLANK($J$755),"",IF(ISBLANK($L$755),"",IF(Jan!$E53&gt;=$J$755,IF(Jan!$E53&lt;=$L$755,IF(ISBLANK(Jan!R53),"",Jan!R53),""),"")))</f>
        <v/>
      </c>
      <c r="F50" s="307" t="str">
        <f>IF(ISBLANK($J$755),"",IF(ISBLANK($L$755),"",IF(Jan!$E53&gt;=$J$755,IF(Jan!$E53&lt;=$L$755,IF(ISBLANK(Jan!S53),"",Jan!S53),""),"")))</f>
        <v/>
      </c>
      <c r="G50" s="308" t="str">
        <f t="shared" si="2"/>
        <v/>
      </c>
      <c r="H50" s="309" t="str">
        <f t="shared" si="3"/>
        <v/>
      </c>
      <c r="I50" s="310" t="str">
        <f>IF(ISBLANK($J$755),"",IF(ISBLANK($L$755),"",IF(Jan!$E53&gt;=$J$755,IF(Jan!$E53&lt;=$L$755,COUNTIF(Jan!L53:L53,"&gt;=0"),""),"")))</f>
        <v/>
      </c>
      <c r="J50" s="26"/>
      <c r="K50" s="12"/>
      <c r="L50" s="26"/>
      <c r="M50" s="25"/>
    </row>
    <row r="51" spans="1:13" ht="9.9499999999999993" hidden="1" customHeight="1" x14ac:dyDescent="0.2">
      <c r="A51" s="2"/>
      <c r="B51" s="304"/>
      <c r="C51" s="305" t="str">
        <f>IF(ISBLANK($J$755),"",IF(ISBLANK($L$755),"",IF(Jan!$E54&gt;=$J$755,IF(Jan!$E54&lt;=$L$755,IF(ISBLANK(Jan!G54),"",Jan!G54),""),"")))</f>
        <v/>
      </c>
      <c r="D51" s="305"/>
      <c r="E51" s="305" t="str">
        <f>IF(ISBLANK($J$755),"",IF(ISBLANK($L$755),"",IF(Jan!$E54&gt;=$J$755,IF(Jan!$E54&lt;=$L$755,IF(ISBLANK(Jan!R54),"",Jan!R54),""),"")))</f>
        <v/>
      </c>
      <c r="F51" s="307" t="str">
        <f>IF(ISBLANK($J$755),"",IF(ISBLANK($L$755),"",IF(Jan!$E54&gt;=$J$755,IF(Jan!$E54&lt;=$L$755,IF(ISBLANK(Jan!S54),"",Jan!S54),""),"")))</f>
        <v/>
      </c>
      <c r="G51" s="308" t="str">
        <f t="shared" si="2"/>
        <v/>
      </c>
      <c r="H51" s="309" t="str">
        <f t="shared" si="3"/>
        <v/>
      </c>
      <c r="I51" s="310" t="str">
        <f>IF(ISBLANK($J$755),"",IF(ISBLANK($L$755),"",IF(Jan!$E54&gt;=$J$755,IF(Jan!$E54&lt;=$L$755,COUNTIF(Jan!L54:L54,"&gt;=0"),""),"")))</f>
        <v/>
      </c>
      <c r="J51" s="26"/>
      <c r="K51" s="12"/>
      <c r="L51" s="26"/>
      <c r="M51" s="25"/>
    </row>
    <row r="52" spans="1:13" ht="9.9499999999999993" hidden="1" customHeight="1" x14ac:dyDescent="0.2">
      <c r="A52" s="2"/>
      <c r="B52" s="304"/>
      <c r="C52" s="305" t="str">
        <f>IF(ISBLANK($J$755),"",IF(ISBLANK($L$755),"",IF(Jan!$E55&gt;=$J$755,IF(Jan!$E55&lt;=$L$755,IF(ISBLANK(Jan!G55),"",Jan!G55),""),"")))</f>
        <v/>
      </c>
      <c r="D52" s="305"/>
      <c r="E52" s="305" t="str">
        <f>IF(ISBLANK($J$755),"",IF(ISBLANK($L$755),"",IF(Jan!$E55&gt;=$J$755,IF(Jan!$E55&lt;=$L$755,IF(ISBLANK(Jan!R55),"",Jan!R55),""),"")))</f>
        <v/>
      </c>
      <c r="F52" s="307" t="str">
        <f>IF(ISBLANK($J$755),"",IF(ISBLANK($L$755),"",IF(Jan!$E55&gt;=$J$755,IF(Jan!$E55&lt;=$L$755,IF(ISBLANK(Jan!S55),"",Jan!S55),""),"")))</f>
        <v/>
      </c>
      <c r="G52" s="308" t="str">
        <f t="shared" si="2"/>
        <v/>
      </c>
      <c r="H52" s="309" t="str">
        <f t="shared" si="3"/>
        <v/>
      </c>
      <c r="I52" s="310" t="str">
        <f>IF(ISBLANK($J$755),"",IF(ISBLANK($L$755),"",IF(Jan!$E55&gt;=$J$755,IF(Jan!$E55&lt;=$L$755,COUNTIF(Jan!L55:L55,"&gt;=0"),""),"")))</f>
        <v/>
      </c>
      <c r="J52" s="26"/>
      <c r="K52" s="12"/>
      <c r="L52" s="26"/>
      <c r="M52" s="25"/>
    </row>
    <row r="53" spans="1:13" ht="9.9499999999999993" hidden="1" customHeight="1" x14ac:dyDescent="0.2">
      <c r="A53" s="2"/>
      <c r="B53" s="304"/>
      <c r="C53" s="305" t="str">
        <f>IF(ISBLANK($J$755),"",IF(ISBLANK($L$755),"",IF(Jan!$E56&gt;=$J$755,IF(Jan!$E56&lt;=$L$755,IF(ISBLANK(Jan!G56),"",Jan!G56),""),"")))</f>
        <v/>
      </c>
      <c r="D53" s="305"/>
      <c r="E53" s="305" t="str">
        <f>IF(ISBLANK($J$755),"",IF(ISBLANK($L$755),"",IF(Jan!$E56&gt;=$J$755,IF(Jan!$E56&lt;=$L$755,IF(ISBLANK(Jan!R56),"",Jan!R56),""),"")))</f>
        <v/>
      </c>
      <c r="F53" s="307" t="str">
        <f>IF(ISBLANK($J$755),"",IF(ISBLANK($L$755),"",IF(Jan!$E56&gt;=$J$755,IF(Jan!$E56&lt;=$L$755,IF(ISBLANK(Jan!S56),"",Jan!S56),""),"")))</f>
        <v/>
      </c>
      <c r="G53" s="308" t="str">
        <f t="shared" si="2"/>
        <v/>
      </c>
      <c r="H53" s="309" t="str">
        <f t="shared" si="3"/>
        <v/>
      </c>
      <c r="I53" s="310" t="str">
        <f>IF(ISBLANK($J$755),"",IF(ISBLANK($L$755),"",IF(Jan!$E56&gt;=$J$755,IF(Jan!$E56&lt;=$L$755,COUNTIF(Jan!L56:L56,"&gt;=0"),""),"")))</f>
        <v/>
      </c>
      <c r="J53" s="26"/>
      <c r="K53" s="12"/>
      <c r="L53" s="26"/>
      <c r="M53" s="25"/>
    </row>
    <row r="54" spans="1:13" ht="9.9499999999999993" hidden="1" customHeight="1" x14ac:dyDescent="0.2">
      <c r="A54" s="2"/>
      <c r="B54" s="304"/>
      <c r="C54" s="305" t="str">
        <f>IF(ISBLANK($J$755),"",IF(ISBLANK($L$755),"",IF(Jan!$E57&gt;=$J$755,IF(Jan!$E57&lt;=$L$755,IF(ISBLANK(Jan!G57),"",Jan!G57),""),"")))</f>
        <v/>
      </c>
      <c r="D54" s="305"/>
      <c r="E54" s="305" t="str">
        <f>IF(ISBLANK($J$755),"",IF(ISBLANK($L$755),"",IF(Jan!$E57&gt;=$J$755,IF(Jan!$E57&lt;=$L$755,IF(ISBLANK(Jan!R57),"",Jan!R57),""),"")))</f>
        <v/>
      </c>
      <c r="F54" s="307" t="str">
        <f>IF(ISBLANK($J$755),"",IF(ISBLANK($L$755),"",IF(Jan!$E57&gt;=$J$755,IF(Jan!$E57&lt;=$L$755,IF(ISBLANK(Jan!S57),"",Jan!S57),""),"")))</f>
        <v/>
      </c>
      <c r="G54" s="308" t="str">
        <f t="shared" si="2"/>
        <v/>
      </c>
      <c r="H54" s="309" t="str">
        <f t="shared" si="3"/>
        <v/>
      </c>
      <c r="I54" s="310" t="str">
        <f>IF(ISBLANK($J$755),"",IF(ISBLANK($L$755),"",IF(Jan!$E57&gt;=$J$755,IF(Jan!$E57&lt;=$L$755,COUNTIF(Jan!L57:L57,"&gt;=0"),""),"")))</f>
        <v/>
      </c>
      <c r="J54" s="26"/>
      <c r="K54" s="12"/>
      <c r="L54" s="26"/>
      <c r="M54" s="25"/>
    </row>
    <row r="55" spans="1:13" ht="9.9499999999999993" hidden="1" customHeight="1" x14ac:dyDescent="0.2">
      <c r="A55" s="2"/>
      <c r="B55" s="304"/>
      <c r="C55" s="305" t="str">
        <f>IF(ISBLANK($J$755),"",IF(ISBLANK($L$755),"",IF(Jan!$E58&gt;=$J$755,IF(Jan!$E58&lt;=$L$755,IF(ISBLANK(Jan!G58),"",Jan!G58),""),"")))</f>
        <v/>
      </c>
      <c r="D55" s="305"/>
      <c r="E55" s="305" t="str">
        <f>IF(ISBLANK($J$755),"",IF(ISBLANK($L$755),"",IF(Jan!$E58&gt;=$J$755,IF(Jan!$E58&lt;=$L$755,IF(ISBLANK(Jan!R58),"",Jan!R58),""),"")))</f>
        <v/>
      </c>
      <c r="F55" s="307" t="str">
        <f>IF(ISBLANK($J$755),"",IF(ISBLANK($L$755),"",IF(Jan!$E58&gt;=$J$755,IF(Jan!$E58&lt;=$L$755,IF(ISBLANK(Jan!S58),"",Jan!S58),""),"")))</f>
        <v/>
      </c>
      <c r="G55" s="308" t="str">
        <f t="shared" si="2"/>
        <v/>
      </c>
      <c r="H55" s="309" t="str">
        <f t="shared" si="3"/>
        <v/>
      </c>
      <c r="I55" s="310" t="str">
        <f>IF(ISBLANK($J$755),"",IF(ISBLANK($L$755),"",IF(Jan!$E58&gt;=$J$755,IF(Jan!$E58&lt;=$L$755,COUNTIF(Jan!L58:L58,"&gt;=0"),""),"")))</f>
        <v/>
      </c>
      <c r="J55" s="26"/>
      <c r="K55" s="12"/>
      <c r="L55" s="26"/>
      <c r="M55" s="25"/>
    </row>
    <row r="56" spans="1:13" ht="9.9499999999999993" hidden="1" customHeight="1" x14ac:dyDescent="0.2">
      <c r="A56" s="2"/>
      <c r="B56" s="304"/>
      <c r="C56" s="305" t="str">
        <f>IF(ISBLANK($J$755),"",IF(ISBLANK($L$755),"",IF(Jan!$E59&gt;=$J$755,IF(Jan!$E59&lt;=$L$755,IF(ISBLANK(Jan!G59),"",Jan!G59),""),"")))</f>
        <v/>
      </c>
      <c r="D56" s="305"/>
      <c r="E56" s="305" t="str">
        <f>IF(ISBLANK($J$755),"",IF(ISBLANK($L$755),"",IF(Jan!$E59&gt;=$J$755,IF(Jan!$E59&lt;=$L$755,IF(ISBLANK(Jan!R59),"",Jan!R59),""),"")))</f>
        <v/>
      </c>
      <c r="F56" s="307" t="str">
        <f>IF(ISBLANK($J$755),"",IF(ISBLANK($L$755),"",IF(Jan!$E59&gt;=$J$755,IF(Jan!$E59&lt;=$L$755,IF(ISBLANK(Jan!S59),"",Jan!S59),""),"")))</f>
        <v/>
      </c>
      <c r="G56" s="308" t="str">
        <f t="shared" si="2"/>
        <v/>
      </c>
      <c r="H56" s="309" t="str">
        <f t="shared" si="3"/>
        <v/>
      </c>
      <c r="I56" s="310" t="str">
        <f>IF(ISBLANK($J$755),"",IF(ISBLANK($L$755),"",IF(Jan!$E59&gt;=$J$755,IF(Jan!$E59&lt;=$L$755,COUNTIF(Jan!L59:L59,"&gt;=0"),""),"")))</f>
        <v/>
      </c>
      <c r="J56" s="26"/>
      <c r="K56" s="12"/>
      <c r="L56" s="26"/>
      <c r="M56" s="25"/>
    </row>
    <row r="57" spans="1:13" ht="9.9499999999999993" hidden="1" customHeight="1" x14ac:dyDescent="0.2">
      <c r="A57" s="2"/>
      <c r="B57" s="304"/>
      <c r="C57" s="305" t="str">
        <f>IF(ISBLANK($J$755),"",IF(ISBLANK($L$755),"",IF(Jan!$E60&gt;=$J$755,IF(Jan!$E60&lt;=$L$755,IF(ISBLANK(Jan!G60),"",Jan!G60),""),"")))</f>
        <v/>
      </c>
      <c r="D57" s="305"/>
      <c r="E57" s="305" t="str">
        <f>IF(ISBLANK($J$755),"",IF(ISBLANK($L$755),"",IF(Jan!$E60&gt;=$J$755,IF(Jan!$E60&lt;=$L$755,IF(ISBLANK(Jan!R60),"",Jan!R60),""),"")))</f>
        <v/>
      </c>
      <c r="F57" s="307" t="str">
        <f>IF(ISBLANK($J$755),"",IF(ISBLANK($L$755),"",IF(Jan!$E60&gt;=$J$755,IF(Jan!$E60&lt;=$L$755,IF(ISBLANK(Jan!S60),"",Jan!S60),""),"")))</f>
        <v/>
      </c>
      <c r="G57" s="308" t="str">
        <f t="shared" si="2"/>
        <v/>
      </c>
      <c r="H57" s="309" t="str">
        <f t="shared" si="3"/>
        <v/>
      </c>
      <c r="I57" s="310" t="str">
        <f>IF(ISBLANK($J$755),"",IF(ISBLANK($L$755),"",IF(Jan!$E60&gt;=$J$755,IF(Jan!$E60&lt;=$L$755,COUNTIF(Jan!L60:L60,"&gt;=0"),""),"")))</f>
        <v/>
      </c>
      <c r="J57" s="26"/>
      <c r="K57" s="12"/>
      <c r="L57" s="26"/>
      <c r="M57" s="25"/>
    </row>
    <row r="58" spans="1:13" ht="9.9499999999999993" hidden="1" customHeight="1" x14ac:dyDescent="0.2">
      <c r="A58" s="2"/>
      <c r="B58" s="304"/>
      <c r="C58" s="305" t="str">
        <f>IF(ISBLANK($J$755),"",IF(ISBLANK($L$755),"",IF(Jan!$E61&gt;=$J$755,IF(Jan!$E61&lt;=$L$755,IF(ISBLANK(Jan!G61),"",Jan!G61),""),"")))</f>
        <v/>
      </c>
      <c r="D58" s="305"/>
      <c r="E58" s="305" t="str">
        <f>IF(ISBLANK($J$755),"",IF(ISBLANK($L$755),"",IF(Jan!$E61&gt;=$J$755,IF(Jan!$E61&lt;=$L$755,IF(ISBLANK(Jan!R61),"",Jan!R61),""),"")))</f>
        <v/>
      </c>
      <c r="F58" s="307" t="str">
        <f>IF(ISBLANK($J$755),"",IF(ISBLANK($L$755),"",IF(Jan!$E61&gt;=$J$755,IF(Jan!$E61&lt;=$L$755,IF(ISBLANK(Jan!S61),"",Jan!S61),""),"")))</f>
        <v/>
      </c>
      <c r="G58" s="308" t="str">
        <f t="shared" si="2"/>
        <v/>
      </c>
      <c r="H58" s="309" t="str">
        <f t="shared" si="3"/>
        <v/>
      </c>
      <c r="I58" s="310" t="str">
        <f>IF(ISBLANK($J$755),"",IF(ISBLANK($L$755),"",IF(Jan!$E61&gt;=$J$755,IF(Jan!$E61&lt;=$L$755,COUNTIF(Jan!L61:L61,"&gt;=0"),""),"")))</f>
        <v/>
      </c>
      <c r="J58" s="26"/>
      <c r="K58" s="12"/>
      <c r="L58" s="26"/>
      <c r="M58" s="25"/>
    </row>
    <row r="59" spans="1:13" ht="9.9499999999999993" hidden="1" customHeight="1" x14ac:dyDescent="0.2">
      <c r="A59" s="2"/>
      <c r="B59" s="304"/>
      <c r="C59" s="305" t="str">
        <f>IF(ISBLANK($J$755),"",IF(ISBLANK($L$755),"",IF(Jan!$E62&gt;=$J$755,IF(Jan!$E62&lt;=$L$755,IF(ISBLANK(Jan!G62),"",Jan!G62),""),"")))</f>
        <v/>
      </c>
      <c r="D59" s="305"/>
      <c r="E59" s="305" t="str">
        <f>IF(ISBLANK($J$755),"",IF(ISBLANK($L$755),"",IF(Jan!$E62&gt;=$J$755,IF(Jan!$E62&lt;=$L$755,IF(ISBLANK(Jan!R62),"",Jan!R62),""),"")))</f>
        <v/>
      </c>
      <c r="F59" s="307" t="str">
        <f>IF(ISBLANK($J$755),"",IF(ISBLANK($L$755),"",IF(Jan!$E62&gt;=$J$755,IF(Jan!$E62&lt;=$L$755,IF(ISBLANK(Jan!S62),"",Jan!S62),""),"")))</f>
        <v/>
      </c>
      <c r="G59" s="308" t="str">
        <f t="shared" si="2"/>
        <v/>
      </c>
      <c r="H59" s="309" t="str">
        <f t="shared" si="3"/>
        <v/>
      </c>
      <c r="I59" s="310" t="str">
        <f>IF(ISBLANK($J$755),"",IF(ISBLANK($L$755),"",IF(Jan!$E62&gt;=$J$755,IF(Jan!$E62&lt;=$L$755,COUNTIF(Jan!L62:L62,"&gt;=0"),""),"")))</f>
        <v/>
      </c>
      <c r="J59" s="26"/>
      <c r="K59" s="12"/>
      <c r="L59" s="26"/>
      <c r="M59" s="25"/>
    </row>
    <row r="60" spans="1:13" ht="9.9499999999999993" hidden="1" customHeight="1" x14ac:dyDescent="0.2">
      <c r="A60" s="2"/>
      <c r="B60" s="304"/>
      <c r="C60" s="305" t="str">
        <f>IF(ISBLANK($J$755),"",IF(ISBLANK($L$755),"",IF(Jan!$E63&gt;=$J$755,IF(Jan!$E63&lt;=$L$755,IF(ISBLANK(Jan!G63),"",Jan!G63),""),"")))</f>
        <v/>
      </c>
      <c r="D60" s="305"/>
      <c r="E60" s="305" t="str">
        <f>IF(ISBLANK($J$755),"",IF(ISBLANK($L$755),"",IF(Jan!$E63&gt;=$J$755,IF(Jan!$E63&lt;=$L$755,IF(ISBLANK(Jan!R63),"",Jan!R63),""),"")))</f>
        <v/>
      </c>
      <c r="F60" s="307" t="str">
        <f>IF(ISBLANK($J$755),"",IF(ISBLANK($L$755),"",IF(Jan!$E63&gt;=$J$755,IF(Jan!$E63&lt;=$L$755,IF(ISBLANK(Jan!S63),"",Jan!S63),""),"")))</f>
        <v/>
      </c>
      <c r="G60" s="308" t="str">
        <f t="shared" si="2"/>
        <v/>
      </c>
      <c r="H60" s="309" t="str">
        <f t="shared" si="3"/>
        <v/>
      </c>
      <c r="I60" s="310" t="str">
        <f>IF(ISBLANK($J$755),"",IF(ISBLANK($L$755),"",IF(Jan!$E63&gt;=$J$755,IF(Jan!$E63&lt;=$L$755,COUNTIF(Jan!L63:L63,"&gt;=0"),""),"")))</f>
        <v/>
      </c>
      <c r="J60" s="26"/>
      <c r="K60" s="12"/>
      <c r="L60" s="26"/>
      <c r="M60" s="25"/>
    </row>
    <row r="61" spans="1:13" ht="9.9499999999999993" hidden="1" customHeight="1" x14ac:dyDescent="0.2">
      <c r="A61" s="2"/>
      <c r="B61" s="304"/>
      <c r="C61" s="305" t="str">
        <f>IF(ISBLANK($J$755),"",IF(ISBLANK($L$755),"",IF(Jan!$E64&gt;=$J$755,IF(Jan!$E64&lt;=$L$755,IF(ISBLANK(Jan!G64),"",Jan!G64),""),"")))</f>
        <v/>
      </c>
      <c r="D61" s="305"/>
      <c r="E61" s="305" t="str">
        <f>IF(ISBLANK($J$755),"",IF(ISBLANK($L$755),"",IF(Jan!$E64&gt;=$J$755,IF(Jan!$E64&lt;=$L$755,IF(ISBLANK(Jan!R64),"",Jan!R64),""),"")))</f>
        <v/>
      </c>
      <c r="F61" s="307" t="str">
        <f>IF(ISBLANK($J$755),"",IF(ISBLANK($L$755),"",IF(Jan!$E64&gt;=$J$755,IF(Jan!$E64&lt;=$L$755,IF(ISBLANK(Jan!S64),"",Jan!S64),""),"")))</f>
        <v/>
      </c>
      <c r="G61" s="308" t="str">
        <f t="shared" si="2"/>
        <v/>
      </c>
      <c r="H61" s="309" t="str">
        <f t="shared" si="3"/>
        <v/>
      </c>
      <c r="I61" s="310" t="str">
        <f>IF(ISBLANK($J$755),"",IF(ISBLANK($L$755),"",IF(Jan!$E64&gt;=$J$755,IF(Jan!$E64&lt;=$L$755,COUNTIF(Jan!L64:L64,"&gt;=0"),""),"")))</f>
        <v/>
      </c>
      <c r="J61" s="26"/>
      <c r="K61" s="12"/>
      <c r="L61" s="26"/>
      <c r="M61" s="25"/>
    </row>
    <row r="62" spans="1:13" ht="9.9499999999999993" hidden="1" customHeight="1" x14ac:dyDescent="0.2">
      <c r="A62" s="2"/>
      <c r="B62" s="304"/>
      <c r="C62" s="305" t="str">
        <f>IF(ISBLANK($J$755),"",IF(ISBLANK($L$755),"",IF(Jan!$E65&gt;=$J$755,IF(Jan!$E65&lt;=$L$755,IF(ISBLANK(Jan!G65),"",Jan!G65),""),"")))</f>
        <v/>
      </c>
      <c r="D62" s="305"/>
      <c r="E62" s="305" t="str">
        <f>IF(ISBLANK($J$755),"",IF(ISBLANK($L$755),"",IF(Jan!$E65&gt;=$J$755,IF(Jan!$E65&lt;=$L$755,IF(ISBLANK(Jan!R65),"",Jan!R65),""),"")))</f>
        <v/>
      </c>
      <c r="F62" s="307" t="str">
        <f>IF(ISBLANK($J$755),"",IF(ISBLANK($L$755),"",IF(Jan!$E65&gt;=$J$755,IF(Jan!$E65&lt;=$L$755,IF(ISBLANK(Jan!S65),"",Jan!S65),""),"")))</f>
        <v/>
      </c>
      <c r="G62" s="308" t="str">
        <f t="shared" si="2"/>
        <v/>
      </c>
      <c r="H62" s="309" t="str">
        <f t="shared" si="3"/>
        <v/>
      </c>
      <c r="I62" s="310" t="str">
        <f>IF(ISBLANK($J$755),"",IF(ISBLANK($L$755),"",IF(Jan!$E65&gt;=$J$755,IF(Jan!$E65&lt;=$L$755,COUNTIF(Jan!L65:L65,"&gt;=0"),""),"")))</f>
        <v/>
      </c>
      <c r="J62" s="26"/>
      <c r="K62" s="12"/>
      <c r="L62" s="26"/>
      <c r="M62" s="25"/>
    </row>
    <row r="63" spans="1:13" ht="9.9499999999999993" hidden="1" customHeight="1" x14ac:dyDescent="0.2">
      <c r="A63" s="2"/>
      <c r="B63" s="304"/>
      <c r="C63" s="305" t="str">
        <f>IF(ISBLANK($J$755),"",IF(ISBLANK($L$755),"",IF(Jan!$E66&gt;=$J$755,IF(Jan!$E66&lt;=$L$755,IF(ISBLANK(Jan!G66),"",Jan!G66),""),"")))</f>
        <v/>
      </c>
      <c r="D63" s="305"/>
      <c r="E63" s="305" t="str">
        <f>IF(ISBLANK($J$755),"",IF(ISBLANK($L$755),"",IF(Jan!$E66&gt;=$J$755,IF(Jan!$E66&lt;=$L$755,IF(ISBLANK(Jan!R66),"",Jan!R66),""),"")))</f>
        <v/>
      </c>
      <c r="F63" s="307" t="str">
        <f>IF(ISBLANK($J$755),"",IF(ISBLANK($L$755),"",IF(Jan!$E66&gt;=$J$755,IF(Jan!$E66&lt;=$L$755,IF(ISBLANK(Jan!S66),"",Jan!S66),""),"")))</f>
        <v/>
      </c>
      <c r="G63" s="308" t="str">
        <f t="shared" si="2"/>
        <v/>
      </c>
      <c r="H63" s="309" t="str">
        <f t="shared" si="3"/>
        <v/>
      </c>
      <c r="I63" s="310" t="str">
        <f>IF(ISBLANK($J$755),"",IF(ISBLANK($L$755),"",IF(Jan!$E66&gt;=$J$755,IF(Jan!$E66&lt;=$L$755,COUNTIF(Jan!L66:L66,"&gt;=0"),""),"")))</f>
        <v/>
      </c>
      <c r="J63" s="26"/>
      <c r="K63" s="12"/>
      <c r="L63" s="26"/>
      <c r="M63" s="25"/>
    </row>
    <row r="64" spans="1:13" ht="9.9499999999999993" hidden="1" customHeight="1" x14ac:dyDescent="0.2">
      <c r="A64" s="2"/>
      <c r="B64" s="304"/>
      <c r="C64" s="305" t="str">
        <f>IF(ISBLANK($J$755),"",IF(ISBLANK($L$755),"",IF(Jan!$E67&gt;=$J$755,IF(Jan!$E67&lt;=$L$755,IF(ISBLANK(Jan!G67),"",Jan!G67),""),"")))</f>
        <v/>
      </c>
      <c r="D64" s="305"/>
      <c r="E64" s="305" t="str">
        <f>IF(ISBLANK($J$755),"",IF(ISBLANK($L$755),"",IF(Jan!$E67&gt;=$J$755,IF(Jan!$E67&lt;=$L$755,IF(ISBLANK(Jan!R67),"",Jan!R67),""),"")))</f>
        <v/>
      </c>
      <c r="F64" s="307" t="str">
        <f>IF(ISBLANK($J$755),"",IF(ISBLANK($L$755),"",IF(Jan!$E67&gt;=$J$755,IF(Jan!$E67&lt;=$L$755,IF(ISBLANK(Jan!S67),"",Jan!S67),""),"")))</f>
        <v/>
      </c>
      <c r="G64" s="308" t="str">
        <f t="shared" si="2"/>
        <v/>
      </c>
      <c r="H64" s="309" t="str">
        <f t="shared" si="3"/>
        <v/>
      </c>
      <c r="I64" s="310" t="str">
        <f>IF(ISBLANK($J$755),"",IF(ISBLANK($L$755),"",IF(Jan!$E67&gt;=$J$755,IF(Jan!$E67&lt;=$L$755,COUNTIF(Jan!L67:L67,"&gt;=0"),""),"")))</f>
        <v/>
      </c>
      <c r="J64" s="26"/>
      <c r="K64" s="12"/>
      <c r="L64" s="26"/>
      <c r="M64" s="25"/>
    </row>
    <row r="65" spans="1:13" ht="9.9499999999999993" hidden="1" customHeight="1" x14ac:dyDescent="0.2">
      <c r="A65" s="2"/>
      <c r="B65" s="304"/>
      <c r="C65" s="305" t="str">
        <f>IF(ISBLANK($J$755),"",IF(ISBLANK($L$755),"",IF(Jan!$E68&gt;=$J$755,IF(Jan!$E68&lt;=$L$755,IF(ISBLANK(Jan!G68),"",Jan!G68),""),"")))</f>
        <v/>
      </c>
      <c r="D65" s="305"/>
      <c r="E65" s="305" t="str">
        <f>IF(ISBLANK($J$755),"",IF(ISBLANK($L$755),"",IF(Jan!$E68&gt;=$J$755,IF(Jan!$E68&lt;=$L$755,IF(ISBLANK(Jan!R68),"",Jan!R68),""),"")))</f>
        <v/>
      </c>
      <c r="F65" s="307" t="str">
        <f>IF(ISBLANK($J$755),"",IF(ISBLANK($L$755),"",IF(Jan!$E68&gt;=$J$755,IF(Jan!$E68&lt;=$L$755,IF(ISBLANK(Jan!S68),"",Jan!S68),""),"")))</f>
        <v/>
      </c>
      <c r="G65" s="308" t="str">
        <f t="shared" si="2"/>
        <v/>
      </c>
      <c r="H65" s="309" t="str">
        <f t="shared" si="3"/>
        <v/>
      </c>
      <c r="I65" s="310" t="str">
        <f>IF(ISBLANK($J$755),"",IF(ISBLANK($L$755),"",IF(Jan!$E68&gt;=$J$755,IF(Jan!$E68&lt;=$L$755,COUNTIF(Jan!L68:L68,"&gt;=0"),""),"")))</f>
        <v/>
      </c>
      <c r="J65" s="26"/>
      <c r="K65" s="12"/>
      <c r="L65" s="26"/>
      <c r="M65" s="25"/>
    </row>
    <row r="66" spans="1:13" ht="9.9499999999999993" hidden="1" customHeight="1" x14ac:dyDescent="0.2">
      <c r="A66" s="2"/>
      <c r="B66" s="304"/>
      <c r="C66" s="305" t="str">
        <f>IF(ISBLANK($J$755),"",IF(ISBLANK($L$755),"",IF(Jan!$E69&gt;=$J$755,IF(Jan!$E69&lt;=$L$755,IF(ISBLANK(Jan!G69),"",Jan!G69),""),"")))</f>
        <v/>
      </c>
      <c r="D66" s="305"/>
      <c r="E66" s="305" t="str">
        <f>IF(ISBLANK($J$755),"",IF(ISBLANK($L$755),"",IF(Jan!$E69&gt;=$J$755,IF(Jan!$E69&lt;=$L$755,IF(ISBLANK(Jan!R69),"",Jan!R69),""),"")))</f>
        <v/>
      </c>
      <c r="F66" s="307" t="str">
        <f>IF(ISBLANK($J$755),"",IF(ISBLANK($L$755),"",IF(Jan!$E69&gt;=$J$755,IF(Jan!$E69&lt;=$L$755,IF(ISBLANK(Jan!S69),"",Jan!S69),""),"")))</f>
        <v/>
      </c>
      <c r="G66" s="308" t="str">
        <f t="shared" si="2"/>
        <v/>
      </c>
      <c r="H66" s="309" t="str">
        <f t="shared" si="3"/>
        <v/>
      </c>
      <c r="I66" s="310" t="str">
        <f>IF(ISBLANK($J$755),"",IF(ISBLANK($L$755),"",IF(Jan!$E69&gt;=$J$755,IF(Jan!$E69&lt;=$L$755,COUNTIF(Jan!L69:L69,"&gt;=0"),""),"")))</f>
        <v/>
      </c>
      <c r="J66" s="26"/>
      <c r="K66" s="12"/>
      <c r="L66" s="26"/>
      <c r="M66" s="25"/>
    </row>
    <row r="67" spans="1:13" ht="9.9499999999999993" hidden="1" customHeight="1" x14ac:dyDescent="0.2">
      <c r="A67" s="2"/>
      <c r="B67" s="304"/>
      <c r="C67" s="305" t="str">
        <f>IF(ISBLANK($J$755),"",IF(ISBLANK($L$755),"",IF(Jan!$E70&gt;=$J$755,IF(Jan!$E70&lt;=$L$755,IF(ISBLANK(Jan!G70),"",Jan!G70),""),"")))</f>
        <v/>
      </c>
      <c r="D67" s="305"/>
      <c r="E67" s="305" t="str">
        <f>IF(ISBLANK($J$755),"",IF(ISBLANK($L$755),"",IF(Jan!$E70&gt;=$J$755,IF(Jan!$E70&lt;=$L$755,IF(ISBLANK(Jan!R70),"",Jan!R70),""),"")))</f>
        <v/>
      </c>
      <c r="F67" s="307" t="str">
        <f>IF(ISBLANK($J$755),"",IF(ISBLANK($L$755),"",IF(Jan!$E70&gt;=$J$755,IF(Jan!$E70&lt;=$L$755,IF(ISBLANK(Jan!S70),"",Jan!S70),""),"")))</f>
        <v/>
      </c>
      <c r="G67" s="308" t="str">
        <f t="shared" si="2"/>
        <v/>
      </c>
      <c r="H67" s="309" t="str">
        <f t="shared" si="3"/>
        <v/>
      </c>
      <c r="I67" s="310" t="str">
        <f>IF(ISBLANK($J$755),"",IF(ISBLANK($L$755),"",IF(Jan!$E70&gt;=$J$755,IF(Jan!$E70&lt;=$L$755,COUNTIF(Jan!L70:L70,"&gt;=0"),""),"")))</f>
        <v/>
      </c>
      <c r="J67" s="26"/>
      <c r="K67" s="12"/>
      <c r="L67" s="26"/>
      <c r="M67" s="25"/>
    </row>
    <row r="68" spans="1:13" ht="9.9499999999999993" hidden="1" customHeight="1" x14ac:dyDescent="0.2">
      <c r="A68" s="2"/>
      <c r="B68" s="304"/>
      <c r="C68" s="305" t="str">
        <f>IF(ISBLANK($J$755),"",IF(ISBLANK($L$755),"",IF(Jan!$E71&gt;=$J$755,IF(Jan!$E71&lt;=$L$755,IF(ISBLANK(Jan!G71),"",Jan!G71),""),"")))</f>
        <v/>
      </c>
      <c r="D68" s="305"/>
      <c r="E68" s="305" t="str">
        <f>IF(ISBLANK($J$755),"",IF(ISBLANK($L$755),"",IF(Jan!$E71&gt;=$J$755,IF(Jan!$E71&lt;=$L$755,IF(ISBLANK(Jan!R71),"",Jan!R71),""),"")))</f>
        <v/>
      </c>
      <c r="F68" s="307" t="str">
        <f>IF(ISBLANK($J$755),"",IF(ISBLANK($L$755),"",IF(Jan!$E71&gt;=$J$755,IF(Jan!$E71&lt;=$L$755,IF(ISBLANK(Jan!S71),"",Jan!S71),""),"")))</f>
        <v/>
      </c>
      <c r="G68" s="308" t="str">
        <f t="shared" si="2"/>
        <v/>
      </c>
      <c r="H68" s="309" t="str">
        <f t="shared" si="3"/>
        <v/>
      </c>
      <c r="I68" s="310" t="str">
        <f>IF(ISBLANK($J$755),"",IF(ISBLANK($L$755),"",IF(Jan!$E71&gt;=$J$755,IF(Jan!$E71&lt;=$L$755,COUNTIF(Jan!L71:L71,"&gt;=0"),""),"")))</f>
        <v/>
      </c>
      <c r="J68" s="26"/>
      <c r="K68" s="12"/>
      <c r="L68" s="26"/>
      <c r="M68" s="25"/>
    </row>
    <row r="69" spans="1:13" ht="9.9499999999999993" hidden="1" customHeight="1" x14ac:dyDescent="0.2">
      <c r="A69" s="2"/>
      <c r="B69" s="304"/>
      <c r="C69" s="305" t="str">
        <f>IF(ISBLANK($J$755),"",IF(ISBLANK($L$755),"",IF(Jan!$E72&gt;=$J$755,IF(Jan!$E72&lt;=$L$755,IF(ISBLANK(Jan!G72),"",Jan!G72),""),"")))</f>
        <v/>
      </c>
      <c r="D69" s="305"/>
      <c r="E69" s="305" t="str">
        <f>IF(ISBLANK($J$755),"",IF(ISBLANK($L$755),"",IF(Jan!$E72&gt;=$J$755,IF(Jan!$E72&lt;=$L$755,IF(ISBLANK(Jan!R72),"",Jan!R72),""),"")))</f>
        <v/>
      </c>
      <c r="F69" s="307" t="str">
        <f>IF(ISBLANK($J$755),"",IF(ISBLANK($L$755),"",IF(Jan!$E72&gt;=$J$755,IF(Jan!$E72&lt;=$L$755,IF(ISBLANK(Jan!S72),"",Jan!S72),""),"")))</f>
        <v/>
      </c>
      <c r="G69" s="308" t="str">
        <f t="shared" si="2"/>
        <v/>
      </c>
      <c r="H69" s="309" t="str">
        <f t="shared" si="3"/>
        <v/>
      </c>
      <c r="I69" s="310" t="str">
        <f>IF(ISBLANK($J$755),"",IF(ISBLANK($L$755),"",IF(Jan!$E72&gt;=$J$755,IF(Jan!$E72&lt;=$L$755,COUNTIF(Jan!L72:L72,"&gt;=0"),""),"")))</f>
        <v/>
      </c>
      <c r="J69" s="26"/>
      <c r="K69" s="12"/>
      <c r="L69" s="26"/>
      <c r="M69" s="25"/>
    </row>
    <row r="70" spans="1:13" ht="9.9499999999999993" hidden="1" customHeight="1" x14ac:dyDescent="0.2">
      <c r="A70" s="2"/>
      <c r="B70" s="304"/>
      <c r="C70" s="305" t="str">
        <f>IF(ISBLANK($J$755),"",IF(ISBLANK($L$755),"",IF(Jan!$E73&gt;=$J$755,IF(Jan!$E73&lt;=$L$755,IF(ISBLANK(Jan!G73),"",Jan!G73),""),"")))</f>
        <v/>
      </c>
      <c r="D70" s="305"/>
      <c r="E70" s="305" t="str">
        <f>IF(ISBLANK($J$755),"",IF(ISBLANK($L$755),"",IF(Jan!$E73&gt;=$J$755,IF(Jan!$E73&lt;=$L$755,IF(ISBLANK(Jan!R73),"",Jan!R73),""),"")))</f>
        <v/>
      </c>
      <c r="F70" s="307" t="str">
        <f>IF(ISBLANK($J$755),"",IF(ISBLANK($L$755),"",IF(Jan!$E73&gt;=$J$755,IF(Jan!$E73&lt;=$L$755,IF(ISBLANK(Jan!S73),"",Jan!S73),""),"")))</f>
        <v/>
      </c>
      <c r="G70" s="308" t="str">
        <f t="shared" si="2"/>
        <v/>
      </c>
      <c r="H70" s="309" t="str">
        <f t="shared" si="3"/>
        <v/>
      </c>
      <c r="I70" s="310" t="str">
        <f>IF(ISBLANK($J$755),"",IF(ISBLANK($L$755),"",IF(Jan!$E73&gt;=$J$755,IF(Jan!$E73&lt;=$L$755,COUNTIF(Jan!L73:L73,"&gt;=0"),""),"")))</f>
        <v/>
      </c>
      <c r="J70" s="26"/>
      <c r="K70" s="12"/>
      <c r="L70" s="26"/>
      <c r="M70" s="25"/>
    </row>
    <row r="71" spans="1:13" ht="9.9499999999999993" hidden="1" customHeight="1" x14ac:dyDescent="0.2">
      <c r="A71" s="2"/>
      <c r="B71" s="304" t="s">
        <v>124</v>
      </c>
      <c r="C71" s="305" t="str">
        <f>IF(ISBLANK($J$755),"",IF(ISBLANK($L$755),"",IF(Feb!E9&gt;=$J$755,IF(Feb!$E9&lt;=$L$755,IF(ISBLANK(Feb!G9),"",Feb!G9),""),"")))</f>
        <v/>
      </c>
      <c r="D71" s="305" t="str">
        <f>IF(ISBLANK($J$755),"",IF(ISBLANK($L$755),"",IF(Feb!$E9&gt;=$J$755,IF(Feb!$E9&lt;=$L$755,IF(ISBLANK(Feb!I9),"",Feb!I9),""),"")))</f>
        <v/>
      </c>
      <c r="E71" s="306" t="str">
        <f>IF(ISBLANK($J$755),"",IF(ISBLANK($L$755),"",IF(Feb!$E9&gt;=$J$755,IF(Feb!$E9&lt;=$L$755,IF(ISBLANK(Feb!R9),"",Feb!R9),""),"")))</f>
        <v/>
      </c>
      <c r="F71" s="307" t="str">
        <f>IF(ISBLANK($J$755),"",IF(ISBLANK($L$755),"",IF(Feb!$E9&gt;=$J$755,IF(Feb!$E9&lt;=$L$755,IF(ISBLANK(Feb!S9),"",Feb!S9),""),"")))</f>
        <v/>
      </c>
      <c r="G71" s="308" t="str">
        <f>IF(ISNUMBER(F71),IF(F71=0,"",IF(E71=0,"",F71/E71)),"")</f>
        <v/>
      </c>
      <c r="H71" s="309" t="str">
        <f>IF(ISNUMBER(G71),IF(G71=0,"",IF(F71=0,"",E71/F71/24)),"")</f>
        <v/>
      </c>
      <c r="I71" s="310">
        <f>IF(ISBLANK($J$755),"",IF(ISBLANK($L$755),"",IF(Feb!$E9&gt;=$J$755,IF(Feb!$E9&lt;=$L$755,COUNTIF(Feb!L9:L9,"&gt;=0"),""),"")))</f>
        <v>0</v>
      </c>
      <c r="J71" s="26"/>
      <c r="K71" s="12"/>
      <c r="L71" s="26"/>
      <c r="M71" s="25"/>
    </row>
    <row r="72" spans="1:13" ht="9.9499999999999993" hidden="1" customHeight="1" x14ac:dyDescent="0.2">
      <c r="A72" s="2"/>
      <c r="B72" s="304"/>
      <c r="C72" s="305" t="str">
        <f>IF(ISBLANK($J$755),"",IF(ISBLANK($L$755),"",IF(Feb!E10&gt;=$J$755,IF(Feb!$E10&lt;=$L$755,IF(ISBLANK(Feb!G10),"",Feb!G10),""),"")))</f>
        <v/>
      </c>
      <c r="D72" s="305" t="str">
        <f>IF(ISBLANK($J$755),"",IF(ISBLANK($L$755),"",IF(Feb!$E10&gt;=$J$755,IF(Feb!$E10&lt;=$L$755,IF(ISBLANK(Feb!I10),"",Feb!I10),""),"")))</f>
        <v/>
      </c>
      <c r="E72" s="306" t="str">
        <f>IF(ISBLANK($J$755),"",IF(ISBLANK($L$755),"",IF(Feb!$E10&gt;=$J$755,IF(Feb!$E10&lt;=$L$755,IF(ISBLANK(Feb!R10),"",Feb!R10),""),"")))</f>
        <v/>
      </c>
      <c r="F72" s="307" t="str">
        <f>IF(ISBLANK($J$755),"",IF(ISBLANK($L$755),"",IF(Feb!$E10&gt;=$J$755,IF(Feb!$E10&lt;=$L$755,IF(ISBLANK(Feb!S10),"",Feb!S10),""),"")))</f>
        <v/>
      </c>
      <c r="G72" s="308" t="str">
        <f t="shared" ref="G72:G101" si="4">IF(ISNUMBER(F72),IF(F72=0,"",IF(E72=0,"",F72/E72)),"")</f>
        <v/>
      </c>
      <c r="H72" s="309" t="str">
        <f t="shared" ref="H72:H101" si="5">IF(ISNUMBER(G72),IF(G72=0,"",IF(F72=0,"",E72/F72/24)),"")</f>
        <v/>
      </c>
      <c r="I72" s="310">
        <f>IF(ISBLANK($J$755),"",IF(ISBLANK($L$755),"",IF(Feb!$E10&gt;=$J$755,IF(Feb!$E10&lt;=$L$755,COUNTIF(Feb!L10:L10,"&gt;=0"),""),"")))</f>
        <v>0</v>
      </c>
      <c r="J72" s="26"/>
      <c r="K72" s="12"/>
      <c r="L72" s="26"/>
      <c r="M72" s="25"/>
    </row>
    <row r="73" spans="1:13" ht="9.9499999999999993" hidden="1" customHeight="1" x14ac:dyDescent="0.2">
      <c r="A73" s="2"/>
      <c r="B73" s="304"/>
      <c r="C73" s="305" t="str">
        <f>IF(ISBLANK($J$755),"",IF(ISBLANK($L$755),"",IF(Feb!E11&gt;=$J$755,IF(Feb!$E11&lt;=$L$755,IF(ISBLANK(Feb!G11),"",Feb!G11),""),"")))</f>
        <v/>
      </c>
      <c r="D73" s="305" t="str">
        <f>IF(ISBLANK($J$755),"",IF(ISBLANK($L$755),"",IF(Feb!$E11&gt;=$J$755,IF(Feb!$E11&lt;=$L$755,IF(ISBLANK(Feb!I11),"",Feb!I11),""),"")))</f>
        <v/>
      </c>
      <c r="E73" s="306" t="str">
        <f>IF(ISBLANK($J$755),"",IF(ISBLANK($L$755),"",IF(Feb!$E11&gt;=$J$755,IF(Feb!$E11&lt;=$L$755,IF(ISBLANK(Feb!R11),"",Feb!R11),""),"")))</f>
        <v/>
      </c>
      <c r="F73" s="307" t="str">
        <f>IF(ISBLANK($J$755),"",IF(ISBLANK($L$755),"",IF(Feb!$E11&gt;=$J$755,IF(Feb!$E11&lt;=$L$755,IF(ISBLANK(Feb!S11),"",Feb!S11),""),"")))</f>
        <v/>
      </c>
      <c r="G73" s="308" t="str">
        <f t="shared" si="4"/>
        <v/>
      </c>
      <c r="H73" s="309" t="str">
        <f t="shared" si="5"/>
        <v/>
      </c>
      <c r="I73" s="310">
        <f>IF(ISBLANK($J$755),"",IF(ISBLANK($L$755),"",IF(Feb!$E11&gt;=$J$755,IF(Feb!$E11&lt;=$L$755,COUNTIF(Feb!L11:L11,"&gt;=0"),""),"")))</f>
        <v>0</v>
      </c>
      <c r="J73" s="26"/>
      <c r="K73" s="12"/>
      <c r="L73" s="26"/>
      <c r="M73" s="25"/>
    </row>
    <row r="74" spans="1:13" ht="9.9499999999999993" hidden="1" customHeight="1" x14ac:dyDescent="0.2">
      <c r="A74" s="2"/>
      <c r="B74" s="304"/>
      <c r="C74" s="305" t="str">
        <f>IF(ISBLANK($J$755),"",IF(ISBLANK($L$755),"",IF(Feb!E12&gt;=$J$755,IF(Feb!$E12&lt;=$L$755,IF(ISBLANK(Feb!G12),"",Feb!G12),""),"")))</f>
        <v/>
      </c>
      <c r="D74" s="305" t="str">
        <f>IF(ISBLANK($J$755),"",IF(ISBLANK($L$755),"",IF(Feb!$E12&gt;=$J$755,IF(Feb!$E12&lt;=$L$755,IF(ISBLANK(Feb!I12),"",Feb!I12),""),"")))</f>
        <v/>
      </c>
      <c r="E74" s="306" t="str">
        <f>IF(ISBLANK($J$755),"",IF(ISBLANK($L$755),"",IF(Feb!$E12&gt;=$J$755,IF(Feb!$E12&lt;=$L$755,IF(ISBLANK(Feb!R12),"",Feb!R12),""),"")))</f>
        <v/>
      </c>
      <c r="F74" s="307" t="str">
        <f>IF(ISBLANK($J$755),"",IF(ISBLANK($L$755),"",IF(Feb!$E12&gt;=$J$755,IF(Feb!$E12&lt;=$L$755,IF(ISBLANK(Feb!S12),"",Feb!S12),""),"")))</f>
        <v/>
      </c>
      <c r="G74" s="308" t="str">
        <f t="shared" si="4"/>
        <v/>
      </c>
      <c r="H74" s="309" t="str">
        <f t="shared" si="5"/>
        <v/>
      </c>
      <c r="I74" s="310">
        <f>IF(ISBLANK($J$755),"",IF(ISBLANK($L$755),"",IF(Feb!$E12&gt;=$J$755,IF(Feb!$E12&lt;=$L$755,COUNTIF(Feb!L12:L12,"&gt;=0"),""),"")))</f>
        <v>0</v>
      </c>
      <c r="J74" s="26"/>
      <c r="K74" s="12"/>
      <c r="L74" s="26"/>
      <c r="M74" s="25"/>
    </row>
    <row r="75" spans="1:13" ht="9.9499999999999993" hidden="1" customHeight="1" x14ac:dyDescent="0.2">
      <c r="A75" s="2"/>
      <c r="B75" s="304"/>
      <c r="C75" s="305" t="str">
        <f>IF(ISBLANK($J$755),"",IF(ISBLANK($L$755),"",IF(Feb!E13&gt;=$J$755,IF(Feb!$E13&lt;=$L$755,IF(ISBLANK(Feb!G13),"",Feb!G13),""),"")))</f>
        <v/>
      </c>
      <c r="D75" s="305" t="str">
        <f>IF(ISBLANK($J$755),"",IF(ISBLANK($L$755),"",IF(Feb!$E13&gt;=$J$755,IF(Feb!$E13&lt;=$L$755,IF(ISBLANK(Feb!I13),"",Feb!I13),""),"")))</f>
        <v/>
      </c>
      <c r="E75" s="306" t="str">
        <f>IF(ISBLANK($J$755),"",IF(ISBLANK($L$755),"",IF(Feb!$E13&gt;=$J$755,IF(Feb!$E13&lt;=$L$755,IF(ISBLANK(Feb!R13),"",Feb!R13),""),"")))</f>
        <v/>
      </c>
      <c r="F75" s="307" t="str">
        <f>IF(ISBLANK($J$755),"",IF(ISBLANK($L$755),"",IF(Feb!$E13&gt;=$J$755,IF(Feb!$E13&lt;=$L$755,IF(ISBLANK(Feb!S13),"",Feb!S13),""),"")))</f>
        <v/>
      </c>
      <c r="G75" s="308" t="str">
        <f t="shared" si="4"/>
        <v/>
      </c>
      <c r="H75" s="309" t="str">
        <f t="shared" si="5"/>
        <v/>
      </c>
      <c r="I75" s="310">
        <f>IF(ISBLANK($J$755),"",IF(ISBLANK($L$755),"",IF(Feb!$E13&gt;=$J$755,IF(Feb!$E13&lt;=$L$755,COUNTIF(Feb!L13:L13,"&gt;=0"),""),"")))</f>
        <v>0</v>
      </c>
      <c r="J75" s="26"/>
      <c r="K75" s="12"/>
      <c r="L75" s="26"/>
      <c r="M75" s="25"/>
    </row>
    <row r="76" spans="1:13" ht="9.9499999999999993" hidden="1" customHeight="1" x14ac:dyDescent="0.2">
      <c r="A76" s="2"/>
      <c r="B76" s="304"/>
      <c r="C76" s="305" t="str">
        <f>IF(ISBLANK($J$755),"",IF(ISBLANK($L$755),"",IF(Feb!E14&gt;=$J$755,IF(Feb!$E14&lt;=$L$755,IF(ISBLANK(Feb!G14),"",Feb!G14),""),"")))</f>
        <v/>
      </c>
      <c r="D76" s="305" t="str">
        <f>IF(ISBLANK($J$755),"",IF(ISBLANK($L$755),"",IF(Feb!$E14&gt;=$J$755,IF(Feb!$E14&lt;=$L$755,IF(ISBLANK(Feb!I14),"",Feb!I14),""),"")))</f>
        <v/>
      </c>
      <c r="E76" s="306" t="str">
        <f>IF(ISBLANK($J$755),"",IF(ISBLANK($L$755),"",IF(Feb!$E14&gt;=$J$755,IF(Feb!$E14&lt;=$L$755,IF(ISBLANK(Feb!R14),"",Feb!R14),""),"")))</f>
        <v/>
      </c>
      <c r="F76" s="307" t="str">
        <f>IF(ISBLANK($J$755),"",IF(ISBLANK($L$755),"",IF(Feb!$E14&gt;=$J$755,IF(Feb!$E14&lt;=$L$755,IF(ISBLANK(Feb!S14),"",Feb!S14),""),"")))</f>
        <v/>
      </c>
      <c r="G76" s="308" t="str">
        <f t="shared" si="4"/>
        <v/>
      </c>
      <c r="H76" s="309" t="str">
        <f t="shared" si="5"/>
        <v/>
      </c>
      <c r="I76" s="310">
        <f>IF(ISBLANK($J$755),"",IF(ISBLANK($L$755),"",IF(Feb!$E14&gt;=$J$755,IF(Feb!$E14&lt;=$L$755,COUNTIF(Feb!L14:L14,"&gt;=0"),""),"")))</f>
        <v>0</v>
      </c>
      <c r="J76" s="26"/>
      <c r="K76" s="12"/>
      <c r="L76" s="26"/>
      <c r="M76" s="25"/>
    </row>
    <row r="77" spans="1:13" ht="9.9499999999999993" hidden="1" customHeight="1" x14ac:dyDescent="0.2">
      <c r="A77" s="2"/>
      <c r="B77" s="304"/>
      <c r="C77" s="305" t="str">
        <f>IF(ISBLANK($J$755),"",IF(ISBLANK($L$755),"",IF(Feb!E15&gt;=$J$755,IF(Feb!$E15&lt;=$L$755,IF(ISBLANK(Feb!G15),"",Feb!G15),""),"")))</f>
        <v/>
      </c>
      <c r="D77" s="305" t="str">
        <f>IF(ISBLANK($J$755),"",IF(ISBLANK($L$755),"",IF(Feb!$E15&gt;=$J$755,IF(Feb!$E15&lt;=$L$755,IF(ISBLANK(Feb!I15),"",Feb!I15),""),"")))</f>
        <v/>
      </c>
      <c r="E77" s="306" t="str">
        <f>IF(ISBLANK($J$755),"",IF(ISBLANK($L$755),"",IF(Feb!$E15&gt;=$J$755,IF(Feb!$E15&lt;=$L$755,IF(ISBLANK(Feb!R15),"",Feb!R15),""),"")))</f>
        <v/>
      </c>
      <c r="F77" s="307" t="str">
        <f>IF(ISBLANK($J$755),"",IF(ISBLANK($L$755),"",IF(Feb!$E15&gt;=$J$755,IF(Feb!$E15&lt;=$L$755,IF(ISBLANK(Feb!S15),"",Feb!S15),""),"")))</f>
        <v/>
      </c>
      <c r="G77" s="308" t="str">
        <f t="shared" si="4"/>
        <v/>
      </c>
      <c r="H77" s="309" t="str">
        <f t="shared" si="5"/>
        <v/>
      </c>
      <c r="I77" s="310">
        <f>IF(ISBLANK($J$755),"",IF(ISBLANK($L$755),"",IF(Feb!$E15&gt;=$J$755,IF(Feb!$E15&lt;=$L$755,COUNTIF(Feb!L15:L15,"&gt;=0"),""),"")))</f>
        <v>0</v>
      </c>
      <c r="J77" s="26"/>
      <c r="K77" s="12"/>
      <c r="L77" s="26"/>
      <c r="M77" s="25"/>
    </row>
    <row r="78" spans="1:13" ht="9.9499999999999993" hidden="1" customHeight="1" x14ac:dyDescent="0.2">
      <c r="A78" s="2"/>
      <c r="B78" s="304"/>
      <c r="C78" s="305" t="str">
        <f>IF(ISBLANK($J$755),"",IF(ISBLANK($L$755),"",IF(Feb!E16&gt;=$J$755,IF(Feb!$E16&lt;=$L$755,IF(ISBLANK(Feb!G16),"",Feb!G16),""),"")))</f>
        <v/>
      </c>
      <c r="D78" s="305" t="str">
        <f>IF(ISBLANK($J$755),"",IF(ISBLANK($L$755),"",IF(Feb!$E16&gt;=$J$755,IF(Feb!$E16&lt;=$L$755,IF(ISBLANK(Feb!I16),"",Feb!I16),""),"")))</f>
        <v/>
      </c>
      <c r="E78" s="306" t="str">
        <f>IF(ISBLANK($J$755),"",IF(ISBLANK($L$755),"",IF(Feb!$E16&gt;=$J$755,IF(Feb!$E16&lt;=$L$755,IF(ISBLANK(Feb!R16),"",Feb!R16),""),"")))</f>
        <v/>
      </c>
      <c r="F78" s="307" t="str">
        <f>IF(ISBLANK($J$755),"",IF(ISBLANK($L$755),"",IF(Feb!$E16&gt;=$J$755,IF(Feb!$E16&lt;=$L$755,IF(ISBLANK(Feb!S16),"",Feb!S16),""),"")))</f>
        <v/>
      </c>
      <c r="G78" s="308" t="str">
        <f t="shared" si="4"/>
        <v/>
      </c>
      <c r="H78" s="309" t="str">
        <f t="shared" si="5"/>
        <v/>
      </c>
      <c r="I78" s="310">
        <f>IF(ISBLANK($J$755),"",IF(ISBLANK($L$755),"",IF(Feb!$E16&gt;=$J$755,IF(Feb!$E16&lt;=$L$755,COUNTIF(Feb!L16:L16,"&gt;=0"),""),"")))</f>
        <v>0</v>
      </c>
      <c r="J78" s="26"/>
      <c r="K78" s="12"/>
      <c r="L78" s="26"/>
      <c r="M78" s="25"/>
    </row>
    <row r="79" spans="1:13" ht="9.9499999999999993" hidden="1" customHeight="1" x14ac:dyDescent="0.2">
      <c r="A79" s="2"/>
      <c r="B79" s="304"/>
      <c r="C79" s="305" t="str">
        <f>IF(ISBLANK($J$755),"",IF(ISBLANK($L$755),"",IF(Feb!E17&gt;=$J$755,IF(Feb!$E17&lt;=$L$755,IF(ISBLANK(Feb!G17),"",Feb!G17),""),"")))</f>
        <v/>
      </c>
      <c r="D79" s="305" t="str">
        <f>IF(ISBLANK($J$755),"",IF(ISBLANK($L$755),"",IF(Feb!$E17&gt;=$J$755,IF(Feb!$E17&lt;=$L$755,IF(ISBLANK(Feb!I17),"",Feb!I17),""),"")))</f>
        <v/>
      </c>
      <c r="E79" s="306" t="str">
        <f>IF(ISBLANK($J$755),"",IF(ISBLANK($L$755),"",IF(Feb!$E17&gt;=$J$755,IF(Feb!$E17&lt;=$L$755,IF(ISBLANK(Feb!R17),"",Feb!R17),""),"")))</f>
        <v/>
      </c>
      <c r="F79" s="307" t="str">
        <f>IF(ISBLANK($J$755),"",IF(ISBLANK($L$755),"",IF(Feb!$E17&gt;=$J$755,IF(Feb!$E17&lt;=$L$755,IF(ISBLANK(Feb!S17),"",Feb!S17),""),"")))</f>
        <v/>
      </c>
      <c r="G79" s="308" t="str">
        <f t="shared" si="4"/>
        <v/>
      </c>
      <c r="H79" s="309" t="str">
        <f t="shared" si="5"/>
        <v/>
      </c>
      <c r="I79" s="310">
        <f>IF(ISBLANK($J$755),"",IF(ISBLANK($L$755),"",IF(Feb!$E17&gt;=$J$755,IF(Feb!$E17&lt;=$L$755,COUNTIF(Feb!L17:L17,"&gt;=0"),""),"")))</f>
        <v>0</v>
      </c>
      <c r="J79" s="26"/>
      <c r="K79" s="12"/>
      <c r="L79" s="26"/>
      <c r="M79" s="25"/>
    </row>
    <row r="80" spans="1:13" ht="9.9499999999999993" hidden="1" customHeight="1" x14ac:dyDescent="0.2">
      <c r="A80" s="2"/>
      <c r="B80" s="304"/>
      <c r="C80" s="305" t="str">
        <f>IF(ISBLANK($J$755),"",IF(ISBLANK($L$755),"",IF(Feb!E18&gt;=$J$755,IF(Feb!$E18&lt;=$L$755,IF(ISBLANK(Feb!G18),"",Feb!G18),""),"")))</f>
        <v/>
      </c>
      <c r="D80" s="305" t="str">
        <f>IF(ISBLANK($J$755),"",IF(ISBLANK($L$755),"",IF(Feb!$E18&gt;=$J$755,IF(Feb!$E18&lt;=$L$755,IF(ISBLANK(Feb!I18),"",Feb!I18),""),"")))</f>
        <v/>
      </c>
      <c r="E80" s="306" t="str">
        <f>IF(ISBLANK($J$755),"",IF(ISBLANK($L$755),"",IF(Feb!$E18&gt;=$J$755,IF(Feb!$E18&lt;=$L$755,IF(ISBLANK(Feb!R18),"",Feb!R18),""),"")))</f>
        <v/>
      </c>
      <c r="F80" s="307" t="str">
        <f>IF(ISBLANK($J$755),"",IF(ISBLANK($L$755),"",IF(Feb!$E18&gt;=$J$755,IF(Feb!$E18&lt;=$L$755,IF(ISBLANK(Feb!S18),"",Feb!S18),""),"")))</f>
        <v/>
      </c>
      <c r="G80" s="308" t="str">
        <f t="shared" si="4"/>
        <v/>
      </c>
      <c r="H80" s="309" t="str">
        <f t="shared" si="5"/>
        <v/>
      </c>
      <c r="I80" s="310">
        <f>IF(ISBLANK($J$755),"",IF(ISBLANK($L$755),"",IF(Feb!$E18&gt;=$J$755,IF(Feb!$E18&lt;=$L$755,COUNTIF(Feb!L18:L18,"&gt;=0"),""),"")))</f>
        <v>0</v>
      </c>
      <c r="J80" s="26"/>
      <c r="K80" s="12"/>
      <c r="L80" s="26"/>
      <c r="M80" s="25"/>
    </row>
    <row r="81" spans="1:13" ht="9.9499999999999993" hidden="1" customHeight="1" x14ac:dyDescent="0.2">
      <c r="A81" s="2"/>
      <c r="B81" s="304"/>
      <c r="C81" s="305" t="str">
        <f>IF(ISBLANK($J$755),"",IF(ISBLANK($L$755),"",IF(Feb!E19&gt;=$J$755,IF(Feb!$E19&lt;=$L$755,IF(ISBLANK(Feb!G19),"",Feb!G19),""),"")))</f>
        <v/>
      </c>
      <c r="D81" s="305" t="str">
        <f>IF(ISBLANK($J$755),"",IF(ISBLANK($L$755),"",IF(Feb!$E19&gt;=$J$755,IF(Feb!$E19&lt;=$L$755,IF(ISBLANK(Feb!I19),"",Feb!I19),""),"")))</f>
        <v/>
      </c>
      <c r="E81" s="306" t="str">
        <f>IF(ISBLANK($J$755),"",IF(ISBLANK($L$755),"",IF(Feb!$E19&gt;=$J$755,IF(Feb!$E19&lt;=$L$755,IF(ISBLANK(Feb!R19),"",Feb!R19),""),"")))</f>
        <v/>
      </c>
      <c r="F81" s="307" t="str">
        <f>IF(ISBLANK($J$755),"",IF(ISBLANK($L$755),"",IF(Feb!$E19&gt;=$J$755,IF(Feb!$E19&lt;=$L$755,IF(ISBLANK(Feb!S19),"",Feb!S19),""),"")))</f>
        <v/>
      </c>
      <c r="G81" s="308" t="str">
        <f t="shared" si="4"/>
        <v/>
      </c>
      <c r="H81" s="309" t="str">
        <f t="shared" si="5"/>
        <v/>
      </c>
      <c r="I81" s="310">
        <f>IF(ISBLANK($J$755),"",IF(ISBLANK($L$755),"",IF(Feb!$E19&gt;=$J$755,IF(Feb!$E19&lt;=$L$755,COUNTIF(Feb!L19:L19,"&gt;=0"),""),"")))</f>
        <v>0</v>
      </c>
      <c r="J81" s="26"/>
      <c r="K81" s="12"/>
      <c r="L81" s="26"/>
      <c r="M81" s="25"/>
    </row>
    <row r="82" spans="1:13" ht="9.9499999999999993" hidden="1" customHeight="1" x14ac:dyDescent="0.2">
      <c r="A82" s="2"/>
      <c r="B82" s="304"/>
      <c r="C82" s="305" t="str">
        <f>IF(ISBLANK($J$755),"",IF(ISBLANK($L$755),"",IF(Feb!E20&gt;=$J$755,IF(Feb!$E20&lt;=$L$755,IF(ISBLANK(Feb!G20),"",Feb!G20),""),"")))</f>
        <v/>
      </c>
      <c r="D82" s="305" t="str">
        <f>IF(ISBLANK($J$755),"",IF(ISBLANK($L$755),"",IF(Feb!$E20&gt;=$J$755,IF(Feb!$E20&lt;=$L$755,IF(ISBLANK(Feb!I20),"",Feb!I20),""),"")))</f>
        <v/>
      </c>
      <c r="E82" s="306" t="str">
        <f>IF(ISBLANK($J$755),"",IF(ISBLANK($L$755),"",IF(Feb!$E20&gt;=$J$755,IF(Feb!$E20&lt;=$L$755,IF(ISBLANK(Feb!R20),"",Feb!R20),""),"")))</f>
        <v/>
      </c>
      <c r="F82" s="307" t="str">
        <f>IF(ISBLANK($J$755),"",IF(ISBLANK($L$755),"",IF(Feb!$E20&gt;=$J$755,IF(Feb!$E20&lt;=$L$755,IF(ISBLANK(Feb!S20),"",Feb!S20),""),"")))</f>
        <v/>
      </c>
      <c r="G82" s="308" t="str">
        <f t="shared" si="4"/>
        <v/>
      </c>
      <c r="H82" s="309" t="str">
        <f t="shared" si="5"/>
        <v/>
      </c>
      <c r="I82" s="310">
        <f>IF(ISBLANK($J$755),"",IF(ISBLANK($L$755),"",IF(Feb!$E20&gt;=$J$755,IF(Feb!$E20&lt;=$L$755,COUNTIF(Feb!L20:L20,"&gt;=0"),""),"")))</f>
        <v>0</v>
      </c>
      <c r="J82" s="26"/>
      <c r="K82" s="12"/>
      <c r="L82" s="26"/>
      <c r="M82" s="25"/>
    </row>
    <row r="83" spans="1:13" ht="9.9499999999999993" hidden="1" customHeight="1" x14ac:dyDescent="0.2">
      <c r="A83" s="2"/>
      <c r="B83" s="304"/>
      <c r="C83" s="305" t="str">
        <f>IF(ISBLANK($J$755),"",IF(ISBLANK($L$755),"",IF(Feb!E21&gt;=$J$755,IF(Feb!$E21&lt;=$L$755,IF(ISBLANK(Feb!G21),"",Feb!G21),""),"")))</f>
        <v/>
      </c>
      <c r="D83" s="305" t="str">
        <f>IF(ISBLANK($J$755),"",IF(ISBLANK($L$755),"",IF(Feb!$E21&gt;=$J$755,IF(Feb!$E21&lt;=$L$755,IF(ISBLANK(Feb!I21),"",Feb!I21),""),"")))</f>
        <v/>
      </c>
      <c r="E83" s="306" t="str">
        <f>IF(ISBLANK($J$755),"",IF(ISBLANK($L$755),"",IF(Feb!$E21&gt;=$J$755,IF(Feb!$E21&lt;=$L$755,IF(ISBLANK(Feb!R21),"",Feb!R21),""),"")))</f>
        <v/>
      </c>
      <c r="F83" s="307" t="str">
        <f>IF(ISBLANK($J$755),"",IF(ISBLANK($L$755),"",IF(Feb!$E21&gt;=$J$755,IF(Feb!$E21&lt;=$L$755,IF(ISBLANK(Feb!S21),"",Feb!S21),""),"")))</f>
        <v/>
      </c>
      <c r="G83" s="308" t="str">
        <f t="shared" si="4"/>
        <v/>
      </c>
      <c r="H83" s="309" t="str">
        <f t="shared" si="5"/>
        <v/>
      </c>
      <c r="I83" s="310">
        <f>IF(ISBLANK($J$755),"",IF(ISBLANK($L$755),"",IF(Feb!$E21&gt;=$J$755,IF(Feb!$E21&lt;=$L$755,COUNTIF(Feb!L21:L21,"&gt;=0"),""),"")))</f>
        <v>0</v>
      </c>
      <c r="J83" s="26"/>
      <c r="K83" s="12"/>
      <c r="L83" s="26"/>
      <c r="M83" s="25"/>
    </row>
    <row r="84" spans="1:13" ht="9.9499999999999993" hidden="1" customHeight="1" x14ac:dyDescent="0.2">
      <c r="A84" s="2"/>
      <c r="B84" s="304"/>
      <c r="C84" s="305" t="str">
        <f>IF(ISBLANK($J$755),"",IF(ISBLANK($L$755),"",IF(Feb!E22&gt;=$J$755,IF(Feb!$E22&lt;=$L$755,IF(ISBLANK(Feb!G22),"",Feb!G22),""),"")))</f>
        <v/>
      </c>
      <c r="D84" s="305" t="str">
        <f>IF(ISBLANK($J$755),"",IF(ISBLANK($L$755),"",IF(Feb!$E22&gt;=$J$755,IF(Feb!$E22&lt;=$L$755,IF(ISBLANK(Feb!I22),"",Feb!I22),""),"")))</f>
        <v/>
      </c>
      <c r="E84" s="306" t="str">
        <f>IF(ISBLANK($J$755),"",IF(ISBLANK($L$755),"",IF(Feb!$E22&gt;=$J$755,IF(Feb!$E22&lt;=$L$755,IF(ISBLANK(Feb!R22),"",Feb!R22),""),"")))</f>
        <v/>
      </c>
      <c r="F84" s="307" t="str">
        <f>IF(ISBLANK($J$755),"",IF(ISBLANK($L$755),"",IF(Feb!$E22&gt;=$J$755,IF(Feb!$E22&lt;=$L$755,IF(ISBLANK(Feb!S22),"",Feb!S22),""),"")))</f>
        <v/>
      </c>
      <c r="G84" s="308" t="str">
        <f t="shared" si="4"/>
        <v/>
      </c>
      <c r="H84" s="309" t="str">
        <f t="shared" si="5"/>
        <v/>
      </c>
      <c r="I84" s="310">
        <f>IF(ISBLANK($J$755),"",IF(ISBLANK($L$755),"",IF(Feb!$E22&gt;=$J$755,IF(Feb!$E22&lt;=$L$755,COUNTIF(Feb!L22:L22,"&gt;=0"),""),"")))</f>
        <v>0</v>
      </c>
      <c r="J84" s="26"/>
      <c r="K84" s="12"/>
      <c r="L84" s="26"/>
      <c r="M84" s="25"/>
    </row>
    <row r="85" spans="1:13" ht="9.9499999999999993" hidden="1" customHeight="1" x14ac:dyDescent="0.2">
      <c r="A85" s="2"/>
      <c r="B85" s="304"/>
      <c r="C85" s="305" t="str">
        <f>IF(ISBLANK($J$755),"",IF(ISBLANK($L$755),"",IF(Feb!E23&gt;=$J$755,IF(Feb!$E23&lt;=$L$755,IF(ISBLANK(Feb!G23),"",Feb!G23),""),"")))</f>
        <v/>
      </c>
      <c r="D85" s="305" t="str">
        <f>IF(ISBLANK($J$755),"",IF(ISBLANK($L$755),"",IF(Feb!$E23&gt;=$J$755,IF(Feb!$E23&lt;=$L$755,IF(ISBLANK(Feb!I23),"",Feb!I23),""),"")))</f>
        <v/>
      </c>
      <c r="E85" s="306" t="str">
        <f>IF(ISBLANK($J$755),"",IF(ISBLANK($L$755),"",IF(Feb!$E23&gt;=$J$755,IF(Feb!$E23&lt;=$L$755,IF(ISBLANK(Feb!R23),"",Feb!R23),""),"")))</f>
        <v/>
      </c>
      <c r="F85" s="307" t="str">
        <f>IF(ISBLANK($J$755),"",IF(ISBLANK($L$755),"",IF(Feb!$E23&gt;=$J$755,IF(Feb!$E23&lt;=$L$755,IF(ISBLANK(Feb!S23),"",Feb!S23),""),"")))</f>
        <v/>
      </c>
      <c r="G85" s="308" t="str">
        <f t="shared" si="4"/>
        <v/>
      </c>
      <c r="H85" s="309" t="str">
        <f t="shared" si="5"/>
        <v/>
      </c>
      <c r="I85" s="310">
        <f>IF(ISBLANK($J$755),"",IF(ISBLANK($L$755),"",IF(Feb!$E23&gt;=$J$755,IF(Feb!$E23&lt;=$L$755,COUNTIF(Feb!L23:L23,"&gt;=0"),""),"")))</f>
        <v>0</v>
      </c>
      <c r="J85" s="26"/>
      <c r="K85" s="12"/>
      <c r="L85" s="26"/>
      <c r="M85" s="25"/>
    </row>
    <row r="86" spans="1:13" ht="9.9499999999999993" hidden="1" customHeight="1" x14ac:dyDescent="0.2">
      <c r="A86" s="2"/>
      <c r="B86" s="304"/>
      <c r="C86" s="305" t="str">
        <f>IF(ISBLANK($J$755),"",IF(ISBLANK($L$755),"",IF(Feb!E24&gt;=$J$755,IF(Feb!$E24&lt;=$L$755,IF(ISBLANK(Feb!G24),"",Feb!G24),""),"")))</f>
        <v/>
      </c>
      <c r="D86" s="305" t="str">
        <f>IF(ISBLANK($J$755),"",IF(ISBLANK($L$755),"",IF(Feb!$E24&gt;=$J$755,IF(Feb!$E24&lt;=$L$755,IF(ISBLANK(Feb!I24),"",Feb!I24),""),"")))</f>
        <v/>
      </c>
      <c r="E86" s="306" t="str">
        <f>IF(ISBLANK($J$755),"",IF(ISBLANK($L$755),"",IF(Feb!$E24&gt;=$J$755,IF(Feb!$E24&lt;=$L$755,IF(ISBLANK(Feb!R24),"",Feb!R24),""),"")))</f>
        <v/>
      </c>
      <c r="F86" s="307" t="str">
        <f>IF(ISBLANK($J$755),"",IF(ISBLANK($L$755),"",IF(Feb!$E24&gt;=$J$755,IF(Feb!$E24&lt;=$L$755,IF(ISBLANK(Feb!S24),"",Feb!S24),""),"")))</f>
        <v/>
      </c>
      <c r="G86" s="308" t="str">
        <f t="shared" si="4"/>
        <v/>
      </c>
      <c r="H86" s="309" t="str">
        <f t="shared" si="5"/>
        <v/>
      </c>
      <c r="I86" s="310">
        <f>IF(ISBLANK($J$755),"",IF(ISBLANK($L$755),"",IF(Feb!$E24&gt;=$J$755,IF(Feb!$E24&lt;=$L$755,COUNTIF(Feb!L24:L24,"&gt;=0"),""),"")))</f>
        <v>0</v>
      </c>
      <c r="J86" s="26"/>
      <c r="K86" s="12"/>
      <c r="L86" s="26"/>
      <c r="M86" s="25"/>
    </row>
    <row r="87" spans="1:13" ht="9.9499999999999993" hidden="1" customHeight="1" x14ac:dyDescent="0.2">
      <c r="A87" s="2"/>
      <c r="B87" s="304"/>
      <c r="C87" s="305" t="str">
        <f>IF(ISBLANK($J$755),"",IF(ISBLANK($L$755),"",IF(Feb!E25&gt;=$J$755,IF(Feb!$E25&lt;=$L$755,IF(ISBLANK(Feb!G25),"",Feb!G25),""),"")))</f>
        <v/>
      </c>
      <c r="D87" s="305" t="str">
        <f>IF(ISBLANK($J$755),"",IF(ISBLANK($L$755),"",IF(Feb!$E25&gt;=$J$755,IF(Feb!$E25&lt;=$L$755,IF(ISBLANK(Feb!I25),"",Feb!I25),""),"")))</f>
        <v/>
      </c>
      <c r="E87" s="306" t="str">
        <f>IF(ISBLANK($J$755),"",IF(ISBLANK($L$755),"",IF(Feb!$E25&gt;=$J$755,IF(Feb!$E25&lt;=$L$755,IF(ISBLANK(Feb!R25),"",Feb!R25),""),"")))</f>
        <v/>
      </c>
      <c r="F87" s="307" t="str">
        <f>IF(ISBLANK($J$755),"",IF(ISBLANK($L$755),"",IF(Feb!$E25&gt;=$J$755,IF(Feb!$E25&lt;=$L$755,IF(ISBLANK(Feb!S25),"",Feb!S25),""),"")))</f>
        <v/>
      </c>
      <c r="G87" s="308" t="str">
        <f t="shared" si="4"/>
        <v/>
      </c>
      <c r="H87" s="309" t="str">
        <f t="shared" si="5"/>
        <v/>
      </c>
      <c r="I87" s="310">
        <f>IF(ISBLANK($J$755),"",IF(ISBLANK($L$755),"",IF(Feb!$E25&gt;=$J$755,IF(Feb!$E25&lt;=$L$755,COUNTIF(Feb!L25:L25,"&gt;=0"),""),"")))</f>
        <v>0</v>
      </c>
      <c r="J87" s="26"/>
      <c r="K87" s="12"/>
      <c r="L87" s="26"/>
      <c r="M87" s="25"/>
    </row>
    <row r="88" spans="1:13" ht="9.9499999999999993" hidden="1" customHeight="1" x14ac:dyDescent="0.2">
      <c r="A88" s="2"/>
      <c r="B88" s="304"/>
      <c r="C88" s="305" t="str">
        <f>IF(ISBLANK($J$755),"",IF(ISBLANK($L$755),"",IF(Feb!E26&gt;=$J$755,IF(Feb!$E26&lt;=$L$755,IF(ISBLANK(Feb!G26),"",Feb!G26),""),"")))</f>
        <v/>
      </c>
      <c r="D88" s="305" t="str">
        <f>IF(ISBLANK($J$755),"",IF(ISBLANK($L$755),"",IF(Feb!$E26&gt;=$J$755,IF(Feb!$E26&lt;=$L$755,IF(ISBLANK(Feb!I26),"",Feb!I26),""),"")))</f>
        <v/>
      </c>
      <c r="E88" s="306" t="str">
        <f>IF(ISBLANK($J$755),"",IF(ISBLANK($L$755),"",IF(Feb!$E26&gt;=$J$755,IF(Feb!$E26&lt;=$L$755,IF(ISBLANK(Feb!R26),"",Feb!R26),""),"")))</f>
        <v/>
      </c>
      <c r="F88" s="307" t="str">
        <f>IF(ISBLANK($J$755),"",IF(ISBLANK($L$755),"",IF(Feb!$E26&gt;=$J$755,IF(Feb!$E26&lt;=$L$755,IF(ISBLANK(Feb!S26),"",Feb!S26),""),"")))</f>
        <v/>
      </c>
      <c r="G88" s="308" t="str">
        <f t="shared" si="4"/>
        <v/>
      </c>
      <c r="H88" s="309" t="str">
        <f t="shared" si="5"/>
        <v/>
      </c>
      <c r="I88" s="310">
        <f>IF(ISBLANK($J$755),"",IF(ISBLANK($L$755),"",IF(Feb!$E26&gt;=$J$755,IF(Feb!$E26&lt;=$L$755,COUNTIF(Feb!L26:L26,"&gt;=0"),""),"")))</f>
        <v>0</v>
      </c>
      <c r="J88" s="26"/>
      <c r="K88" s="12"/>
      <c r="L88" s="26"/>
      <c r="M88" s="25"/>
    </row>
    <row r="89" spans="1:13" ht="9.9499999999999993" hidden="1" customHeight="1" x14ac:dyDescent="0.2">
      <c r="A89" s="2"/>
      <c r="B89" s="304"/>
      <c r="C89" s="305" t="str">
        <f>IF(ISBLANK($J$755),"",IF(ISBLANK($L$755),"",IF(Feb!E27&gt;=$J$755,IF(Feb!$E27&lt;=$L$755,IF(ISBLANK(Feb!G27),"",Feb!G27),""),"")))</f>
        <v/>
      </c>
      <c r="D89" s="305" t="str">
        <f>IF(ISBLANK($J$755),"",IF(ISBLANK($L$755),"",IF(Feb!$E27&gt;=$J$755,IF(Feb!$E27&lt;=$L$755,IF(ISBLANK(Feb!I27),"",Feb!I27),""),"")))</f>
        <v/>
      </c>
      <c r="E89" s="306" t="str">
        <f>IF(ISBLANK($J$755),"",IF(ISBLANK($L$755),"",IF(Feb!$E27&gt;=$J$755,IF(Feb!$E27&lt;=$L$755,IF(ISBLANK(Feb!R27),"",Feb!R27),""),"")))</f>
        <v/>
      </c>
      <c r="F89" s="307" t="str">
        <f>IF(ISBLANK($J$755),"",IF(ISBLANK($L$755),"",IF(Feb!$E27&gt;=$J$755,IF(Feb!$E27&lt;=$L$755,IF(ISBLANK(Feb!S27),"",Feb!S27),""),"")))</f>
        <v/>
      </c>
      <c r="G89" s="308" t="str">
        <f t="shared" si="4"/>
        <v/>
      </c>
      <c r="H89" s="309" t="str">
        <f t="shared" si="5"/>
        <v/>
      </c>
      <c r="I89" s="310">
        <f>IF(ISBLANK($J$755),"",IF(ISBLANK($L$755),"",IF(Feb!$E27&gt;=$J$755,IF(Feb!$E27&lt;=$L$755,COUNTIF(Feb!L27:L27,"&gt;=0"),""),"")))</f>
        <v>0</v>
      </c>
      <c r="J89" s="26"/>
      <c r="K89" s="12"/>
      <c r="L89" s="26"/>
      <c r="M89" s="25"/>
    </row>
    <row r="90" spans="1:13" ht="9.9499999999999993" hidden="1" customHeight="1" x14ac:dyDescent="0.2">
      <c r="A90" s="2"/>
      <c r="B90" s="304"/>
      <c r="C90" s="305" t="str">
        <f>IF(ISBLANK($J$755),"",IF(ISBLANK($L$755),"",IF(Feb!E28&gt;=$J$755,IF(Feb!$E28&lt;=$L$755,IF(ISBLANK(Feb!G28),"",Feb!G28),""),"")))</f>
        <v/>
      </c>
      <c r="D90" s="305" t="str">
        <f>IF(ISBLANK($J$755),"",IF(ISBLANK($L$755),"",IF(Feb!$E28&gt;=$J$755,IF(Feb!$E28&lt;=$L$755,IF(ISBLANK(Feb!I28),"",Feb!I28),""),"")))</f>
        <v/>
      </c>
      <c r="E90" s="306" t="str">
        <f>IF(ISBLANK($J$755),"",IF(ISBLANK($L$755),"",IF(Feb!$E28&gt;=$J$755,IF(Feb!$E28&lt;=$L$755,IF(ISBLANK(Feb!R28),"",Feb!R28),""),"")))</f>
        <v/>
      </c>
      <c r="F90" s="307" t="str">
        <f>IF(ISBLANK($J$755),"",IF(ISBLANK($L$755),"",IF(Feb!$E28&gt;=$J$755,IF(Feb!$E28&lt;=$L$755,IF(ISBLANK(Feb!S28),"",Feb!S28),""),"")))</f>
        <v/>
      </c>
      <c r="G90" s="308" t="str">
        <f t="shared" si="4"/>
        <v/>
      </c>
      <c r="H90" s="309" t="str">
        <f t="shared" si="5"/>
        <v/>
      </c>
      <c r="I90" s="310">
        <f>IF(ISBLANK($J$755),"",IF(ISBLANK($L$755),"",IF(Feb!$E28&gt;=$J$755,IF(Feb!$E28&lt;=$L$755,COUNTIF(Feb!L28:L28,"&gt;=0"),""),"")))</f>
        <v>0</v>
      </c>
      <c r="J90" s="26"/>
      <c r="K90" s="12"/>
      <c r="L90" s="26"/>
      <c r="M90" s="25"/>
    </row>
    <row r="91" spans="1:13" ht="9.9499999999999993" hidden="1" customHeight="1" x14ac:dyDescent="0.2">
      <c r="A91" s="2"/>
      <c r="B91" s="304"/>
      <c r="C91" s="305" t="str">
        <f>IF(ISBLANK($J$755),"",IF(ISBLANK($L$755),"",IF(Feb!E29&gt;=$J$755,IF(Feb!$E29&lt;=$L$755,IF(ISBLANK(Feb!G29),"",Feb!G29),""),"")))</f>
        <v/>
      </c>
      <c r="D91" s="305" t="str">
        <f>IF(ISBLANK($J$755),"",IF(ISBLANK($L$755),"",IF(Feb!$E29&gt;=$J$755,IF(Feb!$E29&lt;=$L$755,IF(ISBLANK(Feb!I29),"",Feb!I29),""),"")))</f>
        <v/>
      </c>
      <c r="E91" s="306" t="str">
        <f>IF(ISBLANK($J$755),"",IF(ISBLANK($L$755),"",IF(Feb!$E29&gt;=$J$755,IF(Feb!$E29&lt;=$L$755,IF(ISBLANK(Feb!R29),"",Feb!R29),""),"")))</f>
        <v/>
      </c>
      <c r="F91" s="307" t="str">
        <f>IF(ISBLANK($J$755),"",IF(ISBLANK($L$755),"",IF(Feb!$E29&gt;=$J$755,IF(Feb!$E29&lt;=$L$755,IF(ISBLANK(Feb!S29),"",Feb!S29),""),"")))</f>
        <v/>
      </c>
      <c r="G91" s="308" t="str">
        <f t="shared" si="4"/>
        <v/>
      </c>
      <c r="H91" s="309" t="str">
        <f t="shared" si="5"/>
        <v/>
      </c>
      <c r="I91" s="310">
        <f>IF(ISBLANK($J$755),"",IF(ISBLANK($L$755),"",IF(Feb!$E29&gt;=$J$755,IF(Feb!$E29&lt;=$L$755,COUNTIF(Feb!L29:L29,"&gt;=0"),""),"")))</f>
        <v>0</v>
      </c>
      <c r="J91" s="26"/>
      <c r="K91" s="12"/>
      <c r="L91" s="26"/>
      <c r="M91" s="25"/>
    </row>
    <row r="92" spans="1:13" ht="9.9499999999999993" hidden="1" customHeight="1" x14ac:dyDescent="0.2">
      <c r="A92" s="2"/>
      <c r="B92" s="304"/>
      <c r="C92" s="305" t="str">
        <f>IF(ISBLANK($J$755),"",IF(ISBLANK($L$755),"",IF(Feb!E30&gt;=$J$755,IF(Feb!$E30&lt;=$L$755,IF(ISBLANK(Feb!G30),"",Feb!G30),""),"")))</f>
        <v/>
      </c>
      <c r="D92" s="305" t="str">
        <f>IF(ISBLANK($J$755),"",IF(ISBLANK($L$755),"",IF(Feb!$E30&gt;=$J$755,IF(Feb!$E30&lt;=$L$755,IF(ISBLANK(Feb!I30),"",Feb!I30),""),"")))</f>
        <v/>
      </c>
      <c r="E92" s="306" t="str">
        <f>IF(ISBLANK($J$755),"",IF(ISBLANK($L$755),"",IF(Feb!$E30&gt;=$J$755,IF(Feb!$E30&lt;=$L$755,IF(ISBLANK(Feb!R30),"",Feb!R30),""),"")))</f>
        <v/>
      </c>
      <c r="F92" s="307" t="str">
        <f>IF(ISBLANK($J$755),"",IF(ISBLANK($L$755),"",IF(Feb!$E30&gt;=$J$755,IF(Feb!$E30&lt;=$L$755,IF(ISBLANK(Feb!S30),"",Feb!S30),""),"")))</f>
        <v/>
      </c>
      <c r="G92" s="308" t="str">
        <f t="shared" si="4"/>
        <v/>
      </c>
      <c r="H92" s="309" t="str">
        <f t="shared" si="5"/>
        <v/>
      </c>
      <c r="I92" s="310">
        <f>IF(ISBLANK($J$755),"",IF(ISBLANK($L$755),"",IF(Feb!$E30&gt;=$J$755,IF(Feb!$E30&lt;=$L$755,COUNTIF(Feb!L30:L30,"&gt;=0"),""),"")))</f>
        <v>0</v>
      </c>
      <c r="J92" s="26"/>
      <c r="K92" s="12"/>
      <c r="L92" s="26"/>
      <c r="M92" s="25"/>
    </row>
    <row r="93" spans="1:13" ht="9.9499999999999993" hidden="1" customHeight="1" x14ac:dyDescent="0.2">
      <c r="A93" s="2"/>
      <c r="B93" s="304"/>
      <c r="C93" s="305" t="str">
        <f>IF(ISBLANK($J$755),"",IF(ISBLANK($L$755),"",IF(Feb!E31&gt;=$J$755,IF(Feb!$E31&lt;=$L$755,IF(ISBLANK(Feb!G31),"",Feb!G31),""),"")))</f>
        <v/>
      </c>
      <c r="D93" s="305" t="str">
        <f>IF(ISBLANK($J$755),"",IF(ISBLANK($L$755),"",IF(Feb!$E31&gt;=$J$755,IF(Feb!$E31&lt;=$L$755,IF(ISBLANK(Feb!I31),"",Feb!I31),""),"")))</f>
        <v/>
      </c>
      <c r="E93" s="306" t="str">
        <f>IF(ISBLANK($J$755),"",IF(ISBLANK($L$755),"",IF(Feb!$E31&gt;=$J$755,IF(Feb!$E31&lt;=$L$755,IF(ISBLANK(Feb!R31),"",Feb!R31),""),"")))</f>
        <v/>
      </c>
      <c r="F93" s="307" t="str">
        <f>IF(ISBLANK($J$755),"",IF(ISBLANK($L$755),"",IF(Feb!$E31&gt;=$J$755,IF(Feb!$E31&lt;=$L$755,IF(ISBLANK(Feb!S31),"",Feb!S31),""),"")))</f>
        <v/>
      </c>
      <c r="G93" s="308" t="str">
        <f t="shared" si="4"/>
        <v/>
      </c>
      <c r="H93" s="309" t="str">
        <f t="shared" si="5"/>
        <v/>
      </c>
      <c r="I93" s="310">
        <f>IF(ISBLANK($J$755),"",IF(ISBLANK($L$755),"",IF(Feb!$E31&gt;=$J$755,IF(Feb!$E31&lt;=$L$755,COUNTIF(Feb!L31:L31,"&gt;=0"),""),"")))</f>
        <v>0</v>
      </c>
      <c r="J93" s="26"/>
      <c r="K93" s="12"/>
      <c r="L93" s="26"/>
      <c r="M93" s="25"/>
    </row>
    <row r="94" spans="1:13" ht="9.9499999999999993" hidden="1" customHeight="1" x14ac:dyDescent="0.2">
      <c r="A94" s="2"/>
      <c r="B94" s="304"/>
      <c r="C94" s="305" t="str">
        <f>IF(ISBLANK($J$755),"",IF(ISBLANK($L$755),"",IF(Feb!E32&gt;=$J$755,IF(Feb!$E32&lt;=$L$755,IF(ISBLANK(Feb!G32),"",Feb!G32),""),"")))</f>
        <v/>
      </c>
      <c r="D94" s="305" t="str">
        <f>IF(ISBLANK($J$755),"",IF(ISBLANK($L$755),"",IF(Feb!$E32&gt;=$J$755,IF(Feb!$E32&lt;=$L$755,IF(ISBLANK(Feb!I32),"",Feb!I32),""),"")))</f>
        <v/>
      </c>
      <c r="E94" s="306" t="str">
        <f>IF(ISBLANK($J$755),"",IF(ISBLANK($L$755),"",IF(Feb!$E32&gt;=$J$755,IF(Feb!$E32&lt;=$L$755,IF(ISBLANK(Feb!R32),"",Feb!R32),""),"")))</f>
        <v/>
      </c>
      <c r="F94" s="307" t="str">
        <f>IF(ISBLANK($J$755),"",IF(ISBLANK($L$755),"",IF(Feb!$E32&gt;=$J$755,IF(Feb!$E32&lt;=$L$755,IF(ISBLANK(Feb!S32),"",Feb!S32),""),"")))</f>
        <v/>
      </c>
      <c r="G94" s="308" t="str">
        <f t="shared" si="4"/>
        <v/>
      </c>
      <c r="H94" s="309" t="str">
        <f t="shared" si="5"/>
        <v/>
      </c>
      <c r="I94" s="310">
        <f>IF(ISBLANK($J$755),"",IF(ISBLANK($L$755),"",IF(Feb!$E32&gt;=$J$755,IF(Feb!$E32&lt;=$L$755,COUNTIF(Feb!L32:L32,"&gt;=0"),""),"")))</f>
        <v>0</v>
      </c>
      <c r="J94" s="26"/>
      <c r="K94" s="12"/>
      <c r="L94" s="26"/>
      <c r="M94" s="25"/>
    </row>
    <row r="95" spans="1:13" ht="9.9499999999999993" hidden="1" customHeight="1" x14ac:dyDescent="0.2">
      <c r="A95" s="2"/>
      <c r="B95" s="304"/>
      <c r="C95" s="305" t="str">
        <f>IF(ISBLANK($J$755),"",IF(ISBLANK($L$755),"",IF(Feb!E33&gt;=$J$755,IF(Feb!$E33&lt;=$L$755,IF(ISBLANK(Feb!G33),"",Feb!G33),""),"")))</f>
        <v/>
      </c>
      <c r="D95" s="305" t="str">
        <f>IF(ISBLANK($J$755),"",IF(ISBLANK($L$755),"",IF(Feb!$E33&gt;=$J$755,IF(Feb!$E33&lt;=$L$755,IF(ISBLANK(Feb!I33),"",Feb!I33),""),"")))</f>
        <v/>
      </c>
      <c r="E95" s="306" t="str">
        <f>IF(ISBLANK($J$755),"",IF(ISBLANK($L$755),"",IF(Feb!$E33&gt;=$J$755,IF(Feb!$E33&lt;=$L$755,IF(ISBLANK(Feb!R33),"",Feb!R33),""),"")))</f>
        <v/>
      </c>
      <c r="F95" s="307" t="str">
        <f>IF(ISBLANK($J$755),"",IF(ISBLANK($L$755),"",IF(Feb!$E33&gt;=$J$755,IF(Feb!$E33&lt;=$L$755,IF(ISBLANK(Feb!S33),"",Feb!S33),""),"")))</f>
        <v/>
      </c>
      <c r="G95" s="308" t="str">
        <f t="shared" si="4"/>
        <v/>
      </c>
      <c r="H95" s="309" t="str">
        <f t="shared" si="5"/>
        <v/>
      </c>
      <c r="I95" s="310">
        <f>IF(ISBLANK($J$755),"",IF(ISBLANK($L$755),"",IF(Feb!$E33&gt;=$J$755,IF(Feb!$E33&lt;=$L$755,COUNTIF(Feb!L33:L33,"&gt;=0"),""),"")))</f>
        <v>0</v>
      </c>
      <c r="J95" s="26"/>
      <c r="K95" s="12"/>
      <c r="L95" s="26"/>
      <c r="M95" s="25"/>
    </row>
    <row r="96" spans="1:13" ht="9.9499999999999993" hidden="1" customHeight="1" x14ac:dyDescent="0.2">
      <c r="A96" s="2"/>
      <c r="B96" s="304"/>
      <c r="C96" s="305" t="str">
        <f>IF(ISBLANK($J$755),"",IF(ISBLANK($L$755),"",IF(Feb!E34&gt;=$J$755,IF(Feb!$E34&lt;=$L$755,IF(ISBLANK(Feb!G34),"",Feb!G34),""),"")))</f>
        <v/>
      </c>
      <c r="D96" s="305" t="str">
        <f>IF(ISBLANK($J$755),"",IF(ISBLANK($L$755),"",IF(Feb!$E34&gt;=$J$755,IF(Feb!$E34&lt;=$L$755,IF(ISBLANK(Feb!I34),"",Feb!I34),""),"")))</f>
        <v/>
      </c>
      <c r="E96" s="306" t="str">
        <f>IF(ISBLANK($J$755),"",IF(ISBLANK($L$755),"",IF(Feb!$E34&gt;=$J$755,IF(Feb!$E34&lt;=$L$755,IF(ISBLANK(Feb!R34),"",Feb!R34),""),"")))</f>
        <v/>
      </c>
      <c r="F96" s="307" t="str">
        <f>IF(ISBLANK($J$755),"",IF(ISBLANK($L$755),"",IF(Feb!$E34&gt;=$J$755,IF(Feb!$E34&lt;=$L$755,IF(ISBLANK(Feb!S34),"",Feb!S34),""),"")))</f>
        <v/>
      </c>
      <c r="G96" s="308" t="str">
        <f t="shared" si="4"/>
        <v/>
      </c>
      <c r="H96" s="309" t="str">
        <f t="shared" si="5"/>
        <v/>
      </c>
      <c r="I96" s="310">
        <f>IF(ISBLANK($J$755),"",IF(ISBLANK($L$755),"",IF(Feb!$E34&gt;=$J$755,IF(Feb!$E34&lt;=$L$755,COUNTIF(Feb!L34:L34,"&gt;=0"),""),"")))</f>
        <v>0</v>
      </c>
      <c r="J96" s="26"/>
      <c r="K96" s="12"/>
      <c r="L96" s="26"/>
      <c r="M96" s="25"/>
    </row>
    <row r="97" spans="1:13" ht="9.9499999999999993" hidden="1" customHeight="1" x14ac:dyDescent="0.2">
      <c r="A97" s="2"/>
      <c r="B97" s="304"/>
      <c r="C97" s="305" t="str">
        <f>IF(ISBLANK($J$755),"",IF(ISBLANK($L$755),"",IF(Feb!E35&gt;=$J$755,IF(Feb!$E35&lt;=$L$755,IF(ISBLANK(Feb!G35),"",Feb!G35),""),"")))</f>
        <v/>
      </c>
      <c r="D97" s="305" t="str">
        <f>IF(ISBLANK($J$755),"",IF(ISBLANK($L$755),"",IF(Feb!$E35&gt;=$J$755,IF(Feb!$E35&lt;=$L$755,IF(ISBLANK(Feb!I35),"",Feb!I35),""),"")))</f>
        <v/>
      </c>
      <c r="E97" s="306" t="str">
        <f>IF(ISBLANK($J$755),"",IF(ISBLANK($L$755),"",IF(Feb!$E35&gt;=$J$755,IF(Feb!$E35&lt;=$L$755,IF(ISBLANK(Feb!R35),"",Feb!R35),""),"")))</f>
        <v/>
      </c>
      <c r="F97" s="307" t="str">
        <f>IF(ISBLANK($J$755),"",IF(ISBLANK($L$755),"",IF(Feb!$E35&gt;=$J$755,IF(Feb!$E35&lt;=$L$755,IF(ISBLANK(Feb!S35),"",Feb!S35),""),"")))</f>
        <v/>
      </c>
      <c r="G97" s="308" t="str">
        <f t="shared" si="4"/>
        <v/>
      </c>
      <c r="H97" s="309" t="str">
        <f t="shared" si="5"/>
        <v/>
      </c>
      <c r="I97" s="310">
        <f>IF(ISBLANK($J$755),"",IF(ISBLANK($L$755),"",IF(Feb!$E35&gt;=$J$755,IF(Feb!$E35&lt;=$L$755,COUNTIF(Feb!L35:L35,"&gt;=0"),""),"")))</f>
        <v>0</v>
      </c>
      <c r="J97" s="26"/>
      <c r="K97" s="12"/>
      <c r="L97" s="26"/>
      <c r="M97" s="25"/>
    </row>
    <row r="98" spans="1:13" ht="9.9499999999999993" hidden="1" customHeight="1" x14ac:dyDescent="0.2">
      <c r="A98" s="2"/>
      <c r="B98" s="304"/>
      <c r="C98" s="305" t="str">
        <f>IF(ISBLANK($J$755),"",IF(ISBLANK($L$755),"",IF(Feb!E36&gt;=$J$755,IF(Feb!$E36&lt;=$L$755,IF(ISBLANK(Feb!G36),"",Feb!G36),""),"")))</f>
        <v/>
      </c>
      <c r="D98" s="305" t="str">
        <f>IF(ISBLANK($J$755),"",IF(ISBLANK($L$755),"",IF(Feb!$E36&gt;=$J$755,IF(Feb!$E36&lt;=$L$755,IF(ISBLANK(Feb!I36),"",Feb!I36),""),"")))</f>
        <v/>
      </c>
      <c r="E98" s="306" t="str">
        <f>IF(ISBLANK($J$755),"",IF(ISBLANK($L$755),"",IF(Feb!$E36&gt;=$J$755,IF(Feb!$E36&lt;=$L$755,IF(ISBLANK(Feb!R36),"",Feb!R36),""),"")))</f>
        <v/>
      </c>
      <c r="F98" s="307" t="str">
        <f>IF(ISBLANK($J$755),"",IF(ISBLANK($L$755),"",IF(Feb!$E36&gt;=$J$755,IF(Feb!$E36&lt;=$L$755,IF(ISBLANK(Feb!S36),"",Feb!S36),""),"")))</f>
        <v/>
      </c>
      <c r="G98" s="308" t="str">
        <f t="shared" si="4"/>
        <v/>
      </c>
      <c r="H98" s="309" t="str">
        <f t="shared" si="5"/>
        <v/>
      </c>
      <c r="I98" s="310">
        <f>IF(ISBLANK($J$755),"",IF(ISBLANK($L$755),"",IF(Feb!$E36&gt;=$J$755,IF(Feb!$E36&lt;=$L$755,COUNTIF(Feb!L36:L36,"&gt;=0"),""),"")))</f>
        <v>0</v>
      </c>
      <c r="J98" s="26"/>
      <c r="K98" s="12"/>
      <c r="L98" s="26"/>
      <c r="M98" s="25"/>
    </row>
    <row r="99" spans="1:13" ht="9.9499999999999993" hidden="1" customHeight="1" x14ac:dyDescent="0.2">
      <c r="A99" s="2"/>
      <c r="B99" s="304"/>
      <c r="C99" s="305" t="str">
        <f>IF(ISBLANK($J$755),"",IF(ISBLANK($L$755),"",IF(Feb!E37&gt;=$J$755,IF(Feb!$E37&lt;=$L$755,IF(ISBLANK(Feb!G37),"",Feb!G37),""),"")))</f>
        <v/>
      </c>
      <c r="D99" s="305" t="str">
        <f>IF(ISBLANK($J$755),"",IF(ISBLANK($L$755),"",IF(Feb!$E37&gt;=$J$755,IF(Feb!$E37&lt;=$L$755,IF(ISBLANK(Feb!I37),"",Feb!I37),""),"")))</f>
        <v/>
      </c>
      <c r="E99" s="306" t="str">
        <f>IF(ISBLANK($J$755),"",IF(ISBLANK($L$755),"",IF(Feb!$E37&gt;=$J$755,IF(Feb!$E37&lt;=$L$755,IF(ISBLANK(Feb!R37),"",Feb!R37),""),"")))</f>
        <v/>
      </c>
      <c r="F99" s="307" t="str">
        <f>IF(ISBLANK($J$755),"",IF(ISBLANK($L$755),"",IF(Feb!$E37&gt;=$J$755,IF(Feb!$E37&lt;=$L$755,IF(ISBLANK(Feb!S37),"",Feb!S37),""),"")))</f>
        <v/>
      </c>
      <c r="G99" s="308" t="str">
        <f t="shared" si="4"/>
        <v/>
      </c>
      <c r="H99" s="309" t="str">
        <f t="shared" si="5"/>
        <v/>
      </c>
      <c r="I99" s="310" t="str">
        <f>IF(ISBLANK($J$755),"",IF(ISBLANK($L$755),"",IF(Feb!$E37&gt;=$J$755,IF(Feb!$E37&lt;=$L$755,COUNTIF(Feb!L37:L37,"&gt;=0"),""),"")))</f>
        <v/>
      </c>
      <c r="J99" s="26"/>
      <c r="K99" s="12"/>
      <c r="L99" s="26"/>
      <c r="M99" s="25"/>
    </row>
    <row r="100" spans="1:13" ht="9.9499999999999993" hidden="1" customHeight="1" x14ac:dyDescent="0.2">
      <c r="A100" s="2"/>
      <c r="B100" s="304"/>
      <c r="C100" s="305" t="str">
        <f>IF(ISBLANK($J$755),"",IF(ISBLANK($L$755),"",IF(Feb!E38&gt;=$J$755,IF(Feb!$E38&lt;=$L$755,IF(ISBLANK(Feb!G38),"",Feb!G38),""),"")))</f>
        <v/>
      </c>
      <c r="D100" s="305" t="str">
        <f>IF(ISBLANK($J$755),"",IF(ISBLANK($L$755),"",IF(Feb!$E38&gt;=$J$755,IF(Feb!$E38&lt;=$L$755,IF(ISBLANK(Feb!I38),"",Feb!I38),""),"")))</f>
        <v/>
      </c>
      <c r="E100" s="306" t="str">
        <f>IF(ISBLANK($J$755),"",IF(ISBLANK($L$755),"",IF(Feb!$E38&gt;=$J$755,IF(Feb!$E38&lt;=$L$755,IF(ISBLANK(Feb!R38),"",Feb!R38),""),"")))</f>
        <v/>
      </c>
      <c r="F100" s="307" t="str">
        <f>IF(ISBLANK($J$755),"",IF(ISBLANK($L$755),"",IF(Feb!$E38&gt;=$J$755,IF(Feb!$E38&lt;=$L$755,IF(ISBLANK(Feb!S38),"",Feb!S38),""),"")))</f>
        <v/>
      </c>
      <c r="G100" s="308" t="str">
        <f t="shared" si="4"/>
        <v/>
      </c>
      <c r="H100" s="309" t="str">
        <f t="shared" si="5"/>
        <v/>
      </c>
      <c r="I100" s="310" t="str">
        <f>IF(ISBLANK($J$755),"",IF(ISBLANK($L$755),"",IF(Feb!$E38&gt;=$J$755,IF(Feb!$E38&lt;=$L$755,COUNTIF(Feb!L38:L38,"&gt;=0"),""),"")))</f>
        <v/>
      </c>
      <c r="J100" s="26"/>
      <c r="K100" s="12"/>
      <c r="L100" s="26"/>
      <c r="M100" s="25"/>
    </row>
    <row r="101" spans="1:13" ht="9.9499999999999993" hidden="1" customHeight="1" x14ac:dyDescent="0.2">
      <c r="A101" s="2"/>
      <c r="B101" s="304"/>
      <c r="C101" s="305" t="str">
        <f>IF(ISBLANK($J$755),"",IF(ISBLANK($L$755),"",IF(Feb!E39&gt;=$J$755,IF(Feb!$E39&lt;=$L$755,IF(ISBLANK(Feb!G39),"",Feb!G39),""),"")))</f>
        <v/>
      </c>
      <c r="D101" s="305" t="str">
        <f>IF(ISBLANK($J$755),"",IF(ISBLANK($L$755),"",IF(Feb!$E39&gt;=$J$755,IF(Feb!$E39&lt;=$L$755,IF(ISBLANK(Feb!I39),"",Feb!I39),""),"")))</f>
        <v/>
      </c>
      <c r="E101" s="306" t="str">
        <f>IF(ISBLANK($J$755),"",IF(ISBLANK($L$755),"",IF(Feb!$E39&gt;=$J$755,IF(Feb!$E39&lt;=$L$755,IF(ISBLANK(Feb!R39),"",Feb!R39),""),"")))</f>
        <v/>
      </c>
      <c r="F101" s="307" t="str">
        <f>IF(ISBLANK($J$755),"",IF(ISBLANK($L$755),"",IF(Feb!$E39&gt;=$J$755,IF(Feb!$E39&lt;=$L$755,IF(ISBLANK(Feb!S39),"",Feb!S39),""),"")))</f>
        <v/>
      </c>
      <c r="G101" s="308" t="str">
        <f t="shared" si="4"/>
        <v/>
      </c>
      <c r="H101" s="309" t="str">
        <f t="shared" si="5"/>
        <v/>
      </c>
      <c r="I101" s="310" t="str">
        <f>IF(ISBLANK($J$755),"",IF(ISBLANK($L$755),"",IF(Feb!$E39&gt;=$J$755,IF(Feb!$E39&lt;=$L$755,COUNTIF(Feb!L39:L39,"&gt;=0"),""),"")))</f>
        <v/>
      </c>
      <c r="J101" s="26"/>
      <c r="K101" s="12"/>
      <c r="L101" s="26"/>
      <c r="M101" s="25"/>
    </row>
    <row r="102" spans="1:13" ht="9.9499999999999993" hidden="1" customHeight="1" x14ac:dyDescent="0.2">
      <c r="A102" s="2"/>
      <c r="B102" s="304" t="s">
        <v>342</v>
      </c>
      <c r="C102" s="305" t="str">
        <f>IF(ISBLANK($J$755),"",IF(ISBLANK($L$755),"",IF(Feb!$E43&gt;=$J$755,IF(Feb!$E43&lt;=$L$755,IF(ISBLANK(Feb!G43),"",Feb!G43),""),"")))</f>
        <v/>
      </c>
      <c r="D102" s="305"/>
      <c r="E102" s="305" t="str">
        <f>IF(ISBLANK($J$755),"",IF(ISBLANK($L$755),"",IF(Feb!$E43&gt;=$J$755,IF(Feb!$E43&lt;=$L$755,IF(ISBLANK(Feb!R43),"",Feb!R43),""),"")))</f>
        <v/>
      </c>
      <c r="F102" s="307" t="str">
        <f>IF(ISBLANK($J$755),"",IF(ISBLANK($L$755),"",IF(Feb!$E43&gt;=$J$755,IF(Feb!$E4&lt;=$L$755,IF(ISBLANK(Feb!S43),"",Feb!S43),""),"")))</f>
        <v/>
      </c>
      <c r="G102" s="308" t="str">
        <f>IF(ISNUMBER(F102),IF(F102=0,"",IF(E102=0,"",F102/E102)),"")</f>
        <v/>
      </c>
      <c r="H102" s="309" t="str">
        <f>IF(ISNUMBER(G102),IF(G102=0,"",IF(F102=0,"",E102/F102/24)),"")</f>
        <v/>
      </c>
      <c r="I102" s="310" t="str">
        <f>IF(ISBLANK($J$755),"",IF(ISBLANK($L$755),"",IF(Feb!$E43&gt;=$J$755,IF(Feb!$E43&lt;=$L$755,COUNTIF(Feb!L43:L43,"&gt;=0"),""),"")))</f>
        <v/>
      </c>
      <c r="J102" s="26"/>
      <c r="K102" s="12"/>
      <c r="L102" s="26"/>
      <c r="M102" s="25"/>
    </row>
    <row r="103" spans="1:13" ht="9.9499999999999993" hidden="1" customHeight="1" x14ac:dyDescent="0.2">
      <c r="A103" s="2"/>
      <c r="B103" s="304"/>
      <c r="C103" s="305" t="str">
        <f>IF(ISBLANK($J$755),"",IF(ISBLANK($L$755),"",IF(Feb!$E44&gt;=$J$755,IF(Feb!$E44&lt;=$L$755,IF(ISBLANK(Feb!G44),"",Feb!G44),""),"")))</f>
        <v/>
      </c>
      <c r="D103" s="305"/>
      <c r="E103" s="305" t="str">
        <f>IF(ISBLANK($J$755),"",IF(ISBLANK($L$755),"",IF(Feb!$E44&gt;=$J$755,IF(Feb!$E44&lt;=$L$755,IF(ISBLANK(Feb!R44),"",Feb!R44),""),"")))</f>
        <v/>
      </c>
      <c r="F103" s="307" t="str">
        <f>IF(ISBLANK($J$755),"",IF(ISBLANK($L$755),"",IF(Feb!$E44&gt;=$J$755,IF(Feb!$E5&lt;=$L$755,IF(ISBLANK(Feb!S44),"",Feb!S44),""),"")))</f>
        <v/>
      </c>
      <c r="G103" s="308" t="str">
        <f t="shared" ref="G103:G132" si="6">IF(ISNUMBER(F103),IF(F103=0,"",IF(E103=0,"",F103/E103)),"")</f>
        <v/>
      </c>
      <c r="H103" s="309" t="str">
        <f t="shared" ref="H103:H132" si="7">IF(ISNUMBER(G103),IF(G103=0,"",IF(F103=0,"",E103/F103/24)),"")</f>
        <v/>
      </c>
      <c r="I103" s="310" t="str">
        <f>IF(ISBLANK($J$755),"",IF(ISBLANK($L$755),"",IF(Feb!$E44&gt;=$J$755,IF(Feb!$E44&lt;=$L$755,COUNTIF(Feb!L44:L44,"&gt;=0"),""),"")))</f>
        <v/>
      </c>
      <c r="J103" s="26"/>
      <c r="K103" s="12"/>
      <c r="L103" s="26"/>
      <c r="M103" s="25"/>
    </row>
    <row r="104" spans="1:13" ht="9.9499999999999993" hidden="1" customHeight="1" x14ac:dyDescent="0.2">
      <c r="A104" s="2"/>
      <c r="B104" s="304"/>
      <c r="C104" s="305" t="str">
        <f>IF(ISBLANK($J$755),"",IF(ISBLANK($L$755),"",IF(Feb!$E45&gt;=$J$755,IF(Feb!$E45&lt;=$L$755,IF(ISBLANK(Feb!G45),"",Feb!G45),""),"")))</f>
        <v/>
      </c>
      <c r="D104" s="305"/>
      <c r="E104" s="305" t="str">
        <f>IF(ISBLANK($J$755),"",IF(ISBLANK($L$755),"",IF(Feb!$E45&gt;=$J$755,IF(Feb!$E45&lt;=$L$755,IF(ISBLANK(Feb!R45),"",Feb!R45),""),"")))</f>
        <v/>
      </c>
      <c r="F104" s="307" t="str">
        <f>IF(ISBLANK($J$755),"",IF(ISBLANK($L$755),"",IF(Feb!$E45&gt;=$J$755,IF(Feb!$E6&lt;=$L$755,IF(ISBLANK(Feb!S45),"",Feb!S45),""),"")))</f>
        <v/>
      </c>
      <c r="G104" s="308" t="str">
        <f t="shared" si="6"/>
        <v/>
      </c>
      <c r="H104" s="309" t="str">
        <f t="shared" si="7"/>
        <v/>
      </c>
      <c r="I104" s="310" t="str">
        <f>IF(ISBLANK($J$755),"",IF(ISBLANK($L$755),"",IF(Feb!$E45&gt;=$J$755,IF(Feb!$E45&lt;=$L$755,COUNTIF(Feb!L45:L45,"&gt;=0"),""),"")))</f>
        <v/>
      </c>
      <c r="J104" s="26"/>
      <c r="K104" s="12"/>
      <c r="L104" s="26"/>
      <c r="M104" s="25"/>
    </row>
    <row r="105" spans="1:13" ht="9.9499999999999993" hidden="1" customHeight="1" x14ac:dyDescent="0.2">
      <c r="A105" s="2"/>
      <c r="B105" s="304"/>
      <c r="C105" s="305" t="str">
        <f>IF(ISBLANK($J$755),"",IF(ISBLANK($L$755),"",IF(Feb!$E46&gt;=$J$755,IF(Feb!$E46&lt;=$L$755,IF(ISBLANK(Feb!G46),"",Feb!G46),""),"")))</f>
        <v/>
      </c>
      <c r="D105" s="305"/>
      <c r="E105" s="305" t="str">
        <f>IF(ISBLANK($J$755),"",IF(ISBLANK($L$755),"",IF(Feb!$E46&gt;=$J$755,IF(Feb!$E46&lt;=$L$755,IF(ISBLANK(Feb!R46),"",Feb!R46),""),"")))</f>
        <v/>
      </c>
      <c r="F105" s="307" t="str">
        <f>IF(ISBLANK($J$755),"",IF(ISBLANK($L$755),"",IF(Feb!$E46&gt;=$J$755,IF(Feb!$E7&lt;=$L$755,IF(ISBLANK(Feb!S46),"",Feb!S46),""),"")))</f>
        <v/>
      </c>
      <c r="G105" s="308" t="str">
        <f t="shared" si="6"/>
        <v/>
      </c>
      <c r="H105" s="309" t="str">
        <f t="shared" si="7"/>
        <v/>
      </c>
      <c r="I105" s="310" t="str">
        <f>IF(ISBLANK($J$755),"",IF(ISBLANK($L$755),"",IF(Feb!$E46&gt;=$J$755,IF(Feb!$E46&lt;=$L$755,COUNTIF(Feb!L46:L46,"&gt;=0"),""),"")))</f>
        <v/>
      </c>
      <c r="J105" s="26"/>
      <c r="K105" s="12"/>
      <c r="L105" s="26"/>
      <c r="M105" s="25"/>
    </row>
    <row r="106" spans="1:13" ht="9.9499999999999993" hidden="1" customHeight="1" x14ac:dyDescent="0.2">
      <c r="A106" s="2"/>
      <c r="B106" s="304"/>
      <c r="C106" s="305" t="str">
        <f>IF(ISBLANK($J$755),"",IF(ISBLANK($L$755),"",IF(Feb!$E47&gt;=$J$755,IF(Feb!$E47&lt;=$L$755,IF(ISBLANK(Feb!G47),"",Feb!G47),""),"")))</f>
        <v/>
      </c>
      <c r="D106" s="305"/>
      <c r="E106" s="305" t="str">
        <f>IF(ISBLANK($J$755),"",IF(ISBLANK($L$755),"",IF(Feb!$E47&gt;=$J$755,IF(Feb!$E47&lt;=$L$755,IF(ISBLANK(Feb!R47),"",Feb!R47),""),"")))</f>
        <v/>
      </c>
      <c r="F106" s="307" t="str">
        <f>IF(ISBLANK($J$755),"",IF(ISBLANK($L$755),"",IF(Feb!$E47&gt;=$J$755,IF(Feb!$E8&lt;=$L$755,IF(ISBLANK(Feb!S47),"",Feb!S47),""),"")))</f>
        <v/>
      </c>
      <c r="G106" s="308" t="str">
        <f t="shared" si="6"/>
        <v/>
      </c>
      <c r="H106" s="309" t="str">
        <f t="shared" si="7"/>
        <v/>
      </c>
      <c r="I106" s="310" t="str">
        <f>IF(ISBLANK($J$755),"",IF(ISBLANK($L$755),"",IF(Feb!$E47&gt;=$J$755,IF(Feb!$E47&lt;=$L$755,COUNTIF(Feb!L47:L47,"&gt;=0"),""),"")))</f>
        <v/>
      </c>
      <c r="J106" s="26"/>
      <c r="K106" s="12"/>
      <c r="L106" s="26"/>
      <c r="M106" s="25"/>
    </row>
    <row r="107" spans="1:13" ht="9.9499999999999993" hidden="1" customHeight="1" x14ac:dyDescent="0.2">
      <c r="A107" s="2"/>
      <c r="B107" s="304"/>
      <c r="C107" s="305" t="str">
        <f>IF(ISBLANK($J$755),"",IF(ISBLANK($L$755),"",IF(Feb!$E48&gt;=$J$755,IF(Feb!$E48&lt;=$L$755,IF(ISBLANK(Feb!G48),"",Feb!G48),""),"")))</f>
        <v/>
      </c>
      <c r="D107" s="305"/>
      <c r="E107" s="305" t="str">
        <f>IF(ISBLANK($J$755),"",IF(ISBLANK($L$755),"",IF(Feb!$E48&gt;=$J$755,IF(Feb!$E48&lt;=$L$755,IF(ISBLANK(Feb!R48),"",Feb!R48),""),"")))</f>
        <v/>
      </c>
      <c r="F107" s="307" t="str">
        <f>IF(ISBLANK($J$755),"",IF(ISBLANK($L$755),"",IF(Feb!$E48&gt;=$J$755,IF(Feb!$E9&lt;=$L$755,IF(ISBLANK(Feb!S48),"",Feb!S48),""),"")))</f>
        <v/>
      </c>
      <c r="G107" s="308" t="str">
        <f t="shared" si="6"/>
        <v/>
      </c>
      <c r="H107" s="309" t="str">
        <f t="shared" si="7"/>
        <v/>
      </c>
      <c r="I107" s="310" t="str">
        <f>IF(ISBLANK($J$755),"",IF(ISBLANK($L$755),"",IF(Feb!$E48&gt;=$J$755,IF(Feb!$E48&lt;=$L$755,COUNTIF(Feb!L48:L48,"&gt;=0"),""),"")))</f>
        <v/>
      </c>
      <c r="J107" s="26"/>
      <c r="K107" s="12"/>
      <c r="L107" s="26"/>
      <c r="M107" s="25"/>
    </row>
    <row r="108" spans="1:13" ht="9.9499999999999993" hidden="1" customHeight="1" x14ac:dyDescent="0.2">
      <c r="A108" s="2"/>
      <c r="B108" s="304"/>
      <c r="C108" s="305" t="str">
        <f>IF(ISBLANK($J$755),"",IF(ISBLANK($L$755),"",IF(Feb!$E49&gt;=$J$755,IF(Feb!$E49&lt;=$L$755,IF(ISBLANK(Feb!G49),"",Feb!G49),""),"")))</f>
        <v/>
      </c>
      <c r="D108" s="305"/>
      <c r="E108" s="305" t="str">
        <f>IF(ISBLANK($J$755),"",IF(ISBLANK($L$755),"",IF(Feb!$E49&gt;=$J$755,IF(Feb!$E49&lt;=$L$755,IF(ISBLANK(Feb!R49),"",Feb!R49),""),"")))</f>
        <v/>
      </c>
      <c r="F108" s="307" t="str">
        <f>IF(ISBLANK($J$755),"",IF(ISBLANK($L$755),"",IF(Feb!$E49&gt;=$J$755,IF(Feb!$E10&lt;=$L$755,IF(ISBLANK(Feb!S49),"",Feb!S49),""),"")))</f>
        <v/>
      </c>
      <c r="G108" s="308" t="str">
        <f t="shared" si="6"/>
        <v/>
      </c>
      <c r="H108" s="309" t="str">
        <f t="shared" si="7"/>
        <v/>
      </c>
      <c r="I108" s="310" t="str">
        <f>IF(ISBLANK($J$755),"",IF(ISBLANK($L$755),"",IF(Feb!$E49&gt;=$J$755,IF(Feb!$E49&lt;=$L$755,COUNTIF(Feb!L49:L49,"&gt;=0"),""),"")))</f>
        <v/>
      </c>
      <c r="J108" s="26"/>
      <c r="K108" s="12"/>
      <c r="L108" s="26"/>
      <c r="M108" s="25"/>
    </row>
    <row r="109" spans="1:13" ht="9.9499999999999993" hidden="1" customHeight="1" x14ac:dyDescent="0.2">
      <c r="A109" s="2"/>
      <c r="B109" s="304"/>
      <c r="C109" s="305" t="str">
        <f>IF(ISBLANK($J$755),"",IF(ISBLANK($L$755),"",IF(Feb!$E50&gt;=$J$755,IF(Feb!$E50&lt;=$L$755,IF(ISBLANK(Feb!G50),"",Feb!G50),""),"")))</f>
        <v/>
      </c>
      <c r="D109" s="305"/>
      <c r="E109" s="305" t="str">
        <f>IF(ISBLANK($J$755),"",IF(ISBLANK($L$755),"",IF(Feb!$E50&gt;=$J$755,IF(Feb!$E50&lt;=$L$755,IF(ISBLANK(Feb!R50),"",Feb!R50),""),"")))</f>
        <v/>
      </c>
      <c r="F109" s="307" t="str">
        <f>IF(ISBLANK($J$755),"",IF(ISBLANK($L$755),"",IF(Feb!$E50&gt;=$J$755,IF(Feb!$E11&lt;=$L$755,IF(ISBLANK(Feb!S50),"",Feb!S50),""),"")))</f>
        <v/>
      </c>
      <c r="G109" s="308" t="str">
        <f t="shared" si="6"/>
        <v/>
      </c>
      <c r="H109" s="309" t="str">
        <f t="shared" si="7"/>
        <v/>
      </c>
      <c r="I109" s="310" t="str">
        <f>IF(ISBLANK($J$755),"",IF(ISBLANK($L$755),"",IF(Feb!$E50&gt;=$J$755,IF(Feb!$E50&lt;=$L$755,COUNTIF(Feb!L50:L50,"&gt;=0"),""),"")))</f>
        <v/>
      </c>
      <c r="J109" s="26"/>
      <c r="K109" s="12"/>
      <c r="L109" s="26"/>
      <c r="M109" s="25"/>
    </row>
    <row r="110" spans="1:13" ht="9.9499999999999993" hidden="1" customHeight="1" x14ac:dyDescent="0.2">
      <c r="A110" s="2"/>
      <c r="B110" s="304"/>
      <c r="C110" s="305" t="str">
        <f>IF(ISBLANK($J$755),"",IF(ISBLANK($L$755),"",IF(Feb!$E51&gt;=$J$755,IF(Feb!$E51&lt;=$L$755,IF(ISBLANK(Feb!G51),"",Feb!G51),""),"")))</f>
        <v/>
      </c>
      <c r="D110" s="305"/>
      <c r="E110" s="305" t="str">
        <f>IF(ISBLANK($J$755),"",IF(ISBLANK($L$755),"",IF(Feb!$E51&gt;=$J$755,IF(Feb!$E51&lt;=$L$755,IF(ISBLANK(Feb!R51),"",Feb!R51),""),"")))</f>
        <v/>
      </c>
      <c r="F110" s="307" t="str">
        <f>IF(ISBLANK($J$755),"",IF(ISBLANK($L$755),"",IF(Feb!$E51&gt;=$J$755,IF(Feb!$E12&lt;=$L$755,IF(ISBLANK(Feb!S51),"",Feb!S51),""),"")))</f>
        <v/>
      </c>
      <c r="G110" s="308" t="str">
        <f t="shared" si="6"/>
        <v/>
      </c>
      <c r="H110" s="309" t="str">
        <f t="shared" si="7"/>
        <v/>
      </c>
      <c r="I110" s="310" t="str">
        <f>IF(ISBLANK($J$755),"",IF(ISBLANK($L$755),"",IF(Feb!$E51&gt;=$J$755,IF(Feb!$E51&lt;=$L$755,COUNTIF(Feb!L51:L51,"&gt;=0"),""),"")))</f>
        <v/>
      </c>
      <c r="J110" s="26"/>
      <c r="K110" s="12"/>
      <c r="L110" s="26"/>
      <c r="M110" s="25"/>
    </row>
    <row r="111" spans="1:13" ht="9.9499999999999993" hidden="1" customHeight="1" x14ac:dyDescent="0.2">
      <c r="A111" s="2"/>
      <c r="B111" s="304"/>
      <c r="C111" s="305" t="str">
        <f>IF(ISBLANK($J$755),"",IF(ISBLANK($L$755),"",IF(Feb!$E52&gt;=$J$755,IF(Feb!$E52&lt;=$L$755,IF(ISBLANK(Feb!G52),"",Feb!G52),""),"")))</f>
        <v/>
      </c>
      <c r="D111" s="305"/>
      <c r="E111" s="305" t="str">
        <f>IF(ISBLANK($J$755),"",IF(ISBLANK($L$755),"",IF(Feb!$E52&gt;=$J$755,IF(Feb!$E52&lt;=$L$755,IF(ISBLANK(Feb!R52),"",Feb!R52),""),"")))</f>
        <v/>
      </c>
      <c r="F111" s="307" t="str">
        <f>IF(ISBLANK($J$755),"",IF(ISBLANK($L$755),"",IF(Feb!$E52&gt;=$J$755,IF(Feb!$E13&lt;=$L$755,IF(ISBLANK(Feb!S52),"",Feb!S52),""),"")))</f>
        <v/>
      </c>
      <c r="G111" s="308" t="str">
        <f t="shared" si="6"/>
        <v/>
      </c>
      <c r="H111" s="309" t="str">
        <f t="shared" si="7"/>
        <v/>
      </c>
      <c r="I111" s="310" t="str">
        <f>IF(ISBLANK($J$755),"",IF(ISBLANK($L$755),"",IF(Feb!$E52&gt;=$J$755,IF(Feb!$E52&lt;=$L$755,COUNTIF(Feb!L52:L52,"&gt;=0"),""),"")))</f>
        <v/>
      </c>
      <c r="J111" s="26"/>
      <c r="K111" s="12"/>
      <c r="L111" s="26"/>
      <c r="M111" s="25"/>
    </row>
    <row r="112" spans="1:13" ht="9.9499999999999993" hidden="1" customHeight="1" x14ac:dyDescent="0.2">
      <c r="A112" s="2"/>
      <c r="B112" s="304"/>
      <c r="C112" s="305" t="str">
        <f>IF(ISBLANK($J$755),"",IF(ISBLANK($L$755),"",IF(Feb!$E53&gt;=$J$755,IF(Feb!$E53&lt;=$L$755,IF(ISBLANK(Feb!G53),"",Feb!G53),""),"")))</f>
        <v/>
      </c>
      <c r="D112" s="305"/>
      <c r="E112" s="305" t="str">
        <f>IF(ISBLANK($J$755),"",IF(ISBLANK($L$755),"",IF(Feb!$E53&gt;=$J$755,IF(Feb!$E53&lt;=$L$755,IF(ISBLANK(Feb!R53),"",Feb!R53),""),"")))</f>
        <v/>
      </c>
      <c r="F112" s="307" t="str">
        <f>IF(ISBLANK($J$755),"",IF(ISBLANK($L$755),"",IF(Feb!$E53&gt;=$J$755,IF(Feb!$E14&lt;=$L$755,IF(ISBLANK(Feb!S53),"",Feb!S53),""),"")))</f>
        <v/>
      </c>
      <c r="G112" s="308" t="str">
        <f t="shared" si="6"/>
        <v/>
      </c>
      <c r="H112" s="309" t="str">
        <f t="shared" si="7"/>
        <v/>
      </c>
      <c r="I112" s="310" t="str">
        <f>IF(ISBLANK($J$755),"",IF(ISBLANK($L$755),"",IF(Feb!$E53&gt;=$J$755,IF(Feb!$E53&lt;=$L$755,COUNTIF(Feb!L53:L53,"&gt;=0"),""),"")))</f>
        <v/>
      </c>
      <c r="J112" s="26"/>
      <c r="K112" s="12"/>
      <c r="L112" s="26"/>
      <c r="M112" s="25"/>
    </row>
    <row r="113" spans="1:13" ht="9.9499999999999993" hidden="1" customHeight="1" x14ac:dyDescent="0.2">
      <c r="A113" s="2"/>
      <c r="B113" s="304"/>
      <c r="C113" s="305" t="str">
        <f>IF(ISBLANK($J$755),"",IF(ISBLANK($L$755),"",IF(Feb!$E54&gt;=$J$755,IF(Feb!$E54&lt;=$L$755,IF(ISBLANK(Feb!G54),"",Feb!G54),""),"")))</f>
        <v/>
      </c>
      <c r="D113" s="305"/>
      <c r="E113" s="305" t="str">
        <f>IF(ISBLANK($J$755),"",IF(ISBLANK($L$755),"",IF(Feb!$E54&gt;=$J$755,IF(Feb!$E54&lt;=$L$755,IF(ISBLANK(Feb!R54),"",Feb!R54),""),"")))</f>
        <v/>
      </c>
      <c r="F113" s="307" t="str">
        <f>IF(ISBLANK($J$755),"",IF(ISBLANK($L$755),"",IF(Feb!$E54&gt;=$J$755,IF(Feb!$E15&lt;=$L$755,IF(ISBLANK(Feb!S54),"",Feb!S54),""),"")))</f>
        <v/>
      </c>
      <c r="G113" s="308" t="str">
        <f t="shared" si="6"/>
        <v/>
      </c>
      <c r="H113" s="309" t="str">
        <f t="shared" si="7"/>
        <v/>
      </c>
      <c r="I113" s="310" t="str">
        <f>IF(ISBLANK($J$755),"",IF(ISBLANK($L$755),"",IF(Feb!$E54&gt;=$J$755,IF(Feb!$E54&lt;=$L$755,COUNTIF(Feb!L54:L54,"&gt;=0"),""),"")))</f>
        <v/>
      </c>
      <c r="J113" s="26"/>
      <c r="K113" s="12"/>
      <c r="L113" s="26"/>
      <c r="M113" s="25"/>
    </row>
    <row r="114" spans="1:13" ht="9.75" hidden="1" customHeight="1" x14ac:dyDescent="0.2">
      <c r="A114" s="2"/>
      <c r="B114" s="304"/>
      <c r="C114" s="305" t="str">
        <f>IF(ISBLANK($J$755),"",IF(ISBLANK($L$755),"",IF(Feb!$E55&gt;=$J$755,IF(Feb!$E55&lt;=$L$755,IF(ISBLANK(Feb!G55),"",Feb!G55),""),"")))</f>
        <v/>
      </c>
      <c r="D114" s="305"/>
      <c r="E114" s="305" t="str">
        <f>IF(ISBLANK($J$755),"",IF(ISBLANK($L$755),"",IF(Feb!$E55&gt;=$J$755,IF(Feb!$E55&lt;=$L$755,IF(ISBLANK(Feb!R55),"",Feb!R55),""),"")))</f>
        <v/>
      </c>
      <c r="F114" s="307" t="str">
        <f>IF(ISBLANK($J$755),"",IF(ISBLANK($L$755),"",IF(Feb!$E55&gt;=$J$755,IF(Feb!$E16&lt;=$L$755,IF(ISBLANK(Feb!S55),"",Feb!S55),""),"")))</f>
        <v/>
      </c>
      <c r="G114" s="308" t="str">
        <f t="shared" si="6"/>
        <v/>
      </c>
      <c r="H114" s="309" t="str">
        <f t="shared" si="7"/>
        <v/>
      </c>
      <c r="I114" s="310" t="str">
        <f>IF(ISBLANK($J$755),"",IF(ISBLANK($L$755),"",IF(Feb!$E55&gt;=$J$755,IF(Feb!$E55&lt;=$L$755,COUNTIF(Feb!L55:L55,"&gt;=0"),""),"")))</f>
        <v/>
      </c>
      <c r="J114" s="26"/>
      <c r="K114" s="12"/>
      <c r="L114" s="26"/>
      <c r="M114" s="25"/>
    </row>
    <row r="115" spans="1:13" ht="9.9499999999999993" hidden="1" customHeight="1" x14ac:dyDescent="0.2">
      <c r="A115" s="2"/>
      <c r="B115" s="304"/>
      <c r="C115" s="305" t="str">
        <f>IF(ISBLANK($J$755),"",IF(ISBLANK($L$755),"",IF(Feb!$E56&gt;=$J$755,IF(Feb!$E56&lt;=$L$755,IF(ISBLANK(Feb!G56),"",Feb!G56),""),"")))</f>
        <v/>
      </c>
      <c r="D115" s="305"/>
      <c r="E115" s="305" t="str">
        <f>IF(ISBLANK($J$755),"",IF(ISBLANK($L$755),"",IF(Feb!$E56&gt;=$J$755,IF(Feb!$E56&lt;=$L$755,IF(ISBLANK(Feb!R56),"",Feb!R56),""),"")))</f>
        <v/>
      </c>
      <c r="F115" s="307" t="str">
        <f>IF(ISBLANK($J$755),"",IF(ISBLANK($L$755),"",IF(Feb!$E56&gt;=$J$755,IF(Feb!$E17&lt;=$L$755,IF(ISBLANK(Feb!S56),"",Feb!S56),""),"")))</f>
        <v/>
      </c>
      <c r="G115" s="308" t="str">
        <f t="shared" si="6"/>
        <v/>
      </c>
      <c r="H115" s="309" t="str">
        <f t="shared" si="7"/>
        <v/>
      </c>
      <c r="I115" s="310" t="str">
        <f>IF(ISBLANK($J$755),"",IF(ISBLANK($L$755),"",IF(Feb!$E56&gt;=$J$755,IF(Feb!$E56&lt;=$L$755,COUNTIF(Feb!L56:L56,"&gt;=0"),""),"")))</f>
        <v/>
      </c>
      <c r="J115" s="26"/>
      <c r="K115" s="12"/>
      <c r="L115" s="26"/>
      <c r="M115" s="25"/>
    </row>
    <row r="116" spans="1:13" ht="9.9499999999999993" hidden="1" customHeight="1" x14ac:dyDescent="0.2">
      <c r="A116" s="2"/>
      <c r="B116" s="304"/>
      <c r="C116" s="305" t="str">
        <f>IF(ISBLANK($J$755),"",IF(ISBLANK($L$755),"",IF(Feb!$E57&gt;=$J$755,IF(Feb!$E57&lt;=$L$755,IF(ISBLANK(Feb!G57),"",Feb!G57),""),"")))</f>
        <v/>
      </c>
      <c r="D116" s="305"/>
      <c r="E116" s="305" t="str">
        <f>IF(ISBLANK($J$755),"",IF(ISBLANK($L$755),"",IF(Feb!$E57&gt;=$J$755,IF(Feb!$E57&lt;=$L$755,IF(ISBLANK(Feb!R57),"",Feb!R57),""),"")))</f>
        <v/>
      </c>
      <c r="F116" s="307" t="str">
        <f>IF(ISBLANK($J$755),"",IF(ISBLANK($L$755),"",IF(Feb!$E57&gt;=$J$755,IF(Feb!$E18&lt;=$L$755,IF(ISBLANK(Feb!S57),"",Feb!S57),""),"")))</f>
        <v/>
      </c>
      <c r="G116" s="308" t="str">
        <f t="shared" si="6"/>
        <v/>
      </c>
      <c r="H116" s="309" t="str">
        <f t="shared" si="7"/>
        <v/>
      </c>
      <c r="I116" s="310" t="str">
        <f>IF(ISBLANK($J$755),"",IF(ISBLANK($L$755),"",IF(Feb!$E57&gt;=$J$755,IF(Feb!$E57&lt;=$L$755,COUNTIF(Feb!L57:L57,"&gt;=0"),""),"")))</f>
        <v/>
      </c>
      <c r="J116" s="26"/>
      <c r="K116" s="12"/>
      <c r="L116" s="26"/>
      <c r="M116" s="25"/>
    </row>
    <row r="117" spans="1:13" ht="9.9499999999999993" hidden="1" customHeight="1" x14ac:dyDescent="0.2">
      <c r="A117" s="2"/>
      <c r="B117" s="304"/>
      <c r="C117" s="305" t="str">
        <f>IF(ISBLANK($J$755),"",IF(ISBLANK($L$755),"",IF(Feb!$E58&gt;=$J$755,IF(Feb!$E58&lt;=$L$755,IF(ISBLANK(Feb!G58),"",Feb!G58),""),"")))</f>
        <v/>
      </c>
      <c r="D117" s="305"/>
      <c r="E117" s="305" t="str">
        <f>IF(ISBLANK($J$755),"",IF(ISBLANK($L$755),"",IF(Feb!$E58&gt;=$J$755,IF(Feb!$E58&lt;=$L$755,IF(ISBLANK(Feb!R58),"",Feb!R58),""),"")))</f>
        <v/>
      </c>
      <c r="F117" s="307" t="str">
        <f>IF(ISBLANK($J$755),"",IF(ISBLANK($L$755),"",IF(Feb!$E58&gt;=$J$755,IF(Feb!$E19&lt;=$L$755,IF(ISBLANK(Feb!S58),"",Feb!S58),""),"")))</f>
        <v/>
      </c>
      <c r="G117" s="308" t="str">
        <f t="shared" si="6"/>
        <v/>
      </c>
      <c r="H117" s="309" t="str">
        <f t="shared" si="7"/>
        <v/>
      </c>
      <c r="I117" s="310" t="str">
        <f>IF(ISBLANK($J$755),"",IF(ISBLANK($L$755),"",IF(Feb!$E58&gt;=$J$755,IF(Feb!$E58&lt;=$L$755,COUNTIF(Feb!L58:L58,"&gt;=0"),""),"")))</f>
        <v/>
      </c>
      <c r="J117" s="26"/>
      <c r="K117" s="12"/>
      <c r="L117" s="26"/>
      <c r="M117" s="25"/>
    </row>
    <row r="118" spans="1:13" ht="9.9499999999999993" hidden="1" customHeight="1" x14ac:dyDescent="0.2">
      <c r="A118" s="2"/>
      <c r="B118" s="304"/>
      <c r="C118" s="305" t="str">
        <f>IF(ISBLANK($J$755),"",IF(ISBLANK($L$755),"",IF(Feb!$E59&gt;=$J$755,IF(Feb!$E59&lt;=$L$755,IF(ISBLANK(Feb!G59),"",Feb!G59),""),"")))</f>
        <v/>
      </c>
      <c r="D118" s="305"/>
      <c r="E118" s="305" t="str">
        <f>IF(ISBLANK($J$755),"",IF(ISBLANK($L$755),"",IF(Feb!$E59&gt;=$J$755,IF(Feb!$E59&lt;=$L$755,IF(ISBLANK(Feb!R59),"",Feb!R59),""),"")))</f>
        <v/>
      </c>
      <c r="F118" s="307" t="str">
        <f>IF(ISBLANK($J$755),"",IF(ISBLANK($L$755),"",IF(Feb!$E59&gt;=$J$755,IF(Feb!$E20&lt;=$L$755,IF(ISBLANK(Feb!S59),"",Feb!S59),""),"")))</f>
        <v/>
      </c>
      <c r="G118" s="308" t="str">
        <f t="shared" si="6"/>
        <v/>
      </c>
      <c r="H118" s="309" t="str">
        <f t="shared" si="7"/>
        <v/>
      </c>
      <c r="I118" s="310" t="str">
        <f>IF(ISBLANK($J$755),"",IF(ISBLANK($L$755),"",IF(Feb!$E59&gt;=$J$755,IF(Feb!$E59&lt;=$L$755,COUNTIF(Feb!L59:L59,"&gt;=0"),""),"")))</f>
        <v/>
      </c>
      <c r="J118" s="26"/>
      <c r="K118" s="12"/>
      <c r="L118" s="26"/>
      <c r="M118" s="25"/>
    </row>
    <row r="119" spans="1:13" ht="9.9499999999999993" hidden="1" customHeight="1" x14ac:dyDescent="0.2">
      <c r="A119" s="2"/>
      <c r="B119" s="304"/>
      <c r="C119" s="305" t="str">
        <f>IF(ISBLANK($J$755),"",IF(ISBLANK($L$755),"",IF(Feb!$E60&gt;=$J$755,IF(Feb!$E60&lt;=$L$755,IF(ISBLANK(Feb!G60),"",Feb!G60),""),"")))</f>
        <v/>
      </c>
      <c r="D119" s="305"/>
      <c r="E119" s="305" t="str">
        <f>IF(ISBLANK($J$755),"",IF(ISBLANK($L$755),"",IF(Feb!$E60&gt;=$J$755,IF(Feb!$E60&lt;=$L$755,IF(ISBLANK(Feb!R60),"",Feb!R60),""),"")))</f>
        <v/>
      </c>
      <c r="F119" s="307" t="str">
        <f>IF(ISBLANK($J$755),"",IF(ISBLANK($L$755),"",IF(Feb!$E60&gt;=$J$755,IF(Feb!$E21&lt;=$L$755,IF(ISBLANK(Feb!S60),"",Feb!S60),""),"")))</f>
        <v/>
      </c>
      <c r="G119" s="308" t="str">
        <f t="shared" si="6"/>
        <v/>
      </c>
      <c r="H119" s="309" t="str">
        <f t="shared" si="7"/>
        <v/>
      </c>
      <c r="I119" s="310" t="str">
        <f>IF(ISBLANK($J$755),"",IF(ISBLANK($L$755),"",IF(Feb!$E60&gt;=$J$755,IF(Feb!$E60&lt;=$L$755,COUNTIF(Feb!L60:L60,"&gt;=0"),""),"")))</f>
        <v/>
      </c>
      <c r="J119" s="26"/>
      <c r="K119" s="12"/>
      <c r="L119" s="26"/>
      <c r="M119" s="25"/>
    </row>
    <row r="120" spans="1:13" ht="9.9499999999999993" hidden="1" customHeight="1" x14ac:dyDescent="0.2">
      <c r="A120" s="2"/>
      <c r="B120" s="304"/>
      <c r="C120" s="305" t="str">
        <f>IF(ISBLANK($J$755),"",IF(ISBLANK($L$755),"",IF(Feb!$E61&gt;=$J$755,IF(Feb!$E61&lt;=$L$755,IF(ISBLANK(Feb!G61),"",Feb!G61),""),"")))</f>
        <v/>
      </c>
      <c r="D120" s="305"/>
      <c r="E120" s="305" t="str">
        <f>IF(ISBLANK($J$755),"",IF(ISBLANK($L$755),"",IF(Feb!$E61&gt;=$J$755,IF(Feb!$E61&lt;=$L$755,IF(ISBLANK(Feb!R61),"",Feb!R61),""),"")))</f>
        <v/>
      </c>
      <c r="F120" s="307" t="str">
        <f>IF(ISBLANK($J$755),"",IF(ISBLANK($L$755),"",IF(Feb!$E61&gt;=$J$755,IF(Feb!$E22&lt;=$L$755,IF(ISBLANK(Feb!S61),"",Feb!S61),""),"")))</f>
        <v/>
      </c>
      <c r="G120" s="308" t="str">
        <f t="shared" si="6"/>
        <v/>
      </c>
      <c r="H120" s="309" t="str">
        <f t="shared" si="7"/>
        <v/>
      </c>
      <c r="I120" s="310" t="str">
        <f>IF(ISBLANK($J$755),"",IF(ISBLANK($L$755),"",IF(Feb!$E61&gt;=$J$755,IF(Feb!$E61&lt;=$L$755,COUNTIF(Feb!L61:L61,"&gt;=0"),""),"")))</f>
        <v/>
      </c>
      <c r="J120" s="26"/>
      <c r="K120" s="12"/>
      <c r="L120" s="26"/>
      <c r="M120" s="25"/>
    </row>
    <row r="121" spans="1:13" ht="9.9499999999999993" hidden="1" customHeight="1" x14ac:dyDescent="0.2">
      <c r="A121" s="2"/>
      <c r="B121" s="304"/>
      <c r="C121" s="305" t="str">
        <f>IF(ISBLANK($J$755),"",IF(ISBLANK($L$755),"",IF(Feb!$E62&gt;=$J$755,IF(Feb!$E62&lt;=$L$755,IF(ISBLANK(Feb!G62),"",Feb!G62),""),"")))</f>
        <v/>
      </c>
      <c r="D121" s="305"/>
      <c r="E121" s="305" t="str">
        <f>IF(ISBLANK($J$755),"",IF(ISBLANK($L$755),"",IF(Feb!$E62&gt;=$J$755,IF(Feb!$E62&lt;=$L$755,IF(ISBLANK(Feb!R62),"",Feb!R62),""),"")))</f>
        <v/>
      </c>
      <c r="F121" s="307" t="str">
        <f>IF(ISBLANK($J$755),"",IF(ISBLANK($L$755),"",IF(Feb!$E62&gt;=$J$755,IF(Feb!$E23&lt;=$L$755,IF(ISBLANK(Feb!S62),"",Feb!S62),""),"")))</f>
        <v/>
      </c>
      <c r="G121" s="308" t="str">
        <f t="shared" si="6"/>
        <v/>
      </c>
      <c r="H121" s="309" t="str">
        <f t="shared" si="7"/>
        <v/>
      </c>
      <c r="I121" s="310" t="str">
        <f>IF(ISBLANK($J$755),"",IF(ISBLANK($L$755),"",IF(Feb!$E62&gt;=$J$755,IF(Feb!$E62&lt;=$L$755,COUNTIF(Feb!L62:L62,"&gt;=0"),""),"")))</f>
        <v/>
      </c>
      <c r="J121" s="26"/>
      <c r="K121" s="12"/>
      <c r="L121" s="26"/>
      <c r="M121" s="25"/>
    </row>
    <row r="122" spans="1:13" ht="9.9499999999999993" hidden="1" customHeight="1" x14ac:dyDescent="0.2">
      <c r="A122" s="2"/>
      <c r="B122" s="304"/>
      <c r="C122" s="305" t="str">
        <f>IF(ISBLANK($J$755),"",IF(ISBLANK($L$755),"",IF(Feb!$E63&gt;=$J$755,IF(Feb!$E63&lt;=$L$755,IF(ISBLANK(Feb!G63),"",Feb!G63),""),"")))</f>
        <v/>
      </c>
      <c r="D122" s="305"/>
      <c r="E122" s="305" t="str">
        <f>IF(ISBLANK($J$755),"",IF(ISBLANK($L$755),"",IF(Feb!$E63&gt;=$J$755,IF(Feb!$E63&lt;=$L$755,IF(ISBLANK(Feb!R63),"",Feb!R63),""),"")))</f>
        <v/>
      </c>
      <c r="F122" s="307" t="str">
        <f>IF(ISBLANK($J$755),"",IF(ISBLANK($L$755),"",IF(Feb!$E63&gt;=$J$755,IF(Feb!$E24&lt;=$L$755,IF(ISBLANK(Feb!S63),"",Feb!S63),""),"")))</f>
        <v/>
      </c>
      <c r="G122" s="308" t="str">
        <f t="shared" si="6"/>
        <v/>
      </c>
      <c r="H122" s="309" t="str">
        <f t="shared" si="7"/>
        <v/>
      </c>
      <c r="I122" s="310" t="str">
        <f>IF(ISBLANK($J$755),"",IF(ISBLANK($L$755),"",IF(Feb!$E63&gt;=$J$755,IF(Feb!$E63&lt;=$L$755,COUNTIF(Feb!L63:L63,"&gt;=0"),""),"")))</f>
        <v/>
      </c>
      <c r="J122" s="26"/>
      <c r="K122" s="12"/>
      <c r="L122" s="26"/>
      <c r="M122" s="25"/>
    </row>
    <row r="123" spans="1:13" ht="9.9499999999999993" hidden="1" customHeight="1" x14ac:dyDescent="0.2">
      <c r="A123" s="2"/>
      <c r="B123" s="304"/>
      <c r="C123" s="305" t="str">
        <f>IF(ISBLANK($J$755),"",IF(ISBLANK($L$755),"",IF(Feb!$E64&gt;=$J$755,IF(Feb!$E64&lt;=$L$755,IF(ISBLANK(Feb!G64),"",Feb!G64),""),"")))</f>
        <v/>
      </c>
      <c r="D123" s="305"/>
      <c r="E123" s="305" t="str">
        <f>IF(ISBLANK($J$755),"",IF(ISBLANK($L$755),"",IF(Feb!$E64&gt;=$J$755,IF(Feb!$E64&lt;=$L$755,IF(ISBLANK(Feb!R64),"",Feb!R64),""),"")))</f>
        <v/>
      </c>
      <c r="F123" s="307" t="str">
        <f>IF(ISBLANK($J$755),"",IF(ISBLANK($L$755),"",IF(Feb!$E64&gt;=$J$755,IF(Feb!$E25&lt;=$L$755,IF(ISBLANK(Feb!S64),"",Feb!S64),""),"")))</f>
        <v/>
      </c>
      <c r="G123" s="308" t="str">
        <f t="shared" si="6"/>
        <v/>
      </c>
      <c r="H123" s="309" t="str">
        <f t="shared" si="7"/>
        <v/>
      </c>
      <c r="I123" s="310" t="str">
        <f>IF(ISBLANK($J$755),"",IF(ISBLANK($L$755),"",IF(Feb!$E64&gt;=$J$755,IF(Feb!$E64&lt;=$L$755,COUNTIF(Feb!L64:L64,"&gt;=0"),""),"")))</f>
        <v/>
      </c>
      <c r="J123" s="26"/>
      <c r="K123" s="12"/>
      <c r="L123" s="26"/>
      <c r="M123" s="25"/>
    </row>
    <row r="124" spans="1:13" ht="9.9499999999999993" hidden="1" customHeight="1" x14ac:dyDescent="0.2">
      <c r="A124" s="2"/>
      <c r="B124" s="304"/>
      <c r="C124" s="305" t="str">
        <f>IF(ISBLANK($J$755),"",IF(ISBLANK($L$755),"",IF(Feb!$E65&gt;=$J$755,IF(Feb!$E65&lt;=$L$755,IF(ISBLANK(Feb!G65),"",Feb!G65),""),"")))</f>
        <v/>
      </c>
      <c r="D124" s="305"/>
      <c r="E124" s="305" t="str">
        <f>IF(ISBLANK($J$755),"",IF(ISBLANK($L$755),"",IF(Feb!$E65&gt;=$J$755,IF(Feb!$E65&lt;=$L$755,IF(ISBLANK(Feb!R65),"",Feb!R65),""),"")))</f>
        <v/>
      </c>
      <c r="F124" s="307" t="str">
        <f>IF(ISBLANK($J$755),"",IF(ISBLANK($L$755),"",IF(Feb!$E65&gt;=$J$755,IF(Feb!$E26&lt;=$L$755,IF(ISBLANK(Feb!S65),"",Feb!S65),""),"")))</f>
        <v/>
      </c>
      <c r="G124" s="308" t="str">
        <f t="shared" si="6"/>
        <v/>
      </c>
      <c r="H124" s="309" t="str">
        <f t="shared" si="7"/>
        <v/>
      </c>
      <c r="I124" s="310" t="str">
        <f>IF(ISBLANK($J$755),"",IF(ISBLANK($L$755),"",IF(Feb!$E65&gt;=$J$755,IF(Feb!$E65&lt;=$L$755,COUNTIF(Feb!L65:L65,"&gt;=0"),""),"")))</f>
        <v/>
      </c>
      <c r="J124" s="26"/>
      <c r="K124" s="12"/>
      <c r="L124" s="26"/>
      <c r="M124" s="25"/>
    </row>
    <row r="125" spans="1:13" ht="9.9499999999999993" hidden="1" customHeight="1" x14ac:dyDescent="0.2">
      <c r="A125" s="2"/>
      <c r="B125" s="304"/>
      <c r="C125" s="305" t="str">
        <f>IF(ISBLANK($J$755),"",IF(ISBLANK($L$755),"",IF(Feb!$E66&gt;=$J$755,IF(Feb!$E66&lt;=$L$755,IF(ISBLANK(Feb!G66),"",Feb!G66),""),"")))</f>
        <v/>
      </c>
      <c r="D125" s="305"/>
      <c r="E125" s="305" t="str">
        <f>IF(ISBLANK($J$755),"",IF(ISBLANK($L$755),"",IF(Feb!$E66&gt;=$J$755,IF(Feb!$E66&lt;=$L$755,IF(ISBLANK(Feb!R66),"",Feb!R66),""),"")))</f>
        <v/>
      </c>
      <c r="F125" s="307" t="str">
        <f>IF(ISBLANK($J$755),"",IF(ISBLANK($L$755),"",IF(Feb!$E66&gt;=$J$755,IF(Feb!$E27&lt;=$L$755,IF(ISBLANK(Feb!S66),"",Feb!S66),""),"")))</f>
        <v/>
      </c>
      <c r="G125" s="308" t="str">
        <f t="shared" si="6"/>
        <v/>
      </c>
      <c r="H125" s="309" t="str">
        <f t="shared" si="7"/>
        <v/>
      </c>
      <c r="I125" s="310" t="str">
        <f>IF(ISBLANK($J$755),"",IF(ISBLANK($L$755),"",IF(Feb!$E66&gt;=$J$755,IF(Feb!$E66&lt;=$L$755,COUNTIF(Feb!L66:L66,"&gt;=0"),""),"")))</f>
        <v/>
      </c>
      <c r="J125" s="26"/>
      <c r="K125" s="12"/>
      <c r="L125" s="26"/>
      <c r="M125" s="25"/>
    </row>
    <row r="126" spans="1:13" ht="9.9499999999999993" hidden="1" customHeight="1" x14ac:dyDescent="0.2">
      <c r="A126" s="2"/>
      <c r="B126" s="304"/>
      <c r="C126" s="305" t="str">
        <f>IF(ISBLANK($J$755),"",IF(ISBLANK($L$755),"",IF(Feb!$E67&gt;=$J$755,IF(Feb!$E67&lt;=$L$755,IF(ISBLANK(Feb!G67),"",Feb!G67),""),"")))</f>
        <v/>
      </c>
      <c r="D126" s="305"/>
      <c r="E126" s="305" t="str">
        <f>IF(ISBLANK($J$755),"",IF(ISBLANK($L$755),"",IF(Feb!$E67&gt;=$J$755,IF(Feb!$E67&lt;=$L$755,IF(ISBLANK(Feb!R67),"",Feb!R67),""),"")))</f>
        <v/>
      </c>
      <c r="F126" s="307" t="str">
        <f>IF(ISBLANK($J$755),"",IF(ISBLANK($L$755),"",IF(Feb!$E67&gt;=$J$755,IF(Feb!$E28&lt;=$L$755,IF(ISBLANK(Feb!S67),"",Feb!S67),""),"")))</f>
        <v/>
      </c>
      <c r="G126" s="308" t="str">
        <f t="shared" si="6"/>
        <v/>
      </c>
      <c r="H126" s="309" t="str">
        <f t="shared" si="7"/>
        <v/>
      </c>
      <c r="I126" s="310" t="str">
        <f>IF(ISBLANK($J$755),"",IF(ISBLANK($L$755),"",IF(Feb!$E67&gt;=$J$755,IF(Feb!$E67&lt;=$L$755,COUNTIF(Feb!L67:L67,"&gt;=0"),""),"")))</f>
        <v/>
      </c>
      <c r="J126" s="26"/>
      <c r="K126" s="12"/>
      <c r="L126" s="26"/>
      <c r="M126" s="25"/>
    </row>
    <row r="127" spans="1:13" ht="9.9499999999999993" hidden="1" customHeight="1" x14ac:dyDescent="0.2">
      <c r="A127" s="2"/>
      <c r="B127" s="304"/>
      <c r="C127" s="305" t="str">
        <f>IF(ISBLANK($J$755),"",IF(ISBLANK($L$755),"",IF(Feb!$E68&gt;=$J$755,IF(Feb!$E68&lt;=$L$755,IF(ISBLANK(Feb!G68),"",Feb!G68),""),"")))</f>
        <v/>
      </c>
      <c r="D127" s="305"/>
      <c r="E127" s="305" t="str">
        <f>IF(ISBLANK($J$755),"",IF(ISBLANK($L$755),"",IF(Feb!$E68&gt;=$J$755,IF(Feb!$E68&lt;=$L$755,IF(ISBLANK(Feb!R68),"",Feb!R68),""),"")))</f>
        <v/>
      </c>
      <c r="F127" s="307" t="str">
        <f>IF(ISBLANK($J$755),"",IF(ISBLANK($L$755),"",IF(Feb!$E68&gt;=$J$755,IF(Feb!$E29&lt;=$L$755,IF(ISBLANK(Feb!S68),"",Feb!S68),""),"")))</f>
        <v/>
      </c>
      <c r="G127" s="308" t="str">
        <f t="shared" si="6"/>
        <v/>
      </c>
      <c r="H127" s="309" t="str">
        <f t="shared" si="7"/>
        <v/>
      </c>
      <c r="I127" s="310" t="str">
        <f>IF(ISBLANK($J$755),"",IF(ISBLANK($L$755),"",IF(Feb!$E68&gt;=$J$755,IF(Feb!$E68&lt;=$L$755,COUNTIF(Feb!L68:L68,"&gt;=0"),""),"")))</f>
        <v/>
      </c>
      <c r="J127" s="26"/>
      <c r="K127" s="12"/>
      <c r="L127" s="26"/>
      <c r="M127" s="25"/>
    </row>
    <row r="128" spans="1:13" ht="9.9499999999999993" hidden="1" customHeight="1" x14ac:dyDescent="0.2">
      <c r="A128" s="2"/>
      <c r="B128" s="304"/>
      <c r="C128" s="305" t="str">
        <f>IF(ISBLANK($J$755),"",IF(ISBLANK($L$755),"",IF(Feb!$E69&gt;=$J$755,IF(Feb!$E69&lt;=$L$755,IF(ISBLANK(Feb!G69),"",Feb!G69),""),"")))</f>
        <v/>
      </c>
      <c r="D128" s="305"/>
      <c r="E128" s="305" t="str">
        <f>IF(ISBLANK($J$755),"",IF(ISBLANK($L$755),"",IF(Feb!$E69&gt;=$J$755,IF(Feb!$E69&lt;=$L$755,IF(ISBLANK(Feb!R69),"",Feb!R69),""),"")))</f>
        <v/>
      </c>
      <c r="F128" s="307" t="str">
        <f>IF(ISBLANK($J$755),"",IF(ISBLANK($L$755),"",IF(Feb!$E69&gt;=$J$755,IF(Feb!$E30&lt;=$L$755,IF(ISBLANK(Feb!S69),"",Feb!S69),""),"")))</f>
        <v/>
      </c>
      <c r="G128" s="308" t="str">
        <f t="shared" si="6"/>
        <v/>
      </c>
      <c r="H128" s="309" t="str">
        <f t="shared" si="7"/>
        <v/>
      </c>
      <c r="I128" s="310" t="str">
        <f>IF(ISBLANK($J$755),"",IF(ISBLANK($L$755),"",IF(Feb!$E69&gt;=$J$755,IF(Feb!$E69&lt;=$L$755,COUNTIF(Feb!L69:L69,"&gt;=0"),""),"")))</f>
        <v/>
      </c>
      <c r="J128" s="26"/>
      <c r="K128" s="12"/>
      <c r="L128" s="26"/>
      <c r="M128" s="25"/>
    </row>
    <row r="129" spans="1:13" ht="9.9499999999999993" hidden="1" customHeight="1" x14ac:dyDescent="0.2">
      <c r="A129" s="2"/>
      <c r="B129" s="304"/>
      <c r="C129" s="305" t="str">
        <f>IF(ISBLANK($J$755),"",IF(ISBLANK($L$755),"",IF(Feb!$E70&gt;=$J$755,IF(Feb!$E70&lt;=$L$755,IF(ISBLANK(Feb!G70),"",Feb!G70),""),"")))</f>
        <v/>
      </c>
      <c r="D129" s="305"/>
      <c r="E129" s="305" t="str">
        <f>IF(ISBLANK($J$755),"",IF(ISBLANK($L$755),"",IF(Feb!$E70&gt;=$J$755,IF(Feb!$E70&lt;=$L$755,IF(ISBLANK(Feb!R70),"",Feb!R70),""),"")))</f>
        <v/>
      </c>
      <c r="F129" s="307" t="str">
        <f>IF(ISBLANK($J$755),"",IF(ISBLANK($L$755),"",IF(Feb!$E70&gt;=$J$755,IF(Feb!$E31&lt;=$L$755,IF(ISBLANK(Feb!S70),"",Feb!S70),""),"")))</f>
        <v/>
      </c>
      <c r="G129" s="308" t="str">
        <f t="shared" si="6"/>
        <v/>
      </c>
      <c r="H129" s="309" t="str">
        <f t="shared" si="7"/>
        <v/>
      </c>
      <c r="I129" s="310" t="str">
        <f>IF(ISBLANK($J$755),"",IF(ISBLANK($L$755),"",IF(Feb!$E70&gt;=$J$755,IF(Feb!$E70&lt;=$L$755,COUNTIF(Feb!L70:L70,"&gt;=0"),""),"")))</f>
        <v/>
      </c>
      <c r="J129" s="26"/>
      <c r="K129" s="12"/>
      <c r="L129" s="26"/>
      <c r="M129" s="25"/>
    </row>
    <row r="130" spans="1:13" ht="9.9499999999999993" hidden="1" customHeight="1" x14ac:dyDescent="0.2">
      <c r="A130" s="2"/>
      <c r="B130" s="304"/>
      <c r="C130" s="305" t="str">
        <f>IF(ISBLANK($J$755),"",IF(ISBLANK($L$755),"",IF(Feb!$E71&gt;=$J$755,IF(Feb!$E71&lt;=$L$755,IF(ISBLANK(Feb!G71),"",Feb!G71),""),"")))</f>
        <v/>
      </c>
      <c r="D130" s="305"/>
      <c r="E130" s="305" t="str">
        <f>IF(ISBLANK($J$755),"",IF(ISBLANK($L$755),"",IF(Feb!$E71&gt;=$J$755,IF(Feb!$E71&lt;=$L$755,IF(ISBLANK(Feb!R71),"",Feb!R71),""),"")))</f>
        <v/>
      </c>
      <c r="F130" s="307" t="str">
        <f>IF(ISBLANK($J$755),"",IF(ISBLANK($L$755),"",IF(Feb!$E71&gt;=$J$755,IF(Feb!$E32&lt;=$L$755,IF(ISBLANK(Feb!S71),"",Feb!S71),""),"")))</f>
        <v/>
      </c>
      <c r="G130" s="308" t="str">
        <f t="shared" si="6"/>
        <v/>
      </c>
      <c r="H130" s="309" t="str">
        <f t="shared" si="7"/>
        <v/>
      </c>
      <c r="I130" s="310" t="str">
        <f>IF(ISBLANK($J$755),"",IF(ISBLANK($L$755),"",IF(Feb!$E71&gt;=$J$755,IF(Feb!$E71&lt;=$L$755,COUNTIF(Feb!L71:L71,"&gt;=0"),""),"")))</f>
        <v/>
      </c>
      <c r="J130" s="26"/>
      <c r="K130" s="12"/>
      <c r="L130" s="26"/>
      <c r="M130" s="25"/>
    </row>
    <row r="131" spans="1:13" ht="9.9499999999999993" hidden="1" customHeight="1" x14ac:dyDescent="0.2">
      <c r="A131" s="2"/>
      <c r="B131" s="304"/>
      <c r="C131" s="305" t="str">
        <f>IF(ISBLANK($J$755),"",IF(ISBLANK($L$755),"",IF(Feb!$E72&gt;=$J$755,IF(Feb!$E72&lt;=$L$755,IF(ISBLANK(Feb!G72),"",Feb!G72),""),"")))</f>
        <v/>
      </c>
      <c r="D131" s="305"/>
      <c r="E131" s="305" t="str">
        <f>IF(ISBLANK($J$755),"",IF(ISBLANK($L$755),"",IF(Feb!$E72&gt;=$J$755,IF(Feb!$E72&lt;=$L$755,IF(ISBLANK(Feb!R72),"",Feb!R72),""),"")))</f>
        <v/>
      </c>
      <c r="F131" s="307" t="str">
        <f>IF(ISBLANK($J$755),"",IF(ISBLANK($L$755),"",IF(Feb!$E72&gt;=$J$755,IF(Feb!$E33&lt;=$L$755,IF(ISBLANK(Feb!S72),"",Feb!S72),""),"")))</f>
        <v/>
      </c>
      <c r="G131" s="308" t="str">
        <f t="shared" si="6"/>
        <v/>
      </c>
      <c r="H131" s="309" t="str">
        <f t="shared" si="7"/>
        <v/>
      </c>
      <c r="I131" s="310" t="str">
        <f>IF(ISBLANK($J$755),"",IF(ISBLANK($L$755),"",IF(Feb!$E72&gt;=$J$755,IF(Feb!$E72&lt;=$L$755,COUNTIF(Feb!L72:L72,"&gt;=0"),""),"")))</f>
        <v/>
      </c>
      <c r="J131" s="26"/>
      <c r="K131" s="12"/>
      <c r="L131" s="26"/>
      <c r="M131" s="25"/>
    </row>
    <row r="132" spans="1:13" ht="9.9499999999999993" hidden="1" customHeight="1" x14ac:dyDescent="0.2">
      <c r="A132" s="2"/>
      <c r="B132" s="304"/>
      <c r="C132" s="305" t="str">
        <f>IF(ISBLANK($J$755),"",IF(ISBLANK($L$755),"",IF(Feb!$E73&gt;=$J$755,IF(Feb!$E73&lt;=$L$755,IF(ISBLANK(Feb!G73),"",Feb!G73),""),"")))</f>
        <v/>
      </c>
      <c r="D132" s="305"/>
      <c r="E132" s="305" t="str">
        <f>IF(ISBLANK($J$755),"",IF(ISBLANK($L$755),"",IF(Feb!$E73&gt;=$J$755,IF(Feb!$E73&lt;=$L$755,IF(ISBLANK(Feb!R73),"",Feb!R73),""),"")))</f>
        <v/>
      </c>
      <c r="F132" s="307" t="str">
        <f>IF(ISBLANK($J$755),"",IF(ISBLANK($L$755),"",IF(Feb!$E73&gt;=$J$755,IF(Feb!$E34&lt;=$L$755,IF(ISBLANK(Feb!S73),"",Feb!S73),""),"")))</f>
        <v/>
      </c>
      <c r="G132" s="308" t="str">
        <f t="shared" si="6"/>
        <v/>
      </c>
      <c r="H132" s="309" t="str">
        <f t="shared" si="7"/>
        <v/>
      </c>
      <c r="I132" s="310" t="str">
        <f>IF(ISBLANK($J$755),"",IF(ISBLANK($L$755),"",IF(Feb!$E73&gt;=$J$755,IF(Feb!$E73&lt;=$L$755,COUNTIF(Feb!L73:L73,"&gt;=0"),""),"")))</f>
        <v/>
      </c>
      <c r="J132" s="26"/>
      <c r="K132" s="12"/>
      <c r="L132" s="26"/>
      <c r="M132" s="25"/>
    </row>
    <row r="133" spans="1:13" ht="9.9499999999999993" hidden="1" customHeight="1" x14ac:dyDescent="0.2">
      <c r="A133" s="2"/>
      <c r="B133" s="304" t="s">
        <v>125</v>
      </c>
      <c r="C133" s="305" t="str">
        <f>IF(ISBLANK($J$755),"",IF(ISBLANK($L$755),"",IF(Mar!$E9&gt;=$J$755,IF(Mar!$E9&lt;=$L$755,IF(ISBLANK(Mar!G9),"",Mar!G9),""),"")))</f>
        <v/>
      </c>
      <c r="D133" s="305" t="str">
        <f>IF(ISBLANK($J$755),"",IF(ISBLANK($L$755),"",IF(Mar!$E9&gt;=$J$755,IF(Mar!$E9&lt;=$L$755,IF(ISBLANK(Mar!I9),"",Mar!I9),""),"")))</f>
        <v/>
      </c>
      <c r="E133" s="306" t="str">
        <f>IF(ISBLANK($J$755),"",IF(ISBLANK($L$755),"",IF(Mar!$E9&gt;=$J$755,IF(Mar!$E9&lt;=$L$755,IF(ISBLANK(Mar!R9),"",Mar!R9),""),"")))</f>
        <v/>
      </c>
      <c r="F133" s="307" t="str">
        <f>IF(ISBLANK($J$755),"",IF(ISBLANK($L$755),"",IF(Mar!$E9&gt;=$J$755,IF(Mar!$E9&lt;=$L$755,IF(ISBLANK(Mar!S9),"",Mar!S9),""),"")))</f>
        <v/>
      </c>
      <c r="G133" s="308" t="str">
        <f>IF(ISNUMBER(F133),IF(F133=0,"",IF(E133=0,"",F133/E133)),"")</f>
        <v/>
      </c>
      <c r="H133" s="309" t="str">
        <f>IF(ISNUMBER(G133),IF(G133=0,"",IF(F133=0,"",E133/F133/24)),"")</f>
        <v/>
      </c>
      <c r="I133" s="310">
        <f>IF(ISBLANK($J$755),"",IF(ISBLANK($L$755),"",IF(Mar!$E9&gt;=$J$755,IF(Mar!$E9&lt;=$L$755,COUNTIF(Mar!L9:L9,"&gt;=0"),""),"")))</f>
        <v>0</v>
      </c>
      <c r="J133" s="26"/>
      <c r="K133" s="12"/>
      <c r="L133" s="26"/>
      <c r="M133" s="25"/>
    </row>
    <row r="134" spans="1:13" ht="9.9499999999999993" hidden="1" customHeight="1" x14ac:dyDescent="0.2">
      <c r="A134" s="2"/>
      <c r="B134" s="304"/>
      <c r="C134" s="305" t="str">
        <f>IF(ISBLANK($J$755),"",IF(ISBLANK($L$755),"",IF(Mar!$E10&gt;=$J$755,IF(Mar!$E10&lt;=$L$755,IF(ISBLANK(Mar!G10),"",Mar!G10),""),"")))</f>
        <v/>
      </c>
      <c r="D134" s="305" t="str">
        <f>IF(ISBLANK($J$755),"",IF(ISBLANK($L$755),"",IF(Mar!$E10&gt;=$J$755,IF(Mar!$E10&lt;=$L$755,IF(ISBLANK(Mar!I10),"",Mar!I10),""),"")))</f>
        <v/>
      </c>
      <c r="E134" s="306" t="str">
        <f>IF(ISBLANK($J$755),"",IF(ISBLANK($L$755),"",IF(Mar!$E10&gt;=$J$755,IF(Mar!$E10&lt;=$L$755,IF(ISBLANK(Mar!R10),"",Mar!R10),""),"")))</f>
        <v/>
      </c>
      <c r="F134" s="307" t="str">
        <f>IF(ISBLANK($J$755),"",IF(ISBLANK($L$755),"",IF(Mar!$E10&gt;=$J$755,IF(Mar!$E10&lt;=$L$755,IF(ISBLANK(Mar!S10),"",Mar!S10),""),"")))</f>
        <v/>
      </c>
      <c r="G134" s="308" t="str">
        <f t="shared" ref="G134:G163" si="8">IF(ISNUMBER(F134),IF(F134=0,"",IF(E134=0,"",F134/E134)),"")</f>
        <v/>
      </c>
      <c r="H134" s="309" t="str">
        <f t="shared" ref="H134:H163" si="9">IF(ISNUMBER(G134),IF(G134=0,"",IF(F134=0,"",E134/F134/24)),"")</f>
        <v/>
      </c>
      <c r="I134" s="310">
        <f>IF(ISBLANK($J$755),"",IF(ISBLANK($L$755),"",IF(Mar!$E10&gt;=$J$755,IF(Mar!$E10&lt;=$L$755,COUNTIF(Mar!L10:L10,"&gt;=0"),""),"")))</f>
        <v>0</v>
      </c>
      <c r="J134" s="26"/>
      <c r="K134" s="12"/>
      <c r="L134" s="26"/>
      <c r="M134" s="25"/>
    </row>
    <row r="135" spans="1:13" ht="9.9499999999999993" hidden="1" customHeight="1" x14ac:dyDescent="0.2">
      <c r="A135" s="2"/>
      <c r="B135" s="304"/>
      <c r="C135" s="305" t="str">
        <f>IF(ISBLANK($J$755),"",IF(ISBLANK($L$755),"",IF(Mar!$E11&gt;=$J$755,IF(Mar!$E11&lt;=$L$755,IF(ISBLANK(Mar!G11),"",Mar!G11),""),"")))</f>
        <v/>
      </c>
      <c r="D135" s="305" t="str">
        <f>IF(ISBLANK($J$755),"",IF(ISBLANK($L$755),"",IF(Mar!$E11&gt;=$J$755,IF(Mar!$E11&lt;=$L$755,IF(ISBLANK(Mar!I11),"",Mar!I11),""),"")))</f>
        <v/>
      </c>
      <c r="E135" s="306" t="str">
        <f>IF(ISBLANK($J$755),"",IF(ISBLANK($L$755),"",IF(Mar!$E11&gt;=$J$755,IF(Mar!$E11&lt;=$L$755,IF(ISBLANK(Mar!R11),"",Mar!R11),""),"")))</f>
        <v/>
      </c>
      <c r="F135" s="307" t="str">
        <f>IF(ISBLANK($J$755),"",IF(ISBLANK($L$755),"",IF(Mar!$E11&gt;=$J$755,IF(Mar!$E11&lt;=$L$755,IF(ISBLANK(Mar!S11),"",Mar!S11),""),"")))</f>
        <v/>
      </c>
      <c r="G135" s="308" t="str">
        <f t="shared" si="8"/>
        <v/>
      </c>
      <c r="H135" s="309" t="str">
        <f t="shared" si="9"/>
        <v/>
      </c>
      <c r="I135" s="310">
        <f>IF(ISBLANK($J$755),"",IF(ISBLANK($L$755),"",IF(Mar!$E11&gt;=$J$755,IF(Mar!$E11&lt;=$L$755,COUNTIF(Mar!L11:L11,"&gt;=0"),""),"")))</f>
        <v>0</v>
      </c>
      <c r="J135" s="26"/>
      <c r="K135" s="12"/>
      <c r="L135" s="26"/>
      <c r="M135" s="25"/>
    </row>
    <row r="136" spans="1:13" ht="9.9499999999999993" hidden="1" customHeight="1" x14ac:dyDescent="0.2">
      <c r="A136" s="2"/>
      <c r="B136" s="304"/>
      <c r="C136" s="305" t="str">
        <f>IF(ISBLANK($J$755),"",IF(ISBLANK($L$755),"",IF(Mar!$E12&gt;=$J$755,IF(Mar!$E12&lt;=$L$755,IF(ISBLANK(Mar!G12),"",Mar!G12),""),"")))</f>
        <v/>
      </c>
      <c r="D136" s="305" t="str">
        <f>IF(ISBLANK($J$755),"",IF(ISBLANK($L$755),"",IF(Mar!$E12&gt;=$J$755,IF(Mar!$E12&lt;=$L$755,IF(ISBLANK(Mar!I12),"",Mar!I12),""),"")))</f>
        <v/>
      </c>
      <c r="E136" s="306" t="str">
        <f>IF(ISBLANK($J$755),"",IF(ISBLANK($L$755),"",IF(Mar!$E12&gt;=$J$755,IF(Mar!$E12&lt;=$L$755,IF(ISBLANK(Mar!R12),"",Mar!R12),""),"")))</f>
        <v/>
      </c>
      <c r="F136" s="307" t="str">
        <f>IF(ISBLANK($J$755),"",IF(ISBLANK($L$755),"",IF(Mar!$E12&gt;=$J$755,IF(Mar!$E12&lt;=$L$755,IF(ISBLANK(Mar!S12),"",Mar!S12),""),"")))</f>
        <v/>
      </c>
      <c r="G136" s="308" t="str">
        <f t="shared" si="8"/>
        <v/>
      </c>
      <c r="H136" s="309" t="str">
        <f t="shared" si="9"/>
        <v/>
      </c>
      <c r="I136" s="310">
        <f>IF(ISBLANK($J$755),"",IF(ISBLANK($L$755),"",IF(Mar!$E12&gt;=$J$755,IF(Mar!$E12&lt;=$L$755,COUNTIF(Mar!L12:L12,"&gt;=0"),""),"")))</f>
        <v>0</v>
      </c>
      <c r="J136" s="26"/>
      <c r="K136" s="12"/>
      <c r="L136" s="26"/>
      <c r="M136" s="25"/>
    </row>
    <row r="137" spans="1:13" ht="9.9499999999999993" hidden="1" customHeight="1" x14ac:dyDescent="0.2">
      <c r="A137" s="2"/>
      <c r="B137" s="304"/>
      <c r="C137" s="305" t="str">
        <f>IF(ISBLANK($J$755),"",IF(ISBLANK($L$755),"",IF(Mar!$E13&gt;=$J$755,IF(Mar!$E13&lt;=$L$755,IF(ISBLANK(Mar!G13),"",Mar!G13),""),"")))</f>
        <v/>
      </c>
      <c r="D137" s="305" t="str">
        <f>IF(ISBLANK($J$755),"",IF(ISBLANK($L$755),"",IF(Mar!$E13&gt;=$J$755,IF(Mar!$E13&lt;=$L$755,IF(ISBLANK(Mar!I13),"",Mar!I13),""),"")))</f>
        <v/>
      </c>
      <c r="E137" s="306" t="str">
        <f>IF(ISBLANK($J$755),"",IF(ISBLANK($L$755),"",IF(Mar!$E13&gt;=$J$755,IF(Mar!$E13&lt;=$L$755,IF(ISBLANK(Mar!R13),"",Mar!R13),""),"")))</f>
        <v/>
      </c>
      <c r="F137" s="307" t="str">
        <f>IF(ISBLANK($J$755),"",IF(ISBLANK($L$755),"",IF(Mar!$E13&gt;=$J$755,IF(Mar!$E13&lt;=$L$755,IF(ISBLANK(Mar!S13),"",Mar!S13),""),"")))</f>
        <v/>
      </c>
      <c r="G137" s="308" t="str">
        <f t="shared" si="8"/>
        <v/>
      </c>
      <c r="H137" s="309" t="str">
        <f t="shared" si="9"/>
        <v/>
      </c>
      <c r="I137" s="310">
        <f>IF(ISBLANK($J$755),"",IF(ISBLANK($L$755),"",IF(Mar!$E13&gt;=$J$755,IF(Mar!$E13&lt;=$L$755,COUNTIF(Mar!L13:L13,"&gt;=0"),""),"")))</f>
        <v>0</v>
      </c>
      <c r="J137" s="26"/>
      <c r="K137" s="12"/>
      <c r="L137" s="26"/>
      <c r="M137" s="25"/>
    </row>
    <row r="138" spans="1:13" ht="9.9499999999999993" hidden="1" customHeight="1" x14ac:dyDescent="0.2">
      <c r="A138" s="2"/>
      <c r="B138" s="304"/>
      <c r="C138" s="305" t="str">
        <f>IF(ISBLANK($J$755),"",IF(ISBLANK($L$755),"",IF(Mar!$E14&gt;=$J$755,IF(Mar!$E14&lt;=$L$755,IF(ISBLANK(Mar!G14),"",Mar!G14),""),"")))</f>
        <v/>
      </c>
      <c r="D138" s="305" t="str">
        <f>IF(ISBLANK($J$755),"",IF(ISBLANK($L$755),"",IF(Mar!$E14&gt;=$J$755,IF(Mar!$E14&lt;=$L$755,IF(ISBLANK(Mar!I14),"",Mar!I14),""),"")))</f>
        <v/>
      </c>
      <c r="E138" s="306" t="str">
        <f>IF(ISBLANK($J$755),"",IF(ISBLANK($L$755),"",IF(Mar!$E14&gt;=$J$755,IF(Mar!$E14&lt;=$L$755,IF(ISBLANK(Mar!R14),"",Mar!R14),""),"")))</f>
        <v/>
      </c>
      <c r="F138" s="307" t="str">
        <f>IF(ISBLANK($J$755),"",IF(ISBLANK($L$755),"",IF(Mar!$E14&gt;=$J$755,IF(Mar!$E14&lt;=$L$755,IF(ISBLANK(Mar!S14),"",Mar!S14),""),"")))</f>
        <v/>
      </c>
      <c r="G138" s="308" t="str">
        <f t="shared" si="8"/>
        <v/>
      </c>
      <c r="H138" s="309" t="str">
        <f t="shared" si="9"/>
        <v/>
      </c>
      <c r="I138" s="310">
        <f>IF(ISBLANK($J$755),"",IF(ISBLANK($L$755),"",IF(Mar!$E14&gt;=$J$755,IF(Mar!$E14&lt;=$L$755,COUNTIF(Mar!L14:L14,"&gt;=0"),""),"")))</f>
        <v>0</v>
      </c>
      <c r="J138" s="26"/>
      <c r="K138" s="12"/>
      <c r="L138" s="26"/>
      <c r="M138" s="25"/>
    </row>
    <row r="139" spans="1:13" ht="9.9499999999999993" hidden="1" customHeight="1" x14ac:dyDescent="0.2">
      <c r="A139" s="2"/>
      <c r="B139" s="304"/>
      <c r="C139" s="305" t="str">
        <f>IF(ISBLANK($J$755),"",IF(ISBLANK($L$755),"",IF(Mar!$E15&gt;=$J$755,IF(Mar!$E15&lt;=$L$755,IF(ISBLANK(Mar!G15),"",Mar!G15),""),"")))</f>
        <v/>
      </c>
      <c r="D139" s="305" t="str">
        <f>IF(ISBLANK($J$755),"",IF(ISBLANK($L$755),"",IF(Mar!$E15&gt;=$J$755,IF(Mar!$E15&lt;=$L$755,IF(ISBLANK(Mar!I15),"",Mar!I15),""),"")))</f>
        <v/>
      </c>
      <c r="E139" s="306" t="str">
        <f>IF(ISBLANK($J$755),"",IF(ISBLANK($L$755),"",IF(Mar!$E15&gt;=$J$755,IF(Mar!$E15&lt;=$L$755,IF(ISBLANK(Mar!R15),"",Mar!R15),""),"")))</f>
        <v/>
      </c>
      <c r="F139" s="307" t="str">
        <f>IF(ISBLANK($J$755),"",IF(ISBLANK($L$755),"",IF(Mar!$E15&gt;=$J$755,IF(Mar!$E15&lt;=$L$755,IF(ISBLANK(Mar!S15),"",Mar!S15),""),"")))</f>
        <v/>
      </c>
      <c r="G139" s="308" t="str">
        <f t="shared" si="8"/>
        <v/>
      </c>
      <c r="H139" s="309" t="str">
        <f t="shared" si="9"/>
        <v/>
      </c>
      <c r="I139" s="310">
        <f>IF(ISBLANK($J$755),"",IF(ISBLANK($L$755),"",IF(Mar!$E15&gt;=$J$755,IF(Mar!$E15&lt;=$L$755,COUNTIF(Mar!L15:L15,"&gt;=0"),""),"")))</f>
        <v>0</v>
      </c>
      <c r="J139" s="26"/>
      <c r="K139" s="12"/>
      <c r="L139" s="26"/>
      <c r="M139" s="25"/>
    </row>
    <row r="140" spans="1:13" ht="9.9499999999999993" hidden="1" customHeight="1" x14ac:dyDescent="0.2">
      <c r="A140" s="2"/>
      <c r="B140" s="304"/>
      <c r="C140" s="305" t="str">
        <f>IF(ISBLANK($J$755),"",IF(ISBLANK($L$755),"",IF(Mar!$E16&gt;=$J$755,IF(Mar!$E16&lt;=$L$755,IF(ISBLANK(Mar!G16),"",Mar!G16),""),"")))</f>
        <v/>
      </c>
      <c r="D140" s="305" t="str">
        <f>IF(ISBLANK($J$755),"",IF(ISBLANK($L$755),"",IF(Mar!$E16&gt;=$J$755,IF(Mar!$E16&lt;=$L$755,IF(ISBLANK(Mar!I16),"",Mar!I16),""),"")))</f>
        <v/>
      </c>
      <c r="E140" s="306" t="str">
        <f>IF(ISBLANK($J$755),"",IF(ISBLANK($L$755),"",IF(Mar!$E16&gt;=$J$755,IF(Mar!$E16&lt;=$L$755,IF(ISBLANK(Mar!R16),"",Mar!R16),""),"")))</f>
        <v/>
      </c>
      <c r="F140" s="307" t="str">
        <f>IF(ISBLANK($J$755),"",IF(ISBLANK($L$755),"",IF(Mar!$E16&gt;=$J$755,IF(Mar!$E16&lt;=$L$755,IF(ISBLANK(Mar!S16),"",Mar!S16),""),"")))</f>
        <v/>
      </c>
      <c r="G140" s="308" t="str">
        <f t="shared" si="8"/>
        <v/>
      </c>
      <c r="H140" s="309" t="str">
        <f t="shared" si="9"/>
        <v/>
      </c>
      <c r="I140" s="310">
        <f>IF(ISBLANK($J$755),"",IF(ISBLANK($L$755),"",IF(Mar!$E16&gt;=$J$755,IF(Mar!$E16&lt;=$L$755,COUNTIF(Mar!L16:L16,"&gt;=0"),""),"")))</f>
        <v>0</v>
      </c>
      <c r="J140" s="26"/>
      <c r="K140" s="12"/>
      <c r="L140" s="26"/>
      <c r="M140" s="25"/>
    </row>
    <row r="141" spans="1:13" ht="9.9499999999999993" hidden="1" customHeight="1" x14ac:dyDescent="0.2">
      <c r="A141" s="2"/>
      <c r="B141" s="304"/>
      <c r="C141" s="305" t="str">
        <f>IF(ISBLANK($J$755),"",IF(ISBLANK($L$755),"",IF(Mar!$E17&gt;=$J$755,IF(Mar!$E17&lt;=$L$755,IF(ISBLANK(Mar!G17),"",Mar!G17),""),"")))</f>
        <v/>
      </c>
      <c r="D141" s="305" t="str">
        <f>IF(ISBLANK($J$755),"",IF(ISBLANK($L$755),"",IF(Mar!$E17&gt;=$J$755,IF(Mar!$E17&lt;=$L$755,IF(ISBLANK(Mar!I17),"",Mar!I17),""),"")))</f>
        <v/>
      </c>
      <c r="E141" s="306" t="str">
        <f>IF(ISBLANK($J$755),"",IF(ISBLANK($L$755),"",IF(Mar!$E17&gt;=$J$755,IF(Mar!$E17&lt;=$L$755,IF(ISBLANK(Mar!R17),"",Mar!R17),""),"")))</f>
        <v/>
      </c>
      <c r="F141" s="307" t="str">
        <f>IF(ISBLANK($J$755),"",IF(ISBLANK($L$755),"",IF(Mar!$E17&gt;=$J$755,IF(Mar!$E17&lt;=$L$755,IF(ISBLANK(Mar!S17),"",Mar!S17),""),"")))</f>
        <v/>
      </c>
      <c r="G141" s="308" t="str">
        <f t="shared" si="8"/>
        <v/>
      </c>
      <c r="H141" s="309" t="str">
        <f t="shared" si="9"/>
        <v/>
      </c>
      <c r="I141" s="310">
        <f>IF(ISBLANK($J$755),"",IF(ISBLANK($L$755),"",IF(Mar!$E17&gt;=$J$755,IF(Mar!$E17&lt;=$L$755,COUNTIF(Mar!L17:L17,"&gt;=0"),""),"")))</f>
        <v>0</v>
      </c>
      <c r="J141" s="26"/>
      <c r="K141" s="12"/>
      <c r="L141" s="26"/>
      <c r="M141" s="25"/>
    </row>
    <row r="142" spans="1:13" ht="9.9499999999999993" hidden="1" customHeight="1" x14ac:dyDescent="0.2">
      <c r="A142" s="2"/>
      <c r="B142" s="304"/>
      <c r="C142" s="305" t="str">
        <f>IF(ISBLANK($J$755),"",IF(ISBLANK($L$755),"",IF(Mar!$E18&gt;=$J$755,IF(Mar!$E18&lt;=$L$755,IF(ISBLANK(Mar!G18),"",Mar!G18),""),"")))</f>
        <v/>
      </c>
      <c r="D142" s="305" t="str">
        <f>IF(ISBLANK($J$755),"",IF(ISBLANK($L$755),"",IF(Mar!$E18&gt;=$J$755,IF(Mar!$E18&lt;=$L$755,IF(ISBLANK(Mar!I18),"",Mar!I18),""),"")))</f>
        <v/>
      </c>
      <c r="E142" s="306" t="str">
        <f>IF(ISBLANK($J$755),"",IF(ISBLANK($L$755),"",IF(Mar!$E18&gt;=$J$755,IF(Mar!$E18&lt;=$L$755,IF(ISBLANK(Mar!R18),"",Mar!R18),""),"")))</f>
        <v/>
      </c>
      <c r="F142" s="307" t="str">
        <f>IF(ISBLANK($J$755),"",IF(ISBLANK($L$755),"",IF(Mar!$E18&gt;=$J$755,IF(Mar!$E18&lt;=$L$755,IF(ISBLANK(Mar!S18),"",Mar!S18),""),"")))</f>
        <v/>
      </c>
      <c r="G142" s="308" t="str">
        <f t="shared" si="8"/>
        <v/>
      </c>
      <c r="H142" s="309" t="str">
        <f t="shared" si="9"/>
        <v/>
      </c>
      <c r="I142" s="310">
        <f>IF(ISBLANK($J$755),"",IF(ISBLANK($L$755),"",IF(Mar!$E18&gt;=$J$755,IF(Mar!$E18&lt;=$L$755,COUNTIF(Mar!L18:L18,"&gt;=0"),""),"")))</f>
        <v>0</v>
      </c>
      <c r="J142" s="26"/>
      <c r="K142" s="12"/>
      <c r="L142" s="26"/>
      <c r="M142" s="25"/>
    </row>
    <row r="143" spans="1:13" ht="9.9499999999999993" hidden="1" customHeight="1" x14ac:dyDescent="0.2">
      <c r="A143" s="2"/>
      <c r="B143" s="304"/>
      <c r="C143" s="305" t="str">
        <f>IF(ISBLANK($J$755),"",IF(ISBLANK($L$755),"",IF(Mar!$E19&gt;=$J$755,IF(Mar!$E19&lt;=$L$755,IF(ISBLANK(Mar!G19),"",Mar!G19),""),"")))</f>
        <v/>
      </c>
      <c r="D143" s="305" t="str">
        <f>IF(ISBLANK($J$755),"",IF(ISBLANK($L$755),"",IF(Mar!$E19&gt;=$J$755,IF(Mar!$E19&lt;=$L$755,IF(ISBLANK(Mar!I19),"",Mar!I19),""),"")))</f>
        <v/>
      </c>
      <c r="E143" s="306" t="str">
        <f>IF(ISBLANK($J$755),"",IF(ISBLANK($L$755),"",IF(Mar!$E19&gt;=$J$755,IF(Mar!$E19&lt;=$L$755,IF(ISBLANK(Mar!R19),"",Mar!R19),""),"")))</f>
        <v/>
      </c>
      <c r="F143" s="307" t="str">
        <f>IF(ISBLANK($J$755),"",IF(ISBLANK($L$755),"",IF(Mar!$E19&gt;=$J$755,IF(Mar!$E19&lt;=$L$755,IF(ISBLANK(Mar!S19),"",Mar!S19),""),"")))</f>
        <v/>
      </c>
      <c r="G143" s="308" t="str">
        <f t="shared" si="8"/>
        <v/>
      </c>
      <c r="H143" s="309" t="str">
        <f t="shared" si="9"/>
        <v/>
      </c>
      <c r="I143" s="310">
        <f>IF(ISBLANK($J$755),"",IF(ISBLANK($L$755),"",IF(Mar!$E19&gt;=$J$755,IF(Mar!$E19&lt;=$L$755,COUNTIF(Mar!L19:L19,"&gt;=0"),""),"")))</f>
        <v>0</v>
      </c>
      <c r="J143" s="26"/>
      <c r="K143" s="12"/>
      <c r="L143" s="26"/>
      <c r="M143" s="25"/>
    </row>
    <row r="144" spans="1:13" ht="9.9499999999999993" hidden="1" customHeight="1" x14ac:dyDescent="0.2">
      <c r="A144" s="2"/>
      <c r="B144" s="304"/>
      <c r="C144" s="305" t="str">
        <f>IF(ISBLANK($J$755),"",IF(ISBLANK($L$755),"",IF(Mar!$E20&gt;=$J$755,IF(Mar!$E20&lt;=$L$755,IF(ISBLANK(Mar!G20),"",Mar!G20),""),"")))</f>
        <v/>
      </c>
      <c r="D144" s="305" t="str">
        <f>IF(ISBLANK($J$755),"",IF(ISBLANK($L$755),"",IF(Mar!$E20&gt;=$J$755,IF(Mar!$E20&lt;=$L$755,IF(ISBLANK(Mar!I20),"",Mar!I20),""),"")))</f>
        <v/>
      </c>
      <c r="E144" s="306" t="str">
        <f>IF(ISBLANK($J$755),"",IF(ISBLANK($L$755),"",IF(Mar!$E20&gt;=$J$755,IF(Mar!$E20&lt;=$L$755,IF(ISBLANK(Mar!R20),"",Mar!R20),""),"")))</f>
        <v/>
      </c>
      <c r="F144" s="307" t="str">
        <f>IF(ISBLANK($J$755),"",IF(ISBLANK($L$755),"",IF(Mar!$E20&gt;=$J$755,IF(Mar!$E20&lt;=$L$755,IF(ISBLANK(Mar!S20),"",Mar!S20),""),"")))</f>
        <v/>
      </c>
      <c r="G144" s="308" t="str">
        <f t="shared" si="8"/>
        <v/>
      </c>
      <c r="H144" s="309" t="str">
        <f t="shared" si="9"/>
        <v/>
      </c>
      <c r="I144" s="310">
        <f>IF(ISBLANK($J$755),"",IF(ISBLANK($L$755),"",IF(Mar!$E20&gt;=$J$755,IF(Mar!$E20&lt;=$L$755,COUNTIF(Mar!L20:L20,"&gt;=0"),""),"")))</f>
        <v>0</v>
      </c>
      <c r="J144" s="26"/>
      <c r="K144" s="12"/>
      <c r="L144" s="26"/>
      <c r="M144" s="25"/>
    </row>
    <row r="145" spans="1:13" ht="9.9499999999999993" hidden="1" customHeight="1" x14ac:dyDescent="0.2">
      <c r="A145" s="2"/>
      <c r="B145" s="304"/>
      <c r="C145" s="305" t="str">
        <f>IF(ISBLANK($J$755),"",IF(ISBLANK($L$755),"",IF(Mar!$E21&gt;=$J$755,IF(Mar!$E21&lt;=$L$755,IF(ISBLANK(Mar!G21),"",Mar!G21),""),"")))</f>
        <v/>
      </c>
      <c r="D145" s="305" t="str">
        <f>IF(ISBLANK($J$755),"",IF(ISBLANK($L$755),"",IF(Mar!$E21&gt;=$J$755,IF(Mar!$E21&lt;=$L$755,IF(ISBLANK(Mar!I21),"",Mar!I21),""),"")))</f>
        <v/>
      </c>
      <c r="E145" s="306" t="str">
        <f>IF(ISBLANK($J$755),"",IF(ISBLANK($L$755),"",IF(Mar!$E21&gt;=$J$755,IF(Mar!$E21&lt;=$L$755,IF(ISBLANK(Mar!R21),"",Mar!R21),""),"")))</f>
        <v/>
      </c>
      <c r="F145" s="307" t="str">
        <f>IF(ISBLANK($J$755),"",IF(ISBLANK($L$755),"",IF(Mar!$E21&gt;=$J$755,IF(Mar!$E21&lt;=$L$755,IF(ISBLANK(Mar!S21),"",Mar!S21),""),"")))</f>
        <v/>
      </c>
      <c r="G145" s="308" t="str">
        <f t="shared" si="8"/>
        <v/>
      </c>
      <c r="H145" s="309" t="str">
        <f t="shared" si="9"/>
        <v/>
      </c>
      <c r="I145" s="310">
        <f>IF(ISBLANK($J$755),"",IF(ISBLANK($L$755),"",IF(Mar!$E21&gt;=$J$755,IF(Mar!$E21&lt;=$L$755,COUNTIF(Mar!L21:L21,"&gt;=0"),""),"")))</f>
        <v>0</v>
      </c>
      <c r="J145" s="26"/>
      <c r="K145" s="12"/>
      <c r="L145" s="26"/>
      <c r="M145" s="25"/>
    </row>
    <row r="146" spans="1:13" ht="9.9499999999999993" hidden="1" customHeight="1" x14ac:dyDescent="0.2">
      <c r="A146" s="2"/>
      <c r="B146" s="304"/>
      <c r="C146" s="305" t="str">
        <f>IF(ISBLANK($J$755),"",IF(ISBLANK($L$755),"",IF(Mar!$E22&gt;=$J$755,IF(Mar!$E22&lt;=$L$755,IF(ISBLANK(Mar!G22),"",Mar!G22),""),"")))</f>
        <v/>
      </c>
      <c r="D146" s="305" t="str">
        <f>IF(ISBLANK($J$755),"",IF(ISBLANK($L$755),"",IF(Mar!$E22&gt;=$J$755,IF(Mar!$E22&lt;=$L$755,IF(ISBLANK(Mar!I22),"",Mar!I22),""),"")))</f>
        <v/>
      </c>
      <c r="E146" s="306" t="str">
        <f>IF(ISBLANK($J$755),"",IF(ISBLANK($L$755),"",IF(Mar!$E22&gt;=$J$755,IF(Mar!$E22&lt;=$L$755,IF(ISBLANK(Mar!R22),"",Mar!R22),""),"")))</f>
        <v/>
      </c>
      <c r="F146" s="307" t="str">
        <f>IF(ISBLANK($J$755),"",IF(ISBLANK($L$755),"",IF(Mar!$E22&gt;=$J$755,IF(Mar!$E22&lt;=$L$755,IF(ISBLANK(Mar!S22),"",Mar!S22),""),"")))</f>
        <v/>
      </c>
      <c r="G146" s="308" t="str">
        <f t="shared" si="8"/>
        <v/>
      </c>
      <c r="H146" s="309" t="str">
        <f t="shared" si="9"/>
        <v/>
      </c>
      <c r="I146" s="310">
        <f>IF(ISBLANK($J$755),"",IF(ISBLANK($L$755),"",IF(Mar!$E22&gt;=$J$755,IF(Mar!$E22&lt;=$L$755,COUNTIF(Mar!L22:L22,"&gt;=0"),""),"")))</f>
        <v>0</v>
      </c>
      <c r="J146" s="26"/>
      <c r="K146" s="12"/>
      <c r="L146" s="26"/>
      <c r="M146" s="25"/>
    </row>
    <row r="147" spans="1:13" ht="9.9499999999999993" hidden="1" customHeight="1" x14ac:dyDescent="0.2">
      <c r="A147" s="2"/>
      <c r="B147" s="304"/>
      <c r="C147" s="305" t="str">
        <f>IF(ISBLANK($J$755),"",IF(ISBLANK($L$755),"",IF(Mar!$E23&gt;=$J$755,IF(Mar!$E23&lt;=$L$755,IF(ISBLANK(Mar!G23),"",Mar!G23),""),"")))</f>
        <v/>
      </c>
      <c r="D147" s="305" t="str">
        <f>IF(ISBLANK($J$755),"",IF(ISBLANK($L$755),"",IF(Mar!$E23&gt;=$J$755,IF(Mar!$E23&lt;=$L$755,IF(ISBLANK(Mar!I23),"",Mar!I23),""),"")))</f>
        <v/>
      </c>
      <c r="E147" s="306" t="str">
        <f>IF(ISBLANK($J$755),"",IF(ISBLANK($L$755),"",IF(Mar!$E23&gt;=$J$755,IF(Mar!$E23&lt;=$L$755,IF(ISBLANK(Mar!R23),"",Mar!R23),""),"")))</f>
        <v/>
      </c>
      <c r="F147" s="307" t="str">
        <f>IF(ISBLANK($J$755),"",IF(ISBLANK($L$755),"",IF(Mar!$E23&gt;=$J$755,IF(Mar!$E23&lt;=$L$755,IF(ISBLANK(Mar!S23),"",Mar!S23),""),"")))</f>
        <v/>
      </c>
      <c r="G147" s="308" t="str">
        <f t="shared" si="8"/>
        <v/>
      </c>
      <c r="H147" s="309" t="str">
        <f t="shared" si="9"/>
        <v/>
      </c>
      <c r="I147" s="310">
        <f>IF(ISBLANK($J$755),"",IF(ISBLANK($L$755),"",IF(Mar!$E23&gt;=$J$755,IF(Mar!$E23&lt;=$L$755,COUNTIF(Mar!L23:L23,"&gt;=0"),""),"")))</f>
        <v>0</v>
      </c>
      <c r="J147" s="26"/>
      <c r="K147" s="12"/>
      <c r="L147" s="26"/>
      <c r="M147" s="25"/>
    </row>
    <row r="148" spans="1:13" ht="9.9499999999999993" hidden="1" customHeight="1" x14ac:dyDescent="0.2">
      <c r="A148" s="2"/>
      <c r="B148" s="304"/>
      <c r="C148" s="305" t="str">
        <f>IF(ISBLANK($J$755),"",IF(ISBLANK($L$755),"",IF(Mar!$E24&gt;=$J$755,IF(Mar!$E24&lt;=$L$755,IF(ISBLANK(Mar!G24),"",Mar!G24),""),"")))</f>
        <v/>
      </c>
      <c r="D148" s="305" t="str">
        <f>IF(ISBLANK($J$755),"",IF(ISBLANK($L$755),"",IF(Mar!$E24&gt;=$J$755,IF(Mar!$E24&lt;=$L$755,IF(ISBLANK(Mar!I24),"",Mar!I24),""),"")))</f>
        <v/>
      </c>
      <c r="E148" s="306" t="str">
        <f>IF(ISBLANK($J$755),"",IF(ISBLANK($L$755),"",IF(Mar!$E24&gt;=$J$755,IF(Mar!$E24&lt;=$L$755,IF(ISBLANK(Mar!R24),"",Mar!R24),""),"")))</f>
        <v/>
      </c>
      <c r="F148" s="307" t="str">
        <f>IF(ISBLANK($J$755),"",IF(ISBLANK($L$755),"",IF(Mar!$E24&gt;=$J$755,IF(Mar!$E24&lt;=$L$755,IF(ISBLANK(Mar!S24),"",Mar!S24),""),"")))</f>
        <v/>
      </c>
      <c r="G148" s="308" t="str">
        <f t="shared" si="8"/>
        <v/>
      </c>
      <c r="H148" s="309" t="str">
        <f t="shared" si="9"/>
        <v/>
      </c>
      <c r="I148" s="310">
        <f>IF(ISBLANK($J$755),"",IF(ISBLANK($L$755),"",IF(Mar!$E24&gt;=$J$755,IF(Mar!$E24&lt;=$L$755,COUNTIF(Mar!L24:L24,"&gt;=0"),""),"")))</f>
        <v>0</v>
      </c>
      <c r="J148" s="26"/>
      <c r="K148" s="12"/>
      <c r="L148" s="26"/>
      <c r="M148" s="25"/>
    </row>
    <row r="149" spans="1:13" ht="9.9499999999999993" hidden="1" customHeight="1" x14ac:dyDescent="0.2">
      <c r="A149" s="2"/>
      <c r="B149" s="304"/>
      <c r="C149" s="305" t="str">
        <f>IF(ISBLANK($J$755),"",IF(ISBLANK($L$755),"",IF(Mar!$E25&gt;=$J$755,IF(Mar!$E25&lt;=$L$755,IF(ISBLANK(Mar!G25),"",Mar!G25),""),"")))</f>
        <v/>
      </c>
      <c r="D149" s="305" t="str">
        <f>IF(ISBLANK($J$755),"",IF(ISBLANK($L$755),"",IF(Mar!$E25&gt;=$J$755,IF(Mar!$E25&lt;=$L$755,IF(ISBLANK(Mar!I25),"",Mar!I25),""),"")))</f>
        <v/>
      </c>
      <c r="E149" s="306" t="str">
        <f>IF(ISBLANK($J$755),"",IF(ISBLANK($L$755),"",IF(Mar!$E25&gt;=$J$755,IF(Mar!$E25&lt;=$L$755,IF(ISBLANK(Mar!R25),"",Mar!R25),""),"")))</f>
        <v/>
      </c>
      <c r="F149" s="307" t="str">
        <f>IF(ISBLANK($J$755),"",IF(ISBLANK($L$755),"",IF(Mar!$E25&gt;=$J$755,IF(Mar!$E25&lt;=$L$755,IF(ISBLANK(Mar!S25),"",Mar!S25),""),"")))</f>
        <v/>
      </c>
      <c r="G149" s="308" t="str">
        <f t="shared" si="8"/>
        <v/>
      </c>
      <c r="H149" s="309" t="str">
        <f t="shared" si="9"/>
        <v/>
      </c>
      <c r="I149" s="310">
        <f>IF(ISBLANK($J$755),"",IF(ISBLANK($L$755),"",IF(Mar!$E25&gt;=$J$755,IF(Mar!$E25&lt;=$L$755,COUNTIF(Mar!L25:L25,"&gt;=0"),""),"")))</f>
        <v>0</v>
      </c>
      <c r="J149" s="26"/>
      <c r="K149" s="12"/>
      <c r="L149" s="26"/>
      <c r="M149" s="25"/>
    </row>
    <row r="150" spans="1:13" ht="9.9499999999999993" hidden="1" customHeight="1" x14ac:dyDescent="0.2">
      <c r="A150" s="2"/>
      <c r="B150" s="304"/>
      <c r="C150" s="305" t="str">
        <f>IF(ISBLANK($J$755),"",IF(ISBLANK($L$755),"",IF(Mar!$E26&gt;=$J$755,IF(Mar!$E26&lt;=$L$755,IF(ISBLANK(Mar!G26),"",Mar!G26),""),"")))</f>
        <v/>
      </c>
      <c r="D150" s="305" t="str">
        <f>IF(ISBLANK($J$755),"",IF(ISBLANK($L$755),"",IF(Mar!$E26&gt;=$J$755,IF(Mar!$E26&lt;=$L$755,IF(ISBLANK(Mar!I26),"",Mar!I26),""),"")))</f>
        <v/>
      </c>
      <c r="E150" s="306" t="str">
        <f>IF(ISBLANK($J$755),"",IF(ISBLANK($L$755),"",IF(Mar!$E26&gt;=$J$755,IF(Mar!$E26&lt;=$L$755,IF(ISBLANK(Mar!R26),"",Mar!R26),""),"")))</f>
        <v/>
      </c>
      <c r="F150" s="307" t="str">
        <f>IF(ISBLANK($J$755),"",IF(ISBLANK($L$755),"",IF(Mar!$E26&gt;=$J$755,IF(Mar!$E26&lt;=$L$755,IF(ISBLANK(Mar!S26),"",Mar!S26),""),"")))</f>
        <v/>
      </c>
      <c r="G150" s="308" t="str">
        <f t="shared" si="8"/>
        <v/>
      </c>
      <c r="H150" s="309" t="str">
        <f t="shared" si="9"/>
        <v/>
      </c>
      <c r="I150" s="310">
        <f>IF(ISBLANK($J$755),"",IF(ISBLANK($L$755),"",IF(Mar!$E26&gt;=$J$755,IF(Mar!$E26&lt;=$L$755,COUNTIF(Mar!L26:L26,"&gt;=0"),""),"")))</f>
        <v>0</v>
      </c>
      <c r="J150" s="26"/>
      <c r="K150" s="12"/>
      <c r="L150" s="26"/>
      <c r="M150" s="25"/>
    </row>
    <row r="151" spans="1:13" ht="9.9499999999999993" hidden="1" customHeight="1" x14ac:dyDescent="0.2">
      <c r="A151" s="2"/>
      <c r="B151" s="304"/>
      <c r="C151" s="305" t="str">
        <f>IF(ISBLANK($J$755),"",IF(ISBLANK($L$755),"",IF(Mar!$E27&gt;=$J$755,IF(Mar!$E27&lt;=$L$755,IF(ISBLANK(Mar!G27),"",Mar!G27),""),"")))</f>
        <v/>
      </c>
      <c r="D151" s="305" t="str">
        <f>IF(ISBLANK($J$755),"",IF(ISBLANK($L$755),"",IF(Mar!$E27&gt;=$J$755,IF(Mar!$E27&lt;=$L$755,IF(ISBLANK(Mar!I27),"",Mar!I27),""),"")))</f>
        <v/>
      </c>
      <c r="E151" s="306" t="str">
        <f>IF(ISBLANK($J$755),"",IF(ISBLANK($L$755),"",IF(Mar!$E27&gt;=$J$755,IF(Mar!$E27&lt;=$L$755,IF(ISBLANK(Mar!R27),"",Mar!R27),""),"")))</f>
        <v/>
      </c>
      <c r="F151" s="307" t="str">
        <f>IF(ISBLANK($J$755),"",IF(ISBLANK($L$755),"",IF(Mar!$E27&gt;=$J$755,IF(Mar!$E27&lt;=$L$755,IF(ISBLANK(Mar!S27),"",Mar!S27),""),"")))</f>
        <v/>
      </c>
      <c r="G151" s="308" t="str">
        <f t="shared" si="8"/>
        <v/>
      </c>
      <c r="H151" s="309" t="str">
        <f t="shared" si="9"/>
        <v/>
      </c>
      <c r="I151" s="310">
        <f>IF(ISBLANK($J$755),"",IF(ISBLANK($L$755),"",IF(Mar!$E27&gt;=$J$755,IF(Mar!$E27&lt;=$L$755,COUNTIF(Mar!L27:L27,"&gt;=0"),""),"")))</f>
        <v>0</v>
      </c>
      <c r="J151" s="26"/>
      <c r="K151" s="12"/>
      <c r="L151" s="26"/>
      <c r="M151" s="25"/>
    </row>
    <row r="152" spans="1:13" ht="9.9499999999999993" hidden="1" customHeight="1" x14ac:dyDescent="0.2">
      <c r="A152" s="2"/>
      <c r="B152" s="304"/>
      <c r="C152" s="305" t="str">
        <f>IF(ISBLANK($J$755),"",IF(ISBLANK($L$755),"",IF(Mar!$E28&gt;=$J$755,IF(Mar!$E28&lt;=$L$755,IF(ISBLANK(Mar!G28),"",Mar!G28),""),"")))</f>
        <v/>
      </c>
      <c r="D152" s="305" t="str">
        <f>IF(ISBLANK($J$755),"",IF(ISBLANK($L$755),"",IF(Mar!$E28&gt;=$J$755,IF(Mar!$E28&lt;=$L$755,IF(ISBLANK(Mar!I28),"",Mar!I28),""),"")))</f>
        <v/>
      </c>
      <c r="E152" s="306" t="str">
        <f>IF(ISBLANK($J$755),"",IF(ISBLANK($L$755),"",IF(Mar!$E28&gt;=$J$755,IF(Mar!$E28&lt;=$L$755,IF(ISBLANK(Mar!R28),"",Mar!R28),""),"")))</f>
        <v/>
      </c>
      <c r="F152" s="307" t="str">
        <f>IF(ISBLANK($J$755),"",IF(ISBLANK($L$755),"",IF(Mar!$E28&gt;=$J$755,IF(Mar!$E28&lt;=$L$755,IF(ISBLANK(Mar!S28),"",Mar!S28),""),"")))</f>
        <v/>
      </c>
      <c r="G152" s="308" t="str">
        <f t="shared" si="8"/>
        <v/>
      </c>
      <c r="H152" s="309" t="str">
        <f t="shared" si="9"/>
        <v/>
      </c>
      <c r="I152" s="310">
        <f>IF(ISBLANK($J$755),"",IF(ISBLANK($L$755),"",IF(Mar!$E28&gt;=$J$755,IF(Mar!$E28&lt;=$L$755,COUNTIF(Mar!L28:L28,"&gt;=0"),""),"")))</f>
        <v>0</v>
      </c>
      <c r="J152" s="26"/>
      <c r="K152" s="12"/>
      <c r="L152" s="26"/>
      <c r="M152" s="25"/>
    </row>
    <row r="153" spans="1:13" ht="9.9499999999999993" hidden="1" customHeight="1" x14ac:dyDescent="0.2">
      <c r="A153" s="2"/>
      <c r="B153" s="304"/>
      <c r="C153" s="305" t="str">
        <f>IF(ISBLANK($J$755),"",IF(ISBLANK($L$755),"",IF(Mar!$E29&gt;=$J$755,IF(Mar!$E29&lt;=$L$755,IF(ISBLANK(Mar!G29),"",Mar!G29),""),"")))</f>
        <v/>
      </c>
      <c r="D153" s="305" t="str">
        <f>IF(ISBLANK($J$755),"",IF(ISBLANK($L$755),"",IF(Mar!$E29&gt;=$J$755,IF(Mar!$E29&lt;=$L$755,IF(ISBLANK(Mar!I29),"",Mar!I29),""),"")))</f>
        <v/>
      </c>
      <c r="E153" s="306" t="str">
        <f>IF(ISBLANK($J$755),"",IF(ISBLANK($L$755),"",IF(Mar!$E29&gt;=$J$755,IF(Mar!$E29&lt;=$L$755,IF(ISBLANK(Mar!R29),"",Mar!R29),""),"")))</f>
        <v/>
      </c>
      <c r="F153" s="307" t="str">
        <f>IF(ISBLANK($J$755),"",IF(ISBLANK($L$755),"",IF(Mar!$E29&gt;=$J$755,IF(Mar!$E29&lt;=$L$755,IF(ISBLANK(Mar!S29),"",Mar!S29),""),"")))</f>
        <v/>
      </c>
      <c r="G153" s="308" t="str">
        <f t="shared" si="8"/>
        <v/>
      </c>
      <c r="H153" s="309" t="str">
        <f t="shared" si="9"/>
        <v/>
      </c>
      <c r="I153" s="310">
        <f>IF(ISBLANK($J$755),"",IF(ISBLANK($L$755),"",IF(Mar!$E29&gt;=$J$755,IF(Mar!$E29&lt;=$L$755,COUNTIF(Mar!L29:L29,"&gt;=0"),""),"")))</f>
        <v>0</v>
      </c>
      <c r="J153" s="26"/>
      <c r="K153" s="12"/>
      <c r="L153" s="26"/>
      <c r="M153" s="25"/>
    </row>
    <row r="154" spans="1:13" ht="9.9499999999999993" hidden="1" customHeight="1" x14ac:dyDescent="0.2">
      <c r="A154" s="2"/>
      <c r="B154" s="304"/>
      <c r="C154" s="305" t="str">
        <f>IF(ISBLANK($J$755),"",IF(ISBLANK($L$755),"",IF(Mar!$E30&gt;=$J$755,IF(Mar!$E30&lt;=$L$755,IF(ISBLANK(Mar!G30),"",Mar!G30),""),"")))</f>
        <v/>
      </c>
      <c r="D154" s="305" t="str">
        <f>IF(ISBLANK($J$755),"",IF(ISBLANK($L$755),"",IF(Mar!$E30&gt;=$J$755,IF(Mar!$E30&lt;=$L$755,IF(ISBLANK(Mar!I30),"",Mar!I30),""),"")))</f>
        <v/>
      </c>
      <c r="E154" s="306" t="str">
        <f>IF(ISBLANK($J$755),"",IF(ISBLANK($L$755),"",IF(Mar!$E30&gt;=$J$755,IF(Mar!$E30&lt;=$L$755,IF(ISBLANK(Mar!R30),"",Mar!R30),""),"")))</f>
        <v/>
      </c>
      <c r="F154" s="307" t="str">
        <f>IF(ISBLANK($J$755),"",IF(ISBLANK($L$755),"",IF(Mar!$E30&gt;=$J$755,IF(Mar!$E30&lt;=$L$755,IF(ISBLANK(Mar!S30),"",Mar!S30),""),"")))</f>
        <v/>
      </c>
      <c r="G154" s="308" t="str">
        <f t="shared" si="8"/>
        <v/>
      </c>
      <c r="H154" s="309" t="str">
        <f t="shared" si="9"/>
        <v/>
      </c>
      <c r="I154" s="310">
        <f>IF(ISBLANK($J$755),"",IF(ISBLANK($L$755),"",IF(Mar!$E30&gt;=$J$755,IF(Mar!$E30&lt;=$L$755,COUNTIF(Mar!L30:L30,"&gt;=0"),""),"")))</f>
        <v>0</v>
      </c>
      <c r="J154" s="26"/>
      <c r="K154" s="12"/>
      <c r="L154" s="26"/>
      <c r="M154" s="25"/>
    </row>
    <row r="155" spans="1:13" ht="9.9499999999999993" hidden="1" customHeight="1" x14ac:dyDescent="0.2">
      <c r="A155" s="2"/>
      <c r="B155" s="304"/>
      <c r="C155" s="305" t="str">
        <f>IF(ISBLANK($J$755),"",IF(ISBLANK($L$755),"",IF(Mar!$E31&gt;=$J$755,IF(Mar!$E31&lt;=$L$755,IF(ISBLANK(Mar!G31),"",Mar!G31),""),"")))</f>
        <v/>
      </c>
      <c r="D155" s="305" t="str">
        <f>IF(ISBLANK($J$755),"",IF(ISBLANK($L$755),"",IF(Mar!$E31&gt;=$J$755,IF(Mar!$E31&lt;=$L$755,IF(ISBLANK(Mar!I31),"",Mar!I31),""),"")))</f>
        <v/>
      </c>
      <c r="E155" s="306" t="str">
        <f>IF(ISBLANK($J$755),"",IF(ISBLANK($L$755),"",IF(Mar!$E31&gt;=$J$755,IF(Mar!$E31&lt;=$L$755,IF(ISBLANK(Mar!R31),"",Mar!R31),""),"")))</f>
        <v/>
      </c>
      <c r="F155" s="307" t="str">
        <f>IF(ISBLANK($J$755),"",IF(ISBLANK($L$755),"",IF(Mar!$E31&gt;=$J$755,IF(Mar!$E31&lt;=$L$755,IF(ISBLANK(Mar!S31),"",Mar!S31),""),"")))</f>
        <v/>
      </c>
      <c r="G155" s="308" t="str">
        <f t="shared" si="8"/>
        <v/>
      </c>
      <c r="H155" s="309" t="str">
        <f t="shared" si="9"/>
        <v/>
      </c>
      <c r="I155" s="310">
        <f>IF(ISBLANK($J$755),"",IF(ISBLANK($L$755),"",IF(Mar!$E31&gt;=$J$755,IF(Mar!$E31&lt;=$L$755,COUNTIF(Mar!L31:L31,"&gt;=0"),""),"")))</f>
        <v>0</v>
      </c>
      <c r="J155" s="26"/>
      <c r="K155" s="12"/>
      <c r="L155" s="26"/>
      <c r="M155" s="25"/>
    </row>
    <row r="156" spans="1:13" ht="9.9499999999999993" hidden="1" customHeight="1" x14ac:dyDescent="0.2">
      <c r="A156" s="2"/>
      <c r="B156" s="304"/>
      <c r="C156" s="305" t="str">
        <f>IF(ISBLANK($J$755),"",IF(ISBLANK($L$755),"",IF(Mar!$E32&gt;=$J$755,IF(Mar!$E32&lt;=$L$755,IF(ISBLANK(Mar!G32),"",Mar!G32),""),"")))</f>
        <v/>
      </c>
      <c r="D156" s="305" t="str">
        <f>IF(ISBLANK($J$755),"",IF(ISBLANK($L$755),"",IF(Mar!$E32&gt;=$J$755,IF(Mar!$E32&lt;=$L$755,IF(ISBLANK(Mar!I32),"",Mar!I32),""),"")))</f>
        <v/>
      </c>
      <c r="E156" s="306" t="str">
        <f>IF(ISBLANK($J$755),"",IF(ISBLANK($L$755),"",IF(Mar!$E32&gt;=$J$755,IF(Mar!$E32&lt;=$L$755,IF(ISBLANK(Mar!R32),"",Mar!R32),""),"")))</f>
        <v/>
      </c>
      <c r="F156" s="307" t="str">
        <f>IF(ISBLANK($J$755),"",IF(ISBLANK($L$755),"",IF(Mar!$E32&gt;=$J$755,IF(Mar!$E32&lt;=$L$755,IF(ISBLANK(Mar!S32),"",Mar!S32),""),"")))</f>
        <v/>
      </c>
      <c r="G156" s="308" t="str">
        <f t="shared" si="8"/>
        <v/>
      </c>
      <c r="H156" s="309" t="str">
        <f t="shared" si="9"/>
        <v/>
      </c>
      <c r="I156" s="310">
        <f>IF(ISBLANK($J$755),"",IF(ISBLANK($L$755),"",IF(Mar!$E32&gt;=$J$755,IF(Mar!$E32&lt;=$L$755,COUNTIF(Mar!L32:L32,"&gt;=0"),""),"")))</f>
        <v>0</v>
      </c>
      <c r="J156" s="26"/>
      <c r="K156" s="12"/>
      <c r="L156" s="26"/>
      <c r="M156" s="25"/>
    </row>
    <row r="157" spans="1:13" ht="9.9499999999999993" hidden="1" customHeight="1" x14ac:dyDescent="0.2">
      <c r="A157" s="2"/>
      <c r="B157" s="304"/>
      <c r="C157" s="305" t="str">
        <f>IF(ISBLANK($J$755),"",IF(ISBLANK($L$755),"",IF(Mar!$E33&gt;=$J$755,IF(Mar!$E33&lt;=$L$755,IF(ISBLANK(Mar!G33),"",Mar!G33),""),"")))</f>
        <v/>
      </c>
      <c r="D157" s="305" t="str">
        <f>IF(ISBLANK($J$755),"",IF(ISBLANK($L$755),"",IF(Mar!$E33&gt;=$J$755,IF(Mar!$E33&lt;=$L$755,IF(ISBLANK(Mar!I33),"",Mar!I33),""),"")))</f>
        <v/>
      </c>
      <c r="E157" s="306" t="str">
        <f>IF(ISBLANK($J$755),"",IF(ISBLANK($L$755),"",IF(Mar!$E33&gt;=$J$755,IF(Mar!$E33&lt;=$L$755,IF(ISBLANK(Mar!R33),"",Mar!R33),""),"")))</f>
        <v/>
      </c>
      <c r="F157" s="307" t="str">
        <f>IF(ISBLANK($J$755),"",IF(ISBLANK($L$755),"",IF(Mar!$E33&gt;=$J$755,IF(Mar!$E33&lt;=$L$755,IF(ISBLANK(Mar!S33),"",Mar!S33),""),"")))</f>
        <v/>
      </c>
      <c r="G157" s="308" t="str">
        <f t="shared" si="8"/>
        <v/>
      </c>
      <c r="H157" s="309" t="str">
        <f t="shared" si="9"/>
        <v/>
      </c>
      <c r="I157" s="310">
        <f>IF(ISBLANK($J$755),"",IF(ISBLANK($L$755),"",IF(Mar!$E33&gt;=$J$755,IF(Mar!$E33&lt;=$L$755,COUNTIF(Mar!L33:L33,"&gt;=0"),""),"")))</f>
        <v>0</v>
      </c>
      <c r="J157" s="26"/>
      <c r="K157" s="12"/>
      <c r="L157" s="26"/>
      <c r="M157" s="25"/>
    </row>
    <row r="158" spans="1:13" ht="9.9499999999999993" hidden="1" customHeight="1" x14ac:dyDescent="0.2">
      <c r="A158" s="2"/>
      <c r="B158" s="304"/>
      <c r="C158" s="305" t="str">
        <f>IF(ISBLANK($J$755),"",IF(ISBLANK($L$755),"",IF(Mar!$E34&gt;=$J$755,IF(Mar!$E34&lt;=$L$755,IF(ISBLANK(Mar!G34),"",Mar!G34),""),"")))</f>
        <v/>
      </c>
      <c r="D158" s="305" t="str">
        <f>IF(ISBLANK($J$755),"",IF(ISBLANK($L$755),"",IF(Mar!$E34&gt;=$J$755,IF(Mar!$E34&lt;=$L$755,IF(ISBLANK(Mar!I34),"",Mar!I34),""),"")))</f>
        <v/>
      </c>
      <c r="E158" s="306" t="str">
        <f>IF(ISBLANK($J$755),"",IF(ISBLANK($L$755),"",IF(Mar!$E34&gt;=$J$755,IF(Mar!$E34&lt;=$L$755,IF(ISBLANK(Mar!R34),"",Mar!R34),""),"")))</f>
        <v/>
      </c>
      <c r="F158" s="307" t="str">
        <f>IF(ISBLANK($J$755),"",IF(ISBLANK($L$755),"",IF(Mar!$E34&gt;=$J$755,IF(Mar!$E34&lt;=$L$755,IF(ISBLANK(Mar!S34),"",Mar!S34),""),"")))</f>
        <v/>
      </c>
      <c r="G158" s="308" t="str">
        <f t="shared" si="8"/>
        <v/>
      </c>
      <c r="H158" s="309" t="str">
        <f t="shared" si="9"/>
        <v/>
      </c>
      <c r="I158" s="310">
        <f>IF(ISBLANK($J$755),"",IF(ISBLANK($L$755),"",IF(Mar!$E34&gt;=$J$755,IF(Mar!$E34&lt;=$L$755,COUNTIF(Mar!L34:L34,"&gt;=0"),""),"")))</f>
        <v>0</v>
      </c>
      <c r="J158" s="26"/>
      <c r="K158" s="12"/>
      <c r="L158" s="26"/>
      <c r="M158" s="25"/>
    </row>
    <row r="159" spans="1:13" ht="9.9499999999999993" hidden="1" customHeight="1" x14ac:dyDescent="0.2">
      <c r="A159" s="2"/>
      <c r="B159" s="304"/>
      <c r="C159" s="305" t="str">
        <f>IF(ISBLANK($J$755),"",IF(ISBLANK($L$755),"",IF(Mar!$E35&gt;=$J$755,IF(Mar!$E35&lt;=$L$755,IF(ISBLANK(Mar!G35),"",Mar!G35),""),"")))</f>
        <v/>
      </c>
      <c r="D159" s="305" t="str">
        <f>IF(ISBLANK($J$755),"",IF(ISBLANK($L$755),"",IF(Mar!$E35&gt;=$J$755,IF(Mar!$E35&lt;=$L$755,IF(ISBLANK(Mar!I35),"",Mar!I35),""),"")))</f>
        <v/>
      </c>
      <c r="E159" s="306" t="str">
        <f>IF(ISBLANK($J$755),"",IF(ISBLANK($L$755),"",IF(Mar!$E35&gt;=$J$755,IF(Mar!$E35&lt;=$L$755,IF(ISBLANK(Mar!R35),"",Mar!R35),""),"")))</f>
        <v/>
      </c>
      <c r="F159" s="307" t="str">
        <f>IF(ISBLANK($J$755),"",IF(ISBLANK($L$755),"",IF(Mar!$E35&gt;=$J$755,IF(Mar!$E35&lt;=$L$755,IF(ISBLANK(Mar!S35),"",Mar!S35),""),"")))</f>
        <v/>
      </c>
      <c r="G159" s="308" t="str">
        <f t="shared" si="8"/>
        <v/>
      </c>
      <c r="H159" s="309" t="str">
        <f t="shared" si="9"/>
        <v/>
      </c>
      <c r="I159" s="310">
        <f>IF(ISBLANK($J$755),"",IF(ISBLANK($L$755),"",IF(Mar!$E35&gt;=$J$755,IF(Mar!$E35&lt;=$L$755,COUNTIF(Mar!L35:L35,"&gt;=0"),""),"")))</f>
        <v>0</v>
      </c>
      <c r="J159" s="26"/>
      <c r="K159" s="12"/>
      <c r="L159" s="26"/>
      <c r="M159" s="25"/>
    </row>
    <row r="160" spans="1:13" ht="9.9499999999999993" hidden="1" customHeight="1" x14ac:dyDescent="0.2">
      <c r="A160" s="2"/>
      <c r="B160" s="304"/>
      <c r="C160" s="305" t="str">
        <f>IF(ISBLANK($J$755),"",IF(ISBLANK($L$755),"",IF(Mar!$E36&gt;=$J$755,IF(Mar!$E36&lt;=$L$755,IF(ISBLANK(Mar!G36),"",Mar!G36),""),"")))</f>
        <v/>
      </c>
      <c r="D160" s="305" t="str">
        <f>IF(ISBLANK($J$755),"",IF(ISBLANK($L$755),"",IF(Mar!$E36&gt;=$J$755,IF(Mar!$E36&lt;=$L$755,IF(ISBLANK(Mar!I36),"",Mar!I36),""),"")))</f>
        <v/>
      </c>
      <c r="E160" s="306" t="str">
        <f>IF(ISBLANK($J$755),"",IF(ISBLANK($L$755),"",IF(Mar!$E36&gt;=$J$755,IF(Mar!$E36&lt;=$L$755,IF(ISBLANK(Mar!R36),"",Mar!R36),""),"")))</f>
        <v/>
      </c>
      <c r="F160" s="307" t="str">
        <f>IF(ISBLANK($J$755),"",IF(ISBLANK($L$755),"",IF(Mar!$E36&gt;=$J$755,IF(Mar!$E36&lt;=$L$755,IF(ISBLANK(Mar!S36),"",Mar!S36),""),"")))</f>
        <v/>
      </c>
      <c r="G160" s="308" t="str">
        <f t="shared" si="8"/>
        <v/>
      </c>
      <c r="H160" s="309" t="str">
        <f t="shared" si="9"/>
        <v/>
      </c>
      <c r="I160" s="310">
        <f>IF(ISBLANK($J$755),"",IF(ISBLANK($L$755),"",IF(Mar!$E36&gt;=$J$755,IF(Mar!$E36&lt;=$L$755,COUNTIF(Mar!L36:L36,"&gt;=0"),""),"")))</f>
        <v>0</v>
      </c>
      <c r="J160" s="26"/>
      <c r="K160" s="12"/>
      <c r="L160" s="26"/>
      <c r="M160" s="25"/>
    </row>
    <row r="161" spans="1:13" ht="9.9499999999999993" hidden="1" customHeight="1" x14ac:dyDescent="0.2">
      <c r="A161" s="2"/>
      <c r="B161" s="304"/>
      <c r="C161" s="305" t="str">
        <f>IF(ISBLANK($J$755),"",IF(ISBLANK($L$755),"",IF(Mar!$E37&gt;=$J$755,IF(Mar!$E37&lt;=$L$755,IF(ISBLANK(Mar!G37),"",Mar!G37),""),"")))</f>
        <v/>
      </c>
      <c r="D161" s="305" t="str">
        <f>IF(ISBLANK($J$755),"",IF(ISBLANK($L$755),"",IF(Mar!$E37&gt;=$J$755,IF(Mar!$E37&lt;=$L$755,IF(ISBLANK(Mar!I37),"",Mar!I37),""),"")))</f>
        <v/>
      </c>
      <c r="E161" s="306" t="str">
        <f>IF(ISBLANK($J$755),"",IF(ISBLANK($L$755),"",IF(Mar!$E37&gt;=$J$755,IF(Mar!$E37&lt;=$L$755,IF(ISBLANK(Mar!R37),"",Mar!R37),""),"")))</f>
        <v/>
      </c>
      <c r="F161" s="307" t="str">
        <f>IF(ISBLANK($J$755),"",IF(ISBLANK($L$755),"",IF(Mar!$E37&gt;=$J$755,IF(Mar!$E37&lt;=$L$755,IF(ISBLANK(Mar!S37),"",Mar!S37),""),"")))</f>
        <v/>
      </c>
      <c r="G161" s="308" t="str">
        <f t="shared" si="8"/>
        <v/>
      </c>
      <c r="H161" s="309" t="str">
        <f t="shared" si="9"/>
        <v/>
      </c>
      <c r="I161" s="310">
        <f>IF(ISBLANK($J$755),"",IF(ISBLANK($L$755),"",IF(Mar!$E37&gt;=$J$755,IF(Mar!$E37&lt;=$L$755,COUNTIF(Mar!L37:L37,"&gt;=0"),""),"")))</f>
        <v>0</v>
      </c>
      <c r="J161" s="26"/>
      <c r="K161" s="12"/>
      <c r="L161" s="26"/>
      <c r="M161" s="25"/>
    </row>
    <row r="162" spans="1:13" ht="9.9499999999999993" hidden="1" customHeight="1" x14ac:dyDescent="0.2">
      <c r="A162" s="2"/>
      <c r="B162" s="304"/>
      <c r="C162" s="305" t="str">
        <f>IF(ISBLANK($J$755),"",IF(ISBLANK($L$755),"",IF(Mar!$E38&gt;=$J$755,IF(Mar!$E38&lt;=$L$755,IF(ISBLANK(Mar!G38),"",Mar!G38),""),"")))</f>
        <v/>
      </c>
      <c r="D162" s="305" t="str">
        <f>IF(ISBLANK($J$755),"",IF(ISBLANK($L$755),"",IF(Mar!$E38&gt;=$J$755,IF(Mar!$E38&lt;=$L$755,IF(ISBLANK(Mar!I38),"",Mar!I38),""),"")))</f>
        <v/>
      </c>
      <c r="E162" s="306" t="str">
        <f>IF(ISBLANK($J$755),"",IF(ISBLANK($L$755),"",IF(Mar!$E38&gt;=$J$755,IF(Mar!$E38&lt;=$L$755,IF(ISBLANK(Mar!R38),"",Mar!R38),""),"")))</f>
        <v/>
      </c>
      <c r="F162" s="307" t="str">
        <f>IF(ISBLANK($J$755),"",IF(ISBLANK($L$755),"",IF(Mar!$E38&gt;=$J$755,IF(Mar!$E38&lt;=$L$755,IF(ISBLANK(Mar!S38),"",Mar!S38),""),"")))</f>
        <v/>
      </c>
      <c r="G162" s="308" t="str">
        <f t="shared" si="8"/>
        <v/>
      </c>
      <c r="H162" s="309" t="str">
        <f t="shared" si="9"/>
        <v/>
      </c>
      <c r="I162" s="310">
        <f>IF(ISBLANK($J$755),"",IF(ISBLANK($L$755),"",IF(Mar!$E38&gt;=$J$755,IF(Mar!$E38&lt;=$L$755,COUNTIF(Mar!L38:L38,"&gt;=0"),""),"")))</f>
        <v>0</v>
      </c>
      <c r="J162" s="26"/>
      <c r="K162" s="12"/>
      <c r="L162" s="26"/>
      <c r="M162" s="25"/>
    </row>
    <row r="163" spans="1:13" ht="9.9499999999999993" hidden="1" customHeight="1" x14ac:dyDescent="0.2">
      <c r="A163" s="2"/>
      <c r="B163" s="304"/>
      <c r="C163" s="305" t="str">
        <f>IF(ISBLANK($J$755),"",IF(ISBLANK($L$755),"",IF(Mar!$E39&gt;=$J$755,IF(Mar!$E39&lt;=$L$755,IF(ISBLANK(Mar!G39),"",Mar!G39),""),"")))</f>
        <v/>
      </c>
      <c r="D163" s="305" t="str">
        <f>IF(ISBLANK($J$755),"",IF(ISBLANK($L$755),"",IF(Mar!$E39&gt;=$J$755,IF(Mar!$E39&lt;=$L$755,IF(ISBLANK(Mar!I39),"",Mar!I39),""),"")))</f>
        <v/>
      </c>
      <c r="E163" s="306" t="str">
        <f>IF(ISBLANK($J$755),"",IF(ISBLANK($L$755),"",IF(Mar!$E39&gt;=$J$755,IF(Mar!$E39&lt;=$L$755,IF(ISBLANK(Mar!R39),"",Mar!R39),""),"")))</f>
        <v/>
      </c>
      <c r="F163" s="307" t="str">
        <f>IF(ISBLANK($J$755),"",IF(ISBLANK($L$755),"",IF(Mar!$E39&gt;=$J$755,IF(Mar!$E39&lt;=$L$755,IF(ISBLANK(Mar!S39),"",Mar!S39),""),"")))</f>
        <v/>
      </c>
      <c r="G163" s="308" t="str">
        <f t="shared" si="8"/>
        <v/>
      </c>
      <c r="H163" s="309" t="str">
        <f t="shared" si="9"/>
        <v/>
      </c>
      <c r="I163" s="310">
        <f>IF(ISBLANK($J$755),"",IF(ISBLANK($L$755),"",IF(Mar!$E39&gt;=$J$755,IF(Mar!$E39&lt;=$L$755,COUNTIF(Mar!L39:L39,"&gt;=0"),""),"")))</f>
        <v>0</v>
      </c>
      <c r="J163" s="26"/>
      <c r="K163" s="12"/>
      <c r="L163" s="26"/>
      <c r="M163" s="25"/>
    </row>
    <row r="164" spans="1:13" ht="9.9499999999999993" hidden="1" customHeight="1" x14ac:dyDescent="0.2">
      <c r="A164" s="2"/>
      <c r="B164" s="304" t="s">
        <v>343</v>
      </c>
      <c r="C164" s="305" t="str">
        <f>IF(ISBLANK($J$755),"",IF(ISBLANK($L$755),"",IF(Mar!$E43&gt;=$J$755,IF(Mar!$E43&lt;=$L$755,IF(ISBLANK(Mar!G43),"",Mar!G43),""),"")))</f>
        <v/>
      </c>
      <c r="D164" s="305"/>
      <c r="E164" s="305" t="str">
        <f>IF(ISBLANK($J$755),"",IF(ISBLANK($L$755),"",IF(Mar!$E43&gt;=$J$755,IF(Mar!$E43&lt;=$L$755,IF(ISBLANK(Mar!R43),"",Mar!R43),""),"")))</f>
        <v/>
      </c>
      <c r="F164" s="307" t="str">
        <f>IF(ISBLANK($J$755),"",IF(ISBLANK($L$755),"",IF(Mar!$E43&gt;=$J$755,IF(Mar!$E43&lt;=$L$755,IF(ISBLANK(Mar!S43),"",Mar!S43),""),"")))</f>
        <v/>
      </c>
      <c r="G164" s="308" t="str">
        <f>IF(ISNUMBER(F164),IF(F164=0,"",IF(E164=0,"",F164/E164)),"")</f>
        <v/>
      </c>
      <c r="H164" s="309" t="str">
        <f>IF(ISNUMBER(G164),IF(G164=0,"",IF(F164=0,"",E164/F164/24)),"")</f>
        <v/>
      </c>
      <c r="I164" s="310" t="str">
        <f>IF(ISBLANK($J$755),"",IF(ISBLANK($L$755),"",IF(Mar!$E43&gt;=$J$755,IF(Mar!$E43&lt;=$L$755,COUNTIF(Mar!L43:L43,"&gt;=0"),""),"")))</f>
        <v/>
      </c>
      <c r="J164" s="26"/>
      <c r="K164" s="12"/>
      <c r="L164" s="26"/>
      <c r="M164" s="25"/>
    </row>
    <row r="165" spans="1:13" ht="9.9499999999999993" hidden="1" customHeight="1" x14ac:dyDescent="0.2">
      <c r="A165" s="301"/>
      <c r="B165" s="311"/>
      <c r="C165" s="305" t="str">
        <f>IF(ISBLANK($J$755),"",IF(ISBLANK($L$755),"",IF(Mar!$E44&gt;=$J$755,IF(Mar!$E44&lt;=$L$755,IF(ISBLANK(Mar!G44),"",Mar!G44),""),"")))</f>
        <v/>
      </c>
      <c r="D165" s="305"/>
      <c r="E165" s="305" t="str">
        <f>IF(ISBLANK($J$755),"",IF(ISBLANK($L$755),"",IF(Mar!$E44&gt;=$J$755,IF(Mar!$E44&lt;=$L$755,IF(ISBLANK(Mar!R44),"",Mar!R44),""),"")))</f>
        <v/>
      </c>
      <c r="F165" s="307" t="str">
        <f>IF(ISBLANK($J$755),"",IF(ISBLANK($L$755),"",IF(Mar!$E44&gt;=$J$755,IF(Mar!$E44&lt;=$L$755,IF(ISBLANK(Mar!S44),"",Mar!S44),""),"")))</f>
        <v/>
      </c>
      <c r="G165" s="308" t="str">
        <f t="shared" ref="G165:G194" si="10">IF(ISNUMBER(F165),IF(F165=0,"",IF(E165=0,"",F165/E165)),"")</f>
        <v/>
      </c>
      <c r="H165" s="309" t="str">
        <f t="shared" ref="H165:H194" si="11">IF(ISNUMBER(G165),IF(G165=0,"",IF(F165=0,"",E165/F165/24)),"")</f>
        <v/>
      </c>
      <c r="I165" s="310" t="str">
        <f>IF(ISBLANK($J$755),"",IF(ISBLANK($L$755),"",IF(Mar!$E44&gt;=$J$755,IF(Mar!$E44&lt;=$L$755,COUNTIF(Mar!L44:L44,"&gt;=0"),""),"")))</f>
        <v/>
      </c>
      <c r="J165" s="26"/>
      <c r="K165" s="12"/>
      <c r="L165" s="26"/>
      <c r="M165" s="302"/>
    </row>
    <row r="166" spans="1:13" ht="9.9499999999999993" hidden="1" customHeight="1" x14ac:dyDescent="0.2">
      <c r="A166" s="301"/>
      <c r="B166" s="311"/>
      <c r="C166" s="305" t="str">
        <f>IF(ISBLANK($J$755),"",IF(ISBLANK($L$755),"",IF(Mar!$E45&gt;=$J$755,IF(Mar!$E45&lt;=$L$755,IF(ISBLANK(Mar!G45),"",Mar!G45),""),"")))</f>
        <v/>
      </c>
      <c r="D166" s="305"/>
      <c r="E166" s="305" t="str">
        <f>IF(ISBLANK($J$755),"",IF(ISBLANK($L$755),"",IF(Mar!$E45&gt;=$J$755,IF(Mar!$E45&lt;=$L$755,IF(ISBLANK(Mar!R45),"",Mar!R45),""),"")))</f>
        <v/>
      </c>
      <c r="F166" s="307" t="str">
        <f>IF(ISBLANK($J$755),"",IF(ISBLANK($L$755),"",IF(Mar!$E45&gt;=$J$755,IF(Mar!$E45&lt;=$L$755,IF(ISBLANK(Mar!S45),"",Mar!S45),""),"")))</f>
        <v/>
      </c>
      <c r="G166" s="308" t="str">
        <f t="shared" si="10"/>
        <v/>
      </c>
      <c r="H166" s="309" t="str">
        <f t="shared" si="11"/>
        <v/>
      </c>
      <c r="I166" s="310" t="str">
        <f>IF(ISBLANK($J$755),"",IF(ISBLANK($L$755),"",IF(Mar!$E45&gt;=$J$755,IF(Mar!$E45&lt;=$L$755,COUNTIF(Mar!L45:L45,"&gt;=0"),""),"")))</f>
        <v/>
      </c>
      <c r="J166" s="26"/>
      <c r="K166" s="12"/>
      <c r="L166" s="26"/>
      <c r="M166" s="302"/>
    </row>
    <row r="167" spans="1:13" ht="9.9499999999999993" hidden="1" customHeight="1" x14ac:dyDescent="0.2">
      <c r="A167" s="301"/>
      <c r="B167" s="311"/>
      <c r="C167" s="305" t="str">
        <f>IF(ISBLANK($J$755),"",IF(ISBLANK($L$755),"",IF(Mar!$E46&gt;=$J$755,IF(Mar!$E46&lt;=$L$755,IF(ISBLANK(Mar!G46),"",Mar!G46),""),"")))</f>
        <v/>
      </c>
      <c r="D167" s="305"/>
      <c r="E167" s="305" t="str">
        <f>IF(ISBLANK($J$755),"",IF(ISBLANK($L$755),"",IF(Mar!$E46&gt;=$J$755,IF(Mar!$E46&lt;=$L$755,IF(ISBLANK(Mar!R46),"",Mar!R46),""),"")))</f>
        <v/>
      </c>
      <c r="F167" s="307" t="str">
        <f>IF(ISBLANK($J$755),"",IF(ISBLANK($L$755),"",IF(Mar!$E46&gt;=$J$755,IF(Mar!$E46&lt;=$L$755,IF(ISBLANK(Mar!S46),"",Mar!S46),""),"")))</f>
        <v/>
      </c>
      <c r="G167" s="308" t="str">
        <f t="shared" si="10"/>
        <v/>
      </c>
      <c r="H167" s="309" t="str">
        <f t="shared" si="11"/>
        <v/>
      </c>
      <c r="I167" s="310" t="str">
        <f>IF(ISBLANK($J$755),"",IF(ISBLANK($L$755),"",IF(Mar!$E46&gt;=$J$755,IF(Mar!$E46&lt;=$L$755,COUNTIF(Mar!L46:L46,"&gt;=0"),""),"")))</f>
        <v/>
      </c>
      <c r="J167" s="26"/>
      <c r="K167" s="12"/>
      <c r="L167" s="26"/>
      <c r="M167" s="302"/>
    </row>
    <row r="168" spans="1:13" ht="9.9499999999999993" hidden="1" customHeight="1" x14ac:dyDescent="0.2">
      <c r="A168" s="301"/>
      <c r="B168" s="311"/>
      <c r="C168" s="305" t="str">
        <f>IF(ISBLANK($J$755),"",IF(ISBLANK($L$755),"",IF(Mar!$E47&gt;=$J$755,IF(Mar!$E47&lt;=$L$755,IF(ISBLANK(Mar!G47),"",Mar!G47),""),"")))</f>
        <v/>
      </c>
      <c r="D168" s="305"/>
      <c r="E168" s="305" t="str">
        <f>IF(ISBLANK($J$755),"",IF(ISBLANK($L$755),"",IF(Mar!$E47&gt;=$J$755,IF(Mar!$E47&lt;=$L$755,IF(ISBLANK(Mar!R47),"",Mar!R47),""),"")))</f>
        <v/>
      </c>
      <c r="F168" s="307" t="str">
        <f>IF(ISBLANK($J$755),"",IF(ISBLANK($L$755),"",IF(Mar!$E47&gt;=$J$755,IF(Mar!$E47&lt;=$L$755,IF(ISBLANK(Mar!S47),"",Mar!S47),""),"")))</f>
        <v/>
      </c>
      <c r="G168" s="308" t="str">
        <f t="shared" si="10"/>
        <v/>
      </c>
      <c r="H168" s="309" t="str">
        <f t="shared" si="11"/>
        <v/>
      </c>
      <c r="I168" s="310" t="str">
        <f>IF(ISBLANK($J$755),"",IF(ISBLANK($L$755),"",IF(Mar!$E47&gt;=$J$755,IF(Mar!$E47&lt;=$L$755,COUNTIF(Mar!L47:L47,"&gt;=0"),""),"")))</f>
        <v/>
      </c>
      <c r="J168" s="26"/>
      <c r="K168" s="12"/>
      <c r="L168" s="26"/>
      <c r="M168" s="302"/>
    </row>
    <row r="169" spans="1:13" ht="9.9499999999999993" hidden="1" customHeight="1" x14ac:dyDescent="0.2">
      <c r="A169" s="301"/>
      <c r="B169" s="311"/>
      <c r="C169" s="305" t="str">
        <f>IF(ISBLANK($J$755),"",IF(ISBLANK($L$755),"",IF(Mar!$E48&gt;=$J$755,IF(Mar!$E48&lt;=$L$755,IF(ISBLANK(Mar!G48),"",Mar!G48),""),"")))</f>
        <v/>
      </c>
      <c r="D169" s="305"/>
      <c r="E169" s="305" t="str">
        <f>IF(ISBLANK($J$755),"",IF(ISBLANK($L$755),"",IF(Mar!$E48&gt;=$J$755,IF(Mar!$E48&lt;=$L$755,IF(ISBLANK(Mar!R48),"",Mar!R48),""),"")))</f>
        <v/>
      </c>
      <c r="F169" s="307" t="str">
        <f>IF(ISBLANK($J$755),"",IF(ISBLANK($L$755),"",IF(Mar!$E48&gt;=$J$755,IF(Mar!$E48&lt;=$L$755,IF(ISBLANK(Mar!S48),"",Mar!S48),""),"")))</f>
        <v/>
      </c>
      <c r="G169" s="308" t="str">
        <f t="shared" si="10"/>
        <v/>
      </c>
      <c r="H169" s="309" t="str">
        <f t="shared" si="11"/>
        <v/>
      </c>
      <c r="I169" s="310" t="str">
        <f>IF(ISBLANK($J$755),"",IF(ISBLANK($L$755),"",IF(Mar!$E48&gt;=$J$755,IF(Mar!$E48&lt;=$L$755,COUNTIF(Mar!L48:L48,"&gt;=0"),""),"")))</f>
        <v/>
      </c>
      <c r="J169" s="26"/>
      <c r="K169" s="12"/>
      <c r="L169" s="26"/>
      <c r="M169" s="302"/>
    </row>
    <row r="170" spans="1:13" ht="9.9499999999999993" hidden="1" customHeight="1" x14ac:dyDescent="0.2">
      <c r="A170" s="301"/>
      <c r="B170" s="311"/>
      <c r="C170" s="305" t="str">
        <f>IF(ISBLANK($J$755),"",IF(ISBLANK($L$755),"",IF(Mar!$E49&gt;=$J$755,IF(Mar!$E49&lt;=$L$755,IF(ISBLANK(Mar!G49),"",Mar!G49),""),"")))</f>
        <v/>
      </c>
      <c r="D170" s="305"/>
      <c r="E170" s="305" t="str">
        <f>IF(ISBLANK($J$755),"",IF(ISBLANK($L$755),"",IF(Mar!$E49&gt;=$J$755,IF(Mar!$E49&lt;=$L$755,IF(ISBLANK(Mar!R49),"",Mar!R49),""),"")))</f>
        <v/>
      </c>
      <c r="F170" s="307" t="str">
        <f>IF(ISBLANK($J$755),"",IF(ISBLANK($L$755),"",IF(Mar!$E49&gt;=$J$755,IF(Mar!$E49&lt;=$L$755,IF(ISBLANK(Mar!S49),"",Mar!S49),""),"")))</f>
        <v/>
      </c>
      <c r="G170" s="308" t="str">
        <f t="shared" si="10"/>
        <v/>
      </c>
      <c r="H170" s="309" t="str">
        <f t="shared" si="11"/>
        <v/>
      </c>
      <c r="I170" s="310" t="str">
        <f>IF(ISBLANK($J$755),"",IF(ISBLANK($L$755),"",IF(Mar!$E49&gt;=$J$755,IF(Mar!$E49&lt;=$L$755,COUNTIF(Mar!L49:L49,"&gt;=0"),""),"")))</f>
        <v/>
      </c>
      <c r="J170" s="26"/>
      <c r="K170" s="12"/>
      <c r="L170" s="26"/>
      <c r="M170" s="302"/>
    </row>
    <row r="171" spans="1:13" ht="9.9499999999999993" hidden="1" customHeight="1" x14ac:dyDescent="0.2">
      <c r="A171" s="301"/>
      <c r="B171" s="311"/>
      <c r="C171" s="305" t="str">
        <f>IF(ISBLANK($J$755),"",IF(ISBLANK($L$755),"",IF(Mar!$E50&gt;=$J$755,IF(Mar!$E50&lt;=$L$755,IF(ISBLANK(Mar!G50),"",Mar!G50),""),"")))</f>
        <v/>
      </c>
      <c r="D171" s="305"/>
      <c r="E171" s="305" t="str">
        <f>IF(ISBLANK($J$755),"",IF(ISBLANK($L$755),"",IF(Mar!$E50&gt;=$J$755,IF(Mar!$E50&lt;=$L$755,IF(ISBLANK(Mar!R50),"",Mar!R50),""),"")))</f>
        <v/>
      </c>
      <c r="F171" s="307" t="str">
        <f>IF(ISBLANK($J$755),"",IF(ISBLANK($L$755),"",IF(Mar!$E50&gt;=$J$755,IF(Mar!$E50&lt;=$L$755,IF(ISBLANK(Mar!S50),"",Mar!S50),""),"")))</f>
        <v/>
      </c>
      <c r="G171" s="308" t="str">
        <f t="shared" si="10"/>
        <v/>
      </c>
      <c r="H171" s="309" t="str">
        <f t="shared" si="11"/>
        <v/>
      </c>
      <c r="I171" s="310" t="str">
        <f>IF(ISBLANK($J$755),"",IF(ISBLANK($L$755),"",IF(Mar!$E50&gt;=$J$755,IF(Mar!$E50&lt;=$L$755,COUNTIF(Mar!L50:L50,"&gt;=0"),""),"")))</f>
        <v/>
      </c>
      <c r="J171" s="26"/>
      <c r="K171" s="12"/>
      <c r="L171" s="26"/>
      <c r="M171" s="302"/>
    </row>
    <row r="172" spans="1:13" ht="9.9499999999999993" hidden="1" customHeight="1" x14ac:dyDescent="0.2">
      <c r="A172" s="301"/>
      <c r="B172" s="311"/>
      <c r="C172" s="305" t="str">
        <f>IF(ISBLANK($J$755),"",IF(ISBLANK($L$755),"",IF(Mar!$E51&gt;=$J$755,IF(Mar!$E51&lt;=$L$755,IF(ISBLANK(Mar!G51),"",Mar!G51),""),"")))</f>
        <v/>
      </c>
      <c r="D172" s="305"/>
      <c r="E172" s="305" t="str">
        <f>IF(ISBLANK($J$755),"",IF(ISBLANK($L$755),"",IF(Mar!$E51&gt;=$J$755,IF(Mar!$E51&lt;=$L$755,IF(ISBLANK(Mar!R51),"",Mar!R51),""),"")))</f>
        <v/>
      </c>
      <c r="F172" s="307" t="str">
        <f>IF(ISBLANK($J$755),"",IF(ISBLANK($L$755),"",IF(Mar!$E51&gt;=$J$755,IF(Mar!$E51&lt;=$L$755,IF(ISBLANK(Mar!S51),"",Mar!S51),""),"")))</f>
        <v/>
      </c>
      <c r="G172" s="308" t="str">
        <f t="shared" si="10"/>
        <v/>
      </c>
      <c r="H172" s="309" t="str">
        <f t="shared" si="11"/>
        <v/>
      </c>
      <c r="I172" s="310" t="str">
        <f>IF(ISBLANK($J$755),"",IF(ISBLANK($L$755),"",IF(Mar!$E51&gt;=$J$755,IF(Mar!$E51&lt;=$L$755,COUNTIF(Mar!L51:L51,"&gt;=0"),""),"")))</f>
        <v/>
      </c>
      <c r="J172" s="26"/>
      <c r="K172" s="12"/>
      <c r="L172" s="26"/>
      <c r="M172" s="302"/>
    </row>
    <row r="173" spans="1:13" ht="9.9499999999999993" hidden="1" customHeight="1" x14ac:dyDescent="0.2">
      <c r="A173" s="301"/>
      <c r="B173" s="311"/>
      <c r="C173" s="305" t="str">
        <f>IF(ISBLANK($J$755),"",IF(ISBLANK($L$755),"",IF(Mar!$E52&gt;=$J$755,IF(Mar!$E52&lt;=$L$755,IF(ISBLANK(Mar!G52),"",Mar!G52),""),"")))</f>
        <v/>
      </c>
      <c r="D173" s="305"/>
      <c r="E173" s="305" t="str">
        <f>IF(ISBLANK($J$755),"",IF(ISBLANK($L$755),"",IF(Mar!$E52&gt;=$J$755,IF(Mar!$E52&lt;=$L$755,IF(ISBLANK(Mar!R52),"",Mar!R52),""),"")))</f>
        <v/>
      </c>
      <c r="F173" s="307" t="str">
        <f>IF(ISBLANK($J$755),"",IF(ISBLANK($L$755),"",IF(Mar!$E52&gt;=$J$755,IF(Mar!$E52&lt;=$L$755,IF(ISBLANK(Mar!S52),"",Mar!S52),""),"")))</f>
        <v/>
      </c>
      <c r="G173" s="308" t="str">
        <f t="shared" si="10"/>
        <v/>
      </c>
      <c r="H173" s="309" t="str">
        <f t="shared" si="11"/>
        <v/>
      </c>
      <c r="I173" s="310" t="str">
        <f>IF(ISBLANK($J$755),"",IF(ISBLANK($L$755),"",IF(Mar!$E52&gt;=$J$755,IF(Mar!$E52&lt;=$L$755,COUNTIF(Mar!L52:L52,"&gt;=0"),""),"")))</f>
        <v/>
      </c>
      <c r="J173" s="26"/>
      <c r="K173" s="12"/>
      <c r="L173" s="26"/>
      <c r="M173" s="302"/>
    </row>
    <row r="174" spans="1:13" ht="9.9499999999999993" hidden="1" customHeight="1" x14ac:dyDescent="0.2">
      <c r="A174" s="301"/>
      <c r="B174" s="311"/>
      <c r="C174" s="305" t="str">
        <f>IF(ISBLANK($J$755),"",IF(ISBLANK($L$755),"",IF(Mar!$E53&gt;=$J$755,IF(Mar!$E53&lt;=$L$755,IF(ISBLANK(Mar!G53),"",Mar!G53),""),"")))</f>
        <v/>
      </c>
      <c r="D174" s="305"/>
      <c r="E174" s="305" t="str">
        <f>IF(ISBLANK($J$755),"",IF(ISBLANK($L$755),"",IF(Mar!$E53&gt;=$J$755,IF(Mar!$E53&lt;=$L$755,IF(ISBLANK(Mar!R53),"",Mar!R53),""),"")))</f>
        <v/>
      </c>
      <c r="F174" s="307" t="str">
        <f>IF(ISBLANK($J$755),"",IF(ISBLANK($L$755),"",IF(Mar!$E53&gt;=$J$755,IF(Mar!$E53&lt;=$L$755,IF(ISBLANK(Mar!S53),"",Mar!S53),""),"")))</f>
        <v/>
      </c>
      <c r="G174" s="308" t="str">
        <f t="shared" si="10"/>
        <v/>
      </c>
      <c r="H174" s="309" t="str">
        <f t="shared" si="11"/>
        <v/>
      </c>
      <c r="I174" s="310" t="str">
        <f>IF(ISBLANK($J$755),"",IF(ISBLANK($L$755),"",IF(Mar!$E53&gt;=$J$755,IF(Mar!$E53&lt;=$L$755,COUNTIF(Mar!L53:L53,"&gt;=0"),""),"")))</f>
        <v/>
      </c>
      <c r="J174" s="26"/>
      <c r="K174" s="12"/>
      <c r="L174" s="26"/>
      <c r="M174" s="302"/>
    </row>
    <row r="175" spans="1:13" ht="9.9499999999999993" hidden="1" customHeight="1" x14ac:dyDescent="0.2">
      <c r="A175" s="301"/>
      <c r="B175" s="311"/>
      <c r="C175" s="305" t="str">
        <f>IF(ISBLANK($J$755),"",IF(ISBLANK($L$755),"",IF(Mar!$E54&gt;=$J$755,IF(Mar!$E54&lt;=$L$755,IF(ISBLANK(Mar!G54),"",Mar!G54),""),"")))</f>
        <v/>
      </c>
      <c r="D175" s="305"/>
      <c r="E175" s="305" t="str">
        <f>IF(ISBLANK($J$755),"",IF(ISBLANK($L$755),"",IF(Mar!$E54&gt;=$J$755,IF(Mar!$E54&lt;=$L$755,IF(ISBLANK(Mar!R54),"",Mar!R54),""),"")))</f>
        <v/>
      </c>
      <c r="F175" s="307" t="str">
        <f>IF(ISBLANK($J$755),"",IF(ISBLANK($L$755),"",IF(Mar!$E54&gt;=$J$755,IF(Mar!$E54&lt;=$L$755,IF(ISBLANK(Mar!S54),"",Mar!S54),""),"")))</f>
        <v/>
      </c>
      <c r="G175" s="308" t="str">
        <f t="shared" si="10"/>
        <v/>
      </c>
      <c r="H175" s="309" t="str">
        <f t="shared" si="11"/>
        <v/>
      </c>
      <c r="I175" s="310" t="str">
        <f>IF(ISBLANK($J$755),"",IF(ISBLANK($L$755),"",IF(Mar!$E54&gt;=$J$755,IF(Mar!$E54&lt;=$L$755,COUNTIF(Mar!L54:L54,"&gt;=0"),""),"")))</f>
        <v/>
      </c>
      <c r="J175" s="26"/>
      <c r="K175" s="12"/>
      <c r="L175" s="26"/>
      <c r="M175" s="302"/>
    </row>
    <row r="176" spans="1:13" ht="9.9499999999999993" hidden="1" customHeight="1" x14ac:dyDescent="0.2">
      <c r="A176" s="301"/>
      <c r="B176" s="311"/>
      <c r="C176" s="305" t="str">
        <f>IF(ISBLANK($J$755),"",IF(ISBLANK($L$755),"",IF(Mar!$E55&gt;=$J$755,IF(Mar!$E55&lt;=$L$755,IF(ISBLANK(Mar!G55),"",Mar!G55),""),"")))</f>
        <v/>
      </c>
      <c r="D176" s="305"/>
      <c r="E176" s="305" t="str">
        <f>IF(ISBLANK($J$755),"",IF(ISBLANK($L$755),"",IF(Mar!$E55&gt;=$J$755,IF(Mar!$E55&lt;=$L$755,IF(ISBLANK(Mar!R55),"",Mar!R55),""),"")))</f>
        <v/>
      </c>
      <c r="F176" s="307" t="str">
        <f>IF(ISBLANK($J$755),"",IF(ISBLANK($L$755),"",IF(Mar!$E55&gt;=$J$755,IF(Mar!$E55&lt;=$L$755,IF(ISBLANK(Mar!S55),"",Mar!S55),""),"")))</f>
        <v/>
      </c>
      <c r="G176" s="308" t="str">
        <f t="shared" si="10"/>
        <v/>
      </c>
      <c r="H176" s="309" t="str">
        <f t="shared" si="11"/>
        <v/>
      </c>
      <c r="I176" s="310" t="str">
        <f>IF(ISBLANK($J$755),"",IF(ISBLANK($L$755),"",IF(Mar!$E55&gt;=$J$755,IF(Mar!$E55&lt;=$L$755,COUNTIF(Mar!L55:L55,"&gt;=0"),""),"")))</f>
        <v/>
      </c>
      <c r="J176" s="26"/>
      <c r="K176" s="12"/>
      <c r="L176" s="26"/>
      <c r="M176" s="302"/>
    </row>
    <row r="177" spans="1:13" ht="9.9499999999999993" hidden="1" customHeight="1" x14ac:dyDescent="0.2">
      <c r="A177" s="301"/>
      <c r="B177" s="311"/>
      <c r="C177" s="305" t="str">
        <f>IF(ISBLANK($J$755),"",IF(ISBLANK($L$755),"",IF(Mar!$E56&gt;=$J$755,IF(Mar!$E56&lt;=$L$755,IF(ISBLANK(Mar!G56),"",Mar!G56),""),"")))</f>
        <v/>
      </c>
      <c r="D177" s="305"/>
      <c r="E177" s="305" t="str">
        <f>IF(ISBLANK($J$755),"",IF(ISBLANK($L$755),"",IF(Mar!$E56&gt;=$J$755,IF(Mar!$E56&lt;=$L$755,IF(ISBLANK(Mar!R56),"",Mar!R56),""),"")))</f>
        <v/>
      </c>
      <c r="F177" s="307" t="str">
        <f>IF(ISBLANK($J$755),"",IF(ISBLANK($L$755),"",IF(Mar!$E56&gt;=$J$755,IF(Mar!$E56&lt;=$L$755,IF(ISBLANK(Mar!S56),"",Mar!S56),""),"")))</f>
        <v/>
      </c>
      <c r="G177" s="308" t="str">
        <f t="shared" si="10"/>
        <v/>
      </c>
      <c r="H177" s="309" t="str">
        <f t="shared" si="11"/>
        <v/>
      </c>
      <c r="I177" s="310" t="str">
        <f>IF(ISBLANK($J$755),"",IF(ISBLANK($L$755),"",IF(Mar!$E56&gt;=$J$755,IF(Mar!$E56&lt;=$L$755,COUNTIF(Mar!L56:L56,"&gt;=0"),""),"")))</f>
        <v/>
      </c>
      <c r="J177" s="26"/>
      <c r="K177" s="12"/>
      <c r="L177" s="26"/>
      <c r="M177" s="302"/>
    </row>
    <row r="178" spans="1:13" ht="9.9499999999999993" hidden="1" customHeight="1" x14ac:dyDescent="0.2">
      <c r="A178" s="301"/>
      <c r="B178" s="311"/>
      <c r="C178" s="305" t="str">
        <f>IF(ISBLANK($J$755),"",IF(ISBLANK($L$755),"",IF(Mar!$E57&gt;=$J$755,IF(Mar!$E57&lt;=$L$755,IF(ISBLANK(Mar!G57),"",Mar!G57),""),"")))</f>
        <v/>
      </c>
      <c r="D178" s="305"/>
      <c r="E178" s="305" t="str">
        <f>IF(ISBLANK($J$755),"",IF(ISBLANK($L$755),"",IF(Mar!$E57&gt;=$J$755,IF(Mar!$E57&lt;=$L$755,IF(ISBLANK(Mar!R57),"",Mar!R57),""),"")))</f>
        <v/>
      </c>
      <c r="F178" s="307" t="str">
        <f>IF(ISBLANK($J$755),"",IF(ISBLANK($L$755),"",IF(Mar!$E57&gt;=$J$755,IF(Mar!$E57&lt;=$L$755,IF(ISBLANK(Mar!S57),"",Mar!S57),""),"")))</f>
        <v/>
      </c>
      <c r="G178" s="308" t="str">
        <f t="shared" si="10"/>
        <v/>
      </c>
      <c r="H178" s="309" t="str">
        <f t="shared" si="11"/>
        <v/>
      </c>
      <c r="I178" s="310" t="str">
        <f>IF(ISBLANK($J$755),"",IF(ISBLANK($L$755),"",IF(Mar!$E57&gt;=$J$755,IF(Mar!$E57&lt;=$L$755,COUNTIF(Mar!L57:L57,"&gt;=0"),""),"")))</f>
        <v/>
      </c>
      <c r="J178" s="26"/>
      <c r="K178" s="12"/>
      <c r="L178" s="26"/>
      <c r="M178" s="302"/>
    </row>
    <row r="179" spans="1:13" ht="9.9499999999999993" hidden="1" customHeight="1" x14ac:dyDescent="0.2">
      <c r="A179" s="301"/>
      <c r="B179" s="311"/>
      <c r="C179" s="305" t="str">
        <f>IF(ISBLANK($J$755),"",IF(ISBLANK($L$755),"",IF(Mar!$E58&gt;=$J$755,IF(Mar!$E58&lt;=$L$755,IF(ISBLANK(Mar!G58),"",Mar!G58),""),"")))</f>
        <v/>
      </c>
      <c r="D179" s="305"/>
      <c r="E179" s="305" t="str">
        <f>IF(ISBLANK($J$755),"",IF(ISBLANK($L$755),"",IF(Mar!$E58&gt;=$J$755,IF(Mar!$E58&lt;=$L$755,IF(ISBLANK(Mar!R58),"",Mar!R58),""),"")))</f>
        <v/>
      </c>
      <c r="F179" s="307" t="str">
        <f>IF(ISBLANK($J$755),"",IF(ISBLANK($L$755),"",IF(Mar!$E58&gt;=$J$755,IF(Mar!$E58&lt;=$L$755,IF(ISBLANK(Mar!S58),"",Mar!S58),""),"")))</f>
        <v/>
      </c>
      <c r="G179" s="308" t="str">
        <f t="shared" si="10"/>
        <v/>
      </c>
      <c r="H179" s="309" t="str">
        <f t="shared" si="11"/>
        <v/>
      </c>
      <c r="I179" s="310" t="str">
        <f>IF(ISBLANK($J$755),"",IF(ISBLANK($L$755),"",IF(Mar!$E58&gt;=$J$755,IF(Mar!$E58&lt;=$L$755,COUNTIF(Mar!L58:L58,"&gt;=0"),""),"")))</f>
        <v/>
      </c>
      <c r="J179" s="26"/>
      <c r="K179" s="12"/>
      <c r="L179" s="26"/>
      <c r="M179" s="302"/>
    </row>
    <row r="180" spans="1:13" ht="9.9499999999999993" hidden="1" customHeight="1" x14ac:dyDescent="0.2">
      <c r="A180" s="301"/>
      <c r="B180" s="311"/>
      <c r="C180" s="305" t="str">
        <f>IF(ISBLANK($J$755),"",IF(ISBLANK($L$755),"",IF(Mar!$E59&gt;=$J$755,IF(Mar!$E59&lt;=$L$755,IF(ISBLANK(Mar!G59),"",Mar!G59),""),"")))</f>
        <v/>
      </c>
      <c r="D180" s="305"/>
      <c r="E180" s="305" t="str">
        <f>IF(ISBLANK($J$755),"",IF(ISBLANK($L$755),"",IF(Mar!$E59&gt;=$J$755,IF(Mar!$E59&lt;=$L$755,IF(ISBLANK(Mar!R59),"",Mar!R59),""),"")))</f>
        <v/>
      </c>
      <c r="F180" s="307" t="str">
        <f>IF(ISBLANK($J$755),"",IF(ISBLANK($L$755),"",IF(Mar!$E59&gt;=$J$755,IF(Mar!$E59&lt;=$L$755,IF(ISBLANK(Mar!S59),"",Mar!S59),""),"")))</f>
        <v/>
      </c>
      <c r="G180" s="308" t="str">
        <f t="shared" si="10"/>
        <v/>
      </c>
      <c r="H180" s="309" t="str">
        <f t="shared" si="11"/>
        <v/>
      </c>
      <c r="I180" s="310" t="str">
        <f>IF(ISBLANK($J$755),"",IF(ISBLANK($L$755),"",IF(Mar!$E59&gt;=$J$755,IF(Mar!$E59&lt;=$L$755,COUNTIF(Mar!L59:L59,"&gt;=0"),""),"")))</f>
        <v/>
      </c>
      <c r="J180" s="26"/>
      <c r="K180" s="12"/>
      <c r="L180" s="26"/>
      <c r="M180" s="302"/>
    </row>
    <row r="181" spans="1:13" ht="9.9499999999999993" hidden="1" customHeight="1" x14ac:dyDescent="0.2">
      <c r="A181" s="301"/>
      <c r="B181" s="311"/>
      <c r="C181" s="305" t="str">
        <f>IF(ISBLANK($J$755),"",IF(ISBLANK($L$755),"",IF(Mar!$E60&gt;=$J$755,IF(Mar!$E60&lt;=$L$755,IF(ISBLANK(Mar!G60),"",Mar!G60),""),"")))</f>
        <v/>
      </c>
      <c r="D181" s="305"/>
      <c r="E181" s="305" t="str">
        <f>IF(ISBLANK($J$755),"",IF(ISBLANK($L$755),"",IF(Mar!$E60&gt;=$J$755,IF(Mar!$E60&lt;=$L$755,IF(ISBLANK(Mar!R60),"",Mar!R60),""),"")))</f>
        <v/>
      </c>
      <c r="F181" s="307" t="str">
        <f>IF(ISBLANK($J$755),"",IF(ISBLANK($L$755),"",IF(Mar!$E60&gt;=$J$755,IF(Mar!$E60&lt;=$L$755,IF(ISBLANK(Mar!S60),"",Mar!S60),""),"")))</f>
        <v/>
      </c>
      <c r="G181" s="308" t="str">
        <f t="shared" si="10"/>
        <v/>
      </c>
      <c r="H181" s="309" t="str">
        <f t="shared" si="11"/>
        <v/>
      </c>
      <c r="I181" s="310" t="str">
        <f>IF(ISBLANK($J$755),"",IF(ISBLANK($L$755),"",IF(Mar!$E60&gt;=$J$755,IF(Mar!$E60&lt;=$L$755,COUNTIF(Mar!L60:L60,"&gt;=0"),""),"")))</f>
        <v/>
      </c>
      <c r="J181" s="26"/>
      <c r="K181" s="12"/>
      <c r="L181" s="26"/>
      <c r="M181" s="302"/>
    </row>
    <row r="182" spans="1:13" ht="9.9499999999999993" hidden="1" customHeight="1" x14ac:dyDescent="0.2">
      <c r="A182" s="301"/>
      <c r="B182" s="311"/>
      <c r="C182" s="305" t="str">
        <f>IF(ISBLANK($J$755),"",IF(ISBLANK($L$755),"",IF(Mar!$E61&gt;=$J$755,IF(Mar!$E61&lt;=$L$755,IF(ISBLANK(Mar!G61),"",Mar!G61),""),"")))</f>
        <v/>
      </c>
      <c r="D182" s="305"/>
      <c r="E182" s="305" t="str">
        <f>IF(ISBLANK($J$755),"",IF(ISBLANK($L$755),"",IF(Mar!$E61&gt;=$J$755,IF(Mar!$E61&lt;=$L$755,IF(ISBLANK(Mar!R61),"",Mar!R61),""),"")))</f>
        <v/>
      </c>
      <c r="F182" s="307" t="str">
        <f>IF(ISBLANK($J$755),"",IF(ISBLANK($L$755),"",IF(Mar!$E61&gt;=$J$755,IF(Mar!$E61&lt;=$L$755,IF(ISBLANK(Mar!S61),"",Mar!S61),""),"")))</f>
        <v/>
      </c>
      <c r="G182" s="308" t="str">
        <f t="shared" si="10"/>
        <v/>
      </c>
      <c r="H182" s="309" t="str">
        <f t="shared" si="11"/>
        <v/>
      </c>
      <c r="I182" s="310" t="str">
        <f>IF(ISBLANK($J$755),"",IF(ISBLANK($L$755),"",IF(Mar!$E61&gt;=$J$755,IF(Mar!$E61&lt;=$L$755,COUNTIF(Mar!L61:L61,"&gt;=0"),""),"")))</f>
        <v/>
      </c>
      <c r="J182" s="26"/>
      <c r="K182" s="12"/>
      <c r="L182" s="26"/>
      <c r="M182" s="302"/>
    </row>
    <row r="183" spans="1:13" ht="9.9499999999999993" hidden="1" customHeight="1" x14ac:dyDescent="0.2">
      <c r="A183" s="301"/>
      <c r="B183" s="311"/>
      <c r="C183" s="305" t="str">
        <f>IF(ISBLANK($J$755),"",IF(ISBLANK($L$755),"",IF(Mar!$E62&gt;=$J$755,IF(Mar!$E62&lt;=$L$755,IF(ISBLANK(Mar!G62),"",Mar!G62),""),"")))</f>
        <v/>
      </c>
      <c r="D183" s="305"/>
      <c r="E183" s="305" t="str">
        <f>IF(ISBLANK($J$755),"",IF(ISBLANK($L$755),"",IF(Mar!$E62&gt;=$J$755,IF(Mar!$E62&lt;=$L$755,IF(ISBLANK(Mar!R62),"",Mar!R62),""),"")))</f>
        <v/>
      </c>
      <c r="F183" s="307" t="str">
        <f>IF(ISBLANK($J$755),"",IF(ISBLANK($L$755),"",IF(Mar!$E62&gt;=$J$755,IF(Mar!$E62&lt;=$L$755,IF(ISBLANK(Mar!S62),"",Mar!S62),""),"")))</f>
        <v/>
      </c>
      <c r="G183" s="308" t="str">
        <f t="shared" si="10"/>
        <v/>
      </c>
      <c r="H183" s="309" t="str">
        <f t="shared" si="11"/>
        <v/>
      </c>
      <c r="I183" s="310" t="str">
        <f>IF(ISBLANK($J$755),"",IF(ISBLANK($L$755),"",IF(Mar!$E62&gt;=$J$755,IF(Mar!$E62&lt;=$L$755,COUNTIF(Mar!L62:L62,"&gt;=0"),""),"")))</f>
        <v/>
      </c>
      <c r="J183" s="26"/>
      <c r="K183" s="12"/>
      <c r="L183" s="26"/>
      <c r="M183" s="302"/>
    </row>
    <row r="184" spans="1:13" ht="9.9499999999999993" hidden="1" customHeight="1" x14ac:dyDescent="0.2">
      <c r="A184" s="301"/>
      <c r="B184" s="311"/>
      <c r="C184" s="305" t="str">
        <f>IF(ISBLANK($J$755),"",IF(ISBLANK($L$755),"",IF(Mar!$E63&gt;=$J$755,IF(Mar!$E63&lt;=$L$755,IF(ISBLANK(Mar!G63),"",Mar!G63),""),"")))</f>
        <v/>
      </c>
      <c r="D184" s="305"/>
      <c r="E184" s="305" t="str">
        <f>IF(ISBLANK($J$755),"",IF(ISBLANK($L$755),"",IF(Mar!$E63&gt;=$J$755,IF(Mar!$E63&lt;=$L$755,IF(ISBLANK(Mar!R63),"",Mar!R63),""),"")))</f>
        <v/>
      </c>
      <c r="F184" s="307" t="str">
        <f>IF(ISBLANK($J$755),"",IF(ISBLANK($L$755),"",IF(Mar!$E63&gt;=$J$755,IF(Mar!$E63&lt;=$L$755,IF(ISBLANK(Mar!S63),"",Mar!S63),""),"")))</f>
        <v/>
      </c>
      <c r="G184" s="308" t="str">
        <f t="shared" si="10"/>
        <v/>
      </c>
      <c r="H184" s="309" t="str">
        <f t="shared" si="11"/>
        <v/>
      </c>
      <c r="I184" s="310" t="str">
        <f>IF(ISBLANK($J$755),"",IF(ISBLANK($L$755),"",IF(Mar!$E63&gt;=$J$755,IF(Mar!$E63&lt;=$L$755,COUNTIF(Mar!L63:L63,"&gt;=0"),""),"")))</f>
        <v/>
      </c>
      <c r="J184" s="26"/>
      <c r="K184" s="12"/>
      <c r="L184" s="26"/>
      <c r="M184" s="302"/>
    </row>
    <row r="185" spans="1:13" ht="9.9499999999999993" hidden="1" customHeight="1" x14ac:dyDescent="0.2">
      <c r="A185" s="301"/>
      <c r="B185" s="311"/>
      <c r="C185" s="305" t="str">
        <f>IF(ISBLANK($J$755),"",IF(ISBLANK($L$755),"",IF(Mar!$E64&gt;=$J$755,IF(Mar!$E64&lt;=$L$755,IF(ISBLANK(Mar!G64),"",Mar!G64),""),"")))</f>
        <v/>
      </c>
      <c r="D185" s="305"/>
      <c r="E185" s="305" t="str">
        <f>IF(ISBLANK($J$755),"",IF(ISBLANK($L$755),"",IF(Mar!$E64&gt;=$J$755,IF(Mar!$E64&lt;=$L$755,IF(ISBLANK(Mar!R64),"",Mar!R64),""),"")))</f>
        <v/>
      </c>
      <c r="F185" s="307" t="str">
        <f>IF(ISBLANK($J$755),"",IF(ISBLANK($L$755),"",IF(Mar!$E64&gt;=$J$755,IF(Mar!$E64&lt;=$L$755,IF(ISBLANK(Mar!S64),"",Mar!S64),""),"")))</f>
        <v/>
      </c>
      <c r="G185" s="308" t="str">
        <f t="shared" si="10"/>
        <v/>
      </c>
      <c r="H185" s="309" t="str">
        <f t="shared" si="11"/>
        <v/>
      </c>
      <c r="I185" s="310" t="str">
        <f>IF(ISBLANK($J$755),"",IF(ISBLANK($L$755),"",IF(Mar!$E64&gt;=$J$755,IF(Mar!$E64&lt;=$L$755,COUNTIF(Mar!L64:L64,"&gt;=0"),""),"")))</f>
        <v/>
      </c>
      <c r="J185" s="26"/>
      <c r="K185" s="12"/>
      <c r="L185" s="26"/>
      <c r="M185" s="302"/>
    </row>
    <row r="186" spans="1:13" ht="9.9499999999999993" hidden="1" customHeight="1" x14ac:dyDescent="0.2">
      <c r="A186" s="301"/>
      <c r="B186" s="311"/>
      <c r="C186" s="305" t="str">
        <f>IF(ISBLANK($J$755),"",IF(ISBLANK($L$755),"",IF(Mar!$E65&gt;=$J$755,IF(Mar!$E65&lt;=$L$755,IF(ISBLANK(Mar!G65),"",Mar!G65),""),"")))</f>
        <v/>
      </c>
      <c r="D186" s="305"/>
      <c r="E186" s="305" t="str">
        <f>IF(ISBLANK($J$755),"",IF(ISBLANK($L$755),"",IF(Mar!$E65&gt;=$J$755,IF(Mar!$E65&lt;=$L$755,IF(ISBLANK(Mar!R65),"",Mar!R65),""),"")))</f>
        <v/>
      </c>
      <c r="F186" s="307" t="str">
        <f>IF(ISBLANK($J$755),"",IF(ISBLANK($L$755),"",IF(Mar!$E65&gt;=$J$755,IF(Mar!$E65&lt;=$L$755,IF(ISBLANK(Mar!S65),"",Mar!S65),""),"")))</f>
        <v/>
      </c>
      <c r="G186" s="308" t="str">
        <f t="shared" si="10"/>
        <v/>
      </c>
      <c r="H186" s="309" t="str">
        <f t="shared" si="11"/>
        <v/>
      </c>
      <c r="I186" s="310" t="str">
        <f>IF(ISBLANK($J$755),"",IF(ISBLANK($L$755),"",IF(Mar!$E65&gt;=$J$755,IF(Mar!$E65&lt;=$L$755,COUNTIF(Mar!L65:L65,"&gt;=0"),""),"")))</f>
        <v/>
      </c>
      <c r="J186" s="26"/>
      <c r="K186" s="12"/>
      <c r="L186" s="26"/>
      <c r="M186" s="302"/>
    </row>
    <row r="187" spans="1:13" ht="9.9499999999999993" hidden="1" customHeight="1" x14ac:dyDescent="0.2">
      <c r="A187" s="301"/>
      <c r="B187" s="311"/>
      <c r="C187" s="305" t="str">
        <f>IF(ISBLANK($J$755),"",IF(ISBLANK($L$755),"",IF(Mar!$E66&gt;=$J$755,IF(Mar!$E66&lt;=$L$755,IF(ISBLANK(Mar!G66),"",Mar!G66),""),"")))</f>
        <v/>
      </c>
      <c r="D187" s="305"/>
      <c r="E187" s="305" t="str">
        <f>IF(ISBLANK($J$755),"",IF(ISBLANK($L$755),"",IF(Mar!$E66&gt;=$J$755,IF(Mar!$E66&lt;=$L$755,IF(ISBLANK(Mar!R66),"",Mar!R66),""),"")))</f>
        <v/>
      </c>
      <c r="F187" s="307" t="str">
        <f>IF(ISBLANK($J$755),"",IF(ISBLANK($L$755),"",IF(Mar!$E66&gt;=$J$755,IF(Mar!$E66&lt;=$L$755,IF(ISBLANK(Mar!S66),"",Mar!S66),""),"")))</f>
        <v/>
      </c>
      <c r="G187" s="308" t="str">
        <f t="shared" si="10"/>
        <v/>
      </c>
      <c r="H187" s="309" t="str">
        <f t="shared" si="11"/>
        <v/>
      </c>
      <c r="I187" s="310" t="str">
        <f>IF(ISBLANK($J$755),"",IF(ISBLANK($L$755),"",IF(Mar!$E66&gt;=$J$755,IF(Mar!$E66&lt;=$L$755,COUNTIF(Mar!L66:L66,"&gt;=0"),""),"")))</f>
        <v/>
      </c>
      <c r="J187" s="26"/>
      <c r="K187" s="12"/>
      <c r="L187" s="26"/>
      <c r="M187" s="302"/>
    </row>
    <row r="188" spans="1:13" ht="9.9499999999999993" hidden="1" customHeight="1" x14ac:dyDescent="0.2">
      <c r="A188" s="301"/>
      <c r="B188" s="311"/>
      <c r="C188" s="305" t="str">
        <f>IF(ISBLANK($J$755),"",IF(ISBLANK($L$755),"",IF(Mar!$E67&gt;=$J$755,IF(Mar!$E67&lt;=$L$755,IF(ISBLANK(Mar!G67),"",Mar!G67),""),"")))</f>
        <v/>
      </c>
      <c r="D188" s="305"/>
      <c r="E188" s="305" t="str">
        <f>IF(ISBLANK($J$755),"",IF(ISBLANK($L$755),"",IF(Mar!$E67&gt;=$J$755,IF(Mar!$E67&lt;=$L$755,IF(ISBLANK(Mar!R67),"",Mar!R67),""),"")))</f>
        <v/>
      </c>
      <c r="F188" s="307" t="str">
        <f>IF(ISBLANK($J$755),"",IF(ISBLANK($L$755),"",IF(Mar!$E67&gt;=$J$755,IF(Mar!$E67&lt;=$L$755,IF(ISBLANK(Mar!S67),"",Mar!S67),""),"")))</f>
        <v/>
      </c>
      <c r="G188" s="308" t="str">
        <f t="shared" si="10"/>
        <v/>
      </c>
      <c r="H188" s="309" t="str">
        <f t="shared" si="11"/>
        <v/>
      </c>
      <c r="I188" s="310" t="str">
        <f>IF(ISBLANK($J$755),"",IF(ISBLANK($L$755),"",IF(Mar!$E67&gt;=$J$755,IF(Mar!$E67&lt;=$L$755,COUNTIF(Mar!L67:L67,"&gt;=0"),""),"")))</f>
        <v/>
      </c>
      <c r="J188" s="26"/>
      <c r="K188" s="12"/>
      <c r="L188" s="26"/>
      <c r="M188" s="302"/>
    </row>
    <row r="189" spans="1:13" ht="9.9499999999999993" hidden="1" customHeight="1" x14ac:dyDescent="0.2">
      <c r="A189" s="301"/>
      <c r="B189" s="311"/>
      <c r="C189" s="305" t="str">
        <f>IF(ISBLANK($J$755),"",IF(ISBLANK($L$755),"",IF(Mar!$E68&gt;=$J$755,IF(Mar!$E68&lt;=$L$755,IF(ISBLANK(Mar!G68),"",Mar!G68),""),"")))</f>
        <v/>
      </c>
      <c r="D189" s="305"/>
      <c r="E189" s="305" t="str">
        <f>IF(ISBLANK($J$755),"",IF(ISBLANK($L$755),"",IF(Mar!$E68&gt;=$J$755,IF(Mar!$E68&lt;=$L$755,IF(ISBLANK(Mar!R68),"",Mar!R68),""),"")))</f>
        <v/>
      </c>
      <c r="F189" s="307" t="str">
        <f>IF(ISBLANK($J$755),"",IF(ISBLANK($L$755),"",IF(Mar!$E68&gt;=$J$755,IF(Mar!$E68&lt;=$L$755,IF(ISBLANK(Mar!S68),"",Mar!S68),""),"")))</f>
        <v/>
      </c>
      <c r="G189" s="308" t="str">
        <f t="shared" si="10"/>
        <v/>
      </c>
      <c r="H189" s="309" t="str">
        <f t="shared" si="11"/>
        <v/>
      </c>
      <c r="I189" s="310" t="str">
        <f>IF(ISBLANK($J$755),"",IF(ISBLANK($L$755),"",IF(Mar!$E68&gt;=$J$755,IF(Mar!$E68&lt;=$L$755,COUNTIF(Mar!L68:L68,"&gt;=0"),""),"")))</f>
        <v/>
      </c>
      <c r="J189" s="26"/>
      <c r="K189" s="12"/>
      <c r="L189" s="26"/>
      <c r="M189" s="302"/>
    </row>
    <row r="190" spans="1:13" ht="9.9499999999999993" hidden="1" customHeight="1" x14ac:dyDescent="0.2">
      <c r="A190" s="301"/>
      <c r="B190" s="311"/>
      <c r="C190" s="305" t="str">
        <f>IF(ISBLANK($J$755),"",IF(ISBLANK($L$755),"",IF(Mar!$E69&gt;=$J$755,IF(Mar!$E69&lt;=$L$755,IF(ISBLANK(Mar!G69),"",Mar!G69),""),"")))</f>
        <v/>
      </c>
      <c r="D190" s="305"/>
      <c r="E190" s="305" t="str">
        <f>IF(ISBLANK($J$755),"",IF(ISBLANK($L$755),"",IF(Mar!$E69&gt;=$J$755,IF(Mar!$E69&lt;=$L$755,IF(ISBLANK(Mar!R69),"",Mar!R69),""),"")))</f>
        <v/>
      </c>
      <c r="F190" s="307" t="str">
        <f>IF(ISBLANK($J$755),"",IF(ISBLANK($L$755),"",IF(Mar!$E69&gt;=$J$755,IF(Mar!$E69&lt;=$L$755,IF(ISBLANK(Mar!S69),"",Mar!S69),""),"")))</f>
        <v/>
      </c>
      <c r="G190" s="308" t="str">
        <f t="shared" si="10"/>
        <v/>
      </c>
      <c r="H190" s="309" t="str">
        <f t="shared" si="11"/>
        <v/>
      </c>
      <c r="I190" s="310" t="str">
        <f>IF(ISBLANK($J$755),"",IF(ISBLANK($L$755),"",IF(Mar!$E69&gt;=$J$755,IF(Mar!$E69&lt;=$L$755,COUNTIF(Mar!L69:L69,"&gt;=0"),""),"")))</f>
        <v/>
      </c>
      <c r="J190" s="26"/>
      <c r="K190" s="12"/>
      <c r="L190" s="26"/>
      <c r="M190" s="302"/>
    </row>
    <row r="191" spans="1:13" ht="9.9499999999999993" hidden="1" customHeight="1" x14ac:dyDescent="0.2">
      <c r="A191" s="301"/>
      <c r="B191" s="311"/>
      <c r="C191" s="305" t="str">
        <f>IF(ISBLANK($J$755),"",IF(ISBLANK($L$755),"",IF(Mar!$E70&gt;=$J$755,IF(Mar!$E70&lt;=$L$755,IF(ISBLANK(Mar!G70),"",Mar!G70),""),"")))</f>
        <v/>
      </c>
      <c r="D191" s="305"/>
      <c r="E191" s="305" t="str">
        <f>IF(ISBLANK($J$755),"",IF(ISBLANK($L$755),"",IF(Mar!$E70&gt;=$J$755,IF(Mar!$E70&lt;=$L$755,IF(ISBLANK(Mar!R70),"",Mar!R70),""),"")))</f>
        <v/>
      </c>
      <c r="F191" s="307" t="str">
        <f>IF(ISBLANK($J$755),"",IF(ISBLANK($L$755),"",IF(Mar!$E70&gt;=$J$755,IF(Mar!$E70&lt;=$L$755,IF(ISBLANK(Mar!S70),"",Mar!S70),""),"")))</f>
        <v/>
      </c>
      <c r="G191" s="308" t="str">
        <f t="shared" si="10"/>
        <v/>
      </c>
      <c r="H191" s="309" t="str">
        <f t="shared" si="11"/>
        <v/>
      </c>
      <c r="I191" s="310" t="str">
        <f>IF(ISBLANK($J$755),"",IF(ISBLANK($L$755),"",IF(Mar!$E70&gt;=$J$755,IF(Mar!$E70&lt;=$L$755,COUNTIF(Mar!L70:L70,"&gt;=0"),""),"")))</f>
        <v/>
      </c>
      <c r="J191" s="26"/>
      <c r="K191" s="12"/>
      <c r="L191" s="26"/>
      <c r="M191" s="302"/>
    </row>
    <row r="192" spans="1:13" ht="9.9499999999999993" hidden="1" customHeight="1" x14ac:dyDescent="0.2">
      <c r="A192" s="301"/>
      <c r="B192" s="311"/>
      <c r="C192" s="305" t="str">
        <f>IF(ISBLANK($J$755),"",IF(ISBLANK($L$755),"",IF(Mar!$E71&gt;=$J$755,IF(Mar!$E71&lt;=$L$755,IF(ISBLANK(Mar!G71),"",Mar!G71),""),"")))</f>
        <v/>
      </c>
      <c r="D192" s="305"/>
      <c r="E192" s="305" t="str">
        <f>IF(ISBLANK($J$755),"",IF(ISBLANK($L$755),"",IF(Mar!$E71&gt;=$J$755,IF(Mar!$E71&lt;=$L$755,IF(ISBLANK(Mar!R71),"",Mar!R71),""),"")))</f>
        <v/>
      </c>
      <c r="F192" s="307" t="str">
        <f>IF(ISBLANK($J$755),"",IF(ISBLANK($L$755),"",IF(Mar!$E71&gt;=$J$755,IF(Mar!$E71&lt;=$L$755,IF(ISBLANK(Mar!S71),"",Mar!S71),""),"")))</f>
        <v/>
      </c>
      <c r="G192" s="308" t="str">
        <f t="shared" si="10"/>
        <v/>
      </c>
      <c r="H192" s="309" t="str">
        <f t="shared" si="11"/>
        <v/>
      </c>
      <c r="I192" s="310" t="str">
        <f>IF(ISBLANK($J$755),"",IF(ISBLANK($L$755),"",IF(Mar!$E71&gt;=$J$755,IF(Mar!$E71&lt;=$L$755,COUNTIF(Mar!L71:L71,"&gt;=0"),""),"")))</f>
        <v/>
      </c>
      <c r="J192" s="26"/>
      <c r="K192" s="12"/>
      <c r="L192" s="26"/>
      <c r="M192" s="302"/>
    </row>
    <row r="193" spans="1:13" ht="9.9499999999999993" hidden="1" customHeight="1" x14ac:dyDescent="0.2">
      <c r="A193" s="301"/>
      <c r="B193" s="311"/>
      <c r="C193" s="305" t="str">
        <f>IF(ISBLANK($J$755),"",IF(ISBLANK($L$755),"",IF(Mar!$E72&gt;=$J$755,IF(Mar!$E72&lt;=$L$755,IF(ISBLANK(Mar!G72),"",Mar!G72),""),"")))</f>
        <v/>
      </c>
      <c r="D193" s="305"/>
      <c r="E193" s="305" t="str">
        <f>IF(ISBLANK($J$755),"",IF(ISBLANK($L$755),"",IF(Mar!$E72&gt;=$J$755,IF(Mar!$E72&lt;=$L$755,IF(ISBLANK(Mar!R72),"",Mar!R72),""),"")))</f>
        <v/>
      </c>
      <c r="F193" s="307" t="str">
        <f>IF(ISBLANK($J$755),"",IF(ISBLANK($L$755),"",IF(Mar!$E72&gt;=$J$755,IF(Mar!$E72&lt;=$L$755,IF(ISBLANK(Mar!S72),"",Mar!S72),""),"")))</f>
        <v/>
      </c>
      <c r="G193" s="308" t="str">
        <f t="shared" si="10"/>
        <v/>
      </c>
      <c r="H193" s="309" t="str">
        <f t="shared" si="11"/>
        <v/>
      </c>
      <c r="I193" s="310" t="str">
        <f>IF(ISBLANK($J$755),"",IF(ISBLANK($L$755),"",IF(Mar!$E72&gt;=$J$755,IF(Mar!$E72&lt;=$L$755,COUNTIF(Mar!L72:L72,"&gt;=0"),""),"")))</f>
        <v/>
      </c>
      <c r="J193" s="26"/>
      <c r="K193" s="12"/>
      <c r="L193" s="26"/>
      <c r="M193" s="302"/>
    </row>
    <row r="194" spans="1:13" ht="9.9499999999999993" hidden="1" customHeight="1" x14ac:dyDescent="0.2">
      <c r="A194" s="301"/>
      <c r="B194" s="311"/>
      <c r="C194" s="305" t="str">
        <f>IF(ISBLANK($J$755),"",IF(ISBLANK($L$755),"",IF(Mar!$E73&gt;=$J$755,IF(Mar!$E73&lt;=$L$755,IF(ISBLANK(Mar!G73),"",Mar!G73),""),"")))</f>
        <v/>
      </c>
      <c r="D194" s="305"/>
      <c r="E194" s="305" t="str">
        <f>IF(ISBLANK($J$755),"",IF(ISBLANK($L$755),"",IF(Mar!$E73&gt;=$J$755,IF(Mar!$E73&lt;=$L$755,IF(ISBLANK(Mar!R73),"",Mar!R73),""),"")))</f>
        <v/>
      </c>
      <c r="F194" s="307" t="str">
        <f>IF(ISBLANK($J$755),"",IF(ISBLANK($L$755),"",IF(Mar!$E73&gt;=$J$755,IF(Mar!$E73&lt;=$L$755,IF(ISBLANK(Mar!S73),"",Mar!S73),""),"")))</f>
        <v/>
      </c>
      <c r="G194" s="308" t="str">
        <f t="shared" si="10"/>
        <v/>
      </c>
      <c r="H194" s="309" t="str">
        <f t="shared" si="11"/>
        <v/>
      </c>
      <c r="I194" s="310" t="str">
        <f>IF(ISBLANK($J$755),"",IF(ISBLANK($L$755),"",IF(Mar!$E73&gt;=$J$755,IF(Mar!$E73&lt;=$L$755,COUNTIF(Mar!L73:L73,"&gt;=0"),""),"")))</f>
        <v/>
      </c>
      <c r="J194" s="26"/>
      <c r="K194" s="12"/>
      <c r="L194" s="26"/>
      <c r="M194" s="302"/>
    </row>
    <row r="195" spans="1:13" ht="9.9499999999999993" hidden="1" customHeight="1" x14ac:dyDescent="0.2">
      <c r="A195" s="301"/>
      <c r="B195" s="305" t="s">
        <v>126</v>
      </c>
      <c r="C195" s="305" t="str">
        <f>IF(ISBLANK($J$755),"",IF(ISBLANK($L$755),"",IF(Apr!$E9&gt;=$J$755,IF(Apr!$E9&lt;=$L$755,IF(ISBLANK(Apr!G9),"",Apr!G9),""),"")))</f>
        <v/>
      </c>
      <c r="D195" s="305" t="str">
        <f>IF(ISBLANK($J$755),"",IF(ISBLANK($L$755),"",IF(Apr!$E9&gt;=$J$755,IF(Apr!$E9&lt;=$L$755,IF(ISBLANK(Apr!I9),"",Apr!I9),""),"")))</f>
        <v/>
      </c>
      <c r="E195" s="305" t="str">
        <f>IF(ISBLANK($J$755),"",IF(ISBLANK($L$755),"",IF(Apr!$E9&gt;=$J$755,IF(Apr!$E9&lt;=$L$755,IF(ISBLANK(Apr!R9),"",Apr!R9),""),"")))</f>
        <v/>
      </c>
      <c r="F195" s="307" t="str">
        <f>IF(ISBLANK($J$755),"",IF(ISBLANK($L$755),"",IF(Apr!$E9&gt;=$J$755,IF(Apr!$E9&lt;=$L$755,IF(ISBLANK(Apr!S9),"",Apr!S9),""),"")))</f>
        <v/>
      </c>
      <c r="G195" s="308" t="str">
        <f>IF(ISNUMBER(F195),IF(F195=0,"",IF(E195=0,"",F195/E195)),"")</f>
        <v/>
      </c>
      <c r="H195" s="309" t="str">
        <f>IF(ISNUMBER(G195),IF(G195=0,"",IF(F195=0,"",E195/F195/24)),"")</f>
        <v/>
      </c>
      <c r="I195" s="310">
        <f>IF(ISBLANK($J$755),"",IF(ISBLANK($L$755),"",IF(Apr!$E9&gt;=$J$755,IF(Apr!$E9&lt;=$L$755,COUNTIF(Apr!L9:L9,"&gt;=0"),""),"")))</f>
        <v>0</v>
      </c>
      <c r="J195" s="300"/>
      <c r="K195" s="300"/>
      <c r="L195" s="300"/>
      <c r="M195" s="302"/>
    </row>
    <row r="196" spans="1:13" ht="9.9499999999999993" hidden="1" customHeight="1" x14ac:dyDescent="0.2">
      <c r="A196" s="301"/>
      <c r="B196" s="305"/>
      <c r="C196" s="305" t="str">
        <f>IF(ISBLANK($J$755),"",IF(ISBLANK($L$755),"",IF(Apr!$E10&gt;=$J$755,IF(Apr!$E10&lt;=$L$755,IF(ISBLANK(Apr!G10),"",Apr!G10),""),"")))</f>
        <v/>
      </c>
      <c r="D196" s="305" t="str">
        <f>IF(ISBLANK($J$755),"",IF(ISBLANK($L$755),"",IF(Apr!$E10&gt;=$J$755,IF(Apr!$E10&lt;=$L$755,IF(ISBLANK(Apr!I10),"",Apr!I10),""),"")))</f>
        <v/>
      </c>
      <c r="E196" s="305" t="str">
        <f>IF(ISBLANK($J$755),"",IF(ISBLANK($L$755),"",IF(Apr!$E10&gt;=$J$755,IF(Apr!$E10&lt;=$L$755,IF(ISBLANK(Apr!R10),"",Apr!R10),""),"")))</f>
        <v/>
      </c>
      <c r="F196" s="307" t="str">
        <f>IF(ISBLANK($J$755),"",IF(ISBLANK($L$755),"",IF(Apr!$E10&gt;=$J$755,IF(Apr!$E10&lt;=$L$755,IF(ISBLANK(Apr!S10),"",Apr!S10),""),"")))</f>
        <v/>
      </c>
      <c r="G196" s="308" t="str">
        <f t="shared" ref="G196:G225" si="12">IF(ISNUMBER(F196),IF(F196=0,"",IF(E196=0,"",F196/E196)),"")</f>
        <v/>
      </c>
      <c r="H196" s="309" t="str">
        <f t="shared" ref="H196:H225" si="13">IF(ISNUMBER(G196),IF(G196=0,"",IF(F196=0,"",E196/F196/24)),"")</f>
        <v/>
      </c>
      <c r="I196" s="310">
        <f>IF(ISBLANK($J$755),"",IF(ISBLANK($L$755),"",IF(Apr!$E10&gt;=$J$755,IF(Apr!$E10&lt;=$L$755,COUNTIF(Apr!L10:L10,"&gt;=0"),""),"")))</f>
        <v>0</v>
      </c>
      <c r="J196" s="300"/>
      <c r="K196" s="300"/>
      <c r="L196" s="300"/>
      <c r="M196" s="302"/>
    </row>
    <row r="197" spans="1:13" ht="9.9499999999999993" hidden="1" customHeight="1" x14ac:dyDescent="0.2">
      <c r="A197" s="301"/>
      <c r="B197" s="305"/>
      <c r="C197" s="305" t="str">
        <f>IF(ISBLANK($J$755),"",IF(ISBLANK($L$755),"",IF(Apr!$E11&gt;=$J$755,IF(Apr!$E11&lt;=$L$755,IF(ISBLANK(Apr!G11),"",Apr!G11),""),"")))</f>
        <v/>
      </c>
      <c r="D197" s="305" t="str">
        <f>IF(ISBLANK($J$755),"",IF(ISBLANK($L$755),"",IF(Apr!$E11&gt;=$J$755,IF(Apr!$E11&lt;=$L$755,IF(ISBLANK(Apr!I11),"",Apr!I11),""),"")))</f>
        <v/>
      </c>
      <c r="E197" s="305" t="str">
        <f>IF(ISBLANK($J$755),"",IF(ISBLANK($L$755),"",IF(Apr!$E11&gt;=$J$755,IF(Apr!$E11&lt;=$L$755,IF(ISBLANK(Apr!R11),"",Apr!R11),""),"")))</f>
        <v/>
      </c>
      <c r="F197" s="307" t="str">
        <f>IF(ISBLANK($J$755),"",IF(ISBLANK($L$755),"",IF(Apr!$E11&gt;=$J$755,IF(Apr!$E11&lt;=$L$755,IF(ISBLANK(Apr!S11),"",Apr!S11),""),"")))</f>
        <v/>
      </c>
      <c r="G197" s="308" t="str">
        <f t="shared" si="12"/>
        <v/>
      </c>
      <c r="H197" s="309" t="str">
        <f t="shared" si="13"/>
        <v/>
      </c>
      <c r="I197" s="310">
        <f>IF(ISBLANK($J$755),"",IF(ISBLANK($L$755),"",IF(Apr!$E11&gt;=$J$755,IF(Apr!$E11&lt;=$L$755,COUNTIF(Apr!L11:L11,"&gt;=0"),""),"")))</f>
        <v>0</v>
      </c>
      <c r="J197" s="300"/>
      <c r="K197" s="300"/>
      <c r="L197" s="300"/>
      <c r="M197" s="302"/>
    </row>
    <row r="198" spans="1:13" ht="9.9499999999999993" hidden="1" customHeight="1" x14ac:dyDescent="0.2">
      <c r="A198" s="301"/>
      <c r="B198" s="305"/>
      <c r="C198" s="305" t="str">
        <f>IF(ISBLANK($J$755),"",IF(ISBLANK($L$755),"",IF(Apr!$E12&gt;=$J$755,IF(Apr!$E12&lt;=$L$755,IF(ISBLANK(Apr!G12),"",Apr!G12),""),"")))</f>
        <v/>
      </c>
      <c r="D198" s="305" t="str">
        <f>IF(ISBLANK($J$755),"",IF(ISBLANK($L$755),"",IF(Apr!$E12&gt;=$J$755,IF(Apr!$E12&lt;=$L$755,IF(ISBLANK(Apr!I12),"",Apr!I12),""),"")))</f>
        <v/>
      </c>
      <c r="E198" s="305" t="str">
        <f>IF(ISBLANK($J$755),"",IF(ISBLANK($L$755),"",IF(Apr!$E12&gt;=$J$755,IF(Apr!$E12&lt;=$L$755,IF(ISBLANK(Apr!R12),"",Apr!R12),""),"")))</f>
        <v/>
      </c>
      <c r="F198" s="307" t="str">
        <f>IF(ISBLANK($J$755),"",IF(ISBLANK($L$755),"",IF(Apr!$E12&gt;=$J$755,IF(Apr!$E12&lt;=$L$755,IF(ISBLANK(Apr!S12),"",Apr!S12),""),"")))</f>
        <v/>
      </c>
      <c r="G198" s="308" t="str">
        <f t="shared" si="12"/>
        <v/>
      </c>
      <c r="H198" s="309" t="str">
        <f t="shared" si="13"/>
        <v/>
      </c>
      <c r="I198" s="310">
        <f>IF(ISBLANK($J$755),"",IF(ISBLANK($L$755),"",IF(Apr!$E12&gt;=$J$755,IF(Apr!$E12&lt;=$L$755,COUNTIF(Apr!L12:L12,"&gt;=0"),""),"")))</f>
        <v>0</v>
      </c>
      <c r="J198" s="300"/>
      <c r="K198" s="300"/>
      <c r="L198" s="300"/>
      <c r="M198" s="302"/>
    </row>
    <row r="199" spans="1:13" ht="9.9499999999999993" hidden="1" customHeight="1" x14ac:dyDescent="0.2">
      <c r="A199" s="301"/>
      <c r="B199" s="305"/>
      <c r="C199" s="305" t="str">
        <f>IF(ISBLANK($J$755),"",IF(ISBLANK($L$755),"",IF(Apr!$E13&gt;=$J$755,IF(Apr!$E13&lt;=$L$755,IF(ISBLANK(Apr!G13),"",Apr!G13),""),"")))</f>
        <v/>
      </c>
      <c r="D199" s="305" t="str">
        <f>IF(ISBLANK($J$755),"",IF(ISBLANK($L$755),"",IF(Apr!$E13&gt;=$J$755,IF(Apr!$E13&lt;=$L$755,IF(ISBLANK(Apr!I13),"",Apr!I13),""),"")))</f>
        <v/>
      </c>
      <c r="E199" s="305" t="str">
        <f>IF(ISBLANK($J$755),"",IF(ISBLANK($L$755),"",IF(Apr!$E13&gt;=$J$755,IF(Apr!$E13&lt;=$L$755,IF(ISBLANK(Apr!R13),"",Apr!R13),""),"")))</f>
        <v/>
      </c>
      <c r="F199" s="307" t="str">
        <f>IF(ISBLANK($J$755),"",IF(ISBLANK($L$755),"",IF(Apr!$E13&gt;=$J$755,IF(Apr!$E13&lt;=$L$755,IF(ISBLANK(Apr!S13),"",Apr!S13),""),"")))</f>
        <v/>
      </c>
      <c r="G199" s="308" t="str">
        <f t="shared" si="12"/>
        <v/>
      </c>
      <c r="H199" s="309" t="str">
        <f t="shared" si="13"/>
        <v/>
      </c>
      <c r="I199" s="310">
        <f>IF(ISBLANK($J$755),"",IF(ISBLANK($L$755),"",IF(Apr!$E13&gt;=$J$755,IF(Apr!$E13&lt;=$L$755,COUNTIF(Apr!L13:L13,"&gt;=0"),""),"")))</f>
        <v>0</v>
      </c>
      <c r="J199" s="300"/>
      <c r="K199" s="300"/>
      <c r="L199" s="300"/>
      <c r="M199" s="302"/>
    </row>
    <row r="200" spans="1:13" ht="9.9499999999999993" hidden="1" customHeight="1" x14ac:dyDescent="0.2">
      <c r="A200" s="301"/>
      <c r="B200" s="305"/>
      <c r="C200" s="305" t="str">
        <f>IF(ISBLANK($J$755),"",IF(ISBLANK($L$755),"",IF(Apr!$E14&gt;=$J$755,IF(Apr!$E14&lt;=$L$755,IF(ISBLANK(Apr!G14),"",Apr!G14),""),"")))</f>
        <v/>
      </c>
      <c r="D200" s="305" t="str">
        <f>IF(ISBLANK($J$755),"",IF(ISBLANK($L$755),"",IF(Apr!$E14&gt;=$J$755,IF(Apr!$E14&lt;=$L$755,IF(ISBLANK(Apr!I14),"",Apr!I14),""),"")))</f>
        <v/>
      </c>
      <c r="E200" s="305" t="str">
        <f>IF(ISBLANK($J$755),"",IF(ISBLANK($L$755),"",IF(Apr!$E14&gt;=$J$755,IF(Apr!$E14&lt;=$L$755,IF(ISBLANK(Apr!R14),"",Apr!R14),""),"")))</f>
        <v/>
      </c>
      <c r="F200" s="307" t="str">
        <f>IF(ISBLANK($J$755),"",IF(ISBLANK($L$755),"",IF(Apr!$E14&gt;=$J$755,IF(Apr!$E14&lt;=$L$755,IF(ISBLANK(Apr!S14),"",Apr!S14),""),"")))</f>
        <v/>
      </c>
      <c r="G200" s="308" t="str">
        <f t="shared" si="12"/>
        <v/>
      </c>
      <c r="H200" s="309" t="str">
        <f t="shared" si="13"/>
        <v/>
      </c>
      <c r="I200" s="310">
        <f>IF(ISBLANK($J$755),"",IF(ISBLANK($L$755),"",IF(Apr!$E14&gt;=$J$755,IF(Apr!$E14&lt;=$L$755,COUNTIF(Apr!L14:L14,"&gt;=0"),""),"")))</f>
        <v>0</v>
      </c>
      <c r="J200" s="300"/>
      <c r="K200" s="300"/>
      <c r="L200" s="300"/>
      <c r="M200" s="302"/>
    </row>
    <row r="201" spans="1:13" ht="9.9499999999999993" hidden="1" customHeight="1" x14ac:dyDescent="0.2">
      <c r="A201" s="301"/>
      <c r="B201" s="305"/>
      <c r="C201" s="305" t="str">
        <f>IF(ISBLANK($J$755),"",IF(ISBLANK($L$755),"",IF(Apr!$E15&gt;=$J$755,IF(Apr!$E15&lt;=$L$755,IF(ISBLANK(Apr!G15),"",Apr!G15),""),"")))</f>
        <v/>
      </c>
      <c r="D201" s="305" t="str">
        <f>IF(ISBLANK($J$755),"",IF(ISBLANK($L$755),"",IF(Apr!$E15&gt;=$J$755,IF(Apr!$E15&lt;=$L$755,IF(ISBLANK(Apr!I15),"",Apr!I15),""),"")))</f>
        <v/>
      </c>
      <c r="E201" s="305" t="str">
        <f>IF(ISBLANK($J$755),"",IF(ISBLANK($L$755),"",IF(Apr!$E15&gt;=$J$755,IF(Apr!$E15&lt;=$L$755,IF(ISBLANK(Apr!R15),"",Apr!R15),""),"")))</f>
        <v/>
      </c>
      <c r="F201" s="307" t="str">
        <f>IF(ISBLANK($J$755),"",IF(ISBLANK($L$755),"",IF(Apr!$E15&gt;=$J$755,IF(Apr!$E15&lt;=$L$755,IF(ISBLANK(Apr!S15),"",Apr!S15),""),"")))</f>
        <v/>
      </c>
      <c r="G201" s="308" t="str">
        <f t="shared" si="12"/>
        <v/>
      </c>
      <c r="H201" s="309" t="str">
        <f t="shared" si="13"/>
        <v/>
      </c>
      <c r="I201" s="310">
        <f>IF(ISBLANK($J$755),"",IF(ISBLANK($L$755),"",IF(Apr!$E15&gt;=$J$755,IF(Apr!$E15&lt;=$L$755,COUNTIF(Apr!L15:L15,"&gt;=0"),""),"")))</f>
        <v>0</v>
      </c>
      <c r="J201" s="300"/>
      <c r="K201" s="300"/>
      <c r="L201" s="300"/>
      <c r="M201" s="302"/>
    </row>
    <row r="202" spans="1:13" ht="9.9499999999999993" hidden="1" customHeight="1" x14ac:dyDescent="0.2">
      <c r="A202" s="301"/>
      <c r="B202" s="305"/>
      <c r="C202" s="305" t="str">
        <f>IF(ISBLANK($J$755),"",IF(ISBLANK($L$755),"",IF(Apr!$E16&gt;=$J$755,IF(Apr!$E16&lt;=$L$755,IF(ISBLANK(Apr!G16),"",Apr!G16),""),"")))</f>
        <v/>
      </c>
      <c r="D202" s="305" t="str">
        <f>IF(ISBLANK($J$755),"",IF(ISBLANK($L$755),"",IF(Apr!$E16&gt;=$J$755,IF(Apr!$E16&lt;=$L$755,IF(ISBLANK(Apr!I16),"",Apr!I16),""),"")))</f>
        <v/>
      </c>
      <c r="E202" s="305" t="str">
        <f>IF(ISBLANK($J$755),"",IF(ISBLANK($L$755),"",IF(Apr!$E16&gt;=$J$755,IF(Apr!$E16&lt;=$L$755,IF(ISBLANK(Apr!R16),"",Apr!R16),""),"")))</f>
        <v/>
      </c>
      <c r="F202" s="307" t="str">
        <f>IF(ISBLANK($J$755),"",IF(ISBLANK($L$755),"",IF(Apr!$E16&gt;=$J$755,IF(Apr!$E16&lt;=$L$755,IF(ISBLANK(Apr!S16),"",Apr!S16),""),"")))</f>
        <v/>
      </c>
      <c r="G202" s="308" t="str">
        <f t="shared" si="12"/>
        <v/>
      </c>
      <c r="H202" s="309" t="str">
        <f t="shared" si="13"/>
        <v/>
      </c>
      <c r="I202" s="310">
        <f>IF(ISBLANK($J$755),"",IF(ISBLANK($L$755),"",IF(Apr!$E16&gt;=$J$755,IF(Apr!$E16&lt;=$L$755,COUNTIF(Apr!L16:L16,"&gt;=0"),""),"")))</f>
        <v>0</v>
      </c>
      <c r="J202" s="300"/>
      <c r="K202" s="300"/>
      <c r="L202" s="300"/>
      <c r="M202" s="302"/>
    </row>
    <row r="203" spans="1:13" ht="9.9499999999999993" hidden="1" customHeight="1" x14ac:dyDescent="0.2">
      <c r="A203" s="301"/>
      <c r="B203" s="305"/>
      <c r="C203" s="305" t="str">
        <f>IF(ISBLANK($J$755),"",IF(ISBLANK($L$755),"",IF(Apr!$E17&gt;=$J$755,IF(Apr!$E17&lt;=$L$755,IF(ISBLANK(Apr!G17),"",Apr!G17),""),"")))</f>
        <v/>
      </c>
      <c r="D203" s="305" t="str">
        <f>IF(ISBLANK($J$755),"",IF(ISBLANK($L$755),"",IF(Apr!$E17&gt;=$J$755,IF(Apr!$E17&lt;=$L$755,IF(ISBLANK(Apr!I17),"",Apr!I17),""),"")))</f>
        <v/>
      </c>
      <c r="E203" s="305" t="str">
        <f>IF(ISBLANK($J$755),"",IF(ISBLANK($L$755),"",IF(Apr!$E17&gt;=$J$755,IF(Apr!$E17&lt;=$L$755,IF(ISBLANK(Apr!R17),"",Apr!R17),""),"")))</f>
        <v/>
      </c>
      <c r="F203" s="307" t="str">
        <f>IF(ISBLANK($J$755),"",IF(ISBLANK($L$755),"",IF(Apr!$E17&gt;=$J$755,IF(Apr!$E17&lt;=$L$755,IF(ISBLANK(Apr!S17),"",Apr!S17),""),"")))</f>
        <v/>
      </c>
      <c r="G203" s="308" t="str">
        <f t="shared" si="12"/>
        <v/>
      </c>
      <c r="H203" s="309" t="str">
        <f t="shared" si="13"/>
        <v/>
      </c>
      <c r="I203" s="310">
        <f>IF(ISBLANK($J$755),"",IF(ISBLANK($L$755),"",IF(Apr!$E17&gt;=$J$755,IF(Apr!$E17&lt;=$L$755,COUNTIF(Apr!L17:L17,"&gt;=0"),""),"")))</f>
        <v>0</v>
      </c>
      <c r="J203" s="300"/>
      <c r="K203" s="300"/>
      <c r="L203" s="300"/>
      <c r="M203" s="302"/>
    </row>
    <row r="204" spans="1:13" ht="9.9499999999999993" hidden="1" customHeight="1" x14ac:dyDescent="0.2">
      <c r="A204" s="301"/>
      <c r="B204" s="305"/>
      <c r="C204" s="305" t="str">
        <f>IF(ISBLANK($J$755),"",IF(ISBLANK($L$755),"",IF(Apr!$E18&gt;=$J$755,IF(Apr!$E18&lt;=$L$755,IF(ISBLANK(Apr!G18),"",Apr!G18),""),"")))</f>
        <v/>
      </c>
      <c r="D204" s="305" t="str">
        <f>IF(ISBLANK($J$755),"",IF(ISBLANK($L$755),"",IF(Apr!$E18&gt;=$J$755,IF(Apr!$E18&lt;=$L$755,IF(ISBLANK(Apr!I18),"",Apr!I18),""),"")))</f>
        <v/>
      </c>
      <c r="E204" s="305" t="str">
        <f>IF(ISBLANK($J$755),"",IF(ISBLANK($L$755),"",IF(Apr!$E18&gt;=$J$755,IF(Apr!$E18&lt;=$L$755,IF(ISBLANK(Apr!R18),"",Apr!R18),""),"")))</f>
        <v/>
      </c>
      <c r="F204" s="307" t="str">
        <f>IF(ISBLANK($J$755),"",IF(ISBLANK($L$755),"",IF(Apr!$E18&gt;=$J$755,IF(Apr!$E18&lt;=$L$755,IF(ISBLANK(Apr!S18),"",Apr!S18),""),"")))</f>
        <v/>
      </c>
      <c r="G204" s="308" t="str">
        <f t="shared" si="12"/>
        <v/>
      </c>
      <c r="H204" s="309" t="str">
        <f t="shared" si="13"/>
        <v/>
      </c>
      <c r="I204" s="310">
        <f>IF(ISBLANK($J$755),"",IF(ISBLANK($L$755),"",IF(Apr!$E18&gt;=$J$755,IF(Apr!$E18&lt;=$L$755,COUNTIF(Apr!L18:L18,"&gt;=0"),""),"")))</f>
        <v>0</v>
      </c>
      <c r="J204" s="300"/>
      <c r="K204" s="300"/>
      <c r="L204" s="300"/>
      <c r="M204" s="302"/>
    </row>
    <row r="205" spans="1:13" ht="9.9499999999999993" hidden="1" customHeight="1" x14ac:dyDescent="0.2">
      <c r="A205" s="301"/>
      <c r="B205" s="305"/>
      <c r="C205" s="305" t="str">
        <f>IF(ISBLANK($J$755),"",IF(ISBLANK($L$755),"",IF(Apr!$E19&gt;=$J$755,IF(Apr!$E19&lt;=$L$755,IF(ISBLANK(Apr!G19),"",Apr!G19),""),"")))</f>
        <v/>
      </c>
      <c r="D205" s="305" t="str">
        <f>IF(ISBLANK($J$755),"",IF(ISBLANK($L$755),"",IF(Apr!$E19&gt;=$J$755,IF(Apr!$E19&lt;=$L$755,IF(ISBLANK(Apr!I19),"",Apr!I19),""),"")))</f>
        <v/>
      </c>
      <c r="E205" s="305" t="str">
        <f>IF(ISBLANK($J$755),"",IF(ISBLANK($L$755),"",IF(Apr!$E19&gt;=$J$755,IF(Apr!$E19&lt;=$L$755,IF(ISBLANK(Apr!R19),"",Apr!R19),""),"")))</f>
        <v/>
      </c>
      <c r="F205" s="307" t="str">
        <f>IF(ISBLANK($J$755),"",IF(ISBLANK($L$755),"",IF(Apr!$E19&gt;=$J$755,IF(Apr!$E19&lt;=$L$755,IF(ISBLANK(Apr!S19),"",Apr!S19),""),"")))</f>
        <v/>
      </c>
      <c r="G205" s="308" t="str">
        <f t="shared" si="12"/>
        <v/>
      </c>
      <c r="H205" s="309" t="str">
        <f t="shared" si="13"/>
        <v/>
      </c>
      <c r="I205" s="310">
        <f>IF(ISBLANK($J$755),"",IF(ISBLANK($L$755),"",IF(Apr!$E19&gt;=$J$755,IF(Apr!$E19&lt;=$L$755,COUNTIF(Apr!L19:L19,"&gt;=0"),""),"")))</f>
        <v>0</v>
      </c>
      <c r="J205" s="300"/>
      <c r="K205" s="300"/>
      <c r="L205" s="300"/>
      <c r="M205" s="302"/>
    </row>
    <row r="206" spans="1:13" ht="9.9499999999999993" hidden="1" customHeight="1" x14ac:dyDescent="0.2">
      <c r="A206" s="301"/>
      <c r="B206" s="305"/>
      <c r="C206" s="305" t="str">
        <f>IF(ISBLANK($J$755),"",IF(ISBLANK($L$755),"",IF(Apr!$E20&gt;=$J$755,IF(Apr!$E20&lt;=$L$755,IF(ISBLANK(Apr!G20),"",Apr!G20),""),"")))</f>
        <v/>
      </c>
      <c r="D206" s="305" t="str">
        <f>IF(ISBLANK($J$755),"",IF(ISBLANK($L$755),"",IF(Apr!$E20&gt;=$J$755,IF(Apr!$E20&lt;=$L$755,IF(ISBLANK(Apr!I20),"",Apr!I20),""),"")))</f>
        <v/>
      </c>
      <c r="E206" s="305" t="str">
        <f>IF(ISBLANK($J$755),"",IF(ISBLANK($L$755),"",IF(Apr!$E20&gt;=$J$755,IF(Apr!$E20&lt;=$L$755,IF(ISBLANK(Apr!R20),"",Apr!R20),""),"")))</f>
        <v/>
      </c>
      <c r="F206" s="307" t="str">
        <f>IF(ISBLANK($J$755),"",IF(ISBLANK($L$755),"",IF(Apr!$E20&gt;=$J$755,IF(Apr!$E20&lt;=$L$755,IF(ISBLANK(Apr!S20),"",Apr!S20),""),"")))</f>
        <v/>
      </c>
      <c r="G206" s="308" t="str">
        <f t="shared" si="12"/>
        <v/>
      </c>
      <c r="H206" s="309" t="str">
        <f t="shared" si="13"/>
        <v/>
      </c>
      <c r="I206" s="310">
        <f>IF(ISBLANK($J$755),"",IF(ISBLANK($L$755),"",IF(Apr!$E20&gt;=$J$755,IF(Apr!$E20&lt;=$L$755,COUNTIF(Apr!L20:L20,"&gt;=0"),""),"")))</f>
        <v>0</v>
      </c>
      <c r="J206" s="300"/>
      <c r="K206" s="300"/>
      <c r="L206" s="300"/>
      <c r="M206" s="302"/>
    </row>
    <row r="207" spans="1:13" ht="9.9499999999999993" hidden="1" customHeight="1" x14ac:dyDescent="0.2">
      <c r="A207" s="301"/>
      <c r="B207" s="305"/>
      <c r="C207" s="305" t="str">
        <f>IF(ISBLANK($J$755),"",IF(ISBLANK($L$755),"",IF(Apr!$E21&gt;=$J$755,IF(Apr!$E21&lt;=$L$755,IF(ISBLANK(Apr!G21),"",Apr!G21),""),"")))</f>
        <v/>
      </c>
      <c r="D207" s="305" t="str">
        <f>IF(ISBLANK($J$755),"",IF(ISBLANK($L$755),"",IF(Apr!$E21&gt;=$J$755,IF(Apr!$E21&lt;=$L$755,IF(ISBLANK(Apr!I21),"",Apr!I21),""),"")))</f>
        <v/>
      </c>
      <c r="E207" s="305" t="str">
        <f>IF(ISBLANK($J$755),"",IF(ISBLANK($L$755),"",IF(Apr!$E21&gt;=$J$755,IF(Apr!$E21&lt;=$L$755,IF(ISBLANK(Apr!R21),"",Apr!R21),""),"")))</f>
        <v/>
      </c>
      <c r="F207" s="307" t="str">
        <f>IF(ISBLANK($J$755),"",IF(ISBLANK($L$755),"",IF(Apr!$E21&gt;=$J$755,IF(Apr!$E21&lt;=$L$755,IF(ISBLANK(Apr!S21),"",Apr!S21),""),"")))</f>
        <v/>
      </c>
      <c r="G207" s="308" t="str">
        <f t="shared" si="12"/>
        <v/>
      </c>
      <c r="H207" s="309" t="str">
        <f t="shared" si="13"/>
        <v/>
      </c>
      <c r="I207" s="310">
        <f>IF(ISBLANK($J$755),"",IF(ISBLANK($L$755),"",IF(Apr!$E21&gt;=$J$755,IF(Apr!$E21&lt;=$L$755,COUNTIF(Apr!L21:L21,"&gt;=0"),""),"")))</f>
        <v>0</v>
      </c>
      <c r="J207" s="300"/>
      <c r="K207" s="300"/>
      <c r="L207" s="300"/>
      <c r="M207" s="302"/>
    </row>
    <row r="208" spans="1:13" ht="9.9499999999999993" hidden="1" customHeight="1" x14ac:dyDescent="0.2">
      <c r="A208" s="301"/>
      <c r="B208" s="305"/>
      <c r="C208" s="305" t="str">
        <f>IF(ISBLANK($J$755),"",IF(ISBLANK($L$755),"",IF(Apr!$E22&gt;=$J$755,IF(Apr!$E22&lt;=$L$755,IF(ISBLANK(Apr!G22),"",Apr!G22),""),"")))</f>
        <v/>
      </c>
      <c r="D208" s="305" t="str">
        <f>IF(ISBLANK($J$755),"",IF(ISBLANK($L$755),"",IF(Apr!$E22&gt;=$J$755,IF(Apr!$E22&lt;=$L$755,IF(ISBLANK(Apr!I22),"",Apr!I22),""),"")))</f>
        <v/>
      </c>
      <c r="E208" s="305" t="str">
        <f>IF(ISBLANK($J$755),"",IF(ISBLANK($L$755),"",IF(Apr!$E22&gt;=$J$755,IF(Apr!$E22&lt;=$L$755,IF(ISBLANK(Apr!R22),"",Apr!R22),""),"")))</f>
        <v/>
      </c>
      <c r="F208" s="307" t="str">
        <f>IF(ISBLANK($J$755),"",IF(ISBLANK($L$755),"",IF(Apr!$E22&gt;=$J$755,IF(Apr!$E22&lt;=$L$755,IF(ISBLANK(Apr!S22),"",Apr!S22),""),"")))</f>
        <v/>
      </c>
      <c r="G208" s="308" t="str">
        <f t="shared" si="12"/>
        <v/>
      </c>
      <c r="H208" s="309" t="str">
        <f t="shared" si="13"/>
        <v/>
      </c>
      <c r="I208" s="310">
        <f>IF(ISBLANK($J$755),"",IF(ISBLANK($L$755),"",IF(Apr!$E22&gt;=$J$755,IF(Apr!$E22&lt;=$L$755,COUNTIF(Apr!L22:L22,"&gt;=0"),""),"")))</f>
        <v>0</v>
      </c>
      <c r="J208" s="300"/>
      <c r="K208" s="300"/>
      <c r="L208" s="300"/>
      <c r="M208" s="302"/>
    </row>
    <row r="209" spans="1:13" ht="9.9499999999999993" hidden="1" customHeight="1" x14ac:dyDescent="0.2">
      <c r="A209" s="301"/>
      <c r="B209" s="305"/>
      <c r="C209" s="305" t="str">
        <f>IF(ISBLANK($J$755),"",IF(ISBLANK($L$755),"",IF(Apr!$E23&gt;=$J$755,IF(Apr!$E23&lt;=$L$755,IF(ISBLANK(Apr!G23),"",Apr!G23),""),"")))</f>
        <v/>
      </c>
      <c r="D209" s="305" t="str">
        <f>IF(ISBLANK($J$755),"",IF(ISBLANK($L$755),"",IF(Apr!$E23&gt;=$J$755,IF(Apr!$E23&lt;=$L$755,IF(ISBLANK(Apr!I23),"",Apr!I23),""),"")))</f>
        <v/>
      </c>
      <c r="E209" s="305" t="str">
        <f>IF(ISBLANK($J$755),"",IF(ISBLANK($L$755),"",IF(Apr!$E23&gt;=$J$755,IF(Apr!$E23&lt;=$L$755,IF(ISBLANK(Apr!R23),"",Apr!R23),""),"")))</f>
        <v/>
      </c>
      <c r="F209" s="307" t="str">
        <f>IF(ISBLANK($J$755),"",IF(ISBLANK($L$755),"",IF(Apr!$E23&gt;=$J$755,IF(Apr!$E23&lt;=$L$755,IF(ISBLANK(Apr!S23),"",Apr!S23),""),"")))</f>
        <v/>
      </c>
      <c r="G209" s="308" t="str">
        <f t="shared" si="12"/>
        <v/>
      </c>
      <c r="H209" s="309" t="str">
        <f t="shared" si="13"/>
        <v/>
      </c>
      <c r="I209" s="310">
        <f>IF(ISBLANK($J$755),"",IF(ISBLANK($L$755),"",IF(Apr!$E23&gt;=$J$755,IF(Apr!$E23&lt;=$L$755,COUNTIF(Apr!L23:L23,"&gt;=0"),""),"")))</f>
        <v>0</v>
      </c>
      <c r="J209" s="300"/>
      <c r="K209" s="300"/>
      <c r="L209" s="300"/>
      <c r="M209" s="302"/>
    </row>
    <row r="210" spans="1:13" ht="9.9499999999999993" hidden="1" customHeight="1" x14ac:dyDescent="0.2">
      <c r="A210" s="301"/>
      <c r="B210" s="305"/>
      <c r="C210" s="305" t="str">
        <f>IF(ISBLANK($J$755),"",IF(ISBLANK($L$755),"",IF(Apr!$E24&gt;=$J$755,IF(Apr!$E24&lt;=$L$755,IF(ISBLANK(Apr!G24),"",Apr!G24),""),"")))</f>
        <v/>
      </c>
      <c r="D210" s="305" t="str">
        <f>IF(ISBLANK($J$755),"",IF(ISBLANK($L$755),"",IF(Apr!$E24&gt;=$J$755,IF(Apr!$E24&lt;=$L$755,IF(ISBLANK(Apr!I24),"",Apr!I24),""),"")))</f>
        <v/>
      </c>
      <c r="E210" s="305" t="str">
        <f>IF(ISBLANK($J$755),"",IF(ISBLANK($L$755),"",IF(Apr!$E24&gt;=$J$755,IF(Apr!$E24&lt;=$L$755,IF(ISBLANK(Apr!R24),"",Apr!R24),""),"")))</f>
        <v/>
      </c>
      <c r="F210" s="307" t="str">
        <f>IF(ISBLANK($J$755),"",IF(ISBLANK($L$755),"",IF(Apr!$E24&gt;=$J$755,IF(Apr!$E24&lt;=$L$755,IF(ISBLANK(Apr!S24),"",Apr!S24),""),"")))</f>
        <v/>
      </c>
      <c r="G210" s="308" t="str">
        <f t="shared" si="12"/>
        <v/>
      </c>
      <c r="H210" s="309" t="str">
        <f t="shared" si="13"/>
        <v/>
      </c>
      <c r="I210" s="310">
        <f>IF(ISBLANK($J$755),"",IF(ISBLANK($L$755),"",IF(Apr!$E24&gt;=$J$755,IF(Apr!$E24&lt;=$L$755,COUNTIF(Apr!L24:L24,"&gt;=0"),""),"")))</f>
        <v>0</v>
      </c>
      <c r="J210" s="300"/>
      <c r="K210" s="300"/>
      <c r="L210" s="300"/>
      <c r="M210" s="302"/>
    </row>
    <row r="211" spans="1:13" ht="9.9499999999999993" hidden="1" customHeight="1" x14ac:dyDescent="0.2">
      <c r="A211" s="301"/>
      <c r="B211" s="305"/>
      <c r="C211" s="305" t="str">
        <f>IF(ISBLANK($J$755),"",IF(ISBLANK($L$755),"",IF(Apr!$E25&gt;=$J$755,IF(Apr!$E25&lt;=$L$755,IF(ISBLANK(Apr!G25),"",Apr!G25),""),"")))</f>
        <v/>
      </c>
      <c r="D211" s="305" t="str">
        <f>IF(ISBLANK($J$755),"",IF(ISBLANK($L$755),"",IF(Apr!$E25&gt;=$J$755,IF(Apr!$E25&lt;=$L$755,IF(ISBLANK(Apr!I25),"",Apr!I25),""),"")))</f>
        <v/>
      </c>
      <c r="E211" s="305" t="str">
        <f>IF(ISBLANK($J$755),"",IF(ISBLANK($L$755),"",IF(Apr!$E25&gt;=$J$755,IF(Apr!$E25&lt;=$L$755,IF(ISBLANK(Apr!R25),"",Apr!R25),""),"")))</f>
        <v/>
      </c>
      <c r="F211" s="307" t="str">
        <f>IF(ISBLANK($J$755),"",IF(ISBLANK($L$755),"",IF(Apr!$E25&gt;=$J$755,IF(Apr!$E25&lt;=$L$755,IF(ISBLANK(Apr!S25),"",Apr!S25),""),"")))</f>
        <v/>
      </c>
      <c r="G211" s="308" t="str">
        <f t="shared" si="12"/>
        <v/>
      </c>
      <c r="H211" s="309" t="str">
        <f t="shared" si="13"/>
        <v/>
      </c>
      <c r="I211" s="310">
        <f>IF(ISBLANK($J$755),"",IF(ISBLANK($L$755),"",IF(Apr!$E25&gt;=$J$755,IF(Apr!$E25&lt;=$L$755,COUNTIF(Apr!L25:L25,"&gt;=0"),""),"")))</f>
        <v>0</v>
      </c>
      <c r="J211" s="300"/>
      <c r="K211" s="300"/>
      <c r="L211" s="300"/>
      <c r="M211" s="302"/>
    </row>
    <row r="212" spans="1:13" ht="9.9499999999999993" hidden="1" customHeight="1" x14ac:dyDescent="0.2">
      <c r="A212" s="301"/>
      <c r="B212" s="305"/>
      <c r="C212" s="305" t="str">
        <f>IF(ISBLANK($J$755),"",IF(ISBLANK($L$755),"",IF(Apr!$E26&gt;=$J$755,IF(Apr!$E26&lt;=$L$755,IF(ISBLANK(Apr!G26),"",Apr!G26),""),"")))</f>
        <v/>
      </c>
      <c r="D212" s="305" t="str">
        <f>IF(ISBLANK($J$755),"",IF(ISBLANK($L$755),"",IF(Apr!$E26&gt;=$J$755,IF(Apr!$E26&lt;=$L$755,IF(ISBLANK(Apr!I26),"",Apr!I26),""),"")))</f>
        <v/>
      </c>
      <c r="E212" s="305" t="str">
        <f>IF(ISBLANK($J$755),"",IF(ISBLANK($L$755),"",IF(Apr!$E26&gt;=$J$755,IF(Apr!$E26&lt;=$L$755,IF(ISBLANK(Apr!R26),"",Apr!R26),""),"")))</f>
        <v/>
      </c>
      <c r="F212" s="307" t="str">
        <f>IF(ISBLANK($J$755),"",IF(ISBLANK($L$755),"",IF(Apr!$E26&gt;=$J$755,IF(Apr!$E26&lt;=$L$755,IF(ISBLANK(Apr!S26),"",Apr!S26),""),"")))</f>
        <v/>
      </c>
      <c r="G212" s="308" t="str">
        <f t="shared" si="12"/>
        <v/>
      </c>
      <c r="H212" s="309" t="str">
        <f t="shared" si="13"/>
        <v/>
      </c>
      <c r="I212" s="310">
        <f>IF(ISBLANK($J$755),"",IF(ISBLANK($L$755),"",IF(Apr!$E26&gt;=$J$755,IF(Apr!$E26&lt;=$L$755,COUNTIF(Apr!L26:L26,"&gt;=0"),""),"")))</f>
        <v>0</v>
      </c>
      <c r="J212" s="300"/>
      <c r="K212" s="300"/>
      <c r="L212" s="300"/>
      <c r="M212" s="302"/>
    </row>
    <row r="213" spans="1:13" ht="9.9499999999999993" hidden="1" customHeight="1" x14ac:dyDescent="0.2">
      <c r="A213" s="301"/>
      <c r="B213" s="305"/>
      <c r="C213" s="305" t="str">
        <f>IF(ISBLANK($J$755),"",IF(ISBLANK($L$755),"",IF(Apr!$E27&gt;=$J$755,IF(Apr!$E27&lt;=$L$755,IF(ISBLANK(Apr!G27),"",Apr!G27),""),"")))</f>
        <v/>
      </c>
      <c r="D213" s="305" t="str">
        <f>IF(ISBLANK($J$755),"",IF(ISBLANK($L$755),"",IF(Apr!$E27&gt;=$J$755,IF(Apr!$E27&lt;=$L$755,IF(ISBLANK(Apr!I27),"",Apr!I27),""),"")))</f>
        <v/>
      </c>
      <c r="E213" s="305" t="str">
        <f>IF(ISBLANK($J$755),"",IF(ISBLANK($L$755),"",IF(Apr!$E27&gt;=$J$755,IF(Apr!$E27&lt;=$L$755,IF(ISBLANK(Apr!R27),"",Apr!R27),""),"")))</f>
        <v/>
      </c>
      <c r="F213" s="307" t="str">
        <f>IF(ISBLANK($J$755),"",IF(ISBLANK($L$755),"",IF(Apr!$E27&gt;=$J$755,IF(Apr!$E27&lt;=$L$755,IF(ISBLANK(Apr!S27),"",Apr!S27),""),"")))</f>
        <v/>
      </c>
      <c r="G213" s="308" t="str">
        <f t="shared" si="12"/>
        <v/>
      </c>
      <c r="H213" s="309" t="str">
        <f t="shared" si="13"/>
        <v/>
      </c>
      <c r="I213" s="310">
        <f>IF(ISBLANK($J$755),"",IF(ISBLANK($L$755),"",IF(Apr!$E27&gt;=$J$755,IF(Apr!$E27&lt;=$L$755,COUNTIF(Apr!L27:L27,"&gt;=0"),""),"")))</f>
        <v>0</v>
      </c>
      <c r="J213" s="300"/>
      <c r="K213" s="300"/>
      <c r="L213" s="300"/>
      <c r="M213" s="302"/>
    </row>
    <row r="214" spans="1:13" ht="9.9499999999999993" hidden="1" customHeight="1" x14ac:dyDescent="0.2">
      <c r="A214" s="301"/>
      <c r="B214" s="305"/>
      <c r="C214" s="305" t="str">
        <f>IF(ISBLANK($J$755),"",IF(ISBLANK($L$755),"",IF(Apr!$E28&gt;=$J$755,IF(Apr!$E28&lt;=$L$755,IF(ISBLANK(Apr!G28),"",Apr!G28),""),"")))</f>
        <v/>
      </c>
      <c r="D214" s="305" t="str">
        <f>IF(ISBLANK($J$755),"",IF(ISBLANK($L$755),"",IF(Apr!$E28&gt;=$J$755,IF(Apr!$E28&lt;=$L$755,IF(ISBLANK(Apr!I28),"",Apr!I28),""),"")))</f>
        <v/>
      </c>
      <c r="E214" s="305" t="str">
        <f>IF(ISBLANK($J$755),"",IF(ISBLANK($L$755),"",IF(Apr!$E28&gt;=$J$755,IF(Apr!$E28&lt;=$L$755,IF(ISBLANK(Apr!R28),"",Apr!R28),""),"")))</f>
        <v/>
      </c>
      <c r="F214" s="307" t="str">
        <f>IF(ISBLANK($J$755),"",IF(ISBLANK($L$755),"",IF(Apr!$E28&gt;=$J$755,IF(Apr!$E28&lt;=$L$755,IF(ISBLANK(Apr!S28),"",Apr!S28),""),"")))</f>
        <v/>
      </c>
      <c r="G214" s="308" t="str">
        <f t="shared" si="12"/>
        <v/>
      </c>
      <c r="H214" s="309" t="str">
        <f t="shared" si="13"/>
        <v/>
      </c>
      <c r="I214" s="310">
        <f>IF(ISBLANK($J$755),"",IF(ISBLANK($L$755),"",IF(Apr!$E28&gt;=$J$755,IF(Apr!$E28&lt;=$L$755,COUNTIF(Apr!L28:L28,"&gt;=0"),""),"")))</f>
        <v>0</v>
      </c>
      <c r="J214" s="300"/>
      <c r="K214" s="300"/>
      <c r="L214" s="300"/>
      <c r="M214" s="302"/>
    </row>
    <row r="215" spans="1:13" ht="9.9499999999999993" hidden="1" customHeight="1" x14ac:dyDescent="0.2">
      <c r="A215" s="301"/>
      <c r="B215" s="305"/>
      <c r="C215" s="305" t="str">
        <f>IF(ISBLANK($J$755),"",IF(ISBLANK($L$755),"",IF(Apr!$E29&gt;=$J$755,IF(Apr!$E29&lt;=$L$755,IF(ISBLANK(Apr!G29),"",Apr!G29),""),"")))</f>
        <v/>
      </c>
      <c r="D215" s="305" t="str">
        <f>IF(ISBLANK($J$755),"",IF(ISBLANK($L$755),"",IF(Apr!$E29&gt;=$J$755,IF(Apr!$E29&lt;=$L$755,IF(ISBLANK(Apr!I29),"",Apr!I29),""),"")))</f>
        <v/>
      </c>
      <c r="E215" s="305" t="str">
        <f>IF(ISBLANK($J$755),"",IF(ISBLANK($L$755),"",IF(Apr!$E29&gt;=$J$755,IF(Apr!$E29&lt;=$L$755,IF(ISBLANK(Apr!R29),"",Apr!R29),""),"")))</f>
        <v/>
      </c>
      <c r="F215" s="307" t="str">
        <f>IF(ISBLANK($J$755),"",IF(ISBLANK($L$755),"",IF(Apr!$E29&gt;=$J$755,IF(Apr!$E29&lt;=$L$755,IF(ISBLANK(Apr!S29),"",Apr!S29),""),"")))</f>
        <v/>
      </c>
      <c r="G215" s="308" t="str">
        <f t="shared" si="12"/>
        <v/>
      </c>
      <c r="H215" s="309" t="str">
        <f t="shared" si="13"/>
        <v/>
      </c>
      <c r="I215" s="310">
        <f>IF(ISBLANK($J$755),"",IF(ISBLANK($L$755),"",IF(Apr!$E29&gt;=$J$755,IF(Apr!$E29&lt;=$L$755,COUNTIF(Apr!L29:L29,"&gt;=0"),""),"")))</f>
        <v>0</v>
      </c>
      <c r="J215" s="300"/>
      <c r="K215" s="300"/>
      <c r="L215" s="300"/>
      <c r="M215" s="302"/>
    </row>
    <row r="216" spans="1:13" ht="9.9499999999999993" hidden="1" customHeight="1" x14ac:dyDescent="0.2">
      <c r="A216" s="301"/>
      <c r="B216" s="305"/>
      <c r="C216" s="305" t="str">
        <f>IF(ISBLANK($J$755),"",IF(ISBLANK($L$755),"",IF(Apr!$E30&gt;=$J$755,IF(Apr!$E30&lt;=$L$755,IF(ISBLANK(Apr!G30),"",Apr!G30),""),"")))</f>
        <v/>
      </c>
      <c r="D216" s="305" t="str">
        <f>IF(ISBLANK($J$755),"",IF(ISBLANK($L$755),"",IF(Apr!$E30&gt;=$J$755,IF(Apr!$E30&lt;=$L$755,IF(ISBLANK(Apr!I30),"",Apr!I30),""),"")))</f>
        <v/>
      </c>
      <c r="E216" s="305" t="str">
        <f>IF(ISBLANK($J$755),"",IF(ISBLANK($L$755),"",IF(Apr!$E30&gt;=$J$755,IF(Apr!$E30&lt;=$L$755,IF(ISBLANK(Apr!R30),"",Apr!R30),""),"")))</f>
        <v/>
      </c>
      <c r="F216" s="307" t="str">
        <f>IF(ISBLANK($J$755),"",IF(ISBLANK($L$755),"",IF(Apr!$E30&gt;=$J$755,IF(Apr!$E30&lt;=$L$755,IF(ISBLANK(Apr!S30),"",Apr!S30),""),"")))</f>
        <v/>
      </c>
      <c r="G216" s="308" t="str">
        <f t="shared" si="12"/>
        <v/>
      </c>
      <c r="H216" s="309" t="str">
        <f t="shared" si="13"/>
        <v/>
      </c>
      <c r="I216" s="310">
        <f>IF(ISBLANK($J$755),"",IF(ISBLANK($L$755),"",IF(Apr!$E30&gt;=$J$755,IF(Apr!$E30&lt;=$L$755,COUNTIF(Apr!L30:L30,"&gt;=0"),""),"")))</f>
        <v>0</v>
      </c>
      <c r="J216" s="300"/>
      <c r="K216" s="300"/>
      <c r="L216" s="300"/>
      <c r="M216" s="302"/>
    </row>
    <row r="217" spans="1:13" ht="9.9499999999999993" hidden="1" customHeight="1" x14ac:dyDescent="0.2">
      <c r="A217" s="301"/>
      <c r="B217" s="305"/>
      <c r="C217" s="305" t="str">
        <f>IF(ISBLANK($J$755),"",IF(ISBLANK($L$755),"",IF(Apr!$E31&gt;=$J$755,IF(Apr!$E31&lt;=$L$755,IF(ISBLANK(Apr!G31),"",Apr!G31),""),"")))</f>
        <v/>
      </c>
      <c r="D217" s="305" t="str">
        <f>IF(ISBLANK($J$755),"",IF(ISBLANK($L$755),"",IF(Apr!$E31&gt;=$J$755,IF(Apr!$E31&lt;=$L$755,IF(ISBLANK(Apr!I31),"",Apr!I31),""),"")))</f>
        <v/>
      </c>
      <c r="E217" s="305" t="str">
        <f>IF(ISBLANK($J$755),"",IF(ISBLANK($L$755),"",IF(Apr!$E31&gt;=$J$755,IF(Apr!$E31&lt;=$L$755,IF(ISBLANK(Apr!R31),"",Apr!R31),""),"")))</f>
        <v/>
      </c>
      <c r="F217" s="307" t="str">
        <f>IF(ISBLANK($J$755),"",IF(ISBLANK($L$755),"",IF(Apr!$E31&gt;=$J$755,IF(Apr!$E31&lt;=$L$755,IF(ISBLANK(Apr!S31),"",Apr!S31),""),"")))</f>
        <v/>
      </c>
      <c r="G217" s="308" t="str">
        <f t="shared" si="12"/>
        <v/>
      </c>
      <c r="H217" s="309" t="str">
        <f t="shared" si="13"/>
        <v/>
      </c>
      <c r="I217" s="310">
        <f>IF(ISBLANK($J$755),"",IF(ISBLANK($L$755),"",IF(Apr!$E31&gt;=$J$755,IF(Apr!$E31&lt;=$L$755,COUNTIF(Apr!L31:L31,"&gt;=0"),""),"")))</f>
        <v>0</v>
      </c>
      <c r="J217" s="300"/>
      <c r="K217" s="300"/>
      <c r="L217" s="300"/>
      <c r="M217" s="302"/>
    </row>
    <row r="218" spans="1:13" ht="9.9499999999999993" hidden="1" customHeight="1" x14ac:dyDescent="0.2">
      <c r="A218" s="301"/>
      <c r="B218" s="305"/>
      <c r="C218" s="305" t="str">
        <f>IF(ISBLANK($J$755),"",IF(ISBLANK($L$755),"",IF(Apr!$E32&gt;=$J$755,IF(Apr!$E32&lt;=$L$755,IF(ISBLANK(Apr!G32),"",Apr!G32),""),"")))</f>
        <v/>
      </c>
      <c r="D218" s="305" t="str">
        <f>IF(ISBLANK($J$755),"",IF(ISBLANK($L$755),"",IF(Apr!$E32&gt;=$J$755,IF(Apr!$E32&lt;=$L$755,IF(ISBLANK(Apr!I32),"",Apr!I32),""),"")))</f>
        <v/>
      </c>
      <c r="E218" s="305" t="str">
        <f>IF(ISBLANK($J$755),"",IF(ISBLANK($L$755),"",IF(Apr!$E32&gt;=$J$755,IF(Apr!$E32&lt;=$L$755,IF(ISBLANK(Apr!R32),"",Apr!R32),""),"")))</f>
        <v/>
      </c>
      <c r="F218" s="307" t="str">
        <f>IF(ISBLANK($J$755),"",IF(ISBLANK($L$755),"",IF(Apr!$E32&gt;=$J$755,IF(Apr!$E32&lt;=$L$755,IF(ISBLANK(Apr!S32),"",Apr!S32),""),"")))</f>
        <v/>
      </c>
      <c r="G218" s="308" t="str">
        <f t="shared" si="12"/>
        <v/>
      </c>
      <c r="H218" s="309" t="str">
        <f t="shared" si="13"/>
        <v/>
      </c>
      <c r="I218" s="310">
        <f>IF(ISBLANK($J$755),"",IF(ISBLANK($L$755),"",IF(Apr!$E32&gt;=$J$755,IF(Apr!$E32&lt;=$L$755,COUNTIF(Apr!L32:L32,"&gt;=0"),""),"")))</f>
        <v>0</v>
      </c>
      <c r="J218" s="300"/>
      <c r="K218" s="300"/>
      <c r="L218" s="300"/>
      <c r="M218" s="302"/>
    </row>
    <row r="219" spans="1:13" ht="9.9499999999999993" hidden="1" customHeight="1" x14ac:dyDescent="0.2">
      <c r="A219" s="301"/>
      <c r="B219" s="305"/>
      <c r="C219" s="305" t="str">
        <f>IF(ISBLANK($J$755),"",IF(ISBLANK($L$755),"",IF(Apr!$E33&gt;=$J$755,IF(Apr!$E33&lt;=$L$755,IF(ISBLANK(Apr!G33),"",Apr!G33),""),"")))</f>
        <v/>
      </c>
      <c r="D219" s="305" t="str">
        <f>IF(ISBLANK($J$755),"",IF(ISBLANK($L$755),"",IF(Apr!$E33&gt;=$J$755,IF(Apr!$E33&lt;=$L$755,IF(ISBLANK(Apr!I33),"",Apr!I33),""),"")))</f>
        <v/>
      </c>
      <c r="E219" s="305" t="str">
        <f>IF(ISBLANK($J$755),"",IF(ISBLANK($L$755),"",IF(Apr!$E33&gt;=$J$755,IF(Apr!$E33&lt;=$L$755,IF(ISBLANK(Apr!R33),"",Apr!R33),""),"")))</f>
        <v/>
      </c>
      <c r="F219" s="307" t="str">
        <f>IF(ISBLANK($J$755),"",IF(ISBLANK($L$755),"",IF(Apr!$E33&gt;=$J$755,IF(Apr!$E33&lt;=$L$755,IF(ISBLANK(Apr!S33),"",Apr!S33),""),"")))</f>
        <v/>
      </c>
      <c r="G219" s="308" t="str">
        <f t="shared" si="12"/>
        <v/>
      </c>
      <c r="H219" s="309" t="str">
        <f t="shared" si="13"/>
        <v/>
      </c>
      <c r="I219" s="310">
        <f>IF(ISBLANK($J$755),"",IF(ISBLANK($L$755),"",IF(Apr!$E33&gt;=$J$755,IF(Apr!$E33&lt;=$L$755,COUNTIF(Apr!L33:L33,"&gt;=0"),""),"")))</f>
        <v>0</v>
      </c>
      <c r="J219" s="300"/>
      <c r="K219" s="300"/>
      <c r="L219" s="300"/>
      <c r="M219" s="302"/>
    </row>
    <row r="220" spans="1:13" ht="9.9499999999999993" hidden="1" customHeight="1" x14ac:dyDescent="0.2">
      <c r="A220" s="301"/>
      <c r="B220" s="305"/>
      <c r="C220" s="305" t="str">
        <f>IF(ISBLANK($J$755),"",IF(ISBLANK($L$755),"",IF(Apr!$E34&gt;=$J$755,IF(Apr!$E34&lt;=$L$755,IF(ISBLANK(Apr!G34),"",Apr!G34),""),"")))</f>
        <v/>
      </c>
      <c r="D220" s="305" t="str">
        <f>IF(ISBLANK($J$755),"",IF(ISBLANK($L$755),"",IF(Apr!$E34&gt;=$J$755,IF(Apr!$E34&lt;=$L$755,IF(ISBLANK(Apr!I34),"",Apr!I34),""),"")))</f>
        <v/>
      </c>
      <c r="E220" s="305" t="str">
        <f>IF(ISBLANK($J$755),"",IF(ISBLANK($L$755),"",IF(Apr!$E34&gt;=$J$755,IF(Apr!$E34&lt;=$L$755,IF(ISBLANK(Apr!R34),"",Apr!R34),""),"")))</f>
        <v/>
      </c>
      <c r="F220" s="307" t="str">
        <f>IF(ISBLANK($J$755),"",IF(ISBLANK($L$755),"",IF(Apr!$E34&gt;=$J$755,IF(Apr!$E34&lt;=$L$755,IF(ISBLANK(Apr!S34),"",Apr!S34),""),"")))</f>
        <v/>
      </c>
      <c r="G220" s="308" t="str">
        <f t="shared" si="12"/>
        <v/>
      </c>
      <c r="H220" s="309" t="str">
        <f t="shared" si="13"/>
        <v/>
      </c>
      <c r="I220" s="310">
        <f>IF(ISBLANK($J$755),"",IF(ISBLANK($L$755),"",IF(Apr!$E34&gt;=$J$755,IF(Apr!$E34&lt;=$L$755,COUNTIF(Apr!L34:L34,"&gt;=0"),""),"")))</f>
        <v>0</v>
      </c>
      <c r="J220" s="300"/>
      <c r="K220" s="300"/>
      <c r="L220" s="300"/>
      <c r="M220" s="302"/>
    </row>
    <row r="221" spans="1:13" ht="9.9499999999999993" hidden="1" customHeight="1" x14ac:dyDescent="0.2">
      <c r="A221" s="301"/>
      <c r="B221" s="305"/>
      <c r="C221" s="305" t="str">
        <f>IF(ISBLANK($J$755),"",IF(ISBLANK($L$755),"",IF(Apr!$E35&gt;=$J$755,IF(Apr!$E35&lt;=$L$755,IF(ISBLANK(Apr!G35),"",Apr!G35),""),"")))</f>
        <v/>
      </c>
      <c r="D221" s="305" t="str">
        <f>IF(ISBLANK($J$755),"",IF(ISBLANK($L$755),"",IF(Apr!$E35&gt;=$J$755,IF(Apr!$E35&lt;=$L$755,IF(ISBLANK(Apr!I35),"",Apr!I35),""),"")))</f>
        <v/>
      </c>
      <c r="E221" s="305" t="str">
        <f>IF(ISBLANK($J$755),"",IF(ISBLANK($L$755),"",IF(Apr!$E35&gt;=$J$755,IF(Apr!$E35&lt;=$L$755,IF(ISBLANK(Apr!R35),"",Apr!R35),""),"")))</f>
        <v/>
      </c>
      <c r="F221" s="307" t="str">
        <f>IF(ISBLANK($J$755),"",IF(ISBLANK($L$755),"",IF(Apr!$E35&gt;=$J$755,IF(Apr!$E35&lt;=$L$755,IF(ISBLANK(Apr!S35),"",Apr!S35),""),"")))</f>
        <v/>
      </c>
      <c r="G221" s="308" t="str">
        <f t="shared" si="12"/>
        <v/>
      </c>
      <c r="H221" s="309" t="str">
        <f t="shared" si="13"/>
        <v/>
      </c>
      <c r="I221" s="310">
        <f>IF(ISBLANK($J$755),"",IF(ISBLANK($L$755),"",IF(Apr!$E35&gt;=$J$755,IF(Apr!$E35&lt;=$L$755,COUNTIF(Apr!L35:L35,"&gt;=0"),""),"")))</f>
        <v>0</v>
      </c>
      <c r="J221" s="300"/>
      <c r="K221" s="300"/>
      <c r="L221" s="300"/>
      <c r="M221" s="302"/>
    </row>
    <row r="222" spans="1:13" ht="9.9499999999999993" hidden="1" customHeight="1" x14ac:dyDescent="0.2">
      <c r="A222" s="301"/>
      <c r="B222" s="305"/>
      <c r="C222" s="305" t="str">
        <f>IF(ISBLANK($J$755),"",IF(ISBLANK($L$755),"",IF(Apr!$E36&gt;=$J$755,IF(Apr!$E36&lt;=$L$755,IF(ISBLANK(Apr!G36),"",Apr!G36),""),"")))</f>
        <v/>
      </c>
      <c r="D222" s="305" t="str">
        <f>IF(ISBLANK($J$755),"",IF(ISBLANK($L$755),"",IF(Apr!$E36&gt;=$J$755,IF(Apr!$E36&lt;=$L$755,IF(ISBLANK(Apr!I36),"",Apr!I36),""),"")))</f>
        <v/>
      </c>
      <c r="E222" s="305" t="str">
        <f>IF(ISBLANK($J$755),"",IF(ISBLANK($L$755),"",IF(Apr!$E36&gt;=$J$755,IF(Apr!$E36&lt;=$L$755,IF(ISBLANK(Apr!R36),"",Apr!R36),""),"")))</f>
        <v/>
      </c>
      <c r="F222" s="307" t="str">
        <f>IF(ISBLANK($J$755),"",IF(ISBLANK($L$755),"",IF(Apr!$E36&gt;=$J$755,IF(Apr!$E36&lt;=$L$755,IF(ISBLANK(Apr!S36),"",Apr!S36),""),"")))</f>
        <v/>
      </c>
      <c r="G222" s="308" t="str">
        <f t="shared" si="12"/>
        <v/>
      </c>
      <c r="H222" s="309" t="str">
        <f t="shared" si="13"/>
        <v/>
      </c>
      <c r="I222" s="310">
        <f>IF(ISBLANK($J$755),"",IF(ISBLANK($L$755),"",IF(Apr!$E36&gt;=$J$755,IF(Apr!$E36&lt;=$L$755,COUNTIF(Apr!L36:L36,"&gt;=0"),""),"")))</f>
        <v>0</v>
      </c>
      <c r="J222" s="300"/>
      <c r="K222" s="300"/>
      <c r="L222" s="300"/>
      <c r="M222" s="302"/>
    </row>
    <row r="223" spans="1:13" ht="9.9499999999999993" hidden="1" customHeight="1" x14ac:dyDescent="0.2">
      <c r="A223" s="301"/>
      <c r="B223" s="305"/>
      <c r="C223" s="305" t="str">
        <f>IF(ISBLANK($J$755),"",IF(ISBLANK($L$755),"",IF(Apr!$E37&gt;=$J$755,IF(Apr!$E37&lt;=$L$755,IF(ISBLANK(Apr!G37),"",Apr!G37),""),"")))</f>
        <v/>
      </c>
      <c r="D223" s="305" t="str">
        <f>IF(ISBLANK($J$755),"",IF(ISBLANK($L$755),"",IF(Apr!$E37&gt;=$J$755,IF(Apr!$E37&lt;=$L$755,IF(ISBLANK(Apr!I37),"",Apr!I37),""),"")))</f>
        <v/>
      </c>
      <c r="E223" s="305" t="str">
        <f>IF(ISBLANK($J$755),"",IF(ISBLANK($L$755),"",IF(Apr!$E37&gt;=$J$755,IF(Apr!$E37&lt;=$L$755,IF(ISBLANK(Apr!R37),"",Apr!R37),""),"")))</f>
        <v/>
      </c>
      <c r="F223" s="307" t="str">
        <f>IF(ISBLANK($J$755),"",IF(ISBLANK($L$755),"",IF(Apr!$E37&gt;=$J$755,IF(Apr!$E37&lt;=$L$755,IF(ISBLANK(Apr!S37),"",Apr!S37),""),"")))</f>
        <v/>
      </c>
      <c r="G223" s="308" t="str">
        <f t="shared" si="12"/>
        <v/>
      </c>
      <c r="H223" s="309" t="str">
        <f t="shared" si="13"/>
        <v/>
      </c>
      <c r="I223" s="310">
        <f>IF(ISBLANK($J$755),"",IF(ISBLANK($L$755),"",IF(Apr!$E37&gt;=$J$755,IF(Apr!$E37&lt;=$L$755,COUNTIF(Apr!L37:L37,"&gt;=0"),""),"")))</f>
        <v>0</v>
      </c>
      <c r="J223" s="300"/>
      <c r="K223" s="300"/>
      <c r="L223" s="300"/>
      <c r="M223" s="302"/>
    </row>
    <row r="224" spans="1:13" ht="9.9499999999999993" hidden="1" customHeight="1" x14ac:dyDescent="0.2">
      <c r="A224" s="301"/>
      <c r="B224" s="305"/>
      <c r="C224" s="305" t="str">
        <f>IF(ISBLANK($J$755),"",IF(ISBLANK($L$755),"",IF(Apr!$E38&gt;=$J$755,IF(Apr!$E38&lt;=$L$755,IF(ISBLANK(Apr!G38),"",Apr!G38),""),"")))</f>
        <v/>
      </c>
      <c r="D224" s="305" t="str">
        <f>IF(ISBLANK($J$755),"",IF(ISBLANK($L$755),"",IF(Apr!$E38&gt;=$J$755,IF(Apr!$E38&lt;=$L$755,IF(ISBLANK(Apr!I38),"",Apr!I38),""),"")))</f>
        <v/>
      </c>
      <c r="E224" s="305" t="str">
        <f>IF(ISBLANK($J$755),"",IF(ISBLANK($L$755),"",IF(Apr!$E38&gt;=$J$755,IF(Apr!$E38&lt;=$L$755,IF(ISBLANK(Apr!R38),"",Apr!R38),""),"")))</f>
        <v/>
      </c>
      <c r="F224" s="307" t="str">
        <f>IF(ISBLANK($J$755),"",IF(ISBLANK($L$755),"",IF(Apr!$E38&gt;=$J$755,IF(Apr!$E38&lt;=$L$755,IF(ISBLANK(Apr!S38),"",Apr!S38),""),"")))</f>
        <v/>
      </c>
      <c r="G224" s="308" t="str">
        <f t="shared" si="12"/>
        <v/>
      </c>
      <c r="H224" s="309" t="str">
        <f t="shared" si="13"/>
        <v/>
      </c>
      <c r="I224" s="310">
        <f>IF(ISBLANK($J$755),"",IF(ISBLANK($L$755),"",IF(Apr!$E38&gt;=$J$755,IF(Apr!$E38&lt;=$L$755,COUNTIF(Apr!L38:L38,"&gt;=0"),""),"")))</f>
        <v>0</v>
      </c>
      <c r="J224" s="300"/>
      <c r="K224" s="300"/>
      <c r="L224" s="300"/>
      <c r="M224" s="302"/>
    </row>
    <row r="225" spans="1:13" ht="9.9499999999999993" hidden="1" customHeight="1" x14ac:dyDescent="0.2">
      <c r="A225" s="301"/>
      <c r="B225" s="305"/>
      <c r="C225" s="305" t="str">
        <f>IF(ISBLANK($J$755),"",IF(ISBLANK($L$755),"",IF(Apr!$E39&gt;=$J$755,IF(Apr!$E39&lt;=$L$755,IF(ISBLANK(Apr!G39),"",Apr!G39),""),"")))</f>
        <v/>
      </c>
      <c r="D225" s="305" t="str">
        <f>IF(ISBLANK($J$755),"",IF(ISBLANK($L$755),"",IF(Apr!$E39&gt;=$J$755,IF(Apr!$E39&lt;=$L$755,IF(ISBLANK(Apr!I39),"",Apr!I39),""),"")))</f>
        <v/>
      </c>
      <c r="E225" s="305" t="str">
        <f>IF(ISBLANK($J$755),"",IF(ISBLANK($L$755),"",IF(Apr!$E39&gt;=$J$755,IF(Apr!$E39&lt;=$L$755,IF(ISBLANK(Apr!R39),"",Apr!R39),""),"")))</f>
        <v/>
      </c>
      <c r="F225" s="307" t="str">
        <f>IF(ISBLANK($J$755),"",IF(ISBLANK($L$755),"",IF(Apr!$E39&gt;=$J$755,IF(Apr!$E39&lt;=$L$755,IF(ISBLANK(Apr!S39),"",Apr!S39),""),"")))</f>
        <v/>
      </c>
      <c r="G225" s="308" t="str">
        <f t="shared" si="12"/>
        <v/>
      </c>
      <c r="H225" s="309" t="str">
        <f t="shared" si="13"/>
        <v/>
      </c>
      <c r="I225" s="310" t="str">
        <f>IF(ISBLANK($J$755),"",IF(ISBLANK($L$755),"",IF(Apr!$E39&gt;=$J$755,IF(Apr!$E39&lt;=$L$755,COUNTIF(Apr!L39:L39,"&gt;=0"),""),"")))</f>
        <v/>
      </c>
      <c r="J225" s="300"/>
      <c r="K225" s="300"/>
      <c r="L225" s="300"/>
      <c r="M225" s="302"/>
    </row>
    <row r="226" spans="1:13" ht="9.9499999999999993" hidden="1" customHeight="1" x14ac:dyDescent="0.2">
      <c r="A226" s="301"/>
      <c r="B226" s="305" t="s">
        <v>344</v>
      </c>
      <c r="C226" s="305" t="str">
        <f>IF(ISBLANK($J$755),"",IF(ISBLANK($L$755),"",IF(Apr!$E43&gt;=$J$755,IF(Apr!$E43&lt;=$L$755,IF(ISBLANK(Apr!G43),"",Apr!G43),""),"")))</f>
        <v/>
      </c>
      <c r="D226" s="305"/>
      <c r="E226" s="305" t="str">
        <f>IF(ISBLANK($J$755),"",IF(ISBLANK($L$755),"",IF(Apr!$E43&gt;=$J$755,IF(Apr!$E43&lt;=$L$755,IF(ISBLANK(Apr!R43),"",Apr!R43),""),"")))</f>
        <v/>
      </c>
      <c r="F226" s="307" t="str">
        <f>IF(ISBLANK($J$755),"",IF(ISBLANK($L$755),"",IF(Apr!$E43&gt;=$J$755,IF(Apr!$E43&lt;=$L$755,IF(ISBLANK(Apr!S43),"",Apr!S43),""),"")))</f>
        <v/>
      </c>
      <c r="G226" s="308" t="str">
        <f>IF(ISNUMBER(F226),IF(F226=0,"",IF(E226=0,"",F226/E226)),"")</f>
        <v/>
      </c>
      <c r="H226" s="309" t="str">
        <f>IF(ISNUMBER(G226),IF(G226=0,"",IF(F226=0,"",E226/F226/24)),"")</f>
        <v/>
      </c>
      <c r="I226" s="310" t="str">
        <f>IF(ISBLANK($J$755),"",IF(ISBLANK($L$755),"",IF(Apr!$E43&gt;=$J$755,IF(Apr!$E43&lt;=$L$755,COUNTIF(Apr!L43:L43,"&gt;=0"),""),"")))</f>
        <v/>
      </c>
      <c r="J226" s="300"/>
      <c r="K226" s="300"/>
      <c r="L226" s="300"/>
      <c r="M226" s="302"/>
    </row>
    <row r="227" spans="1:13" ht="9.75" hidden="1" customHeight="1" x14ac:dyDescent="0.2">
      <c r="A227" s="301"/>
      <c r="B227" s="305"/>
      <c r="C227" s="305" t="str">
        <f>IF(ISBLANK($J$755),"",IF(ISBLANK($L$755),"",IF(Apr!$E44&gt;=$J$755,IF(Apr!$E44&lt;=$L$755,IF(ISBLANK(Apr!G44),"",Apr!G44),""),"")))</f>
        <v/>
      </c>
      <c r="D227" s="305"/>
      <c r="E227" s="305" t="str">
        <f>IF(ISBLANK($J$755),"",IF(ISBLANK($L$755),"",IF(Apr!$E44&gt;=$J$755,IF(Apr!$E44&lt;=$L$755,IF(ISBLANK(Apr!R44),"",Apr!R44),""),"")))</f>
        <v/>
      </c>
      <c r="F227" s="307" t="str">
        <f>IF(ISBLANK($J$755),"",IF(ISBLANK($L$755),"",IF(Apr!$E44&gt;=$J$755,IF(Apr!$E44&lt;=$L$755,IF(ISBLANK(Apr!S44),"",Apr!S44),""),"")))</f>
        <v/>
      </c>
      <c r="G227" s="308" t="str">
        <f t="shared" ref="G227:G256" si="14">IF(ISNUMBER(F227),IF(F227=0,"",IF(E227=0,"",F227/E227)),"")</f>
        <v/>
      </c>
      <c r="H227" s="309" t="str">
        <f t="shared" ref="H227:H256" si="15">IF(ISNUMBER(G227),IF(G227=0,"",IF(F227=0,"",E227/F227/24)),"")</f>
        <v/>
      </c>
      <c r="I227" s="310" t="str">
        <f>IF(ISBLANK($J$755),"",IF(ISBLANK($L$755),"",IF(Apr!$E44&gt;=$J$755,IF(Apr!$E44&lt;=$L$755,COUNTIF(Apr!L44:L44,"&gt;=0"),""),"")))</f>
        <v/>
      </c>
      <c r="J227" s="300"/>
      <c r="K227" s="300"/>
      <c r="L227" s="300"/>
      <c r="M227" s="302"/>
    </row>
    <row r="228" spans="1:13" ht="9.9499999999999993" hidden="1" customHeight="1" x14ac:dyDescent="0.2">
      <c r="A228" s="301"/>
      <c r="B228" s="305"/>
      <c r="C228" s="305" t="str">
        <f>IF(ISBLANK($J$755),"",IF(ISBLANK($L$755),"",IF(Apr!$E45&gt;=$J$755,IF(Apr!$E45&lt;=$L$755,IF(ISBLANK(Apr!G45),"",Apr!G45),""),"")))</f>
        <v/>
      </c>
      <c r="D228" s="305"/>
      <c r="E228" s="305" t="str">
        <f>IF(ISBLANK($J$755),"",IF(ISBLANK($L$755),"",IF(Apr!$E45&gt;=$J$755,IF(Apr!$E45&lt;=$L$755,IF(ISBLANK(Apr!R45),"",Apr!R45),""),"")))</f>
        <v/>
      </c>
      <c r="F228" s="307" t="str">
        <f>IF(ISBLANK($J$755),"",IF(ISBLANK($L$755),"",IF(Apr!$E45&gt;=$J$755,IF(Apr!$E45&lt;=$L$755,IF(ISBLANK(Apr!S45),"",Apr!S45),""),"")))</f>
        <v/>
      </c>
      <c r="G228" s="308" t="str">
        <f t="shared" si="14"/>
        <v/>
      </c>
      <c r="H228" s="309" t="str">
        <f t="shared" si="15"/>
        <v/>
      </c>
      <c r="I228" s="310" t="str">
        <f>IF(ISBLANK($J$755),"",IF(ISBLANK($L$755),"",IF(Apr!$E45&gt;=$J$755,IF(Apr!$E45&lt;=$L$755,COUNTIF(Apr!L45:L45,"&gt;=0"),""),"")))</f>
        <v/>
      </c>
      <c r="J228" s="300"/>
      <c r="K228" s="300"/>
      <c r="L228" s="300"/>
      <c r="M228" s="302"/>
    </row>
    <row r="229" spans="1:13" ht="9.9499999999999993" hidden="1" customHeight="1" x14ac:dyDescent="0.2">
      <c r="A229" s="301"/>
      <c r="B229" s="305"/>
      <c r="C229" s="305" t="str">
        <f>IF(ISBLANK($J$755),"",IF(ISBLANK($L$755),"",IF(Apr!$E46&gt;=$J$755,IF(Apr!$E46&lt;=$L$755,IF(ISBLANK(Apr!G46),"",Apr!G46),""),"")))</f>
        <v/>
      </c>
      <c r="D229" s="305"/>
      <c r="E229" s="305" t="str">
        <f>IF(ISBLANK($J$755),"",IF(ISBLANK($L$755),"",IF(Apr!$E46&gt;=$J$755,IF(Apr!$E46&lt;=$L$755,IF(ISBLANK(Apr!R46),"",Apr!R46),""),"")))</f>
        <v/>
      </c>
      <c r="F229" s="307" t="str">
        <f>IF(ISBLANK($J$755),"",IF(ISBLANK($L$755),"",IF(Apr!$E46&gt;=$J$755,IF(Apr!$E46&lt;=$L$755,IF(ISBLANK(Apr!S46),"",Apr!S46),""),"")))</f>
        <v/>
      </c>
      <c r="G229" s="308" t="str">
        <f t="shared" si="14"/>
        <v/>
      </c>
      <c r="H229" s="309" t="str">
        <f t="shared" si="15"/>
        <v/>
      </c>
      <c r="I229" s="310" t="str">
        <f>IF(ISBLANK($J$755),"",IF(ISBLANK($L$755),"",IF(Apr!$E46&gt;=$J$755,IF(Apr!$E46&lt;=$L$755,COUNTIF(Apr!L46:L46,"&gt;=0"),""),"")))</f>
        <v/>
      </c>
      <c r="J229" s="300"/>
      <c r="K229" s="300"/>
      <c r="L229" s="300"/>
      <c r="M229" s="302"/>
    </row>
    <row r="230" spans="1:13" ht="9.9499999999999993" hidden="1" customHeight="1" x14ac:dyDescent="0.2">
      <c r="A230" s="301"/>
      <c r="B230" s="305"/>
      <c r="C230" s="305" t="str">
        <f>IF(ISBLANK($J$755),"",IF(ISBLANK($L$755),"",IF(Apr!$E47&gt;=$J$755,IF(Apr!$E47&lt;=$L$755,IF(ISBLANK(Apr!G47),"",Apr!G47),""),"")))</f>
        <v/>
      </c>
      <c r="D230" s="305"/>
      <c r="E230" s="305" t="str">
        <f>IF(ISBLANK($J$755),"",IF(ISBLANK($L$755),"",IF(Apr!$E47&gt;=$J$755,IF(Apr!$E47&lt;=$L$755,IF(ISBLANK(Apr!R47),"",Apr!R47),""),"")))</f>
        <v/>
      </c>
      <c r="F230" s="307" t="str">
        <f>IF(ISBLANK($J$755),"",IF(ISBLANK($L$755),"",IF(Apr!$E47&gt;=$J$755,IF(Apr!$E47&lt;=$L$755,IF(ISBLANK(Apr!S47),"",Apr!S47),""),"")))</f>
        <v/>
      </c>
      <c r="G230" s="308" t="str">
        <f t="shared" si="14"/>
        <v/>
      </c>
      <c r="H230" s="309" t="str">
        <f t="shared" si="15"/>
        <v/>
      </c>
      <c r="I230" s="310" t="str">
        <f>IF(ISBLANK($J$755),"",IF(ISBLANK($L$755),"",IF(Apr!$E47&gt;=$J$755,IF(Apr!$E47&lt;=$L$755,COUNTIF(Apr!L47:L47,"&gt;=0"),""),"")))</f>
        <v/>
      </c>
      <c r="J230" s="300"/>
      <c r="K230" s="300"/>
      <c r="L230" s="300"/>
      <c r="M230" s="302"/>
    </row>
    <row r="231" spans="1:13" ht="9.9499999999999993" hidden="1" customHeight="1" x14ac:dyDescent="0.2">
      <c r="A231" s="301"/>
      <c r="B231" s="305"/>
      <c r="C231" s="305" t="str">
        <f>IF(ISBLANK($J$755),"",IF(ISBLANK($L$755),"",IF(Apr!$E48&gt;=$J$755,IF(Apr!$E48&lt;=$L$755,IF(ISBLANK(Apr!G48),"",Apr!G48),""),"")))</f>
        <v/>
      </c>
      <c r="D231" s="305"/>
      <c r="E231" s="305" t="str">
        <f>IF(ISBLANK($J$755),"",IF(ISBLANK($L$755),"",IF(Apr!$E48&gt;=$J$755,IF(Apr!$E48&lt;=$L$755,IF(ISBLANK(Apr!R48),"",Apr!R48),""),"")))</f>
        <v/>
      </c>
      <c r="F231" s="307" t="str">
        <f>IF(ISBLANK($J$755),"",IF(ISBLANK($L$755),"",IF(Apr!$E48&gt;=$J$755,IF(Apr!$E48&lt;=$L$755,IF(ISBLANK(Apr!S48),"",Apr!S48),""),"")))</f>
        <v/>
      </c>
      <c r="G231" s="308" t="str">
        <f t="shared" si="14"/>
        <v/>
      </c>
      <c r="H231" s="309" t="str">
        <f t="shared" si="15"/>
        <v/>
      </c>
      <c r="I231" s="310" t="str">
        <f>IF(ISBLANK($J$755),"",IF(ISBLANK($L$755),"",IF(Apr!$E48&gt;=$J$755,IF(Apr!$E48&lt;=$L$755,COUNTIF(Apr!L48:L48,"&gt;=0"),""),"")))</f>
        <v/>
      </c>
      <c r="J231" s="300"/>
      <c r="K231" s="300"/>
      <c r="L231" s="300"/>
      <c r="M231" s="302"/>
    </row>
    <row r="232" spans="1:13" ht="9.9499999999999993" hidden="1" customHeight="1" x14ac:dyDescent="0.2">
      <c r="A232" s="301"/>
      <c r="B232" s="305"/>
      <c r="C232" s="305" t="str">
        <f>IF(ISBLANK($J$755),"",IF(ISBLANK($L$755),"",IF(Apr!$E49&gt;=$J$755,IF(Apr!$E49&lt;=$L$755,IF(ISBLANK(Apr!G49),"",Apr!G49),""),"")))</f>
        <v/>
      </c>
      <c r="D232" s="305"/>
      <c r="E232" s="305" t="str">
        <f>IF(ISBLANK($J$755),"",IF(ISBLANK($L$755),"",IF(Apr!$E49&gt;=$J$755,IF(Apr!$E49&lt;=$L$755,IF(ISBLANK(Apr!R49),"",Apr!R49),""),"")))</f>
        <v/>
      </c>
      <c r="F232" s="307" t="str">
        <f>IF(ISBLANK($J$755),"",IF(ISBLANK($L$755),"",IF(Apr!$E49&gt;=$J$755,IF(Apr!$E49&lt;=$L$755,IF(ISBLANK(Apr!S49),"",Apr!S49),""),"")))</f>
        <v/>
      </c>
      <c r="G232" s="308" t="str">
        <f t="shared" si="14"/>
        <v/>
      </c>
      <c r="H232" s="309" t="str">
        <f t="shared" si="15"/>
        <v/>
      </c>
      <c r="I232" s="310" t="str">
        <f>IF(ISBLANK($J$755),"",IF(ISBLANK($L$755),"",IF(Apr!$E49&gt;=$J$755,IF(Apr!$E49&lt;=$L$755,COUNTIF(Apr!L49:L49,"&gt;=0"),""),"")))</f>
        <v/>
      </c>
      <c r="J232" s="300"/>
      <c r="K232" s="300"/>
      <c r="L232" s="300"/>
      <c r="M232" s="302"/>
    </row>
    <row r="233" spans="1:13" ht="9.9499999999999993" hidden="1" customHeight="1" x14ac:dyDescent="0.2">
      <c r="A233" s="301"/>
      <c r="B233" s="305"/>
      <c r="C233" s="305" t="str">
        <f>IF(ISBLANK($J$755),"",IF(ISBLANK($L$755),"",IF(Apr!$E50&gt;=$J$755,IF(Apr!$E50&lt;=$L$755,IF(ISBLANK(Apr!G50),"",Apr!G50),""),"")))</f>
        <v/>
      </c>
      <c r="D233" s="305"/>
      <c r="E233" s="305" t="str">
        <f>IF(ISBLANK($J$755),"",IF(ISBLANK($L$755),"",IF(Apr!$E50&gt;=$J$755,IF(Apr!$E50&lt;=$L$755,IF(ISBLANK(Apr!R50),"",Apr!R50),""),"")))</f>
        <v/>
      </c>
      <c r="F233" s="307" t="str">
        <f>IF(ISBLANK($J$755),"",IF(ISBLANK($L$755),"",IF(Apr!$E50&gt;=$J$755,IF(Apr!$E50&lt;=$L$755,IF(ISBLANK(Apr!S50),"",Apr!S50),""),"")))</f>
        <v/>
      </c>
      <c r="G233" s="308" t="str">
        <f t="shared" si="14"/>
        <v/>
      </c>
      <c r="H233" s="309" t="str">
        <f t="shared" si="15"/>
        <v/>
      </c>
      <c r="I233" s="310" t="str">
        <f>IF(ISBLANK($J$755),"",IF(ISBLANK($L$755),"",IF(Apr!$E50&gt;=$J$755,IF(Apr!$E50&lt;=$L$755,COUNTIF(Apr!L50:L50,"&gt;=0"),""),"")))</f>
        <v/>
      </c>
      <c r="J233" s="300"/>
      <c r="K233" s="300"/>
      <c r="L233" s="300"/>
      <c r="M233" s="302"/>
    </row>
    <row r="234" spans="1:13" ht="9.9499999999999993" hidden="1" customHeight="1" x14ac:dyDescent="0.2">
      <c r="A234" s="301"/>
      <c r="B234" s="305"/>
      <c r="C234" s="305" t="str">
        <f>IF(ISBLANK($J$755),"",IF(ISBLANK($L$755),"",IF(Apr!$E51&gt;=$J$755,IF(Apr!$E51&lt;=$L$755,IF(ISBLANK(Apr!G51),"",Apr!G51),""),"")))</f>
        <v/>
      </c>
      <c r="D234" s="305"/>
      <c r="E234" s="305" t="str">
        <f>IF(ISBLANK($J$755),"",IF(ISBLANK($L$755),"",IF(Apr!$E51&gt;=$J$755,IF(Apr!$E51&lt;=$L$755,IF(ISBLANK(Apr!R51),"",Apr!R51),""),"")))</f>
        <v/>
      </c>
      <c r="F234" s="307" t="str">
        <f>IF(ISBLANK($J$755),"",IF(ISBLANK($L$755),"",IF(Apr!$E51&gt;=$J$755,IF(Apr!$E51&lt;=$L$755,IF(ISBLANK(Apr!S51),"",Apr!S51),""),"")))</f>
        <v/>
      </c>
      <c r="G234" s="308" t="str">
        <f t="shared" si="14"/>
        <v/>
      </c>
      <c r="H234" s="309" t="str">
        <f t="shared" si="15"/>
        <v/>
      </c>
      <c r="I234" s="310" t="str">
        <f>IF(ISBLANK($J$755),"",IF(ISBLANK($L$755),"",IF(Apr!$E51&gt;=$J$755,IF(Apr!$E51&lt;=$L$755,COUNTIF(Apr!L51:L51,"&gt;=0"),""),"")))</f>
        <v/>
      </c>
      <c r="J234" s="300"/>
      <c r="K234" s="300"/>
      <c r="L234" s="300"/>
      <c r="M234" s="302"/>
    </row>
    <row r="235" spans="1:13" ht="9.9499999999999993" hidden="1" customHeight="1" x14ac:dyDescent="0.2">
      <c r="A235" s="301"/>
      <c r="B235" s="305"/>
      <c r="C235" s="305" t="str">
        <f>IF(ISBLANK($J$755),"",IF(ISBLANK($L$755),"",IF(Apr!$E52&gt;=$J$755,IF(Apr!$E52&lt;=$L$755,IF(ISBLANK(Apr!G52),"",Apr!G52),""),"")))</f>
        <v/>
      </c>
      <c r="D235" s="305"/>
      <c r="E235" s="305" t="str">
        <f>IF(ISBLANK($J$755),"",IF(ISBLANK($L$755),"",IF(Apr!$E52&gt;=$J$755,IF(Apr!$E52&lt;=$L$755,IF(ISBLANK(Apr!R52),"",Apr!R52),""),"")))</f>
        <v/>
      </c>
      <c r="F235" s="307" t="str">
        <f>IF(ISBLANK($J$755),"",IF(ISBLANK($L$755),"",IF(Apr!$E52&gt;=$J$755,IF(Apr!$E52&lt;=$L$755,IF(ISBLANK(Apr!S52),"",Apr!S52),""),"")))</f>
        <v/>
      </c>
      <c r="G235" s="308" t="str">
        <f t="shared" si="14"/>
        <v/>
      </c>
      <c r="H235" s="309" t="str">
        <f t="shared" si="15"/>
        <v/>
      </c>
      <c r="I235" s="310" t="str">
        <f>IF(ISBLANK($J$755),"",IF(ISBLANK($L$755),"",IF(Apr!$E52&gt;=$J$755,IF(Apr!$E52&lt;=$L$755,COUNTIF(Apr!L52:L52,"&gt;=0"),""),"")))</f>
        <v/>
      </c>
      <c r="J235" s="300"/>
      <c r="K235" s="300"/>
      <c r="L235" s="300"/>
      <c r="M235" s="302"/>
    </row>
    <row r="236" spans="1:13" ht="9.9499999999999993" hidden="1" customHeight="1" x14ac:dyDescent="0.2">
      <c r="A236" s="301"/>
      <c r="B236" s="305"/>
      <c r="C236" s="305" t="str">
        <f>IF(ISBLANK($J$755),"",IF(ISBLANK($L$755),"",IF(Apr!$E53&gt;=$J$755,IF(Apr!$E53&lt;=$L$755,IF(ISBLANK(Apr!G53),"",Apr!G53),""),"")))</f>
        <v/>
      </c>
      <c r="D236" s="305"/>
      <c r="E236" s="305" t="str">
        <f>IF(ISBLANK($J$755),"",IF(ISBLANK($L$755),"",IF(Apr!$E53&gt;=$J$755,IF(Apr!$E53&lt;=$L$755,IF(ISBLANK(Apr!R53),"",Apr!R53),""),"")))</f>
        <v/>
      </c>
      <c r="F236" s="307" t="str">
        <f>IF(ISBLANK($J$755),"",IF(ISBLANK($L$755),"",IF(Apr!$E53&gt;=$J$755,IF(Apr!$E53&lt;=$L$755,IF(ISBLANK(Apr!S53),"",Apr!S53),""),"")))</f>
        <v/>
      </c>
      <c r="G236" s="308" t="str">
        <f t="shared" si="14"/>
        <v/>
      </c>
      <c r="H236" s="309" t="str">
        <f t="shared" si="15"/>
        <v/>
      </c>
      <c r="I236" s="310" t="str">
        <f>IF(ISBLANK($J$755),"",IF(ISBLANK($L$755),"",IF(Apr!$E53&gt;=$J$755,IF(Apr!$E53&lt;=$L$755,COUNTIF(Apr!L53:L53,"&gt;=0"),""),"")))</f>
        <v/>
      </c>
      <c r="J236" s="300"/>
      <c r="K236" s="300"/>
      <c r="L236" s="300"/>
      <c r="M236" s="302"/>
    </row>
    <row r="237" spans="1:13" ht="9.9499999999999993" hidden="1" customHeight="1" x14ac:dyDescent="0.2">
      <c r="A237" s="301"/>
      <c r="B237" s="305"/>
      <c r="C237" s="305" t="str">
        <f>IF(ISBLANK($J$755),"",IF(ISBLANK($L$755),"",IF(Apr!$E54&gt;=$J$755,IF(Apr!$E54&lt;=$L$755,IF(ISBLANK(Apr!G54),"",Apr!G54),""),"")))</f>
        <v/>
      </c>
      <c r="D237" s="305"/>
      <c r="E237" s="305" t="str">
        <f>IF(ISBLANK($J$755),"",IF(ISBLANK($L$755),"",IF(Apr!$E54&gt;=$J$755,IF(Apr!$E54&lt;=$L$755,IF(ISBLANK(Apr!R54),"",Apr!R54),""),"")))</f>
        <v/>
      </c>
      <c r="F237" s="307" t="str">
        <f>IF(ISBLANK($J$755),"",IF(ISBLANK($L$755),"",IF(Apr!$E54&gt;=$J$755,IF(Apr!$E54&lt;=$L$755,IF(ISBLANK(Apr!S54),"",Apr!S54),""),"")))</f>
        <v/>
      </c>
      <c r="G237" s="308" t="str">
        <f t="shared" si="14"/>
        <v/>
      </c>
      <c r="H237" s="309" t="str">
        <f t="shared" si="15"/>
        <v/>
      </c>
      <c r="I237" s="310" t="str">
        <f>IF(ISBLANK($J$755),"",IF(ISBLANK($L$755),"",IF(Apr!$E54&gt;=$J$755,IF(Apr!$E54&lt;=$L$755,COUNTIF(Apr!L54:L54,"&gt;=0"),""),"")))</f>
        <v/>
      </c>
      <c r="J237" s="300"/>
      <c r="K237" s="300"/>
      <c r="L237" s="300"/>
      <c r="M237" s="302"/>
    </row>
    <row r="238" spans="1:13" ht="9.9499999999999993" hidden="1" customHeight="1" x14ac:dyDescent="0.2">
      <c r="A238" s="301"/>
      <c r="B238" s="305"/>
      <c r="C238" s="305" t="str">
        <f>IF(ISBLANK($J$755),"",IF(ISBLANK($L$755),"",IF(Apr!$E55&gt;=$J$755,IF(Apr!$E55&lt;=$L$755,IF(ISBLANK(Apr!G55),"",Apr!G55),""),"")))</f>
        <v/>
      </c>
      <c r="D238" s="305"/>
      <c r="E238" s="305" t="str">
        <f>IF(ISBLANK($J$755),"",IF(ISBLANK($L$755),"",IF(Apr!$E55&gt;=$J$755,IF(Apr!$E55&lt;=$L$755,IF(ISBLANK(Apr!R55),"",Apr!R55),""),"")))</f>
        <v/>
      </c>
      <c r="F238" s="307" t="str">
        <f>IF(ISBLANK($J$755),"",IF(ISBLANK($L$755),"",IF(Apr!$E55&gt;=$J$755,IF(Apr!$E55&lt;=$L$755,IF(ISBLANK(Apr!S55),"",Apr!S55),""),"")))</f>
        <v/>
      </c>
      <c r="G238" s="308" t="str">
        <f t="shared" si="14"/>
        <v/>
      </c>
      <c r="H238" s="309" t="str">
        <f t="shared" si="15"/>
        <v/>
      </c>
      <c r="I238" s="310" t="str">
        <f>IF(ISBLANK($J$755),"",IF(ISBLANK($L$755),"",IF(Apr!$E55&gt;=$J$755,IF(Apr!$E55&lt;=$L$755,COUNTIF(Apr!L55:L55,"&gt;=0"),""),"")))</f>
        <v/>
      </c>
      <c r="J238" s="300"/>
      <c r="K238" s="300"/>
      <c r="L238" s="300"/>
      <c r="M238" s="302"/>
    </row>
    <row r="239" spans="1:13" ht="9.9499999999999993" hidden="1" customHeight="1" x14ac:dyDescent="0.2">
      <c r="A239" s="301"/>
      <c r="B239" s="305"/>
      <c r="C239" s="305" t="str">
        <f>IF(ISBLANK($J$755),"",IF(ISBLANK($L$755),"",IF(Apr!$E56&gt;=$J$755,IF(Apr!$E56&lt;=$L$755,IF(ISBLANK(Apr!G56),"",Apr!G56),""),"")))</f>
        <v/>
      </c>
      <c r="D239" s="305"/>
      <c r="E239" s="305" t="str">
        <f>IF(ISBLANK($J$755),"",IF(ISBLANK($L$755),"",IF(Apr!$E56&gt;=$J$755,IF(Apr!$E56&lt;=$L$755,IF(ISBLANK(Apr!R56),"",Apr!R56),""),"")))</f>
        <v/>
      </c>
      <c r="F239" s="307" t="str">
        <f>IF(ISBLANK($J$755),"",IF(ISBLANK($L$755),"",IF(Apr!$E56&gt;=$J$755,IF(Apr!$E56&lt;=$L$755,IF(ISBLANK(Apr!S56),"",Apr!S56),""),"")))</f>
        <v/>
      </c>
      <c r="G239" s="308" t="str">
        <f t="shared" si="14"/>
        <v/>
      </c>
      <c r="H239" s="309" t="str">
        <f t="shared" si="15"/>
        <v/>
      </c>
      <c r="I239" s="310" t="str">
        <f>IF(ISBLANK($J$755),"",IF(ISBLANK($L$755),"",IF(Apr!$E56&gt;=$J$755,IF(Apr!$E56&lt;=$L$755,COUNTIF(Apr!L56:L56,"&gt;=0"),""),"")))</f>
        <v/>
      </c>
      <c r="J239" s="300"/>
      <c r="K239" s="300"/>
      <c r="L239" s="300"/>
      <c r="M239" s="302"/>
    </row>
    <row r="240" spans="1:13" ht="9.9499999999999993" hidden="1" customHeight="1" x14ac:dyDescent="0.2">
      <c r="A240" s="301"/>
      <c r="B240" s="305"/>
      <c r="C240" s="305" t="str">
        <f>IF(ISBLANK($J$755),"",IF(ISBLANK($L$755),"",IF(Apr!$E57&gt;=$J$755,IF(Apr!$E57&lt;=$L$755,IF(ISBLANK(Apr!G57),"",Apr!G57),""),"")))</f>
        <v/>
      </c>
      <c r="D240" s="305"/>
      <c r="E240" s="305" t="str">
        <f>IF(ISBLANK($J$755),"",IF(ISBLANK($L$755),"",IF(Apr!$E57&gt;=$J$755,IF(Apr!$E57&lt;=$L$755,IF(ISBLANK(Apr!R57),"",Apr!R57),""),"")))</f>
        <v/>
      </c>
      <c r="F240" s="307" t="str">
        <f>IF(ISBLANK($J$755),"",IF(ISBLANK($L$755),"",IF(Apr!$E57&gt;=$J$755,IF(Apr!$E57&lt;=$L$755,IF(ISBLANK(Apr!S57),"",Apr!S57),""),"")))</f>
        <v/>
      </c>
      <c r="G240" s="308" t="str">
        <f t="shared" si="14"/>
        <v/>
      </c>
      <c r="H240" s="309" t="str">
        <f t="shared" si="15"/>
        <v/>
      </c>
      <c r="I240" s="310" t="str">
        <f>IF(ISBLANK($J$755),"",IF(ISBLANK($L$755),"",IF(Apr!$E57&gt;=$J$755,IF(Apr!$E57&lt;=$L$755,COUNTIF(Apr!L57:L57,"&gt;=0"),""),"")))</f>
        <v/>
      </c>
      <c r="J240" s="300"/>
      <c r="K240" s="300"/>
      <c r="L240" s="300"/>
      <c r="M240" s="302"/>
    </row>
    <row r="241" spans="1:13" ht="9.9499999999999993" hidden="1" customHeight="1" x14ac:dyDescent="0.2">
      <c r="A241" s="301"/>
      <c r="B241" s="305"/>
      <c r="C241" s="305" t="str">
        <f>IF(ISBLANK($J$755),"",IF(ISBLANK($L$755),"",IF(Apr!$E58&gt;=$J$755,IF(Apr!$E58&lt;=$L$755,IF(ISBLANK(Apr!G58),"",Apr!G58),""),"")))</f>
        <v/>
      </c>
      <c r="D241" s="305"/>
      <c r="E241" s="305" t="str">
        <f>IF(ISBLANK($J$755),"",IF(ISBLANK($L$755),"",IF(Apr!$E58&gt;=$J$755,IF(Apr!$E58&lt;=$L$755,IF(ISBLANK(Apr!R58),"",Apr!R58),""),"")))</f>
        <v/>
      </c>
      <c r="F241" s="307" t="str">
        <f>IF(ISBLANK($J$755),"",IF(ISBLANK($L$755),"",IF(Apr!$E58&gt;=$J$755,IF(Apr!$E58&lt;=$L$755,IF(ISBLANK(Apr!S58),"",Apr!S58),""),"")))</f>
        <v/>
      </c>
      <c r="G241" s="308" t="str">
        <f t="shared" si="14"/>
        <v/>
      </c>
      <c r="H241" s="309" t="str">
        <f t="shared" si="15"/>
        <v/>
      </c>
      <c r="I241" s="310" t="str">
        <f>IF(ISBLANK($J$755),"",IF(ISBLANK($L$755),"",IF(Apr!$E58&gt;=$J$755,IF(Apr!$E58&lt;=$L$755,COUNTIF(Apr!L58:L58,"&gt;=0"),""),"")))</f>
        <v/>
      </c>
      <c r="J241" s="300"/>
      <c r="K241" s="300"/>
      <c r="L241" s="300"/>
      <c r="M241" s="302"/>
    </row>
    <row r="242" spans="1:13" ht="9.9499999999999993" hidden="1" customHeight="1" x14ac:dyDescent="0.2">
      <c r="A242" s="301"/>
      <c r="B242" s="305"/>
      <c r="C242" s="305" t="str">
        <f>IF(ISBLANK($J$755),"",IF(ISBLANK($L$755),"",IF(Apr!$E59&gt;=$J$755,IF(Apr!$E59&lt;=$L$755,IF(ISBLANK(Apr!G59),"",Apr!G59),""),"")))</f>
        <v/>
      </c>
      <c r="D242" s="305"/>
      <c r="E242" s="305" t="str">
        <f>IF(ISBLANK($J$755),"",IF(ISBLANK($L$755),"",IF(Apr!$E59&gt;=$J$755,IF(Apr!$E59&lt;=$L$755,IF(ISBLANK(Apr!R59),"",Apr!R59),""),"")))</f>
        <v/>
      </c>
      <c r="F242" s="307" t="str">
        <f>IF(ISBLANK($J$755),"",IF(ISBLANK($L$755),"",IF(Apr!$E59&gt;=$J$755,IF(Apr!$E59&lt;=$L$755,IF(ISBLANK(Apr!S59),"",Apr!S59),""),"")))</f>
        <v/>
      </c>
      <c r="G242" s="308" t="str">
        <f t="shared" si="14"/>
        <v/>
      </c>
      <c r="H242" s="309" t="str">
        <f t="shared" si="15"/>
        <v/>
      </c>
      <c r="I242" s="310" t="str">
        <f>IF(ISBLANK($J$755),"",IF(ISBLANK($L$755),"",IF(Apr!$E59&gt;=$J$755,IF(Apr!$E59&lt;=$L$755,COUNTIF(Apr!L59:L59,"&gt;=0"),""),"")))</f>
        <v/>
      </c>
      <c r="J242" s="300"/>
      <c r="K242" s="300"/>
      <c r="L242" s="300"/>
      <c r="M242" s="302"/>
    </row>
    <row r="243" spans="1:13" ht="9.9499999999999993" hidden="1" customHeight="1" x14ac:dyDescent="0.2">
      <c r="A243" s="301"/>
      <c r="B243" s="305"/>
      <c r="C243" s="305" t="str">
        <f>IF(ISBLANK($J$755),"",IF(ISBLANK($L$755),"",IF(Apr!$E60&gt;=$J$755,IF(Apr!$E60&lt;=$L$755,IF(ISBLANK(Apr!G60),"",Apr!G60),""),"")))</f>
        <v/>
      </c>
      <c r="D243" s="305"/>
      <c r="E243" s="305" t="str">
        <f>IF(ISBLANK($J$755),"",IF(ISBLANK($L$755),"",IF(Apr!$E60&gt;=$J$755,IF(Apr!$E60&lt;=$L$755,IF(ISBLANK(Apr!R60),"",Apr!R60),""),"")))</f>
        <v/>
      </c>
      <c r="F243" s="307" t="str">
        <f>IF(ISBLANK($J$755),"",IF(ISBLANK($L$755),"",IF(Apr!$E60&gt;=$J$755,IF(Apr!$E60&lt;=$L$755,IF(ISBLANK(Apr!S60),"",Apr!S60),""),"")))</f>
        <v/>
      </c>
      <c r="G243" s="308" t="str">
        <f t="shared" si="14"/>
        <v/>
      </c>
      <c r="H243" s="309" t="str">
        <f t="shared" si="15"/>
        <v/>
      </c>
      <c r="I243" s="310" t="str">
        <f>IF(ISBLANK($J$755),"",IF(ISBLANK($L$755),"",IF(Apr!$E60&gt;=$J$755,IF(Apr!$E60&lt;=$L$755,COUNTIF(Apr!L60:L60,"&gt;=0"),""),"")))</f>
        <v/>
      </c>
      <c r="J243" s="300"/>
      <c r="K243" s="300"/>
      <c r="L243" s="300"/>
      <c r="M243" s="302"/>
    </row>
    <row r="244" spans="1:13" ht="9.9499999999999993" hidden="1" customHeight="1" x14ac:dyDescent="0.2">
      <c r="A244" s="301"/>
      <c r="B244" s="305"/>
      <c r="C244" s="305" t="str">
        <f>IF(ISBLANK($J$755),"",IF(ISBLANK($L$755),"",IF(Apr!$E61&gt;=$J$755,IF(Apr!$E61&lt;=$L$755,IF(ISBLANK(Apr!G61),"",Apr!G61),""),"")))</f>
        <v/>
      </c>
      <c r="D244" s="305"/>
      <c r="E244" s="305" t="str">
        <f>IF(ISBLANK($J$755),"",IF(ISBLANK($L$755),"",IF(Apr!$E61&gt;=$J$755,IF(Apr!$E61&lt;=$L$755,IF(ISBLANK(Apr!R61),"",Apr!R61),""),"")))</f>
        <v/>
      </c>
      <c r="F244" s="307" t="str">
        <f>IF(ISBLANK($J$755),"",IF(ISBLANK($L$755),"",IF(Apr!$E61&gt;=$J$755,IF(Apr!$E61&lt;=$L$755,IF(ISBLANK(Apr!S61),"",Apr!S61),""),"")))</f>
        <v/>
      </c>
      <c r="G244" s="308" t="str">
        <f t="shared" si="14"/>
        <v/>
      </c>
      <c r="H244" s="309" t="str">
        <f t="shared" si="15"/>
        <v/>
      </c>
      <c r="I244" s="310" t="str">
        <f>IF(ISBLANK($J$755),"",IF(ISBLANK($L$755),"",IF(Apr!$E61&gt;=$J$755,IF(Apr!$E61&lt;=$L$755,COUNTIF(Apr!L61:L61,"&gt;=0"),""),"")))</f>
        <v/>
      </c>
      <c r="J244" s="300"/>
      <c r="K244" s="300"/>
      <c r="L244" s="300"/>
      <c r="M244" s="302"/>
    </row>
    <row r="245" spans="1:13" ht="9.9499999999999993" hidden="1" customHeight="1" x14ac:dyDescent="0.2">
      <c r="A245" s="301"/>
      <c r="B245" s="305"/>
      <c r="C245" s="305" t="str">
        <f>IF(ISBLANK($J$755),"",IF(ISBLANK($L$755),"",IF(Apr!$E62&gt;=$J$755,IF(Apr!$E62&lt;=$L$755,IF(ISBLANK(Apr!G62),"",Apr!G62),""),"")))</f>
        <v/>
      </c>
      <c r="D245" s="305"/>
      <c r="E245" s="305" t="str">
        <f>IF(ISBLANK($J$755),"",IF(ISBLANK($L$755),"",IF(Apr!$E62&gt;=$J$755,IF(Apr!$E62&lt;=$L$755,IF(ISBLANK(Apr!R62),"",Apr!R62),""),"")))</f>
        <v/>
      </c>
      <c r="F245" s="307" t="str">
        <f>IF(ISBLANK($J$755),"",IF(ISBLANK($L$755),"",IF(Apr!$E62&gt;=$J$755,IF(Apr!$E62&lt;=$L$755,IF(ISBLANK(Apr!S62),"",Apr!S62),""),"")))</f>
        <v/>
      </c>
      <c r="G245" s="308" t="str">
        <f t="shared" si="14"/>
        <v/>
      </c>
      <c r="H245" s="309" t="str">
        <f t="shared" si="15"/>
        <v/>
      </c>
      <c r="I245" s="310" t="str">
        <f>IF(ISBLANK($J$755),"",IF(ISBLANK($L$755),"",IF(Apr!$E62&gt;=$J$755,IF(Apr!$E62&lt;=$L$755,COUNTIF(Apr!L62:L62,"&gt;=0"),""),"")))</f>
        <v/>
      </c>
      <c r="J245" s="300"/>
      <c r="K245" s="300"/>
      <c r="L245" s="300"/>
      <c r="M245" s="302"/>
    </row>
    <row r="246" spans="1:13" ht="9.9499999999999993" hidden="1" customHeight="1" x14ac:dyDescent="0.2">
      <c r="A246" s="301"/>
      <c r="B246" s="305"/>
      <c r="C246" s="305" t="str">
        <f>IF(ISBLANK($J$755),"",IF(ISBLANK($L$755),"",IF(Apr!$E63&gt;=$J$755,IF(Apr!$E63&lt;=$L$755,IF(ISBLANK(Apr!G63),"",Apr!G63),""),"")))</f>
        <v/>
      </c>
      <c r="D246" s="305"/>
      <c r="E246" s="305" t="str">
        <f>IF(ISBLANK($J$755),"",IF(ISBLANK($L$755),"",IF(Apr!$E63&gt;=$J$755,IF(Apr!$E63&lt;=$L$755,IF(ISBLANK(Apr!R63),"",Apr!R63),""),"")))</f>
        <v/>
      </c>
      <c r="F246" s="307" t="str">
        <f>IF(ISBLANK($J$755),"",IF(ISBLANK($L$755),"",IF(Apr!$E63&gt;=$J$755,IF(Apr!$E63&lt;=$L$755,IF(ISBLANK(Apr!S63),"",Apr!S63),""),"")))</f>
        <v/>
      </c>
      <c r="G246" s="308" t="str">
        <f t="shared" si="14"/>
        <v/>
      </c>
      <c r="H246" s="309" t="str">
        <f t="shared" si="15"/>
        <v/>
      </c>
      <c r="I246" s="310" t="str">
        <f>IF(ISBLANK($J$755),"",IF(ISBLANK($L$755),"",IF(Apr!$E63&gt;=$J$755,IF(Apr!$E63&lt;=$L$755,COUNTIF(Apr!L63:L63,"&gt;=0"),""),"")))</f>
        <v/>
      </c>
      <c r="J246" s="300"/>
      <c r="K246" s="300"/>
      <c r="L246" s="300"/>
      <c r="M246" s="302"/>
    </row>
    <row r="247" spans="1:13" ht="9.9499999999999993" hidden="1" customHeight="1" x14ac:dyDescent="0.2">
      <c r="A247" s="301"/>
      <c r="B247" s="305"/>
      <c r="C247" s="305" t="str">
        <f>IF(ISBLANK($J$755),"",IF(ISBLANK($L$755),"",IF(Apr!$E64&gt;=$J$755,IF(Apr!$E64&lt;=$L$755,IF(ISBLANK(Apr!G64),"",Apr!G64),""),"")))</f>
        <v/>
      </c>
      <c r="D247" s="305"/>
      <c r="E247" s="305" t="str">
        <f>IF(ISBLANK($J$755),"",IF(ISBLANK($L$755),"",IF(Apr!$E64&gt;=$J$755,IF(Apr!$E64&lt;=$L$755,IF(ISBLANK(Apr!R64),"",Apr!R64),""),"")))</f>
        <v/>
      </c>
      <c r="F247" s="307" t="str">
        <f>IF(ISBLANK($J$755),"",IF(ISBLANK($L$755),"",IF(Apr!$E64&gt;=$J$755,IF(Apr!$E64&lt;=$L$755,IF(ISBLANK(Apr!S64),"",Apr!S64),""),"")))</f>
        <v/>
      </c>
      <c r="G247" s="308" t="str">
        <f t="shared" si="14"/>
        <v/>
      </c>
      <c r="H247" s="309" t="str">
        <f t="shared" si="15"/>
        <v/>
      </c>
      <c r="I247" s="310" t="str">
        <f>IF(ISBLANK($J$755),"",IF(ISBLANK($L$755),"",IF(Apr!$E64&gt;=$J$755,IF(Apr!$E64&lt;=$L$755,COUNTIF(Apr!L64:L64,"&gt;=0"),""),"")))</f>
        <v/>
      </c>
      <c r="J247" s="300"/>
      <c r="K247" s="300"/>
      <c r="L247" s="300"/>
      <c r="M247" s="302"/>
    </row>
    <row r="248" spans="1:13" ht="9.9499999999999993" hidden="1" customHeight="1" x14ac:dyDescent="0.2">
      <c r="A248" s="301"/>
      <c r="B248" s="305"/>
      <c r="C248" s="305" t="str">
        <f>IF(ISBLANK($J$755),"",IF(ISBLANK($L$755),"",IF(Apr!$E65&gt;=$J$755,IF(Apr!$E65&lt;=$L$755,IF(ISBLANK(Apr!G65),"",Apr!G65),""),"")))</f>
        <v/>
      </c>
      <c r="D248" s="305"/>
      <c r="E248" s="305" t="str">
        <f>IF(ISBLANK($J$755),"",IF(ISBLANK($L$755),"",IF(Apr!$E65&gt;=$J$755,IF(Apr!$E65&lt;=$L$755,IF(ISBLANK(Apr!R65),"",Apr!R65),""),"")))</f>
        <v/>
      </c>
      <c r="F248" s="307" t="str">
        <f>IF(ISBLANK($J$755),"",IF(ISBLANK($L$755),"",IF(Apr!$E65&gt;=$J$755,IF(Apr!$E65&lt;=$L$755,IF(ISBLANK(Apr!S65),"",Apr!S65),""),"")))</f>
        <v/>
      </c>
      <c r="G248" s="308" t="str">
        <f t="shared" si="14"/>
        <v/>
      </c>
      <c r="H248" s="309" t="str">
        <f t="shared" si="15"/>
        <v/>
      </c>
      <c r="I248" s="310" t="str">
        <f>IF(ISBLANK($J$755),"",IF(ISBLANK($L$755),"",IF(Apr!$E65&gt;=$J$755,IF(Apr!$E65&lt;=$L$755,COUNTIF(Apr!L65:L65,"&gt;=0"),""),"")))</f>
        <v/>
      </c>
      <c r="J248" s="300"/>
      <c r="K248" s="300"/>
      <c r="L248" s="300"/>
      <c r="M248" s="302"/>
    </row>
    <row r="249" spans="1:13" ht="9.9499999999999993" hidden="1" customHeight="1" x14ac:dyDescent="0.2">
      <c r="A249" s="301"/>
      <c r="B249" s="305"/>
      <c r="C249" s="305" t="str">
        <f>IF(ISBLANK($J$755),"",IF(ISBLANK($L$755),"",IF(Apr!$E66&gt;=$J$755,IF(Apr!$E66&lt;=$L$755,IF(ISBLANK(Apr!G66),"",Apr!G66),""),"")))</f>
        <v/>
      </c>
      <c r="D249" s="305"/>
      <c r="E249" s="305" t="str">
        <f>IF(ISBLANK($J$755),"",IF(ISBLANK($L$755),"",IF(Apr!$E66&gt;=$J$755,IF(Apr!$E66&lt;=$L$755,IF(ISBLANK(Apr!R66),"",Apr!R66),""),"")))</f>
        <v/>
      </c>
      <c r="F249" s="307" t="str">
        <f>IF(ISBLANK($J$755),"",IF(ISBLANK($L$755),"",IF(Apr!$E66&gt;=$J$755,IF(Apr!$E66&lt;=$L$755,IF(ISBLANK(Apr!S66),"",Apr!S66),""),"")))</f>
        <v/>
      </c>
      <c r="G249" s="308" t="str">
        <f t="shared" si="14"/>
        <v/>
      </c>
      <c r="H249" s="309" t="str">
        <f t="shared" si="15"/>
        <v/>
      </c>
      <c r="I249" s="310" t="str">
        <f>IF(ISBLANK($J$755),"",IF(ISBLANK($L$755),"",IF(Apr!$E66&gt;=$J$755,IF(Apr!$E66&lt;=$L$755,COUNTIF(Apr!L66:L66,"&gt;=0"),""),"")))</f>
        <v/>
      </c>
      <c r="J249" s="300"/>
      <c r="K249" s="300"/>
      <c r="L249" s="300"/>
      <c r="M249" s="302"/>
    </row>
    <row r="250" spans="1:13" ht="9.9499999999999993" hidden="1" customHeight="1" x14ac:dyDescent="0.2">
      <c r="A250" s="301"/>
      <c r="B250" s="305"/>
      <c r="C250" s="305" t="str">
        <f>IF(ISBLANK($J$755),"",IF(ISBLANK($L$755),"",IF(Apr!$E67&gt;=$J$755,IF(Apr!$E67&lt;=$L$755,IF(ISBLANK(Apr!G67),"",Apr!G67),""),"")))</f>
        <v/>
      </c>
      <c r="D250" s="305"/>
      <c r="E250" s="305" t="str">
        <f>IF(ISBLANK($J$755),"",IF(ISBLANK($L$755),"",IF(Apr!$E67&gt;=$J$755,IF(Apr!$E67&lt;=$L$755,IF(ISBLANK(Apr!R67),"",Apr!R67),""),"")))</f>
        <v/>
      </c>
      <c r="F250" s="307" t="str">
        <f>IF(ISBLANK($J$755),"",IF(ISBLANK($L$755),"",IF(Apr!$E67&gt;=$J$755,IF(Apr!$E67&lt;=$L$755,IF(ISBLANK(Apr!S67),"",Apr!S67),""),"")))</f>
        <v/>
      </c>
      <c r="G250" s="308" t="str">
        <f t="shared" si="14"/>
        <v/>
      </c>
      <c r="H250" s="309" t="str">
        <f t="shared" si="15"/>
        <v/>
      </c>
      <c r="I250" s="310" t="str">
        <f>IF(ISBLANK($J$755),"",IF(ISBLANK($L$755),"",IF(Apr!$E67&gt;=$J$755,IF(Apr!$E67&lt;=$L$755,COUNTIF(Apr!L67:L67,"&gt;=0"),""),"")))</f>
        <v/>
      </c>
      <c r="J250" s="300"/>
      <c r="K250" s="300"/>
      <c r="L250" s="300"/>
      <c r="M250" s="302"/>
    </row>
    <row r="251" spans="1:13" ht="9.9499999999999993" hidden="1" customHeight="1" x14ac:dyDescent="0.2">
      <c r="A251" s="301"/>
      <c r="B251" s="305"/>
      <c r="C251" s="305" t="str">
        <f>IF(ISBLANK($J$755),"",IF(ISBLANK($L$755),"",IF(Apr!$E68&gt;=$J$755,IF(Apr!$E68&lt;=$L$755,IF(ISBLANK(Apr!G68),"",Apr!G68),""),"")))</f>
        <v/>
      </c>
      <c r="D251" s="305"/>
      <c r="E251" s="305" t="str">
        <f>IF(ISBLANK($J$755),"",IF(ISBLANK($L$755),"",IF(Apr!$E68&gt;=$J$755,IF(Apr!$E68&lt;=$L$755,IF(ISBLANK(Apr!R68),"",Apr!R68),""),"")))</f>
        <v/>
      </c>
      <c r="F251" s="307" t="str">
        <f>IF(ISBLANK($J$755),"",IF(ISBLANK($L$755),"",IF(Apr!$E68&gt;=$J$755,IF(Apr!$E68&lt;=$L$755,IF(ISBLANK(Apr!S68),"",Apr!S68),""),"")))</f>
        <v/>
      </c>
      <c r="G251" s="308" t="str">
        <f t="shared" si="14"/>
        <v/>
      </c>
      <c r="H251" s="309" t="str">
        <f t="shared" si="15"/>
        <v/>
      </c>
      <c r="I251" s="310" t="str">
        <f>IF(ISBLANK($J$755),"",IF(ISBLANK($L$755),"",IF(Apr!$E68&gt;=$J$755,IF(Apr!$E68&lt;=$L$755,COUNTIF(Apr!L68:L68,"&gt;=0"),""),"")))</f>
        <v/>
      </c>
      <c r="J251" s="300"/>
      <c r="K251" s="300"/>
      <c r="L251" s="300"/>
      <c r="M251" s="302"/>
    </row>
    <row r="252" spans="1:13" ht="9.9499999999999993" hidden="1" customHeight="1" x14ac:dyDescent="0.2">
      <c r="A252" s="301"/>
      <c r="B252" s="305"/>
      <c r="C252" s="305" t="str">
        <f>IF(ISBLANK($J$755),"",IF(ISBLANK($L$755),"",IF(Apr!$E69&gt;=$J$755,IF(Apr!$E69&lt;=$L$755,IF(ISBLANK(Apr!G69),"",Apr!G69),""),"")))</f>
        <v/>
      </c>
      <c r="D252" s="305"/>
      <c r="E252" s="305" t="str">
        <f>IF(ISBLANK($J$755),"",IF(ISBLANK($L$755),"",IF(Apr!$E69&gt;=$J$755,IF(Apr!$E69&lt;=$L$755,IF(ISBLANK(Apr!R69),"",Apr!R69),""),"")))</f>
        <v/>
      </c>
      <c r="F252" s="307" t="str">
        <f>IF(ISBLANK($J$755),"",IF(ISBLANK($L$755),"",IF(Apr!$E69&gt;=$J$755,IF(Apr!$E69&lt;=$L$755,IF(ISBLANK(Apr!S69),"",Apr!S69),""),"")))</f>
        <v/>
      </c>
      <c r="G252" s="308" t="str">
        <f t="shared" si="14"/>
        <v/>
      </c>
      <c r="H252" s="309" t="str">
        <f t="shared" si="15"/>
        <v/>
      </c>
      <c r="I252" s="310" t="str">
        <f>IF(ISBLANK($J$755),"",IF(ISBLANK($L$755),"",IF(Apr!$E69&gt;=$J$755,IF(Apr!$E69&lt;=$L$755,COUNTIF(Apr!L69:L69,"&gt;=0"),""),"")))</f>
        <v/>
      </c>
      <c r="J252" s="300"/>
      <c r="K252" s="300"/>
      <c r="L252" s="300"/>
      <c r="M252" s="302"/>
    </row>
    <row r="253" spans="1:13" ht="9.9499999999999993" hidden="1" customHeight="1" x14ac:dyDescent="0.2">
      <c r="A253" s="301"/>
      <c r="B253" s="305"/>
      <c r="C253" s="305" t="str">
        <f>IF(ISBLANK($J$755),"",IF(ISBLANK($L$755),"",IF(Apr!$E70&gt;=$J$755,IF(Apr!$E70&lt;=$L$755,IF(ISBLANK(Apr!G70),"",Apr!G70),""),"")))</f>
        <v/>
      </c>
      <c r="D253" s="305"/>
      <c r="E253" s="305" t="str">
        <f>IF(ISBLANK($J$755),"",IF(ISBLANK($L$755),"",IF(Apr!$E70&gt;=$J$755,IF(Apr!$E70&lt;=$L$755,IF(ISBLANK(Apr!R70),"",Apr!R70),""),"")))</f>
        <v/>
      </c>
      <c r="F253" s="307" t="str">
        <f>IF(ISBLANK($J$755),"",IF(ISBLANK($L$755),"",IF(Apr!$E70&gt;=$J$755,IF(Apr!$E70&lt;=$L$755,IF(ISBLANK(Apr!S70),"",Apr!S70),""),"")))</f>
        <v/>
      </c>
      <c r="G253" s="308" t="str">
        <f t="shared" si="14"/>
        <v/>
      </c>
      <c r="H253" s="309" t="str">
        <f t="shared" si="15"/>
        <v/>
      </c>
      <c r="I253" s="310" t="str">
        <f>IF(ISBLANK($J$755),"",IF(ISBLANK($L$755),"",IF(Apr!$E70&gt;=$J$755,IF(Apr!$E70&lt;=$L$755,COUNTIF(Apr!L70:L70,"&gt;=0"),""),"")))</f>
        <v/>
      </c>
      <c r="J253" s="300"/>
      <c r="K253" s="300"/>
      <c r="L253" s="300"/>
      <c r="M253" s="302"/>
    </row>
    <row r="254" spans="1:13" ht="9.9499999999999993" hidden="1" customHeight="1" x14ac:dyDescent="0.2">
      <c r="A254" s="301"/>
      <c r="B254" s="305"/>
      <c r="C254" s="305" t="str">
        <f>IF(ISBLANK($J$755),"",IF(ISBLANK($L$755),"",IF(Apr!$E71&gt;=$J$755,IF(Apr!$E71&lt;=$L$755,IF(ISBLANK(Apr!G71),"",Apr!G71),""),"")))</f>
        <v/>
      </c>
      <c r="D254" s="305"/>
      <c r="E254" s="305" t="str">
        <f>IF(ISBLANK($J$755),"",IF(ISBLANK($L$755),"",IF(Apr!$E71&gt;=$J$755,IF(Apr!$E71&lt;=$L$755,IF(ISBLANK(Apr!R71),"",Apr!R71),""),"")))</f>
        <v/>
      </c>
      <c r="F254" s="307" t="str">
        <f>IF(ISBLANK($J$755),"",IF(ISBLANK($L$755),"",IF(Apr!$E71&gt;=$J$755,IF(Apr!$E71&lt;=$L$755,IF(ISBLANK(Apr!S71),"",Apr!S71),""),"")))</f>
        <v/>
      </c>
      <c r="G254" s="308" t="str">
        <f t="shared" si="14"/>
        <v/>
      </c>
      <c r="H254" s="309" t="str">
        <f t="shared" si="15"/>
        <v/>
      </c>
      <c r="I254" s="310" t="str">
        <f>IF(ISBLANK($J$755),"",IF(ISBLANK($L$755),"",IF(Apr!$E71&gt;=$J$755,IF(Apr!$E71&lt;=$L$755,COUNTIF(Apr!L71:L71,"&gt;=0"),""),"")))</f>
        <v/>
      </c>
      <c r="J254" s="300"/>
      <c r="K254" s="300"/>
      <c r="L254" s="300"/>
      <c r="M254" s="302"/>
    </row>
    <row r="255" spans="1:13" ht="9.9499999999999993" hidden="1" customHeight="1" x14ac:dyDescent="0.2">
      <c r="A255" s="301"/>
      <c r="B255" s="305"/>
      <c r="C255" s="305" t="str">
        <f>IF(ISBLANK($J$755),"",IF(ISBLANK($L$755),"",IF(Apr!$E72&gt;=$J$755,IF(Apr!$E72&lt;=$L$755,IF(ISBLANK(Apr!G72),"",Apr!G72),""),"")))</f>
        <v/>
      </c>
      <c r="D255" s="305"/>
      <c r="E255" s="305" t="str">
        <f>IF(ISBLANK($J$755),"",IF(ISBLANK($L$755),"",IF(Apr!$E72&gt;=$J$755,IF(Apr!$E72&lt;=$L$755,IF(ISBLANK(Apr!R72),"",Apr!R72),""),"")))</f>
        <v/>
      </c>
      <c r="F255" s="307" t="str">
        <f>IF(ISBLANK($J$755),"",IF(ISBLANK($L$755),"",IF(Apr!$E72&gt;=$J$755,IF(Apr!$E72&lt;=$L$755,IF(ISBLANK(Apr!S72),"",Apr!S72),""),"")))</f>
        <v/>
      </c>
      <c r="G255" s="308" t="str">
        <f t="shared" si="14"/>
        <v/>
      </c>
      <c r="H255" s="309" t="str">
        <f t="shared" si="15"/>
        <v/>
      </c>
      <c r="I255" s="310" t="str">
        <f>IF(ISBLANK($J$755),"",IF(ISBLANK($L$755),"",IF(Apr!$E72&gt;=$J$755,IF(Apr!$E72&lt;=$L$755,COUNTIF(Apr!L72:L72,"&gt;=0"),""),"")))</f>
        <v/>
      </c>
      <c r="J255" s="300"/>
      <c r="K255" s="300"/>
      <c r="L255" s="300"/>
      <c r="M255" s="302"/>
    </row>
    <row r="256" spans="1:13" ht="9.9499999999999993" hidden="1" customHeight="1" x14ac:dyDescent="0.2">
      <c r="A256" s="301"/>
      <c r="B256" s="305"/>
      <c r="C256" s="305" t="str">
        <f>IF(ISBLANK($J$755),"",IF(ISBLANK($L$755),"",IF(Apr!$E73&gt;=$J$755,IF(Apr!$E73&lt;=$L$755,IF(ISBLANK(Apr!G73),"",Apr!G73),""),"")))</f>
        <v/>
      </c>
      <c r="D256" s="305"/>
      <c r="E256" s="305" t="str">
        <f>IF(ISBLANK($J$755),"",IF(ISBLANK($L$755),"",IF(Apr!$E73&gt;=$J$755,IF(Apr!$E73&lt;=$L$755,IF(ISBLANK(Apr!R73),"",Apr!R73),""),"")))</f>
        <v/>
      </c>
      <c r="F256" s="307" t="str">
        <f>IF(ISBLANK($J$755),"",IF(ISBLANK($L$755),"",IF(Apr!$E73&gt;=$J$755,IF(Apr!$E73&lt;=$L$755,IF(ISBLANK(Apr!S73),"",Apr!S73),""),"")))</f>
        <v/>
      </c>
      <c r="G256" s="308" t="str">
        <f t="shared" si="14"/>
        <v/>
      </c>
      <c r="H256" s="309" t="str">
        <f t="shared" si="15"/>
        <v/>
      </c>
      <c r="I256" s="310" t="str">
        <f>IF(ISBLANK($J$755),"",IF(ISBLANK($L$755),"",IF(Apr!$E73&gt;=$J$755,IF(Apr!$E73&lt;=$L$755,COUNTIF(Apr!L73:L73,"&gt;=0"),""),"")))</f>
        <v/>
      </c>
      <c r="J256" s="300"/>
      <c r="K256" s="300"/>
      <c r="L256" s="300"/>
      <c r="M256" s="302"/>
    </row>
    <row r="257" spans="1:13" ht="9.9499999999999993" hidden="1" customHeight="1" x14ac:dyDescent="0.2">
      <c r="A257" s="301"/>
      <c r="B257" s="305" t="s">
        <v>127</v>
      </c>
      <c r="C257" s="305" t="str">
        <f>IF(ISBLANK($J$755),"",IF(ISBLANK($L$755),"",IF(Mai!$E9&gt;=$J$755,IF(Mai!$E9&lt;=$L$755,IF(ISBLANK(Mai!G9),"",Mai!G9),""),"")))</f>
        <v/>
      </c>
      <c r="D257" s="305" t="str">
        <f>IF(ISBLANK($J$755),"",IF(ISBLANK($L$755),"",IF(Mai!$E9&gt;=$J$755,IF(Mai!$E9&lt;=$L$755,IF(ISBLANK(Mai!I9),"",Mai!I9),""),"")))</f>
        <v/>
      </c>
      <c r="E257" s="305" t="str">
        <f>IF(ISBLANK($J$755),"",IF(ISBLANK($L$755),"",IF(Mai!$E9&gt;=$J$755,IF(Mai!$E9&lt;=$L$755,IF(ISBLANK(Mai!R9),"",Mai!R9),""),"")))</f>
        <v/>
      </c>
      <c r="F257" s="307" t="str">
        <f>IF(ISBLANK($J$755),"",IF(ISBLANK($L$755),"",IF(Mai!$E9&gt;=$J$755,IF(Mai!$E9&lt;=$L$755,IF(ISBLANK(Mai!S9),"",Mai!S9),""),"")))</f>
        <v/>
      </c>
      <c r="G257" s="308" t="str">
        <f>IF(ISNUMBER(F257),IF(F257=0,"",IF(E257=0,"",F257/E257)),"")</f>
        <v/>
      </c>
      <c r="H257" s="309" t="str">
        <f>IF(ISNUMBER(G257),IF(G257=0,"",IF(F257=0,"",E257/F257/24)),"")</f>
        <v/>
      </c>
      <c r="I257" s="310">
        <f>IF(ISBLANK($J$755),"",IF(ISBLANK($L$755),"",IF(Mai!$E9&gt;=$J$755,IF(Mai!$E9&lt;=$L$755,COUNTIF(Mai!L9:L9,"&gt;=0"),""),"")))</f>
        <v>0</v>
      </c>
      <c r="J257" s="300"/>
      <c r="K257" s="300"/>
      <c r="L257" s="300"/>
      <c r="M257" s="302"/>
    </row>
    <row r="258" spans="1:13" ht="9.9499999999999993" hidden="1" customHeight="1" x14ac:dyDescent="0.2">
      <c r="A258" s="301"/>
      <c r="B258" s="305"/>
      <c r="C258" s="305" t="str">
        <f>IF(ISBLANK($J$755),"",IF(ISBLANK($L$755),"",IF(Mai!$E10&gt;=$J$755,IF(Mai!$E10&lt;=$L$755,IF(ISBLANK(Mai!G10),"",Mai!G10),""),"")))</f>
        <v/>
      </c>
      <c r="D258" s="305" t="str">
        <f>IF(ISBLANK($J$755),"",IF(ISBLANK($L$755),"",IF(Mai!$E10&gt;=$J$755,IF(Mai!$E10&lt;=$L$755,IF(ISBLANK(Mai!I10),"",Mai!I10),""),"")))</f>
        <v/>
      </c>
      <c r="E258" s="305" t="str">
        <f>IF(ISBLANK($J$755),"",IF(ISBLANK($L$755),"",IF(Mai!$E10&gt;=$J$755,IF(Mai!$E10&lt;=$L$755,IF(ISBLANK(Mai!R10),"",Mai!R10),""),"")))</f>
        <v/>
      </c>
      <c r="F258" s="307" t="str">
        <f>IF(ISBLANK($J$755),"",IF(ISBLANK($L$755),"",IF(Mai!$E10&gt;=$J$755,IF(Mai!$E10&lt;=$L$755,IF(ISBLANK(Mai!S10),"",Mai!S10),""),"")))</f>
        <v/>
      </c>
      <c r="G258" s="308" t="str">
        <f t="shared" ref="G258:G287" si="16">IF(ISNUMBER(F258),IF(F258=0,"",IF(E258=0,"",F258/E258)),"")</f>
        <v/>
      </c>
      <c r="H258" s="309" t="str">
        <f t="shared" ref="H258:H287" si="17">IF(ISNUMBER(G258),IF(G258=0,"",IF(F258=0,"",E258/F258/24)),"")</f>
        <v/>
      </c>
      <c r="I258" s="310">
        <f>IF(ISBLANK($J$755),"",IF(ISBLANK($L$755),"",IF(Mai!$E10&gt;=$J$755,IF(Mai!$E10&lt;=$L$755,COUNTIF(Mai!L10:L10,"&gt;=0"),""),"")))</f>
        <v>0</v>
      </c>
      <c r="J258" s="300"/>
      <c r="K258" s="300"/>
      <c r="L258" s="300"/>
      <c r="M258" s="302"/>
    </row>
    <row r="259" spans="1:13" ht="9.9499999999999993" hidden="1" customHeight="1" x14ac:dyDescent="0.2">
      <c r="A259" s="301"/>
      <c r="B259" s="305"/>
      <c r="C259" s="305" t="str">
        <f>IF(ISBLANK($J$755),"",IF(ISBLANK($L$755),"",IF(Mai!$E11&gt;=$J$755,IF(Mai!$E11&lt;=$L$755,IF(ISBLANK(Mai!G11),"",Mai!G11),""),"")))</f>
        <v/>
      </c>
      <c r="D259" s="305" t="str">
        <f>IF(ISBLANK($J$755),"",IF(ISBLANK($L$755),"",IF(Mai!$E11&gt;=$J$755,IF(Mai!$E11&lt;=$L$755,IF(ISBLANK(Mai!I11),"",Mai!I11),""),"")))</f>
        <v/>
      </c>
      <c r="E259" s="305" t="str">
        <f>IF(ISBLANK($J$755),"",IF(ISBLANK($L$755),"",IF(Mai!$E11&gt;=$J$755,IF(Mai!$E11&lt;=$L$755,IF(ISBLANK(Mai!R11),"",Mai!R11),""),"")))</f>
        <v/>
      </c>
      <c r="F259" s="307" t="str">
        <f>IF(ISBLANK($J$755),"",IF(ISBLANK($L$755),"",IF(Mai!$E11&gt;=$J$755,IF(Mai!$E11&lt;=$L$755,IF(ISBLANK(Mai!S11),"",Mai!S11),""),"")))</f>
        <v/>
      </c>
      <c r="G259" s="308" t="str">
        <f t="shared" si="16"/>
        <v/>
      </c>
      <c r="H259" s="309" t="str">
        <f t="shared" si="17"/>
        <v/>
      </c>
      <c r="I259" s="310">
        <f>IF(ISBLANK($J$755),"",IF(ISBLANK($L$755),"",IF(Mai!$E11&gt;=$J$755,IF(Mai!$E11&lt;=$L$755,COUNTIF(Mai!L11:L11,"&gt;=0"),""),"")))</f>
        <v>0</v>
      </c>
      <c r="J259" s="300"/>
      <c r="K259" s="300"/>
      <c r="L259" s="300"/>
      <c r="M259" s="302"/>
    </row>
    <row r="260" spans="1:13" ht="9.9499999999999993" hidden="1" customHeight="1" x14ac:dyDescent="0.2">
      <c r="A260" s="301"/>
      <c r="B260" s="305"/>
      <c r="C260" s="305" t="str">
        <f>IF(ISBLANK($J$755),"",IF(ISBLANK($L$755),"",IF(Mai!$E12&gt;=$J$755,IF(Mai!$E12&lt;=$L$755,IF(ISBLANK(Mai!G12),"",Mai!G12),""),"")))</f>
        <v/>
      </c>
      <c r="D260" s="305" t="str">
        <f>IF(ISBLANK($J$755),"",IF(ISBLANK($L$755),"",IF(Mai!$E12&gt;=$J$755,IF(Mai!$E12&lt;=$L$755,IF(ISBLANK(Mai!I12),"",Mai!I12),""),"")))</f>
        <v/>
      </c>
      <c r="E260" s="305" t="str">
        <f>IF(ISBLANK($J$755),"",IF(ISBLANK($L$755),"",IF(Mai!$E12&gt;=$J$755,IF(Mai!$E12&lt;=$L$755,IF(ISBLANK(Mai!R12),"",Mai!R12),""),"")))</f>
        <v/>
      </c>
      <c r="F260" s="307" t="str">
        <f>IF(ISBLANK($J$755),"",IF(ISBLANK($L$755),"",IF(Mai!$E12&gt;=$J$755,IF(Mai!$E12&lt;=$L$755,IF(ISBLANK(Mai!S12),"",Mai!S12),""),"")))</f>
        <v/>
      </c>
      <c r="G260" s="308" t="str">
        <f t="shared" si="16"/>
        <v/>
      </c>
      <c r="H260" s="309" t="str">
        <f t="shared" si="17"/>
        <v/>
      </c>
      <c r="I260" s="310">
        <f>IF(ISBLANK($J$755),"",IF(ISBLANK($L$755),"",IF(Mai!$E12&gt;=$J$755,IF(Mai!$E12&lt;=$L$755,COUNTIF(Mai!L12:L12,"&gt;=0"),""),"")))</f>
        <v>0</v>
      </c>
      <c r="J260" s="300"/>
      <c r="K260" s="300"/>
      <c r="L260" s="300"/>
      <c r="M260" s="302"/>
    </row>
    <row r="261" spans="1:13" ht="9.9499999999999993" hidden="1" customHeight="1" x14ac:dyDescent="0.2">
      <c r="A261" s="301"/>
      <c r="B261" s="305"/>
      <c r="C261" s="305" t="str">
        <f>IF(ISBLANK($J$755),"",IF(ISBLANK($L$755),"",IF(Mai!$E13&gt;=$J$755,IF(Mai!$E13&lt;=$L$755,IF(ISBLANK(Mai!G13),"",Mai!G13),""),"")))</f>
        <v/>
      </c>
      <c r="D261" s="305" t="str">
        <f>IF(ISBLANK($J$755),"",IF(ISBLANK($L$755),"",IF(Mai!$E13&gt;=$J$755,IF(Mai!$E13&lt;=$L$755,IF(ISBLANK(Mai!I13),"",Mai!I13),""),"")))</f>
        <v/>
      </c>
      <c r="E261" s="305" t="str">
        <f>IF(ISBLANK($J$755),"",IF(ISBLANK($L$755),"",IF(Mai!$E13&gt;=$J$755,IF(Mai!$E13&lt;=$L$755,IF(ISBLANK(Mai!R13),"",Mai!R13),""),"")))</f>
        <v/>
      </c>
      <c r="F261" s="307" t="str">
        <f>IF(ISBLANK($J$755),"",IF(ISBLANK($L$755),"",IF(Mai!$E13&gt;=$J$755,IF(Mai!$E13&lt;=$L$755,IF(ISBLANK(Mai!S13),"",Mai!S13),""),"")))</f>
        <v/>
      </c>
      <c r="G261" s="308" t="str">
        <f t="shared" si="16"/>
        <v/>
      </c>
      <c r="H261" s="309" t="str">
        <f t="shared" si="17"/>
        <v/>
      </c>
      <c r="I261" s="310">
        <f>IF(ISBLANK($J$755),"",IF(ISBLANK($L$755),"",IF(Mai!$E13&gt;=$J$755,IF(Mai!$E13&lt;=$L$755,COUNTIF(Mai!L13:L13,"&gt;=0"),""),"")))</f>
        <v>0</v>
      </c>
      <c r="J261" s="300"/>
      <c r="K261" s="300"/>
      <c r="L261" s="300"/>
      <c r="M261" s="302"/>
    </row>
    <row r="262" spans="1:13" ht="9.9499999999999993" hidden="1" customHeight="1" x14ac:dyDescent="0.2">
      <c r="A262" s="301"/>
      <c r="B262" s="305"/>
      <c r="C262" s="305" t="str">
        <f>IF(ISBLANK($J$755),"",IF(ISBLANK($L$755),"",IF(Mai!$E14&gt;=$J$755,IF(Mai!$E14&lt;=$L$755,IF(ISBLANK(Mai!G14),"",Mai!G14),""),"")))</f>
        <v/>
      </c>
      <c r="D262" s="305" t="str">
        <f>IF(ISBLANK($J$755),"",IF(ISBLANK($L$755),"",IF(Mai!$E14&gt;=$J$755,IF(Mai!$E14&lt;=$L$755,IF(ISBLANK(Mai!I14),"",Mai!I14),""),"")))</f>
        <v/>
      </c>
      <c r="E262" s="305" t="str">
        <f>IF(ISBLANK($J$755),"",IF(ISBLANK($L$755),"",IF(Mai!$E14&gt;=$J$755,IF(Mai!$E14&lt;=$L$755,IF(ISBLANK(Mai!R14),"",Mai!R14),""),"")))</f>
        <v/>
      </c>
      <c r="F262" s="307" t="str">
        <f>IF(ISBLANK($J$755),"",IF(ISBLANK($L$755),"",IF(Mai!$E14&gt;=$J$755,IF(Mai!$E14&lt;=$L$755,IF(ISBLANK(Mai!S14),"",Mai!S14),""),"")))</f>
        <v/>
      </c>
      <c r="G262" s="308" t="str">
        <f t="shared" si="16"/>
        <v/>
      </c>
      <c r="H262" s="309" t="str">
        <f t="shared" si="17"/>
        <v/>
      </c>
      <c r="I262" s="310">
        <f>IF(ISBLANK($J$755),"",IF(ISBLANK($L$755),"",IF(Mai!$E14&gt;=$J$755,IF(Mai!$E14&lt;=$L$755,COUNTIF(Mai!L14:L14,"&gt;=0"),""),"")))</f>
        <v>0</v>
      </c>
      <c r="J262" s="300"/>
      <c r="K262" s="300"/>
      <c r="L262" s="300"/>
      <c r="M262" s="302"/>
    </row>
    <row r="263" spans="1:13" ht="9.9499999999999993" hidden="1" customHeight="1" x14ac:dyDescent="0.2">
      <c r="A263" s="301"/>
      <c r="B263" s="305"/>
      <c r="C263" s="305" t="str">
        <f>IF(ISBLANK($J$755),"",IF(ISBLANK($L$755),"",IF(Mai!$E15&gt;=$J$755,IF(Mai!$E15&lt;=$L$755,IF(ISBLANK(Mai!G15),"",Mai!G15),""),"")))</f>
        <v/>
      </c>
      <c r="D263" s="305" t="str">
        <f>IF(ISBLANK($J$755),"",IF(ISBLANK($L$755),"",IF(Mai!$E15&gt;=$J$755,IF(Mai!$E15&lt;=$L$755,IF(ISBLANK(Mai!I15),"",Mai!I15),""),"")))</f>
        <v/>
      </c>
      <c r="E263" s="305" t="str">
        <f>IF(ISBLANK($J$755),"",IF(ISBLANK($L$755),"",IF(Mai!$E15&gt;=$J$755,IF(Mai!$E15&lt;=$L$755,IF(ISBLANK(Mai!R15),"",Mai!R15),""),"")))</f>
        <v/>
      </c>
      <c r="F263" s="307" t="str">
        <f>IF(ISBLANK($J$755),"",IF(ISBLANK($L$755),"",IF(Mai!$E15&gt;=$J$755,IF(Mai!$E15&lt;=$L$755,IF(ISBLANK(Mai!S15),"",Mai!S15),""),"")))</f>
        <v/>
      </c>
      <c r="G263" s="308" t="str">
        <f t="shared" si="16"/>
        <v/>
      </c>
      <c r="H263" s="309" t="str">
        <f t="shared" si="17"/>
        <v/>
      </c>
      <c r="I263" s="310">
        <f>IF(ISBLANK($J$755),"",IF(ISBLANK($L$755),"",IF(Mai!$E15&gt;=$J$755,IF(Mai!$E15&lt;=$L$755,COUNTIF(Mai!L15:L15,"&gt;=0"),""),"")))</f>
        <v>0</v>
      </c>
      <c r="J263" s="300"/>
      <c r="K263" s="300"/>
      <c r="L263" s="300"/>
      <c r="M263" s="302"/>
    </row>
    <row r="264" spans="1:13" ht="9.9499999999999993" hidden="1" customHeight="1" x14ac:dyDescent="0.2">
      <c r="A264" s="301"/>
      <c r="B264" s="305"/>
      <c r="C264" s="305" t="str">
        <f>IF(ISBLANK($J$755),"",IF(ISBLANK($L$755),"",IF(Mai!$E16&gt;=$J$755,IF(Mai!$E16&lt;=$L$755,IF(ISBLANK(Mai!G16),"",Mai!G16),""),"")))</f>
        <v/>
      </c>
      <c r="D264" s="305" t="str">
        <f>IF(ISBLANK($J$755),"",IF(ISBLANK($L$755),"",IF(Mai!$E16&gt;=$J$755,IF(Mai!$E16&lt;=$L$755,IF(ISBLANK(Mai!I16),"",Mai!I16),""),"")))</f>
        <v/>
      </c>
      <c r="E264" s="305" t="str">
        <f>IF(ISBLANK($J$755),"",IF(ISBLANK($L$755),"",IF(Mai!$E16&gt;=$J$755,IF(Mai!$E16&lt;=$L$755,IF(ISBLANK(Mai!R16),"",Mai!R16),""),"")))</f>
        <v/>
      </c>
      <c r="F264" s="307" t="str">
        <f>IF(ISBLANK($J$755),"",IF(ISBLANK($L$755),"",IF(Mai!$E16&gt;=$J$755,IF(Mai!$E16&lt;=$L$755,IF(ISBLANK(Mai!S16),"",Mai!S16),""),"")))</f>
        <v/>
      </c>
      <c r="G264" s="308" t="str">
        <f t="shared" si="16"/>
        <v/>
      </c>
      <c r="H264" s="309" t="str">
        <f t="shared" si="17"/>
        <v/>
      </c>
      <c r="I264" s="310">
        <f>IF(ISBLANK($J$755),"",IF(ISBLANK($L$755),"",IF(Mai!$E16&gt;=$J$755,IF(Mai!$E16&lt;=$L$755,COUNTIF(Mai!L16:L16,"&gt;=0"),""),"")))</f>
        <v>0</v>
      </c>
      <c r="J264" s="300"/>
      <c r="K264" s="300"/>
      <c r="L264" s="300"/>
      <c r="M264" s="302"/>
    </row>
    <row r="265" spans="1:13" ht="9.9499999999999993" hidden="1" customHeight="1" x14ac:dyDescent="0.2">
      <c r="A265" s="301"/>
      <c r="B265" s="305"/>
      <c r="C265" s="305" t="str">
        <f>IF(ISBLANK($J$755),"",IF(ISBLANK($L$755),"",IF(Mai!$E17&gt;=$J$755,IF(Mai!$E17&lt;=$L$755,IF(ISBLANK(Mai!G17),"",Mai!G17),""),"")))</f>
        <v/>
      </c>
      <c r="D265" s="305" t="str">
        <f>IF(ISBLANK($J$755),"",IF(ISBLANK($L$755),"",IF(Mai!$E17&gt;=$J$755,IF(Mai!$E17&lt;=$L$755,IF(ISBLANK(Mai!I17),"",Mai!I17),""),"")))</f>
        <v/>
      </c>
      <c r="E265" s="305" t="str">
        <f>IF(ISBLANK($J$755),"",IF(ISBLANK($L$755),"",IF(Mai!$E17&gt;=$J$755,IF(Mai!$E17&lt;=$L$755,IF(ISBLANK(Mai!R17),"",Mai!R17),""),"")))</f>
        <v/>
      </c>
      <c r="F265" s="307" t="str">
        <f>IF(ISBLANK($J$755),"",IF(ISBLANK($L$755),"",IF(Mai!$E17&gt;=$J$755,IF(Mai!$E17&lt;=$L$755,IF(ISBLANK(Mai!S17),"",Mai!S17),""),"")))</f>
        <v/>
      </c>
      <c r="G265" s="308" t="str">
        <f t="shared" si="16"/>
        <v/>
      </c>
      <c r="H265" s="309" t="str">
        <f t="shared" si="17"/>
        <v/>
      </c>
      <c r="I265" s="310">
        <f>IF(ISBLANK($J$755),"",IF(ISBLANK($L$755),"",IF(Mai!$E17&gt;=$J$755,IF(Mai!$E17&lt;=$L$755,COUNTIF(Mai!L17:L17,"&gt;=0"),""),"")))</f>
        <v>0</v>
      </c>
      <c r="J265" s="300"/>
      <c r="K265" s="300"/>
      <c r="L265" s="300"/>
      <c r="M265" s="302"/>
    </row>
    <row r="266" spans="1:13" ht="9.9499999999999993" hidden="1" customHeight="1" x14ac:dyDescent="0.2">
      <c r="A266" s="301"/>
      <c r="B266" s="305"/>
      <c r="C266" s="305" t="str">
        <f>IF(ISBLANK($J$755),"",IF(ISBLANK($L$755),"",IF(Mai!$E18&gt;=$J$755,IF(Mai!$E18&lt;=$L$755,IF(ISBLANK(Mai!G18),"",Mai!G18),""),"")))</f>
        <v/>
      </c>
      <c r="D266" s="305" t="str">
        <f>IF(ISBLANK($J$755),"",IF(ISBLANK($L$755),"",IF(Mai!$E18&gt;=$J$755,IF(Mai!$E18&lt;=$L$755,IF(ISBLANK(Mai!I18),"",Mai!I18),""),"")))</f>
        <v/>
      </c>
      <c r="E266" s="305" t="str">
        <f>IF(ISBLANK($J$755),"",IF(ISBLANK($L$755),"",IF(Mai!$E18&gt;=$J$755,IF(Mai!$E18&lt;=$L$755,IF(ISBLANK(Mai!R18),"",Mai!R18),""),"")))</f>
        <v/>
      </c>
      <c r="F266" s="307" t="str">
        <f>IF(ISBLANK($J$755),"",IF(ISBLANK($L$755),"",IF(Mai!$E18&gt;=$J$755,IF(Mai!$E18&lt;=$L$755,IF(ISBLANK(Mai!S18),"",Mai!S18),""),"")))</f>
        <v/>
      </c>
      <c r="G266" s="308" t="str">
        <f t="shared" si="16"/>
        <v/>
      </c>
      <c r="H266" s="309" t="str">
        <f t="shared" si="17"/>
        <v/>
      </c>
      <c r="I266" s="310">
        <f>IF(ISBLANK($J$755),"",IF(ISBLANK($L$755),"",IF(Mai!$E18&gt;=$J$755,IF(Mai!$E18&lt;=$L$755,COUNTIF(Mai!L18:L18,"&gt;=0"),""),"")))</f>
        <v>0</v>
      </c>
      <c r="J266" s="300"/>
      <c r="K266" s="300"/>
      <c r="L266" s="300"/>
      <c r="M266" s="302"/>
    </row>
    <row r="267" spans="1:13" ht="9.9499999999999993" hidden="1" customHeight="1" x14ac:dyDescent="0.2">
      <c r="A267" s="301"/>
      <c r="B267" s="305"/>
      <c r="C267" s="305" t="str">
        <f>IF(ISBLANK($J$755),"",IF(ISBLANK($L$755),"",IF(Mai!$E19&gt;=$J$755,IF(Mai!$E19&lt;=$L$755,IF(ISBLANK(Mai!G19),"",Mai!G19),""),"")))</f>
        <v/>
      </c>
      <c r="D267" s="305" t="str">
        <f>IF(ISBLANK($J$755),"",IF(ISBLANK($L$755),"",IF(Mai!$E19&gt;=$J$755,IF(Mai!$E19&lt;=$L$755,IF(ISBLANK(Mai!I19),"",Mai!I19),""),"")))</f>
        <v/>
      </c>
      <c r="E267" s="305" t="str">
        <f>IF(ISBLANK($J$755),"",IF(ISBLANK($L$755),"",IF(Mai!$E19&gt;=$J$755,IF(Mai!$E19&lt;=$L$755,IF(ISBLANK(Mai!R19),"",Mai!R19),""),"")))</f>
        <v/>
      </c>
      <c r="F267" s="307" t="str">
        <f>IF(ISBLANK($J$755),"",IF(ISBLANK($L$755),"",IF(Mai!$E19&gt;=$J$755,IF(Mai!$E19&lt;=$L$755,IF(ISBLANK(Mai!S19),"",Mai!S19),""),"")))</f>
        <v/>
      </c>
      <c r="G267" s="308" t="str">
        <f t="shared" si="16"/>
        <v/>
      </c>
      <c r="H267" s="309" t="str">
        <f t="shared" si="17"/>
        <v/>
      </c>
      <c r="I267" s="310">
        <f>IF(ISBLANK($J$755),"",IF(ISBLANK($L$755),"",IF(Mai!$E19&gt;=$J$755,IF(Mai!$E19&lt;=$L$755,COUNTIF(Mai!L19:L19,"&gt;=0"),""),"")))</f>
        <v>0</v>
      </c>
      <c r="J267" s="300"/>
      <c r="K267" s="300"/>
      <c r="L267" s="300"/>
      <c r="M267" s="302"/>
    </row>
    <row r="268" spans="1:13" ht="9.9499999999999993" hidden="1" customHeight="1" x14ac:dyDescent="0.2">
      <c r="A268" s="301"/>
      <c r="B268" s="305"/>
      <c r="C268" s="305" t="str">
        <f>IF(ISBLANK($J$755),"",IF(ISBLANK($L$755),"",IF(Mai!$E20&gt;=$J$755,IF(Mai!$E20&lt;=$L$755,IF(ISBLANK(Mai!G20),"",Mai!G20),""),"")))</f>
        <v/>
      </c>
      <c r="D268" s="305" t="str">
        <f>IF(ISBLANK($J$755),"",IF(ISBLANK($L$755),"",IF(Mai!$E20&gt;=$J$755,IF(Mai!$E20&lt;=$L$755,IF(ISBLANK(Mai!I20),"",Mai!I20),""),"")))</f>
        <v/>
      </c>
      <c r="E268" s="305" t="str">
        <f>IF(ISBLANK($J$755),"",IF(ISBLANK($L$755),"",IF(Mai!$E20&gt;=$J$755,IF(Mai!$E20&lt;=$L$755,IF(ISBLANK(Mai!R20),"",Mai!R20),""),"")))</f>
        <v/>
      </c>
      <c r="F268" s="307" t="str">
        <f>IF(ISBLANK($J$755),"",IF(ISBLANK($L$755),"",IF(Mai!$E20&gt;=$J$755,IF(Mai!$E20&lt;=$L$755,IF(ISBLANK(Mai!S20),"",Mai!S20),""),"")))</f>
        <v/>
      </c>
      <c r="G268" s="308" t="str">
        <f t="shared" si="16"/>
        <v/>
      </c>
      <c r="H268" s="309" t="str">
        <f t="shared" si="17"/>
        <v/>
      </c>
      <c r="I268" s="310">
        <f>IF(ISBLANK($J$755),"",IF(ISBLANK($L$755),"",IF(Mai!$E20&gt;=$J$755,IF(Mai!$E20&lt;=$L$755,COUNTIF(Mai!L20:L20,"&gt;=0"),""),"")))</f>
        <v>0</v>
      </c>
      <c r="J268" s="300"/>
      <c r="K268" s="300"/>
      <c r="L268" s="300"/>
      <c r="M268" s="302"/>
    </row>
    <row r="269" spans="1:13" ht="9.9499999999999993" hidden="1" customHeight="1" x14ac:dyDescent="0.2">
      <c r="A269" s="301"/>
      <c r="B269" s="305"/>
      <c r="C269" s="305" t="str">
        <f>IF(ISBLANK($J$755),"",IF(ISBLANK($L$755),"",IF(Mai!$E21&gt;=$J$755,IF(Mai!$E21&lt;=$L$755,IF(ISBLANK(Mai!G21),"",Mai!G21),""),"")))</f>
        <v/>
      </c>
      <c r="D269" s="305" t="str">
        <f>IF(ISBLANK($J$755),"",IF(ISBLANK($L$755),"",IF(Mai!$E21&gt;=$J$755,IF(Mai!$E21&lt;=$L$755,IF(ISBLANK(Mai!I21),"",Mai!I21),""),"")))</f>
        <v/>
      </c>
      <c r="E269" s="305" t="str">
        <f>IF(ISBLANK($J$755),"",IF(ISBLANK($L$755),"",IF(Mai!$E21&gt;=$J$755,IF(Mai!$E21&lt;=$L$755,IF(ISBLANK(Mai!R21),"",Mai!R21),""),"")))</f>
        <v/>
      </c>
      <c r="F269" s="307" t="str">
        <f>IF(ISBLANK($J$755),"",IF(ISBLANK($L$755),"",IF(Mai!$E21&gt;=$J$755,IF(Mai!$E21&lt;=$L$755,IF(ISBLANK(Mai!S21),"",Mai!S21),""),"")))</f>
        <v/>
      </c>
      <c r="G269" s="308" t="str">
        <f t="shared" si="16"/>
        <v/>
      </c>
      <c r="H269" s="309" t="str">
        <f t="shared" si="17"/>
        <v/>
      </c>
      <c r="I269" s="310">
        <f>IF(ISBLANK($J$755),"",IF(ISBLANK($L$755),"",IF(Mai!$E21&gt;=$J$755,IF(Mai!$E21&lt;=$L$755,COUNTIF(Mai!L21:L21,"&gt;=0"),""),"")))</f>
        <v>0</v>
      </c>
      <c r="J269" s="300"/>
      <c r="K269" s="300"/>
      <c r="L269" s="300"/>
      <c r="M269" s="302"/>
    </row>
    <row r="270" spans="1:13" ht="9.9499999999999993" hidden="1" customHeight="1" x14ac:dyDescent="0.2">
      <c r="A270" s="301"/>
      <c r="B270" s="305"/>
      <c r="C270" s="305" t="str">
        <f>IF(ISBLANK($J$755),"",IF(ISBLANK($L$755),"",IF(Mai!$E22&gt;=$J$755,IF(Mai!$E22&lt;=$L$755,IF(ISBLANK(Mai!G22),"",Mai!G22),""),"")))</f>
        <v/>
      </c>
      <c r="D270" s="305" t="str">
        <f>IF(ISBLANK($J$755),"",IF(ISBLANK($L$755),"",IF(Mai!$E22&gt;=$J$755,IF(Mai!$E22&lt;=$L$755,IF(ISBLANK(Mai!I22),"",Mai!I22),""),"")))</f>
        <v/>
      </c>
      <c r="E270" s="305" t="str">
        <f>IF(ISBLANK($J$755),"",IF(ISBLANK($L$755),"",IF(Mai!$E22&gt;=$J$755,IF(Mai!$E22&lt;=$L$755,IF(ISBLANK(Mai!R22),"",Mai!R22),""),"")))</f>
        <v/>
      </c>
      <c r="F270" s="307" t="str">
        <f>IF(ISBLANK($J$755),"",IF(ISBLANK($L$755),"",IF(Mai!$E22&gt;=$J$755,IF(Mai!$E22&lt;=$L$755,IF(ISBLANK(Mai!S22),"",Mai!S22),""),"")))</f>
        <v/>
      </c>
      <c r="G270" s="308" t="str">
        <f t="shared" si="16"/>
        <v/>
      </c>
      <c r="H270" s="309" t="str">
        <f t="shared" si="17"/>
        <v/>
      </c>
      <c r="I270" s="310">
        <f>IF(ISBLANK($J$755),"",IF(ISBLANK($L$755),"",IF(Mai!$E22&gt;=$J$755,IF(Mai!$E22&lt;=$L$755,COUNTIF(Mai!L22:L22,"&gt;=0"),""),"")))</f>
        <v>0</v>
      </c>
      <c r="J270" s="300"/>
      <c r="K270" s="300"/>
      <c r="L270" s="300"/>
      <c r="M270" s="302"/>
    </row>
    <row r="271" spans="1:13" ht="9.9499999999999993" hidden="1" customHeight="1" x14ac:dyDescent="0.2">
      <c r="A271" s="301"/>
      <c r="B271" s="305"/>
      <c r="C271" s="305" t="str">
        <f>IF(ISBLANK($J$755),"",IF(ISBLANK($L$755),"",IF(Mai!$E23&gt;=$J$755,IF(Mai!$E23&lt;=$L$755,IF(ISBLANK(Mai!G23),"",Mai!G23),""),"")))</f>
        <v/>
      </c>
      <c r="D271" s="305" t="str">
        <f>IF(ISBLANK($J$755),"",IF(ISBLANK($L$755),"",IF(Mai!$E23&gt;=$J$755,IF(Mai!$E23&lt;=$L$755,IF(ISBLANK(Mai!I23),"",Mai!I23),""),"")))</f>
        <v/>
      </c>
      <c r="E271" s="305" t="str">
        <f>IF(ISBLANK($J$755),"",IF(ISBLANK($L$755),"",IF(Mai!$E23&gt;=$J$755,IF(Mai!$E23&lt;=$L$755,IF(ISBLANK(Mai!R23),"",Mai!R23),""),"")))</f>
        <v/>
      </c>
      <c r="F271" s="307" t="str">
        <f>IF(ISBLANK($J$755),"",IF(ISBLANK($L$755),"",IF(Mai!$E23&gt;=$J$755,IF(Mai!$E23&lt;=$L$755,IF(ISBLANK(Mai!S23),"",Mai!S23),""),"")))</f>
        <v/>
      </c>
      <c r="G271" s="308" t="str">
        <f t="shared" si="16"/>
        <v/>
      </c>
      <c r="H271" s="309" t="str">
        <f t="shared" si="17"/>
        <v/>
      </c>
      <c r="I271" s="310">
        <f>IF(ISBLANK($J$755),"",IF(ISBLANK($L$755),"",IF(Mai!$E23&gt;=$J$755,IF(Mai!$E23&lt;=$L$755,COUNTIF(Mai!L23:L23,"&gt;=0"),""),"")))</f>
        <v>0</v>
      </c>
      <c r="J271" s="300"/>
      <c r="K271" s="300"/>
      <c r="L271" s="300"/>
      <c r="M271" s="302"/>
    </row>
    <row r="272" spans="1:13" ht="9.9499999999999993" hidden="1" customHeight="1" x14ac:dyDescent="0.2">
      <c r="A272" s="301"/>
      <c r="B272" s="305"/>
      <c r="C272" s="305" t="str">
        <f>IF(ISBLANK($J$755),"",IF(ISBLANK($L$755),"",IF(Mai!$E24&gt;=$J$755,IF(Mai!$E24&lt;=$L$755,IF(ISBLANK(Mai!G24),"",Mai!G24),""),"")))</f>
        <v/>
      </c>
      <c r="D272" s="305" t="str">
        <f>IF(ISBLANK($J$755),"",IF(ISBLANK($L$755),"",IF(Mai!$E24&gt;=$J$755,IF(Mai!$E24&lt;=$L$755,IF(ISBLANK(Mai!I24),"",Mai!I24),""),"")))</f>
        <v/>
      </c>
      <c r="E272" s="305" t="str">
        <f>IF(ISBLANK($J$755),"",IF(ISBLANK($L$755),"",IF(Mai!$E24&gt;=$J$755,IF(Mai!$E24&lt;=$L$755,IF(ISBLANK(Mai!R24),"",Mai!R24),""),"")))</f>
        <v/>
      </c>
      <c r="F272" s="307" t="str">
        <f>IF(ISBLANK($J$755),"",IF(ISBLANK($L$755),"",IF(Mai!$E24&gt;=$J$755,IF(Mai!$E24&lt;=$L$755,IF(ISBLANK(Mai!S24),"",Mai!S24),""),"")))</f>
        <v/>
      </c>
      <c r="G272" s="308" t="str">
        <f t="shared" si="16"/>
        <v/>
      </c>
      <c r="H272" s="309" t="str">
        <f t="shared" si="17"/>
        <v/>
      </c>
      <c r="I272" s="310">
        <f>IF(ISBLANK($J$755),"",IF(ISBLANK($L$755),"",IF(Mai!$E24&gt;=$J$755,IF(Mai!$E24&lt;=$L$755,COUNTIF(Mai!L24:L24,"&gt;=0"),""),"")))</f>
        <v>0</v>
      </c>
      <c r="J272" s="300"/>
      <c r="K272" s="300"/>
      <c r="L272" s="300"/>
      <c r="M272" s="302"/>
    </row>
    <row r="273" spans="1:13" ht="9.9499999999999993" hidden="1" customHeight="1" x14ac:dyDescent="0.2">
      <c r="A273" s="301"/>
      <c r="B273" s="305"/>
      <c r="C273" s="305" t="str">
        <f>IF(ISBLANK($J$755),"",IF(ISBLANK($L$755),"",IF(Mai!$E25&gt;=$J$755,IF(Mai!$E25&lt;=$L$755,IF(ISBLANK(Mai!G25),"",Mai!G25),""),"")))</f>
        <v/>
      </c>
      <c r="D273" s="305" t="str">
        <f>IF(ISBLANK($J$755),"",IF(ISBLANK($L$755),"",IF(Mai!$E25&gt;=$J$755,IF(Mai!$E25&lt;=$L$755,IF(ISBLANK(Mai!I25),"",Mai!I25),""),"")))</f>
        <v/>
      </c>
      <c r="E273" s="305" t="str">
        <f>IF(ISBLANK($J$755),"",IF(ISBLANK($L$755),"",IF(Mai!$E25&gt;=$J$755,IF(Mai!$E25&lt;=$L$755,IF(ISBLANK(Mai!R25),"",Mai!R25),""),"")))</f>
        <v/>
      </c>
      <c r="F273" s="307" t="str">
        <f>IF(ISBLANK($J$755),"",IF(ISBLANK($L$755),"",IF(Mai!$E25&gt;=$J$755,IF(Mai!$E25&lt;=$L$755,IF(ISBLANK(Mai!S25),"",Mai!S25),""),"")))</f>
        <v/>
      </c>
      <c r="G273" s="308" t="str">
        <f t="shared" si="16"/>
        <v/>
      </c>
      <c r="H273" s="309" t="str">
        <f t="shared" si="17"/>
        <v/>
      </c>
      <c r="I273" s="310">
        <f>IF(ISBLANK($J$755),"",IF(ISBLANK($L$755),"",IF(Mai!$E25&gt;=$J$755,IF(Mai!$E25&lt;=$L$755,COUNTIF(Mai!L25:L25,"&gt;=0"),""),"")))</f>
        <v>0</v>
      </c>
      <c r="J273" s="300"/>
      <c r="K273" s="300"/>
      <c r="L273" s="300"/>
      <c r="M273" s="302"/>
    </row>
    <row r="274" spans="1:13" ht="9.9499999999999993" hidden="1" customHeight="1" x14ac:dyDescent="0.2">
      <c r="A274" s="301"/>
      <c r="B274" s="305"/>
      <c r="C274" s="305" t="str">
        <f>IF(ISBLANK($J$755),"",IF(ISBLANK($L$755),"",IF(Mai!$E26&gt;=$J$755,IF(Mai!$E26&lt;=$L$755,IF(ISBLANK(Mai!G26),"",Mai!G26),""),"")))</f>
        <v/>
      </c>
      <c r="D274" s="305" t="str">
        <f>IF(ISBLANK($J$755),"",IF(ISBLANK($L$755),"",IF(Mai!$E26&gt;=$J$755,IF(Mai!$E26&lt;=$L$755,IF(ISBLANK(Mai!I26),"",Mai!I26),""),"")))</f>
        <v/>
      </c>
      <c r="E274" s="305" t="str">
        <f>IF(ISBLANK($J$755),"",IF(ISBLANK($L$755),"",IF(Mai!$E26&gt;=$J$755,IF(Mai!$E26&lt;=$L$755,IF(ISBLANK(Mai!R26),"",Mai!R26),""),"")))</f>
        <v/>
      </c>
      <c r="F274" s="307" t="str">
        <f>IF(ISBLANK($J$755),"",IF(ISBLANK($L$755),"",IF(Mai!$E26&gt;=$J$755,IF(Mai!$E26&lt;=$L$755,IF(ISBLANK(Mai!S26),"",Mai!S26),""),"")))</f>
        <v/>
      </c>
      <c r="G274" s="308" t="str">
        <f t="shared" si="16"/>
        <v/>
      </c>
      <c r="H274" s="309" t="str">
        <f t="shared" si="17"/>
        <v/>
      </c>
      <c r="I274" s="310">
        <f>IF(ISBLANK($J$755),"",IF(ISBLANK($L$755),"",IF(Mai!$E26&gt;=$J$755,IF(Mai!$E26&lt;=$L$755,COUNTIF(Mai!L26:L26,"&gt;=0"),""),"")))</f>
        <v>0</v>
      </c>
      <c r="J274" s="300"/>
      <c r="K274" s="300"/>
      <c r="L274" s="300"/>
      <c r="M274" s="302"/>
    </row>
    <row r="275" spans="1:13" ht="9.9499999999999993" hidden="1" customHeight="1" x14ac:dyDescent="0.2">
      <c r="A275" s="301"/>
      <c r="B275" s="305"/>
      <c r="C275" s="305" t="str">
        <f>IF(ISBLANK($J$755),"",IF(ISBLANK($L$755),"",IF(Mai!$E27&gt;=$J$755,IF(Mai!$E27&lt;=$L$755,IF(ISBLANK(Mai!G27),"",Mai!G27),""),"")))</f>
        <v/>
      </c>
      <c r="D275" s="305" t="str">
        <f>IF(ISBLANK($J$755),"",IF(ISBLANK($L$755),"",IF(Mai!$E27&gt;=$J$755,IF(Mai!$E27&lt;=$L$755,IF(ISBLANK(Mai!I27),"",Mai!I27),""),"")))</f>
        <v/>
      </c>
      <c r="E275" s="305" t="str">
        <f>IF(ISBLANK($J$755),"",IF(ISBLANK($L$755),"",IF(Mai!$E27&gt;=$J$755,IF(Mai!$E27&lt;=$L$755,IF(ISBLANK(Mai!R27),"",Mai!R27),""),"")))</f>
        <v/>
      </c>
      <c r="F275" s="307" t="str">
        <f>IF(ISBLANK($J$755),"",IF(ISBLANK($L$755),"",IF(Mai!$E27&gt;=$J$755,IF(Mai!$E27&lt;=$L$755,IF(ISBLANK(Mai!S27),"",Mai!S27),""),"")))</f>
        <v/>
      </c>
      <c r="G275" s="308" t="str">
        <f t="shared" si="16"/>
        <v/>
      </c>
      <c r="H275" s="309" t="str">
        <f t="shared" si="17"/>
        <v/>
      </c>
      <c r="I275" s="310">
        <f>IF(ISBLANK($J$755),"",IF(ISBLANK($L$755),"",IF(Mai!$E27&gt;=$J$755,IF(Mai!$E27&lt;=$L$755,COUNTIF(Mai!L27:L27,"&gt;=0"),""),"")))</f>
        <v>0</v>
      </c>
      <c r="J275" s="300"/>
      <c r="K275" s="300"/>
      <c r="L275" s="300"/>
      <c r="M275" s="302"/>
    </row>
    <row r="276" spans="1:13" ht="9.9499999999999993" hidden="1" customHeight="1" x14ac:dyDescent="0.2">
      <c r="A276" s="301"/>
      <c r="B276" s="305"/>
      <c r="C276" s="305" t="str">
        <f>IF(ISBLANK($J$755),"",IF(ISBLANK($L$755),"",IF(Mai!$E28&gt;=$J$755,IF(Mai!$E28&lt;=$L$755,IF(ISBLANK(Mai!G28),"",Mai!G28),""),"")))</f>
        <v/>
      </c>
      <c r="D276" s="305" t="str">
        <f>IF(ISBLANK($J$755),"",IF(ISBLANK($L$755),"",IF(Mai!$E28&gt;=$J$755,IF(Mai!$E28&lt;=$L$755,IF(ISBLANK(Mai!I28),"",Mai!I28),""),"")))</f>
        <v/>
      </c>
      <c r="E276" s="305" t="str">
        <f>IF(ISBLANK($J$755),"",IF(ISBLANK($L$755),"",IF(Mai!$E28&gt;=$J$755,IF(Mai!$E28&lt;=$L$755,IF(ISBLANK(Mai!R28),"",Mai!R28),""),"")))</f>
        <v/>
      </c>
      <c r="F276" s="307" t="str">
        <f>IF(ISBLANK($J$755),"",IF(ISBLANK($L$755),"",IF(Mai!$E28&gt;=$J$755,IF(Mai!$E28&lt;=$L$755,IF(ISBLANK(Mai!S28),"",Mai!S28),""),"")))</f>
        <v/>
      </c>
      <c r="G276" s="308" t="str">
        <f t="shared" si="16"/>
        <v/>
      </c>
      <c r="H276" s="309" t="str">
        <f t="shared" si="17"/>
        <v/>
      </c>
      <c r="I276" s="310">
        <f>IF(ISBLANK($J$755),"",IF(ISBLANK($L$755),"",IF(Mai!$E28&gt;=$J$755,IF(Mai!$E28&lt;=$L$755,COUNTIF(Mai!L28:L28,"&gt;=0"),""),"")))</f>
        <v>0</v>
      </c>
      <c r="J276" s="300"/>
      <c r="K276" s="300"/>
      <c r="L276" s="300"/>
      <c r="M276" s="302"/>
    </row>
    <row r="277" spans="1:13" ht="9.9499999999999993" hidden="1" customHeight="1" x14ac:dyDescent="0.2">
      <c r="A277" s="301"/>
      <c r="B277" s="305"/>
      <c r="C277" s="305" t="str">
        <f>IF(ISBLANK($J$755),"",IF(ISBLANK($L$755),"",IF(Mai!$E29&gt;=$J$755,IF(Mai!$E29&lt;=$L$755,IF(ISBLANK(Mai!G29),"",Mai!G29),""),"")))</f>
        <v/>
      </c>
      <c r="D277" s="305" t="str">
        <f>IF(ISBLANK($J$755),"",IF(ISBLANK($L$755),"",IF(Mai!$E29&gt;=$J$755,IF(Mai!$E29&lt;=$L$755,IF(ISBLANK(Mai!I29),"",Mai!I29),""),"")))</f>
        <v/>
      </c>
      <c r="E277" s="305" t="str">
        <f>IF(ISBLANK($J$755),"",IF(ISBLANK($L$755),"",IF(Mai!$E29&gt;=$J$755,IF(Mai!$E29&lt;=$L$755,IF(ISBLANK(Mai!R29),"",Mai!R29),""),"")))</f>
        <v/>
      </c>
      <c r="F277" s="307" t="str">
        <f>IF(ISBLANK($J$755),"",IF(ISBLANK($L$755),"",IF(Mai!$E29&gt;=$J$755,IF(Mai!$E29&lt;=$L$755,IF(ISBLANK(Mai!S29),"",Mai!S29),""),"")))</f>
        <v/>
      </c>
      <c r="G277" s="308" t="str">
        <f t="shared" si="16"/>
        <v/>
      </c>
      <c r="H277" s="309" t="str">
        <f t="shared" si="17"/>
        <v/>
      </c>
      <c r="I277" s="310">
        <f>IF(ISBLANK($J$755),"",IF(ISBLANK($L$755),"",IF(Mai!$E29&gt;=$J$755,IF(Mai!$E29&lt;=$L$755,COUNTIF(Mai!L29:L29,"&gt;=0"),""),"")))</f>
        <v>0</v>
      </c>
      <c r="J277" s="300"/>
      <c r="K277" s="300"/>
      <c r="L277" s="300"/>
      <c r="M277" s="302"/>
    </row>
    <row r="278" spans="1:13" ht="9.9499999999999993" hidden="1" customHeight="1" x14ac:dyDescent="0.2">
      <c r="A278" s="301"/>
      <c r="B278" s="305"/>
      <c r="C278" s="305" t="str">
        <f>IF(ISBLANK($J$755),"",IF(ISBLANK($L$755),"",IF(Mai!$E30&gt;=$J$755,IF(Mai!$E30&lt;=$L$755,IF(ISBLANK(Mai!G30),"",Mai!G30),""),"")))</f>
        <v/>
      </c>
      <c r="D278" s="305" t="str">
        <f>IF(ISBLANK($J$755),"",IF(ISBLANK($L$755),"",IF(Mai!$E30&gt;=$J$755,IF(Mai!$E30&lt;=$L$755,IF(ISBLANK(Mai!I30),"",Mai!I30),""),"")))</f>
        <v/>
      </c>
      <c r="E278" s="305" t="str">
        <f>IF(ISBLANK($J$755),"",IF(ISBLANK($L$755),"",IF(Mai!$E30&gt;=$J$755,IF(Mai!$E30&lt;=$L$755,IF(ISBLANK(Mai!R30),"",Mai!R30),""),"")))</f>
        <v/>
      </c>
      <c r="F278" s="307" t="str">
        <f>IF(ISBLANK($J$755),"",IF(ISBLANK($L$755),"",IF(Mai!$E30&gt;=$J$755,IF(Mai!$E30&lt;=$L$755,IF(ISBLANK(Mai!S30),"",Mai!S30),""),"")))</f>
        <v/>
      </c>
      <c r="G278" s="308" t="str">
        <f t="shared" si="16"/>
        <v/>
      </c>
      <c r="H278" s="309" t="str">
        <f t="shared" si="17"/>
        <v/>
      </c>
      <c r="I278" s="310">
        <f>IF(ISBLANK($J$755),"",IF(ISBLANK($L$755),"",IF(Mai!$E30&gt;=$J$755,IF(Mai!$E30&lt;=$L$755,COUNTIF(Mai!L30:L30,"&gt;=0"),""),"")))</f>
        <v>0</v>
      </c>
      <c r="J278" s="300"/>
      <c r="K278" s="300"/>
      <c r="L278" s="300"/>
      <c r="M278" s="302"/>
    </row>
    <row r="279" spans="1:13" ht="9.9499999999999993" hidden="1" customHeight="1" x14ac:dyDescent="0.2">
      <c r="A279" s="301"/>
      <c r="B279" s="305"/>
      <c r="C279" s="305" t="str">
        <f>IF(ISBLANK($J$755),"",IF(ISBLANK($L$755),"",IF(Mai!$E31&gt;=$J$755,IF(Mai!$E31&lt;=$L$755,IF(ISBLANK(Mai!G31),"",Mai!G31),""),"")))</f>
        <v/>
      </c>
      <c r="D279" s="305" t="str">
        <f>IF(ISBLANK($J$755),"",IF(ISBLANK($L$755),"",IF(Mai!$E31&gt;=$J$755,IF(Mai!$E31&lt;=$L$755,IF(ISBLANK(Mai!I31),"",Mai!I31),""),"")))</f>
        <v/>
      </c>
      <c r="E279" s="305" t="str">
        <f>IF(ISBLANK($J$755),"",IF(ISBLANK($L$755),"",IF(Mai!$E31&gt;=$J$755,IF(Mai!$E31&lt;=$L$755,IF(ISBLANK(Mai!R31),"",Mai!R31),""),"")))</f>
        <v/>
      </c>
      <c r="F279" s="307" t="str">
        <f>IF(ISBLANK($J$755),"",IF(ISBLANK($L$755),"",IF(Mai!$E31&gt;=$J$755,IF(Mai!$E31&lt;=$L$755,IF(ISBLANK(Mai!S31),"",Mai!S31),""),"")))</f>
        <v/>
      </c>
      <c r="G279" s="308" t="str">
        <f t="shared" si="16"/>
        <v/>
      </c>
      <c r="H279" s="309" t="str">
        <f t="shared" si="17"/>
        <v/>
      </c>
      <c r="I279" s="310">
        <f>IF(ISBLANK($J$755),"",IF(ISBLANK($L$755),"",IF(Mai!$E31&gt;=$J$755,IF(Mai!$E31&lt;=$L$755,COUNTIF(Mai!L31:L31,"&gt;=0"),""),"")))</f>
        <v>0</v>
      </c>
      <c r="J279" s="300"/>
      <c r="K279" s="300"/>
      <c r="L279" s="300"/>
      <c r="M279" s="302"/>
    </row>
    <row r="280" spans="1:13" ht="9.9499999999999993" hidden="1" customHeight="1" x14ac:dyDescent="0.2">
      <c r="A280" s="301"/>
      <c r="B280" s="305"/>
      <c r="C280" s="305" t="str">
        <f>IF(ISBLANK($J$755),"",IF(ISBLANK($L$755),"",IF(Mai!$E32&gt;=$J$755,IF(Mai!$E32&lt;=$L$755,IF(ISBLANK(Mai!G32),"",Mai!G32),""),"")))</f>
        <v/>
      </c>
      <c r="D280" s="305" t="str">
        <f>IF(ISBLANK($J$755),"",IF(ISBLANK($L$755),"",IF(Mai!$E32&gt;=$J$755,IF(Mai!$E32&lt;=$L$755,IF(ISBLANK(Mai!I32),"",Mai!I32),""),"")))</f>
        <v/>
      </c>
      <c r="E280" s="305" t="str">
        <f>IF(ISBLANK($J$755),"",IF(ISBLANK($L$755),"",IF(Mai!$E32&gt;=$J$755,IF(Mai!$E32&lt;=$L$755,IF(ISBLANK(Mai!R32),"",Mai!R32),""),"")))</f>
        <v/>
      </c>
      <c r="F280" s="307" t="str">
        <f>IF(ISBLANK($J$755),"",IF(ISBLANK($L$755),"",IF(Mai!$E32&gt;=$J$755,IF(Mai!$E32&lt;=$L$755,IF(ISBLANK(Mai!S32),"",Mai!S32),""),"")))</f>
        <v/>
      </c>
      <c r="G280" s="308" t="str">
        <f t="shared" si="16"/>
        <v/>
      </c>
      <c r="H280" s="309" t="str">
        <f t="shared" si="17"/>
        <v/>
      </c>
      <c r="I280" s="310">
        <f>IF(ISBLANK($J$755),"",IF(ISBLANK($L$755),"",IF(Mai!$E32&gt;=$J$755,IF(Mai!$E32&lt;=$L$755,COUNTIF(Mai!L32:L32,"&gt;=0"),""),"")))</f>
        <v>0</v>
      </c>
      <c r="J280" s="300"/>
      <c r="K280" s="300"/>
      <c r="L280" s="300"/>
      <c r="M280" s="302"/>
    </row>
    <row r="281" spans="1:13" ht="9.9499999999999993" hidden="1" customHeight="1" x14ac:dyDescent="0.2">
      <c r="A281" s="301"/>
      <c r="B281" s="305"/>
      <c r="C281" s="305" t="str">
        <f>IF(ISBLANK($J$755),"",IF(ISBLANK($L$755),"",IF(Mai!$E33&gt;=$J$755,IF(Mai!$E33&lt;=$L$755,IF(ISBLANK(Mai!G33),"",Mai!G33),""),"")))</f>
        <v/>
      </c>
      <c r="D281" s="305" t="str">
        <f>IF(ISBLANK($J$755),"",IF(ISBLANK($L$755),"",IF(Mai!$E33&gt;=$J$755,IF(Mai!$E33&lt;=$L$755,IF(ISBLANK(Mai!I33),"",Mai!I33),""),"")))</f>
        <v/>
      </c>
      <c r="E281" s="305" t="str">
        <f>IF(ISBLANK($J$755),"",IF(ISBLANK($L$755),"",IF(Mai!$E33&gt;=$J$755,IF(Mai!$E33&lt;=$L$755,IF(ISBLANK(Mai!R33),"",Mai!R33),""),"")))</f>
        <v/>
      </c>
      <c r="F281" s="307" t="str">
        <f>IF(ISBLANK($J$755),"",IF(ISBLANK($L$755),"",IF(Mai!$E33&gt;=$J$755,IF(Mai!$E33&lt;=$L$755,IF(ISBLANK(Mai!S33),"",Mai!S33),""),"")))</f>
        <v/>
      </c>
      <c r="G281" s="308" t="str">
        <f t="shared" si="16"/>
        <v/>
      </c>
      <c r="H281" s="309" t="str">
        <f t="shared" si="17"/>
        <v/>
      </c>
      <c r="I281" s="310">
        <f>IF(ISBLANK($J$755),"",IF(ISBLANK($L$755),"",IF(Mai!$E33&gt;=$J$755,IF(Mai!$E33&lt;=$L$755,COUNTIF(Mai!L33:L33,"&gt;=0"),""),"")))</f>
        <v>0</v>
      </c>
      <c r="J281" s="300"/>
      <c r="K281" s="300"/>
      <c r="L281" s="300"/>
      <c r="M281" s="302"/>
    </row>
    <row r="282" spans="1:13" ht="9.9499999999999993" hidden="1" customHeight="1" x14ac:dyDescent="0.2">
      <c r="A282" s="301"/>
      <c r="B282" s="305"/>
      <c r="C282" s="305" t="str">
        <f>IF(ISBLANK($J$755),"",IF(ISBLANK($L$755),"",IF(Mai!$E34&gt;=$J$755,IF(Mai!$E34&lt;=$L$755,IF(ISBLANK(Mai!G34),"",Mai!G34),""),"")))</f>
        <v/>
      </c>
      <c r="D282" s="305" t="str">
        <f>IF(ISBLANK($J$755),"",IF(ISBLANK($L$755),"",IF(Mai!$E34&gt;=$J$755,IF(Mai!$E34&lt;=$L$755,IF(ISBLANK(Mai!I34),"",Mai!I34),""),"")))</f>
        <v/>
      </c>
      <c r="E282" s="305" t="str">
        <f>IF(ISBLANK($J$755),"",IF(ISBLANK($L$755),"",IF(Mai!$E34&gt;=$J$755,IF(Mai!$E34&lt;=$L$755,IF(ISBLANK(Mai!R34),"",Mai!R34),""),"")))</f>
        <v/>
      </c>
      <c r="F282" s="307" t="str">
        <f>IF(ISBLANK($J$755),"",IF(ISBLANK($L$755),"",IF(Mai!$E34&gt;=$J$755,IF(Mai!$E34&lt;=$L$755,IF(ISBLANK(Mai!S34),"",Mai!S34),""),"")))</f>
        <v/>
      </c>
      <c r="G282" s="308" t="str">
        <f t="shared" si="16"/>
        <v/>
      </c>
      <c r="H282" s="309" t="str">
        <f t="shared" si="17"/>
        <v/>
      </c>
      <c r="I282" s="310">
        <f>IF(ISBLANK($J$755),"",IF(ISBLANK($L$755),"",IF(Mai!$E34&gt;=$J$755,IF(Mai!$E34&lt;=$L$755,COUNTIF(Mai!L34:L34,"&gt;=0"),""),"")))</f>
        <v>0</v>
      </c>
      <c r="J282" s="300"/>
      <c r="K282" s="300"/>
      <c r="L282" s="300"/>
      <c r="M282" s="302"/>
    </row>
    <row r="283" spans="1:13" ht="9.9499999999999993" hidden="1" customHeight="1" x14ac:dyDescent="0.2">
      <c r="A283" s="301"/>
      <c r="B283" s="305"/>
      <c r="C283" s="305" t="str">
        <f>IF(ISBLANK($J$755),"",IF(ISBLANK($L$755),"",IF(Mai!$E35&gt;=$J$755,IF(Mai!$E35&lt;=$L$755,IF(ISBLANK(Mai!G35),"",Mai!G35),""),"")))</f>
        <v/>
      </c>
      <c r="D283" s="305" t="str">
        <f>IF(ISBLANK($J$755),"",IF(ISBLANK($L$755),"",IF(Mai!$E35&gt;=$J$755,IF(Mai!$E35&lt;=$L$755,IF(ISBLANK(Mai!I35),"",Mai!I35),""),"")))</f>
        <v/>
      </c>
      <c r="E283" s="305" t="str">
        <f>IF(ISBLANK($J$755),"",IF(ISBLANK($L$755),"",IF(Mai!$E35&gt;=$J$755,IF(Mai!$E35&lt;=$L$755,IF(ISBLANK(Mai!R35),"",Mai!R35),""),"")))</f>
        <v/>
      </c>
      <c r="F283" s="307" t="str">
        <f>IF(ISBLANK($J$755),"",IF(ISBLANK($L$755),"",IF(Mai!$E35&gt;=$J$755,IF(Mai!$E35&lt;=$L$755,IF(ISBLANK(Mai!S35),"",Mai!S35),""),"")))</f>
        <v/>
      </c>
      <c r="G283" s="308" t="str">
        <f t="shared" si="16"/>
        <v/>
      </c>
      <c r="H283" s="309" t="str">
        <f t="shared" si="17"/>
        <v/>
      </c>
      <c r="I283" s="310">
        <f>IF(ISBLANK($J$755),"",IF(ISBLANK($L$755),"",IF(Mai!$E35&gt;=$J$755,IF(Mai!$E35&lt;=$L$755,COUNTIF(Mai!L35:L35,"&gt;=0"),""),"")))</f>
        <v>0</v>
      </c>
      <c r="J283" s="300"/>
      <c r="K283" s="300"/>
      <c r="L283" s="300"/>
      <c r="M283" s="302"/>
    </row>
    <row r="284" spans="1:13" ht="9.9499999999999993" hidden="1" customHeight="1" x14ac:dyDescent="0.2">
      <c r="A284" s="301"/>
      <c r="B284" s="305"/>
      <c r="C284" s="305" t="str">
        <f>IF(ISBLANK($J$755),"",IF(ISBLANK($L$755),"",IF(Mai!$E36&gt;=$J$755,IF(Mai!$E36&lt;=$L$755,IF(ISBLANK(Mai!G36),"",Mai!G36),""),"")))</f>
        <v/>
      </c>
      <c r="D284" s="305" t="str">
        <f>IF(ISBLANK($J$755),"",IF(ISBLANK($L$755),"",IF(Mai!$E36&gt;=$J$755,IF(Mai!$E36&lt;=$L$755,IF(ISBLANK(Mai!I36),"",Mai!I36),""),"")))</f>
        <v/>
      </c>
      <c r="E284" s="305" t="str">
        <f>IF(ISBLANK($J$755),"",IF(ISBLANK($L$755),"",IF(Mai!$E36&gt;=$J$755,IF(Mai!$E36&lt;=$L$755,IF(ISBLANK(Mai!R36),"",Mai!R36),""),"")))</f>
        <v/>
      </c>
      <c r="F284" s="307" t="str">
        <f>IF(ISBLANK($J$755),"",IF(ISBLANK($L$755),"",IF(Mai!$E36&gt;=$J$755,IF(Mai!$E36&lt;=$L$755,IF(ISBLANK(Mai!S36),"",Mai!S36),""),"")))</f>
        <v/>
      </c>
      <c r="G284" s="308" t="str">
        <f t="shared" si="16"/>
        <v/>
      </c>
      <c r="H284" s="309" t="str">
        <f t="shared" si="17"/>
        <v/>
      </c>
      <c r="I284" s="310">
        <f>IF(ISBLANK($J$755),"",IF(ISBLANK($L$755),"",IF(Mai!$E36&gt;=$J$755,IF(Mai!$E36&lt;=$L$755,COUNTIF(Mai!L36:L36,"&gt;=0"),""),"")))</f>
        <v>0</v>
      </c>
      <c r="J284" s="300"/>
      <c r="K284" s="300"/>
      <c r="L284" s="300"/>
      <c r="M284" s="302"/>
    </row>
    <row r="285" spans="1:13" ht="9.9499999999999993" hidden="1" customHeight="1" x14ac:dyDescent="0.2">
      <c r="A285" s="301"/>
      <c r="B285" s="305"/>
      <c r="C285" s="305" t="str">
        <f>IF(ISBLANK($J$755),"",IF(ISBLANK($L$755),"",IF(Mai!$E37&gt;=$J$755,IF(Mai!$E37&lt;=$L$755,IF(ISBLANK(Mai!G37),"",Mai!G37),""),"")))</f>
        <v/>
      </c>
      <c r="D285" s="305" t="str">
        <f>IF(ISBLANK($J$755),"",IF(ISBLANK($L$755),"",IF(Mai!$E37&gt;=$J$755,IF(Mai!$E37&lt;=$L$755,IF(ISBLANK(Mai!I37),"",Mai!I37),""),"")))</f>
        <v/>
      </c>
      <c r="E285" s="305" t="str">
        <f>IF(ISBLANK($J$755),"",IF(ISBLANK($L$755),"",IF(Mai!$E37&gt;=$J$755,IF(Mai!$E37&lt;=$L$755,IF(ISBLANK(Mai!R37),"",Mai!R37),""),"")))</f>
        <v/>
      </c>
      <c r="F285" s="307" t="str">
        <f>IF(ISBLANK($J$755),"",IF(ISBLANK($L$755),"",IF(Mai!$E37&gt;=$J$755,IF(Mai!$E37&lt;=$L$755,IF(ISBLANK(Mai!S37),"",Mai!S37),""),"")))</f>
        <v/>
      </c>
      <c r="G285" s="308" t="str">
        <f t="shared" si="16"/>
        <v/>
      </c>
      <c r="H285" s="309" t="str">
        <f t="shared" si="17"/>
        <v/>
      </c>
      <c r="I285" s="310">
        <f>IF(ISBLANK($J$755),"",IF(ISBLANK($L$755),"",IF(Mai!$E37&gt;=$J$755,IF(Mai!$E37&lt;=$L$755,COUNTIF(Mai!L37:L37,"&gt;=0"),""),"")))</f>
        <v>0</v>
      </c>
      <c r="J285" s="300"/>
      <c r="K285" s="300"/>
      <c r="L285" s="300"/>
      <c r="M285" s="302"/>
    </row>
    <row r="286" spans="1:13" ht="9.9499999999999993" hidden="1" customHeight="1" x14ac:dyDescent="0.2">
      <c r="A286" s="301"/>
      <c r="B286" s="305"/>
      <c r="C286" s="305" t="str">
        <f>IF(ISBLANK($J$755),"",IF(ISBLANK($L$755),"",IF(Mai!$E38&gt;=$J$755,IF(Mai!$E38&lt;=$L$755,IF(ISBLANK(Mai!G38),"",Mai!G38),""),"")))</f>
        <v/>
      </c>
      <c r="D286" s="305" t="str">
        <f>IF(ISBLANK($J$755),"",IF(ISBLANK($L$755),"",IF(Mai!$E38&gt;=$J$755,IF(Mai!$E38&lt;=$L$755,IF(ISBLANK(Mai!I38),"",Mai!I38),""),"")))</f>
        <v/>
      </c>
      <c r="E286" s="305" t="str">
        <f>IF(ISBLANK($J$755),"",IF(ISBLANK($L$755),"",IF(Mai!$E38&gt;=$J$755,IF(Mai!$E38&lt;=$L$755,IF(ISBLANK(Mai!R38),"",Mai!R38),""),"")))</f>
        <v/>
      </c>
      <c r="F286" s="307" t="str">
        <f>IF(ISBLANK($J$755),"",IF(ISBLANK($L$755),"",IF(Mai!$E38&gt;=$J$755,IF(Mai!$E38&lt;=$L$755,IF(ISBLANK(Mai!S38),"",Mai!S38),""),"")))</f>
        <v/>
      </c>
      <c r="G286" s="308" t="str">
        <f t="shared" si="16"/>
        <v/>
      </c>
      <c r="H286" s="309" t="str">
        <f t="shared" si="17"/>
        <v/>
      </c>
      <c r="I286" s="310">
        <f>IF(ISBLANK($J$755),"",IF(ISBLANK($L$755),"",IF(Mai!$E38&gt;=$J$755,IF(Mai!$E38&lt;=$L$755,COUNTIF(Mai!L38:L38,"&gt;=0"),""),"")))</f>
        <v>0</v>
      </c>
      <c r="J286" s="300"/>
      <c r="K286" s="300"/>
      <c r="L286" s="300"/>
      <c r="M286" s="302"/>
    </row>
    <row r="287" spans="1:13" ht="9.9499999999999993" hidden="1" customHeight="1" x14ac:dyDescent="0.2">
      <c r="A287" s="301"/>
      <c r="B287" s="305"/>
      <c r="C287" s="305" t="str">
        <f>IF(ISBLANK($J$755),"",IF(ISBLANK($L$755),"",IF(Mai!$E39&gt;=$J$755,IF(Mai!$E39&lt;=$L$755,IF(ISBLANK(Mai!G39),"",Mai!G39),""),"")))</f>
        <v/>
      </c>
      <c r="D287" s="305" t="str">
        <f>IF(ISBLANK($J$755),"",IF(ISBLANK($L$755),"",IF(Mai!$E39&gt;=$J$755,IF(Mai!$E39&lt;=$L$755,IF(ISBLANK(Mai!I39),"",Mai!I39),""),"")))</f>
        <v/>
      </c>
      <c r="E287" s="305" t="str">
        <f>IF(ISBLANK($J$755),"",IF(ISBLANK($L$755),"",IF(Mai!$E39&gt;=$J$755,IF(Mai!$E39&lt;=$L$755,IF(ISBLANK(Mai!R39),"",Mai!R39),""),"")))</f>
        <v/>
      </c>
      <c r="F287" s="307" t="str">
        <f>IF(ISBLANK($J$755),"",IF(ISBLANK($L$755),"",IF(Mai!$E39&gt;=$J$755,IF(Mai!$E39&lt;=$L$755,IF(ISBLANK(Mai!S39),"",Mai!S39),""),"")))</f>
        <v/>
      </c>
      <c r="G287" s="308" t="str">
        <f t="shared" si="16"/>
        <v/>
      </c>
      <c r="H287" s="309" t="str">
        <f t="shared" si="17"/>
        <v/>
      </c>
      <c r="I287" s="310">
        <f>IF(ISBLANK($J$755),"",IF(ISBLANK($L$755),"",IF(Mai!$E39&gt;=$J$755,IF(Mai!$E39&lt;=$L$755,COUNTIF(Mai!L39:L39,"&gt;=0"),""),"")))</f>
        <v>0</v>
      </c>
      <c r="J287" s="300"/>
      <c r="K287" s="300"/>
      <c r="L287" s="300"/>
      <c r="M287" s="302"/>
    </row>
    <row r="288" spans="1:13" ht="9.9499999999999993" hidden="1" customHeight="1" x14ac:dyDescent="0.2">
      <c r="A288" s="301"/>
      <c r="B288" s="305" t="s">
        <v>345</v>
      </c>
      <c r="C288" s="305" t="str">
        <f>IF(ISBLANK($J$755),"",IF(ISBLANK($L$755),"",IF(Mai!$E43&gt;=$J$755,IF(Mai!$E43&lt;=$L$755,IF(ISBLANK(Mai!G43),"",Mai!G43),""),"")))</f>
        <v/>
      </c>
      <c r="D288" s="305"/>
      <c r="E288" s="305" t="str">
        <f>IF(ISBLANK($J$755),"",IF(ISBLANK($L$755),"",IF(Mai!$E43&gt;=$J$755,IF(Mai!$E43&lt;=$L$755,IF(ISBLANK(Mai!R43),"",Mai!R43),""),"")))</f>
        <v/>
      </c>
      <c r="F288" s="307" t="str">
        <f>IF(ISBLANK($J$755),"",IF(ISBLANK($L$755),"",IF(Mai!$E43&gt;=$J$755,IF(Mai!$E43&lt;=$L$755,IF(ISBLANK(Mai!S43),"",Mai!S43),""),"")))</f>
        <v/>
      </c>
      <c r="G288" s="308" t="str">
        <f>IF(ISNUMBER(F288),IF(F288=0,"",IF(E288=0,"",F288/E288)),"")</f>
        <v/>
      </c>
      <c r="H288" s="309" t="str">
        <f>IF(ISNUMBER(G288),IF(G288=0,"",IF(F288=0,"",E288/F288/24)),"")</f>
        <v/>
      </c>
      <c r="I288" s="310" t="str">
        <f>IF(ISBLANK($J$755),"",IF(ISBLANK($L$755),"",IF(Mai!$E43&gt;=$J$755,IF(Mai!$E43&lt;=$L$755,COUNTIF(Mai!L43:L43,"&gt;=0"),""))))</f>
        <v/>
      </c>
      <c r="J288" s="300"/>
      <c r="K288" s="300"/>
      <c r="L288" s="300"/>
      <c r="M288" s="302"/>
    </row>
    <row r="289" spans="1:13" ht="9.9499999999999993" hidden="1" customHeight="1" x14ac:dyDescent="0.2">
      <c r="A289" s="301"/>
      <c r="B289" s="305"/>
      <c r="C289" s="305" t="str">
        <f>IF(ISBLANK($J$755),"",IF(ISBLANK($L$755),"",IF(Mai!$E44&gt;=$J$755,IF(Mai!$E44&lt;=$L$755,IF(ISBLANK(Mai!G44),"",Mai!G44),""),"")))</f>
        <v/>
      </c>
      <c r="D289" s="305"/>
      <c r="E289" s="305" t="str">
        <f>IF(ISBLANK($J$755),"",IF(ISBLANK($L$755),"",IF(Mai!$E44&gt;=$J$755,IF(Mai!$E44&lt;=$L$755,IF(ISBLANK(Mai!R44),"",Mai!R44),""),"")))</f>
        <v/>
      </c>
      <c r="F289" s="307" t="str">
        <f>IF(ISBLANK($J$755),"",IF(ISBLANK($L$755),"",IF(Mai!$E44&gt;=$J$755,IF(Mai!$E44&lt;=$L$755,IF(ISBLANK(Mai!S44),"",Mai!S44),""),"")))</f>
        <v/>
      </c>
      <c r="G289" s="308" t="str">
        <f t="shared" ref="G289:G318" si="18">IF(ISNUMBER(F289),IF(F289=0,"",IF(E289=0,"",F289/E289)),"")</f>
        <v/>
      </c>
      <c r="H289" s="309" t="str">
        <f t="shared" ref="H289:H318" si="19">IF(ISNUMBER(G289),IF(G289=0,"",IF(F289=0,"",E289/F289/24)),"")</f>
        <v/>
      </c>
      <c r="I289" s="310" t="str">
        <f>IF(ISBLANK($J$755),"",IF(ISBLANK($L$755),"",IF(Mai!$E44&gt;=$J$755,IF(Mai!$E44&lt;=$L$755,COUNTIF(Mai!L44:L44,"&gt;=0"),""))))</f>
        <v/>
      </c>
      <c r="J289" s="300"/>
      <c r="K289" s="300"/>
      <c r="L289" s="300"/>
      <c r="M289" s="302"/>
    </row>
    <row r="290" spans="1:13" ht="9.9499999999999993" hidden="1" customHeight="1" x14ac:dyDescent="0.2">
      <c r="A290" s="301"/>
      <c r="B290" s="305"/>
      <c r="C290" s="305" t="str">
        <f>IF(ISBLANK($J$755),"",IF(ISBLANK($L$755),"",IF(Mai!$E45&gt;=$J$755,IF(Mai!$E45&lt;=$L$755,IF(ISBLANK(Mai!G45),"",Mai!G45),""),"")))</f>
        <v/>
      </c>
      <c r="D290" s="305"/>
      <c r="E290" s="305" t="str">
        <f>IF(ISBLANK($J$755),"",IF(ISBLANK($L$755),"",IF(Mai!$E45&gt;=$J$755,IF(Mai!$E45&lt;=$L$755,IF(ISBLANK(Mai!R45),"",Mai!R45),""),"")))</f>
        <v/>
      </c>
      <c r="F290" s="307" t="str">
        <f>IF(ISBLANK($J$755),"",IF(ISBLANK($L$755),"",IF(Mai!$E45&gt;=$J$755,IF(Mai!$E45&lt;=$L$755,IF(ISBLANK(Mai!S45),"",Mai!S45),""),"")))</f>
        <v/>
      </c>
      <c r="G290" s="308" t="str">
        <f t="shared" si="18"/>
        <v/>
      </c>
      <c r="H290" s="309" t="str">
        <f t="shared" si="19"/>
        <v/>
      </c>
      <c r="I290" s="310" t="str">
        <f>IF(ISBLANK($J$755),"",IF(ISBLANK($L$755),"",IF(Mai!$E45&gt;=$J$755,IF(Mai!$E45&lt;=$L$755,COUNTIF(Mai!L45:L45,"&gt;=0"),""))))</f>
        <v/>
      </c>
      <c r="J290" s="300"/>
      <c r="K290" s="300"/>
      <c r="L290" s="300"/>
      <c r="M290" s="302"/>
    </row>
    <row r="291" spans="1:13" ht="9.9499999999999993" hidden="1" customHeight="1" x14ac:dyDescent="0.2">
      <c r="A291" s="301"/>
      <c r="B291" s="305"/>
      <c r="C291" s="305" t="str">
        <f>IF(ISBLANK($J$755),"",IF(ISBLANK($L$755),"",IF(Mai!$E46&gt;=$J$755,IF(Mai!$E46&lt;=$L$755,IF(ISBLANK(Mai!G46),"",Mai!G46),""),"")))</f>
        <v/>
      </c>
      <c r="D291" s="305"/>
      <c r="E291" s="305" t="str">
        <f>IF(ISBLANK($J$755),"",IF(ISBLANK($L$755),"",IF(Mai!$E46&gt;=$J$755,IF(Mai!$E46&lt;=$L$755,IF(ISBLANK(Mai!R46),"",Mai!R46),""),"")))</f>
        <v/>
      </c>
      <c r="F291" s="307" t="str">
        <f>IF(ISBLANK($J$755),"",IF(ISBLANK($L$755),"",IF(Mai!$E46&gt;=$J$755,IF(Mai!$E46&lt;=$L$755,IF(ISBLANK(Mai!S46),"",Mai!S46),""),"")))</f>
        <v/>
      </c>
      <c r="G291" s="308" t="str">
        <f t="shared" si="18"/>
        <v/>
      </c>
      <c r="H291" s="309" t="str">
        <f t="shared" si="19"/>
        <v/>
      </c>
      <c r="I291" s="310" t="str">
        <f>IF(ISBLANK($J$755),"",IF(ISBLANK($L$755),"",IF(Mai!$E46&gt;=$J$755,IF(Mai!$E46&lt;=$L$755,COUNTIF(Mai!L46:L46,"&gt;=0"),""))))</f>
        <v/>
      </c>
      <c r="J291" s="300"/>
      <c r="K291" s="300"/>
      <c r="L291" s="300"/>
      <c r="M291" s="302"/>
    </row>
    <row r="292" spans="1:13" ht="9.9499999999999993" hidden="1" customHeight="1" x14ac:dyDescent="0.2">
      <c r="A292" s="301"/>
      <c r="B292" s="305"/>
      <c r="C292" s="305" t="str">
        <f>IF(ISBLANK($J$755),"",IF(ISBLANK($L$755),"",IF(Mai!$E47&gt;=$J$755,IF(Mai!$E47&lt;=$L$755,IF(ISBLANK(Mai!G47),"",Mai!G47),""),"")))</f>
        <v/>
      </c>
      <c r="D292" s="305"/>
      <c r="E292" s="305" t="str">
        <f>IF(ISBLANK($J$755),"",IF(ISBLANK($L$755),"",IF(Mai!$E47&gt;=$J$755,IF(Mai!$E47&lt;=$L$755,IF(ISBLANK(Mai!R47),"",Mai!R47),""),"")))</f>
        <v/>
      </c>
      <c r="F292" s="307" t="str">
        <f>IF(ISBLANK($J$755),"",IF(ISBLANK($L$755),"",IF(Mai!$E47&gt;=$J$755,IF(Mai!$E47&lt;=$L$755,IF(ISBLANK(Mai!S47),"",Mai!S47),""),"")))</f>
        <v/>
      </c>
      <c r="G292" s="308" t="str">
        <f t="shared" si="18"/>
        <v/>
      </c>
      <c r="H292" s="309" t="str">
        <f t="shared" si="19"/>
        <v/>
      </c>
      <c r="I292" s="310" t="str">
        <f>IF(ISBLANK($J$755),"",IF(ISBLANK($L$755),"",IF(Mai!$E47&gt;=$J$755,IF(Mai!$E47&lt;=$L$755,COUNTIF(Mai!L47:L47,"&gt;=0"),""))))</f>
        <v/>
      </c>
      <c r="J292" s="300"/>
      <c r="K292" s="300"/>
      <c r="L292" s="300"/>
      <c r="M292" s="302"/>
    </row>
    <row r="293" spans="1:13" ht="9.9499999999999993" hidden="1" customHeight="1" x14ac:dyDescent="0.2">
      <c r="A293" s="301"/>
      <c r="B293" s="305"/>
      <c r="C293" s="305" t="str">
        <f>IF(ISBLANK($J$755),"",IF(ISBLANK($L$755),"",IF(Mai!$E48&gt;=$J$755,IF(Mai!$E48&lt;=$L$755,IF(ISBLANK(Mai!G48),"",Mai!G48),""),"")))</f>
        <v/>
      </c>
      <c r="D293" s="305"/>
      <c r="E293" s="305" t="str">
        <f>IF(ISBLANK($J$755),"",IF(ISBLANK($L$755),"",IF(Mai!$E48&gt;=$J$755,IF(Mai!$E48&lt;=$L$755,IF(ISBLANK(Mai!R48),"",Mai!R48),""),"")))</f>
        <v/>
      </c>
      <c r="F293" s="307" t="str">
        <f>IF(ISBLANK($J$755),"",IF(ISBLANK($L$755),"",IF(Mai!$E48&gt;=$J$755,IF(Mai!$E48&lt;=$L$755,IF(ISBLANK(Mai!S48),"",Mai!S48),""),"")))</f>
        <v/>
      </c>
      <c r="G293" s="308" t="str">
        <f t="shared" si="18"/>
        <v/>
      </c>
      <c r="H293" s="309" t="str">
        <f t="shared" si="19"/>
        <v/>
      </c>
      <c r="I293" s="310" t="str">
        <f>IF(ISBLANK($J$755),"",IF(ISBLANK($L$755),"",IF(Mai!$E48&gt;=$J$755,IF(Mai!$E48&lt;=$L$755,COUNTIF(Mai!L48:L48,"&gt;=0"),""))))</f>
        <v/>
      </c>
      <c r="J293" s="300"/>
      <c r="K293" s="300"/>
      <c r="L293" s="300"/>
      <c r="M293" s="302"/>
    </row>
    <row r="294" spans="1:13" ht="9.9499999999999993" hidden="1" customHeight="1" x14ac:dyDescent="0.2">
      <c r="A294" s="301"/>
      <c r="B294" s="305"/>
      <c r="C294" s="305" t="str">
        <f>IF(ISBLANK($J$755),"",IF(ISBLANK($L$755),"",IF(Mai!$E49&gt;=$J$755,IF(Mai!$E49&lt;=$L$755,IF(ISBLANK(Mai!G49),"",Mai!G49),""),"")))</f>
        <v/>
      </c>
      <c r="D294" s="305"/>
      <c r="E294" s="305" t="str">
        <f>IF(ISBLANK($J$755),"",IF(ISBLANK($L$755),"",IF(Mai!$E49&gt;=$J$755,IF(Mai!$E49&lt;=$L$755,IF(ISBLANK(Mai!R49),"",Mai!R49),""),"")))</f>
        <v/>
      </c>
      <c r="F294" s="307" t="str">
        <f>IF(ISBLANK($J$755),"",IF(ISBLANK($L$755),"",IF(Mai!$E49&gt;=$J$755,IF(Mai!$E49&lt;=$L$755,IF(ISBLANK(Mai!S49),"",Mai!S49),""),"")))</f>
        <v/>
      </c>
      <c r="G294" s="308" t="str">
        <f t="shared" si="18"/>
        <v/>
      </c>
      <c r="H294" s="309" t="str">
        <f t="shared" si="19"/>
        <v/>
      </c>
      <c r="I294" s="310" t="str">
        <f>IF(ISBLANK($J$755),"",IF(ISBLANK($L$755),"",IF(Mai!$E49&gt;=$J$755,IF(Mai!$E49&lt;=$L$755,COUNTIF(Mai!L49:L49,"&gt;=0"),""))))</f>
        <v/>
      </c>
      <c r="J294" s="300"/>
      <c r="K294" s="300"/>
      <c r="L294" s="300"/>
      <c r="M294" s="302"/>
    </row>
    <row r="295" spans="1:13" ht="9.9499999999999993" hidden="1" customHeight="1" x14ac:dyDescent="0.2">
      <c r="A295" s="301"/>
      <c r="B295" s="305"/>
      <c r="C295" s="305" t="str">
        <f>IF(ISBLANK($J$755),"",IF(ISBLANK($L$755),"",IF(Mai!$E50&gt;=$J$755,IF(Mai!$E50&lt;=$L$755,IF(ISBLANK(Mai!G50),"",Mai!G50),""),"")))</f>
        <v/>
      </c>
      <c r="D295" s="305"/>
      <c r="E295" s="305" t="str">
        <f>IF(ISBLANK($J$755),"",IF(ISBLANK($L$755),"",IF(Mai!$E50&gt;=$J$755,IF(Mai!$E50&lt;=$L$755,IF(ISBLANK(Mai!R50),"",Mai!R50),""),"")))</f>
        <v/>
      </c>
      <c r="F295" s="307" t="str">
        <f>IF(ISBLANK($J$755),"",IF(ISBLANK($L$755),"",IF(Mai!$E50&gt;=$J$755,IF(Mai!$E50&lt;=$L$755,IF(ISBLANK(Mai!S50),"",Mai!S50),""),"")))</f>
        <v/>
      </c>
      <c r="G295" s="308" t="str">
        <f t="shared" si="18"/>
        <v/>
      </c>
      <c r="H295" s="309" t="str">
        <f t="shared" si="19"/>
        <v/>
      </c>
      <c r="I295" s="310" t="str">
        <f>IF(ISBLANK($J$755),"",IF(ISBLANK($L$755),"",IF(Mai!$E50&gt;=$J$755,IF(Mai!$E50&lt;=$L$755,COUNTIF(Mai!L50:L50,"&gt;=0"),""))))</f>
        <v/>
      </c>
      <c r="J295" s="300"/>
      <c r="K295" s="300"/>
      <c r="L295" s="300"/>
      <c r="M295" s="302"/>
    </row>
    <row r="296" spans="1:13" ht="9.9499999999999993" hidden="1" customHeight="1" x14ac:dyDescent="0.2">
      <c r="A296" s="301"/>
      <c r="B296" s="305"/>
      <c r="C296" s="305" t="str">
        <f>IF(ISBLANK($J$755),"",IF(ISBLANK($L$755),"",IF(Mai!$E51&gt;=$J$755,IF(Mai!$E51&lt;=$L$755,IF(ISBLANK(Mai!G51),"",Mai!G51),""),"")))</f>
        <v/>
      </c>
      <c r="D296" s="305"/>
      <c r="E296" s="305" t="str">
        <f>IF(ISBLANK($J$755),"",IF(ISBLANK($L$755),"",IF(Mai!$E51&gt;=$J$755,IF(Mai!$E51&lt;=$L$755,IF(ISBLANK(Mai!R51),"",Mai!R51),""),"")))</f>
        <v/>
      </c>
      <c r="F296" s="307" t="str">
        <f>IF(ISBLANK($J$755),"",IF(ISBLANK($L$755),"",IF(Mai!$E51&gt;=$J$755,IF(Mai!$E51&lt;=$L$755,IF(ISBLANK(Mai!S51),"",Mai!S51),""),"")))</f>
        <v/>
      </c>
      <c r="G296" s="308" t="str">
        <f t="shared" si="18"/>
        <v/>
      </c>
      <c r="H296" s="309" t="str">
        <f t="shared" si="19"/>
        <v/>
      </c>
      <c r="I296" s="310" t="str">
        <f>IF(ISBLANK($J$755),"",IF(ISBLANK($L$755),"",IF(Mai!$E51&gt;=$J$755,IF(Mai!$E51&lt;=$L$755,COUNTIF(Mai!L51:L51,"&gt;=0"),""))))</f>
        <v/>
      </c>
      <c r="J296" s="300"/>
      <c r="K296" s="300"/>
      <c r="L296" s="300"/>
      <c r="M296" s="302"/>
    </row>
    <row r="297" spans="1:13" ht="9.9499999999999993" hidden="1" customHeight="1" x14ac:dyDescent="0.2">
      <c r="A297" s="301"/>
      <c r="B297" s="305"/>
      <c r="C297" s="305" t="str">
        <f>IF(ISBLANK($J$755),"",IF(ISBLANK($L$755),"",IF(Mai!$E52&gt;=$J$755,IF(Mai!$E52&lt;=$L$755,IF(ISBLANK(Mai!G52),"",Mai!G52),""),"")))</f>
        <v/>
      </c>
      <c r="D297" s="305"/>
      <c r="E297" s="305" t="str">
        <f>IF(ISBLANK($J$755),"",IF(ISBLANK($L$755),"",IF(Mai!$E52&gt;=$J$755,IF(Mai!$E52&lt;=$L$755,IF(ISBLANK(Mai!R52),"",Mai!R52),""),"")))</f>
        <v/>
      </c>
      <c r="F297" s="307" t="str">
        <f>IF(ISBLANK($J$755),"",IF(ISBLANK($L$755),"",IF(Mai!$E52&gt;=$J$755,IF(Mai!$E52&lt;=$L$755,IF(ISBLANK(Mai!S52),"",Mai!S52),""),"")))</f>
        <v/>
      </c>
      <c r="G297" s="308" t="str">
        <f t="shared" si="18"/>
        <v/>
      </c>
      <c r="H297" s="309" t="str">
        <f t="shared" si="19"/>
        <v/>
      </c>
      <c r="I297" s="310" t="str">
        <f>IF(ISBLANK($J$755),"",IF(ISBLANK($L$755),"",IF(Mai!$E52&gt;=$J$755,IF(Mai!$E52&lt;=$L$755,COUNTIF(Mai!L52:L52,"&gt;=0"),""))))</f>
        <v/>
      </c>
      <c r="J297" s="300"/>
      <c r="K297" s="300"/>
      <c r="L297" s="300"/>
      <c r="M297" s="302"/>
    </row>
    <row r="298" spans="1:13" ht="9.9499999999999993" hidden="1" customHeight="1" x14ac:dyDescent="0.2">
      <c r="A298" s="301"/>
      <c r="B298" s="305"/>
      <c r="C298" s="305" t="str">
        <f>IF(ISBLANK($J$755),"",IF(ISBLANK($L$755),"",IF(Mai!$E53&gt;=$J$755,IF(Mai!$E53&lt;=$L$755,IF(ISBLANK(Mai!G53),"",Mai!G53),""),"")))</f>
        <v/>
      </c>
      <c r="D298" s="305"/>
      <c r="E298" s="305" t="str">
        <f>IF(ISBLANK($J$755),"",IF(ISBLANK($L$755),"",IF(Mai!$E53&gt;=$J$755,IF(Mai!$E53&lt;=$L$755,IF(ISBLANK(Mai!R53),"",Mai!R53),""),"")))</f>
        <v/>
      </c>
      <c r="F298" s="307" t="str">
        <f>IF(ISBLANK($J$755),"",IF(ISBLANK($L$755),"",IF(Mai!$E53&gt;=$J$755,IF(Mai!$E53&lt;=$L$755,IF(ISBLANK(Mai!S53),"",Mai!S53),""),"")))</f>
        <v/>
      </c>
      <c r="G298" s="308" t="str">
        <f t="shared" si="18"/>
        <v/>
      </c>
      <c r="H298" s="309" t="str">
        <f t="shared" si="19"/>
        <v/>
      </c>
      <c r="I298" s="310" t="str">
        <f>IF(ISBLANK($J$755),"",IF(ISBLANK($L$755),"",IF(Mai!$E53&gt;=$J$755,IF(Mai!$E53&lt;=$L$755,COUNTIF(Mai!L53:L53,"&gt;=0"),""))))</f>
        <v/>
      </c>
      <c r="J298" s="300"/>
      <c r="K298" s="300"/>
      <c r="L298" s="300"/>
      <c r="M298" s="302"/>
    </row>
    <row r="299" spans="1:13" ht="9.9499999999999993" hidden="1" customHeight="1" x14ac:dyDescent="0.2">
      <c r="A299" s="301"/>
      <c r="B299" s="305"/>
      <c r="C299" s="305" t="str">
        <f>IF(ISBLANK($J$755),"",IF(ISBLANK($L$755),"",IF(Mai!$E54&gt;=$J$755,IF(Mai!$E54&lt;=$L$755,IF(ISBLANK(Mai!G54),"",Mai!G54),""),"")))</f>
        <v/>
      </c>
      <c r="D299" s="305"/>
      <c r="E299" s="305" t="str">
        <f>IF(ISBLANK($J$755),"",IF(ISBLANK($L$755),"",IF(Mai!$E54&gt;=$J$755,IF(Mai!$E54&lt;=$L$755,IF(ISBLANK(Mai!R54),"",Mai!R54),""),"")))</f>
        <v/>
      </c>
      <c r="F299" s="307" t="str">
        <f>IF(ISBLANK($J$755),"",IF(ISBLANK($L$755),"",IF(Mai!$E54&gt;=$J$755,IF(Mai!$E54&lt;=$L$755,IF(ISBLANK(Mai!S54),"",Mai!S54),""),"")))</f>
        <v/>
      </c>
      <c r="G299" s="308" t="str">
        <f t="shared" si="18"/>
        <v/>
      </c>
      <c r="H299" s="309" t="str">
        <f t="shared" si="19"/>
        <v/>
      </c>
      <c r="I299" s="310" t="str">
        <f>IF(ISBLANK($J$755),"",IF(ISBLANK($L$755),"",IF(Mai!$E54&gt;=$J$755,IF(Mai!$E54&lt;=$L$755,COUNTIF(Mai!L54:L54,"&gt;=0"),""))))</f>
        <v/>
      </c>
      <c r="J299" s="300"/>
      <c r="K299" s="300"/>
      <c r="L299" s="300"/>
      <c r="M299" s="302"/>
    </row>
    <row r="300" spans="1:13" ht="9.9499999999999993" hidden="1" customHeight="1" x14ac:dyDescent="0.2">
      <c r="A300" s="301"/>
      <c r="B300" s="305"/>
      <c r="C300" s="305" t="str">
        <f>IF(ISBLANK($J$755),"",IF(ISBLANK($L$755),"",IF(Mai!$E55&gt;=$J$755,IF(Mai!$E55&lt;=$L$755,IF(ISBLANK(Mai!G55),"",Mai!G55),""),"")))</f>
        <v/>
      </c>
      <c r="D300" s="305"/>
      <c r="E300" s="305" t="str">
        <f>IF(ISBLANK($J$755),"",IF(ISBLANK($L$755),"",IF(Mai!$E55&gt;=$J$755,IF(Mai!$E55&lt;=$L$755,IF(ISBLANK(Mai!R55),"",Mai!R55),""),"")))</f>
        <v/>
      </c>
      <c r="F300" s="307" t="str">
        <f>IF(ISBLANK($J$755),"",IF(ISBLANK($L$755),"",IF(Mai!$E55&gt;=$J$755,IF(Mai!$E55&lt;=$L$755,IF(ISBLANK(Mai!S55),"",Mai!S55),""),"")))</f>
        <v/>
      </c>
      <c r="G300" s="308" t="str">
        <f t="shared" si="18"/>
        <v/>
      </c>
      <c r="H300" s="309" t="str">
        <f t="shared" si="19"/>
        <v/>
      </c>
      <c r="I300" s="310" t="str">
        <f>IF(ISBLANK($J$755),"",IF(ISBLANK($L$755),"",IF(Mai!$E55&gt;=$J$755,IF(Mai!$E55&lt;=$L$755,COUNTIF(Mai!L55:L55,"&gt;=0"),""))))</f>
        <v/>
      </c>
      <c r="J300" s="300"/>
      <c r="K300" s="300"/>
      <c r="L300" s="300"/>
      <c r="M300" s="302"/>
    </row>
    <row r="301" spans="1:13" ht="9.9499999999999993" hidden="1" customHeight="1" x14ac:dyDescent="0.2">
      <c r="A301" s="301"/>
      <c r="B301" s="305"/>
      <c r="C301" s="305" t="str">
        <f>IF(ISBLANK($J$755),"",IF(ISBLANK($L$755),"",IF(Mai!$E56&gt;=$J$755,IF(Mai!$E56&lt;=$L$755,IF(ISBLANK(Mai!G56),"",Mai!G56),""),"")))</f>
        <v/>
      </c>
      <c r="D301" s="305"/>
      <c r="E301" s="305" t="str">
        <f>IF(ISBLANK($J$755),"",IF(ISBLANK($L$755),"",IF(Mai!$E56&gt;=$J$755,IF(Mai!$E56&lt;=$L$755,IF(ISBLANK(Mai!R56),"",Mai!R56),""),"")))</f>
        <v/>
      </c>
      <c r="F301" s="307" t="str">
        <f>IF(ISBLANK($J$755),"",IF(ISBLANK($L$755),"",IF(Mai!$E56&gt;=$J$755,IF(Mai!$E56&lt;=$L$755,IF(ISBLANK(Mai!S56),"",Mai!S56),""),"")))</f>
        <v/>
      </c>
      <c r="G301" s="308" t="str">
        <f t="shared" si="18"/>
        <v/>
      </c>
      <c r="H301" s="309" t="str">
        <f t="shared" si="19"/>
        <v/>
      </c>
      <c r="I301" s="310" t="str">
        <f>IF(ISBLANK($J$755),"",IF(ISBLANK($L$755),"",IF(Mai!$E56&gt;=$J$755,IF(Mai!$E56&lt;=$L$755,COUNTIF(Mai!L56:L56,"&gt;=0"),""))))</f>
        <v/>
      </c>
      <c r="J301" s="300"/>
      <c r="K301" s="300"/>
      <c r="L301" s="300"/>
      <c r="M301" s="302"/>
    </row>
    <row r="302" spans="1:13" ht="9.9499999999999993" hidden="1" customHeight="1" x14ac:dyDescent="0.2">
      <c r="A302" s="301"/>
      <c r="B302" s="305"/>
      <c r="C302" s="305" t="str">
        <f>IF(ISBLANK($J$755),"",IF(ISBLANK($L$755),"",IF(Mai!$E57&gt;=$J$755,IF(Mai!$E57&lt;=$L$755,IF(ISBLANK(Mai!G57),"",Mai!G57),""),"")))</f>
        <v/>
      </c>
      <c r="D302" s="305"/>
      <c r="E302" s="305" t="str">
        <f>IF(ISBLANK($J$755),"",IF(ISBLANK($L$755),"",IF(Mai!$E57&gt;=$J$755,IF(Mai!$E57&lt;=$L$755,IF(ISBLANK(Mai!R57),"",Mai!R57),""),"")))</f>
        <v/>
      </c>
      <c r="F302" s="307" t="str">
        <f>IF(ISBLANK($J$755),"",IF(ISBLANK($L$755),"",IF(Mai!$E57&gt;=$J$755,IF(Mai!$E57&lt;=$L$755,IF(ISBLANK(Mai!S57),"",Mai!S57),""),"")))</f>
        <v/>
      </c>
      <c r="G302" s="308" t="str">
        <f t="shared" si="18"/>
        <v/>
      </c>
      <c r="H302" s="309" t="str">
        <f t="shared" si="19"/>
        <v/>
      </c>
      <c r="I302" s="310" t="str">
        <f>IF(ISBLANK($J$755),"",IF(ISBLANK($L$755),"",IF(Mai!$E57&gt;=$J$755,IF(Mai!$E57&lt;=$L$755,COUNTIF(Mai!L57:L57,"&gt;=0"),""))))</f>
        <v/>
      </c>
      <c r="J302" s="300"/>
      <c r="K302" s="300"/>
      <c r="L302" s="300"/>
      <c r="M302" s="302"/>
    </row>
    <row r="303" spans="1:13" ht="9.9499999999999993" hidden="1" customHeight="1" x14ac:dyDescent="0.2">
      <c r="A303" s="301"/>
      <c r="B303" s="305"/>
      <c r="C303" s="305" t="str">
        <f>IF(ISBLANK($J$755),"",IF(ISBLANK($L$755),"",IF(Mai!$E58&gt;=$J$755,IF(Mai!$E58&lt;=$L$755,IF(ISBLANK(Mai!G58),"",Mai!G58),""),"")))</f>
        <v/>
      </c>
      <c r="D303" s="305"/>
      <c r="E303" s="305" t="str">
        <f>IF(ISBLANK($J$755),"",IF(ISBLANK($L$755),"",IF(Mai!$E58&gt;=$J$755,IF(Mai!$E58&lt;=$L$755,IF(ISBLANK(Mai!R58),"",Mai!R58),""),"")))</f>
        <v/>
      </c>
      <c r="F303" s="307" t="str">
        <f>IF(ISBLANK($J$755),"",IF(ISBLANK($L$755),"",IF(Mai!$E58&gt;=$J$755,IF(Mai!$E58&lt;=$L$755,IF(ISBLANK(Mai!S58),"",Mai!S58),""),"")))</f>
        <v/>
      </c>
      <c r="G303" s="308" t="str">
        <f t="shared" si="18"/>
        <v/>
      </c>
      <c r="H303" s="309" t="str">
        <f t="shared" si="19"/>
        <v/>
      </c>
      <c r="I303" s="310" t="str">
        <f>IF(ISBLANK($J$755),"",IF(ISBLANK($L$755),"",IF(Mai!$E58&gt;=$J$755,IF(Mai!$E58&lt;=$L$755,COUNTIF(Mai!L58:L58,"&gt;=0"),""))))</f>
        <v/>
      </c>
      <c r="J303" s="300"/>
      <c r="K303" s="300"/>
      <c r="L303" s="300"/>
      <c r="M303" s="302"/>
    </row>
    <row r="304" spans="1:13" ht="9.9499999999999993" hidden="1" customHeight="1" x14ac:dyDescent="0.2">
      <c r="A304" s="301"/>
      <c r="B304" s="305"/>
      <c r="C304" s="305" t="str">
        <f>IF(ISBLANK($J$755),"",IF(ISBLANK($L$755),"",IF(Mai!$E59&gt;=$J$755,IF(Mai!$E59&lt;=$L$755,IF(ISBLANK(Mai!G59),"",Mai!G59),""),"")))</f>
        <v/>
      </c>
      <c r="D304" s="305"/>
      <c r="E304" s="305" t="str">
        <f>IF(ISBLANK($J$755),"",IF(ISBLANK($L$755),"",IF(Mai!$E59&gt;=$J$755,IF(Mai!$E59&lt;=$L$755,IF(ISBLANK(Mai!R59),"",Mai!R59),""),"")))</f>
        <v/>
      </c>
      <c r="F304" s="307" t="str">
        <f>IF(ISBLANK($J$755),"",IF(ISBLANK($L$755),"",IF(Mai!$E59&gt;=$J$755,IF(Mai!$E59&lt;=$L$755,IF(ISBLANK(Mai!S59),"",Mai!S59),""),"")))</f>
        <v/>
      </c>
      <c r="G304" s="308" t="str">
        <f t="shared" si="18"/>
        <v/>
      </c>
      <c r="H304" s="309" t="str">
        <f t="shared" si="19"/>
        <v/>
      </c>
      <c r="I304" s="310" t="str">
        <f>IF(ISBLANK($J$755),"",IF(ISBLANK($L$755),"",IF(Mai!$E59&gt;=$J$755,IF(Mai!$E59&lt;=$L$755,COUNTIF(Mai!L59:L59,"&gt;=0"),""))))</f>
        <v/>
      </c>
      <c r="J304" s="300"/>
      <c r="K304" s="300"/>
      <c r="L304" s="300"/>
      <c r="M304" s="302"/>
    </row>
    <row r="305" spans="1:13" ht="9.9499999999999993" hidden="1" customHeight="1" x14ac:dyDescent="0.2">
      <c r="A305" s="301"/>
      <c r="B305" s="305"/>
      <c r="C305" s="305" t="str">
        <f>IF(ISBLANK($J$755),"",IF(ISBLANK($L$755),"",IF(Mai!$E60&gt;=$J$755,IF(Mai!$E60&lt;=$L$755,IF(ISBLANK(Mai!G60),"",Mai!G60),""),"")))</f>
        <v/>
      </c>
      <c r="D305" s="305"/>
      <c r="E305" s="305" t="str">
        <f>IF(ISBLANK($J$755),"",IF(ISBLANK($L$755),"",IF(Mai!$E60&gt;=$J$755,IF(Mai!$E60&lt;=$L$755,IF(ISBLANK(Mai!R60),"",Mai!R60),""),"")))</f>
        <v/>
      </c>
      <c r="F305" s="307" t="str">
        <f>IF(ISBLANK($J$755),"",IF(ISBLANK($L$755),"",IF(Mai!$E60&gt;=$J$755,IF(Mai!$E60&lt;=$L$755,IF(ISBLANK(Mai!S60),"",Mai!S60),""),"")))</f>
        <v/>
      </c>
      <c r="G305" s="308" t="str">
        <f t="shared" si="18"/>
        <v/>
      </c>
      <c r="H305" s="309" t="str">
        <f t="shared" si="19"/>
        <v/>
      </c>
      <c r="I305" s="310" t="str">
        <f>IF(ISBLANK($J$755),"",IF(ISBLANK($L$755),"",IF(Mai!$E60&gt;=$J$755,IF(Mai!$E60&lt;=$L$755,COUNTIF(Mai!L60:L60,"&gt;=0"),""))))</f>
        <v/>
      </c>
      <c r="J305" s="300"/>
      <c r="K305" s="300"/>
      <c r="L305" s="300"/>
      <c r="M305" s="302"/>
    </row>
    <row r="306" spans="1:13" ht="9.9499999999999993" hidden="1" customHeight="1" x14ac:dyDescent="0.2">
      <c r="A306" s="301"/>
      <c r="B306" s="305"/>
      <c r="C306" s="305" t="str">
        <f>IF(ISBLANK($J$755),"",IF(ISBLANK($L$755),"",IF(Mai!$E61&gt;=$J$755,IF(Mai!$E61&lt;=$L$755,IF(ISBLANK(Mai!G61),"",Mai!G61),""),"")))</f>
        <v/>
      </c>
      <c r="D306" s="305"/>
      <c r="E306" s="305" t="str">
        <f>IF(ISBLANK($J$755),"",IF(ISBLANK($L$755),"",IF(Mai!$E61&gt;=$J$755,IF(Mai!$E61&lt;=$L$755,IF(ISBLANK(Mai!R61),"",Mai!R61),""),"")))</f>
        <v/>
      </c>
      <c r="F306" s="307" t="str">
        <f>IF(ISBLANK($J$755),"",IF(ISBLANK($L$755),"",IF(Mai!$E61&gt;=$J$755,IF(Mai!$E61&lt;=$L$755,IF(ISBLANK(Mai!S61),"",Mai!S61),""),"")))</f>
        <v/>
      </c>
      <c r="G306" s="308" t="str">
        <f t="shared" si="18"/>
        <v/>
      </c>
      <c r="H306" s="309" t="str">
        <f t="shared" si="19"/>
        <v/>
      </c>
      <c r="I306" s="310" t="str">
        <f>IF(ISBLANK($J$755),"",IF(ISBLANK($L$755),"",IF(Mai!$E61&gt;=$J$755,IF(Mai!$E61&lt;=$L$755,COUNTIF(Mai!L61:L61,"&gt;=0"),""))))</f>
        <v/>
      </c>
      <c r="J306" s="300"/>
      <c r="K306" s="300"/>
      <c r="L306" s="300"/>
      <c r="M306" s="302"/>
    </row>
    <row r="307" spans="1:13" ht="9.9499999999999993" hidden="1" customHeight="1" x14ac:dyDescent="0.2">
      <c r="A307" s="301"/>
      <c r="B307" s="305"/>
      <c r="C307" s="305" t="str">
        <f>IF(ISBLANK($J$755),"",IF(ISBLANK($L$755),"",IF(Mai!$E62&gt;=$J$755,IF(Mai!$E62&lt;=$L$755,IF(ISBLANK(Mai!G62),"",Mai!G62),""),"")))</f>
        <v/>
      </c>
      <c r="D307" s="305"/>
      <c r="E307" s="305" t="str">
        <f>IF(ISBLANK($J$755),"",IF(ISBLANK($L$755),"",IF(Mai!$E62&gt;=$J$755,IF(Mai!$E62&lt;=$L$755,IF(ISBLANK(Mai!R62),"",Mai!R62),""),"")))</f>
        <v/>
      </c>
      <c r="F307" s="307" t="str">
        <f>IF(ISBLANK($J$755),"",IF(ISBLANK($L$755),"",IF(Mai!$E62&gt;=$J$755,IF(Mai!$E62&lt;=$L$755,IF(ISBLANK(Mai!S62),"",Mai!S62),""),"")))</f>
        <v/>
      </c>
      <c r="G307" s="308" t="str">
        <f t="shared" si="18"/>
        <v/>
      </c>
      <c r="H307" s="309" t="str">
        <f t="shared" si="19"/>
        <v/>
      </c>
      <c r="I307" s="310" t="str">
        <f>IF(ISBLANK($J$755),"",IF(ISBLANK($L$755),"",IF(Mai!$E62&gt;=$J$755,IF(Mai!$E62&lt;=$L$755,COUNTIF(Mai!L62:L62,"&gt;=0"),""))))</f>
        <v/>
      </c>
      <c r="J307" s="300"/>
      <c r="K307" s="300"/>
      <c r="L307" s="300"/>
      <c r="M307" s="302"/>
    </row>
    <row r="308" spans="1:13" ht="9.9499999999999993" hidden="1" customHeight="1" x14ac:dyDescent="0.2">
      <c r="A308" s="301"/>
      <c r="B308" s="305"/>
      <c r="C308" s="305" t="str">
        <f>IF(ISBLANK($J$755),"",IF(ISBLANK($L$755),"",IF(Mai!$E63&gt;=$J$755,IF(Mai!$E63&lt;=$L$755,IF(ISBLANK(Mai!G63),"",Mai!G63),""),"")))</f>
        <v/>
      </c>
      <c r="D308" s="305"/>
      <c r="E308" s="305" t="str">
        <f>IF(ISBLANK($J$755),"",IF(ISBLANK($L$755),"",IF(Mai!$E63&gt;=$J$755,IF(Mai!$E63&lt;=$L$755,IF(ISBLANK(Mai!R63),"",Mai!R63),""),"")))</f>
        <v/>
      </c>
      <c r="F308" s="307" t="str">
        <f>IF(ISBLANK($J$755),"",IF(ISBLANK($L$755),"",IF(Mai!$E63&gt;=$J$755,IF(Mai!$E63&lt;=$L$755,IF(ISBLANK(Mai!S63),"",Mai!S63),""),"")))</f>
        <v/>
      </c>
      <c r="G308" s="308" t="str">
        <f t="shared" si="18"/>
        <v/>
      </c>
      <c r="H308" s="309" t="str">
        <f t="shared" si="19"/>
        <v/>
      </c>
      <c r="I308" s="310" t="str">
        <f>IF(ISBLANK($J$755),"",IF(ISBLANK($L$755),"",IF(Mai!$E63&gt;=$J$755,IF(Mai!$E63&lt;=$L$755,COUNTIF(Mai!L63:L63,"&gt;=0"),""))))</f>
        <v/>
      </c>
      <c r="J308" s="300"/>
      <c r="K308" s="300"/>
      <c r="L308" s="300"/>
      <c r="M308" s="302"/>
    </row>
    <row r="309" spans="1:13" ht="9.9499999999999993" hidden="1" customHeight="1" x14ac:dyDescent="0.2">
      <c r="A309" s="301"/>
      <c r="B309" s="305"/>
      <c r="C309" s="305" t="str">
        <f>IF(ISBLANK($J$755),"",IF(ISBLANK($L$755),"",IF(Mai!$E64&gt;=$J$755,IF(Mai!$E64&lt;=$L$755,IF(ISBLANK(Mai!G64),"",Mai!G64),""),"")))</f>
        <v/>
      </c>
      <c r="D309" s="305"/>
      <c r="E309" s="305" t="str">
        <f>IF(ISBLANK($J$755),"",IF(ISBLANK($L$755),"",IF(Mai!$E64&gt;=$J$755,IF(Mai!$E64&lt;=$L$755,IF(ISBLANK(Mai!R64),"",Mai!R64),""),"")))</f>
        <v/>
      </c>
      <c r="F309" s="307" t="str">
        <f>IF(ISBLANK($J$755),"",IF(ISBLANK($L$755),"",IF(Mai!$E64&gt;=$J$755,IF(Mai!$E64&lt;=$L$755,IF(ISBLANK(Mai!S64),"",Mai!S64),""),"")))</f>
        <v/>
      </c>
      <c r="G309" s="308" t="str">
        <f t="shared" si="18"/>
        <v/>
      </c>
      <c r="H309" s="309" t="str">
        <f t="shared" si="19"/>
        <v/>
      </c>
      <c r="I309" s="310" t="str">
        <f>IF(ISBLANK($J$755),"",IF(ISBLANK($L$755),"",IF(Mai!$E64&gt;=$J$755,IF(Mai!$E64&lt;=$L$755,COUNTIF(Mai!L64:L64,"&gt;=0"),""))))</f>
        <v/>
      </c>
      <c r="J309" s="300"/>
      <c r="K309" s="300"/>
      <c r="L309" s="300"/>
      <c r="M309" s="302"/>
    </row>
    <row r="310" spans="1:13" ht="9.9499999999999993" hidden="1" customHeight="1" x14ac:dyDescent="0.2">
      <c r="A310" s="301"/>
      <c r="B310" s="305"/>
      <c r="C310" s="305" t="str">
        <f>IF(ISBLANK($J$755),"",IF(ISBLANK($L$755),"",IF(Mai!$E65&gt;=$J$755,IF(Mai!$E65&lt;=$L$755,IF(ISBLANK(Mai!G65),"",Mai!G65),""),"")))</f>
        <v/>
      </c>
      <c r="D310" s="305"/>
      <c r="E310" s="305" t="str">
        <f>IF(ISBLANK($J$755),"",IF(ISBLANK($L$755),"",IF(Mai!$E65&gt;=$J$755,IF(Mai!$E65&lt;=$L$755,IF(ISBLANK(Mai!R65),"",Mai!R65),""),"")))</f>
        <v/>
      </c>
      <c r="F310" s="307" t="str">
        <f>IF(ISBLANK($J$755),"",IF(ISBLANK($L$755),"",IF(Mai!$E65&gt;=$J$755,IF(Mai!$E65&lt;=$L$755,IF(ISBLANK(Mai!S65),"",Mai!S65),""),"")))</f>
        <v/>
      </c>
      <c r="G310" s="308" t="str">
        <f t="shared" si="18"/>
        <v/>
      </c>
      <c r="H310" s="309" t="str">
        <f t="shared" si="19"/>
        <v/>
      </c>
      <c r="I310" s="310" t="str">
        <f>IF(ISBLANK($J$755),"",IF(ISBLANK($L$755),"",IF(Mai!$E65&gt;=$J$755,IF(Mai!$E65&lt;=$L$755,COUNTIF(Mai!L65:L65,"&gt;=0"),""))))</f>
        <v/>
      </c>
      <c r="J310" s="300"/>
      <c r="K310" s="300"/>
      <c r="L310" s="300"/>
      <c r="M310" s="302"/>
    </row>
    <row r="311" spans="1:13" ht="9.9499999999999993" hidden="1" customHeight="1" x14ac:dyDescent="0.2">
      <c r="A311" s="301"/>
      <c r="B311" s="305"/>
      <c r="C311" s="305" t="str">
        <f>IF(ISBLANK($J$755),"",IF(ISBLANK($L$755),"",IF(Mai!$E66&gt;=$J$755,IF(Mai!$E66&lt;=$L$755,IF(ISBLANK(Mai!G66),"",Mai!G66),""),"")))</f>
        <v/>
      </c>
      <c r="D311" s="305"/>
      <c r="E311" s="305" t="str">
        <f>IF(ISBLANK($J$755),"",IF(ISBLANK($L$755),"",IF(Mai!$E66&gt;=$J$755,IF(Mai!$E66&lt;=$L$755,IF(ISBLANK(Mai!R66),"",Mai!R66),""),"")))</f>
        <v/>
      </c>
      <c r="F311" s="307" t="str">
        <f>IF(ISBLANK($J$755),"",IF(ISBLANK($L$755),"",IF(Mai!$E66&gt;=$J$755,IF(Mai!$E66&lt;=$L$755,IF(ISBLANK(Mai!S66),"",Mai!S66),""),"")))</f>
        <v/>
      </c>
      <c r="G311" s="308" t="str">
        <f t="shared" si="18"/>
        <v/>
      </c>
      <c r="H311" s="309" t="str">
        <f t="shared" si="19"/>
        <v/>
      </c>
      <c r="I311" s="310" t="str">
        <f>IF(ISBLANK($J$755),"",IF(ISBLANK($L$755),"",IF(Mai!$E66&gt;=$J$755,IF(Mai!$E66&lt;=$L$755,COUNTIF(Mai!L66:L66,"&gt;=0"),""))))</f>
        <v/>
      </c>
      <c r="J311" s="300"/>
      <c r="K311" s="300"/>
      <c r="L311" s="300"/>
      <c r="M311" s="302"/>
    </row>
    <row r="312" spans="1:13" ht="9.9499999999999993" hidden="1" customHeight="1" x14ac:dyDescent="0.2">
      <c r="A312" s="301"/>
      <c r="B312" s="305"/>
      <c r="C312" s="305" t="str">
        <f>IF(ISBLANK($J$755),"",IF(ISBLANK($L$755),"",IF(Mai!$E67&gt;=$J$755,IF(Mai!$E67&lt;=$L$755,IF(ISBLANK(Mai!G67),"",Mai!G67),""),"")))</f>
        <v/>
      </c>
      <c r="D312" s="305"/>
      <c r="E312" s="305" t="str">
        <f>IF(ISBLANK($J$755),"",IF(ISBLANK($L$755),"",IF(Mai!$E67&gt;=$J$755,IF(Mai!$E67&lt;=$L$755,IF(ISBLANK(Mai!R67),"",Mai!R67),""),"")))</f>
        <v/>
      </c>
      <c r="F312" s="307" t="str">
        <f>IF(ISBLANK($J$755),"",IF(ISBLANK($L$755),"",IF(Mai!$E67&gt;=$J$755,IF(Mai!$E67&lt;=$L$755,IF(ISBLANK(Mai!S67),"",Mai!S67),""),"")))</f>
        <v/>
      </c>
      <c r="G312" s="308" t="str">
        <f t="shared" si="18"/>
        <v/>
      </c>
      <c r="H312" s="309" t="str">
        <f t="shared" si="19"/>
        <v/>
      </c>
      <c r="I312" s="310" t="str">
        <f>IF(ISBLANK($J$755),"",IF(ISBLANK($L$755),"",IF(Mai!$E67&gt;=$J$755,IF(Mai!$E67&lt;=$L$755,COUNTIF(Mai!L67:L67,"&gt;=0"),""))))</f>
        <v/>
      </c>
      <c r="J312" s="300"/>
      <c r="K312" s="300"/>
      <c r="L312" s="300"/>
      <c r="M312" s="302"/>
    </row>
    <row r="313" spans="1:13" ht="9.9499999999999993" hidden="1" customHeight="1" x14ac:dyDescent="0.2">
      <c r="A313" s="301"/>
      <c r="B313" s="305"/>
      <c r="C313" s="305" t="str">
        <f>IF(ISBLANK($J$755),"",IF(ISBLANK($L$755),"",IF(Mai!$E68&gt;=$J$755,IF(Mai!$E68&lt;=$L$755,IF(ISBLANK(Mai!G68),"",Mai!G68),""),"")))</f>
        <v/>
      </c>
      <c r="D313" s="305"/>
      <c r="E313" s="305" t="str">
        <f>IF(ISBLANK($J$755),"",IF(ISBLANK($L$755),"",IF(Mai!$E68&gt;=$J$755,IF(Mai!$E68&lt;=$L$755,IF(ISBLANK(Mai!R68),"",Mai!R68),""),"")))</f>
        <v/>
      </c>
      <c r="F313" s="307" t="str">
        <f>IF(ISBLANK($J$755),"",IF(ISBLANK($L$755),"",IF(Mai!$E68&gt;=$J$755,IF(Mai!$E68&lt;=$L$755,IF(ISBLANK(Mai!S68),"",Mai!S68),""),"")))</f>
        <v/>
      </c>
      <c r="G313" s="308" t="str">
        <f t="shared" si="18"/>
        <v/>
      </c>
      <c r="H313" s="309" t="str">
        <f t="shared" si="19"/>
        <v/>
      </c>
      <c r="I313" s="310" t="str">
        <f>IF(ISBLANK($J$755),"",IF(ISBLANK($L$755),"",IF(Mai!$E68&gt;=$J$755,IF(Mai!$E68&lt;=$L$755,COUNTIF(Mai!L68:L68,"&gt;=0"),""))))</f>
        <v/>
      </c>
      <c r="J313" s="300"/>
      <c r="K313" s="300"/>
      <c r="L313" s="300"/>
      <c r="M313" s="302"/>
    </row>
    <row r="314" spans="1:13" ht="9.9499999999999993" hidden="1" customHeight="1" x14ac:dyDescent="0.2">
      <c r="A314" s="301"/>
      <c r="B314" s="305"/>
      <c r="C314" s="305" t="str">
        <f>IF(ISBLANK($J$755),"",IF(ISBLANK($L$755),"",IF(Mai!$E69&gt;=$J$755,IF(Mai!$E69&lt;=$L$755,IF(ISBLANK(Mai!G69),"",Mai!G69),""),"")))</f>
        <v/>
      </c>
      <c r="D314" s="305"/>
      <c r="E314" s="305" t="str">
        <f>IF(ISBLANK($J$755),"",IF(ISBLANK($L$755),"",IF(Mai!$E69&gt;=$J$755,IF(Mai!$E69&lt;=$L$755,IF(ISBLANK(Mai!R69),"",Mai!R69),""),"")))</f>
        <v/>
      </c>
      <c r="F314" s="307" t="str">
        <f>IF(ISBLANK($J$755),"",IF(ISBLANK($L$755),"",IF(Mai!$E69&gt;=$J$755,IF(Mai!$E69&lt;=$L$755,IF(ISBLANK(Mai!S69),"",Mai!S69),""),"")))</f>
        <v/>
      </c>
      <c r="G314" s="308" t="str">
        <f t="shared" si="18"/>
        <v/>
      </c>
      <c r="H314" s="309" t="str">
        <f t="shared" si="19"/>
        <v/>
      </c>
      <c r="I314" s="310" t="str">
        <f>IF(ISBLANK($J$755),"",IF(ISBLANK($L$755),"",IF(Mai!$E69&gt;=$J$755,IF(Mai!$E69&lt;=$L$755,COUNTIF(Mai!L69:L69,"&gt;=0"),""))))</f>
        <v/>
      </c>
      <c r="J314" s="300"/>
      <c r="K314" s="300"/>
      <c r="L314" s="300"/>
      <c r="M314" s="302"/>
    </row>
    <row r="315" spans="1:13" ht="9.9499999999999993" hidden="1" customHeight="1" x14ac:dyDescent="0.2">
      <c r="A315" s="301"/>
      <c r="B315" s="305"/>
      <c r="C315" s="305" t="str">
        <f>IF(ISBLANK($J$755),"",IF(ISBLANK($L$755),"",IF(Mai!$E70&gt;=$J$755,IF(Mai!$E70&lt;=$L$755,IF(ISBLANK(Mai!G70),"",Mai!G70),""),"")))</f>
        <v/>
      </c>
      <c r="D315" s="305"/>
      <c r="E315" s="305" t="str">
        <f>IF(ISBLANK($J$755),"",IF(ISBLANK($L$755),"",IF(Mai!$E70&gt;=$J$755,IF(Mai!$E70&lt;=$L$755,IF(ISBLANK(Mai!R70),"",Mai!R70),""),"")))</f>
        <v/>
      </c>
      <c r="F315" s="307" t="str">
        <f>IF(ISBLANK($J$755),"",IF(ISBLANK($L$755),"",IF(Mai!$E70&gt;=$J$755,IF(Mai!$E70&lt;=$L$755,IF(ISBLANK(Mai!S70),"",Mai!S70),""),"")))</f>
        <v/>
      </c>
      <c r="G315" s="308" t="str">
        <f t="shared" si="18"/>
        <v/>
      </c>
      <c r="H315" s="309" t="str">
        <f t="shared" si="19"/>
        <v/>
      </c>
      <c r="I315" s="310" t="str">
        <f>IF(ISBLANK($J$755),"",IF(ISBLANK($L$755),"",IF(Mai!$E70&gt;=$J$755,IF(Mai!$E70&lt;=$L$755,COUNTIF(Mai!L70:L70,"&gt;=0"),""))))</f>
        <v/>
      </c>
      <c r="J315" s="300"/>
      <c r="K315" s="300"/>
      <c r="L315" s="300"/>
      <c r="M315" s="302"/>
    </row>
    <row r="316" spans="1:13" ht="9.9499999999999993" hidden="1" customHeight="1" x14ac:dyDescent="0.2">
      <c r="A316" s="301"/>
      <c r="B316" s="305"/>
      <c r="C316" s="305" t="str">
        <f>IF(ISBLANK($J$755),"",IF(ISBLANK($L$755),"",IF(Mai!$E71&gt;=$J$755,IF(Mai!$E71&lt;=$L$755,IF(ISBLANK(Mai!G71),"",Mai!G71),""),"")))</f>
        <v/>
      </c>
      <c r="D316" s="305"/>
      <c r="E316" s="305" t="str">
        <f>IF(ISBLANK($J$755),"",IF(ISBLANK($L$755),"",IF(Mai!$E71&gt;=$J$755,IF(Mai!$E71&lt;=$L$755,IF(ISBLANK(Mai!R71),"",Mai!R71),""),"")))</f>
        <v/>
      </c>
      <c r="F316" s="307" t="str">
        <f>IF(ISBLANK($J$755),"",IF(ISBLANK($L$755),"",IF(Mai!$E71&gt;=$J$755,IF(Mai!$E71&lt;=$L$755,IF(ISBLANK(Mai!S71),"",Mai!S71),""),"")))</f>
        <v/>
      </c>
      <c r="G316" s="308" t="str">
        <f t="shared" si="18"/>
        <v/>
      </c>
      <c r="H316" s="309" t="str">
        <f t="shared" si="19"/>
        <v/>
      </c>
      <c r="I316" s="310" t="str">
        <f>IF(ISBLANK($J$755),"",IF(ISBLANK($L$755),"",IF(Mai!$E71&gt;=$J$755,IF(Mai!$E71&lt;=$L$755,COUNTIF(Mai!L71:L71,"&gt;=0"),""))))</f>
        <v/>
      </c>
      <c r="J316" s="300"/>
      <c r="K316" s="300"/>
      <c r="L316" s="300"/>
      <c r="M316" s="302"/>
    </row>
    <row r="317" spans="1:13" ht="9.9499999999999993" hidden="1" customHeight="1" x14ac:dyDescent="0.2">
      <c r="A317" s="301"/>
      <c r="B317" s="305"/>
      <c r="C317" s="305" t="str">
        <f>IF(ISBLANK($J$755),"",IF(ISBLANK($L$755),"",IF(Mai!$E72&gt;=$J$755,IF(Mai!$E72&lt;=$L$755,IF(ISBLANK(Mai!G72),"",Mai!G72),""),"")))</f>
        <v/>
      </c>
      <c r="D317" s="305"/>
      <c r="E317" s="305" t="str">
        <f>IF(ISBLANK($J$755),"",IF(ISBLANK($L$755),"",IF(Mai!$E72&gt;=$J$755,IF(Mai!$E72&lt;=$L$755,IF(ISBLANK(Mai!R72),"",Mai!R72),""),"")))</f>
        <v/>
      </c>
      <c r="F317" s="307" t="str">
        <f>IF(ISBLANK($J$755),"",IF(ISBLANK($L$755),"",IF(Mai!$E72&gt;=$J$755,IF(Mai!$E72&lt;=$L$755,IF(ISBLANK(Mai!S72),"",Mai!S72),""),"")))</f>
        <v/>
      </c>
      <c r="G317" s="308" t="str">
        <f t="shared" si="18"/>
        <v/>
      </c>
      <c r="H317" s="309" t="str">
        <f t="shared" si="19"/>
        <v/>
      </c>
      <c r="I317" s="310" t="str">
        <f>IF(ISBLANK($J$755),"",IF(ISBLANK($L$755),"",IF(Mai!$E72&gt;=$J$755,IF(Mai!$E72&lt;=$L$755,COUNTIF(Mai!L72:L72,"&gt;=0"),""))))</f>
        <v/>
      </c>
      <c r="J317" s="300"/>
      <c r="K317" s="300"/>
      <c r="L317" s="300"/>
      <c r="M317" s="302"/>
    </row>
    <row r="318" spans="1:13" ht="9.9499999999999993" hidden="1" customHeight="1" x14ac:dyDescent="0.2">
      <c r="A318" s="301"/>
      <c r="B318" s="305"/>
      <c r="C318" s="305" t="str">
        <f>IF(ISBLANK($J$755),"",IF(ISBLANK($L$755),"",IF(Mai!$E73&gt;=$J$755,IF(Mai!$E73&lt;=$L$755,IF(ISBLANK(Mai!G73),"",Mai!G73),""),"")))</f>
        <v/>
      </c>
      <c r="D318" s="305"/>
      <c r="E318" s="305" t="str">
        <f>IF(ISBLANK($J$755),"",IF(ISBLANK($L$755),"",IF(Mai!$E73&gt;=$J$755,IF(Mai!$E73&lt;=$L$755,IF(ISBLANK(Mai!R73),"",Mai!R73),""),"")))</f>
        <v/>
      </c>
      <c r="F318" s="307" t="str">
        <f>IF(ISBLANK($J$755),"",IF(ISBLANK($L$755),"",IF(Mai!$E73&gt;=$J$755,IF(Mai!$E73&lt;=$L$755,IF(ISBLANK(Mai!S73),"",Mai!S73),""),"")))</f>
        <v/>
      </c>
      <c r="G318" s="308" t="str">
        <f t="shared" si="18"/>
        <v/>
      </c>
      <c r="H318" s="309" t="str">
        <f t="shared" si="19"/>
        <v/>
      </c>
      <c r="I318" s="310" t="str">
        <f>IF(ISBLANK($J$755),"",IF(ISBLANK($L$755),"",IF(Mai!$E73&gt;=$J$755,IF(Mai!$E73&lt;=$L$755,COUNTIF(Mai!L73:L73,"&gt;=0"),""))))</f>
        <v/>
      </c>
      <c r="J318" s="300"/>
      <c r="K318" s="300"/>
      <c r="L318" s="300"/>
      <c r="M318" s="302"/>
    </row>
    <row r="319" spans="1:13" ht="9.9499999999999993" hidden="1" customHeight="1" x14ac:dyDescent="0.2">
      <c r="A319" s="301"/>
      <c r="B319" s="305" t="s">
        <v>128</v>
      </c>
      <c r="C319" s="305" t="str">
        <f>IF(ISBLANK($J$755),"",IF(ISBLANK($L$755),"",IF(Jun!$E9&gt;=$J$755,IF(Jun!$E9&lt;=$L$755,IF(ISBLANK(Jun!G9),"",Jun!G9),""),"")))</f>
        <v/>
      </c>
      <c r="D319" s="305" t="str">
        <f>IF(ISBLANK($J$755),"",IF(ISBLANK($L$755),"",IF(Jun!$E9&gt;=$J$755,IF(Jun!$E9&lt;=$L$755,IF(ISBLANK(Jun!I9),"",Jun!I9),""),"")))</f>
        <v/>
      </c>
      <c r="E319" s="305" t="str">
        <f>IF(ISBLANK($J$755),"",IF(ISBLANK($L$755),"",IF(Jun!$E9&gt;=$J$755,IF(Jun!$E9&lt;=$L$755,IF(ISBLANK(Jun!R9),"",Jun!R9),""),"")))</f>
        <v/>
      </c>
      <c r="F319" s="307" t="str">
        <f>IF(ISBLANK($J$755),"",IF(ISBLANK($L$755),"",IF(Jun!$E9&gt;=$J$755,IF(Jun!$E9&lt;=$L$755,IF(ISBLANK(Jun!S9),"",Jun!S9),""),"")))</f>
        <v/>
      </c>
      <c r="G319" s="308" t="str">
        <f>IF(ISNUMBER(F319),IF(F319=0,"",IF(E319=0,"",F319/E319)),"")</f>
        <v/>
      </c>
      <c r="H319" s="309" t="str">
        <f>IF(ISNUMBER(G319),IF(G319=0,"",IF(F319=0,"",E319/F319/24)),"")</f>
        <v/>
      </c>
      <c r="I319" s="310">
        <f>IF(ISBLANK($J$755),"",IF(ISBLANK($L$755),"",IF(Jun!$E9&gt;=$J$755,IF(Jun!$E9&lt;=$L$755,COUNTIF(Jun!L9:L9,"&gt;=0"),""),"")))</f>
        <v>0</v>
      </c>
      <c r="J319" s="300"/>
      <c r="K319" s="300"/>
      <c r="L319" s="300"/>
      <c r="M319" s="302"/>
    </row>
    <row r="320" spans="1:13" ht="9.9499999999999993" hidden="1" customHeight="1" x14ac:dyDescent="0.2">
      <c r="A320" s="301"/>
      <c r="B320" s="305"/>
      <c r="C320" s="305" t="str">
        <f>IF(ISBLANK($J$755),"",IF(ISBLANK($L$755),"",IF(Jun!$E10&gt;=$J$755,IF(Jun!$E10&lt;=$L$755,IF(ISBLANK(Jun!G10),"",Jun!G10),""),"")))</f>
        <v/>
      </c>
      <c r="D320" s="305" t="str">
        <f>IF(ISBLANK($J$755),"",IF(ISBLANK($L$755),"",IF(Jun!$E10&gt;=$J$755,IF(Jun!$E10&lt;=$L$755,IF(ISBLANK(Jun!I10),"",Jun!I10),""),"")))</f>
        <v/>
      </c>
      <c r="E320" s="305" t="str">
        <f>IF(ISBLANK($J$755),"",IF(ISBLANK($L$755),"",IF(Jun!$E10&gt;=$J$755,IF(Jun!$E10&lt;=$L$755,IF(ISBLANK(Jun!R10),"",Jun!R10),""),"")))</f>
        <v/>
      </c>
      <c r="F320" s="307" t="str">
        <f>IF(ISBLANK($J$755),"",IF(ISBLANK($L$755),"",IF(Jun!$E10&gt;=$J$755,IF(Jun!$E10&lt;=$L$755,IF(ISBLANK(Jun!S10),"",Jun!S10),""),"")))</f>
        <v/>
      </c>
      <c r="G320" s="308" t="str">
        <f t="shared" ref="G320:G349" si="20">IF(ISNUMBER(F320),IF(F320=0,"",IF(E320=0,"",F320/E320)),"")</f>
        <v/>
      </c>
      <c r="H320" s="309" t="str">
        <f t="shared" ref="H320:H349" si="21">IF(ISNUMBER(G320),IF(G320=0,"",IF(F320=0,"",E320/F320/24)),"")</f>
        <v/>
      </c>
      <c r="I320" s="310">
        <f>IF(ISBLANK($J$755),"",IF(ISBLANK($L$755),"",IF(Jun!$E10&gt;=$J$755,IF(Jun!$E10&lt;=$L$755,COUNTIF(Jun!L10:L10,"&gt;=0"),""),"")))</f>
        <v>0</v>
      </c>
      <c r="J320" s="300"/>
      <c r="K320" s="300"/>
      <c r="L320" s="300"/>
      <c r="M320" s="302"/>
    </row>
    <row r="321" spans="1:13" ht="9.9499999999999993" hidden="1" customHeight="1" x14ac:dyDescent="0.2">
      <c r="A321" s="301"/>
      <c r="B321" s="305"/>
      <c r="C321" s="305" t="str">
        <f>IF(ISBLANK($J$755),"",IF(ISBLANK($L$755),"",IF(Jun!$E11&gt;=$J$755,IF(Jun!$E11&lt;=$L$755,IF(ISBLANK(Jun!G11),"",Jun!G11),""),"")))</f>
        <v/>
      </c>
      <c r="D321" s="305" t="str">
        <f>IF(ISBLANK($J$755),"",IF(ISBLANK($L$755),"",IF(Jun!$E11&gt;=$J$755,IF(Jun!$E11&lt;=$L$755,IF(ISBLANK(Jun!I11),"",Jun!I11),""),"")))</f>
        <v/>
      </c>
      <c r="E321" s="305" t="str">
        <f>IF(ISBLANK($J$755),"",IF(ISBLANK($L$755),"",IF(Jun!$E11&gt;=$J$755,IF(Jun!$E11&lt;=$L$755,IF(ISBLANK(Jun!R11),"",Jun!R11),""),"")))</f>
        <v/>
      </c>
      <c r="F321" s="307" t="str">
        <f>IF(ISBLANK($J$755),"",IF(ISBLANK($L$755),"",IF(Jun!$E11&gt;=$J$755,IF(Jun!$E11&lt;=$L$755,IF(ISBLANK(Jun!S11),"",Jun!S11),""),"")))</f>
        <v/>
      </c>
      <c r="G321" s="308" t="str">
        <f t="shared" si="20"/>
        <v/>
      </c>
      <c r="H321" s="309" t="str">
        <f t="shared" si="21"/>
        <v/>
      </c>
      <c r="I321" s="310">
        <f>IF(ISBLANK($J$755),"",IF(ISBLANK($L$755),"",IF(Jun!$E11&gt;=$J$755,IF(Jun!$E11&lt;=$L$755,COUNTIF(Jun!L11:L11,"&gt;=0"),""),"")))</f>
        <v>0</v>
      </c>
      <c r="J321" s="300"/>
      <c r="K321" s="300"/>
      <c r="L321" s="300"/>
      <c r="M321" s="302"/>
    </row>
    <row r="322" spans="1:13" ht="9.9499999999999993" hidden="1" customHeight="1" x14ac:dyDescent="0.2">
      <c r="A322" s="301"/>
      <c r="B322" s="305"/>
      <c r="C322" s="305" t="str">
        <f>IF(ISBLANK($J$755),"",IF(ISBLANK($L$755),"",IF(Jun!$E12&gt;=$J$755,IF(Jun!$E12&lt;=$L$755,IF(ISBLANK(Jun!G12),"",Jun!G12),""),"")))</f>
        <v/>
      </c>
      <c r="D322" s="305" t="str">
        <f>IF(ISBLANK($J$755),"",IF(ISBLANK($L$755),"",IF(Jun!$E12&gt;=$J$755,IF(Jun!$E12&lt;=$L$755,IF(ISBLANK(Jun!I12),"",Jun!I12),""),"")))</f>
        <v/>
      </c>
      <c r="E322" s="305" t="str">
        <f>IF(ISBLANK($J$755),"",IF(ISBLANK($L$755),"",IF(Jun!$E12&gt;=$J$755,IF(Jun!$E12&lt;=$L$755,IF(ISBLANK(Jun!R12),"",Jun!R12),""),"")))</f>
        <v/>
      </c>
      <c r="F322" s="307" t="str">
        <f>IF(ISBLANK($J$755),"",IF(ISBLANK($L$755),"",IF(Jun!$E12&gt;=$J$755,IF(Jun!$E12&lt;=$L$755,IF(ISBLANK(Jun!S12),"",Jun!S12),""),"")))</f>
        <v/>
      </c>
      <c r="G322" s="308" t="str">
        <f t="shared" si="20"/>
        <v/>
      </c>
      <c r="H322" s="309" t="str">
        <f t="shared" si="21"/>
        <v/>
      </c>
      <c r="I322" s="310">
        <f>IF(ISBLANK($J$755),"",IF(ISBLANK($L$755),"",IF(Jun!$E12&gt;=$J$755,IF(Jun!$E12&lt;=$L$755,COUNTIF(Jun!L12:L12,"&gt;=0"),""),"")))</f>
        <v>0</v>
      </c>
      <c r="J322" s="300"/>
      <c r="K322" s="300"/>
      <c r="L322" s="300"/>
      <c r="M322" s="302"/>
    </row>
    <row r="323" spans="1:13" ht="9.9499999999999993" hidden="1" customHeight="1" x14ac:dyDescent="0.2">
      <c r="A323" s="301"/>
      <c r="B323" s="305"/>
      <c r="C323" s="305" t="str">
        <f>IF(ISBLANK($J$755),"",IF(ISBLANK($L$755),"",IF(Jun!$E13&gt;=$J$755,IF(Jun!$E13&lt;=$L$755,IF(ISBLANK(Jun!G13),"",Jun!G13),""),"")))</f>
        <v/>
      </c>
      <c r="D323" s="305" t="str">
        <f>IF(ISBLANK($J$755),"",IF(ISBLANK($L$755),"",IF(Jun!$E13&gt;=$J$755,IF(Jun!$E13&lt;=$L$755,IF(ISBLANK(Jun!I13),"",Jun!I13),""),"")))</f>
        <v/>
      </c>
      <c r="E323" s="305" t="str">
        <f>IF(ISBLANK($J$755),"",IF(ISBLANK($L$755),"",IF(Jun!$E13&gt;=$J$755,IF(Jun!$E13&lt;=$L$755,IF(ISBLANK(Jun!R13),"",Jun!R13),""),"")))</f>
        <v/>
      </c>
      <c r="F323" s="307" t="str">
        <f>IF(ISBLANK($J$755),"",IF(ISBLANK($L$755),"",IF(Jun!$E13&gt;=$J$755,IF(Jun!$E13&lt;=$L$755,IF(ISBLANK(Jun!S13),"",Jun!S13),""),"")))</f>
        <v/>
      </c>
      <c r="G323" s="308" t="str">
        <f t="shared" si="20"/>
        <v/>
      </c>
      <c r="H323" s="309" t="str">
        <f t="shared" si="21"/>
        <v/>
      </c>
      <c r="I323" s="310">
        <f>IF(ISBLANK($J$755),"",IF(ISBLANK($L$755),"",IF(Jun!$E13&gt;=$J$755,IF(Jun!$E13&lt;=$L$755,COUNTIF(Jun!L13:L13,"&gt;=0"),""),"")))</f>
        <v>0</v>
      </c>
      <c r="J323" s="300"/>
      <c r="K323" s="300"/>
      <c r="L323" s="300"/>
      <c r="M323" s="302"/>
    </row>
    <row r="324" spans="1:13" ht="9.9499999999999993" hidden="1" customHeight="1" x14ac:dyDescent="0.2">
      <c r="A324" s="301"/>
      <c r="B324" s="305"/>
      <c r="C324" s="305" t="str">
        <f>IF(ISBLANK($J$755),"",IF(ISBLANK($L$755),"",IF(Jun!$E14&gt;=$J$755,IF(Jun!$E14&lt;=$L$755,IF(ISBLANK(Jun!G14),"",Jun!G14),""),"")))</f>
        <v/>
      </c>
      <c r="D324" s="305" t="str">
        <f>IF(ISBLANK($J$755),"",IF(ISBLANK($L$755),"",IF(Jun!$E14&gt;=$J$755,IF(Jun!$E14&lt;=$L$755,IF(ISBLANK(Jun!I14),"",Jun!I14),""),"")))</f>
        <v/>
      </c>
      <c r="E324" s="305" t="str">
        <f>IF(ISBLANK($J$755),"",IF(ISBLANK($L$755),"",IF(Jun!$E14&gt;=$J$755,IF(Jun!$E14&lt;=$L$755,IF(ISBLANK(Jun!R14),"",Jun!R14),""),"")))</f>
        <v/>
      </c>
      <c r="F324" s="307" t="str">
        <f>IF(ISBLANK($J$755),"",IF(ISBLANK($L$755),"",IF(Jun!$E14&gt;=$J$755,IF(Jun!$E14&lt;=$L$755,IF(ISBLANK(Jun!S14),"",Jun!S14),""),"")))</f>
        <v/>
      </c>
      <c r="G324" s="308" t="str">
        <f t="shared" si="20"/>
        <v/>
      </c>
      <c r="H324" s="309" t="str">
        <f t="shared" si="21"/>
        <v/>
      </c>
      <c r="I324" s="310">
        <f>IF(ISBLANK($J$755),"",IF(ISBLANK($L$755),"",IF(Jun!$E14&gt;=$J$755,IF(Jun!$E14&lt;=$L$755,COUNTIF(Jun!L14:L14,"&gt;=0"),""),"")))</f>
        <v>0</v>
      </c>
      <c r="J324" s="300"/>
      <c r="K324" s="300"/>
      <c r="L324" s="300"/>
      <c r="M324" s="302"/>
    </row>
    <row r="325" spans="1:13" ht="9.9499999999999993" hidden="1" customHeight="1" x14ac:dyDescent="0.2">
      <c r="A325" s="301"/>
      <c r="B325" s="305"/>
      <c r="C325" s="305" t="str">
        <f>IF(ISBLANK($J$755),"",IF(ISBLANK($L$755),"",IF(Jun!$E15&gt;=$J$755,IF(Jun!$E15&lt;=$L$755,IF(ISBLANK(Jun!G15),"",Jun!G15),""),"")))</f>
        <v/>
      </c>
      <c r="D325" s="305" t="str">
        <f>IF(ISBLANK($J$755),"",IF(ISBLANK($L$755),"",IF(Jun!$E15&gt;=$J$755,IF(Jun!$E15&lt;=$L$755,IF(ISBLANK(Jun!I15),"",Jun!I15),""),"")))</f>
        <v/>
      </c>
      <c r="E325" s="305" t="str">
        <f>IF(ISBLANK($J$755),"",IF(ISBLANK($L$755),"",IF(Jun!$E15&gt;=$J$755,IF(Jun!$E15&lt;=$L$755,IF(ISBLANK(Jun!R15),"",Jun!R15),""),"")))</f>
        <v/>
      </c>
      <c r="F325" s="307" t="str">
        <f>IF(ISBLANK($J$755),"",IF(ISBLANK($L$755),"",IF(Jun!$E15&gt;=$J$755,IF(Jun!$E15&lt;=$L$755,IF(ISBLANK(Jun!S15),"",Jun!S15),""),"")))</f>
        <v/>
      </c>
      <c r="G325" s="308" t="str">
        <f t="shared" si="20"/>
        <v/>
      </c>
      <c r="H325" s="309" t="str">
        <f t="shared" si="21"/>
        <v/>
      </c>
      <c r="I325" s="310">
        <f>IF(ISBLANK($J$755),"",IF(ISBLANK($L$755),"",IF(Jun!$E15&gt;=$J$755,IF(Jun!$E15&lt;=$L$755,COUNTIF(Jun!L15:L15,"&gt;=0"),""),"")))</f>
        <v>0</v>
      </c>
      <c r="J325" s="300"/>
      <c r="K325" s="300"/>
      <c r="L325" s="300"/>
      <c r="M325" s="302"/>
    </row>
    <row r="326" spans="1:13" ht="9.9499999999999993" hidden="1" customHeight="1" x14ac:dyDescent="0.2">
      <c r="A326" s="301"/>
      <c r="B326" s="305"/>
      <c r="C326" s="305" t="str">
        <f>IF(ISBLANK($J$755),"",IF(ISBLANK($L$755),"",IF(Jun!$E16&gt;=$J$755,IF(Jun!$E16&lt;=$L$755,IF(ISBLANK(Jun!G16),"",Jun!G16),""),"")))</f>
        <v/>
      </c>
      <c r="D326" s="305" t="str">
        <f>IF(ISBLANK($J$755),"",IF(ISBLANK($L$755),"",IF(Jun!$E16&gt;=$J$755,IF(Jun!$E16&lt;=$L$755,IF(ISBLANK(Jun!I16),"",Jun!I16),""),"")))</f>
        <v/>
      </c>
      <c r="E326" s="305" t="str">
        <f>IF(ISBLANK($J$755),"",IF(ISBLANK($L$755),"",IF(Jun!$E16&gt;=$J$755,IF(Jun!$E16&lt;=$L$755,IF(ISBLANK(Jun!R16),"",Jun!R16),""),"")))</f>
        <v/>
      </c>
      <c r="F326" s="307" t="str">
        <f>IF(ISBLANK($J$755),"",IF(ISBLANK($L$755),"",IF(Jun!$E16&gt;=$J$755,IF(Jun!$E16&lt;=$L$755,IF(ISBLANK(Jun!S16),"",Jun!S16),""),"")))</f>
        <v/>
      </c>
      <c r="G326" s="308" t="str">
        <f t="shared" si="20"/>
        <v/>
      </c>
      <c r="H326" s="309" t="str">
        <f t="shared" si="21"/>
        <v/>
      </c>
      <c r="I326" s="310">
        <f>IF(ISBLANK($J$755),"",IF(ISBLANK($L$755),"",IF(Jun!$E16&gt;=$J$755,IF(Jun!$E16&lt;=$L$755,COUNTIF(Jun!L16:L16,"&gt;=0"),""),"")))</f>
        <v>0</v>
      </c>
      <c r="J326" s="300"/>
      <c r="K326" s="300"/>
      <c r="L326" s="300"/>
      <c r="M326" s="302"/>
    </row>
    <row r="327" spans="1:13" ht="9.9499999999999993" hidden="1" customHeight="1" x14ac:dyDescent="0.2">
      <c r="A327" s="301"/>
      <c r="B327" s="305"/>
      <c r="C327" s="305" t="str">
        <f>IF(ISBLANK($J$755),"",IF(ISBLANK($L$755),"",IF(Jun!$E17&gt;=$J$755,IF(Jun!$E17&lt;=$L$755,IF(ISBLANK(Jun!G17),"",Jun!G17),""),"")))</f>
        <v/>
      </c>
      <c r="D327" s="305" t="str">
        <f>IF(ISBLANK($J$755),"",IF(ISBLANK($L$755),"",IF(Jun!$E17&gt;=$J$755,IF(Jun!$E17&lt;=$L$755,IF(ISBLANK(Jun!I17),"",Jun!I17),""),"")))</f>
        <v/>
      </c>
      <c r="E327" s="305" t="str">
        <f>IF(ISBLANK($J$755),"",IF(ISBLANK($L$755),"",IF(Jun!$E17&gt;=$J$755,IF(Jun!$E17&lt;=$L$755,IF(ISBLANK(Jun!R17),"",Jun!R17),""),"")))</f>
        <v/>
      </c>
      <c r="F327" s="307" t="str">
        <f>IF(ISBLANK($J$755),"",IF(ISBLANK($L$755),"",IF(Jun!$E17&gt;=$J$755,IF(Jun!$E17&lt;=$L$755,IF(ISBLANK(Jun!S17),"",Jun!S17),""),"")))</f>
        <v/>
      </c>
      <c r="G327" s="308" t="str">
        <f t="shared" si="20"/>
        <v/>
      </c>
      <c r="H327" s="309" t="str">
        <f t="shared" si="21"/>
        <v/>
      </c>
      <c r="I327" s="310">
        <f>IF(ISBLANK($J$755),"",IF(ISBLANK($L$755),"",IF(Jun!$E17&gt;=$J$755,IF(Jun!$E17&lt;=$L$755,COUNTIF(Jun!L17:L17,"&gt;=0"),""),"")))</f>
        <v>0</v>
      </c>
      <c r="J327" s="300"/>
      <c r="K327" s="300"/>
      <c r="L327" s="300"/>
      <c r="M327" s="302"/>
    </row>
    <row r="328" spans="1:13" ht="9.9499999999999993" hidden="1" customHeight="1" x14ac:dyDescent="0.2">
      <c r="A328" s="301"/>
      <c r="B328" s="305"/>
      <c r="C328" s="305" t="str">
        <f>IF(ISBLANK($J$755),"",IF(ISBLANK($L$755),"",IF(Jun!$E18&gt;=$J$755,IF(Jun!$E18&lt;=$L$755,IF(ISBLANK(Jun!G18),"",Jun!G18),""),"")))</f>
        <v/>
      </c>
      <c r="D328" s="305" t="str">
        <f>IF(ISBLANK($J$755),"",IF(ISBLANK($L$755),"",IF(Jun!$E18&gt;=$J$755,IF(Jun!$E18&lt;=$L$755,IF(ISBLANK(Jun!I18),"",Jun!I18),""),"")))</f>
        <v/>
      </c>
      <c r="E328" s="305" t="str">
        <f>IF(ISBLANK($J$755),"",IF(ISBLANK($L$755),"",IF(Jun!$E18&gt;=$J$755,IF(Jun!$E18&lt;=$L$755,IF(ISBLANK(Jun!R18),"",Jun!R18),""),"")))</f>
        <v/>
      </c>
      <c r="F328" s="307" t="str">
        <f>IF(ISBLANK($J$755),"",IF(ISBLANK($L$755),"",IF(Jun!$E18&gt;=$J$755,IF(Jun!$E18&lt;=$L$755,IF(ISBLANK(Jun!S18),"",Jun!S18),""),"")))</f>
        <v/>
      </c>
      <c r="G328" s="308" t="str">
        <f t="shared" si="20"/>
        <v/>
      </c>
      <c r="H328" s="309" t="str">
        <f t="shared" si="21"/>
        <v/>
      </c>
      <c r="I328" s="310">
        <f>IF(ISBLANK($J$755),"",IF(ISBLANK($L$755),"",IF(Jun!$E18&gt;=$J$755,IF(Jun!$E18&lt;=$L$755,COUNTIF(Jun!L18:L18,"&gt;=0"),""),"")))</f>
        <v>0</v>
      </c>
      <c r="J328" s="300"/>
      <c r="K328" s="300"/>
      <c r="L328" s="300"/>
      <c r="M328" s="302"/>
    </row>
    <row r="329" spans="1:13" ht="9.9499999999999993" hidden="1" customHeight="1" x14ac:dyDescent="0.2">
      <c r="A329" s="301"/>
      <c r="B329" s="305"/>
      <c r="C329" s="305" t="str">
        <f>IF(ISBLANK($J$755),"",IF(ISBLANK($L$755),"",IF(Jun!$E19&gt;=$J$755,IF(Jun!$E19&lt;=$L$755,IF(ISBLANK(Jun!G19),"",Jun!G19),""),"")))</f>
        <v/>
      </c>
      <c r="D329" s="305" t="str">
        <f>IF(ISBLANK($J$755),"",IF(ISBLANK($L$755),"",IF(Jun!$E19&gt;=$J$755,IF(Jun!$E19&lt;=$L$755,IF(ISBLANK(Jun!I19),"",Jun!I19),""),"")))</f>
        <v/>
      </c>
      <c r="E329" s="305" t="str">
        <f>IF(ISBLANK($J$755),"",IF(ISBLANK($L$755),"",IF(Jun!$E19&gt;=$J$755,IF(Jun!$E19&lt;=$L$755,IF(ISBLANK(Jun!R19),"",Jun!R19),""),"")))</f>
        <v/>
      </c>
      <c r="F329" s="307" t="str">
        <f>IF(ISBLANK($J$755),"",IF(ISBLANK($L$755),"",IF(Jun!$E19&gt;=$J$755,IF(Jun!$E19&lt;=$L$755,IF(ISBLANK(Jun!S19),"",Jun!S19),""),"")))</f>
        <v/>
      </c>
      <c r="G329" s="308" t="str">
        <f t="shared" si="20"/>
        <v/>
      </c>
      <c r="H329" s="309" t="str">
        <f t="shared" si="21"/>
        <v/>
      </c>
      <c r="I329" s="310">
        <f>IF(ISBLANK($J$755),"",IF(ISBLANK($L$755),"",IF(Jun!$E19&gt;=$J$755,IF(Jun!$E19&lt;=$L$755,COUNTIF(Jun!L19:L19,"&gt;=0"),""),"")))</f>
        <v>0</v>
      </c>
      <c r="J329" s="300"/>
      <c r="K329" s="300"/>
      <c r="L329" s="300"/>
      <c r="M329" s="302"/>
    </row>
    <row r="330" spans="1:13" ht="9.9499999999999993" hidden="1" customHeight="1" x14ac:dyDescent="0.2">
      <c r="A330" s="301"/>
      <c r="B330" s="305"/>
      <c r="C330" s="305" t="str">
        <f>IF(ISBLANK($J$755),"",IF(ISBLANK($L$755),"",IF(Jun!$E20&gt;=$J$755,IF(Jun!$E20&lt;=$L$755,IF(ISBLANK(Jun!G20),"",Jun!G20),""),"")))</f>
        <v/>
      </c>
      <c r="D330" s="305" t="str">
        <f>IF(ISBLANK($J$755),"",IF(ISBLANK($L$755),"",IF(Jun!$E20&gt;=$J$755,IF(Jun!$E20&lt;=$L$755,IF(ISBLANK(Jun!I20),"",Jun!I20),""),"")))</f>
        <v/>
      </c>
      <c r="E330" s="305" t="str">
        <f>IF(ISBLANK($J$755),"",IF(ISBLANK($L$755),"",IF(Jun!$E20&gt;=$J$755,IF(Jun!$E20&lt;=$L$755,IF(ISBLANK(Jun!R20),"",Jun!R20),""),"")))</f>
        <v/>
      </c>
      <c r="F330" s="307" t="str">
        <f>IF(ISBLANK($J$755),"",IF(ISBLANK($L$755),"",IF(Jun!$E20&gt;=$J$755,IF(Jun!$E20&lt;=$L$755,IF(ISBLANK(Jun!S20),"",Jun!S20),""),"")))</f>
        <v/>
      </c>
      <c r="G330" s="308" t="str">
        <f t="shared" si="20"/>
        <v/>
      </c>
      <c r="H330" s="309" t="str">
        <f t="shared" si="21"/>
        <v/>
      </c>
      <c r="I330" s="310">
        <f>IF(ISBLANK($J$755),"",IF(ISBLANK($L$755),"",IF(Jun!$E20&gt;=$J$755,IF(Jun!$E20&lt;=$L$755,COUNTIF(Jun!L20:L20,"&gt;=0"),""),"")))</f>
        <v>0</v>
      </c>
      <c r="J330" s="300"/>
      <c r="K330" s="300"/>
      <c r="L330" s="300"/>
      <c r="M330" s="302"/>
    </row>
    <row r="331" spans="1:13" ht="9.9499999999999993" hidden="1" customHeight="1" x14ac:dyDescent="0.2">
      <c r="A331" s="301"/>
      <c r="B331" s="305"/>
      <c r="C331" s="305" t="str">
        <f>IF(ISBLANK($J$755),"",IF(ISBLANK($L$755),"",IF(Jun!$E21&gt;=$J$755,IF(Jun!$E21&lt;=$L$755,IF(ISBLANK(Jun!G21),"",Jun!G21),""),"")))</f>
        <v/>
      </c>
      <c r="D331" s="305" t="str">
        <f>IF(ISBLANK($J$755),"",IF(ISBLANK($L$755),"",IF(Jun!$E21&gt;=$J$755,IF(Jun!$E21&lt;=$L$755,IF(ISBLANK(Jun!I21),"",Jun!I21),""),"")))</f>
        <v/>
      </c>
      <c r="E331" s="305" t="str">
        <f>IF(ISBLANK($J$755),"",IF(ISBLANK($L$755),"",IF(Jun!$E21&gt;=$J$755,IF(Jun!$E21&lt;=$L$755,IF(ISBLANK(Jun!R21),"",Jun!R21),""),"")))</f>
        <v/>
      </c>
      <c r="F331" s="307" t="str">
        <f>IF(ISBLANK($J$755),"",IF(ISBLANK($L$755),"",IF(Jun!$E21&gt;=$J$755,IF(Jun!$E21&lt;=$L$755,IF(ISBLANK(Jun!S21),"",Jun!S21),""),"")))</f>
        <v/>
      </c>
      <c r="G331" s="308" t="str">
        <f t="shared" si="20"/>
        <v/>
      </c>
      <c r="H331" s="309" t="str">
        <f t="shared" si="21"/>
        <v/>
      </c>
      <c r="I331" s="310">
        <f>IF(ISBLANK($J$755),"",IF(ISBLANK($L$755),"",IF(Jun!$E21&gt;=$J$755,IF(Jun!$E21&lt;=$L$755,COUNTIF(Jun!L21:L21,"&gt;=0"),""),"")))</f>
        <v>0</v>
      </c>
      <c r="J331" s="300"/>
      <c r="K331" s="300"/>
      <c r="L331" s="300"/>
      <c r="M331" s="302"/>
    </row>
    <row r="332" spans="1:13" ht="9.9499999999999993" hidden="1" customHeight="1" x14ac:dyDescent="0.2">
      <c r="A332" s="301"/>
      <c r="B332" s="305"/>
      <c r="C332" s="305" t="str">
        <f>IF(ISBLANK($J$755),"",IF(ISBLANK($L$755),"",IF(Jun!$E22&gt;=$J$755,IF(Jun!$E22&lt;=$L$755,IF(ISBLANK(Jun!G22),"",Jun!G22),""),"")))</f>
        <v/>
      </c>
      <c r="D332" s="305" t="str">
        <f>IF(ISBLANK($J$755),"",IF(ISBLANK($L$755),"",IF(Jun!$E22&gt;=$J$755,IF(Jun!$E22&lt;=$L$755,IF(ISBLANK(Jun!I22),"",Jun!I22),""),"")))</f>
        <v/>
      </c>
      <c r="E332" s="305" t="str">
        <f>IF(ISBLANK($J$755),"",IF(ISBLANK($L$755),"",IF(Jun!$E22&gt;=$J$755,IF(Jun!$E22&lt;=$L$755,IF(ISBLANK(Jun!R22),"",Jun!R22),""),"")))</f>
        <v/>
      </c>
      <c r="F332" s="307" t="str">
        <f>IF(ISBLANK($J$755),"",IF(ISBLANK($L$755),"",IF(Jun!$E22&gt;=$J$755,IF(Jun!$E22&lt;=$L$755,IF(ISBLANK(Jun!S22),"",Jun!S22),""),"")))</f>
        <v/>
      </c>
      <c r="G332" s="308" t="str">
        <f t="shared" si="20"/>
        <v/>
      </c>
      <c r="H332" s="309" t="str">
        <f t="shared" si="21"/>
        <v/>
      </c>
      <c r="I332" s="310">
        <f>IF(ISBLANK($J$755),"",IF(ISBLANK($L$755),"",IF(Jun!$E22&gt;=$J$755,IF(Jun!$E22&lt;=$L$755,COUNTIF(Jun!L22:L22,"&gt;=0"),""),"")))</f>
        <v>0</v>
      </c>
      <c r="J332" s="300"/>
      <c r="K332" s="300"/>
      <c r="L332" s="300"/>
      <c r="M332" s="302"/>
    </row>
    <row r="333" spans="1:13" ht="9.9499999999999993" hidden="1" customHeight="1" x14ac:dyDescent="0.2">
      <c r="A333" s="301"/>
      <c r="B333" s="305"/>
      <c r="C333" s="305" t="str">
        <f>IF(ISBLANK($J$755),"",IF(ISBLANK($L$755),"",IF(Jun!$E23&gt;=$J$755,IF(Jun!$E23&lt;=$L$755,IF(ISBLANK(Jun!G23),"",Jun!G23),""),"")))</f>
        <v/>
      </c>
      <c r="D333" s="305" t="str">
        <f>IF(ISBLANK($J$755),"",IF(ISBLANK($L$755),"",IF(Jun!$E23&gt;=$J$755,IF(Jun!$E23&lt;=$L$755,IF(ISBLANK(Jun!I23),"",Jun!I23),""),"")))</f>
        <v/>
      </c>
      <c r="E333" s="305" t="str">
        <f>IF(ISBLANK($J$755),"",IF(ISBLANK($L$755),"",IF(Jun!$E23&gt;=$J$755,IF(Jun!$E23&lt;=$L$755,IF(ISBLANK(Jun!R23),"",Jun!R23),""),"")))</f>
        <v/>
      </c>
      <c r="F333" s="307" t="str">
        <f>IF(ISBLANK($J$755),"",IF(ISBLANK($L$755),"",IF(Jun!$E23&gt;=$J$755,IF(Jun!$E23&lt;=$L$755,IF(ISBLANK(Jun!S23),"",Jun!S23),""),"")))</f>
        <v/>
      </c>
      <c r="G333" s="308" t="str">
        <f t="shared" si="20"/>
        <v/>
      </c>
      <c r="H333" s="309" t="str">
        <f t="shared" si="21"/>
        <v/>
      </c>
      <c r="I333" s="310">
        <f>IF(ISBLANK($J$755),"",IF(ISBLANK($L$755),"",IF(Jun!$E23&gt;=$J$755,IF(Jun!$E23&lt;=$L$755,COUNTIF(Jun!L23:L23,"&gt;=0"),""),"")))</f>
        <v>0</v>
      </c>
      <c r="J333" s="300"/>
      <c r="K333" s="300"/>
      <c r="L333" s="300"/>
      <c r="M333" s="302"/>
    </row>
    <row r="334" spans="1:13" ht="9.9499999999999993" hidden="1" customHeight="1" x14ac:dyDescent="0.2">
      <c r="A334" s="301"/>
      <c r="B334" s="305"/>
      <c r="C334" s="305" t="str">
        <f>IF(ISBLANK($J$755),"",IF(ISBLANK($L$755),"",IF(Jun!$E24&gt;=$J$755,IF(Jun!$E24&lt;=$L$755,IF(ISBLANK(Jun!G24),"",Jun!G24),""),"")))</f>
        <v/>
      </c>
      <c r="D334" s="305" t="str">
        <f>IF(ISBLANK($J$755),"",IF(ISBLANK($L$755),"",IF(Jun!$E24&gt;=$J$755,IF(Jun!$E24&lt;=$L$755,IF(ISBLANK(Jun!I24),"",Jun!I24),""),"")))</f>
        <v/>
      </c>
      <c r="E334" s="305" t="str">
        <f>IF(ISBLANK($J$755),"",IF(ISBLANK($L$755),"",IF(Jun!$E24&gt;=$J$755,IF(Jun!$E24&lt;=$L$755,IF(ISBLANK(Jun!R24),"",Jun!R24),""),"")))</f>
        <v/>
      </c>
      <c r="F334" s="307" t="str">
        <f>IF(ISBLANK($J$755),"",IF(ISBLANK($L$755),"",IF(Jun!$E24&gt;=$J$755,IF(Jun!$E24&lt;=$L$755,IF(ISBLANK(Jun!S24),"",Jun!S24),""),"")))</f>
        <v/>
      </c>
      <c r="G334" s="308" t="str">
        <f t="shared" si="20"/>
        <v/>
      </c>
      <c r="H334" s="309" t="str">
        <f t="shared" si="21"/>
        <v/>
      </c>
      <c r="I334" s="310">
        <f>IF(ISBLANK($J$755),"",IF(ISBLANK($L$755),"",IF(Jun!$E24&gt;=$J$755,IF(Jun!$E24&lt;=$L$755,COUNTIF(Jun!L24:L24,"&gt;=0"),""),"")))</f>
        <v>0</v>
      </c>
      <c r="J334" s="300"/>
      <c r="K334" s="300"/>
      <c r="L334" s="300"/>
      <c r="M334" s="302"/>
    </row>
    <row r="335" spans="1:13" ht="9.9499999999999993" hidden="1" customHeight="1" x14ac:dyDescent="0.2">
      <c r="A335" s="301"/>
      <c r="B335" s="305"/>
      <c r="C335" s="305" t="str">
        <f>IF(ISBLANK($J$755),"",IF(ISBLANK($L$755),"",IF(Jun!$E25&gt;=$J$755,IF(Jun!$E25&lt;=$L$755,IF(ISBLANK(Jun!G25),"",Jun!G25),""),"")))</f>
        <v/>
      </c>
      <c r="D335" s="305" t="str">
        <f>IF(ISBLANK($J$755),"",IF(ISBLANK($L$755),"",IF(Jun!$E25&gt;=$J$755,IF(Jun!$E25&lt;=$L$755,IF(ISBLANK(Jun!I25),"",Jun!I25),""),"")))</f>
        <v/>
      </c>
      <c r="E335" s="305" t="str">
        <f>IF(ISBLANK($J$755),"",IF(ISBLANK($L$755),"",IF(Jun!$E25&gt;=$J$755,IF(Jun!$E25&lt;=$L$755,IF(ISBLANK(Jun!R25),"",Jun!R25),""),"")))</f>
        <v/>
      </c>
      <c r="F335" s="307" t="str">
        <f>IF(ISBLANK($J$755),"",IF(ISBLANK($L$755),"",IF(Jun!$E25&gt;=$J$755,IF(Jun!$E25&lt;=$L$755,IF(ISBLANK(Jun!S25),"",Jun!S25),""),"")))</f>
        <v/>
      </c>
      <c r="G335" s="308" t="str">
        <f t="shared" si="20"/>
        <v/>
      </c>
      <c r="H335" s="309" t="str">
        <f t="shared" si="21"/>
        <v/>
      </c>
      <c r="I335" s="310">
        <f>IF(ISBLANK($J$755),"",IF(ISBLANK($L$755),"",IF(Jun!$E25&gt;=$J$755,IF(Jun!$E25&lt;=$L$755,COUNTIF(Jun!L25:L25,"&gt;=0"),""),"")))</f>
        <v>0</v>
      </c>
      <c r="J335" s="300"/>
      <c r="K335" s="300"/>
      <c r="L335" s="300"/>
      <c r="M335" s="302"/>
    </row>
    <row r="336" spans="1:13" ht="9.9499999999999993" hidden="1" customHeight="1" x14ac:dyDescent="0.2">
      <c r="A336" s="301"/>
      <c r="B336" s="305"/>
      <c r="C336" s="305" t="str">
        <f>IF(ISBLANK($J$755),"",IF(ISBLANK($L$755),"",IF(Jun!$E26&gt;=$J$755,IF(Jun!$E26&lt;=$L$755,IF(ISBLANK(Jun!G26),"",Jun!G26),""),"")))</f>
        <v/>
      </c>
      <c r="D336" s="305" t="str">
        <f>IF(ISBLANK($J$755),"",IF(ISBLANK($L$755),"",IF(Jun!$E26&gt;=$J$755,IF(Jun!$E26&lt;=$L$755,IF(ISBLANK(Jun!I26),"",Jun!I26),""),"")))</f>
        <v/>
      </c>
      <c r="E336" s="305" t="str">
        <f>IF(ISBLANK($J$755),"",IF(ISBLANK($L$755),"",IF(Jun!$E26&gt;=$J$755,IF(Jun!$E26&lt;=$L$755,IF(ISBLANK(Jun!R26),"",Jun!R26),""),"")))</f>
        <v/>
      </c>
      <c r="F336" s="307" t="str">
        <f>IF(ISBLANK($J$755),"",IF(ISBLANK($L$755),"",IF(Jun!$E26&gt;=$J$755,IF(Jun!$E26&lt;=$L$755,IF(ISBLANK(Jun!S26),"",Jun!S26),""),"")))</f>
        <v/>
      </c>
      <c r="G336" s="308" t="str">
        <f t="shared" si="20"/>
        <v/>
      </c>
      <c r="H336" s="309" t="str">
        <f t="shared" si="21"/>
        <v/>
      </c>
      <c r="I336" s="310">
        <f>IF(ISBLANK($J$755),"",IF(ISBLANK($L$755),"",IF(Jun!$E26&gt;=$J$755,IF(Jun!$E26&lt;=$L$755,COUNTIF(Jun!L26:L26,"&gt;=0"),""),"")))</f>
        <v>0</v>
      </c>
      <c r="J336" s="300"/>
      <c r="K336" s="300"/>
      <c r="L336" s="300"/>
      <c r="M336" s="302"/>
    </row>
    <row r="337" spans="1:13" ht="9.9499999999999993" hidden="1" customHeight="1" x14ac:dyDescent="0.2">
      <c r="A337" s="301"/>
      <c r="B337" s="305"/>
      <c r="C337" s="305" t="str">
        <f>IF(ISBLANK($J$755),"",IF(ISBLANK($L$755),"",IF(Jun!$E27&gt;=$J$755,IF(Jun!$E27&lt;=$L$755,IF(ISBLANK(Jun!G27),"",Jun!G27),""),"")))</f>
        <v/>
      </c>
      <c r="D337" s="305" t="str">
        <f>IF(ISBLANK($J$755),"",IF(ISBLANK($L$755),"",IF(Jun!$E27&gt;=$J$755,IF(Jun!$E27&lt;=$L$755,IF(ISBLANK(Jun!I27),"",Jun!I27),""),"")))</f>
        <v/>
      </c>
      <c r="E337" s="305" t="str">
        <f>IF(ISBLANK($J$755),"",IF(ISBLANK($L$755),"",IF(Jun!$E27&gt;=$J$755,IF(Jun!$E27&lt;=$L$755,IF(ISBLANK(Jun!R27),"",Jun!R27),""),"")))</f>
        <v/>
      </c>
      <c r="F337" s="307" t="str">
        <f>IF(ISBLANK($J$755),"",IF(ISBLANK($L$755),"",IF(Jun!$E27&gt;=$J$755,IF(Jun!$E27&lt;=$L$755,IF(ISBLANK(Jun!S27),"",Jun!S27),""),"")))</f>
        <v/>
      </c>
      <c r="G337" s="308" t="str">
        <f t="shared" si="20"/>
        <v/>
      </c>
      <c r="H337" s="309" t="str">
        <f t="shared" si="21"/>
        <v/>
      </c>
      <c r="I337" s="310">
        <f>IF(ISBLANK($J$755),"",IF(ISBLANK($L$755),"",IF(Jun!$E27&gt;=$J$755,IF(Jun!$E27&lt;=$L$755,COUNTIF(Jun!L27:L27,"&gt;=0"),""),"")))</f>
        <v>0</v>
      </c>
      <c r="J337" s="300"/>
      <c r="K337" s="300"/>
      <c r="L337" s="300"/>
      <c r="M337" s="302"/>
    </row>
    <row r="338" spans="1:13" ht="9.9499999999999993" hidden="1" customHeight="1" x14ac:dyDescent="0.2">
      <c r="A338" s="301"/>
      <c r="B338" s="305"/>
      <c r="C338" s="305" t="str">
        <f>IF(ISBLANK($J$755),"",IF(ISBLANK($L$755),"",IF(Jun!$E28&gt;=$J$755,IF(Jun!$E28&lt;=$L$755,IF(ISBLANK(Jun!G28),"",Jun!G28),""),"")))</f>
        <v/>
      </c>
      <c r="D338" s="305" t="str">
        <f>IF(ISBLANK($J$755),"",IF(ISBLANK($L$755),"",IF(Jun!$E28&gt;=$J$755,IF(Jun!$E28&lt;=$L$755,IF(ISBLANK(Jun!I28),"",Jun!I28),""),"")))</f>
        <v/>
      </c>
      <c r="E338" s="305" t="str">
        <f>IF(ISBLANK($J$755),"",IF(ISBLANK($L$755),"",IF(Jun!$E28&gt;=$J$755,IF(Jun!$E28&lt;=$L$755,IF(ISBLANK(Jun!R28),"",Jun!R28),""),"")))</f>
        <v/>
      </c>
      <c r="F338" s="307" t="str">
        <f>IF(ISBLANK($J$755),"",IF(ISBLANK($L$755),"",IF(Jun!$E28&gt;=$J$755,IF(Jun!$E28&lt;=$L$755,IF(ISBLANK(Jun!S28),"",Jun!S28),""),"")))</f>
        <v/>
      </c>
      <c r="G338" s="308" t="str">
        <f t="shared" si="20"/>
        <v/>
      </c>
      <c r="H338" s="309" t="str">
        <f t="shared" si="21"/>
        <v/>
      </c>
      <c r="I338" s="310">
        <f>IF(ISBLANK($J$755),"",IF(ISBLANK($L$755),"",IF(Jun!$E28&gt;=$J$755,IF(Jun!$E28&lt;=$L$755,COUNTIF(Jun!L28:L28,"&gt;=0"),""),"")))</f>
        <v>0</v>
      </c>
      <c r="J338" s="300"/>
      <c r="K338" s="300"/>
      <c r="L338" s="300"/>
      <c r="M338" s="302"/>
    </row>
    <row r="339" spans="1:13" ht="9.9499999999999993" hidden="1" customHeight="1" x14ac:dyDescent="0.2">
      <c r="A339" s="301"/>
      <c r="B339" s="305"/>
      <c r="C339" s="305" t="str">
        <f>IF(ISBLANK($J$755),"",IF(ISBLANK($L$755),"",IF(Jun!$E29&gt;=$J$755,IF(Jun!$E29&lt;=$L$755,IF(ISBLANK(Jun!G29),"",Jun!G29),""),"")))</f>
        <v/>
      </c>
      <c r="D339" s="305" t="str">
        <f>IF(ISBLANK($J$755),"",IF(ISBLANK($L$755),"",IF(Jun!$E29&gt;=$J$755,IF(Jun!$E29&lt;=$L$755,IF(ISBLANK(Jun!I29),"",Jun!I29),""),"")))</f>
        <v/>
      </c>
      <c r="E339" s="305" t="str">
        <f>IF(ISBLANK($J$755),"",IF(ISBLANK($L$755),"",IF(Jun!$E29&gt;=$J$755,IF(Jun!$E29&lt;=$L$755,IF(ISBLANK(Jun!R29),"",Jun!R29),""),"")))</f>
        <v/>
      </c>
      <c r="F339" s="307" t="str">
        <f>IF(ISBLANK($J$755),"",IF(ISBLANK($L$755),"",IF(Jun!$E29&gt;=$J$755,IF(Jun!$E29&lt;=$L$755,IF(ISBLANK(Jun!S29),"",Jun!S29),""),"")))</f>
        <v/>
      </c>
      <c r="G339" s="308" t="str">
        <f t="shared" si="20"/>
        <v/>
      </c>
      <c r="H339" s="309" t="str">
        <f t="shared" si="21"/>
        <v/>
      </c>
      <c r="I339" s="310">
        <f>IF(ISBLANK($J$755),"",IF(ISBLANK($L$755),"",IF(Jun!$E29&gt;=$J$755,IF(Jun!$E29&lt;=$L$755,COUNTIF(Jun!L29:L29,"&gt;=0"),""),"")))</f>
        <v>0</v>
      </c>
      <c r="J339" s="300"/>
      <c r="K339" s="300"/>
      <c r="L339" s="300"/>
      <c r="M339" s="302"/>
    </row>
    <row r="340" spans="1:13" ht="9.9499999999999993" hidden="1" customHeight="1" x14ac:dyDescent="0.2">
      <c r="A340" s="301"/>
      <c r="B340" s="305"/>
      <c r="C340" s="305" t="str">
        <f>IF(ISBLANK($J$755),"",IF(ISBLANK($L$755),"",IF(Jun!$E30&gt;=$J$755,IF(Jun!$E30&lt;=$L$755,IF(ISBLANK(Jun!G30),"",Jun!G30),""),"")))</f>
        <v/>
      </c>
      <c r="D340" s="305" t="str">
        <f>IF(ISBLANK($J$755),"",IF(ISBLANK($L$755),"",IF(Jun!$E30&gt;=$J$755,IF(Jun!$E30&lt;=$L$755,IF(ISBLANK(Jun!I30),"",Jun!I30),""),"")))</f>
        <v/>
      </c>
      <c r="E340" s="305" t="str">
        <f>IF(ISBLANK($J$755),"",IF(ISBLANK($L$755),"",IF(Jun!$E30&gt;=$J$755,IF(Jun!$E30&lt;=$L$755,IF(ISBLANK(Jun!R30),"",Jun!R30),""),"")))</f>
        <v/>
      </c>
      <c r="F340" s="307" t="str">
        <f>IF(ISBLANK($J$755),"",IF(ISBLANK($L$755),"",IF(Jun!$E30&gt;=$J$755,IF(Jun!$E30&lt;=$L$755,IF(ISBLANK(Jun!S30),"",Jun!S30),""),"")))</f>
        <v/>
      </c>
      <c r="G340" s="308" t="str">
        <f t="shared" si="20"/>
        <v/>
      </c>
      <c r="H340" s="309" t="str">
        <f t="shared" si="21"/>
        <v/>
      </c>
      <c r="I340" s="310">
        <f>IF(ISBLANK($J$755),"",IF(ISBLANK($L$755),"",IF(Jun!$E30&gt;=$J$755,IF(Jun!$E30&lt;=$L$755,COUNTIF(Jun!L30:L30,"&gt;=0"),""),"")))</f>
        <v>0</v>
      </c>
      <c r="J340" s="300"/>
      <c r="K340" s="300"/>
      <c r="L340" s="300"/>
      <c r="M340" s="302"/>
    </row>
    <row r="341" spans="1:13" ht="9.9499999999999993" hidden="1" customHeight="1" x14ac:dyDescent="0.2">
      <c r="A341" s="301"/>
      <c r="B341" s="305"/>
      <c r="C341" s="305" t="str">
        <f>IF(ISBLANK($J$755),"",IF(ISBLANK($L$755),"",IF(Jun!$E31&gt;=$J$755,IF(Jun!$E31&lt;=$L$755,IF(ISBLANK(Jun!G31),"",Jun!G31),""),"")))</f>
        <v/>
      </c>
      <c r="D341" s="305" t="str">
        <f>IF(ISBLANK($J$755),"",IF(ISBLANK($L$755),"",IF(Jun!$E31&gt;=$J$755,IF(Jun!$E31&lt;=$L$755,IF(ISBLANK(Jun!I31),"",Jun!I31),""),"")))</f>
        <v/>
      </c>
      <c r="E341" s="305" t="str">
        <f>IF(ISBLANK($J$755),"",IF(ISBLANK($L$755),"",IF(Jun!$E31&gt;=$J$755,IF(Jun!$E31&lt;=$L$755,IF(ISBLANK(Jun!R31),"",Jun!R31),""),"")))</f>
        <v/>
      </c>
      <c r="F341" s="307" t="str">
        <f>IF(ISBLANK($J$755),"",IF(ISBLANK($L$755),"",IF(Jun!$E31&gt;=$J$755,IF(Jun!$E31&lt;=$L$755,IF(ISBLANK(Jun!S31),"",Jun!S31),""),"")))</f>
        <v/>
      </c>
      <c r="G341" s="308" t="str">
        <f t="shared" si="20"/>
        <v/>
      </c>
      <c r="H341" s="309" t="str">
        <f t="shared" si="21"/>
        <v/>
      </c>
      <c r="I341" s="310">
        <f>IF(ISBLANK($J$755),"",IF(ISBLANK($L$755),"",IF(Jun!$E31&gt;=$J$755,IF(Jun!$E31&lt;=$L$755,COUNTIF(Jun!L31:L31,"&gt;=0"),""),"")))</f>
        <v>0</v>
      </c>
      <c r="J341" s="300"/>
      <c r="K341" s="300"/>
      <c r="L341" s="300"/>
      <c r="M341" s="302"/>
    </row>
    <row r="342" spans="1:13" ht="9.9499999999999993" hidden="1" customHeight="1" x14ac:dyDescent="0.2">
      <c r="A342" s="301"/>
      <c r="B342" s="305"/>
      <c r="C342" s="305" t="str">
        <f>IF(ISBLANK($J$755),"",IF(ISBLANK($L$755),"",IF(Jun!$E32&gt;=$J$755,IF(Jun!$E32&lt;=$L$755,IF(ISBLANK(Jun!G32),"",Jun!G32),""),"")))</f>
        <v/>
      </c>
      <c r="D342" s="305" t="str">
        <f>IF(ISBLANK($J$755),"",IF(ISBLANK($L$755),"",IF(Jun!$E32&gt;=$J$755,IF(Jun!$E32&lt;=$L$755,IF(ISBLANK(Jun!I32),"",Jun!I32),""),"")))</f>
        <v/>
      </c>
      <c r="E342" s="305" t="str">
        <f>IF(ISBLANK($J$755),"",IF(ISBLANK($L$755),"",IF(Jun!$E32&gt;=$J$755,IF(Jun!$E32&lt;=$L$755,IF(ISBLANK(Jun!R32),"",Jun!R32),""),"")))</f>
        <v/>
      </c>
      <c r="F342" s="307" t="str">
        <f>IF(ISBLANK($J$755),"",IF(ISBLANK($L$755),"",IF(Jun!$E32&gt;=$J$755,IF(Jun!$E32&lt;=$L$755,IF(ISBLANK(Jun!S32),"",Jun!S32),""),"")))</f>
        <v/>
      </c>
      <c r="G342" s="308" t="str">
        <f t="shared" si="20"/>
        <v/>
      </c>
      <c r="H342" s="309" t="str">
        <f t="shared" si="21"/>
        <v/>
      </c>
      <c r="I342" s="310">
        <f>IF(ISBLANK($J$755),"",IF(ISBLANK($L$755),"",IF(Jun!$E32&gt;=$J$755,IF(Jun!$E32&lt;=$L$755,COUNTIF(Jun!L32:L32,"&gt;=0"),""),"")))</f>
        <v>0</v>
      </c>
      <c r="J342" s="300"/>
      <c r="K342" s="300"/>
      <c r="L342" s="300"/>
      <c r="M342" s="302"/>
    </row>
    <row r="343" spans="1:13" ht="9.9499999999999993" hidden="1" customHeight="1" x14ac:dyDescent="0.2">
      <c r="A343" s="301"/>
      <c r="B343" s="305"/>
      <c r="C343" s="305" t="str">
        <f>IF(ISBLANK($J$755),"",IF(ISBLANK($L$755),"",IF(Jun!$E33&gt;=$J$755,IF(Jun!$E33&lt;=$L$755,IF(ISBLANK(Jun!G33),"",Jun!G33),""),"")))</f>
        <v/>
      </c>
      <c r="D343" s="305" t="str">
        <f>IF(ISBLANK($J$755),"",IF(ISBLANK($L$755),"",IF(Jun!$E33&gt;=$J$755,IF(Jun!$E33&lt;=$L$755,IF(ISBLANK(Jun!I33),"",Jun!I33),""),"")))</f>
        <v/>
      </c>
      <c r="E343" s="305" t="str">
        <f>IF(ISBLANK($J$755),"",IF(ISBLANK($L$755),"",IF(Jun!$E33&gt;=$J$755,IF(Jun!$E33&lt;=$L$755,IF(ISBLANK(Jun!R33),"",Jun!R33),""),"")))</f>
        <v/>
      </c>
      <c r="F343" s="307" t="str">
        <f>IF(ISBLANK($J$755),"",IF(ISBLANK($L$755),"",IF(Jun!$E33&gt;=$J$755,IF(Jun!$E33&lt;=$L$755,IF(ISBLANK(Jun!S33),"",Jun!S33),""),"")))</f>
        <v/>
      </c>
      <c r="G343" s="308" t="str">
        <f t="shared" si="20"/>
        <v/>
      </c>
      <c r="H343" s="309" t="str">
        <f t="shared" si="21"/>
        <v/>
      </c>
      <c r="I343" s="310">
        <f>IF(ISBLANK($J$755),"",IF(ISBLANK($L$755),"",IF(Jun!$E33&gt;=$J$755,IF(Jun!$E33&lt;=$L$755,COUNTIF(Jun!L33:L33,"&gt;=0"),""),"")))</f>
        <v>0</v>
      </c>
      <c r="J343" s="300"/>
      <c r="K343" s="300"/>
      <c r="L343" s="300"/>
      <c r="M343" s="302"/>
    </row>
    <row r="344" spans="1:13" ht="9.9499999999999993" hidden="1" customHeight="1" x14ac:dyDescent="0.2">
      <c r="A344" s="301"/>
      <c r="B344" s="305"/>
      <c r="C344" s="305" t="str">
        <f>IF(ISBLANK($J$755),"",IF(ISBLANK($L$755),"",IF(Jun!$E34&gt;=$J$755,IF(Jun!$E34&lt;=$L$755,IF(ISBLANK(Jun!G34),"",Jun!G34),""),"")))</f>
        <v/>
      </c>
      <c r="D344" s="305" t="str">
        <f>IF(ISBLANK($J$755),"",IF(ISBLANK($L$755),"",IF(Jun!$E34&gt;=$J$755,IF(Jun!$E34&lt;=$L$755,IF(ISBLANK(Jun!I34),"",Jun!I34),""),"")))</f>
        <v/>
      </c>
      <c r="E344" s="305" t="str">
        <f>IF(ISBLANK($J$755),"",IF(ISBLANK($L$755),"",IF(Jun!$E34&gt;=$J$755,IF(Jun!$E34&lt;=$L$755,IF(ISBLANK(Jun!R34),"",Jun!R34),""),"")))</f>
        <v/>
      </c>
      <c r="F344" s="307" t="str">
        <f>IF(ISBLANK($J$755),"",IF(ISBLANK($L$755),"",IF(Jun!$E34&gt;=$J$755,IF(Jun!$E34&lt;=$L$755,IF(ISBLANK(Jun!S34),"",Jun!S34),""),"")))</f>
        <v/>
      </c>
      <c r="G344" s="308" t="str">
        <f t="shared" si="20"/>
        <v/>
      </c>
      <c r="H344" s="309" t="str">
        <f t="shared" si="21"/>
        <v/>
      </c>
      <c r="I344" s="310">
        <f>IF(ISBLANK($J$755),"",IF(ISBLANK($L$755),"",IF(Jun!$E34&gt;=$J$755,IF(Jun!$E34&lt;=$L$755,COUNTIF(Jun!L34:L34,"&gt;=0"),""),"")))</f>
        <v>0</v>
      </c>
      <c r="J344" s="300"/>
      <c r="K344" s="300"/>
      <c r="L344" s="300"/>
      <c r="M344" s="302"/>
    </row>
    <row r="345" spans="1:13" ht="9.9499999999999993" hidden="1" customHeight="1" x14ac:dyDescent="0.2">
      <c r="A345" s="301"/>
      <c r="B345" s="305"/>
      <c r="C345" s="305" t="str">
        <f>IF(ISBLANK($J$755),"",IF(ISBLANK($L$755),"",IF(Jun!$E35&gt;=$J$755,IF(Jun!$E35&lt;=$L$755,IF(ISBLANK(Jun!G35),"",Jun!G35),""),"")))</f>
        <v/>
      </c>
      <c r="D345" s="305" t="str">
        <f>IF(ISBLANK($J$755),"",IF(ISBLANK($L$755),"",IF(Jun!$E35&gt;=$J$755,IF(Jun!$E35&lt;=$L$755,IF(ISBLANK(Jun!I35),"",Jun!I35),""),"")))</f>
        <v/>
      </c>
      <c r="E345" s="305" t="str">
        <f>IF(ISBLANK($J$755),"",IF(ISBLANK($L$755),"",IF(Jun!$E35&gt;=$J$755,IF(Jun!$E35&lt;=$L$755,IF(ISBLANK(Jun!R35),"",Jun!R35),""),"")))</f>
        <v/>
      </c>
      <c r="F345" s="307" t="str">
        <f>IF(ISBLANK($J$755),"",IF(ISBLANK($L$755),"",IF(Jun!$E35&gt;=$J$755,IF(Jun!$E35&lt;=$L$755,IF(ISBLANK(Jun!S35),"",Jun!S35),""),"")))</f>
        <v/>
      </c>
      <c r="G345" s="308" t="str">
        <f t="shared" si="20"/>
        <v/>
      </c>
      <c r="H345" s="309" t="str">
        <f t="shared" si="21"/>
        <v/>
      </c>
      <c r="I345" s="310">
        <f>IF(ISBLANK($J$755),"",IF(ISBLANK($L$755),"",IF(Jun!$E35&gt;=$J$755,IF(Jun!$E35&lt;=$L$755,COUNTIF(Jun!L35:L35,"&gt;=0"),""),"")))</f>
        <v>0</v>
      </c>
      <c r="J345" s="300"/>
      <c r="K345" s="300"/>
      <c r="L345" s="300"/>
      <c r="M345" s="302"/>
    </row>
    <row r="346" spans="1:13" ht="9.9499999999999993" hidden="1" customHeight="1" x14ac:dyDescent="0.2">
      <c r="A346" s="301"/>
      <c r="B346" s="305"/>
      <c r="C346" s="305" t="str">
        <f>IF(ISBLANK($J$755),"",IF(ISBLANK($L$755),"",IF(Jun!$E36&gt;=$J$755,IF(Jun!$E36&lt;=$L$755,IF(ISBLANK(Jun!G36),"",Jun!G36),""),"")))</f>
        <v/>
      </c>
      <c r="D346" s="305" t="str">
        <f>IF(ISBLANK($J$755),"",IF(ISBLANK($L$755),"",IF(Jun!$E36&gt;=$J$755,IF(Jun!$E36&lt;=$L$755,IF(ISBLANK(Jun!I36),"",Jun!I36),""),"")))</f>
        <v/>
      </c>
      <c r="E346" s="305" t="str">
        <f>IF(ISBLANK($J$755),"",IF(ISBLANK($L$755),"",IF(Jun!$E36&gt;=$J$755,IF(Jun!$E36&lt;=$L$755,IF(ISBLANK(Jun!R36),"",Jun!R36),""),"")))</f>
        <v/>
      </c>
      <c r="F346" s="307" t="str">
        <f>IF(ISBLANK($J$755),"",IF(ISBLANK($L$755),"",IF(Jun!$E36&gt;=$J$755,IF(Jun!$E36&lt;=$L$755,IF(ISBLANK(Jun!S36),"",Jun!S36),""),"")))</f>
        <v/>
      </c>
      <c r="G346" s="308" t="str">
        <f t="shared" si="20"/>
        <v/>
      </c>
      <c r="H346" s="309" t="str">
        <f t="shared" si="21"/>
        <v/>
      </c>
      <c r="I346" s="310">
        <f>IF(ISBLANK($J$755),"",IF(ISBLANK($L$755),"",IF(Jun!$E36&gt;=$J$755,IF(Jun!$E36&lt;=$L$755,COUNTIF(Jun!L36:L36,"&gt;=0"),""),"")))</f>
        <v>0</v>
      </c>
      <c r="J346" s="300"/>
      <c r="K346" s="300"/>
      <c r="L346" s="300"/>
      <c r="M346" s="302"/>
    </row>
    <row r="347" spans="1:13" ht="9.9499999999999993" hidden="1" customHeight="1" x14ac:dyDescent="0.2">
      <c r="A347" s="301"/>
      <c r="B347" s="305"/>
      <c r="C347" s="305" t="str">
        <f>IF(ISBLANK($J$755),"",IF(ISBLANK($L$755),"",IF(Jun!$E37&gt;=$J$755,IF(Jun!$E37&lt;=$L$755,IF(ISBLANK(Jun!G37),"",Jun!G37),""),"")))</f>
        <v/>
      </c>
      <c r="D347" s="305" t="str">
        <f>IF(ISBLANK($J$755),"",IF(ISBLANK($L$755),"",IF(Jun!$E37&gt;=$J$755,IF(Jun!$E37&lt;=$L$755,IF(ISBLANK(Jun!I37),"",Jun!I37),""),"")))</f>
        <v/>
      </c>
      <c r="E347" s="305" t="str">
        <f>IF(ISBLANK($J$755),"",IF(ISBLANK($L$755),"",IF(Jun!$E37&gt;=$J$755,IF(Jun!$E37&lt;=$L$755,IF(ISBLANK(Jun!R37),"",Jun!R37),""),"")))</f>
        <v/>
      </c>
      <c r="F347" s="307" t="str">
        <f>IF(ISBLANK($J$755),"",IF(ISBLANK($L$755),"",IF(Jun!$E37&gt;=$J$755,IF(Jun!$E37&lt;=$L$755,IF(ISBLANK(Jun!S37),"",Jun!S37),""),"")))</f>
        <v/>
      </c>
      <c r="G347" s="308" t="str">
        <f t="shared" si="20"/>
        <v/>
      </c>
      <c r="H347" s="309" t="str">
        <f t="shared" si="21"/>
        <v/>
      </c>
      <c r="I347" s="310">
        <f>IF(ISBLANK($J$755),"",IF(ISBLANK($L$755),"",IF(Jun!$E37&gt;=$J$755,IF(Jun!$E37&lt;=$L$755,COUNTIF(Jun!L37:L37,"&gt;=0"),""),"")))</f>
        <v>0</v>
      </c>
      <c r="J347" s="300"/>
      <c r="K347" s="300"/>
      <c r="L347" s="300"/>
      <c r="M347" s="302"/>
    </row>
    <row r="348" spans="1:13" ht="9.9499999999999993" hidden="1" customHeight="1" x14ac:dyDescent="0.2">
      <c r="A348" s="301"/>
      <c r="B348" s="305"/>
      <c r="C348" s="305" t="str">
        <f>IF(ISBLANK($J$755),"",IF(ISBLANK($L$755),"",IF(Jun!$E38&gt;=$J$755,IF(Jun!$E38&lt;=$L$755,IF(ISBLANK(Jun!G38),"",Jun!G38),""),"")))</f>
        <v/>
      </c>
      <c r="D348" s="305" t="str">
        <f>IF(ISBLANK($J$755),"",IF(ISBLANK($L$755),"",IF(Jun!$E38&gt;=$J$755,IF(Jun!$E38&lt;=$L$755,IF(ISBLANK(Jun!I38),"",Jun!I38),""),"")))</f>
        <v/>
      </c>
      <c r="E348" s="305" t="str">
        <f>IF(ISBLANK($J$755),"",IF(ISBLANK($L$755),"",IF(Jun!$E38&gt;=$J$755,IF(Jun!$E38&lt;=$L$755,IF(ISBLANK(Jun!R38),"",Jun!R38),""),"")))</f>
        <v/>
      </c>
      <c r="F348" s="307" t="str">
        <f>IF(ISBLANK($J$755),"",IF(ISBLANK($L$755),"",IF(Jun!$E38&gt;=$J$755,IF(Jun!$E38&lt;=$L$755,IF(ISBLANK(Jun!S38),"",Jun!S38),""),"")))</f>
        <v/>
      </c>
      <c r="G348" s="308" t="str">
        <f t="shared" si="20"/>
        <v/>
      </c>
      <c r="H348" s="309" t="str">
        <f t="shared" si="21"/>
        <v/>
      </c>
      <c r="I348" s="310">
        <f>IF(ISBLANK($J$755),"",IF(ISBLANK($L$755),"",IF(Jun!$E38&gt;=$J$755,IF(Jun!$E38&lt;=$L$755,COUNTIF(Jun!L38:L38,"&gt;=0"),""),"")))</f>
        <v>0</v>
      </c>
      <c r="J348" s="300"/>
      <c r="K348" s="300"/>
      <c r="L348" s="300"/>
      <c r="M348" s="302"/>
    </row>
    <row r="349" spans="1:13" ht="9.9499999999999993" hidden="1" customHeight="1" x14ac:dyDescent="0.2">
      <c r="A349" s="301"/>
      <c r="B349" s="305"/>
      <c r="C349" s="305" t="str">
        <f>IF(ISBLANK($J$755),"",IF(ISBLANK($L$755),"",IF(Jun!$E39&gt;=$J$755,IF(Jun!$E39&lt;=$L$755,IF(ISBLANK(Jun!G39),"",Jun!G39),""),"")))</f>
        <v/>
      </c>
      <c r="D349" s="305" t="str">
        <f>IF(ISBLANK($J$755),"",IF(ISBLANK($L$755),"",IF(Jun!$E39&gt;=$J$755,IF(Jun!$E39&lt;=$L$755,IF(ISBLANK(Jun!I39),"",Jun!I39),""),"")))</f>
        <v/>
      </c>
      <c r="E349" s="305" t="str">
        <f>IF(ISBLANK($J$755),"",IF(ISBLANK($L$755),"",IF(Jun!$E39&gt;=$J$755,IF(Jun!$E39&lt;=$L$755,IF(ISBLANK(Jun!R39),"",Jun!R39),""),"")))</f>
        <v/>
      </c>
      <c r="F349" s="307" t="str">
        <f>IF(ISBLANK($J$755),"",IF(ISBLANK($L$755),"",IF(Jun!$E39&gt;=$J$755,IF(Jun!$E39&lt;=$L$755,IF(ISBLANK(Jun!S39),"",Jun!S39),""),"")))</f>
        <v/>
      </c>
      <c r="G349" s="308" t="str">
        <f t="shared" si="20"/>
        <v/>
      </c>
      <c r="H349" s="309" t="str">
        <f t="shared" si="21"/>
        <v/>
      </c>
      <c r="I349" s="310" t="str">
        <f>IF(ISBLANK($J$755),"",IF(ISBLANK($L$755),"",IF(Jun!$E39&gt;=$J$755,IF(Jun!$E39&lt;=$L$755,COUNTIF(Jun!L39:L39,"&gt;=0"),""),"")))</f>
        <v/>
      </c>
      <c r="J349" s="300"/>
      <c r="K349" s="300"/>
      <c r="L349" s="300"/>
      <c r="M349" s="302"/>
    </row>
    <row r="350" spans="1:13" ht="9.9499999999999993" hidden="1" customHeight="1" x14ac:dyDescent="0.2">
      <c r="A350" s="301"/>
      <c r="B350" s="305" t="s">
        <v>346</v>
      </c>
      <c r="C350" s="305" t="str">
        <f>IF(ISBLANK($J$755),"",IF(ISBLANK($L$755),"",IF(Jun!$E43&gt;=$J$755,IF(Jun!$E43&lt;=$L$755,IF(ISBLANK(Jun!G43),"",Jun!G43),""),"")))</f>
        <v/>
      </c>
      <c r="D350" s="305"/>
      <c r="E350" s="305" t="str">
        <f>IF(ISBLANK($J$755),"",IF(ISBLANK($L$755),"",IF(Jun!$E43&gt;=$J$755,IF(Jun!$E43&lt;=$L$755,IF(ISBLANK(Jun!R43),"",Jun!R43),""),"")))</f>
        <v/>
      </c>
      <c r="F350" s="307" t="str">
        <f>IF(ISBLANK($J$755),"",IF(ISBLANK($L$755),"",IF(Jun!$E43&gt;=$J$755,IF(Jun!$E43&lt;=$L$755,IF(ISBLANK(Jun!S43),"",Jun!S43),""),"")))</f>
        <v/>
      </c>
      <c r="G350" s="308" t="str">
        <f>IF(ISNUMBER(F350),IF(F350=0,"",IF(E350=0,"",F350/E350)),"")</f>
        <v/>
      </c>
      <c r="H350" s="309" t="str">
        <f>IF(ISNUMBER(G350),IF(G350=0,"",IF(F350=0,"",E350/F350/24)),"")</f>
        <v/>
      </c>
      <c r="I350" s="310" t="str">
        <f>IF(ISBLANK($J$755),"",IF(ISBLANK($L$755),"",IF(Jun!$E43&gt;=$J$755,IF(Jun!$E43&lt;=$L$755,COUNTIF(Jun!L43:L43,"&gt;=0"),""),"")))</f>
        <v/>
      </c>
      <c r="J350" s="300"/>
      <c r="K350" s="300"/>
      <c r="L350" s="300"/>
      <c r="M350" s="302"/>
    </row>
    <row r="351" spans="1:13" ht="9.9499999999999993" hidden="1" customHeight="1" x14ac:dyDescent="0.2">
      <c r="A351" s="301"/>
      <c r="B351" s="305"/>
      <c r="C351" s="305" t="str">
        <f>IF(ISBLANK($J$755),"",IF(ISBLANK($L$755),"",IF(Jun!$E44&gt;=$J$755,IF(Jun!$E44&lt;=$L$755,IF(ISBLANK(Jun!G44),"",Jun!G44),""),"")))</f>
        <v/>
      </c>
      <c r="D351" s="305"/>
      <c r="E351" s="305" t="str">
        <f>IF(ISBLANK($J$755),"",IF(ISBLANK($L$755),"",IF(Jun!$E44&gt;=$J$755,IF(Jun!$E44&lt;=$L$755,IF(ISBLANK(Jun!R44),"",Jun!R44),""),"")))</f>
        <v/>
      </c>
      <c r="F351" s="307" t="str">
        <f>IF(ISBLANK($J$755),"",IF(ISBLANK($L$755),"",IF(Jun!$E44&gt;=$J$755,IF(Jun!$E44&lt;=$L$755,IF(ISBLANK(Jun!S44),"",Jun!S44),""),"")))</f>
        <v/>
      </c>
      <c r="G351" s="308" t="str">
        <f t="shared" ref="G351:G380" si="22">IF(ISNUMBER(F351),IF(F351=0,"",IF(E351=0,"",F351/E351)),"")</f>
        <v/>
      </c>
      <c r="H351" s="309" t="str">
        <f t="shared" ref="H351:H380" si="23">IF(ISNUMBER(G351),IF(G351=0,"",IF(F351=0,"",E351/F351/24)),"")</f>
        <v/>
      </c>
      <c r="I351" s="310" t="str">
        <f>IF(ISBLANK($J$755),"",IF(ISBLANK($L$755),"",IF(Jun!$E44&gt;=$J$755,IF(Jun!$E44&lt;=$L$755,COUNTIF(Jun!L44:L44,"&gt;=0"),""),"")))</f>
        <v/>
      </c>
      <c r="J351" s="300"/>
      <c r="K351" s="300"/>
      <c r="L351" s="300"/>
      <c r="M351" s="302"/>
    </row>
    <row r="352" spans="1:13" ht="9.9499999999999993" hidden="1" customHeight="1" x14ac:dyDescent="0.2">
      <c r="A352" s="301"/>
      <c r="B352" s="305"/>
      <c r="C352" s="305" t="str">
        <f>IF(ISBLANK($J$755),"",IF(ISBLANK($L$755),"",IF(Jun!$E45&gt;=$J$755,IF(Jun!$E45&lt;=$L$755,IF(ISBLANK(Jun!G45),"",Jun!G45),""),"")))</f>
        <v/>
      </c>
      <c r="D352" s="305"/>
      <c r="E352" s="305" t="str">
        <f>IF(ISBLANK($J$755),"",IF(ISBLANK($L$755),"",IF(Jun!$E45&gt;=$J$755,IF(Jun!$E45&lt;=$L$755,IF(ISBLANK(Jun!R45),"",Jun!R45),""),"")))</f>
        <v/>
      </c>
      <c r="F352" s="307" t="str">
        <f>IF(ISBLANK($J$755),"",IF(ISBLANK($L$755),"",IF(Jun!$E45&gt;=$J$755,IF(Jun!$E45&lt;=$L$755,IF(ISBLANK(Jun!S45),"",Jun!S45),""),"")))</f>
        <v/>
      </c>
      <c r="G352" s="308" t="str">
        <f t="shared" si="22"/>
        <v/>
      </c>
      <c r="H352" s="309" t="str">
        <f t="shared" si="23"/>
        <v/>
      </c>
      <c r="I352" s="310" t="str">
        <f>IF(ISBLANK($J$755),"",IF(ISBLANK($L$755),"",IF(Jun!$E45&gt;=$J$755,IF(Jun!$E45&lt;=$L$755,COUNTIF(Jun!L45:L45,"&gt;=0"),""),"")))</f>
        <v/>
      </c>
      <c r="J352" s="300"/>
      <c r="K352" s="300"/>
      <c r="L352" s="300"/>
      <c r="M352" s="302"/>
    </row>
    <row r="353" spans="1:13" ht="9.9499999999999993" hidden="1" customHeight="1" x14ac:dyDescent="0.2">
      <c r="A353" s="301"/>
      <c r="B353" s="305"/>
      <c r="C353" s="305" t="str">
        <f>IF(ISBLANK($J$755),"",IF(ISBLANK($L$755),"",IF(Jun!$E46&gt;=$J$755,IF(Jun!$E46&lt;=$L$755,IF(ISBLANK(Jun!G46),"",Jun!G46),""),"")))</f>
        <v/>
      </c>
      <c r="D353" s="305"/>
      <c r="E353" s="305" t="str">
        <f>IF(ISBLANK($J$755),"",IF(ISBLANK($L$755),"",IF(Jun!$E46&gt;=$J$755,IF(Jun!$E46&lt;=$L$755,IF(ISBLANK(Jun!R46),"",Jun!R46),""),"")))</f>
        <v/>
      </c>
      <c r="F353" s="307" t="str">
        <f>IF(ISBLANK($J$755),"",IF(ISBLANK($L$755),"",IF(Jun!$E46&gt;=$J$755,IF(Jun!$E46&lt;=$L$755,IF(ISBLANK(Jun!S46),"",Jun!S46),""),"")))</f>
        <v/>
      </c>
      <c r="G353" s="308" t="str">
        <f t="shared" si="22"/>
        <v/>
      </c>
      <c r="H353" s="309" t="str">
        <f t="shared" si="23"/>
        <v/>
      </c>
      <c r="I353" s="310" t="str">
        <f>IF(ISBLANK($J$755),"",IF(ISBLANK($L$755),"",IF(Jun!$E46&gt;=$J$755,IF(Jun!$E46&lt;=$L$755,COUNTIF(Jun!L46:L46,"&gt;=0"),""),"")))</f>
        <v/>
      </c>
      <c r="J353" s="300"/>
      <c r="K353" s="300"/>
      <c r="L353" s="300"/>
      <c r="M353" s="302"/>
    </row>
    <row r="354" spans="1:13" ht="9.9499999999999993" hidden="1" customHeight="1" x14ac:dyDescent="0.2">
      <c r="A354" s="301"/>
      <c r="B354" s="305"/>
      <c r="C354" s="305" t="str">
        <f>IF(ISBLANK($J$755),"",IF(ISBLANK($L$755),"",IF(Jun!$E47&gt;=$J$755,IF(Jun!$E47&lt;=$L$755,IF(ISBLANK(Jun!G47),"",Jun!G47),""),"")))</f>
        <v/>
      </c>
      <c r="D354" s="305"/>
      <c r="E354" s="305" t="str">
        <f>IF(ISBLANK($J$755),"",IF(ISBLANK($L$755),"",IF(Jun!$E47&gt;=$J$755,IF(Jun!$E47&lt;=$L$755,IF(ISBLANK(Jun!R47),"",Jun!R47),""),"")))</f>
        <v/>
      </c>
      <c r="F354" s="307" t="str">
        <f>IF(ISBLANK($J$755),"",IF(ISBLANK($L$755),"",IF(Jun!$E47&gt;=$J$755,IF(Jun!$E47&lt;=$L$755,IF(ISBLANK(Jun!S47),"",Jun!S47),""),"")))</f>
        <v/>
      </c>
      <c r="G354" s="308" t="str">
        <f t="shared" si="22"/>
        <v/>
      </c>
      <c r="H354" s="309" t="str">
        <f t="shared" si="23"/>
        <v/>
      </c>
      <c r="I354" s="310" t="str">
        <f>IF(ISBLANK($J$755),"",IF(ISBLANK($L$755),"",IF(Jun!$E47&gt;=$J$755,IF(Jun!$E47&lt;=$L$755,COUNTIF(Jun!L47:L47,"&gt;=0"),""),"")))</f>
        <v/>
      </c>
      <c r="J354" s="300"/>
      <c r="K354" s="300"/>
      <c r="L354" s="300"/>
      <c r="M354" s="302"/>
    </row>
    <row r="355" spans="1:13" ht="9.9499999999999993" hidden="1" customHeight="1" x14ac:dyDescent="0.2">
      <c r="A355" s="301"/>
      <c r="B355" s="305"/>
      <c r="C355" s="305" t="str">
        <f>IF(ISBLANK($J$755),"",IF(ISBLANK($L$755),"",IF(Jun!$E48&gt;=$J$755,IF(Jun!$E48&lt;=$L$755,IF(ISBLANK(Jun!G48),"",Jun!G48),""),"")))</f>
        <v/>
      </c>
      <c r="D355" s="305"/>
      <c r="E355" s="305" t="str">
        <f>IF(ISBLANK($J$755),"",IF(ISBLANK($L$755),"",IF(Jun!$E48&gt;=$J$755,IF(Jun!$E48&lt;=$L$755,IF(ISBLANK(Jun!R48),"",Jun!R48),""),"")))</f>
        <v/>
      </c>
      <c r="F355" s="307" t="str">
        <f>IF(ISBLANK($J$755),"",IF(ISBLANK($L$755),"",IF(Jun!$E48&gt;=$J$755,IF(Jun!$E48&lt;=$L$755,IF(ISBLANK(Jun!S48),"",Jun!S48),""),"")))</f>
        <v/>
      </c>
      <c r="G355" s="308" t="str">
        <f t="shared" si="22"/>
        <v/>
      </c>
      <c r="H355" s="309" t="str">
        <f t="shared" si="23"/>
        <v/>
      </c>
      <c r="I355" s="310" t="str">
        <f>IF(ISBLANK($J$755),"",IF(ISBLANK($L$755),"",IF(Jun!$E48&gt;=$J$755,IF(Jun!$E48&lt;=$L$755,COUNTIF(Jun!L48:L48,"&gt;=0"),""),"")))</f>
        <v/>
      </c>
      <c r="J355" s="300"/>
      <c r="K355" s="300"/>
      <c r="L355" s="300"/>
      <c r="M355" s="302"/>
    </row>
    <row r="356" spans="1:13" ht="9.9499999999999993" hidden="1" customHeight="1" x14ac:dyDescent="0.2">
      <c r="A356" s="301"/>
      <c r="B356" s="305"/>
      <c r="C356" s="305" t="str">
        <f>IF(ISBLANK($J$755),"",IF(ISBLANK($L$755),"",IF(Jun!$E49&gt;=$J$755,IF(Jun!$E49&lt;=$L$755,IF(ISBLANK(Jun!G49),"",Jun!G49),""),"")))</f>
        <v/>
      </c>
      <c r="D356" s="305"/>
      <c r="E356" s="305" t="str">
        <f>IF(ISBLANK($J$755),"",IF(ISBLANK($L$755),"",IF(Jun!$E49&gt;=$J$755,IF(Jun!$E49&lt;=$L$755,IF(ISBLANK(Jun!R49),"",Jun!R49),""),"")))</f>
        <v/>
      </c>
      <c r="F356" s="307" t="str">
        <f>IF(ISBLANK($J$755),"",IF(ISBLANK($L$755),"",IF(Jun!$E49&gt;=$J$755,IF(Jun!$E49&lt;=$L$755,IF(ISBLANK(Jun!S49),"",Jun!S49),""),"")))</f>
        <v/>
      </c>
      <c r="G356" s="308" t="str">
        <f t="shared" si="22"/>
        <v/>
      </c>
      <c r="H356" s="309" t="str">
        <f t="shared" si="23"/>
        <v/>
      </c>
      <c r="I356" s="310" t="str">
        <f>IF(ISBLANK($J$755),"",IF(ISBLANK($L$755),"",IF(Jun!$E49&gt;=$J$755,IF(Jun!$E49&lt;=$L$755,COUNTIF(Jun!L49:L49,"&gt;=0"),""),"")))</f>
        <v/>
      </c>
      <c r="J356" s="300"/>
      <c r="K356" s="300"/>
      <c r="L356" s="300"/>
      <c r="M356" s="302"/>
    </row>
    <row r="357" spans="1:13" ht="9.75" hidden="1" customHeight="1" x14ac:dyDescent="0.2">
      <c r="A357" s="301"/>
      <c r="B357" s="305"/>
      <c r="C357" s="305" t="str">
        <f>IF(ISBLANK($J$755),"",IF(ISBLANK($L$755),"",IF(Jun!$E50&gt;=$J$755,IF(Jun!$E50&lt;=$L$755,IF(ISBLANK(Jun!G50),"",Jun!G50),""),"")))</f>
        <v/>
      </c>
      <c r="D357" s="305"/>
      <c r="E357" s="305" t="str">
        <f>IF(ISBLANK($J$755),"",IF(ISBLANK($L$755),"",IF(Jun!$E50&gt;=$J$755,IF(Jun!$E50&lt;=$L$755,IF(ISBLANK(Jun!R50),"",Jun!R50),""),"")))</f>
        <v/>
      </c>
      <c r="F357" s="307" t="str">
        <f>IF(ISBLANK($J$755),"",IF(ISBLANK($L$755),"",IF(Jun!$E50&gt;=$J$755,IF(Jun!$E50&lt;=$L$755,IF(ISBLANK(Jun!S50),"",Jun!S50),""),"")))</f>
        <v/>
      </c>
      <c r="G357" s="308" t="str">
        <f t="shared" si="22"/>
        <v/>
      </c>
      <c r="H357" s="309" t="str">
        <f t="shared" si="23"/>
        <v/>
      </c>
      <c r="I357" s="310" t="str">
        <f>IF(ISBLANK($J$755),"",IF(ISBLANK($L$755),"",IF(Jun!$E50&gt;=$J$755,IF(Jun!$E50&lt;=$L$755,COUNTIF(Jun!L50:L50,"&gt;=0"),""),"")))</f>
        <v/>
      </c>
      <c r="J357" s="300"/>
      <c r="K357" s="300"/>
      <c r="L357" s="300"/>
      <c r="M357" s="302"/>
    </row>
    <row r="358" spans="1:13" ht="9.9499999999999993" hidden="1" customHeight="1" x14ac:dyDescent="0.2">
      <c r="A358" s="301"/>
      <c r="B358" s="305"/>
      <c r="C358" s="305" t="str">
        <f>IF(ISBLANK($J$755),"",IF(ISBLANK($L$755),"",IF(Jun!$E51&gt;=$J$755,IF(Jun!$E51&lt;=$L$755,IF(ISBLANK(Jun!G51),"",Jun!G51),""),"")))</f>
        <v/>
      </c>
      <c r="D358" s="305"/>
      <c r="E358" s="305" t="str">
        <f>IF(ISBLANK($J$755),"",IF(ISBLANK($L$755),"",IF(Jun!$E51&gt;=$J$755,IF(Jun!$E51&lt;=$L$755,IF(ISBLANK(Jun!R51),"",Jun!R51),""),"")))</f>
        <v/>
      </c>
      <c r="F358" s="307" t="str">
        <f>IF(ISBLANK($J$755),"",IF(ISBLANK($L$755),"",IF(Jun!$E51&gt;=$J$755,IF(Jun!$E51&lt;=$L$755,IF(ISBLANK(Jun!S51),"",Jun!S51),""),"")))</f>
        <v/>
      </c>
      <c r="G358" s="308" t="str">
        <f t="shared" si="22"/>
        <v/>
      </c>
      <c r="H358" s="309" t="str">
        <f t="shared" si="23"/>
        <v/>
      </c>
      <c r="I358" s="310" t="str">
        <f>IF(ISBLANK($J$755),"",IF(ISBLANK($L$755),"",IF(Jun!$E51&gt;=$J$755,IF(Jun!$E51&lt;=$L$755,COUNTIF(Jun!L51:L51,"&gt;=0"),""),"")))</f>
        <v/>
      </c>
      <c r="J358" s="300"/>
      <c r="K358" s="300"/>
      <c r="L358" s="300"/>
      <c r="M358" s="302"/>
    </row>
    <row r="359" spans="1:13" ht="9.9499999999999993" hidden="1" customHeight="1" x14ac:dyDescent="0.2">
      <c r="A359" s="301"/>
      <c r="B359" s="305"/>
      <c r="C359" s="305" t="str">
        <f>IF(ISBLANK($J$755),"",IF(ISBLANK($L$755),"",IF(Jun!$E52&gt;=$J$755,IF(Jun!$E52&lt;=$L$755,IF(ISBLANK(Jun!G52),"",Jun!G52),""),"")))</f>
        <v/>
      </c>
      <c r="D359" s="305"/>
      <c r="E359" s="305" t="str">
        <f>IF(ISBLANK($J$755),"",IF(ISBLANK($L$755),"",IF(Jun!$E52&gt;=$J$755,IF(Jun!$E52&lt;=$L$755,IF(ISBLANK(Jun!R52),"",Jun!R52),""),"")))</f>
        <v/>
      </c>
      <c r="F359" s="307" t="str">
        <f>IF(ISBLANK($J$755),"",IF(ISBLANK($L$755),"",IF(Jun!$E52&gt;=$J$755,IF(Jun!$E52&lt;=$L$755,IF(ISBLANK(Jun!S52),"",Jun!S52),""),"")))</f>
        <v/>
      </c>
      <c r="G359" s="308" t="str">
        <f t="shared" si="22"/>
        <v/>
      </c>
      <c r="H359" s="309" t="str">
        <f t="shared" si="23"/>
        <v/>
      </c>
      <c r="I359" s="310" t="str">
        <f>IF(ISBLANK($J$755),"",IF(ISBLANK($L$755),"",IF(Jun!$E52&gt;=$J$755,IF(Jun!$E52&lt;=$L$755,COUNTIF(Jun!L52:L52,"&gt;=0"),""),"")))</f>
        <v/>
      </c>
      <c r="J359" s="300"/>
      <c r="K359" s="300"/>
      <c r="L359" s="300"/>
      <c r="M359" s="302"/>
    </row>
    <row r="360" spans="1:13" ht="9.9499999999999993" hidden="1" customHeight="1" x14ac:dyDescent="0.2">
      <c r="A360" s="301"/>
      <c r="B360" s="305"/>
      <c r="C360" s="305" t="str">
        <f>IF(ISBLANK($J$755),"",IF(ISBLANK($L$755),"",IF(Jun!$E53&gt;=$J$755,IF(Jun!$E53&lt;=$L$755,IF(ISBLANK(Jun!G53),"",Jun!G53),""),"")))</f>
        <v/>
      </c>
      <c r="D360" s="305"/>
      <c r="E360" s="305" t="str">
        <f>IF(ISBLANK($J$755),"",IF(ISBLANK($L$755),"",IF(Jun!$E53&gt;=$J$755,IF(Jun!$E53&lt;=$L$755,IF(ISBLANK(Jun!R53),"",Jun!R53),""),"")))</f>
        <v/>
      </c>
      <c r="F360" s="307" t="str">
        <f>IF(ISBLANK($J$755),"",IF(ISBLANK($L$755),"",IF(Jun!$E53&gt;=$J$755,IF(Jun!$E53&lt;=$L$755,IF(ISBLANK(Jun!S53),"",Jun!S53),""),"")))</f>
        <v/>
      </c>
      <c r="G360" s="308" t="str">
        <f t="shared" si="22"/>
        <v/>
      </c>
      <c r="H360" s="309" t="str">
        <f t="shared" si="23"/>
        <v/>
      </c>
      <c r="I360" s="310" t="str">
        <f>IF(ISBLANK($J$755),"",IF(ISBLANK($L$755),"",IF(Jun!$E53&gt;=$J$755,IF(Jun!$E53&lt;=$L$755,COUNTIF(Jun!L53:L53,"&gt;=0"),""),"")))</f>
        <v/>
      </c>
      <c r="J360" s="300"/>
      <c r="K360" s="300"/>
      <c r="L360" s="300"/>
      <c r="M360" s="302"/>
    </row>
    <row r="361" spans="1:13" ht="9.9499999999999993" hidden="1" customHeight="1" x14ac:dyDescent="0.2">
      <c r="A361" s="301"/>
      <c r="B361" s="305"/>
      <c r="C361" s="305" t="str">
        <f>IF(ISBLANK($J$755),"",IF(ISBLANK($L$755),"",IF(Jun!$E54&gt;=$J$755,IF(Jun!$E54&lt;=$L$755,IF(ISBLANK(Jun!G54),"",Jun!G54),""),"")))</f>
        <v/>
      </c>
      <c r="D361" s="305"/>
      <c r="E361" s="305" t="str">
        <f>IF(ISBLANK($J$755),"",IF(ISBLANK($L$755),"",IF(Jun!$E54&gt;=$J$755,IF(Jun!$E54&lt;=$L$755,IF(ISBLANK(Jun!R54),"",Jun!R54),""),"")))</f>
        <v/>
      </c>
      <c r="F361" s="307" t="str">
        <f>IF(ISBLANK($J$755),"",IF(ISBLANK($L$755),"",IF(Jun!$E54&gt;=$J$755,IF(Jun!$E54&lt;=$L$755,IF(ISBLANK(Jun!S54),"",Jun!S54),""),"")))</f>
        <v/>
      </c>
      <c r="G361" s="308" t="str">
        <f t="shared" si="22"/>
        <v/>
      </c>
      <c r="H361" s="309" t="str">
        <f t="shared" si="23"/>
        <v/>
      </c>
      <c r="I361" s="310" t="str">
        <f>IF(ISBLANK($J$755),"",IF(ISBLANK($L$755),"",IF(Jun!$E54&gt;=$J$755,IF(Jun!$E54&lt;=$L$755,COUNTIF(Jun!L54:L54,"&gt;=0"),""),"")))</f>
        <v/>
      </c>
      <c r="J361" s="300"/>
      <c r="K361" s="300"/>
      <c r="L361" s="300"/>
      <c r="M361" s="302"/>
    </row>
    <row r="362" spans="1:13" ht="9.9499999999999993" hidden="1" customHeight="1" x14ac:dyDescent="0.2">
      <c r="A362" s="301"/>
      <c r="B362" s="305"/>
      <c r="C362" s="305" t="str">
        <f>IF(ISBLANK($J$755),"",IF(ISBLANK($L$755),"",IF(Jun!$E55&gt;=$J$755,IF(Jun!$E55&lt;=$L$755,IF(ISBLANK(Jun!G55),"",Jun!G55),""),"")))</f>
        <v/>
      </c>
      <c r="D362" s="305"/>
      <c r="E362" s="305" t="str">
        <f>IF(ISBLANK($J$755),"",IF(ISBLANK($L$755),"",IF(Jun!$E55&gt;=$J$755,IF(Jun!$E55&lt;=$L$755,IF(ISBLANK(Jun!R55),"",Jun!R55),""),"")))</f>
        <v/>
      </c>
      <c r="F362" s="307" t="str">
        <f>IF(ISBLANK($J$755),"",IF(ISBLANK($L$755),"",IF(Jun!$E55&gt;=$J$755,IF(Jun!$E55&lt;=$L$755,IF(ISBLANK(Jun!S55),"",Jun!S55),""),"")))</f>
        <v/>
      </c>
      <c r="G362" s="308" t="str">
        <f t="shared" si="22"/>
        <v/>
      </c>
      <c r="H362" s="309" t="str">
        <f t="shared" si="23"/>
        <v/>
      </c>
      <c r="I362" s="310" t="str">
        <f>IF(ISBLANK($J$755),"",IF(ISBLANK($L$755),"",IF(Jun!$E55&gt;=$J$755,IF(Jun!$E55&lt;=$L$755,COUNTIF(Jun!L55:L55,"&gt;=0"),""),"")))</f>
        <v/>
      </c>
      <c r="J362" s="300"/>
      <c r="K362" s="300"/>
      <c r="L362" s="300"/>
      <c r="M362" s="302"/>
    </row>
    <row r="363" spans="1:13" ht="9.9499999999999993" hidden="1" customHeight="1" x14ac:dyDescent="0.2">
      <c r="A363" s="301"/>
      <c r="B363" s="305"/>
      <c r="C363" s="305" t="str">
        <f>IF(ISBLANK($J$755),"",IF(ISBLANK($L$755),"",IF(Jun!$E56&gt;=$J$755,IF(Jun!$E56&lt;=$L$755,IF(ISBLANK(Jun!G56),"",Jun!G56),""),"")))</f>
        <v/>
      </c>
      <c r="D363" s="305"/>
      <c r="E363" s="305" t="str">
        <f>IF(ISBLANK($J$755),"",IF(ISBLANK($L$755),"",IF(Jun!$E56&gt;=$J$755,IF(Jun!$E56&lt;=$L$755,IF(ISBLANK(Jun!R56),"",Jun!R56),""),"")))</f>
        <v/>
      </c>
      <c r="F363" s="307" t="str">
        <f>IF(ISBLANK($J$755),"",IF(ISBLANK($L$755),"",IF(Jun!$E56&gt;=$J$755,IF(Jun!$E56&lt;=$L$755,IF(ISBLANK(Jun!S56),"",Jun!S56),""),"")))</f>
        <v/>
      </c>
      <c r="G363" s="308" t="str">
        <f t="shared" si="22"/>
        <v/>
      </c>
      <c r="H363" s="309" t="str">
        <f t="shared" si="23"/>
        <v/>
      </c>
      <c r="I363" s="310" t="str">
        <f>IF(ISBLANK($J$755),"",IF(ISBLANK($L$755),"",IF(Jun!$E56&gt;=$J$755,IF(Jun!$E56&lt;=$L$755,COUNTIF(Jun!L56:L56,"&gt;=0"),""),"")))</f>
        <v/>
      </c>
      <c r="J363" s="300"/>
      <c r="K363" s="300"/>
      <c r="L363" s="300"/>
      <c r="M363" s="302"/>
    </row>
    <row r="364" spans="1:13" ht="9.9499999999999993" hidden="1" customHeight="1" x14ac:dyDescent="0.2">
      <c r="A364" s="301"/>
      <c r="B364" s="305"/>
      <c r="C364" s="305" t="str">
        <f>IF(ISBLANK($J$755),"",IF(ISBLANK($L$755),"",IF(Jun!$E57&gt;=$J$755,IF(Jun!$E57&lt;=$L$755,IF(ISBLANK(Jun!G57),"",Jun!G57),""),"")))</f>
        <v/>
      </c>
      <c r="D364" s="305"/>
      <c r="E364" s="305" t="str">
        <f>IF(ISBLANK($J$755),"",IF(ISBLANK($L$755),"",IF(Jun!$E57&gt;=$J$755,IF(Jun!$E57&lt;=$L$755,IF(ISBLANK(Jun!R57),"",Jun!R57),""),"")))</f>
        <v/>
      </c>
      <c r="F364" s="307" t="str">
        <f>IF(ISBLANK($J$755),"",IF(ISBLANK($L$755),"",IF(Jun!$E57&gt;=$J$755,IF(Jun!$E57&lt;=$L$755,IF(ISBLANK(Jun!S57),"",Jun!S57),""),"")))</f>
        <v/>
      </c>
      <c r="G364" s="308" t="str">
        <f t="shared" si="22"/>
        <v/>
      </c>
      <c r="H364" s="309" t="str">
        <f t="shared" si="23"/>
        <v/>
      </c>
      <c r="I364" s="310" t="str">
        <f>IF(ISBLANK($J$755),"",IF(ISBLANK($L$755),"",IF(Jun!$E57&gt;=$J$755,IF(Jun!$E57&lt;=$L$755,COUNTIF(Jun!L57:L57,"&gt;=0"),""),"")))</f>
        <v/>
      </c>
      <c r="J364" s="300"/>
      <c r="K364" s="300"/>
      <c r="L364" s="300"/>
      <c r="M364" s="302"/>
    </row>
    <row r="365" spans="1:13" ht="9.9499999999999993" hidden="1" customHeight="1" x14ac:dyDescent="0.2">
      <c r="A365" s="301"/>
      <c r="B365" s="305"/>
      <c r="C365" s="305" t="str">
        <f>IF(ISBLANK($J$755),"",IF(ISBLANK($L$755),"",IF(Jun!$E58&gt;=$J$755,IF(Jun!$E58&lt;=$L$755,IF(ISBLANK(Jun!G58),"",Jun!G58),""),"")))</f>
        <v/>
      </c>
      <c r="D365" s="305"/>
      <c r="E365" s="305" t="str">
        <f>IF(ISBLANK($J$755),"",IF(ISBLANK($L$755),"",IF(Jun!$E58&gt;=$J$755,IF(Jun!$E58&lt;=$L$755,IF(ISBLANK(Jun!R58),"",Jun!R58),""),"")))</f>
        <v/>
      </c>
      <c r="F365" s="307" t="str">
        <f>IF(ISBLANK($J$755),"",IF(ISBLANK($L$755),"",IF(Jun!$E58&gt;=$J$755,IF(Jun!$E58&lt;=$L$755,IF(ISBLANK(Jun!S58),"",Jun!S58),""),"")))</f>
        <v/>
      </c>
      <c r="G365" s="308" t="str">
        <f t="shared" si="22"/>
        <v/>
      </c>
      <c r="H365" s="309" t="str">
        <f t="shared" si="23"/>
        <v/>
      </c>
      <c r="I365" s="310" t="str">
        <f>IF(ISBLANK($J$755),"",IF(ISBLANK($L$755),"",IF(Jun!$E58&gt;=$J$755,IF(Jun!$E58&lt;=$L$755,COUNTIF(Jun!L58:L58,"&gt;=0"),""),"")))</f>
        <v/>
      </c>
      <c r="J365" s="300"/>
      <c r="K365" s="300"/>
      <c r="L365" s="300"/>
      <c r="M365" s="302"/>
    </row>
    <row r="366" spans="1:13" ht="9.9499999999999993" hidden="1" customHeight="1" x14ac:dyDescent="0.2">
      <c r="A366" s="301"/>
      <c r="B366" s="305"/>
      <c r="C366" s="305" t="str">
        <f>IF(ISBLANK($J$755),"",IF(ISBLANK($L$755),"",IF(Jun!$E59&gt;=$J$755,IF(Jun!$E59&lt;=$L$755,IF(ISBLANK(Jun!G59),"",Jun!G59),""),"")))</f>
        <v/>
      </c>
      <c r="D366" s="305"/>
      <c r="E366" s="305" t="str">
        <f>IF(ISBLANK($J$755),"",IF(ISBLANK($L$755),"",IF(Jun!$E59&gt;=$J$755,IF(Jun!$E59&lt;=$L$755,IF(ISBLANK(Jun!R59),"",Jun!R59),""),"")))</f>
        <v/>
      </c>
      <c r="F366" s="307" t="str">
        <f>IF(ISBLANK($J$755),"",IF(ISBLANK($L$755),"",IF(Jun!$E59&gt;=$J$755,IF(Jun!$E59&lt;=$L$755,IF(ISBLANK(Jun!S59),"",Jun!S59),""),"")))</f>
        <v/>
      </c>
      <c r="G366" s="308" t="str">
        <f t="shared" si="22"/>
        <v/>
      </c>
      <c r="H366" s="309" t="str">
        <f t="shared" si="23"/>
        <v/>
      </c>
      <c r="I366" s="310" t="str">
        <f>IF(ISBLANK($J$755),"",IF(ISBLANK($L$755),"",IF(Jun!$E59&gt;=$J$755,IF(Jun!$E59&lt;=$L$755,COUNTIF(Jun!L59:L59,"&gt;=0"),""),"")))</f>
        <v/>
      </c>
      <c r="J366" s="300"/>
      <c r="K366" s="300"/>
      <c r="L366" s="300"/>
      <c r="M366" s="302"/>
    </row>
    <row r="367" spans="1:13" ht="9.9499999999999993" hidden="1" customHeight="1" x14ac:dyDescent="0.2">
      <c r="A367" s="301"/>
      <c r="B367" s="305"/>
      <c r="C367" s="305" t="str">
        <f>IF(ISBLANK($J$755),"",IF(ISBLANK($L$755),"",IF(Jun!$E60&gt;=$J$755,IF(Jun!$E60&lt;=$L$755,IF(ISBLANK(Jun!G60),"",Jun!G60),""),"")))</f>
        <v/>
      </c>
      <c r="D367" s="305"/>
      <c r="E367" s="305" t="str">
        <f>IF(ISBLANK($J$755),"",IF(ISBLANK($L$755),"",IF(Jun!$E60&gt;=$J$755,IF(Jun!$E60&lt;=$L$755,IF(ISBLANK(Jun!R60),"",Jun!R60),""),"")))</f>
        <v/>
      </c>
      <c r="F367" s="307" t="str">
        <f>IF(ISBLANK($J$755),"",IF(ISBLANK($L$755),"",IF(Jun!$E60&gt;=$J$755,IF(Jun!$E60&lt;=$L$755,IF(ISBLANK(Jun!S60),"",Jun!S60),""),"")))</f>
        <v/>
      </c>
      <c r="G367" s="308" t="str">
        <f t="shared" si="22"/>
        <v/>
      </c>
      <c r="H367" s="309" t="str">
        <f t="shared" si="23"/>
        <v/>
      </c>
      <c r="I367" s="310" t="str">
        <f>IF(ISBLANK($J$755),"",IF(ISBLANK($L$755),"",IF(Jun!$E60&gt;=$J$755,IF(Jun!$E60&lt;=$L$755,COUNTIF(Jun!L60:L60,"&gt;=0"),""),"")))</f>
        <v/>
      </c>
      <c r="J367" s="300"/>
      <c r="K367" s="300"/>
      <c r="L367" s="300"/>
      <c r="M367" s="302"/>
    </row>
    <row r="368" spans="1:13" ht="9.9499999999999993" hidden="1" customHeight="1" x14ac:dyDescent="0.2">
      <c r="A368" s="301"/>
      <c r="B368" s="305"/>
      <c r="C368" s="305" t="str">
        <f>IF(ISBLANK($J$755),"",IF(ISBLANK($L$755),"",IF(Jun!$E61&gt;=$J$755,IF(Jun!$E61&lt;=$L$755,IF(ISBLANK(Jun!G61),"",Jun!G61),""),"")))</f>
        <v/>
      </c>
      <c r="D368" s="305"/>
      <c r="E368" s="305" t="str">
        <f>IF(ISBLANK($J$755),"",IF(ISBLANK($L$755),"",IF(Jun!$E61&gt;=$J$755,IF(Jun!$E61&lt;=$L$755,IF(ISBLANK(Jun!R61),"",Jun!R61),""),"")))</f>
        <v/>
      </c>
      <c r="F368" s="307" t="str">
        <f>IF(ISBLANK($J$755),"",IF(ISBLANK($L$755),"",IF(Jun!$E61&gt;=$J$755,IF(Jun!$E61&lt;=$L$755,IF(ISBLANK(Jun!S61),"",Jun!S61),""),"")))</f>
        <v/>
      </c>
      <c r="G368" s="308" t="str">
        <f t="shared" si="22"/>
        <v/>
      </c>
      <c r="H368" s="309" t="str">
        <f t="shared" si="23"/>
        <v/>
      </c>
      <c r="I368" s="310" t="str">
        <f>IF(ISBLANK($J$755),"",IF(ISBLANK($L$755),"",IF(Jun!$E61&gt;=$J$755,IF(Jun!$E61&lt;=$L$755,COUNTIF(Jun!L61:L61,"&gt;=0"),""),"")))</f>
        <v/>
      </c>
      <c r="J368" s="300"/>
      <c r="K368" s="300"/>
      <c r="L368" s="300"/>
      <c r="M368" s="302"/>
    </row>
    <row r="369" spans="1:13" ht="9.9499999999999993" hidden="1" customHeight="1" x14ac:dyDescent="0.2">
      <c r="A369" s="301"/>
      <c r="B369" s="305"/>
      <c r="C369" s="305" t="str">
        <f>IF(ISBLANK($J$755),"",IF(ISBLANK($L$755),"",IF(Jun!$E62&gt;=$J$755,IF(Jun!$E62&lt;=$L$755,IF(ISBLANK(Jun!G62),"",Jun!G62),""),"")))</f>
        <v/>
      </c>
      <c r="D369" s="305"/>
      <c r="E369" s="305" t="str">
        <f>IF(ISBLANK($J$755),"",IF(ISBLANK($L$755),"",IF(Jun!$E62&gt;=$J$755,IF(Jun!$E62&lt;=$L$755,IF(ISBLANK(Jun!R62),"",Jun!R62),""),"")))</f>
        <v/>
      </c>
      <c r="F369" s="307" t="str">
        <f>IF(ISBLANK($J$755),"",IF(ISBLANK($L$755),"",IF(Jun!$E62&gt;=$J$755,IF(Jun!$E62&lt;=$L$755,IF(ISBLANK(Jun!S62),"",Jun!S62),""),"")))</f>
        <v/>
      </c>
      <c r="G369" s="308" t="str">
        <f t="shared" si="22"/>
        <v/>
      </c>
      <c r="H369" s="309" t="str">
        <f t="shared" si="23"/>
        <v/>
      </c>
      <c r="I369" s="310" t="str">
        <f>IF(ISBLANK($J$755),"",IF(ISBLANK($L$755),"",IF(Jun!$E62&gt;=$J$755,IF(Jun!$E62&lt;=$L$755,COUNTIF(Jun!L62:L62,"&gt;=0"),""),"")))</f>
        <v/>
      </c>
      <c r="J369" s="300"/>
      <c r="K369" s="300"/>
      <c r="L369" s="300"/>
      <c r="M369" s="302"/>
    </row>
    <row r="370" spans="1:13" ht="9.9499999999999993" hidden="1" customHeight="1" x14ac:dyDescent="0.2">
      <c r="A370" s="301"/>
      <c r="B370" s="305"/>
      <c r="C370" s="305" t="str">
        <f>IF(ISBLANK($J$755),"",IF(ISBLANK($L$755),"",IF(Jun!$E63&gt;=$J$755,IF(Jun!$E63&lt;=$L$755,IF(ISBLANK(Jun!G63),"",Jun!G63),""),"")))</f>
        <v/>
      </c>
      <c r="D370" s="305"/>
      <c r="E370" s="305" t="str">
        <f>IF(ISBLANK($J$755),"",IF(ISBLANK($L$755),"",IF(Jun!$E63&gt;=$J$755,IF(Jun!$E63&lt;=$L$755,IF(ISBLANK(Jun!R63),"",Jun!R63),""),"")))</f>
        <v/>
      </c>
      <c r="F370" s="307" t="str">
        <f>IF(ISBLANK($J$755),"",IF(ISBLANK($L$755),"",IF(Jun!$E63&gt;=$J$755,IF(Jun!$E63&lt;=$L$755,IF(ISBLANK(Jun!S63),"",Jun!S63),""),"")))</f>
        <v/>
      </c>
      <c r="G370" s="308" t="str">
        <f t="shared" si="22"/>
        <v/>
      </c>
      <c r="H370" s="309" t="str">
        <f t="shared" si="23"/>
        <v/>
      </c>
      <c r="I370" s="310" t="str">
        <f>IF(ISBLANK($J$755),"",IF(ISBLANK($L$755),"",IF(Jun!$E63&gt;=$J$755,IF(Jun!$E63&lt;=$L$755,COUNTIF(Jun!L63:L63,"&gt;=0"),""),"")))</f>
        <v/>
      </c>
      <c r="J370" s="300"/>
      <c r="K370" s="300"/>
      <c r="L370" s="300"/>
      <c r="M370" s="302"/>
    </row>
    <row r="371" spans="1:13" ht="9.9499999999999993" hidden="1" customHeight="1" x14ac:dyDescent="0.2">
      <c r="A371" s="301"/>
      <c r="B371" s="305"/>
      <c r="C371" s="305" t="str">
        <f>IF(ISBLANK($J$755),"",IF(ISBLANK($L$755),"",IF(Jun!$E64&gt;=$J$755,IF(Jun!$E64&lt;=$L$755,IF(ISBLANK(Jun!G64),"",Jun!G64),""),"")))</f>
        <v/>
      </c>
      <c r="D371" s="305"/>
      <c r="E371" s="305" t="str">
        <f>IF(ISBLANK($J$755),"",IF(ISBLANK($L$755),"",IF(Jun!$E64&gt;=$J$755,IF(Jun!$E64&lt;=$L$755,IF(ISBLANK(Jun!R64),"",Jun!R64),""),"")))</f>
        <v/>
      </c>
      <c r="F371" s="307" t="str">
        <f>IF(ISBLANK($J$755),"",IF(ISBLANK($L$755),"",IF(Jun!$E64&gt;=$J$755,IF(Jun!$E64&lt;=$L$755,IF(ISBLANK(Jun!S64),"",Jun!S64),""),"")))</f>
        <v/>
      </c>
      <c r="G371" s="308" t="str">
        <f t="shared" si="22"/>
        <v/>
      </c>
      <c r="H371" s="309" t="str">
        <f t="shared" si="23"/>
        <v/>
      </c>
      <c r="I371" s="310" t="str">
        <f>IF(ISBLANK($J$755),"",IF(ISBLANK($L$755),"",IF(Jun!$E64&gt;=$J$755,IF(Jun!$E64&lt;=$L$755,COUNTIF(Jun!L64:L64,"&gt;=0"),""),"")))</f>
        <v/>
      </c>
      <c r="J371" s="300"/>
      <c r="K371" s="300"/>
      <c r="L371" s="300"/>
      <c r="M371" s="302"/>
    </row>
    <row r="372" spans="1:13" ht="9.9499999999999993" hidden="1" customHeight="1" x14ac:dyDescent="0.2">
      <c r="A372" s="301"/>
      <c r="B372" s="305"/>
      <c r="C372" s="305" t="str">
        <f>IF(ISBLANK($J$755),"",IF(ISBLANK($L$755),"",IF(Jun!$E65&gt;=$J$755,IF(Jun!$E65&lt;=$L$755,IF(ISBLANK(Jun!G65),"",Jun!G65),""),"")))</f>
        <v/>
      </c>
      <c r="D372" s="305"/>
      <c r="E372" s="305" t="str">
        <f>IF(ISBLANK($J$755),"",IF(ISBLANK($L$755),"",IF(Jun!$E65&gt;=$J$755,IF(Jun!$E65&lt;=$L$755,IF(ISBLANK(Jun!R65),"",Jun!R65),""),"")))</f>
        <v/>
      </c>
      <c r="F372" s="307" t="str">
        <f>IF(ISBLANK($J$755),"",IF(ISBLANK($L$755),"",IF(Jun!$E65&gt;=$J$755,IF(Jun!$E65&lt;=$L$755,IF(ISBLANK(Jun!S65),"",Jun!S65),""),"")))</f>
        <v/>
      </c>
      <c r="G372" s="308" t="str">
        <f t="shared" si="22"/>
        <v/>
      </c>
      <c r="H372" s="309" t="str">
        <f t="shared" si="23"/>
        <v/>
      </c>
      <c r="I372" s="310" t="str">
        <f>IF(ISBLANK($J$755),"",IF(ISBLANK($L$755),"",IF(Jun!$E65&gt;=$J$755,IF(Jun!$E65&lt;=$L$755,COUNTIF(Jun!L65:L65,"&gt;=0"),""),"")))</f>
        <v/>
      </c>
      <c r="J372" s="300"/>
      <c r="K372" s="300"/>
      <c r="L372" s="300"/>
      <c r="M372" s="302"/>
    </row>
    <row r="373" spans="1:13" ht="9.9499999999999993" hidden="1" customHeight="1" x14ac:dyDescent="0.2">
      <c r="A373" s="301"/>
      <c r="B373" s="305"/>
      <c r="C373" s="305" t="str">
        <f>IF(ISBLANK($J$755),"",IF(ISBLANK($L$755),"",IF(Jun!$E66&gt;=$J$755,IF(Jun!$E66&lt;=$L$755,IF(ISBLANK(Jun!G66),"",Jun!G66),""),"")))</f>
        <v/>
      </c>
      <c r="D373" s="305"/>
      <c r="E373" s="305" t="str">
        <f>IF(ISBLANK($J$755),"",IF(ISBLANK($L$755),"",IF(Jun!$E66&gt;=$J$755,IF(Jun!$E66&lt;=$L$755,IF(ISBLANK(Jun!R66),"",Jun!R66),""),"")))</f>
        <v/>
      </c>
      <c r="F373" s="307" t="str">
        <f>IF(ISBLANK($J$755),"",IF(ISBLANK($L$755),"",IF(Jun!$E66&gt;=$J$755,IF(Jun!$E66&lt;=$L$755,IF(ISBLANK(Jun!S66),"",Jun!S66),""),"")))</f>
        <v/>
      </c>
      <c r="G373" s="308" t="str">
        <f t="shared" si="22"/>
        <v/>
      </c>
      <c r="H373" s="309" t="str">
        <f t="shared" si="23"/>
        <v/>
      </c>
      <c r="I373" s="310" t="str">
        <f>IF(ISBLANK($J$755),"",IF(ISBLANK($L$755),"",IF(Jun!$E66&gt;=$J$755,IF(Jun!$E66&lt;=$L$755,COUNTIF(Jun!L66:L66,"&gt;=0"),""),"")))</f>
        <v/>
      </c>
      <c r="J373" s="300"/>
      <c r="K373" s="300"/>
      <c r="L373" s="300"/>
      <c r="M373" s="302"/>
    </row>
    <row r="374" spans="1:13" ht="9.9499999999999993" hidden="1" customHeight="1" x14ac:dyDescent="0.2">
      <c r="A374" s="301"/>
      <c r="B374" s="305"/>
      <c r="C374" s="305" t="str">
        <f>IF(ISBLANK($J$755),"",IF(ISBLANK($L$755),"",IF(Jun!$E67&gt;=$J$755,IF(Jun!$E67&lt;=$L$755,IF(ISBLANK(Jun!G67),"",Jun!G67),""),"")))</f>
        <v/>
      </c>
      <c r="D374" s="305"/>
      <c r="E374" s="305" t="str">
        <f>IF(ISBLANK($J$755),"",IF(ISBLANK($L$755),"",IF(Jun!$E67&gt;=$J$755,IF(Jun!$E67&lt;=$L$755,IF(ISBLANK(Jun!R67),"",Jun!R67),""),"")))</f>
        <v/>
      </c>
      <c r="F374" s="307" t="str">
        <f>IF(ISBLANK($J$755),"",IF(ISBLANK($L$755),"",IF(Jun!$E67&gt;=$J$755,IF(Jun!$E67&lt;=$L$755,IF(ISBLANK(Jun!S67),"",Jun!S67),""),"")))</f>
        <v/>
      </c>
      <c r="G374" s="308" t="str">
        <f t="shared" si="22"/>
        <v/>
      </c>
      <c r="H374" s="309" t="str">
        <f t="shared" si="23"/>
        <v/>
      </c>
      <c r="I374" s="310" t="str">
        <f>IF(ISBLANK($J$755),"",IF(ISBLANK($L$755),"",IF(Jun!$E67&gt;=$J$755,IF(Jun!$E67&lt;=$L$755,COUNTIF(Jun!L67:L67,"&gt;=0"),""),"")))</f>
        <v/>
      </c>
      <c r="J374" s="300"/>
      <c r="K374" s="300"/>
      <c r="L374" s="300"/>
      <c r="M374" s="302"/>
    </row>
    <row r="375" spans="1:13" ht="9.9499999999999993" hidden="1" customHeight="1" x14ac:dyDescent="0.2">
      <c r="A375" s="301"/>
      <c r="B375" s="305"/>
      <c r="C375" s="305" t="str">
        <f>IF(ISBLANK($J$755),"",IF(ISBLANK($L$755),"",IF(Jun!$E68&gt;=$J$755,IF(Jun!$E68&lt;=$L$755,IF(ISBLANK(Jun!G68),"",Jun!G68),""),"")))</f>
        <v/>
      </c>
      <c r="D375" s="305"/>
      <c r="E375" s="305" t="str">
        <f>IF(ISBLANK($J$755),"",IF(ISBLANK($L$755),"",IF(Jun!$E68&gt;=$J$755,IF(Jun!$E68&lt;=$L$755,IF(ISBLANK(Jun!R68),"",Jun!R68),""),"")))</f>
        <v/>
      </c>
      <c r="F375" s="307" t="str">
        <f>IF(ISBLANK($J$755),"",IF(ISBLANK($L$755),"",IF(Jun!$E68&gt;=$J$755,IF(Jun!$E68&lt;=$L$755,IF(ISBLANK(Jun!S68),"",Jun!S68),""),"")))</f>
        <v/>
      </c>
      <c r="G375" s="308" t="str">
        <f t="shared" si="22"/>
        <v/>
      </c>
      <c r="H375" s="309" t="str">
        <f t="shared" si="23"/>
        <v/>
      </c>
      <c r="I375" s="310" t="str">
        <f>IF(ISBLANK($J$755),"",IF(ISBLANK($L$755),"",IF(Jun!$E68&gt;=$J$755,IF(Jun!$E68&lt;=$L$755,COUNTIF(Jun!L68:L68,"&gt;=0"),""),"")))</f>
        <v/>
      </c>
      <c r="J375" s="300"/>
      <c r="K375" s="300"/>
      <c r="L375" s="300"/>
      <c r="M375" s="302"/>
    </row>
    <row r="376" spans="1:13" ht="9.9499999999999993" hidden="1" customHeight="1" x14ac:dyDescent="0.2">
      <c r="A376" s="301"/>
      <c r="B376" s="305"/>
      <c r="C376" s="305" t="str">
        <f>IF(ISBLANK($J$755),"",IF(ISBLANK($L$755),"",IF(Jun!$E69&gt;=$J$755,IF(Jun!$E69&lt;=$L$755,IF(ISBLANK(Jun!G69),"",Jun!G69),""),"")))</f>
        <v/>
      </c>
      <c r="D376" s="305"/>
      <c r="E376" s="305" t="str">
        <f>IF(ISBLANK($J$755),"",IF(ISBLANK($L$755),"",IF(Jun!$E69&gt;=$J$755,IF(Jun!$E69&lt;=$L$755,IF(ISBLANK(Jun!R69),"",Jun!R69),""),"")))</f>
        <v/>
      </c>
      <c r="F376" s="307" t="str">
        <f>IF(ISBLANK($J$755),"",IF(ISBLANK($L$755),"",IF(Jun!$E69&gt;=$J$755,IF(Jun!$E69&lt;=$L$755,IF(ISBLANK(Jun!S69),"",Jun!S69),""),"")))</f>
        <v/>
      </c>
      <c r="G376" s="308" t="str">
        <f t="shared" si="22"/>
        <v/>
      </c>
      <c r="H376" s="309" t="str">
        <f t="shared" si="23"/>
        <v/>
      </c>
      <c r="I376" s="310" t="str">
        <f>IF(ISBLANK($J$755),"",IF(ISBLANK($L$755),"",IF(Jun!$E69&gt;=$J$755,IF(Jun!$E69&lt;=$L$755,COUNTIF(Jun!L69:L69,"&gt;=0"),""),"")))</f>
        <v/>
      </c>
      <c r="J376" s="300"/>
      <c r="K376" s="300"/>
      <c r="L376" s="300"/>
      <c r="M376" s="302"/>
    </row>
    <row r="377" spans="1:13" ht="9.9499999999999993" hidden="1" customHeight="1" x14ac:dyDescent="0.2">
      <c r="A377" s="301"/>
      <c r="B377" s="305"/>
      <c r="C377" s="305" t="str">
        <f>IF(ISBLANK($J$755),"",IF(ISBLANK($L$755),"",IF(Jun!$E70&gt;=$J$755,IF(Jun!$E70&lt;=$L$755,IF(ISBLANK(Jun!G70),"",Jun!G70),""),"")))</f>
        <v/>
      </c>
      <c r="D377" s="305"/>
      <c r="E377" s="305" t="str">
        <f>IF(ISBLANK($J$755),"",IF(ISBLANK($L$755),"",IF(Jun!$E70&gt;=$J$755,IF(Jun!$E70&lt;=$L$755,IF(ISBLANK(Jun!R70),"",Jun!R70),""),"")))</f>
        <v/>
      </c>
      <c r="F377" s="307" t="str">
        <f>IF(ISBLANK($J$755),"",IF(ISBLANK($L$755),"",IF(Jun!$E70&gt;=$J$755,IF(Jun!$E70&lt;=$L$755,IF(ISBLANK(Jun!S70),"",Jun!S70),""),"")))</f>
        <v/>
      </c>
      <c r="G377" s="308" t="str">
        <f t="shared" si="22"/>
        <v/>
      </c>
      <c r="H377" s="309" t="str">
        <f t="shared" si="23"/>
        <v/>
      </c>
      <c r="I377" s="310" t="str">
        <f>IF(ISBLANK($J$755),"",IF(ISBLANK($L$755),"",IF(Jun!$E70&gt;=$J$755,IF(Jun!$E70&lt;=$L$755,COUNTIF(Jun!L70:L70,"&gt;=0"),""),"")))</f>
        <v/>
      </c>
      <c r="J377" s="300"/>
      <c r="K377" s="300"/>
      <c r="L377" s="300"/>
      <c r="M377" s="302"/>
    </row>
    <row r="378" spans="1:13" ht="9.9499999999999993" hidden="1" customHeight="1" x14ac:dyDescent="0.2">
      <c r="A378" s="301"/>
      <c r="B378" s="305"/>
      <c r="C378" s="305" t="str">
        <f>IF(ISBLANK($J$755),"",IF(ISBLANK($L$755),"",IF(Jun!$E71&gt;=$J$755,IF(Jun!$E71&lt;=$L$755,IF(ISBLANK(Jun!G71),"",Jun!G71),""),"")))</f>
        <v/>
      </c>
      <c r="D378" s="305"/>
      <c r="E378" s="305" t="str">
        <f>IF(ISBLANK($J$755),"",IF(ISBLANK($L$755),"",IF(Jun!$E71&gt;=$J$755,IF(Jun!$E71&lt;=$L$755,IF(ISBLANK(Jun!R71),"",Jun!R71),""),"")))</f>
        <v/>
      </c>
      <c r="F378" s="307" t="str">
        <f>IF(ISBLANK($J$755),"",IF(ISBLANK($L$755),"",IF(Jun!$E71&gt;=$J$755,IF(Jun!$E71&lt;=$L$755,IF(ISBLANK(Jun!S71),"",Jun!S71),""),"")))</f>
        <v/>
      </c>
      <c r="G378" s="308" t="str">
        <f t="shared" si="22"/>
        <v/>
      </c>
      <c r="H378" s="309" t="str">
        <f t="shared" si="23"/>
        <v/>
      </c>
      <c r="I378" s="310" t="str">
        <f>IF(ISBLANK($J$755),"",IF(ISBLANK($L$755),"",IF(Jun!$E71&gt;=$J$755,IF(Jun!$E71&lt;=$L$755,COUNTIF(Jun!L71:L71,"&gt;=0"),""),"")))</f>
        <v/>
      </c>
      <c r="J378" s="300"/>
      <c r="K378" s="300"/>
      <c r="L378" s="300"/>
      <c r="M378" s="302"/>
    </row>
    <row r="379" spans="1:13" ht="9.9499999999999993" hidden="1" customHeight="1" x14ac:dyDescent="0.2">
      <c r="A379" s="301"/>
      <c r="B379" s="305"/>
      <c r="C379" s="305" t="str">
        <f>IF(ISBLANK($J$755),"",IF(ISBLANK($L$755),"",IF(Jun!$E72&gt;=$J$755,IF(Jun!$E72&lt;=$L$755,IF(ISBLANK(Jun!G72),"",Jun!G72),""),"")))</f>
        <v/>
      </c>
      <c r="D379" s="305"/>
      <c r="E379" s="305" t="str">
        <f>IF(ISBLANK($J$755),"",IF(ISBLANK($L$755),"",IF(Jun!$E72&gt;=$J$755,IF(Jun!$E72&lt;=$L$755,IF(ISBLANK(Jun!R72),"",Jun!R72),""),"")))</f>
        <v/>
      </c>
      <c r="F379" s="307" t="str">
        <f>IF(ISBLANK($J$755),"",IF(ISBLANK($L$755),"",IF(Jun!$E72&gt;=$J$755,IF(Jun!$E72&lt;=$L$755,IF(ISBLANK(Jun!S72),"",Jun!S72),""),"")))</f>
        <v/>
      </c>
      <c r="G379" s="308" t="str">
        <f t="shared" si="22"/>
        <v/>
      </c>
      <c r="H379" s="309" t="str">
        <f t="shared" si="23"/>
        <v/>
      </c>
      <c r="I379" s="310" t="str">
        <f>IF(ISBLANK($J$755),"",IF(ISBLANK($L$755),"",IF(Jun!$E72&gt;=$J$755,IF(Jun!$E72&lt;=$L$755,COUNTIF(Jun!L72:L72,"&gt;=0"),""),"")))</f>
        <v/>
      </c>
      <c r="J379" s="300"/>
      <c r="K379" s="300"/>
      <c r="L379" s="300"/>
      <c r="M379" s="302"/>
    </row>
    <row r="380" spans="1:13" ht="9.9499999999999993" hidden="1" customHeight="1" x14ac:dyDescent="0.2">
      <c r="A380" s="301"/>
      <c r="B380" s="305"/>
      <c r="C380" s="305" t="str">
        <f>IF(ISBLANK($J$755),"",IF(ISBLANK($L$755),"",IF(Jun!$E73&gt;=$J$755,IF(Jun!$E73&lt;=$L$755,IF(ISBLANK(Jun!G73),"",Jun!G73),""),"")))</f>
        <v/>
      </c>
      <c r="D380" s="305"/>
      <c r="E380" s="305" t="str">
        <f>IF(ISBLANK($J$755),"",IF(ISBLANK($L$755),"",IF(Jun!$E73&gt;=$J$755,IF(Jun!$E73&lt;=$L$755,IF(ISBLANK(Jun!R73),"",Jun!R73),""),"")))</f>
        <v/>
      </c>
      <c r="F380" s="307" t="str">
        <f>IF(ISBLANK($J$755),"",IF(ISBLANK($L$755),"",IF(Jun!$E73&gt;=$J$755,IF(Jun!$E73&lt;=$L$755,IF(ISBLANK(Jun!S73),"",Jun!S73),""),"")))</f>
        <v/>
      </c>
      <c r="G380" s="308" t="str">
        <f t="shared" si="22"/>
        <v/>
      </c>
      <c r="H380" s="309" t="str">
        <f t="shared" si="23"/>
        <v/>
      </c>
      <c r="I380" s="310" t="str">
        <f>IF(ISBLANK($J$755),"",IF(ISBLANK($L$755),"",IF(Jun!$E73&gt;=$J$755,IF(Jun!$E73&lt;=$L$755,COUNTIF(Jun!L73:L73,"&gt;=0"),""),"")))</f>
        <v/>
      </c>
      <c r="J380" s="300"/>
      <c r="K380" s="300"/>
      <c r="L380" s="300"/>
      <c r="M380" s="302"/>
    </row>
    <row r="381" spans="1:13" ht="9.9499999999999993" hidden="1" customHeight="1" x14ac:dyDescent="0.2">
      <c r="A381" s="301"/>
      <c r="B381" s="305" t="s">
        <v>129</v>
      </c>
      <c r="C381" s="305" t="str">
        <f>IF(ISBLANK($J$755),"",IF(ISBLANK($L$755),"",IF(Jul!$E9&gt;=$J$755,IF(Jul!$E9&lt;=$L$755,IF(ISBLANK(Jul!G9),"",Jul!G9),""),"")))</f>
        <v/>
      </c>
      <c r="D381" s="305" t="str">
        <f>IF(ISBLANK($J$755),"",IF(ISBLANK($L$755),"",IF(Jul!$E9&gt;=$J$755,IF(Jul!$E9&lt;=$L$755,IF(ISBLANK(Jul!I9),"",Jul!I9),""),"")))</f>
        <v/>
      </c>
      <c r="E381" s="305" t="str">
        <f>IF(ISBLANK($J$755),"",IF(ISBLANK($L$755),"",IF(Jul!$E9&gt;=$J$755,IF(Jul!$E9&lt;=$L$755,IF(ISBLANK(Jul!R9),"",Jul!R9),""),"")))</f>
        <v/>
      </c>
      <c r="F381" s="307" t="str">
        <f>IF(ISBLANK($J$755),"",IF(ISBLANK($L$755),"",IF(Jul!$E9&gt;=$J$755,IF(Jul!$E9&lt;=$L$755,IF(ISBLANK(Jul!S9),"",Jul!S9),""),"")))</f>
        <v/>
      </c>
      <c r="G381" s="308" t="str">
        <f>IF(ISNUMBER(F381),IF(F381=0,"",IF(E381=0,"",F381/E381)),"")</f>
        <v/>
      </c>
      <c r="H381" s="309" t="str">
        <f>IF(ISNUMBER(G381),IF(G381=0,"",IF(F381=0,"",E381/F381/24)),"")</f>
        <v/>
      </c>
      <c r="I381" s="310">
        <f>IF(ISBLANK($J$755),"",IF(ISBLANK($L$755),"",IF(Jul!$E9&gt;=$J$755,IF(Jul!$E9&lt;=$L$755,COUNTIF(Jul!L9:L9,"&gt;=0"),""),"")))</f>
        <v>0</v>
      </c>
      <c r="J381" s="300"/>
      <c r="K381" s="300"/>
      <c r="L381" s="300"/>
      <c r="M381" s="302"/>
    </row>
    <row r="382" spans="1:13" ht="9.9499999999999993" hidden="1" customHeight="1" x14ac:dyDescent="0.2">
      <c r="A382" s="301"/>
      <c r="B382" s="305"/>
      <c r="C382" s="305" t="str">
        <f>IF(ISBLANK($J$755),"",IF(ISBLANK($L$755),"",IF(Jul!$E10&gt;=$J$755,IF(Jul!$E10&lt;=$L$755,IF(ISBLANK(Jul!G10),"",Jul!G10),""),"")))</f>
        <v/>
      </c>
      <c r="D382" s="305" t="str">
        <f>IF(ISBLANK($J$755),"",IF(ISBLANK($L$755),"",IF(Jul!$E10&gt;=$J$755,IF(Jul!$E10&lt;=$L$755,IF(ISBLANK(Jul!I10),"",Jul!I10),""),"")))</f>
        <v/>
      </c>
      <c r="E382" s="305" t="str">
        <f>IF(ISBLANK($J$755),"",IF(ISBLANK($L$755),"",IF(Jul!$E10&gt;=$J$755,IF(Jul!$E10&lt;=$L$755,IF(ISBLANK(Jul!R10),"",Jul!R10),""),"")))</f>
        <v/>
      </c>
      <c r="F382" s="307" t="str">
        <f>IF(ISBLANK($J$755),"",IF(ISBLANK($L$755),"",IF(Jul!$E10&gt;=$J$755,IF(Jul!$E10&lt;=$L$755,IF(ISBLANK(Jul!S10),"",Jul!S10),""),"")))</f>
        <v/>
      </c>
      <c r="G382" s="308" t="str">
        <f t="shared" ref="G382:G411" si="24">IF(ISNUMBER(F382),IF(F382=0,"",IF(E382=0,"",F382/E382)),"")</f>
        <v/>
      </c>
      <c r="H382" s="309" t="str">
        <f t="shared" ref="H382:H411" si="25">IF(ISNUMBER(G382),IF(G382=0,"",IF(F382=0,"",E382/F382/24)),"")</f>
        <v/>
      </c>
      <c r="I382" s="310">
        <f>IF(ISBLANK($J$755),"",IF(ISBLANK($L$755),"",IF(Jul!$E10&gt;=$J$755,IF(Jul!$E10&lt;=$L$755,COUNTIF(Jul!L10:L10,"&gt;=0"),""),"")))</f>
        <v>0</v>
      </c>
      <c r="J382" s="300"/>
      <c r="K382" s="300"/>
      <c r="L382" s="300"/>
      <c r="M382" s="302"/>
    </row>
    <row r="383" spans="1:13" ht="9.9499999999999993" hidden="1" customHeight="1" x14ac:dyDescent="0.2">
      <c r="A383" s="301"/>
      <c r="B383" s="305"/>
      <c r="C383" s="305" t="str">
        <f>IF(ISBLANK($J$755),"",IF(ISBLANK($L$755),"",IF(Jul!$E11&gt;=$J$755,IF(Jul!$E11&lt;=$L$755,IF(ISBLANK(Jul!G11),"",Jul!G11),""),"")))</f>
        <v/>
      </c>
      <c r="D383" s="305" t="str">
        <f>IF(ISBLANK($J$755),"",IF(ISBLANK($L$755),"",IF(Jul!$E11&gt;=$J$755,IF(Jul!$E11&lt;=$L$755,IF(ISBLANK(Jul!I11),"",Jul!I11),""),"")))</f>
        <v/>
      </c>
      <c r="E383" s="305" t="str">
        <f>IF(ISBLANK($J$755),"",IF(ISBLANK($L$755),"",IF(Jul!$E11&gt;=$J$755,IF(Jul!$E11&lt;=$L$755,IF(ISBLANK(Jul!R11),"",Jul!R11),""),"")))</f>
        <v/>
      </c>
      <c r="F383" s="307" t="str">
        <f>IF(ISBLANK($J$755),"",IF(ISBLANK($L$755),"",IF(Jul!$E11&gt;=$J$755,IF(Jul!$E11&lt;=$L$755,IF(ISBLANK(Jul!S11),"",Jul!S11),""),"")))</f>
        <v/>
      </c>
      <c r="G383" s="308" t="str">
        <f t="shared" si="24"/>
        <v/>
      </c>
      <c r="H383" s="309" t="str">
        <f t="shared" si="25"/>
        <v/>
      </c>
      <c r="I383" s="310">
        <f>IF(ISBLANK($J$755),"",IF(ISBLANK($L$755),"",IF(Jul!$E11&gt;=$J$755,IF(Jul!$E11&lt;=$L$755,COUNTIF(Jul!L11:L11,"&gt;=0"),""),"")))</f>
        <v>0</v>
      </c>
      <c r="J383" s="300"/>
      <c r="K383" s="300"/>
      <c r="L383" s="300"/>
      <c r="M383" s="302"/>
    </row>
    <row r="384" spans="1:13" ht="9.9499999999999993" hidden="1" customHeight="1" x14ac:dyDescent="0.2">
      <c r="A384" s="301"/>
      <c r="B384" s="305"/>
      <c r="C384" s="305" t="str">
        <f>IF(ISBLANK($J$755),"",IF(ISBLANK($L$755),"",IF(Jul!$E12&gt;=$J$755,IF(Jul!$E12&lt;=$L$755,IF(ISBLANK(Jul!G12),"",Jul!G12),""),"")))</f>
        <v/>
      </c>
      <c r="D384" s="305" t="str">
        <f>IF(ISBLANK($J$755),"",IF(ISBLANK($L$755),"",IF(Jul!$E12&gt;=$J$755,IF(Jul!$E12&lt;=$L$755,IF(ISBLANK(Jul!I12),"",Jul!I12),""),"")))</f>
        <v/>
      </c>
      <c r="E384" s="305" t="str">
        <f>IF(ISBLANK($J$755),"",IF(ISBLANK($L$755),"",IF(Jul!$E12&gt;=$J$755,IF(Jul!$E12&lt;=$L$755,IF(ISBLANK(Jul!R12),"",Jul!R12),""),"")))</f>
        <v/>
      </c>
      <c r="F384" s="307" t="str">
        <f>IF(ISBLANK($J$755),"",IF(ISBLANK($L$755),"",IF(Jul!$E12&gt;=$J$755,IF(Jul!$E12&lt;=$L$755,IF(ISBLANK(Jul!S12),"",Jul!S12),""),"")))</f>
        <v/>
      </c>
      <c r="G384" s="308" t="str">
        <f t="shared" si="24"/>
        <v/>
      </c>
      <c r="H384" s="309" t="str">
        <f t="shared" si="25"/>
        <v/>
      </c>
      <c r="I384" s="310">
        <f>IF(ISBLANK($J$755),"",IF(ISBLANK($L$755),"",IF(Jul!$E12&gt;=$J$755,IF(Jul!$E12&lt;=$L$755,COUNTIF(Jul!L12:L12,"&gt;=0"),""),"")))</f>
        <v>0</v>
      </c>
      <c r="J384" s="300"/>
      <c r="K384" s="300"/>
      <c r="L384" s="300"/>
      <c r="M384" s="302"/>
    </row>
    <row r="385" spans="1:13" ht="9.9499999999999993" hidden="1" customHeight="1" x14ac:dyDescent="0.2">
      <c r="A385" s="301"/>
      <c r="B385" s="305"/>
      <c r="C385" s="305" t="str">
        <f>IF(ISBLANK($J$755),"",IF(ISBLANK($L$755),"",IF(Jul!$E13&gt;=$J$755,IF(Jul!$E13&lt;=$L$755,IF(ISBLANK(Jul!G13),"",Jul!G13),""),"")))</f>
        <v/>
      </c>
      <c r="D385" s="305" t="str">
        <f>IF(ISBLANK($J$755),"",IF(ISBLANK($L$755),"",IF(Jul!$E13&gt;=$J$755,IF(Jul!$E13&lt;=$L$755,IF(ISBLANK(Jul!I13),"",Jul!I13),""),"")))</f>
        <v/>
      </c>
      <c r="E385" s="305" t="str">
        <f>IF(ISBLANK($J$755),"",IF(ISBLANK($L$755),"",IF(Jul!$E13&gt;=$J$755,IF(Jul!$E13&lt;=$L$755,IF(ISBLANK(Jul!R13),"",Jul!R13),""),"")))</f>
        <v/>
      </c>
      <c r="F385" s="307" t="str">
        <f>IF(ISBLANK($J$755),"",IF(ISBLANK($L$755),"",IF(Jul!$E13&gt;=$J$755,IF(Jul!$E13&lt;=$L$755,IF(ISBLANK(Jul!S13),"",Jul!S13),""),"")))</f>
        <v/>
      </c>
      <c r="G385" s="308" t="str">
        <f t="shared" si="24"/>
        <v/>
      </c>
      <c r="H385" s="309" t="str">
        <f t="shared" si="25"/>
        <v/>
      </c>
      <c r="I385" s="310">
        <f>IF(ISBLANK($J$755),"",IF(ISBLANK($L$755),"",IF(Jul!$E13&gt;=$J$755,IF(Jul!$E13&lt;=$L$755,COUNTIF(Jul!L13:L13,"&gt;=0"),""),"")))</f>
        <v>0</v>
      </c>
      <c r="J385" s="300"/>
      <c r="K385" s="300"/>
      <c r="L385" s="300"/>
      <c r="M385" s="302"/>
    </row>
    <row r="386" spans="1:13" ht="9.9499999999999993" hidden="1" customHeight="1" x14ac:dyDescent="0.2">
      <c r="A386" s="301"/>
      <c r="B386" s="305"/>
      <c r="C386" s="305" t="str">
        <f>IF(ISBLANK($J$755),"",IF(ISBLANK($L$755),"",IF(Jul!$E14&gt;=$J$755,IF(Jul!$E14&lt;=$L$755,IF(ISBLANK(Jul!G14),"",Jul!G14),""),"")))</f>
        <v/>
      </c>
      <c r="D386" s="305" t="str">
        <f>IF(ISBLANK($J$755),"",IF(ISBLANK($L$755),"",IF(Jul!$E14&gt;=$J$755,IF(Jul!$E14&lt;=$L$755,IF(ISBLANK(Jul!I14),"",Jul!I14),""),"")))</f>
        <v/>
      </c>
      <c r="E386" s="305" t="str">
        <f>IF(ISBLANK($J$755),"",IF(ISBLANK($L$755),"",IF(Jul!$E14&gt;=$J$755,IF(Jul!$E14&lt;=$L$755,IF(ISBLANK(Jul!R14),"",Jul!R14),""),"")))</f>
        <v/>
      </c>
      <c r="F386" s="307" t="str">
        <f>IF(ISBLANK($J$755),"",IF(ISBLANK($L$755),"",IF(Jul!$E14&gt;=$J$755,IF(Jul!$E14&lt;=$L$755,IF(ISBLANK(Jul!S14),"",Jul!S14),""),"")))</f>
        <v/>
      </c>
      <c r="G386" s="308" t="str">
        <f t="shared" si="24"/>
        <v/>
      </c>
      <c r="H386" s="309" t="str">
        <f t="shared" si="25"/>
        <v/>
      </c>
      <c r="I386" s="310">
        <f>IF(ISBLANK($J$755),"",IF(ISBLANK($L$755),"",IF(Jul!$E14&gt;=$J$755,IF(Jul!$E14&lt;=$L$755,COUNTIF(Jul!L14:L14,"&gt;=0"),""),"")))</f>
        <v>0</v>
      </c>
      <c r="J386" s="300"/>
      <c r="K386" s="300"/>
      <c r="L386" s="300"/>
      <c r="M386" s="302"/>
    </row>
    <row r="387" spans="1:13" ht="9.9499999999999993" hidden="1" customHeight="1" x14ac:dyDescent="0.2">
      <c r="A387" s="301"/>
      <c r="B387" s="305"/>
      <c r="C387" s="305" t="str">
        <f>IF(ISBLANK($J$755),"",IF(ISBLANK($L$755),"",IF(Jul!$E15&gt;=$J$755,IF(Jul!$E15&lt;=$L$755,IF(ISBLANK(Jul!G15),"",Jul!G15),""),"")))</f>
        <v/>
      </c>
      <c r="D387" s="305" t="str">
        <f>IF(ISBLANK($J$755),"",IF(ISBLANK($L$755),"",IF(Jul!$E15&gt;=$J$755,IF(Jul!$E15&lt;=$L$755,IF(ISBLANK(Jul!I15),"",Jul!I15),""),"")))</f>
        <v/>
      </c>
      <c r="E387" s="305" t="str">
        <f>IF(ISBLANK($J$755),"",IF(ISBLANK($L$755),"",IF(Jul!$E15&gt;=$J$755,IF(Jul!$E15&lt;=$L$755,IF(ISBLANK(Jul!R15),"",Jul!R15),""),"")))</f>
        <v/>
      </c>
      <c r="F387" s="307" t="str">
        <f>IF(ISBLANK($J$755),"",IF(ISBLANK($L$755),"",IF(Jul!$E15&gt;=$J$755,IF(Jul!$E15&lt;=$L$755,IF(ISBLANK(Jul!S15),"",Jul!S15),""),"")))</f>
        <v/>
      </c>
      <c r="G387" s="308" t="str">
        <f t="shared" si="24"/>
        <v/>
      </c>
      <c r="H387" s="309" t="str">
        <f t="shared" si="25"/>
        <v/>
      </c>
      <c r="I387" s="310">
        <f>IF(ISBLANK($J$755),"",IF(ISBLANK($L$755),"",IF(Jul!$E15&gt;=$J$755,IF(Jul!$E15&lt;=$L$755,COUNTIF(Jul!L15:L15,"&gt;=0"),""),"")))</f>
        <v>0</v>
      </c>
      <c r="J387" s="300"/>
      <c r="K387" s="300"/>
      <c r="L387" s="300"/>
      <c r="M387" s="302"/>
    </row>
    <row r="388" spans="1:13" ht="9.9499999999999993" hidden="1" customHeight="1" x14ac:dyDescent="0.2">
      <c r="A388" s="301"/>
      <c r="B388" s="305"/>
      <c r="C388" s="305" t="str">
        <f>IF(ISBLANK($J$755),"",IF(ISBLANK($L$755),"",IF(Jul!$E16&gt;=$J$755,IF(Jul!$E16&lt;=$L$755,IF(ISBLANK(Jul!G16),"",Jul!G16),""),"")))</f>
        <v/>
      </c>
      <c r="D388" s="305" t="str">
        <f>IF(ISBLANK($J$755),"",IF(ISBLANK($L$755),"",IF(Jul!$E16&gt;=$J$755,IF(Jul!$E16&lt;=$L$755,IF(ISBLANK(Jul!I16),"",Jul!I16),""),"")))</f>
        <v/>
      </c>
      <c r="E388" s="305" t="str">
        <f>IF(ISBLANK($J$755),"",IF(ISBLANK($L$755),"",IF(Jul!$E16&gt;=$J$755,IF(Jul!$E16&lt;=$L$755,IF(ISBLANK(Jul!R16),"",Jul!R16),""),"")))</f>
        <v/>
      </c>
      <c r="F388" s="307" t="str">
        <f>IF(ISBLANK($J$755),"",IF(ISBLANK($L$755),"",IF(Jul!$E16&gt;=$J$755,IF(Jul!$E16&lt;=$L$755,IF(ISBLANK(Jul!S16),"",Jul!S16),""),"")))</f>
        <v/>
      </c>
      <c r="G388" s="308" t="str">
        <f t="shared" si="24"/>
        <v/>
      </c>
      <c r="H388" s="309" t="str">
        <f t="shared" si="25"/>
        <v/>
      </c>
      <c r="I388" s="310">
        <f>IF(ISBLANK($J$755),"",IF(ISBLANK($L$755),"",IF(Jul!$E16&gt;=$J$755,IF(Jul!$E16&lt;=$L$755,COUNTIF(Jul!L16:L16,"&gt;=0"),""),"")))</f>
        <v>0</v>
      </c>
      <c r="J388" s="300"/>
      <c r="K388" s="300"/>
      <c r="L388" s="300"/>
      <c r="M388" s="302"/>
    </row>
    <row r="389" spans="1:13" ht="9.9499999999999993" hidden="1" customHeight="1" x14ac:dyDescent="0.2">
      <c r="A389" s="301"/>
      <c r="B389" s="305"/>
      <c r="C389" s="305" t="str">
        <f>IF(ISBLANK($J$755),"",IF(ISBLANK($L$755),"",IF(Jul!$E17&gt;=$J$755,IF(Jul!$E17&lt;=$L$755,IF(ISBLANK(Jul!G17),"",Jul!G17),""),"")))</f>
        <v/>
      </c>
      <c r="D389" s="305" t="str">
        <f>IF(ISBLANK($J$755),"",IF(ISBLANK($L$755),"",IF(Jul!$E17&gt;=$J$755,IF(Jul!$E17&lt;=$L$755,IF(ISBLANK(Jul!I17),"",Jul!I17),""),"")))</f>
        <v/>
      </c>
      <c r="E389" s="305" t="str">
        <f>IF(ISBLANK($J$755),"",IF(ISBLANK($L$755),"",IF(Jul!$E17&gt;=$J$755,IF(Jul!$E17&lt;=$L$755,IF(ISBLANK(Jul!R17),"",Jul!R17),""),"")))</f>
        <v/>
      </c>
      <c r="F389" s="307" t="str">
        <f>IF(ISBLANK($J$755),"",IF(ISBLANK($L$755),"",IF(Jul!$E17&gt;=$J$755,IF(Jul!$E17&lt;=$L$755,IF(ISBLANK(Jul!S17),"",Jul!S17),""),"")))</f>
        <v/>
      </c>
      <c r="G389" s="308" t="str">
        <f t="shared" si="24"/>
        <v/>
      </c>
      <c r="H389" s="309" t="str">
        <f t="shared" si="25"/>
        <v/>
      </c>
      <c r="I389" s="310">
        <f>IF(ISBLANK($J$755),"",IF(ISBLANK($L$755),"",IF(Jul!$E17&gt;=$J$755,IF(Jul!$E17&lt;=$L$755,COUNTIF(Jul!L17:L17,"&gt;=0"),""),"")))</f>
        <v>0</v>
      </c>
      <c r="J389" s="300"/>
      <c r="K389" s="300"/>
      <c r="L389" s="300"/>
      <c r="M389" s="302"/>
    </row>
    <row r="390" spans="1:13" ht="9.9499999999999993" hidden="1" customHeight="1" x14ac:dyDescent="0.2">
      <c r="A390" s="301"/>
      <c r="B390" s="305"/>
      <c r="C390" s="305" t="str">
        <f>IF(ISBLANK($J$755),"",IF(ISBLANK($L$755),"",IF(Jul!$E18&gt;=$J$755,IF(Jul!$E18&lt;=$L$755,IF(ISBLANK(Jul!G18),"",Jul!G18),""),"")))</f>
        <v/>
      </c>
      <c r="D390" s="305" t="str">
        <f>IF(ISBLANK($J$755),"",IF(ISBLANK($L$755),"",IF(Jul!$E18&gt;=$J$755,IF(Jul!$E18&lt;=$L$755,IF(ISBLANK(Jul!I18),"",Jul!I18),""),"")))</f>
        <v/>
      </c>
      <c r="E390" s="305" t="str">
        <f>IF(ISBLANK($J$755),"",IF(ISBLANK($L$755),"",IF(Jul!$E18&gt;=$J$755,IF(Jul!$E18&lt;=$L$755,IF(ISBLANK(Jul!R18),"",Jul!R18),""),"")))</f>
        <v/>
      </c>
      <c r="F390" s="307" t="str">
        <f>IF(ISBLANK($J$755),"",IF(ISBLANK($L$755),"",IF(Jul!$E18&gt;=$J$755,IF(Jul!$E18&lt;=$L$755,IF(ISBLANK(Jul!S18),"",Jul!S18),""),"")))</f>
        <v/>
      </c>
      <c r="G390" s="308" t="str">
        <f t="shared" si="24"/>
        <v/>
      </c>
      <c r="H390" s="309" t="str">
        <f t="shared" si="25"/>
        <v/>
      </c>
      <c r="I390" s="310">
        <f>IF(ISBLANK($J$755),"",IF(ISBLANK($L$755),"",IF(Jul!$E18&gt;=$J$755,IF(Jul!$E18&lt;=$L$755,COUNTIF(Jul!L18:L18,"&gt;=0"),""),"")))</f>
        <v>0</v>
      </c>
      <c r="J390" s="300"/>
      <c r="K390" s="300"/>
      <c r="L390" s="300"/>
      <c r="M390" s="302"/>
    </row>
    <row r="391" spans="1:13" ht="9.9499999999999993" hidden="1" customHeight="1" x14ac:dyDescent="0.2">
      <c r="A391" s="301"/>
      <c r="B391" s="305"/>
      <c r="C391" s="305" t="str">
        <f>IF(ISBLANK($J$755),"",IF(ISBLANK($L$755),"",IF(Jul!$E19&gt;=$J$755,IF(Jul!$E19&lt;=$L$755,IF(ISBLANK(Jul!G19),"",Jul!G19),""),"")))</f>
        <v/>
      </c>
      <c r="D391" s="305" t="str">
        <f>IF(ISBLANK($J$755),"",IF(ISBLANK($L$755),"",IF(Jul!$E19&gt;=$J$755,IF(Jul!$E19&lt;=$L$755,IF(ISBLANK(Jul!I19),"",Jul!I19),""),"")))</f>
        <v/>
      </c>
      <c r="E391" s="305" t="str">
        <f>IF(ISBLANK($J$755),"",IF(ISBLANK($L$755),"",IF(Jul!$E19&gt;=$J$755,IF(Jul!$E19&lt;=$L$755,IF(ISBLANK(Jul!R19),"",Jul!R19),""),"")))</f>
        <v/>
      </c>
      <c r="F391" s="307" t="str">
        <f>IF(ISBLANK($J$755),"",IF(ISBLANK($L$755),"",IF(Jul!$E19&gt;=$J$755,IF(Jul!$E19&lt;=$L$755,IF(ISBLANK(Jul!S19),"",Jul!S19),""),"")))</f>
        <v/>
      </c>
      <c r="G391" s="308" t="str">
        <f t="shared" si="24"/>
        <v/>
      </c>
      <c r="H391" s="309" t="str">
        <f t="shared" si="25"/>
        <v/>
      </c>
      <c r="I391" s="310">
        <f>IF(ISBLANK($J$755),"",IF(ISBLANK($L$755),"",IF(Jul!$E19&gt;=$J$755,IF(Jul!$E19&lt;=$L$755,COUNTIF(Jul!L19:L19,"&gt;=0"),""),"")))</f>
        <v>0</v>
      </c>
      <c r="J391" s="300"/>
      <c r="K391" s="300"/>
      <c r="L391" s="300"/>
      <c r="M391" s="302"/>
    </row>
    <row r="392" spans="1:13" ht="9.9499999999999993" hidden="1" customHeight="1" x14ac:dyDescent="0.2">
      <c r="A392" s="301"/>
      <c r="B392" s="305"/>
      <c r="C392" s="305" t="str">
        <f>IF(ISBLANK($J$755),"",IF(ISBLANK($L$755),"",IF(Jul!$E20&gt;=$J$755,IF(Jul!$E20&lt;=$L$755,IF(ISBLANK(Jul!G20),"",Jul!G20),""),"")))</f>
        <v/>
      </c>
      <c r="D392" s="305" t="str">
        <f>IF(ISBLANK($J$755),"",IF(ISBLANK($L$755),"",IF(Jul!$E20&gt;=$J$755,IF(Jul!$E20&lt;=$L$755,IF(ISBLANK(Jul!I20),"",Jul!I20),""),"")))</f>
        <v/>
      </c>
      <c r="E392" s="305" t="str">
        <f>IF(ISBLANK($J$755),"",IF(ISBLANK($L$755),"",IF(Jul!$E20&gt;=$J$755,IF(Jul!$E20&lt;=$L$755,IF(ISBLANK(Jul!R20),"",Jul!R20),""),"")))</f>
        <v/>
      </c>
      <c r="F392" s="307" t="str">
        <f>IF(ISBLANK($J$755),"",IF(ISBLANK($L$755),"",IF(Jul!$E20&gt;=$J$755,IF(Jul!$E20&lt;=$L$755,IF(ISBLANK(Jul!S20),"",Jul!S20),""),"")))</f>
        <v/>
      </c>
      <c r="G392" s="308" t="str">
        <f t="shared" si="24"/>
        <v/>
      </c>
      <c r="H392" s="309" t="str">
        <f t="shared" si="25"/>
        <v/>
      </c>
      <c r="I392" s="310">
        <f>IF(ISBLANK($J$755),"",IF(ISBLANK($L$755),"",IF(Jul!$E20&gt;=$J$755,IF(Jul!$E20&lt;=$L$755,COUNTIF(Jul!L20:L20,"&gt;=0"),""),"")))</f>
        <v>0</v>
      </c>
      <c r="J392" s="300"/>
      <c r="K392" s="300"/>
      <c r="L392" s="300"/>
      <c r="M392" s="302"/>
    </row>
    <row r="393" spans="1:13" ht="9.9499999999999993" hidden="1" customHeight="1" x14ac:dyDescent="0.2">
      <c r="A393" s="301"/>
      <c r="B393" s="305"/>
      <c r="C393" s="305" t="str">
        <f>IF(ISBLANK($J$755),"",IF(ISBLANK($L$755),"",IF(Jul!$E21&gt;=$J$755,IF(Jul!$E21&lt;=$L$755,IF(ISBLANK(Jul!G21),"",Jul!G21),""),"")))</f>
        <v/>
      </c>
      <c r="D393" s="305" t="str">
        <f>IF(ISBLANK($J$755),"",IF(ISBLANK($L$755),"",IF(Jul!$E21&gt;=$J$755,IF(Jul!$E21&lt;=$L$755,IF(ISBLANK(Jul!I21),"",Jul!I21),""),"")))</f>
        <v/>
      </c>
      <c r="E393" s="305" t="str">
        <f>IF(ISBLANK($J$755),"",IF(ISBLANK($L$755),"",IF(Jul!$E21&gt;=$J$755,IF(Jul!$E21&lt;=$L$755,IF(ISBLANK(Jul!R21),"",Jul!R21),""),"")))</f>
        <v/>
      </c>
      <c r="F393" s="307" t="str">
        <f>IF(ISBLANK($J$755),"",IF(ISBLANK($L$755),"",IF(Jul!$E21&gt;=$J$755,IF(Jul!$E21&lt;=$L$755,IF(ISBLANK(Jul!S21),"",Jul!S21),""),"")))</f>
        <v/>
      </c>
      <c r="G393" s="308" t="str">
        <f t="shared" si="24"/>
        <v/>
      </c>
      <c r="H393" s="309" t="str">
        <f t="shared" si="25"/>
        <v/>
      </c>
      <c r="I393" s="310">
        <f>IF(ISBLANK($J$755),"",IF(ISBLANK($L$755),"",IF(Jul!$E21&gt;=$J$755,IF(Jul!$E21&lt;=$L$755,COUNTIF(Jul!L21:L21,"&gt;=0"),""),"")))</f>
        <v>0</v>
      </c>
      <c r="J393" s="300"/>
      <c r="K393" s="300"/>
      <c r="L393" s="300"/>
      <c r="M393" s="302"/>
    </row>
    <row r="394" spans="1:13" ht="9.9499999999999993" hidden="1" customHeight="1" x14ac:dyDescent="0.2">
      <c r="A394" s="301"/>
      <c r="B394" s="305"/>
      <c r="C394" s="305" t="str">
        <f>IF(ISBLANK($J$755),"",IF(ISBLANK($L$755),"",IF(Jul!$E22&gt;=$J$755,IF(Jul!$E22&lt;=$L$755,IF(ISBLANK(Jul!G22),"",Jul!G22),""),"")))</f>
        <v/>
      </c>
      <c r="D394" s="305" t="str">
        <f>IF(ISBLANK($J$755),"",IF(ISBLANK($L$755),"",IF(Jul!$E22&gt;=$J$755,IF(Jul!$E22&lt;=$L$755,IF(ISBLANK(Jul!I22),"",Jul!I22),""),"")))</f>
        <v/>
      </c>
      <c r="E394" s="305" t="str">
        <f>IF(ISBLANK($J$755),"",IF(ISBLANK($L$755),"",IF(Jul!$E22&gt;=$J$755,IF(Jul!$E22&lt;=$L$755,IF(ISBLANK(Jul!R22),"",Jul!R22),""),"")))</f>
        <v/>
      </c>
      <c r="F394" s="307" t="str">
        <f>IF(ISBLANK($J$755),"",IF(ISBLANK($L$755),"",IF(Jul!$E22&gt;=$J$755,IF(Jul!$E22&lt;=$L$755,IF(ISBLANK(Jul!S22),"",Jul!S22),""),"")))</f>
        <v/>
      </c>
      <c r="G394" s="308" t="str">
        <f t="shared" si="24"/>
        <v/>
      </c>
      <c r="H394" s="309" t="str">
        <f t="shared" si="25"/>
        <v/>
      </c>
      <c r="I394" s="310">
        <f>IF(ISBLANK($J$755),"",IF(ISBLANK($L$755),"",IF(Jul!$E22&gt;=$J$755,IF(Jul!$E22&lt;=$L$755,COUNTIF(Jul!L22:L22,"&gt;=0"),""),"")))</f>
        <v>0</v>
      </c>
      <c r="J394" s="300"/>
      <c r="K394" s="300"/>
      <c r="L394" s="300"/>
      <c r="M394" s="302"/>
    </row>
    <row r="395" spans="1:13" ht="9.9499999999999993" hidden="1" customHeight="1" x14ac:dyDescent="0.2">
      <c r="A395" s="301"/>
      <c r="B395" s="305"/>
      <c r="C395" s="305" t="str">
        <f>IF(ISBLANK($J$755),"",IF(ISBLANK($L$755),"",IF(Jul!$E23&gt;=$J$755,IF(Jul!$E23&lt;=$L$755,IF(ISBLANK(Jul!G23),"",Jul!G23),""),"")))</f>
        <v/>
      </c>
      <c r="D395" s="305" t="str">
        <f>IF(ISBLANK($J$755),"",IF(ISBLANK($L$755),"",IF(Jul!$E23&gt;=$J$755,IF(Jul!$E23&lt;=$L$755,IF(ISBLANK(Jul!I23),"",Jul!I23),""),"")))</f>
        <v/>
      </c>
      <c r="E395" s="305" t="str">
        <f>IF(ISBLANK($J$755),"",IF(ISBLANK($L$755),"",IF(Jul!$E23&gt;=$J$755,IF(Jul!$E23&lt;=$L$755,IF(ISBLANK(Jul!R23),"",Jul!R23),""),"")))</f>
        <v/>
      </c>
      <c r="F395" s="307" t="str">
        <f>IF(ISBLANK($J$755),"",IF(ISBLANK($L$755),"",IF(Jul!$E23&gt;=$J$755,IF(Jul!$E23&lt;=$L$755,IF(ISBLANK(Jul!S23),"",Jul!S23),""),"")))</f>
        <v/>
      </c>
      <c r="G395" s="308" t="str">
        <f t="shared" si="24"/>
        <v/>
      </c>
      <c r="H395" s="309" t="str">
        <f t="shared" si="25"/>
        <v/>
      </c>
      <c r="I395" s="310">
        <f>IF(ISBLANK($J$755),"",IF(ISBLANK($L$755),"",IF(Jul!$E23&gt;=$J$755,IF(Jul!$E23&lt;=$L$755,COUNTIF(Jul!L23:L23,"&gt;=0"),""),"")))</f>
        <v>0</v>
      </c>
      <c r="J395" s="300"/>
      <c r="K395" s="300"/>
      <c r="L395" s="300"/>
      <c r="M395" s="302"/>
    </row>
    <row r="396" spans="1:13" ht="9.9499999999999993" hidden="1" customHeight="1" x14ac:dyDescent="0.2">
      <c r="A396" s="301"/>
      <c r="B396" s="305"/>
      <c r="C396" s="305" t="str">
        <f>IF(ISBLANK($J$755),"",IF(ISBLANK($L$755),"",IF(Jul!$E24&gt;=$J$755,IF(Jul!$E24&lt;=$L$755,IF(ISBLANK(Jul!G24),"",Jul!G24),""),"")))</f>
        <v/>
      </c>
      <c r="D396" s="305" t="str">
        <f>IF(ISBLANK($J$755),"",IF(ISBLANK($L$755),"",IF(Jul!$E24&gt;=$J$755,IF(Jul!$E24&lt;=$L$755,IF(ISBLANK(Jul!I24),"",Jul!I24),""),"")))</f>
        <v/>
      </c>
      <c r="E396" s="305" t="str">
        <f>IF(ISBLANK($J$755),"",IF(ISBLANK($L$755),"",IF(Jul!$E24&gt;=$J$755,IF(Jul!$E24&lt;=$L$755,IF(ISBLANK(Jul!R24),"",Jul!R24),""),"")))</f>
        <v/>
      </c>
      <c r="F396" s="307" t="str">
        <f>IF(ISBLANK($J$755),"",IF(ISBLANK($L$755),"",IF(Jul!$E24&gt;=$J$755,IF(Jul!$E24&lt;=$L$755,IF(ISBLANK(Jul!S24),"",Jul!S24),""),"")))</f>
        <v/>
      </c>
      <c r="G396" s="308" t="str">
        <f t="shared" si="24"/>
        <v/>
      </c>
      <c r="H396" s="309" t="str">
        <f t="shared" si="25"/>
        <v/>
      </c>
      <c r="I396" s="310">
        <f>IF(ISBLANK($J$755),"",IF(ISBLANK($L$755),"",IF(Jul!$E24&gt;=$J$755,IF(Jul!$E24&lt;=$L$755,COUNTIF(Jul!L24:L24,"&gt;=0"),""),"")))</f>
        <v>0</v>
      </c>
      <c r="J396" s="300"/>
      <c r="K396" s="300"/>
      <c r="L396" s="300"/>
      <c r="M396" s="302"/>
    </row>
    <row r="397" spans="1:13" ht="9.9499999999999993" hidden="1" customHeight="1" x14ac:dyDescent="0.2">
      <c r="A397" s="301"/>
      <c r="B397" s="305"/>
      <c r="C397" s="305" t="str">
        <f>IF(ISBLANK($J$755),"",IF(ISBLANK($L$755),"",IF(Jul!$E25&gt;=$J$755,IF(Jul!$E25&lt;=$L$755,IF(ISBLANK(Jul!G25),"",Jul!G25),""),"")))</f>
        <v/>
      </c>
      <c r="D397" s="305" t="str">
        <f>IF(ISBLANK($J$755),"",IF(ISBLANK($L$755),"",IF(Jul!$E25&gt;=$J$755,IF(Jul!$E25&lt;=$L$755,IF(ISBLANK(Jul!I25),"",Jul!I25),""),"")))</f>
        <v/>
      </c>
      <c r="E397" s="305" t="str">
        <f>IF(ISBLANK($J$755),"",IF(ISBLANK($L$755),"",IF(Jul!$E25&gt;=$J$755,IF(Jul!$E25&lt;=$L$755,IF(ISBLANK(Jul!R25),"",Jul!R25),""),"")))</f>
        <v/>
      </c>
      <c r="F397" s="307" t="str">
        <f>IF(ISBLANK($J$755),"",IF(ISBLANK($L$755),"",IF(Jul!$E25&gt;=$J$755,IF(Jul!$E25&lt;=$L$755,IF(ISBLANK(Jul!S25),"",Jul!S25),""),"")))</f>
        <v/>
      </c>
      <c r="G397" s="308" t="str">
        <f t="shared" si="24"/>
        <v/>
      </c>
      <c r="H397" s="309" t="str">
        <f t="shared" si="25"/>
        <v/>
      </c>
      <c r="I397" s="310">
        <f>IF(ISBLANK($J$755),"",IF(ISBLANK($L$755),"",IF(Jul!$E25&gt;=$J$755,IF(Jul!$E25&lt;=$L$755,COUNTIF(Jul!L25:L25,"&gt;=0"),""),"")))</f>
        <v>0</v>
      </c>
      <c r="J397" s="300"/>
      <c r="K397" s="300"/>
      <c r="L397" s="300"/>
      <c r="M397" s="302"/>
    </row>
    <row r="398" spans="1:13" ht="9.9499999999999993" hidden="1" customHeight="1" x14ac:dyDescent="0.2">
      <c r="A398" s="301"/>
      <c r="B398" s="305"/>
      <c r="C398" s="305" t="str">
        <f>IF(ISBLANK($J$755),"",IF(ISBLANK($L$755),"",IF(Jul!$E26&gt;=$J$755,IF(Jul!$E26&lt;=$L$755,IF(ISBLANK(Jul!G26),"",Jul!G26),""),"")))</f>
        <v/>
      </c>
      <c r="D398" s="305" t="str">
        <f>IF(ISBLANK($J$755),"",IF(ISBLANK($L$755),"",IF(Jul!$E26&gt;=$J$755,IF(Jul!$E26&lt;=$L$755,IF(ISBLANK(Jul!I26),"",Jul!I26),""),"")))</f>
        <v/>
      </c>
      <c r="E398" s="305" t="str">
        <f>IF(ISBLANK($J$755),"",IF(ISBLANK($L$755),"",IF(Jul!$E26&gt;=$J$755,IF(Jul!$E26&lt;=$L$755,IF(ISBLANK(Jul!R26),"",Jul!R26),""),"")))</f>
        <v/>
      </c>
      <c r="F398" s="307" t="str">
        <f>IF(ISBLANK($J$755),"",IF(ISBLANK($L$755),"",IF(Jul!$E26&gt;=$J$755,IF(Jul!$E26&lt;=$L$755,IF(ISBLANK(Jul!S26),"",Jul!S26),""),"")))</f>
        <v/>
      </c>
      <c r="G398" s="308" t="str">
        <f t="shared" si="24"/>
        <v/>
      </c>
      <c r="H398" s="309" t="str">
        <f t="shared" si="25"/>
        <v/>
      </c>
      <c r="I398" s="310">
        <f>IF(ISBLANK($J$755),"",IF(ISBLANK($L$755),"",IF(Jul!$E26&gt;=$J$755,IF(Jul!$E26&lt;=$L$755,COUNTIF(Jul!L26:L26,"&gt;=0"),""),"")))</f>
        <v>0</v>
      </c>
      <c r="J398" s="300"/>
      <c r="K398" s="300"/>
      <c r="L398" s="300"/>
      <c r="M398" s="302"/>
    </row>
    <row r="399" spans="1:13" ht="9.9499999999999993" hidden="1" customHeight="1" x14ac:dyDescent="0.2">
      <c r="A399" s="301"/>
      <c r="B399" s="305"/>
      <c r="C399" s="305" t="str">
        <f>IF(ISBLANK($J$755),"",IF(ISBLANK($L$755),"",IF(Jul!$E27&gt;=$J$755,IF(Jul!$E27&lt;=$L$755,IF(ISBLANK(Jul!G27),"",Jul!G27),""),"")))</f>
        <v/>
      </c>
      <c r="D399" s="305" t="str">
        <f>IF(ISBLANK($J$755),"",IF(ISBLANK($L$755),"",IF(Jul!$E27&gt;=$J$755,IF(Jul!$E27&lt;=$L$755,IF(ISBLANK(Jul!I27),"",Jul!I27),""),"")))</f>
        <v/>
      </c>
      <c r="E399" s="305" t="str">
        <f>IF(ISBLANK($J$755),"",IF(ISBLANK($L$755),"",IF(Jul!$E27&gt;=$J$755,IF(Jul!$E27&lt;=$L$755,IF(ISBLANK(Jul!R27),"",Jul!R27),""),"")))</f>
        <v/>
      </c>
      <c r="F399" s="307" t="str">
        <f>IF(ISBLANK($J$755),"",IF(ISBLANK($L$755),"",IF(Jul!$E27&gt;=$J$755,IF(Jul!$E27&lt;=$L$755,IF(ISBLANK(Jul!S27),"",Jul!S27),""),"")))</f>
        <v/>
      </c>
      <c r="G399" s="308" t="str">
        <f t="shared" si="24"/>
        <v/>
      </c>
      <c r="H399" s="309" t="str">
        <f t="shared" si="25"/>
        <v/>
      </c>
      <c r="I399" s="310">
        <f>IF(ISBLANK($J$755),"",IF(ISBLANK($L$755),"",IF(Jul!$E27&gt;=$J$755,IF(Jul!$E27&lt;=$L$755,COUNTIF(Jul!L27:L27,"&gt;=0"),""),"")))</f>
        <v>0</v>
      </c>
      <c r="J399" s="300"/>
      <c r="K399" s="300"/>
      <c r="L399" s="300"/>
      <c r="M399" s="302"/>
    </row>
    <row r="400" spans="1:13" ht="9.9499999999999993" hidden="1" customHeight="1" x14ac:dyDescent="0.2">
      <c r="A400" s="301"/>
      <c r="B400" s="305"/>
      <c r="C400" s="305" t="str">
        <f>IF(ISBLANK($J$755),"",IF(ISBLANK($L$755),"",IF(Jul!$E28&gt;=$J$755,IF(Jul!$E28&lt;=$L$755,IF(ISBLANK(Jul!G28),"",Jul!G28),""),"")))</f>
        <v/>
      </c>
      <c r="D400" s="305" t="str">
        <f>IF(ISBLANK($J$755),"",IF(ISBLANK($L$755),"",IF(Jul!$E28&gt;=$J$755,IF(Jul!$E28&lt;=$L$755,IF(ISBLANK(Jul!I28),"",Jul!I28),""),"")))</f>
        <v/>
      </c>
      <c r="E400" s="305" t="str">
        <f>IF(ISBLANK($J$755),"",IF(ISBLANK($L$755),"",IF(Jul!$E28&gt;=$J$755,IF(Jul!$E28&lt;=$L$755,IF(ISBLANK(Jul!R28),"",Jul!R28),""),"")))</f>
        <v/>
      </c>
      <c r="F400" s="307" t="str">
        <f>IF(ISBLANK($J$755),"",IF(ISBLANK($L$755),"",IF(Jul!$E28&gt;=$J$755,IF(Jul!$E28&lt;=$L$755,IF(ISBLANK(Jul!S28),"",Jul!S28),""),"")))</f>
        <v/>
      </c>
      <c r="G400" s="308" t="str">
        <f t="shared" si="24"/>
        <v/>
      </c>
      <c r="H400" s="309" t="str">
        <f t="shared" si="25"/>
        <v/>
      </c>
      <c r="I400" s="310">
        <f>IF(ISBLANK($J$755),"",IF(ISBLANK($L$755),"",IF(Jul!$E28&gt;=$J$755,IF(Jul!$E28&lt;=$L$755,COUNTIF(Jul!L28:L28,"&gt;=0"),""),"")))</f>
        <v>0</v>
      </c>
      <c r="J400" s="300"/>
      <c r="K400" s="300"/>
      <c r="L400" s="300"/>
      <c r="M400" s="302"/>
    </row>
    <row r="401" spans="1:13" ht="9.9499999999999993" hidden="1" customHeight="1" x14ac:dyDescent="0.2">
      <c r="A401" s="301"/>
      <c r="B401" s="305"/>
      <c r="C401" s="305" t="str">
        <f>IF(ISBLANK($J$755),"",IF(ISBLANK($L$755),"",IF(Jul!$E29&gt;=$J$755,IF(Jul!$E29&lt;=$L$755,IF(ISBLANK(Jul!G29),"",Jul!G29),""),"")))</f>
        <v/>
      </c>
      <c r="D401" s="305" t="str">
        <f>IF(ISBLANK($J$755),"",IF(ISBLANK($L$755),"",IF(Jul!$E29&gt;=$J$755,IF(Jul!$E29&lt;=$L$755,IF(ISBLANK(Jul!I29),"",Jul!I29),""),"")))</f>
        <v/>
      </c>
      <c r="E401" s="305" t="str">
        <f>IF(ISBLANK($J$755),"",IF(ISBLANK($L$755),"",IF(Jul!$E29&gt;=$J$755,IF(Jul!$E29&lt;=$L$755,IF(ISBLANK(Jul!R29),"",Jul!R29),""),"")))</f>
        <v/>
      </c>
      <c r="F401" s="307" t="str">
        <f>IF(ISBLANK($J$755),"",IF(ISBLANK($L$755),"",IF(Jul!$E29&gt;=$J$755,IF(Jul!$E29&lt;=$L$755,IF(ISBLANK(Jul!S29),"",Jul!S29),""),"")))</f>
        <v/>
      </c>
      <c r="G401" s="308" t="str">
        <f t="shared" si="24"/>
        <v/>
      </c>
      <c r="H401" s="309" t="str">
        <f t="shared" si="25"/>
        <v/>
      </c>
      <c r="I401" s="310">
        <f>IF(ISBLANK($J$755),"",IF(ISBLANK($L$755),"",IF(Jul!$E29&gt;=$J$755,IF(Jul!$E29&lt;=$L$755,COUNTIF(Jul!L29:L29,"&gt;=0"),""),"")))</f>
        <v>0</v>
      </c>
      <c r="J401" s="300"/>
      <c r="K401" s="300"/>
      <c r="L401" s="300"/>
      <c r="M401" s="302"/>
    </row>
    <row r="402" spans="1:13" ht="9.9499999999999993" hidden="1" customHeight="1" x14ac:dyDescent="0.2">
      <c r="A402" s="301"/>
      <c r="B402" s="305"/>
      <c r="C402" s="305" t="str">
        <f>IF(ISBLANK($J$755),"",IF(ISBLANK($L$755),"",IF(Jul!$E30&gt;=$J$755,IF(Jul!$E30&lt;=$L$755,IF(ISBLANK(Jul!G30),"",Jul!G30),""),"")))</f>
        <v/>
      </c>
      <c r="D402" s="305" t="str">
        <f>IF(ISBLANK($J$755),"",IF(ISBLANK($L$755),"",IF(Jul!$E30&gt;=$J$755,IF(Jul!$E30&lt;=$L$755,IF(ISBLANK(Jul!I30),"",Jul!I30),""),"")))</f>
        <v/>
      </c>
      <c r="E402" s="305" t="str">
        <f>IF(ISBLANK($J$755),"",IF(ISBLANK($L$755),"",IF(Jul!$E30&gt;=$J$755,IF(Jul!$E30&lt;=$L$755,IF(ISBLANK(Jul!R30),"",Jul!R30),""),"")))</f>
        <v/>
      </c>
      <c r="F402" s="307" t="str">
        <f>IF(ISBLANK($J$755),"",IF(ISBLANK($L$755),"",IF(Jul!$E30&gt;=$J$755,IF(Jul!$E30&lt;=$L$755,IF(ISBLANK(Jul!S30),"",Jul!S30),""),"")))</f>
        <v/>
      </c>
      <c r="G402" s="308" t="str">
        <f t="shared" si="24"/>
        <v/>
      </c>
      <c r="H402" s="309" t="str">
        <f t="shared" si="25"/>
        <v/>
      </c>
      <c r="I402" s="310">
        <f>IF(ISBLANK($J$755),"",IF(ISBLANK($L$755),"",IF(Jul!$E30&gt;=$J$755,IF(Jul!$E30&lt;=$L$755,COUNTIF(Jul!L30:L30,"&gt;=0"),""),"")))</f>
        <v>0</v>
      </c>
      <c r="J402" s="300"/>
      <c r="K402" s="300"/>
      <c r="L402" s="300"/>
      <c r="M402" s="302"/>
    </row>
    <row r="403" spans="1:13" ht="9.9499999999999993" hidden="1" customHeight="1" x14ac:dyDescent="0.2">
      <c r="A403" s="301"/>
      <c r="B403" s="305"/>
      <c r="C403" s="305" t="str">
        <f>IF(ISBLANK($J$755),"",IF(ISBLANK($L$755),"",IF(Jul!$E31&gt;=$J$755,IF(Jul!$E31&lt;=$L$755,IF(ISBLANK(Jul!G31),"",Jul!G31),""),"")))</f>
        <v/>
      </c>
      <c r="D403" s="305" t="str">
        <f>IF(ISBLANK($J$755),"",IF(ISBLANK($L$755),"",IF(Jul!$E31&gt;=$J$755,IF(Jul!$E31&lt;=$L$755,IF(ISBLANK(Jul!I31),"",Jul!I31),""),"")))</f>
        <v/>
      </c>
      <c r="E403" s="305" t="str">
        <f>IF(ISBLANK($J$755),"",IF(ISBLANK($L$755),"",IF(Jul!$E31&gt;=$J$755,IF(Jul!$E31&lt;=$L$755,IF(ISBLANK(Jul!R31),"",Jul!R31),""),"")))</f>
        <v/>
      </c>
      <c r="F403" s="307" t="str">
        <f>IF(ISBLANK($J$755),"",IF(ISBLANK($L$755),"",IF(Jul!$E31&gt;=$J$755,IF(Jul!$E31&lt;=$L$755,IF(ISBLANK(Jul!S31),"",Jul!S31),""),"")))</f>
        <v/>
      </c>
      <c r="G403" s="308" t="str">
        <f t="shared" si="24"/>
        <v/>
      </c>
      <c r="H403" s="309" t="str">
        <f t="shared" si="25"/>
        <v/>
      </c>
      <c r="I403" s="310">
        <f>IF(ISBLANK($J$755),"",IF(ISBLANK($L$755),"",IF(Jul!$E31&gt;=$J$755,IF(Jul!$E31&lt;=$L$755,COUNTIF(Jul!L31:L31,"&gt;=0"),""),"")))</f>
        <v>0</v>
      </c>
      <c r="J403" s="300"/>
      <c r="K403" s="300"/>
      <c r="L403" s="300"/>
      <c r="M403" s="302"/>
    </row>
    <row r="404" spans="1:13" ht="9.9499999999999993" hidden="1" customHeight="1" x14ac:dyDescent="0.2">
      <c r="A404" s="301"/>
      <c r="B404" s="305"/>
      <c r="C404" s="305" t="str">
        <f>IF(ISBLANK($J$755),"",IF(ISBLANK($L$755),"",IF(Jul!$E32&gt;=$J$755,IF(Jul!$E32&lt;=$L$755,IF(ISBLANK(Jul!G32),"",Jul!G32),""),"")))</f>
        <v/>
      </c>
      <c r="D404" s="305" t="str">
        <f>IF(ISBLANK($J$755),"",IF(ISBLANK($L$755),"",IF(Jul!$E32&gt;=$J$755,IF(Jul!$E32&lt;=$L$755,IF(ISBLANK(Jul!I32),"",Jul!I32),""),"")))</f>
        <v/>
      </c>
      <c r="E404" s="305" t="str">
        <f>IF(ISBLANK($J$755),"",IF(ISBLANK($L$755),"",IF(Jul!$E32&gt;=$J$755,IF(Jul!$E32&lt;=$L$755,IF(ISBLANK(Jul!R32),"",Jul!R32),""),"")))</f>
        <v/>
      </c>
      <c r="F404" s="307" t="str">
        <f>IF(ISBLANK($J$755),"",IF(ISBLANK($L$755),"",IF(Jul!$E32&gt;=$J$755,IF(Jul!$E32&lt;=$L$755,IF(ISBLANK(Jul!S32),"",Jul!S32),""),"")))</f>
        <v/>
      </c>
      <c r="G404" s="308" t="str">
        <f t="shared" si="24"/>
        <v/>
      </c>
      <c r="H404" s="309" t="str">
        <f t="shared" si="25"/>
        <v/>
      </c>
      <c r="I404" s="310">
        <f>IF(ISBLANK($J$755),"",IF(ISBLANK($L$755),"",IF(Jul!$E32&gt;=$J$755,IF(Jul!$E32&lt;=$L$755,COUNTIF(Jul!L32:L32,"&gt;=0"),""),"")))</f>
        <v>0</v>
      </c>
      <c r="J404" s="300"/>
      <c r="K404" s="300"/>
      <c r="L404" s="300"/>
      <c r="M404" s="302"/>
    </row>
    <row r="405" spans="1:13" ht="9.9499999999999993" hidden="1" customHeight="1" x14ac:dyDescent="0.2">
      <c r="A405" s="301"/>
      <c r="B405" s="305"/>
      <c r="C405" s="305" t="str">
        <f>IF(ISBLANK($J$755),"",IF(ISBLANK($L$755),"",IF(Jul!$E33&gt;=$J$755,IF(Jul!$E33&lt;=$L$755,IF(ISBLANK(Jul!G33),"",Jul!G33),""),"")))</f>
        <v/>
      </c>
      <c r="D405" s="305" t="str">
        <f>IF(ISBLANK($J$755),"",IF(ISBLANK($L$755),"",IF(Jul!$E33&gt;=$J$755,IF(Jul!$E33&lt;=$L$755,IF(ISBLANK(Jul!I33),"",Jul!I33),""),"")))</f>
        <v/>
      </c>
      <c r="E405" s="305" t="str">
        <f>IF(ISBLANK($J$755),"",IF(ISBLANK($L$755),"",IF(Jul!$E33&gt;=$J$755,IF(Jul!$E33&lt;=$L$755,IF(ISBLANK(Jul!R33),"",Jul!R33),""),"")))</f>
        <v/>
      </c>
      <c r="F405" s="307" t="str">
        <f>IF(ISBLANK($J$755),"",IF(ISBLANK($L$755),"",IF(Jul!$E33&gt;=$J$755,IF(Jul!$E33&lt;=$L$755,IF(ISBLANK(Jul!S33),"",Jul!S33),""),"")))</f>
        <v/>
      </c>
      <c r="G405" s="308" t="str">
        <f t="shared" si="24"/>
        <v/>
      </c>
      <c r="H405" s="309" t="str">
        <f t="shared" si="25"/>
        <v/>
      </c>
      <c r="I405" s="310">
        <f>IF(ISBLANK($J$755),"",IF(ISBLANK($L$755),"",IF(Jul!$E33&gt;=$J$755,IF(Jul!$E33&lt;=$L$755,COUNTIF(Jul!L33:L33,"&gt;=0"),""),"")))</f>
        <v>0</v>
      </c>
      <c r="J405" s="300"/>
      <c r="K405" s="300"/>
      <c r="L405" s="300"/>
      <c r="M405" s="302"/>
    </row>
    <row r="406" spans="1:13" ht="9.9499999999999993" hidden="1" customHeight="1" x14ac:dyDescent="0.2">
      <c r="A406" s="301"/>
      <c r="B406" s="305"/>
      <c r="C406" s="305" t="str">
        <f>IF(ISBLANK($J$755),"",IF(ISBLANK($L$755),"",IF(Jul!$E34&gt;=$J$755,IF(Jul!$E34&lt;=$L$755,IF(ISBLANK(Jul!G34),"",Jul!G34),""),"")))</f>
        <v/>
      </c>
      <c r="D406" s="305" t="str">
        <f>IF(ISBLANK($J$755),"",IF(ISBLANK($L$755),"",IF(Jul!$E34&gt;=$J$755,IF(Jul!$E34&lt;=$L$755,IF(ISBLANK(Jul!I34),"",Jul!I34),""),"")))</f>
        <v/>
      </c>
      <c r="E406" s="305" t="str">
        <f>IF(ISBLANK($J$755),"",IF(ISBLANK($L$755),"",IF(Jul!$E34&gt;=$J$755,IF(Jul!$E34&lt;=$L$755,IF(ISBLANK(Jul!R34),"",Jul!R34),""),"")))</f>
        <v/>
      </c>
      <c r="F406" s="307" t="str">
        <f>IF(ISBLANK($J$755),"",IF(ISBLANK($L$755),"",IF(Jul!$E34&gt;=$J$755,IF(Jul!$E34&lt;=$L$755,IF(ISBLANK(Jul!S34),"",Jul!S34),""),"")))</f>
        <v/>
      </c>
      <c r="G406" s="308" t="str">
        <f t="shared" si="24"/>
        <v/>
      </c>
      <c r="H406" s="309" t="str">
        <f t="shared" si="25"/>
        <v/>
      </c>
      <c r="I406" s="310">
        <f>IF(ISBLANK($J$755),"",IF(ISBLANK($L$755),"",IF(Jul!$E34&gt;=$J$755,IF(Jul!$E34&lt;=$L$755,COUNTIF(Jul!L34:L34,"&gt;=0"),""),"")))</f>
        <v>0</v>
      </c>
      <c r="J406" s="300"/>
      <c r="K406" s="300"/>
      <c r="L406" s="300"/>
      <c r="M406" s="302"/>
    </row>
    <row r="407" spans="1:13" ht="9.9499999999999993" hidden="1" customHeight="1" x14ac:dyDescent="0.2">
      <c r="A407" s="301"/>
      <c r="B407" s="305"/>
      <c r="C407" s="305" t="str">
        <f>IF(ISBLANK($J$755),"",IF(ISBLANK($L$755),"",IF(Jul!$E35&gt;=$J$755,IF(Jul!$E35&lt;=$L$755,IF(ISBLANK(Jul!G35),"",Jul!G35),""),"")))</f>
        <v/>
      </c>
      <c r="D407" s="305" t="str">
        <f>IF(ISBLANK($J$755),"",IF(ISBLANK($L$755),"",IF(Jul!$E35&gt;=$J$755,IF(Jul!$E35&lt;=$L$755,IF(ISBLANK(Jul!I35),"",Jul!I35),""),"")))</f>
        <v/>
      </c>
      <c r="E407" s="305" t="str">
        <f>IF(ISBLANK($J$755),"",IF(ISBLANK($L$755),"",IF(Jul!$E35&gt;=$J$755,IF(Jul!$E35&lt;=$L$755,IF(ISBLANK(Jul!R35),"",Jul!R35),""),"")))</f>
        <v/>
      </c>
      <c r="F407" s="307" t="str">
        <f>IF(ISBLANK($J$755),"",IF(ISBLANK($L$755),"",IF(Jul!$E35&gt;=$J$755,IF(Jul!$E35&lt;=$L$755,IF(ISBLANK(Jul!S35),"",Jul!S35),""),"")))</f>
        <v/>
      </c>
      <c r="G407" s="308" t="str">
        <f t="shared" si="24"/>
        <v/>
      </c>
      <c r="H407" s="309" t="str">
        <f t="shared" si="25"/>
        <v/>
      </c>
      <c r="I407" s="310">
        <f>IF(ISBLANK($J$755),"",IF(ISBLANK($L$755),"",IF(Jul!$E35&gt;=$J$755,IF(Jul!$E35&lt;=$L$755,COUNTIF(Jul!L35:L35,"&gt;=0"),""),"")))</f>
        <v>0</v>
      </c>
      <c r="J407" s="300"/>
      <c r="K407" s="300"/>
      <c r="L407" s="300"/>
      <c r="M407" s="302"/>
    </row>
    <row r="408" spans="1:13" ht="9.9499999999999993" hidden="1" customHeight="1" x14ac:dyDescent="0.2">
      <c r="A408" s="301"/>
      <c r="B408" s="305"/>
      <c r="C408" s="305" t="str">
        <f>IF(ISBLANK($J$755),"",IF(ISBLANK($L$755),"",IF(Jul!$E36&gt;=$J$755,IF(Jul!$E36&lt;=$L$755,IF(ISBLANK(Jul!G36),"",Jul!G36),""),"")))</f>
        <v/>
      </c>
      <c r="D408" s="305" t="str">
        <f>IF(ISBLANK($J$755),"",IF(ISBLANK($L$755),"",IF(Jul!$E36&gt;=$J$755,IF(Jul!$E36&lt;=$L$755,IF(ISBLANK(Jul!I36),"",Jul!I36),""),"")))</f>
        <v/>
      </c>
      <c r="E408" s="305" t="str">
        <f>IF(ISBLANK($J$755),"",IF(ISBLANK($L$755),"",IF(Jul!$E36&gt;=$J$755,IF(Jul!$E36&lt;=$L$755,IF(ISBLANK(Jul!R36),"",Jul!R36),""),"")))</f>
        <v/>
      </c>
      <c r="F408" s="307" t="str">
        <f>IF(ISBLANK($J$755),"",IF(ISBLANK($L$755),"",IF(Jul!$E36&gt;=$J$755,IF(Jul!$E36&lt;=$L$755,IF(ISBLANK(Jul!S36),"",Jul!S36),""),"")))</f>
        <v/>
      </c>
      <c r="G408" s="308" t="str">
        <f t="shared" si="24"/>
        <v/>
      </c>
      <c r="H408" s="309" t="str">
        <f t="shared" si="25"/>
        <v/>
      </c>
      <c r="I408" s="310">
        <f>IF(ISBLANK($J$755),"",IF(ISBLANK($L$755),"",IF(Jul!$E36&gt;=$J$755,IF(Jul!$E36&lt;=$L$755,COUNTIF(Jul!L36:L36,"&gt;=0"),""),"")))</f>
        <v>0</v>
      </c>
      <c r="J408" s="300"/>
      <c r="K408" s="300"/>
      <c r="L408" s="300"/>
      <c r="M408" s="302"/>
    </row>
    <row r="409" spans="1:13" ht="9.9499999999999993" hidden="1" customHeight="1" x14ac:dyDescent="0.2">
      <c r="A409" s="301"/>
      <c r="B409" s="305"/>
      <c r="C409" s="305" t="str">
        <f>IF(ISBLANK($J$755),"",IF(ISBLANK($L$755),"",IF(Jul!$E37&gt;=$J$755,IF(Jul!$E37&lt;=$L$755,IF(ISBLANK(Jul!G37),"",Jul!G37),""),"")))</f>
        <v/>
      </c>
      <c r="D409" s="305" t="str">
        <f>IF(ISBLANK($J$755),"",IF(ISBLANK($L$755),"",IF(Jul!$E37&gt;=$J$755,IF(Jul!$E37&lt;=$L$755,IF(ISBLANK(Jul!I37),"",Jul!I37),""),"")))</f>
        <v/>
      </c>
      <c r="E409" s="305" t="str">
        <f>IF(ISBLANK($J$755),"",IF(ISBLANK($L$755),"",IF(Jul!$E37&gt;=$J$755,IF(Jul!$E37&lt;=$L$755,IF(ISBLANK(Jul!R37),"",Jul!R37),""),"")))</f>
        <v/>
      </c>
      <c r="F409" s="307" t="str">
        <f>IF(ISBLANK($J$755),"",IF(ISBLANK($L$755),"",IF(Jul!$E37&gt;=$J$755,IF(Jul!$E37&lt;=$L$755,IF(ISBLANK(Jul!S37),"",Jul!S37),""),"")))</f>
        <v/>
      </c>
      <c r="G409" s="308" t="str">
        <f t="shared" si="24"/>
        <v/>
      </c>
      <c r="H409" s="309" t="str">
        <f t="shared" si="25"/>
        <v/>
      </c>
      <c r="I409" s="310">
        <f>IF(ISBLANK($J$755),"",IF(ISBLANK($L$755),"",IF(Jul!$E37&gt;=$J$755,IF(Jul!$E37&lt;=$L$755,COUNTIF(Jul!L37:L37,"&gt;=0"),""),"")))</f>
        <v>0</v>
      </c>
      <c r="J409" s="300"/>
      <c r="K409" s="300"/>
      <c r="L409" s="300"/>
      <c r="M409" s="302"/>
    </row>
    <row r="410" spans="1:13" ht="9.9499999999999993" hidden="1" customHeight="1" x14ac:dyDescent="0.2">
      <c r="A410" s="301"/>
      <c r="B410" s="305"/>
      <c r="C410" s="305" t="str">
        <f>IF(ISBLANK($J$755),"",IF(ISBLANK($L$755),"",IF(Jul!$E38&gt;=$J$755,IF(Jul!$E38&lt;=$L$755,IF(ISBLANK(Jul!G38),"",Jul!G38),""),"")))</f>
        <v/>
      </c>
      <c r="D410" s="305" t="str">
        <f>IF(ISBLANK($J$755),"",IF(ISBLANK($L$755),"",IF(Jul!$E38&gt;=$J$755,IF(Jul!$E38&lt;=$L$755,IF(ISBLANK(Jul!I38),"",Jul!I38),""),"")))</f>
        <v/>
      </c>
      <c r="E410" s="305" t="str">
        <f>IF(ISBLANK($J$755),"",IF(ISBLANK($L$755),"",IF(Jul!$E38&gt;=$J$755,IF(Jul!$E38&lt;=$L$755,IF(ISBLANK(Jul!R38),"",Jul!R38),""),"")))</f>
        <v/>
      </c>
      <c r="F410" s="307" t="str">
        <f>IF(ISBLANK($J$755),"",IF(ISBLANK($L$755),"",IF(Jul!$E38&gt;=$J$755,IF(Jul!$E38&lt;=$L$755,IF(ISBLANK(Jul!S38),"",Jul!S38),""),"")))</f>
        <v/>
      </c>
      <c r="G410" s="308" t="str">
        <f t="shared" si="24"/>
        <v/>
      </c>
      <c r="H410" s="309" t="str">
        <f t="shared" si="25"/>
        <v/>
      </c>
      <c r="I410" s="310">
        <f>IF(ISBLANK($J$755),"",IF(ISBLANK($L$755),"",IF(Jul!$E38&gt;=$J$755,IF(Jul!$E38&lt;=$L$755,COUNTIF(Jul!L38:L38,"&gt;=0"),""),"")))</f>
        <v>0</v>
      </c>
      <c r="J410" s="300"/>
      <c r="K410" s="300"/>
      <c r="L410" s="300"/>
      <c r="M410" s="302"/>
    </row>
    <row r="411" spans="1:13" ht="9.9499999999999993" hidden="1" customHeight="1" x14ac:dyDescent="0.2">
      <c r="A411" s="301"/>
      <c r="B411" s="305"/>
      <c r="C411" s="305" t="str">
        <f>IF(ISBLANK($J$755),"",IF(ISBLANK($L$755),"",IF(Jul!$E39&gt;=$J$755,IF(Jul!$E39&lt;=$L$755,IF(ISBLANK(Jul!G39),"",Jul!G39),""),"")))</f>
        <v/>
      </c>
      <c r="D411" s="305" t="str">
        <f>IF(ISBLANK($J$755),"",IF(ISBLANK($L$755),"",IF(Jul!$E39&gt;=$J$755,IF(Jul!$E39&lt;=$L$755,IF(ISBLANK(Jul!I39),"",Jul!I39),""),"")))</f>
        <v/>
      </c>
      <c r="E411" s="305" t="str">
        <f>IF(ISBLANK($J$755),"",IF(ISBLANK($L$755),"",IF(Jul!$E39&gt;=$J$755,IF(Jul!$E39&lt;=$L$755,IF(ISBLANK(Jul!R39),"",Jul!R39),""),"")))</f>
        <v/>
      </c>
      <c r="F411" s="307" t="str">
        <f>IF(ISBLANK($J$755),"",IF(ISBLANK($L$755),"",IF(Jul!$E39&gt;=$J$755,IF(Jul!$E39&lt;=$L$755,IF(ISBLANK(Jul!S39),"",Jul!S39),""),"")))</f>
        <v/>
      </c>
      <c r="G411" s="308" t="str">
        <f t="shared" si="24"/>
        <v/>
      </c>
      <c r="H411" s="309" t="str">
        <f t="shared" si="25"/>
        <v/>
      </c>
      <c r="I411" s="310">
        <f>IF(ISBLANK($J$755),"",IF(ISBLANK($L$755),"",IF(Jul!$E39&gt;=$J$755,IF(Jul!$E39&lt;=$L$755,COUNTIF(Jul!L39:L39,"&gt;=0"),""),"")))</f>
        <v>0</v>
      </c>
      <c r="J411" s="300"/>
      <c r="K411" s="300"/>
      <c r="L411" s="300"/>
      <c r="M411" s="302"/>
    </row>
    <row r="412" spans="1:13" ht="9.9499999999999993" hidden="1" customHeight="1" x14ac:dyDescent="0.2">
      <c r="A412" s="301"/>
      <c r="B412" s="305" t="s">
        <v>347</v>
      </c>
      <c r="C412" s="305" t="str">
        <f>IF(ISBLANK($J$755),"",IF(ISBLANK($L$755),"",IF(Jul!$E43&gt;=$J$755,IF(Jul!$E43&lt;=$L$755,IF(ISBLANK(Jul!G43),"",Jul!G43),""),"")))</f>
        <v/>
      </c>
      <c r="D412" s="305"/>
      <c r="E412" s="305" t="str">
        <f>IF(ISBLANK($J$755),"",IF(ISBLANK($L$755),"",IF(Jul!$E43&gt;=$J$755,IF(Jul!$E43&lt;=$L$755,IF(ISBLANK(Jul!R43),"",Jul!R43),""),"")))</f>
        <v/>
      </c>
      <c r="F412" s="307" t="str">
        <f>IF(ISBLANK($J$755),"",IF(ISBLANK($L$755),"",IF(Jul!$E43&gt;=$J$755,IF(Jul!$E43&lt;=$L$755,IF(ISBLANK(Jul!S43),"",Jul!S43),""),"")))</f>
        <v/>
      </c>
      <c r="G412" s="308" t="str">
        <f>IF(ISNUMBER(F412),IF(F412=0,"",IF(E412=0,"",F412/E412)),"")</f>
        <v/>
      </c>
      <c r="H412" s="309" t="str">
        <f>IF(ISNUMBER(G412),IF(G412=0,"",IF(F412=0,"",E412/F412/24)),"")</f>
        <v/>
      </c>
      <c r="I412" s="310" t="str">
        <f>IF(ISBLANK($J$755),"",IF(ISBLANK($L$755),"",IF(Jul!$E43&gt;=$J$755,IF(Jul!$E43&lt;=$L$755,COUNTIF(Jul!L43:L43,"&gt;=0"),""),"")))</f>
        <v/>
      </c>
      <c r="J412" s="300"/>
      <c r="K412" s="300"/>
      <c r="L412" s="300"/>
      <c r="M412" s="302"/>
    </row>
    <row r="413" spans="1:13" ht="9.9499999999999993" hidden="1" customHeight="1" x14ac:dyDescent="0.2">
      <c r="A413" s="301"/>
      <c r="B413" s="305"/>
      <c r="C413" s="305" t="str">
        <f>IF(ISBLANK($J$755),"",IF(ISBLANK($L$755),"",IF(Jul!$E44&gt;=$J$755,IF(Jul!$E44&lt;=$L$755,IF(ISBLANK(Jul!G44),"",Jul!G44),""),"")))</f>
        <v/>
      </c>
      <c r="D413" s="305"/>
      <c r="E413" s="305" t="str">
        <f>IF(ISBLANK($J$755),"",IF(ISBLANK($L$755),"",IF(Jul!$E44&gt;=$J$755,IF(Jul!$E44&lt;=$L$755,IF(ISBLANK(Jul!R44),"",Jul!R44),""),"")))</f>
        <v/>
      </c>
      <c r="F413" s="307" t="str">
        <f>IF(ISBLANK($J$755),"",IF(ISBLANK($L$755),"",IF(Jul!$E44&gt;=$J$755,IF(Jul!$E44&lt;=$L$755,IF(ISBLANK(Jul!S44),"",Jul!S44),""),"")))</f>
        <v/>
      </c>
      <c r="G413" s="308" t="str">
        <f t="shared" ref="G413:G442" si="26">IF(ISNUMBER(F413),IF(F413=0,"",IF(E413=0,"",F413/E413)),"")</f>
        <v/>
      </c>
      <c r="H413" s="309" t="str">
        <f t="shared" ref="H413:H442" si="27">IF(ISNUMBER(G413),IF(G413=0,"",IF(F413=0,"",E413/F413/24)),"")</f>
        <v/>
      </c>
      <c r="I413" s="310" t="str">
        <f>IF(ISBLANK($J$755),"",IF(ISBLANK($L$755),"",IF(Jul!$E44&gt;=$J$755,IF(Jul!$E44&lt;=$L$755,COUNTIF(Jul!L44:L44,"&gt;=0"),""),"")))</f>
        <v/>
      </c>
      <c r="J413" s="300"/>
      <c r="K413" s="300"/>
      <c r="L413" s="300"/>
      <c r="M413" s="302"/>
    </row>
    <row r="414" spans="1:13" ht="9.9499999999999993" hidden="1" customHeight="1" x14ac:dyDescent="0.2">
      <c r="A414" s="301"/>
      <c r="B414" s="305"/>
      <c r="C414" s="305" t="str">
        <f>IF(ISBLANK($J$755),"",IF(ISBLANK($L$755),"",IF(Jul!$E45&gt;=$J$755,IF(Jul!$E45&lt;=$L$755,IF(ISBLANK(Jul!G45),"",Jul!G45),""),"")))</f>
        <v/>
      </c>
      <c r="D414" s="305"/>
      <c r="E414" s="305" t="str">
        <f>IF(ISBLANK($J$755),"",IF(ISBLANK($L$755),"",IF(Jul!$E45&gt;=$J$755,IF(Jul!$E45&lt;=$L$755,IF(ISBLANK(Jul!R45),"",Jul!R45),""),"")))</f>
        <v/>
      </c>
      <c r="F414" s="307" t="str">
        <f>IF(ISBLANK($J$755),"",IF(ISBLANK($L$755),"",IF(Jul!$E45&gt;=$J$755,IF(Jul!$E45&lt;=$L$755,IF(ISBLANK(Jul!S45),"",Jul!S45),""),"")))</f>
        <v/>
      </c>
      <c r="G414" s="308" t="str">
        <f t="shared" si="26"/>
        <v/>
      </c>
      <c r="H414" s="309" t="str">
        <f t="shared" si="27"/>
        <v/>
      </c>
      <c r="I414" s="310" t="str">
        <f>IF(ISBLANK($J$755),"",IF(ISBLANK($L$755),"",IF(Jul!$E45&gt;=$J$755,IF(Jul!$E45&lt;=$L$755,COUNTIF(Jul!L45:L45,"&gt;=0"),""),"")))</f>
        <v/>
      </c>
      <c r="J414" s="300"/>
      <c r="K414" s="300"/>
      <c r="L414" s="300"/>
      <c r="M414" s="302"/>
    </row>
    <row r="415" spans="1:13" ht="9.9499999999999993" hidden="1" customHeight="1" x14ac:dyDescent="0.2">
      <c r="A415" s="301"/>
      <c r="B415" s="305"/>
      <c r="C415" s="305" t="str">
        <f>IF(ISBLANK($J$755),"",IF(ISBLANK($L$755),"",IF(Jul!$E46&gt;=$J$755,IF(Jul!$E46&lt;=$L$755,IF(ISBLANK(Jul!G46),"",Jul!G46),""),"")))</f>
        <v/>
      </c>
      <c r="D415" s="305"/>
      <c r="E415" s="305" t="str">
        <f>IF(ISBLANK($J$755),"",IF(ISBLANK($L$755),"",IF(Jul!$E46&gt;=$J$755,IF(Jul!$E46&lt;=$L$755,IF(ISBLANK(Jul!R46),"",Jul!R46),""),"")))</f>
        <v/>
      </c>
      <c r="F415" s="307" t="str">
        <f>IF(ISBLANK($J$755),"",IF(ISBLANK($L$755),"",IF(Jul!$E46&gt;=$J$755,IF(Jul!$E46&lt;=$L$755,IF(ISBLANK(Jul!S46),"",Jul!S46),""),"")))</f>
        <v/>
      </c>
      <c r="G415" s="308" t="str">
        <f t="shared" si="26"/>
        <v/>
      </c>
      <c r="H415" s="309" t="str">
        <f t="shared" si="27"/>
        <v/>
      </c>
      <c r="I415" s="310" t="str">
        <f>IF(ISBLANK($J$755),"",IF(ISBLANK($L$755),"",IF(Jul!$E46&gt;=$J$755,IF(Jul!$E46&lt;=$L$755,COUNTIF(Jul!L46:L46,"&gt;=0"),""),"")))</f>
        <v/>
      </c>
      <c r="J415" s="300"/>
      <c r="K415" s="300"/>
      <c r="L415" s="300"/>
      <c r="M415" s="302"/>
    </row>
    <row r="416" spans="1:13" ht="9.9499999999999993" hidden="1" customHeight="1" x14ac:dyDescent="0.2">
      <c r="A416" s="301"/>
      <c r="B416" s="305"/>
      <c r="C416" s="305" t="str">
        <f>IF(ISBLANK($J$755),"",IF(ISBLANK($L$755),"",IF(Jul!$E47&gt;=$J$755,IF(Jul!$E47&lt;=$L$755,IF(ISBLANK(Jul!G47),"",Jul!G47),""),"")))</f>
        <v/>
      </c>
      <c r="D416" s="305"/>
      <c r="E416" s="305" t="str">
        <f>IF(ISBLANK($J$755),"",IF(ISBLANK($L$755),"",IF(Jul!$E47&gt;=$J$755,IF(Jul!$E47&lt;=$L$755,IF(ISBLANK(Jul!R47),"",Jul!R47),""),"")))</f>
        <v/>
      </c>
      <c r="F416" s="307" t="str">
        <f>IF(ISBLANK($J$755),"",IF(ISBLANK($L$755),"",IF(Jul!$E47&gt;=$J$755,IF(Jul!$E47&lt;=$L$755,IF(ISBLANK(Jul!S47),"",Jul!S47),""),"")))</f>
        <v/>
      </c>
      <c r="G416" s="308" t="str">
        <f t="shared" si="26"/>
        <v/>
      </c>
      <c r="H416" s="309" t="str">
        <f t="shared" si="27"/>
        <v/>
      </c>
      <c r="I416" s="310" t="str">
        <f>IF(ISBLANK($J$755),"",IF(ISBLANK($L$755),"",IF(Jul!$E47&gt;=$J$755,IF(Jul!$E47&lt;=$L$755,COUNTIF(Jul!L47:L47,"&gt;=0"),""),"")))</f>
        <v/>
      </c>
      <c r="J416" s="300"/>
      <c r="K416" s="300"/>
      <c r="L416" s="300"/>
      <c r="M416" s="302"/>
    </row>
    <row r="417" spans="1:13" ht="9.9499999999999993" hidden="1" customHeight="1" x14ac:dyDescent="0.2">
      <c r="A417" s="301"/>
      <c r="B417" s="305"/>
      <c r="C417" s="305" t="str">
        <f>IF(ISBLANK($J$755),"",IF(ISBLANK($L$755),"",IF(Jul!$E48&gt;=$J$755,IF(Jul!$E48&lt;=$L$755,IF(ISBLANK(Jul!G48),"",Jul!G48),""),"")))</f>
        <v/>
      </c>
      <c r="D417" s="305"/>
      <c r="E417" s="305" t="str">
        <f>IF(ISBLANK($J$755),"",IF(ISBLANK($L$755),"",IF(Jul!$E48&gt;=$J$755,IF(Jul!$E48&lt;=$L$755,IF(ISBLANK(Jul!R48),"",Jul!R48),""),"")))</f>
        <v/>
      </c>
      <c r="F417" s="307" t="str">
        <f>IF(ISBLANK($J$755),"",IF(ISBLANK($L$755),"",IF(Jul!$E48&gt;=$J$755,IF(Jul!$E48&lt;=$L$755,IF(ISBLANK(Jul!S48),"",Jul!S48),""),"")))</f>
        <v/>
      </c>
      <c r="G417" s="308" t="str">
        <f t="shared" si="26"/>
        <v/>
      </c>
      <c r="H417" s="309" t="str">
        <f t="shared" si="27"/>
        <v/>
      </c>
      <c r="I417" s="310" t="str">
        <f>IF(ISBLANK($J$755),"",IF(ISBLANK($L$755),"",IF(Jul!$E48&gt;=$J$755,IF(Jul!$E48&lt;=$L$755,COUNTIF(Jul!L48:L48,"&gt;=0"),""),"")))</f>
        <v/>
      </c>
      <c r="J417" s="300"/>
      <c r="K417" s="300"/>
      <c r="L417" s="300"/>
      <c r="M417" s="302"/>
    </row>
    <row r="418" spans="1:13" ht="9.9499999999999993" hidden="1" customHeight="1" x14ac:dyDescent="0.2">
      <c r="A418" s="301"/>
      <c r="B418" s="305"/>
      <c r="C418" s="305" t="str">
        <f>IF(ISBLANK($J$755),"",IF(ISBLANK($L$755),"",IF(Jul!$E49&gt;=$J$755,IF(Jul!$E49&lt;=$L$755,IF(ISBLANK(Jul!G49),"",Jul!G49),""),"")))</f>
        <v/>
      </c>
      <c r="D418" s="305"/>
      <c r="E418" s="305" t="str">
        <f>IF(ISBLANK($J$755),"",IF(ISBLANK($L$755),"",IF(Jul!$E49&gt;=$J$755,IF(Jul!$E49&lt;=$L$755,IF(ISBLANK(Jul!R49),"",Jul!R49),""),"")))</f>
        <v/>
      </c>
      <c r="F418" s="307" t="str">
        <f>IF(ISBLANK($J$755),"",IF(ISBLANK($L$755),"",IF(Jul!$E49&gt;=$J$755,IF(Jul!$E49&lt;=$L$755,IF(ISBLANK(Jul!S49),"",Jul!S49),""),"")))</f>
        <v/>
      </c>
      <c r="G418" s="308" t="str">
        <f t="shared" si="26"/>
        <v/>
      </c>
      <c r="H418" s="309" t="str">
        <f t="shared" si="27"/>
        <v/>
      </c>
      <c r="I418" s="310" t="str">
        <f>IF(ISBLANK($J$755),"",IF(ISBLANK($L$755),"",IF(Jul!$E49&gt;=$J$755,IF(Jul!$E49&lt;=$L$755,COUNTIF(Jul!L49:L49,"&gt;=0"),""),"")))</f>
        <v/>
      </c>
      <c r="J418" s="300"/>
      <c r="K418" s="300"/>
      <c r="L418" s="300"/>
      <c r="M418" s="302"/>
    </row>
    <row r="419" spans="1:13" ht="9.9499999999999993" hidden="1" customHeight="1" x14ac:dyDescent="0.2">
      <c r="A419" s="301"/>
      <c r="B419" s="305"/>
      <c r="C419" s="305" t="str">
        <f>IF(ISBLANK($J$755),"",IF(ISBLANK($L$755),"",IF(Jul!$E50&gt;=$J$755,IF(Jul!$E50&lt;=$L$755,IF(ISBLANK(Jul!G50),"",Jul!G50),""),"")))</f>
        <v/>
      </c>
      <c r="D419" s="305"/>
      <c r="E419" s="305" t="str">
        <f>IF(ISBLANK($J$755),"",IF(ISBLANK($L$755),"",IF(Jul!$E50&gt;=$J$755,IF(Jul!$E50&lt;=$L$755,IF(ISBLANK(Jul!R50),"",Jul!R50),""),"")))</f>
        <v/>
      </c>
      <c r="F419" s="307" t="str">
        <f>IF(ISBLANK($J$755),"",IF(ISBLANK($L$755),"",IF(Jul!$E50&gt;=$J$755,IF(Jul!$E50&lt;=$L$755,IF(ISBLANK(Jul!S50),"",Jul!S50),""),"")))</f>
        <v/>
      </c>
      <c r="G419" s="308" t="str">
        <f t="shared" si="26"/>
        <v/>
      </c>
      <c r="H419" s="309" t="str">
        <f t="shared" si="27"/>
        <v/>
      </c>
      <c r="I419" s="310" t="str">
        <f>IF(ISBLANK($J$755),"",IF(ISBLANK($L$755),"",IF(Jul!$E50&gt;=$J$755,IF(Jul!$E50&lt;=$L$755,COUNTIF(Jul!L50:L50,"&gt;=0"),""),"")))</f>
        <v/>
      </c>
      <c r="J419" s="300"/>
      <c r="K419" s="300"/>
      <c r="L419" s="300"/>
      <c r="M419" s="302"/>
    </row>
    <row r="420" spans="1:13" ht="9.9499999999999993" hidden="1" customHeight="1" x14ac:dyDescent="0.2">
      <c r="A420" s="301"/>
      <c r="B420" s="305"/>
      <c r="C420" s="305" t="str">
        <f>IF(ISBLANK($J$755),"",IF(ISBLANK($L$755),"",IF(Jul!$E51&gt;=$J$755,IF(Jul!$E51&lt;=$L$755,IF(ISBLANK(Jul!G51),"",Jul!G51),""),"")))</f>
        <v/>
      </c>
      <c r="D420" s="305"/>
      <c r="E420" s="305" t="str">
        <f>IF(ISBLANK($J$755),"",IF(ISBLANK($L$755),"",IF(Jul!$E51&gt;=$J$755,IF(Jul!$E51&lt;=$L$755,IF(ISBLANK(Jul!R51),"",Jul!R51),""),"")))</f>
        <v/>
      </c>
      <c r="F420" s="307" t="str">
        <f>IF(ISBLANK($J$755),"",IF(ISBLANK($L$755),"",IF(Jul!$E51&gt;=$J$755,IF(Jul!$E51&lt;=$L$755,IF(ISBLANK(Jul!S51),"",Jul!S51),""),"")))</f>
        <v/>
      </c>
      <c r="G420" s="308" t="str">
        <f t="shared" si="26"/>
        <v/>
      </c>
      <c r="H420" s="309" t="str">
        <f t="shared" si="27"/>
        <v/>
      </c>
      <c r="I420" s="310" t="str">
        <f>IF(ISBLANK($J$755),"",IF(ISBLANK($L$755),"",IF(Jul!$E51&gt;=$J$755,IF(Jul!$E51&lt;=$L$755,COUNTIF(Jul!L51:L51,"&gt;=0"),""),"")))</f>
        <v/>
      </c>
      <c r="J420" s="300"/>
      <c r="K420" s="300"/>
      <c r="L420" s="300"/>
      <c r="M420" s="302"/>
    </row>
    <row r="421" spans="1:13" ht="9.9499999999999993" hidden="1" customHeight="1" x14ac:dyDescent="0.2">
      <c r="A421" s="301"/>
      <c r="B421" s="305"/>
      <c r="C421" s="305" t="str">
        <f>IF(ISBLANK($J$755),"",IF(ISBLANK($L$755),"",IF(Jul!$E52&gt;=$J$755,IF(Jul!$E52&lt;=$L$755,IF(ISBLANK(Jul!G52),"",Jul!G52),""),"")))</f>
        <v/>
      </c>
      <c r="D421" s="305"/>
      <c r="E421" s="305" t="str">
        <f>IF(ISBLANK($J$755),"",IF(ISBLANK($L$755),"",IF(Jul!$E52&gt;=$J$755,IF(Jul!$E52&lt;=$L$755,IF(ISBLANK(Jul!R52),"",Jul!R52),""),"")))</f>
        <v/>
      </c>
      <c r="F421" s="307" t="str">
        <f>IF(ISBLANK($J$755),"",IF(ISBLANK($L$755),"",IF(Jul!$E52&gt;=$J$755,IF(Jul!$E52&lt;=$L$755,IF(ISBLANK(Jul!S52),"",Jul!S52),""),"")))</f>
        <v/>
      </c>
      <c r="G421" s="308" t="str">
        <f t="shared" si="26"/>
        <v/>
      </c>
      <c r="H421" s="309" t="str">
        <f t="shared" si="27"/>
        <v/>
      </c>
      <c r="I421" s="310" t="str">
        <f>IF(ISBLANK($J$755),"",IF(ISBLANK($L$755),"",IF(Jul!$E52&gt;=$J$755,IF(Jul!$E52&lt;=$L$755,COUNTIF(Jul!L52:L52,"&gt;=0"),""),"")))</f>
        <v/>
      </c>
      <c r="J421" s="300"/>
      <c r="K421" s="300"/>
      <c r="L421" s="300"/>
      <c r="M421" s="302"/>
    </row>
    <row r="422" spans="1:13" ht="9.9499999999999993" hidden="1" customHeight="1" x14ac:dyDescent="0.2">
      <c r="A422" s="301"/>
      <c r="B422" s="305"/>
      <c r="C422" s="305" t="str">
        <f>IF(ISBLANK($J$755),"",IF(ISBLANK($L$755),"",IF(Jul!$E53&gt;=$J$755,IF(Jul!$E53&lt;=$L$755,IF(ISBLANK(Jul!G53),"",Jul!G53),""),"")))</f>
        <v/>
      </c>
      <c r="D422" s="305"/>
      <c r="E422" s="305" t="str">
        <f>IF(ISBLANK($J$755),"",IF(ISBLANK($L$755),"",IF(Jul!$E53&gt;=$J$755,IF(Jul!$E53&lt;=$L$755,IF(ISBLANK(Jul!R53),"",Jul!R53),""),"")))</f>
        <v/>
      </c>
      <c r="F422" s="307" t="str">
        <f>IF(ISBLANK($J$755),"",IF(ISBLANK($L$755),"",IF(Jul!$E53&gt;=$J$755,IF(Jul!$E53&lt;=$L$755,IF(ISBLANK(Jul!S53),"",Jul!S53),""),"")))</f>
        <v/>
      </c>
      <c r="G422" s="308" t="str">
        <f t="shared" si="26"/>
        <v/>
      </c>
      <c r="H422" s="309" t="str">
        <f t="shared" si="27"/>
        <v/>
      </c>
      <c r="I422" s="310" t="str">
        <f>IF(ISBLANK($J$755),"",IF(ISBLANK($L$755),"",IF(Jul!$E53&gt;=$J$755,IF(Jul!$E53&lt;=$L$755,COUNTIF(Jul!L53:L53,"&gt;=0"),""),"")))</f>
        <v/>
      </c>
      <c r="J422" s="300"/>
      <c r="K422" s="300"/>
      <c r="L422" s="300"/>
      <c r="M422" s="302"/>
    </row>
    <row r="423" spans="1:13" ht="9.9499999999999993" hidden="1" customHeight="1" x14ac:dyDescent="0.2">
      <c r="A423" s="301"/>
      <c r="B423" s="305"/>
      <c r="C423" s="305" t="str">
        <f>IF(ISBLANK($J$755),"",IF(ISBLANK($L$755),"",IF(Jul!$E54&gt;=$J$755,IF(Jul!$E54&lt;=$L$755,IF(ISBLANK(Jul!G54),"",Jul!G54),""),"")))</f>
        <v/>
      </c>
      <c r="D423" s="305"/>
      <c r="E423" s="305" t="str">
        <f>IF(ISBLANK($J$755),"",IF(ISBLANK($L$755),"",IF(Jul!$E54&gt;=$J$755,IF(Jul!$E54&lt;=$L$755,IF(ISBLANK(Jul!R54),"",Jul!R54),""),"")))</f>
        <v/>
      </c>
      <c r="F423" s="307" t="str">
        <f>IF(ISBLANK($J$755),"",IF(ISBLANK($L$755),"",IF(Jul!$E54&gt;=$J$755,IF(Jul!$E54&lt;=$L$755,IF(ISBLANK(Jul!S54),"",Jul!S54),""),"")))</f>
        <v/>
      </c>
      <c r="G423" s="308" t="str">
        <f t="shared" si="26"/>
        <v/>
      </c>
      <c r="H423" s="309" t="str">
        <f t="shared" si="27"/>
        <v/>
      </c>
      <c r="I423" s="310" t="str">
        <f>IF(ISBLANK($J$755),"",IF(ISBLANK($L$755),"",IF(Jul!$E54&gt;=$J$755,IF(Jul!$E54&lt;=$L$755,COUNTIF(Jul!L54:L54,"&gt;=0"),""),"")))</f>
        <v/>
      </c>
      <c r="J423" s="300"/>
      <c r="K423" s="300"/>
      <c r="L423" s="300"/>
      <c r="M423" s="302"/>
    </row>
    <row r="424" spans="1:13" ht="9.9499999999999993" hidden="1" customHeight="1" x14ac:dyDescent="0.2">
      <c r="A424" s="301"/>
      <c r="B424" s="305"/>
      <c r="C424" s="305" t="str">
        <f>IF(ISBLANK($J$755),"",IF(ISBLANK($L$755),"",IF(Jul!$E55&gt;=$J$755,IF(Jul!$E55&lt;=$L$755,IF(ISBLANK(Jul!G55),"",Jul!G55),""),"")))</f>
        <v/>
      </c>
      <c r="D424" s="305"/>
      <c r="E424" s="305" t="str">
        <f>IF(ISBLANK($J$755),"",IF(ISBLANK($L$755),"",IF(Jul!$E55&gt;=$J$755,IF(Jul!$E55&lt;=$L$755,IF(ISBLANK(Jul!R55),"",Jul!R55),""),"")))</f>
        <v/>
      </c>
      <c r="F424" s="307" t="str">
        <f>IF(ISBLANK($J$755),"",IF(ISBLANK($L$755),"",IF(Jul!$E55&gt;=$J$755,IF(Jul!$E55&lt;=$L$755,IF(ISBLANK(Jul!S55),"",Jul!S55),""),"")))</f>
        <v/>
      </c>
      <c r="G424" s="308" t="str">
        <f t="shared" si="26"/>
        <v/>
      </c>
      <c r="H424" s="309" t="str">
        <f t="shared" si="27"/>
        <v/>
      </c>
      <c r="I424" s="310" t="str">
        <f>IF(ISBLANK($J$755),"",IF(ISBLANK($L$755),"",IF(Jul!$E55&gt;=$J$755,IF(Jul!$E55&lt;=$L$755,COUNTIF(Jul!L55:L55,"&gt;=0"),""),"")))</f>
        <v/>
      </c>
      <c r="J424" s="300"/>
      <c r="K424" s="300"/>
      <c r="L424" s="300"/>
      <c r="M424" s="302"/>
    </row>
    <row r="425" spans="1:13" ht="9.9499999999999993" hidden="1" customHeight="1" x14ac:dyDescent="0.2">
      <c r="A425" s="301"/>
      <c r="B425" s="305"/>
      <c r="C425" s="305" t="str">
        <f>IF(ISBLANK($J$755),"",IF(ISBLANK($L$755),"",IF(Jul!$E56&gt;=$J$755,IF(Jul!$E56&lt;=$L$755,IF(ISBLANK(Jul!G56),"",Jul!G56),""),"")))</f>
        <v/>
      </c>
      <c r="D425" s="305"/>
      <c r="E425" s="305" t="str">
        <f>IF(ISBLANK($J$755),"",IF(ISBLANK($L$755),"",IF(Jul!$E56&gt;=$J$755,IF(Jul!$E56&lt;=$L$755,IF(ISBLANK(Jul!R56),"",Jul!R56),""),"")))</f>
        <v/>
      </c>
      <c r="F425" s="307" t="str">
        <f>IF(ISBLANK($J$755),"",IF(ISBLANK($L$755),"",IF(Jul!$E56&gt;=$J$755,IF(Jul!$E56&lt;=$L$755,IF(ISBLANK(Jul!S56),"",Jul!S56),""),"")))</f>
        <v/>
      </c>
      <c r="G425" s="308" t="str">
        <f t="shared" si="26"/>
        <v/>
      </c>
      <c r="H425" s="309" t="str">
        <f t="shared" si="27"/>
        <v/>
      </c>
      <c r="I425" s="310" t="str">
        <f>IF(ISBLANK($J$755),"",IF(ISBLANK($L$755),"",IF(Jul!$E56&gt;=$J$755,IF(Jul!$E56&lt;=$L$755,COUNTIF(Jul!L56:L56,"&gt;=0"),""),"")))</f>
        <v/>
      </c>
      <c r="J425" s="300"/>
      <c r="K425" s="300"/>
      <c r="L425" s="300"/>
      <c r="M425" s="302"/>
    </row>
    <row r="426" spans="1:13" ht="9.9499999999999993" hidden="1" customHeight="1" x14ac:dyDescent="0.2">
      <c r="A426" s="301"/>
      <c r="B426" s="305"/>
      <c r="C426" s="305" t="str">
        <f>IF(ISBLANK($J$755),"",IF(ISBLANK($L$755),"",IF(Jul!$E57&gt;=$J$755,IF(Jul!$E57&lt;=$L$755,IF(ISBLANK(Jul!G57),"",Jul!G57),""),"")))</f>
        <v/>
      </c>
      <c r="D426" s="305"/>
      <c r="E426" s="305" t="str">
        <f>IF(ISBLANK($J$755),"",IF(ISBLANK($L$755),"",IF(Jul!$E57&gt;=$J$755,IF(Jul!$E57&lt;=$L$755,IF(ISBLANK(Jul!R57),"",Jul!R57),""),"")))</f>
        <v/>
      </c>
      <c r="F426" s="307" t="str">
        <f>IF(ISBLANK($J$755),"",IF(ISBLANK($L$755),"",IF(Jul!$E57&gt;=$J$755,IF(Jul!$E57&lt;=$L$755,IF(ISBLANK(Jul!S57),"",Jul!S57),""),"")))</f>
        <v/>
      </c>
      <c r="G426" s="308" t="str">
        <f t="shared" si="26"/>
        <v/>
      </c>
      <c r="H426" s="309" t="str">
        <f t="shared" si="27"/>
        <v/>
      </c>
      <c r="I426" s="310" t="str">
        <f>IF(ISBLANK($J$755),"",IF(ISBLANK($L$755),"",IF(Jul!$E57&gt;=$J$755,IF(Jul!$E57&lt;=$L$755,COUNTIF(Jul!L57:L57,"&gt;=0"),""),"")))</f>
        <v/>
      </c>
      <c r="J426" s="300"/>
      <c r="K426" s="300"/>
      <c r="L426" s="300"/>
      <c r="M426" s="302"/>
    </row>
    <row r="427" spans="1:13" ht="9.9499999999999993" hidden="1" customHeight="1" x14ac:dyDescent="0.2">
      <c r="A427" s="301"/>
      <c r="B427" s="305"/>
      <c r="C427" s="305" t="str">
        <f>IF(ISBLANK($J$755),"",IF(ISBLANK($L$755),"",IF(Jul!$E58&gt;=$J$755,IF(Jul!$E58&lt;=$L$755,IF(ISBLANK(Jul!G58),"",Jul!G58),""),"")))</f>
        <v/>
      </c>
      <c r="D427" s="305"/>
      <c r="E427" s="305" t="str">
        <f>IF(ISBLANK($J$755),"",IF(ISBLANK($L$755),"",IF(Jul!$E58&gt;=$J$755,IF(Jul!$E58&lt;=$L$755,IF(ISBLANK(Jul!R58),"",Jul!R58),""),"")))</f>
        <v/>
      </c>
      <c r="F427" s="307" t="str">
        <f>IF(ISBLANK($J$755),"",IF(ISBLANK($L$755),"",IF(Jul!$E58&gt;=$J$755,IF(Jul!$E58&lt;=$L$755,IF(ISBLANK(Jul!S58),"",Jul!S58),""),"")))</f>
        <v/>
      </c>
      <c r="G427" s="308" t="str">
        <f t="shared" si="26"/>
        <v/>
      </c>
      <c r="H427" s="309" t="str">
        <f t="shared" si="27"/>
        <v/>
      </c>
      <c r="I427" s="310" t="str">
        <f>IF(ISBLANK($J$755),"",IF(ISBLANK($L$755),"",IF(Jul!$E58&gt;=$J$755,IF(Jul!$E58&lt;=$L$755,COUNTIF(Jul!L58:L58,"&gt;=0"),""),"")))</f>
        <v/>
      </c>
      <c r="J427" s="300"/>
      <c r="K427" s="300"/>
      <c r="L427" s="300"/>
      <c r="M427" s="302"/>
    </row>
    <row r="428" spans="1:13" ht="9.9499999999999993" hidden="1" customHeight="1" x14ac:dyDescent="0.2">
      <c r="A428" s="301"/>
      <c r="B428" s="305"/>
      <c r="C428" s="305" t="str">
        <f>IF(ISBLANK($J$755),"",IF(ISBLANK($L$755),"",IF(Jul!$E59&gt;=$J$755,IF(Jul!$E59&lt;=$L$755,IF(ISBLANK(Jul!G59),"",Jul!G59),""),"")))</f>
        <v/>
      </c>
      <c r="D428" s="305"/>
      <c r="E428" s="305" t="str">
        <f>IF(ISBLANK($J$755),"",IF(ISBLANK($L$755),"",IF(Jul!$E59&gt;=$J$755,IF(Jul!$E59&lt;=$L$755,IF(ISBLANK(Jul!R59),"",Jul!R59),""),"")))</f>
        <v/>
      </c>
      <c r="F428" s="307" t="str">
        <f>IF(ISBLANK($J$755),"",IF(ISBLANK($L$755),"",IF(Jul!$E59&gt;=$J$755,IF(Jul!$E59&lt;=$L$755,IF(ISBLANK(Jul!S59),"",Jul!S59),""),"")))</f>
        <v/>
      </c>
      <c r="G428" s="308" t="str">
        <f t="shared" si="26"/>
        <v/>
      </c>
      <c r="H428" s="309" t="str">
        <f t="shared" si="27"/>
        <v/>
      </c>
      <c r="I428" s="310" t="str">
        <f>IF(ISBLANK($J$755),"",IF(ISBLANK($L$755),"",IF(Jul!$E59&gt;=$J$755,IF(Jul!$E59&lt;=$L$755,COUNTIF(Jul!L59:L59,"&gt;=0"),""),"")))</f>
        <v/>
      </c>
      <c r="J428" s="300"/>
      <c r="K428" s="300"/>
      <c r="L428" s="300"/>
      <c r="M428" s="302"/>
    </row>
    <row r="429" spans="1:13" ht="9.9499999999999993" hidden="1" customHeight="1" x14ac:dyDescent="0.2">
      <c r="A429" s="301"/>
      <c r="B429" s="305"/>
      <c r="C429" s="305" t="str">
        <f>IF(ISBLANK($J$755),"",IF(ISBLANK($L$755),"",IF(Jul!$E60&gt;=$J$755,IF(Jul!$E60&lt;=$L$755,IF(ISBLANK(Jul!G60),"",Jul!G60),""),"")))</f>
        <v/>
      </c>
      <c r="D429" s="305"/>
      <c r="E429" s="305" t="str">
        <f>IF(ISBLANK($J$755),"",IF(ISBLANK($L$755),"",IF(Jul!$E60&gt;=$J$755,IF(Jul!$E60&lt;=$L$755,IF(ISBLANK(Jul!R60),"",Jul!R60),""),"")))</f>
        <v/>
      </c>
      <c r="F429" s="307" t="str">
        <f>IF(ISBLANK($J$755),"",IF(ISBLANK($L$755),"",IF(Jul!$E60&gt;=$J$755,IF(Jul!$E60&lt;=$L$755,IF(ISBLANK(Jul!S60),"",Jul!S60),""),"")))</f>
        <v/>
      </c>
      <c r="G429" s="308" t="str">
        <f t="shared" si="26"/>
        <v/>
      </c>
      <c r="H429" s="309" t="str">
        <f t="shared" si="27"/>
        <v/>
      </c>
      <c r="I429" s="310" t="str">
        <f>IF(ISBLANK($J$755),"",IF(ISBLANK($L$755),"",IF(Jul!$E60&gt;=$J$755,IF(Jul!$E60&lt;=$L$755,COUNTIF(Jul!L60:L60,"&gt;=0"),""),"")))</f>
        <v/>
      </c>
      <c r="J429" s="300"/>
      <c r="K429" s="300"/>
      <c r="L429" s="300"/>
      <c r="M429" s="302"/>
    </row>
    <row r="430" spans="1:13" ht="9.9499999999999993" hidden="1" customHeight="1" x14ac:dyDescent="0.2">
      <c r="A430" s="301"/>
      <c r="B430" s="305"/>
      <c r="C430" s="305" t="str">
        <f>IF(ISBLANK($J$755),"",IF(ISBLANK($L$755),"",IF(Jul!$E61&gt;=$J$755,IF(Jul!$E61&lt;=$L$755,IF(ISBLANK(Jul!G61),"",Jul!G61),""),"")))</f>
        <v/>
      </c>
      <c r="D430" s="305"/>
      <c r="E430" s="305" t="str">
        <f>IF(ISBLANK($J$755),"",IF(ISBLANK($L$755),"",IF(Jul!$E61&gt;=$J$755,IF(Jul!$E61&lt;=$L$755,IF(ISBLANK(Jul!R61),"",Jul!R61),""),"")))</f>
        <v/>
      </c>
      <c r="F430" s="307" t="str">
        <f>IF(ISBLANK($J$755),"",IF(ISBLANK($L$755),"",IF(Jul!$E61&gt;=$J$755,IF(Jul!$E61&lt;=$L$755,IF(ISBLANK(Jul!S61),"",Jul!S61),""),"")))</f>
        <v/>
      </c>
      <c r="G430" s="308" t="str">
        <f t="shared" si="26"/>
        <v/>
      </c>
      <c r="H430" s="309" t="str">
        <f t="shared" si="27"/>
        <v/>
      </c>
      <c r="I430" s="310" t="str">
        <f>IF(ISBLANK($J$755),"",IF(ISBLANK($L$755),"",IF(Jul!$E61&gt;=$J$755,IF(Jul!$E61&lt;=$L$755,COUNTIF(Jul!L61:L61,"&gt;=0"),""),"")))</f>
        <v/>
      </c>
      <c r="J430" s="300"/>
      <c r="K430" s="300"/>
      <c r="L430" s="300"/>
      <c r="M430" s="302"/>
    </row>
    <row r="431" spans="1:13" ht="9.9499999999999993" hidden="1" customHeight="1" x14ac:dyDescent="0.2">
      <c r="A431" s="301"/>
      <c r="B431" s="305"/>
      <c r="C431" s="305" t="str">
        <f>IF(ISBLANK($J$755),"",IF(ISBLANK($L$755),"",IF(Jul!$E62&gt;=$J$755,IF(Jul!$E62&lt;=$L$755,IF(ISBLANK(Jul!G62),"",Jul!G62),""),"")))</f>
        <v/>
      </c>
      <c r="D431" s="305"/>
      <c r="E431" s="305" t="str">
        <f>IF(ISBLANK($J$755),"",IF(ISBLANK($L$755),"",IF(Jul!$E62&gt;=$J$755,IF(Jul!$E62&lt;=$L$755,IF(ISBLANK(Jul!R62),"",Jul!R62),""),"")))</f>
        <v/>
      </c>
      <c r="F431" s="307" t="str">
        <f>IF(ISBLANK($J$755),"",IF(ISBLANK($L$755),"",IF(Jul!$E62&gt;=$J$755,IF(Jul!$E62&lt;=$L$755,IF(ISBLANK(Jul!S62),"",Jul!S62),""),"")))</f>
        <v/>
      </c>
      <c r="G431" s="308" t="str">
        <f t="shared" si="26"/>
        <v/>
      </c>
      <c r="H431" s="309" t="str">
        <f t="shared" si="27"/>
        <v/>
      </c>
      <c r="I431" s="310" t="str">
        <f>IF(ISBLANK($J$755),"",IF(ISBLANK($L$755),"",IF(Jul!$E62&gt;=$J$755,IF(Jul!$E62&lt;=$L$755,COUNTIF(Jul!L62:L62,"&gt;=0"),""),"")))</f>
        <v/>
      </c>
      <c r="J431" s="300"/>
      <c r="K431" s="300"/>
      <c r="L431" s="300"/>
      <c r="M431" s="302"/>
    </row>
    <row r="432" spans="1:13" ht="9.9499999999999993" hidden="1" customHeight="1" x14ac:dyDescent="0.2">
      <c r="A432" s="301"/>
      <c r="B432" s="305"/>
      <c r="C432" s="305" t="str">
        <f>IF(ISBLANK($J$755),"",IF(ISBLANK($L$755),"",IF(Jul!$E63&gt;=$J$755,IF(Jul!$E63&lt;=$L$755,IF(ISBLANK(Jul!G63),"",Jul!G63),""),"")))</f>
        <v/>
      </c>
      <c r="D432" s="305"/>
      <c r="E432" s="305" t="str">
        <f>IF(ISBLANK($J$755),"",IF(ISBLANK($L$755),"",IF(Jul!$E63&gt;=$J$755,IF(Jul!$E63&lt;=$L$755,IF(ISBLANK(Jul!R63),"",Jul!R63),""),"")))</f>
        <v/>
      </c>
      <c r="F432" s="307" t="str">
        <f>IF(ISBLANK($J$755),"",IF(ISBLANK($L$755),"",IF(Jul!$E63&gt;=$J$755,IF(Jul!$E63&lt;=$L$755,IF(ISBLANK(Jul!S63),"",Jul!S63),""),"")))</f>
        <v/>
      </c>
      <c r="G432" s="308" t="str">
        <f t="shared" si="26"/>
        <v/>
      </c>
      <c r="H432" s="309" t="str">
        <f t="shared" si="27"/>
        <v/>
      </c>
      <c r="I432" s="310" t="str">
        <f>IF(ISBLANK($J$755),"",IF(ISBLANK($L$755),"",IF(Jul!$E63&gt;=$J$755,IF(Jul!$E63&lt;=$L$755,COUNTIF(Jul!L63:L63,"&gt;=0"),""),"")))</f>
        <v/>
      </c>
      <c r="J432" s="300"/>
      <c r="K432" s="300"/>
      <c r="L432" s="300"/>
      <c r="M432" s="302"/>
    </row>
    <row r="433" spans="1:13" ht="9.9499999999999993" hidden="1" customHeight="1" x14ac:dyDescent="0.2">
      <c r="A433" s="301"/>
      <c r="B433" s="305"/>
      <c r="C433" s="305" t="str">
        <f>IF(ISBLANK($J$755),"",IF(ISBLANK($L$755),"",IF(Jul!$E64&gt;=$J$755,IF(Jul!$E64&lt;=$L$755,IF(ISBLANK(Jul!G64),"",Jul!G64),""),"")))</f>
        <v/>
      </c>
      <c r="D433" s="305"/>
      <c r="E433" s="305" t="str">
        <f>IF(ISBLANK($J$755),"",IF(ISBLANK($L$755),"",IF(Jul!$E64&gt;=$J$755,IF(Jul!$E64&lt;=$L$755,IF(ISBLANK(Jul!R64),"",Jul!R64),""),"")))</f>
        <v/>
      </c>
      <c r="F433" s="307" t="str">
        <f>IF(ISBLANK($J$755),"",IF(ISBLANK($L$755),"",IF(Jul!$E64&gt;=$J$755,IF(Jul!$E64&lt;=$L$755,IF(ISBLANK(Jul!S64),"",Jul!S64),""),"")))</f>
        <v/>
      </c>
      <c r="G433" s="308" t="str">
        <f t="shared" si="26"/>
        <v/>
      </c>
      <c r="H433" s="309" t="str">
        <f t="shared" si="27"/>
        <v/>
      </c>
      <c r="I433" s="310" t="str">
        <f>IF(ISBLANK($J$755),"",IF(ISBLANK($L$755),"",IF(Jul!$E64&gt;=$J$755,IF(Jul!$E64&lt;=$L$755,COUNTIF(Jul!L64:L64,"&gt;=0"),""),"")))</f>
        <v/>
      </c>
      <c r="J433" s="300"/>
      <c r="K433" s="300"/>
      <c r="L433" s="300"/>
      <c r="M433" s="302"/>
    </row>
    <row r="434" spans="1:13" ht="9.9499999999999993" hidden="1" customHeight="1" x14ac:dyDescent="0.2">
      <c r="A434" s="301"/>
      <c r="B434" s="305"/>
      <c r="C434" s="305" t="str">
        <f>IF(ISBLANK($J$755),"",IF(ISBLANK($L$755),"",IF(Jul!$E65&gt;=$J$755,IF(Jul!$E65&lt;=$L$755,IF(ISBLANK(Jul!G65),"",Jul!G65),""),"")))</f>
        <v/>
      </c>
      <c r="D434" s="305"/>
      <c r="E434" s="305" t="str">
        <f>IF(ISBLANK($J$755),"",IF(ISBLANK($L$755),"",IF(Jul!$E65&gt;=$J$755,IF(Jul!$E65&lt;=$L$755,IF(ISBLANK(Jul!R65),"",Jul!R65),""),"")))</f>
        <v/>
      </c>
      <c r="F434" s="307" t="str">
        <f>IF(ISBLANK($J$755),"",IF(ISBLANK($L$755),"",IF(Jul!$E65&gt;=$J$755,IF(Jul!$E65&lt;=$L$755,IF(ISBLANK(Jul!S65),"",Jul!S65),""),"")))</f>
        <v/>
      </c>
      <c r="G434" s="308" t="str">
        <f t="shared" si="26"/>
        <v/>
      </c>
      <c r="H434" s="309" t="str">
        <f t="shared" si="27"/>
        <v/>
      </c>
      <c r="I434" s="310" t="str">
        <f>IF(ISBLANK($J$755),"",IF(ISBLANK($L$755),"",IF(Jul!$E65&gt;=$J$755,IF(Jul!$E65&lt;=$L$755,COUNTIF(Jul!L65:L65,"&gt;=0"),""),"")))</f>
        <v/>
      </c>
      <c r="J434" s="300"/>
      <c r="K434" s="300"/>
      <c r="L434" s="300"/>
      <c r="M434" s="302"/>
    </row>
    <row r="435" spans="1:13" ht="9.9499999999999993" hidden="1" customHeight="1" x14ac:dyDescent="0.2">
      <c r="A435" s="301"/>
      <c r="B435" s="305"/>
      <c r="C435" s="305" t="str">
        <f>IF(ISBLANK($J$755),"",IF(ISBLANK($L$755),"",IF(Jul!$E66&gt;=$J$755,IF(Jul!$E66&lt;=$L$755,IF(ISBLANK(Jul!G66),"",Jul!G66),""),"")))</f>
        <v/>
      </c>
      <c r="D435" s="305"/>
      <c r="E435" s="305" t="str">
        <f>IF(ISBLANK($J$755),"",IF(ISBLANK($L$755),"",IF(Jul!$E66&gt;=$J$755,IF(Jul!$E66&lt;=$L$755,IF(ISBLANK(Jul!R66),"",Jul!R66),""),"")))</f>
        <v/>
      </c>
      <c r="F435" s="307" t="str">
        <f>IF(ISBLANK($J$755),"",IF(ISBLANK($L$755),"",IF(Jul!$E66&gt;=$J$755,IF(Jul!$E66&lt;=$L$755,IF(ISBLANK(Jul!S66),"",Jul!S66),""),"")))</f>
        <v/>
      </c>
      <c r="G435" s="308" t="str">
        <f t="shared" si="26"/>
        <v/>
      </c>
      <c r="H435" s="309" t="str">
        <f t="shared" si="27"/>
        <v/>
      </c>
      <c r="I435" s="310" t="str">
        <f>IF(ISBLANK($J$755),"",IF(ISBLANK($L$755),"",IF(Jul!$E66&gt;=$J$755,IF(Jul!$E66&lt;=$L$755,COUNTIF(Jul!L66:L66,"&gt;=0"),""),"")))</f>
        <v/>
      </c>
      <c r="J435" s="300"/>
      <c r="K435" s="300"/>
      <c r="L435" s="300"/>
      <c r="M435" s="302"/>
    </row>
    <row r="436" spans="1:13" ht="9.9499999999999993" hidden="1" customHeight="1" x14ac:dyDescent="0.2">
      <c r="A436" s="301"/>
      <c r="B436" s="305"/>
      <c r="C436" s="305" t="str">
        <f>IF(ISBLANK($J$755),"",IF(ISBLANK($L$755),"",IF(Jul!$E67&gt;=$J$755,IF(Jul!$E67&lt;=$L$755,IF(ISBLANK(Jul!G67),"",Jul!G67),""),"")))</f>
        <v/>
      </c>
      <c r="D436" s="305"/>
      <c r="E436" s="305" t="str">
        <f>IF(ISBLANK($J$755),"",IF(ISBLANK($L$755),"",IF(Jul!$E67&gt;=$J$755,IF(Jul!$E67&lt;=$L$755,IF(ISBLANK(Jul!R67),"",Jul!R67),""),"")))</f>
        <v/>
      </c>
      <c r="F436" s="307" t="str">
        <f>IF(ISBLANK($J$755),"",IF(ISBLANK($L$755),"",IF(Jul!$E67&gt;=$J$755,IF(Jul!$E67&lt;=$L$755,IF(ISBLANK(Jul!S67),"",Jul!S67),""),"")))</f>
        <v/>
      </c>
      <c r="G436" s="308" t="str">
        <f t="shared" si="26"/>
        <v/>
      </c>
      <c r="H436" s="309" t="str">
        <f t="shared" si="27"/>
        <v/>
      </c>
      <c r="I436" s="310" t="str">
        <f>IF(ISBLANK($J$755),"",IF(ISBLANK($L$755),"",IF(Jul!$E67&gt;=$J$755,IF(Jul!$E67&lt;=$L$755,COUNTIF(Jul!L67:L67,"&gt;=0"),""),"")))</f>
        <v/>
      </c>
      <c r="J436" s="300"/>
      <c r="K436" s="300"/>
      <c r="L436" s="300"/>
      <c r="M436" s="302"/>
    </row>
    <row r="437" spans="1:13" ht="9.9499999999999993" hidden="1" customHeight="1" x14ac:dyDescent="0.2">
      <c r="A437" s="301"/>
      <c r="B437" s="305"/>
      <c r="C437" s="305" t="str">
        <f>IF(ISBLANK($J$755),"",IF(ISBLANK($L$755),"",IF(Jul!$E68&gt;=$J$755,IF(Jul!$E68&lt;=$L$755,IF(ISBLANK(Jul!G68),"",Jul!G68),""),"")))</f>
        <v/>
      </c>
      <c r="D437" s="305"/>
      <c r="E437" s="305" t="str">
        <f>IF(ISBLANK($J$755),"",IF(ISBLANK($L$755),"",IF(Jul!$E68&gt;=$J$755,IF(Jul!$E68&lt;=$L$755,IF(ISBLANK(Jul!R68),"",Jul!R68),""),"")))</f>
        <v/>
      </c>
      <c r="F437" s="307" t="str">
        <f>IF(ISBLANK($J$755),"",IF(ISBLANK($L$755),"",IF(Jul!$E68&gt;=$J$755,IF(Jul!$E68&lt;=$L$755,IF(ISBLANK(Jul!S68),"",Jul!S68),""),"")))</f>
        <v/>
      </c>
      <c r="G437" s="308" t="str">
        <f t="shared" si="26"/>
        <v/>
      </c>
      <c r="H437" s="309" t="str">
        <f t="shared" si="27"/>
        <v/>
      </c>
      <c r="I437" s="310" t="str">
        <f>IF(ISBLANK($J$755),"",IF(ISBLANK($L$755),"",IF(Jul!$E68&gt;=$J$755,IF(Jul!$E68&lt;=$L$755,COUNTIF(Jul!L68:L68,"&gt;=0"),""),"")))</f>
        <v/>
      </c>
      <c r="J437" s="300"/>
      <c r="K437" s="300"/>
      <c r="L437" s="300"/>
      <c r="M437" s="302"/>
    </row>
    <row r="438" spans="1:13" ht="9.9499999999999993" hidden="1" customHeight="1" x14ac:dyDescent="0.2">
      <c r="A438" s="301"/>
      <c r="B438" s="305"/>
      <c r="C438" s="305" t="str">
        <f>IF(ISBLANK($J$755),"",IF(ISBLANK($L$755),"",IF(Jul!$E69&gt;=$J$755,IF(Jul!$E69&lt;=$L$755,IF(ISBLANK(Jul!G69),"",Jul!G69),""),"")))</f>
        <v/>
      </c>
      <c r="D438" s="305"/>
      <c r="E438" s="305" t="str">
        <f>IF(ISBLANK($J$755),"",IF(ISBLANK($L$755),"",IF(Jul!$E69&gt;=$J$755,IF(Jul!$E69&lt;=$L$755,IF(ISBLANK(Jul!R69),"",Jul!R69),""),"")))</f>
        <v/>
      </c>
      <c r="F438" s="307" t="str">
        <f>IF(ISBLANK($J$755),"",IF(ISBLANK($L$755),"",IF(Jul!$E69&gt;=$J$755,IF(Jul!$E69&lt;=$L$755,IF(ISBLANK(Jul!S69),"",Jul!S69),""),"")))</f>
        <v/>
      </c>
      <c r="G438" s="308" t="str">
        <f t="shared" si="26"/>
        <v/>
      </c>
      <c r="H438" s="309" t="str">
        <f t="shared" si="27"/>
        <v/>
      </c>
      <c r="I438" s="310" t="str">
        <f>IF(ISBLANK($J$755),"",IF(ISBLANK($L$755),"",IF(Jul!$E69&gt;=$J$755,IF(Jul!$E69&lt;=$L$755,COUNTIF(Jul!L69:L69,"&gt;=0"),""),"")))</f>
        <v/>
      </c>
      <c r="J438" s="300"/>
      <c r="K438" s="300"/>
      <c r="L438" s="300"/>
      <c r="M438" s="302"/>
    </row>
    <row r="439" spans="1:13" ht="9.9499999999999993" hidden="1" customHeight="1" x14ac:dyDescent="0.2">
      <c r="A439" s="301"/>
      <c r="B439" s="305"/>
      <c r="C439" s="305" t="str">
        <f>IF(ISBLANK($J$755),"",IF(ISBLANK($L$755),"",IF(Jul!$E70&gt;=$J$755,IF(Jul!$E70&lt;=$L$755,IF(ISBLANK(Jul!G70),"",Jul!G70),""),"")))</f>
        <v/>
      </c>
      <c r="D439" s="305"/>
      <c r="E439" s="305" t="str">
        <f>IF(ISBLANK($J$755),"",IF(ISBLANK($L$755),"",IF(Jul!$E70&gt;=$J$755,IF(Jul!$E70&lt;=$L$755,IF(ISBLANK(Jul!R70),"",Jul!R70),""),"")))</f>
        <v/>
      </c>
      <c r="F439" s="307" t="str">
        <f>IF(ISBLANK($J$755),"",IF(ISBLANK($L$755),"",IF(Jul!$E70&gt;=$J$755,IF(Jul!$E70&lt;=$L$755,IF(ISBLANK(Jul!S70),"",Jul!S70),""),"")))</f>
        <v/>
      </c>
      <c r="G439" s="308" t="str">
        <f t="shared" si="26"/>
        <v/>
      </c>
      <c r="H439" s="309" t="str">
        <f t="shared" si="27"/>
        <v/>
      </c>
      <c r="I439" s="310" t="str">
        <f>IF(ISBLANK($J$755),"",IF(ISBLANK($L$755),"",IF(Jul!$E70&gt;=$J$755,IF(Jul!$E70&lt;=$L$755,COUNTIF(Jul!L70:L70,"&gt;=0"),""),"")))</f>
        <v/>
      </c>
      <c r="J439" s="300"/>
      <c r="K439" s="300"/>
      <c r="L439" s="300"/>
      <c r="M439" s="302"/>
    </row>
    <row r="440" spans="1:13" ht="9.9499999999999993" hidden="1" customHeight="1" x14ac:dyDescent="0.2">
      <c r="A440" s="301"/>
      <c r="B440" s="305"/>
      <c r="C440" s="305" t="str">
        <f>IF(ISBLANK($J$755),"",IF(ISBLANK($L$755),"",IF(Jul!$E71&gt;=$J$755,IF(Jul!$E71&lt;=$L$755,IF(ISBLANK(Jul!G71),"",Jul!G71),""),"")))</f>
        <v/>
      </c>
      <c r="D440" s="305"/>
      <c r="E440" s="305" t="str">
        <f>IF(ISBLANK($J$755),"",IF(ISBLANK($L$755),"",IF(Jul!$E71&gt;=$J$755,IF(Jul!$E71&lt;=$L$755,IF(ISBLANK(Jul!R71),"",Jul!R71),""),"")))</f>
        <v/>
      </c>
      <c r="F440" s="307" t="str">
        <f>IF(ISBLANK($J$755),"",IF(ISBLANK($L$755),"",IF(Jul!$E71&gt;=$J$755,IF(Jul!$E71&lt;=$L$755,IF(ISBLANK(Jul!S71),"",Jul!S71),""),"")))</f>
        <v/>
      </c>
      <c r="G440" s="308" t="str">
        <f t="shared" si="26"/>
        <v/>
      </c>
      <c r="H440" s="309" t="str">
        <f t="shared" si="27"/>
        <v/>
      </c>
      <c r="I440" s="310" t="str">
        <f>IF(ISBLANK($J$755),"",IF(ISBLANK($L$755),"",IF(Jul!$E71&gt;=$J$755,IF(Jul!$E71&lt;=$L$755,COUNTIF(Jul!L71:L71,"&gt;=0"),""),"")))</f>
        <v/>
      </c>
      <c r="J440" s="300"/>
      <c r="K440" s="300"/>
      <c r="L440" s="300"/>
      <c r="M440" s="302"/>
    </row>
    <row r="441" spans="1:13" ht="9.9499999999999993" hidden="1" customHeight="1" x14ac:dyDescent="0.2">
      <c r="A441" s="301"/>
      <c r="B441" s="305"/>
      <c r="C441" s="305" t="str">
        <f>IF(ISBLANK($J$755),"",IF(ISBLANK($L$755),"",IF(Jul!$E72&gt;=$J$755,IF(Jul!$E72&lt;=$L$755,IF(ISBLANK(Jul!G72),"",Jul!G72),""),"")))</f>
        <v/>
      </c>
      <c r="D441" s="305"/>
      <c r="E441" s="305" t="str">
        <f>IF(ISBLANK($J$755),"",IF(ISBLANK($L$755),"",IF(Jul!$E72&gt;=$J$755,IF(Jul!$E72&lt;=$L$755,IF(ISBLANK(Jul!R72),"",Jul!R72),""),"")))</f>
        <v/>
      </c>
      <c r="F441" s="307" t="str">
        <f>IF(ISBLANK($J$755),"",IF(ISBLANK($L$755),"",IF(Jul!$E72&gt;=$J$755,IF(Jul!$E72&lt;=$L$755,IF(ISBLANK(Jul!S72),"",Jul!S72),""),"")))</f>
        <v/>
      </c>
      <c r="G441" s="308" t="str">
        <f t="shared" si="26"/>
        <v/>
      </c>
      <c r="H441" s="309" t="str">
        <f t="shared" si="27"/>
        <v/>
      </c>
      <c r="I441" s="310" t="str">
        <f>IF(ISBLANK($J$755),"",IF(ISBLANK($L$755),"",IF(Jul!$E72&gt;=$J$755,IF(Jul!$E72&lt;=$L$755,COUNTIF(Jul!L72:L72,"&gt;=0"),""),"")))</f>
        <v/>
      </c>
      <c r="J441" s="300"/>
      <c r="K441" s="300"/>
      <c r="L441" s="300"/>
      <c r="M441" s="302"/>
    </row>
    <row r="442" spans="1:13" ht="9.9499999999999993" hidden="1" customHeight="1" x14ac:dyDescent="0.2">
      <c r="A442" s="301"/>
      <c r="B442" s="305"/>
      <c r="C442" s="305" t="str">
        <f>IF(ISBLANK($J$755),"",IF(ISBLANK($L$755),"",IF(Jul!$E73&gt;=$J$755,IF(Jul!$E73&lt;=$L$755,IF(ISBLANK(Jul!G73),"",Jul!G73),""),"")))</f>
        <v/>
      </c>
      <c r="D442" s="305"/>
      <c r="E442" s="305" t="str">
        <f>IF(ISBLANK($J$755),"",IF(ISBLANK($L$755),"",IF(Jul!$E73&gt;=$J$755,IF(Jul!$E73&lt;=$L$755,IF(ISBLANK(Jul!R73),"",Jul!R73),""),"")))</f>
        <v/>
      </c>
      <c r="F442" s="307" t="str">
        <f>IF(ISBLANK($J$755),"",IF(ISBLANK($L$755),"",IF(Jul!$E73&gt;=$J$755,IF(Jul!$E73&lt;=$L$755,IF(ISBLANK(Jul!S73),"",Jul!S73),""),"")))</f>
        <v/>
      </c>
      <c r="G442" s="308" t="str">
        <f t="shared" si="26"/>
        <v/>
      </c>
      <c r="H442" s="309" t="str">
        <f t="shared" si="27"/>
        <v/>
      </c>
      <c r="I442" s="310" t="str">
        <f>IF(ISBLANK($J$755),"",IF(ISBLANK($L$755),"",IF(Jul!$E73&gt;=$J$755,IF(Jul!$E73&lt;=$L$755,COUNTIF(Jul!L73:L73,"&gt;=0"),""),"")))</f>
        <v/>
      </c>
      <c r="J442" s="300"/>
      <c r="K442" s="300"/>
      <c r="L442" s="300"/>
      <c r="M442" s="302"/>
    </row>
    <row r="443" spans="1:13" ht="9.9499999999999993" hidden="1" customHeight="1" x14ac:dyDescent="0.2">
      <c r="A443" s="301"/>
      <c r="B443" s="305" t="s">
        <v>130</v>
      </c>
      <c r="C443" s="305" t="str">
        <f>IF(ISBLANK($J$755),"",IF(ISBLANK($L$755),"",IF(Aug!$E9&gt;=$J$755,IF(Aug!$E9&lt;=$L$755,IF(ISBLANK(Aug!G9),"",Aug!G9),""),"")))</f>
        <v/>
      </c>
      <c r="D443" s="305" t="str">
        <f>IF(ISBLANK($J$755),"",IF(ISBLANK($L$755),"",IF(Aug!$E9&gt;=$J$755,IF(Aug!$E9&lt;=$L$755,IF(ISBLANK(Aug!I9),"",Aug!I9),""),"")))</f>
        <v/>
      </c>
      <c r="E443" s="305" t="str">
        <f>IF(ISBLANK($J$755),"",IF(ISBLANK($L$755),"",IF(Aug!$E9&gt;=$J$755,IF(Aug!$E9&lt;=$L$755,IF(ISBLANK(Aug!R9),"",Aug!R9),""),"")))</f>
        <v/>
      </c>
      <c r="F443" s="307" t="str">
        <f>IF(ISBLANK($J$755),"",IF(ISBLANK($L$755),"",IF(Aug!$E9&gt;=$J$755,IF(Aug!$E9&lt;=$L$755,IF(ISBLANK(Aug!S9),"",Aug!S9),""),"")))</f>
        <v/>
      </c>
      <c r="G443" s="308" t="str">
        <f>IF(ISNUMBER(F443),IF(F443=0,"",IF(E443=0,"",F443/E443)),"")</f>
        <v/>
      </c>
      <c r="H443" s="309" t="str">
        <f>IF(ISNUMBER(G443),IF(G443=0,"",IF(F443=0,"",E443/F443/24)),"")</f>
        <v/>
      </c>
      <c r="I443" s="310">
        <f>IF(ISBLANK($J$755),"",IF(ISBLANK($L$755),"",IF(Aug!$E9&gt;=$J$755,IF(Aug!$E9&lt;=$L$755,COUNTIF(Aug!L9:L9,"&gt;=0"),""),"")))</f>
        <v>0</v>
      </c>
      <c r="J443" s="300"/>
      <c r="K443" s="300"/>
      <c r="L443" s="300"/>
      <c r="M443" s="302"/>
    </row>
    <row r="444" spans="1:13" ht="9.9499999999999993" hidden="1" customHeight="1" x14ac:dyDescent="0.2">
      <c r="A444" s="301"/>
      <c r="B444" s="305"/>
      <c r="C444" s="305" t="str">
        <f>IF(ISBLANK($J$755),"",IF(ISBLANK($L$755),"",IF(Aug!$E10&gt;=$J$755,IF(Aug!$E10&lt;=$L$755,IF(ISBLANK(Aug!G10),"",Aug!G10),""),"")))</f>
        <v/>
      </c>
      <c r="D444" s="305" t="str">
        <f>IF(ISBLANK($J$755),"",IF(ISBLANK($L$755),"",IF(Aug!$E10&gt;=$J$755,IF(Aug!$E10&lt;=$L$755,IF(ISBLANK(Aug!I10),"",Aug!I10),""),"")))</f>
        <v/>
      </c>
      <c r="E444" s="305" t="str">
        <f>IF(ISBLANK($J$755),"",IF(ISBLANK($L$755),"",IF(Aug!$E10&gt;=$J$755,IF(Aug!$E10&lt;=$L$755,IF(ISBLANK(Aug!R10),"",Aug!R10),""),"")))</f>
        <v/>
      </c>
      <c r="F444" s="307" t="str">
        <f>IF(ISBLANK($J$755),"",IF(ISBLANK($L$755),"",IF(Aug!$E10&gt;=$J$755,IF(Aug!$E10&lt;=$L$755,IF(ISBLANK(Aug!S10),"",Aug!S10),""),"")))</f>
        <v/>
      </c>
      <c r="G444" s="308" t="str">
        <f t="shared" ref="G444:G473" si="28">IF(ISNUMBER(F444),IF(F444=0,"",IF(E444=0,"",F444/E444)),"")</f>
        <v/>
      </c>
      <c r="H444" s="309" t="str">
        <f t="shared" ref="H444:H473" si="29">IF(ISNUMBER(G444),IF(G444=0,"",IF(F444=0,"",E444/F444/24)),"")</f>
        <v/>
      </c>
      <c r="I444" s="310">
        <f>IF(ISBLANK($J$755),"",IF(ISBLANK($L$755),"",IF(Aug!$E10&gt;=$J$755,IF(Aug!$E10&lt;=$L$755,COUNTIF(Aug!L10:L10,"&gt;=0"),""),"")))</f>
        <v>0</v>
      </c>
      <c r="J444" s="300"/>
      <c r="K444" s="300"/>
      <c r="L444" s="300"/>
      <c r="M444" s="302"/>
    </row>
    <row r="445" spans="1:13" ht="9.9499999999999993" hidden="1" customHeight="1" x14ac:dyDescent="0.2">
      <c r="A445" s="301"/>
      <c r="B445" s="305"/>
      <c r="C445" s="305" t="str">
        <f>IF(ISBLANK($J$755),"",IF(ISBLANK($L$755),"",IF(Aug!$E11&gt;=$J$755,IF(Aug!$E11&lt;=$L$755,IF(ISBLANK(Aug!G11),"",Aug!G11),""),"")))</f>
        <v/>
      </c>
      <c r="D445" s="305" t="str">
        <f>IF(ISBLANK($J$755),"",IF(ISBLANK($L$755),"",IF(Aug!$E11&gt;=$J$755,IF(Aug!$E11&lt;=$L$755,IF(ISBLANK(Aug!I11),"",Aug!I11),""),"")))</f>
        <v/>
      </c>
      <c r="E445" s="305" t="str">
        <f>IF(ISBLANK($J$755),"",IF(ISBLANK($L$755),"",IF(Aug!$E11&gt;=$J$755,IF(Aug!$E11&lt;=$L$755,IF(ISBLANK(Aug!R11),"",Aug!R11),""),"")))</f>
        <v/>
      </c>
      <c r="F445" s="307" t="str">
        <f>IF(ISBLANK($J$755),"",IF(ISBLANK($L$755),"",IF(Aug!$E11&gt;=$J$755,IF(Aug!$E11&lt;=$L$755,IF(ISBLANK(Aug!S11),"",Aug!S11),""),"")))</f>
        <v/>
      </c>
      <c r="G445" s="308" t="str">
        <f t="shared" si="28"/>
        <v/>
      </c>
      <c r="H445" s="309" t="str">
        <f t="shared" si="29"/>
        <v/>
      </c>
      <c r="I445" s="310">
        <f>IF(ISBLANK($J$755),"",IF(ISBLANK($L$755),"",IF(Aug!$E11&gt;=$J$755,IF(Aug!$E11&lt;=$L$755,COUNTIF(Aug!L11:L11,"&gt;=0"),""),"")))</f>
        <v>0</v>
      </c>
      <c r="J445" s="300"/>
      <c r="K445" s="300"/>
      <c r="L445" s="300"/>
      <c r="M445" s="302"/>
    </row>
    <row r="446" spans="1:13" ht="9.9499999999999993" hidden="1" customHeight="1" x14ac:dyDescent="0.2">
      <c r="A446" s="301"/>
      <c r="B446" s="305"/>
      <c r="C446" s="305" t="str">
        <f>IF(ISBLANK($J$755),"",IF(ISBLANK($L$755),"",IF(Aug!$E12&gt;=$J$755,IF(Aug!$E12&lt;=$L$755,IF(ISBLANK(Aug!G12),"",Aug!G12),""),"")))</f>
        <v/>
      </c>
      <c r="D446" s="305" t="str">
        <f>IF(ISBLANK($J$755),"",IF(ISBLANK($L$755),"",IF(Aug!$E12&gt;=$J$755,IF(Aug!$E12&lt;=$L$755,IF(ISBLANK(Aug!I12),"",Aug!I12),""),"")))</f>
        <v/>
      </c>
      <c r="E446" s="305" t="str">
        <f>IF(ISBLANK($J$755),"",IF(ISBLANK($L$755),"",IF(Aug!$E12&gt;=$J$755,IF(Aug!$E12&lt;=$L$755,IF(ISBLANK(Aug!R12),"",Aug!R12),""),"")))</f>
        <v/>
      </c>
      <c r="F446" s="307" t="str">
        <f>IF(ISBLANK($J$755),"",IF(ISBLANK($L$755),"",IF(Aug!$E12&gt;=$J$755,IF(Aug!$E12&lt;=$L$755,IF(ISBLANK(Aug!S12),"",Aug!S12),""),"")))</f>
        <v/>
      </c>
      <c r="G446" s="308" t="str">
        <f t="shared" si="28"/>
        <v/>
      </c>
      <c r="H446" s="309" t="str">
        <f t="shared" si="29"/>
        <v/>
      </c>
      <c r="I446" s="310">
        <f>IF(ISBLANK($J$755),"",IF(ISBLANK($L$755),"",IF(Aug!$E12&gt;=$J$755,IF(Aug!$E12&lt;=$L$755,COUNTIF(Aug!L12:L12,"&gt;=0"),""),"")))</f>
        <v>0</v>
      </c>
      <c r="J446" s="300"/>
      <c r="K446" s="300"/>
      <c r="L446" s="300"/>
      <c r="M446" s="302"/>
    </row>
    <row r="447" spans="1:13" ht="9.9499999999999993" hidden="1" customHeight="1" x14ac:dyDescent="0.2">
      <c r="A447" s="301"/>
      <c r="B447" s="305"/>
      <c r="C447" s="305" t="str">
        <f>IF(ISBLANK($J$755),"",IF(ISBLANK($L$755),"",IF(Aug!$E13&gt;=$J$755,IF(Aug!$E13&lt;=$L$755,IF(ISBLANK(Aug!G13),"",Aug!G13),""),"")))</f>
        <v/>
      </c>
      <c r="D447" s="305" t="str">
        <f>IF(ISBLANK($J$755),"",IF(ISBLANK($L$755),"",IF(Aug!$E13&gt;=$J$755,IF(Aug!$E13&lt;=$L$755,IF(ISBLANK(Aug!I13),"",Aug!I13),""),"")))</f>
        <v/>
      </c>
      <c r="E447" s="305" t="str">
        <f>IF(ISBLANK($J$755),"",IF(ISBLANK($L$755),"",IF(Aug!$E13&gt;=$J$755,IF(Aug!$E13&lt;=$L$755,IF(ISBLANK(Aug!R13),"",Aug!R13),""),"")))</f>
        <v/>
      </c>
      <c r="F447" s="307" t="str">
        <f>IF(ISBLANK($J$755),"",IF(ISBLANK($L$755),"",IF(Aug!$E13&gt;=$J$755,IF(Aug!$E13&lt;=$L$755,IF(ISBLANK(Aug!S13),"",Aug!S13),""),"")))</f>
        <v/>
      </c>
      <c r="G447" s="308" t="str">
        <f t="shared" si="28"/>
        <v/>
      </c>
      <c r="H447" s="309" t="str">
        <f t="shared" si="29"/>
        <v/>
      </c>
      <c r="I447" s="310">
        <f>IF(ISBLANK($J$755),"",IF(ISBLANK($L$755),"",IF(Aug!$E13&gt;=$J$755,IF(Aug!$E13&lt;=$L$755,COUNTIF(Aug!L13:L13,"&gt;=0"),""),"")))</f>
        <v>0</v>
      </c>
      <c r="J447" s="300"/>
      <c r="K447" s="300"/>
      <c r="L447" s="300"/>
      <c r="M447" s="302"/>
    </row>
    <row r="448" spans="1:13" ht="9.9499999999999993" hidden="1" customHeight="1" x14ac:dyDescent="0.2">
      <c r="A448" s="301"/>
      <c r="B448" s="305"/>
      <c r="C448" s="305" t="str">
        <f>IF(ISBLANK($J$755),"",IF(ISBLANK($L$755),"",IF(Aug!$E14&gt;=$J$755,IF(Aug!$E14&lt;=$L$755,IF(ISBLANK(Aug!G14),"",Aug!G14),""),"")))</f>
        <v/>
      </c>
      <c r="D448" s="305" t="str">
        <f>IF(ISBLANK($J$755),"",IF(ISBLANK($L$755),"",IF(Aug!$E14&gt;=$J$755,IF(Aug!$E14&lt;=$L$755,IF(ISBLANK(Aug!I14),"",Aug!I14),""),"")))</f>
        <v/>
      </c>
      <c r="E448" s="305" t="str">
        <f>IF(ISBLANK($J$755),"",IF(ISBLANK($L$755),"",IF(Aug!$E14&gt;=$J$755,IF(Aug!$E14&lt;=$L$755,IF(ISBLANK(Aug!R14),"",Aug!R14),""),"")))</f>
        <v/>
      </c>
      <c r="F448" s="307" t="str">
        <f>IF(ISBLANK($J$755),"",IF(ISBLANK($L$755),"",IF(Aug!$E14&gt;=$J$755,IF(Aug!$E14&lt;=$L$755,IF(ISBLANK(Aug!S14),"",Aug!S14),""),"")))</f>
        <v/>
      </c>
      <c r="G448" s="308" t="str">
        <f t="shared" si="28"/>
        <v/>
      </c>
      <c r="H448" s="309" t="str">
        <f t="shared" si="29"/>
        <v/>
      </c>
      <c r="I448" s="310">
        <f>IF(ISBLANK($J$755),"",IF(ISBLANK($L$755),"",IF(Aug!$E14&gt;=$J$755,IF(Aug!$E14&lt;=$L$755,COUNTIF(Aug!L14:L14,"&gt;=0"),""),"")))</f>
        <v>0</v>
      </c>
      <c r="J448" s="300"/>
      <c r="K448" s="300"/>
      <c r="L448" s="300"/>
      <c r="M448" s="302"/>
    </row>
    <row r="449" spans="1:13" ht="9.9499999999999993" hidden="1" customHeight="1" x14ac:dyDescent="0.2">
      <c r="A449" s="301"/>
      <c r="B449" s="305"/>
      <c r="C449" s="305" t="str">
        <f>IF(ISBLANK($J$755),"",IF(ISBLANK($L$755),"",IF(Aug!$E15&gt;=$J$755,IF(Aug!$E15&lt;=$L$755,IF(ISBLANK(Aug!G15),"",Aug!G15),""),"")))</f>
        <v/>
      </c>
      <c r="D449" s="305" t="str">
        <f>IF(ISBLANK($J$755),"",IF(ISBLANK($L$755),"",IF(Aug!$E15&gt;=$J$755,IF(Aug!$E15&lt;=$L$755,IF(ISBLANK(Aug!I15),"",Aug!I15),""),"")))</f>
        <v/>
      </c>
      <c r="E449" s="305" t="str">
        <f>IF(ISBLANK($J$755),"",IF(ISBLANK($L$755),"",IF(Aug!$E15&gt;=$J$755,IF(Aug!$E15&lt;=$L$755,IF(ISBLANK(Aug!R15),"",Aug!R15),""),"")))</f>
        <v/>
      </c>
      <c r="F449" s="307" t="str">
        <f>IF(ISBLANK($J$755),"",IF(ISBLANK($L$755),"",IF(Aug!$E15&gt;=$J$755,IF(Aug!$E15&lt;=$L$755,IF(ISBLANK(Aug!S15),"",Aug!S15),""),"")))</f>
        <v/>
      </c>
      <c r="G449" s="308" t="str">
        <f t="shared" si="28"/>
        <v/>
      </c>
      <c r="H449" s="309" t="str">
        <f t="shared" si="29"/>
        <v/>
      </c>
      <c r="I449" s="310">
        <f>IF(ISBLANK($J$755),"",IF(ISBLANK($L$755),"",IF(Aug!$E15&gt;=$J$755,IF(Aug!$E15&lt;=$L$755,COUNTIF(Aug!L15:L15,"&gt;=0"),""),"")))</f>
        <v>0</v>
      </c>
      <c r="J449" s="300"/>
      <c r="K449" s="300"/>
      <c r="L449" s="300"/>
      <c r="M449" s="302"/>
    </row>
    <row r="450" spans="1:13" ht="9.9499999999999993" hidden="1" customHeight="1" x14ac:dyDescent="0.2">
      <c r="A450" s="301"/>
      <c r="B450" s="305"/>
      <c r="C450" s="305" t="str">
        <f>IF(ISBLANK($J$755),"",IF(ISBLANK($L$755),"",IF(Aug!$E16&gt;=$J$755,IF(Aug!$E16&lt;=$L$755,IF(ISBLANK(Aug!G16),"",Aug!G16),""),"")))</f>
        <v/>
      </c>
      <c r="D450" s="305" t="str">
        <f>IF(ISBLANK($J$755),"",IF(ISBLANK($L$755),"",IF(Aug!$E16&gt;=$J$755,IF(Aug!$E16&lt;=$L$755,IF(ISBLANK(Aug!I16),"",Aug!I16),""),"")))</f>
        <v/>
      </c>
      <c r="E450" s="305" t="str">
        <f>IF(ISBLANK($J$755),"",IF(ISBLANK($L$755),"",IF(Aug!$E16&gt;=$J$755,IF(Aug!$E16&lt;=$L$755,IF(ISBLANK(Aug!R16),"",Aug!R16),""),"")))</f>
        <v/>
      </c>
      <c r="F450" s="307" t="str">
        <f>IF(ISBLANK($J$755),"",IF(ISBLANK($L$755),"",IF(Aug!$E16&gt;=$J$755,IF(Aug!$E16&lt;=$L$755,IF(ISBLANK(Aug!S16),"",Aug!S16),""),"")))</f>
        <v/>
      </c>
      <c r="G450" s="308" t="str">
        <f t="shared" si="28"/>
        <v/>
      </c>
      <c r="H450" s="309" t="str">
        <f t="shared" si="29"/>
        <v/>
      </c>
      <c r="I450" s="310">
        <f>IF(ISBLANK($J$755),"",IF(ISBLANK($L$755),"",IF(Aug!$E16&gt;=$J$755,IF(Aug!$E16&lt;=$L$755,COUNTIF(Aug!L16:L16,"&gt;=0"),""),"")))</f>
        <v>0</v>
      </c>
      <c r="J450" s="300"/>
      <c r="K450" s="300"/>
      <c r="L450" s="300"/>
      <c r="M450" s="302"/>
    </row>
    <row r="451" spans="1:13" ht="9.9499999999999993" hidden="1" customHeight="1" x14ac:dyDescent="0.2">
      <c r="A451" s="301"/>
      <c r="B451" s="305"/>
      <c r="C451" s="305" t="str">
        <f>IF(ISBLANK($J$755),"",IF(ISBLANK($L$755),"",IF(Aug!$E17&gt;=$J$755,IF(Aug!$E17&lt;=$L$755,IF(ISBLANK(Aug!G17),"",Aug!G17),""),"")))</f>
        <v/>
      </c>
      <c r="D451" s="305" t="str">
        <f>IF(ISBLANK($J$755),"",IF(ISBLANK($L$755),"",IF(Aug!$E17&gt;=$J$755,IF(Aug!$E17&lt;=$L$755,IF(ISBLANK(Aug!I17),"",Aug!I17),""),"")))</f>
        <v/>
      </c>
      <c r="E451" s="305" t="str">
        <f>IF(ISBLANK($J$755),"",IF(ISBLANK($L$755),"",IF(Aug!$E17&gt;=$J$755,IF(Aug!$E17&lt;=$L$755,IF(ISBLANK(Aug!R17),"",Aug!R17),""),"")))</f>
        <v/>
      </c>
      <c r="F451" s="307" t="str">
        <f>IF(ISBLANK($J$755),"",IF(ISBLANK($L$755),"",IF(Aug!$E17&gt;=$J$755,IF(Aug!$E17&lt;=$L$755,IF(ISBLANK(Aug!S17),"",Aug!S17),""),"")))</f>
        <v/>
      </c>
      <c r="G451" s="308" t="str">
        <f t="shared" si="28"/>
        <v/>
      </c>
      <c r="H451" s="309" t="str">
        <f t="shared" si="29"/>
        <v/>
      </c>
      <c r="I451" s="310">
        <f>IF(ISBLANK($J$755),"",IF(ISBLANK($L$755),"",IF(Aug!$E17&gt;=$J$755,IF(Aug!$E17&lt;=$L$755,COUNTIF(Aug!L17:L17,"&gt;=0"),""),"")))</f>
        <v>0</v>
      </c>
      <c r="J451" s="300"/>
      <c r="K451" s="300"/>
      <c r="L451" s="300"/>
      <c r="M451" s="302"/>
    </row>
    <row r="452" spans="1:13" ht="9.9499999999999993" hidden="1" customHeight="1" x14ac:dyDescent="0.2">
      <c r="A452" s="301"/>
      <c r="B452" s="305"/>
      <c r="C452" s="305" t="str">
        <f>IF(ISBLANK($J$755),"",IF(ISBLANK($L$755),"",IF(Aug!$E18&gt;=$J$755,IF(Aug!$E18&lt;=$L$755,IF(ISBLANK(Aug!G18),"",Aug!G18),""),"")))</f>
        <v/>
      </c>
      <c r="D452" s="305" t="str">
        <f>IF(ISBLANK($J$755),"",IF(ISBLANK($L$755),"",IF(Aug!$E18&gt;=$J$755,IF(Aug!$E18&lt;=$L$755,IF(ISBLANK(Aug!I18),"",Aug!I18),""),"")))</f>
        <v/>
      </c>
      <c r="E452" s="305" t="str">
        <f>IF(ISBLANK($J$755),"",IF(ISBLANK($L$755),"",IF(Aug!$E18&gt;=$J$755,IF(Aug!$E18&lt;=$L$755,IF(ISBLANK(Aug!R18),"",Aug!R18),""),"")))</f>
        <v/>
      </c>
      <c r="F452" s="307" t="str">
        <f>IF(ISBLANK($J$755),"",IF(ISBLANK($L$755),"",IF(Aug!$E18&gt;=$J$755,IF(Aug!$E18&lt;=$L$755,IF(ISBLANK(Aug!S18),"",Aug!S18),""),"")))</f>
        <v/>
      </c>
      <c r="G452" s="308" t="str">
        <f t="shared" si="28"/>
        <v/>
      </c>
      <c r="H452" s="309" t="str">
        <f t="shared" si="29"/>
        <v/>
      </c>
      <c r="I452" s="310">
        <f>IF(ISBLANK($J$755),"",IF(ISBLANK($L$755),"",IF(Aug!$E18&gt;=$J$755,IF(Aug!$E18&lt;=$L$755,COUNTIF(Aug!L18:L18,"&gt;=0"),""),"")))</f>
        <v>0</v>
      </c>
      <c r="J452" s="300"/>
      <c r="K452" s="300"/>
      <c r="L452" s="300"/>
      <c r="M452" s="302"/>
    </row>
    <row r="453" spans="1:13" ht="9.9499999999999993" hidden="1" customHeight="1" x14ac:dyDescent="0.2">
      <c r="A453" s="301"/>
      <c r="B453" s="305"/>
      <c r="C453" s="305" t="str">
        <f>IF(ISBLANK($J$755),"",IF(ISBLANK($L$755),"",IF(Aug!$E19&gt;=$J$755,IF(Aug!$E19&lt;=$L$755,IF(ISBLANK(Aug!G19),"",Aug!G19),""),"")))</f>
        <v/>
      </c>
      <c r="D453" s="305" t="str">
        <f>IF(ISBLANK($J$755),"",IF(ISBLANK($L$755),"",IF(Aug!$E19&gt;=$J$755,IF(Aug!$E19&lt;=$L$755,IF(ISBLANK(Aug!I19),"",Aug!I19),""),"")))</f>
        <v/>
      </c>
      <c r="E453" s="305" t="str">
        <f>IF(ISBLANK($J$755),"",IF(ISBLANK($L$755),"",IF(Aug!$E19&gt;=$J$755,IF(Aug!$E19&lt;=$L$755,IF(ISBLANK(Aug!R19),"",Aug!R19),""),"")))</f>
        <v/>
      </c>
      <c r="F453" s="307" t="str">
        <f>IF(ISBLANK($J$755),"",IF(ISBLANK($L$755),"",IF(Aug!$E19&gt;=$J$755,IF(Aug!$E19&lt;=$L$755,IF(ISBLANK(Aug!S19),"",Aug!S19),""),"")))</f>
        <v/>
      </c>
      <c r="G453" s="308" t="str">
        <f t="shared" si="28"/>
        <v/>
      </c>
      <c r="H453" s="309" t="str">
        <f t="shared" si="29"/>
        <v/>
      </c>
      <c r="I453" s="310">
        <f>IF(ISBLANK($J$755),"",IF(ISBLANK($L$755),"",IF(Aug!$E19&gt;=$J$755,IF(Aug!$E19&lt;=$L$755,COUNTIF(Aug!L19:L19,"&gt;=0"),""),"")))</f>
        <v>0</v>
      </c>
      <c r="J453" s="300"/>
      <c r="K453" s="300"/>
      <c r="L453" s="300"/>
      <c r="M453" s="302"/>
    </row>
    <row r="454" spans="1:13" ht="9.9499999999999993" hidden="1" customHeight="1" x14ac:dyDescent="0.2">
      <c r="A454" s="301"/>
      <c r="B454" s="305"/>
      <c r="C454" s="305" t="str">
        <f>IF(ISBLANK($J$755),"",IF(ISBLANK($L$755),"",IF(Aug!$E20&gt;=$J$755,IF(Aug!$E20&lt;=$L$755,IF(ISBLANK(Aug!G20),"",Aug!G20),""),"")))</f>
        <v/>
      </c>
      <c r="D454" s="305" t="str">
        <f>IF(ISBLANK($J$755),"",IF(ISBLANK($L$755),"",IF(Aug!$E20&gt;=$J$755,IF(Aug!$E20&lt;=$L$755,IF(ISBLANK(Aug!I20),"",Aug!I20),""),"")))</f>
        <v/>
      </c>
      <c r="E454" s="305" t="str">
        <f>IF(ISBLANK($J$755),"",IF(ISBLANK($L$755),"",IF(Aug!$E20&gt;=$J$755,IF(Aug!$E20&lt;=$L$755,IF(ISBLANK(Aug!R20),"",Aug!R20),""),"")))</f>
        <v/>
      </c>
      <c r="F454" s="307" t="str">
        <f>IF(ISBLANK($J$755),"",IF(ISBLANK($L$755),"",IF(Aug!$E20&gt;=$J$755,IF(Aug!$E20&lt;=$L$755,IF(ISBLANK(Aug!S20),"",Aug!S20),""),"")))</f>
        <v/>
      </c>
      <c r="G454" s="308" t="str">
        <f t="shared" si="28"/>
        <v/>
      </c>
      <c r="H454" s="309" t="str">
        <f t="shared" si="29"/>
        <v/>
      </c>
      <c r="I454" s="310">
        <f>IF(ISBLANK($J$755),"",IF(ISBLANK($L$755),"",IF(Aug!$E20&gt;=$J$755,IF(Aug!$E20&lt;=$L$755,COUNTIF(Aug!L20:L20,"&gt;=0"),""),"")))</f>
        <v>0</v>
      </c>
      <c r="J454" s="300"/>
      <c r="K454" s="300"/>
      <c r="L454" s="300"/>
      <c r="M454" s="302"/>
    </row>
    <row r="455" spans="1:13" ht="9.9499999999999993" hidden="1" customHeight="1" x14ac:dyDescent="0.2">
      <c r="A455" s="301"/>
      <c r="B455" s="305"/>
      <c r="C455" s="305" t="str">
        <f>IF(ISBLANK($J$755),"",IF(ISBLANK($L$755),"",IF(Aug!$E21&gt;=$J$755,IF(Aug!$E21&lt;=$L$755,IF(ISBLANK(Aug!G21),"",Aug!G21),""),"")))</f>
        <v/>
      </c>
      <c r="D455" s="305" t="str">
        <f>IF(ISBLANK($J$755),"",IF(ISBLANK($L$755),"",IF(Aug!$E21&gt;=$J$755,IF(Aug!$E21&lt;=$L$755,IF(ISBLANK(Aug!I21),"",Aug!I21),""),"")))</f>
        <v/>
      </c>
      <c r="E455" s="305" t="str">
        <f>IF(ISBLANK($J$755),"",IF(ISBLANK($L$755),"",IF(Aug!$E21&gt;=$J$755,IF(Aug!$E21&lt;=$L$755,IF(ISBLANK(Aug!R21),"",Aug!R21),""),"")))</f>
        <v/>
      </c>
      <c r="F455" s="307" t="str">
        <f>IF(ISBLANK($J$755),"",IF(ISBLANK($L$755),"",IF(Aug!$E21&gt;=$J$755,IF(Aug!$E21&lt;=$L$755,IF(ISBLANK(Aug!S21),"",Aug!S21),""),"")))</f>
        <v/>
      </c>
      <c r="G455" s="308" t="str">
        <f t="shared" si="28"/>
        <v/>
      </c>
      <c r="H455" s="309" t="str">
        <f t="shared" si="29"/>
        <v/>
      </c>
      <c r="I455" s="310">
        <f>IF(ISBLANK($J$755),"",IF(ISBLANK($L$755),"",IF(Aug!$E21&gt;=$J$755,IF(Aug!$E21&lt;=$L$755,COUNTIF(Aug!L21:L21,"&gt;=0"),""),"")))</f>
        <v>0</v>
      </c>
      <c r="J455" s="300"/>
      <c r="K455" s="300"/>
      <c r="L455" s="300"/>
      <c r="M455" s="302"/>
    </row>
    <row r="456" spans="1:13" ht="9.9499999999999993" hidden="1" customHeight="1" x14ac:dyDescent="0.2">
      <c r="A456" s="301"/>
      <c r="B456" s="305"/>
      <c r="C456" s="305" t="str">
        <f>IF(ISBLANK($J$755),"",IF(ISBLANK($L$755),"",IF(Aug!$E22&gt;=$J$755,IF(Aug!$E22&lt;=$L$755,IF(ISBLANK(Aug!G22),"",Aug!G22),""),"")))</f>
        <v/>
      </c>
      <c r="D456" s="305" t="str">
        <f>IF(ISBLANK($J$755),"",IF(ISBLANK($L$755),"",IF(Aug!$E22&gt;=$J$755,IF(Aug!$E22&lt;=$L$755,IF(ISBLANK(Aug!I22),"",Aug!I22),""),"")))</f>
        <v/>
      </c>
      <c r="E456" s="305" t="str">
        <f>IF(ISBLANK($J$755),"",IF(ISBLANK($L$755),"",IF(Aug!$E22&gt;=$J$755,IF(Aug!$E22&lt;=$L$755,IF(ISBLANK(Aug!R22),"",Aug!R22),""),"")))</f>
        <v/>
      </c>
      <c r="F456" s="307" t="str">
        <f>IF(ISBLANK($J$755),"",IF(ISBLANK($L$755),"",IF(Aug!$E22&gt;=$J$755,IF(Aug!$E22&lt;=$L$755,IF(ISBLANK(Aug!S22),"",Aug!S22),""),"")))</f>
        <v/>
      </c>
      <c r="G456" s="308" t="str">
        <f t="shared" si="28"/>
        <v/>
      </c>
      <c r="H456" s="309" t="str">
        <f t="shared" si="29"/>
        <v/>
      </c>
      <c r="I456" s="310">
        <f>IF(ISBLANK($J$755),"",IF(ISBLANK($L$755),"",IF(Aug!$E22&gt;=$J$755,IF(Aug!$E22&lt;=$L$755,COUNTIF(Aug!L22:L22,"&gt;=0"),""),"")))</f>
        <v>0</v>
      </c>
      <c r="J456" s="300"/>
      <c r="K456" s="300"/>
      <c r="L456" s="300"/>
      <c r="M456" s="302"/>
    </row>
    <row r="457" spans="1:13" ht="9.9499999999999993" hidden="1" customHeight="1" x14ac:dyDescent="0.2">
      <c r="A457" s="301"/>
      <c r="B457" s="305"/>
      <c r="C457" s="305" t="str">
        <f>IF(ISBLANK($J$755),"",IF(ISBLANK($L$755),"",IF(Aug!$E23&gt;=$J$755,IF(Aug!$E23&lt;=$L$755,IF(ISBLANK(Aug!G23),"",Aug!G23),""),"")))</f>
        <v/>
      </c>
      <c r="D457" s="305" t="str">
        <f>IF(ISBLANK($J$755),"",IF(ISBLANK($L$755),"",IF(Aug!$E23&gt;=$J$755,IF(Aug!$E23&lt;=$L$755,IF(ISBLANK(Aug!I23),"",Aug!I23),""),"")))</f>
        <v/>
      </c>
      <c r="E457" s="305" t="str">
        <f>IF(ISBLANK($J$755),"",IF(ISBLANK($L$755),"",IF(Aug!$E23&gt;=$J$755,IF(Aug!$E23&lt;=$L$755,IF(ISBLANK(Aug!R23),"",Aug!R23),""),"")))</f>
        <v/>
      </c>
      <c r="F457" s="307" t="str">
        <f>IF(ISBLANK($J$755),"",IF(ISBLANK($L$755),"",IF(Aug!$E23&gt;=$J$755,IF(Aug!$E23&lt;=$L$755,IF(ISBLANK(Aug!S23),"",Aug!S23),""),"")))</f>
        <v/>
      </c>
      <c r="G457" s="308" t="str">
        <f t="shared" si="28"/>
        <v/>
      </c>
      <c r="H457" s="309" t="str">
        <f t="shared" si="29"/>
        <v/>
      </c>
      <c r="I457" s="310">
        <f>IF(ISBLANK($J$755),"",IF(ISBLANK($L$755),"",IF(Aug!$E23&gt;=$J$755,IF(Aug!$E23&lt;=$L$755,COUNTIF(Aug!L23:L23,"&gt;=0"),""),"")))</f>
        <v>0</v>
      </c>
      <c r="J457" s="300"/>
      <c r="K457" s="300"/>
      <c r="L457" s="300"/>
      <c r="M457" s="302"/>
    </row>
    <row r="458" spans="1:13" ht="9.9499999999999993" hidden="1" customHeight="1" x14ac:dyDescent="0.2">
      <c r="A458" s="301"/>
      <c r="B458" s="305"/>
      <c r="C458" s="305" t="str">
        <f>IF(ISBLANK($J$755),"",IF(ISBLANK($L$755),"",IF(Aug!$E24&gt;=$J$755,IF(Aug!$E24&lt;=$L$755,IF(ISBLANK(Aug!G24),"",Aug!G24),""),"")))</f>
        <v/>
      </c>
      <c r="D458" s="305" t="str">
        <f>IF(ISBLANK($J$755),"",IF(ISBLANK($L$755),"",IF(Aug!$E24&gt;=$J$755,IF(Aug!$E24&lt;=$L$755,IF(ISBLANK(Aug!I24),"",Aug!I24),""),"")))</f>
        <v/>
      </c>
      <c r="E458" s="305" t="str">
        <f>IF(ISBLANK($J$755),"",IF(ISBLANK($L$755),"",IF(Aug!$E24&gt;=$J$755,IF(Aug!$E24&lt;=$L$755,IF(ISBLANK(Aug!R24),"",Aug!R24),""),"")))</f>
        <v/>
      </c>
      <c r="F458" s="307" t="str">
        <f>IF(ISBLANK($J$755),"",IF(ISBLANK($L$755),"",IF(Aug!$E24&gt;=$J$755,IF(Aug!$E24&lt;=$L$755,IF(ISBLANK(Aug!S24),"",Aug!S24),""),"")))</f>
        <v/>
      </c>
      <c r="G458" s="308" t="str">
        <f t="shared" si="28"/>
        <v/>
      </c>
      <c r="H458" s="309" t="str">
        <f t="shared" si="29"/>
        <v/>
      </c>
      <c r="I458" s="310">
        <f>IF(ISBLANK($J$755),"",IF(ISBLANK($L$755),"",IF(Aug!$E24&gt;=$J$755,IF(Aug!$E24&lt;=$L$755,COUNTIF(Aug!L24:L24,"&gt;=0"),""),"")))</f>
        <v>0</v>
      </c>
      <c r="J458" s="300"/>
      <c r="K458" s="300"/>
      <c r="L458" s="300"/>
      <c r="M458" s="302"/>
    </row>
    <row r="459" spans="1:13" ht="9.9499999999999993" hidden="1" customHeight="1" x14ac:dyDescent="0.2">
      <c r="A459" s="301"/>
      <c r="B459" s="305"/>
      <c r="C459" s="305" t="str">
        <f>IF(ISBLANK($J$755),"",IF(ISBLANK($L$755),"",IF(Aug!$E25&gt;=$J$755,IF(Aug!$E25&lt;=$L$755,IF(ISBLANK(Aug!G25),"",Aug!G25),""),"")))</f>
        <v/>
      </c>
      <c r="D459" s="305" t="str">
        <f>IF(ISBLANK($J$755),"",IF(ISBLANK($L$755),"",IF(Aug!$E25&gt;=$J$755,IF(Aug!$E25&lt;=$L$755,IF(ISBLANK(Aug!I25),"",Aug!I25),""),"")))</f>
        <v/>
      </c>
      <c r="E459" s="305" t="str">
        <f>IF(ISBLANK($J$755),"",IF(ISBLANK($L$755),"",IF(Aug!$E25&gt;=$J$755,IF(Aug!$E25&lt;=$L$755,IF(ISBLANK(Aug!R25),"",Aug!R25),""),"")))</f>
        <v/>
      </c>
      <c r="F459" s="307" t="str">
        <f>IF(ISBLANK($J$755),"",IF(ISBLANK($L$755),"",IF(Aug!$E25&gt;=$J$755,IF(Aug!$E25&lt;=$L$755,IF(ISBLANK(Aug!S25),"",Aug!S25),""),"")))</f>
        <v/>
      </c>
      <c r="G459" s="308" t="str">
        <f t="shared" si="28"/>
        <v/>
      </c>
      <c r="H459" s="309" t="str">
        <f t="shared" si="29"/>
        <v/>
      </c>
      <c r="I459" s="310">
        <f>IF(ISBLANK($J$755),"",IF(ISBLANK($L$755),"",IF(Aug!$E25&gt;=$J$755,IF(Aug!$E25&lt;=$L$755,COUNTIF(Aug!L25:L25,"&gt;=0"),""),"")))</f>
        <v>0</v>
      </c>
      <c r="J459" s="300"/>
      <c r="K459" s="300"/>
      <c r="L459" s="300"/>
      <c r="M459" s="302"/>
    </row>
    <row r="460" spans="1:13" ht="9.9499999999999993" hidden="1" customHeight="1" x14ac:dyDescent="0.2">
      <c r="A460" s="301"/>
      <c r="B460" s="305"/>
      <c r="C460" s="305" t="str">
        <f>IF(ISBLANK($J$755),"",IF(ISBLANK($L$755),"",IF(Aug!$E26&gt;=$J$755,IF(Aug!$E26&lt;=$L$755,IF(ISBLANK(Aug!G26),"",Aug!G26),""),"")))</f>
        <v/>
      </c>
      <c r="D460" s="305" t="str">
        <f>IF(ISBLANK($J$755),"",IF(ISBLANK($L$755),"",IF(Aug!$E26&gt;=$J$755,IF(Aug!$E26&lt;=$L$755,IF(ISBLANK(Aug!I26),"",Aug!I26),""),"")))</f>
        <v/>
      </c>
      <c r="E460" s="305" t="str">
        <f>IF(ISBLANK($J$755),"",IF(ISBLANK($L$755),"",IF(Aug!$E26&gt;=$J$755,IF(Aug!$E26&lt;=$L$755,IF(ISBLANK(Aug!R26),"",Aug!R26),""),"")))</f>
        <v/>
      </c>
      <c r="F460" s="307" t="str">
        <f>IF(ISBLANK($J$755),"",IF(ISBLANK($L$755),"",IF(Aug!$E26&gt;=$J$755,IF(Aug!$E26&lt;=$L$755,IF(ISBLANK(Aug!S26),"",Aug!S26),""),"")))</f>
        <v/>
      </c>
      <c r="G460" s="308" t="str">
        <f t="shared" si="28"/>
        <v/>
      </c>
      <c r="H460" s="309" t="str">
        <f t="shared" si="29"/>
        <v/>
      </c>
      <c r="I460" s="310">
        <f>IF(ISBLANK($J$755),"",IF(ISBLANK($L$755),"",IF(Aug!$E26&gt;=$J$755,IF(Aug!$E26&lt;=$L$755,COUNTIF(Aug!L26:L26,"&gt;=0"),""),"")))</f>
        <v>0</v>
      </c>
      <c r="J460" s="300"/>
      <c r="K460" s="300"/>
      <c r="L460" s="300"/>
      <c r="M460" s="302"/>
    </row>
    <row r="461" spans="1:13" ht="9.9499999999999993" hidden="1" customHeight="1" x14ac:dyDescent="0.2">
      <c r="A461" s="301"/>
      <c r="B461" s="305"/>
      <c r="C461" s="305" t="str">
        <f>IF(ISBLANK($J$755),"",IF(ISBLANK($L$755),"",IF(Aug!$E27&gt;=$J$755,IF(Aug!$E27&lt;=$L$755,IF(ISBLANK(Aug!G27),"",Aug!G27),""),"")))</f>
        <v/>
      </c>
      <c r="D461" s="305" t="str">
        <f>IF(ISBLANK($J$755),"",IF(ISBLANK($L$755),"",IF(Aug!$E27&gt;=$J$755,IF(Aug!$E27&lt;=$L$755,IF(ISBLANK(Aug!I27),"",Aug!I27),""),"")))</f>
        <v/>
      </c>
      <c r="E461" s="305" t="str">
        <f>IF(ISBLANK($J$755),"",IF(ISBLANK($L$755),"",IF(Aug!$E27&gt;=$J$755,IF(Aug!$E27&lt;=$L$755,IF(ISBLANK(Aug!R27),"",Aug!R27),""),"")))</f>
        <v/>
      </c>
      <c r="F461" s="307" t="str">
        <f>IF(ISBLANK($J$755),"",IF(ISBLANK($L$755),"",IF(Aug!$E27&gt;=$J$755,IF(Aug!$E27&lt;=$L$755,IF(ISBLANK(Aug!S27),"",Aug!S27),""),"")))</f>
        <v/>
      </c>
      <c r="G461" s="308" t="str">
        <f t="shared" si="28"/>
        <v/>
      </c>
      <c r="H461" s="309" t="str">
        <f t="shared" si="29"/>
        <v/>
      </c>
      <c r="I461" s="310">
        <f>IF(ISBLANK($J$755),"",IF(ISBLANK($L$755),"",IF(Aug!$E27&gt;=$J$755,IF(Aug!$E27&lt;=$L$755,COUNTIF(Aug!L27:L27,"&gt;=0"),""),"")))</f>
        <v>0</v>
      </c>
      <c r="J461" s="300"/>
      <c r="K461" s="300"/>
      <c r="L461" s="300"/>
      <c r="M461" s="302"/>
    </row>
    <row r="462" spans="1:13" ht="9.9499999999999993" hidden="1" customHeight="1" x14ac:dyDescent="0.2">
      <c r="A462" s="301"/>
      <c r="B462" s="305"/>
      <c r="C462" s="305" t="str">
        <f>IF(ISBLANK($J$755),"",IF(ISBLANK($L$755),"",IF(Aug!$E28&gt;=$J$755,IF(Aug!$E28&lt;=$L$755,IF(ISBLANK(Aug!G28),"",Aug!G28),""),"")))</f>
        <v/>
      </c>
      <c r="D462" s="305" t="str">
        <f>IF(ISBLANK($J$755),"",IF(ISBLANK($L$755),"",IF(Aug!$E28&gt;=$J$755,IF(Aug!$E28&lt;=$L$755,IF(ISBLANK(Aug!I28),"",Aug!I28),""),"")))</f>
        <v/>
      </c>
      <c r="E462" s="305" t="str">
        <f>IF(ISBLANK($J$755),"",IF(ISBLANK($L$755),"",IF(Aug!$E28&gt;=$J$755,IF(Aug!$E28&lt;=$L$755,IF(ISBLANK(Aug!R28),"",Aug!R28),""),"")))</f>
        <v/>
      </c>
      <c r="F462" s="307" t="str">
        <f>IF(ISBLANK($J$755),"",IF(ISBLANK($L$755),"",IF(Aug!$E28&gt;=$J$755,IF(Aug!$E28&lt;=$L$755,IF(ISBLANK(Aug!S28),"",Aug!S28),""),"")))</f>
        <v/>
      </c>
      <c r="G462" s="308" t="str">
        <f t="shared" si="28"/>
        <v/>
      </c>
      <c r="H462" s="309" t="str">
        <f t="shared" si="29"/>
        <v/>
      </c>
      <c r="I462" s="310">
        <f>IF(ISBLANK($J$755),"",IF(ISBLANK($L$755),"",IF(Aug!$E28&gt;=$J$755,IF(Aug!$E28&lt;=$L$755,COUNTIF(Aug!L28:L28,"&gt;=0"),""),"")))</f>
        <v>0</v>
      </c>
      <c r="J462" s="300"/>
      <c r="K462" s="300"/>
      <c r="L462" s="300"/>
      <c r="M462" s="302"/>
    </row>
    <row r="463" spans="1:13" ht="9.9499999999999993" hidden="1" customHeight="1" x14ac:dyDescent="0.2">
      <c r="A463" s="301"/>
      <c r="B463" s="305"/>
      <c r="C463" s="305" t="str">
        <f>IF(ISBLANK($J$755),"",IF(ISBLANK($L$755),"",IF(Aug!$E29&gt;=$J$755,IF(Aug!$E29&lt;=$L$755,IF(ISBLANK(Aug!G29),"",Aug!G29),""),"")))</f>
        <v/>
      </c>
      <c r="D463" s="305" t="str">
        <f>IF(ISBLANK($J$755),"",IF(ISBLANK($L$755),"",IF(Aug!$E29&gt;=$J$755,IF(Aug!$E29&lt;=$L$755,IF(ISBLANK(Aug!I29),"",Aug!I29),""),"")))</f>
        <v/>
      </c>
      <c r="E463" s="305" t="str">
        <f>IF(ISBLANK($J$755),"",IF(ISBLANK($L$755),"",IF(Aug!$E29&gt;=$J$755,IF(Aug!$E29&lt;=$L$755,IF(ISBLANK(Aug!R29),"",Aug!R29),""),"")))</f>
        <v/>
      </c>
      <c r="F463" s="307" t="str">
        <f>IF(ISBLANK($J$755),"",IF(ISBLANK($L$755),"",IF(Aug!$E29&gt;=$J$755,IF(Aug!$E29&lt;=$L$755,IF(ISBLANK(Aug!S29),"",Aug!S29),""),"")))</f>
        <v/>
      </c>
      <c r="G463" s="308" t="str">
        <f t="shared" si="28"/>
        <v/>
      </c>
      <c r="H463" s="309" t="str">
        <f t="shared" si="29"/>
        <v/>
      </c>
      <c r="I463" s="310">
        <f>IF(ISBLANK($J$755),"",IF(ISBLANK($L$755),"",IF(Aug!$E29&gt;=$J$755,IF(Aug!$E29&lt;=$L$755,COUNTIF(Aug!L29:L29,"&gt;=0"),""),"")))</f>
        <v>0</v>
      </c>
      <c r="J463" s="300"/>
      <c r="K463" s="300"/>
      <c r="L463" s="300"/>
      <c r="M463" s="302"/>
    </row>
    <row r="464" spans="1:13" ht="9.9499999999999993" hidden="1" customHeight="1" x14ac:dyDescent="0.2">
      <c r="A464" s="301"/>
      <c r="B464" s="305"/>
      <c r="C464" s="305" t="str">
        <f>IF(ISBLANK($J$755),"",IF(ISBLANK($L$755),"",IF(Aug!$E30&gt;=$J$755,IF(Aug!$E30&lt;=$L$755,IF(ISBLANK(Aug!G30),"",Aug!G30),""),"")))</f>
        <v/>
      </c>
      <c r="D464" s="305" t="str">
        <f>IF(ISBLANK($J$755),"",IF(ISBLANK($L$755),"",IF(Aug!$E30&gt;=$J$755,IF(Aug!$E30&lt;=$L$755,IF(ISBLANK(Aug!I30),"",Aug!I30),""),"")))</f>
        <v/>
      </c>
      <c r="E464" s="305" t="str">
        <f>IF(ISBLANK($J$755),"",IF(ISBLANK($L$755),"",IF(Aug!$E30&gt;=$J$755,IF(Aug!$E30&lt;=$L$755,IF(ISBLANK(Aug!R30),"",Aug!R30),""),"")))</f>
        <v/>
      </c>
      <c r="F464" s="307" t="str">
        <f>IF(ISBLANK($J$755),"",IF(ISBLANK($L$755),"",IF(Aug!$E30&gt;=$J$755,IF(Aug!$E30&lt;=$L$755,IF(ISBLANK(Aug!S30),"",Aug!S30),""),"")))</f>
        <v/>
      </c>
      <c r="G464" s="308" t="str">
        <f t="shared" si="28"/>
        <v/>
      </c>
      <c r="H464" s="309" t="str">
        <f t="shared" si="29"/>
        <v/>
      </c>
      <c r="I464" s="310">
        <f>IF(ISBLANK($J$755),"",IF(ISBLANK($L$755),"",IF(Aug!$E30&gt;=$J$755,IF(Aug!$E30&lt;=$L$755,COUNTIF(Aug!L30:L30,"&gt;=0"),""),"")))</f>
        <v>0</v>
      </c>
      <c r="J464" s="300"/>
      <c r="K464" s="300"/>
      <c r="L464" s="300"/>
      <c r="M464" s="302"/>
    </row>
    <row r="465" spans="1:13" ht="9.9499999999999993" hidden="1" customHeight="1" x14ac:dyDescent="0.2">
      <c r="A465" s="301"/>
      <c r="B465" s="305"/>
      <c r="C465" s="305" t="str">
        <f>IF(ISBLANK($J$755),"",IF(ISBLANK($L$755),"",IF(Aug!$E31&gt;=$J$755,IF(Aug!$E31&lt;=$L$755,IF(ISBLANK(Aug!G31),"",Aug!G31),""),"")))</f>
        <v/>
      </c>
      <c r="D465" s="305" t="str">
        <f>IF(ISBLANK($J$755),"",IF(ISBLANK($L$755),"",IF(Aug!$E31&gt;=$J$755,IF(Aug!$E31&lt;=$L$755,IF(ISBLANK(Aug!I31),"",Aug!I31),""),"")))</f>
        <v/>
      </c>
      <c r="E465" s="305" t="str">
        <f>IF(ISBLANK($J$755),"",IF(ISBLANK($L$755),"",IF(Aug!$E31&gt;=$J$755,IF(Aug!$E31&lt;=$L$755,IF(ISBLANK(Aug!R31),"",Aug!R31),""),"")))</f>
        <v/>
      </c>
      <c r="F465" s="307" t="str">
        <f>IF(ISBLANK($J$755),"",IF(ISBLANK($L$755),"",IF(Aug!$E31&gt;=$J$755,IF(Aug!$E31&lt;=$L$755,IF(ISBLANK(Aug!S31),"",Aug!S31),""),"")))</f>
        <v/>
      </c>
      <c r="G465" s="308" t="str">
        <f t="shared" si="28"/>
        <v/>
      </c>
      <c r="H465" s="309" t="str">
        <f t="shared" si="29"/>
        <v/>
      </c>
      <c r="I465" s="310">
        <f>IF(ISBLANK($J$755),"",IF(ISBLANK($L$755),"",IF(Aug!$E31&gt;=$J$755,IF(Aug!$E31&lt;=$L$755,COUNTIF(Aug!L31:L31,"&gt;=0"),""),"")))</f>
        <v>0</v>
      </c>
      <c r="J465" s="300"/>
      <c r="K465" s="300"/>
      <c r="L465" s="300"/>
      <c r="M465" s="302"/>
    </row>
    <row r="466" spans="1:13" ht="9.9499999999999993" hidden="1" customHeight="1" x14ac:dyDescent="0.2">
      <c r="A466" s="301"/>
      <c r="B466" s="305"/>
      <c r="C466" s="305" t="str">
        <f>IF(ISBLANK($J$755),"",IF(ISBLANK($L$755),"",IF(Aug!$E32&gt;=$J$755,IF(Aug!$E32&lt;=$L$755,IF(ISBLANK(Aug!G32),"",Aug!G32),""),"")))</f>
        <v/>
      </c>
      <c r="D466" s="305" t="str">
        <f>IF(ISBLANK($J$755),"",IF(ISBLANK($L$755),"",IF(Aug!$E32&gt;=$J$755,IF(Aug!$E32&lt;=$L$755,IF(ISBLANK(Aug!I32),"",Aug!I32),""),"")))</f>
        <v/>
      </c>
      <c r="E466" s="305" t="str">
        <f>IF(ISBLANK($J$755),"",IF(ISBLANK($L$755),"",IF(Aug!$E32&gt;=$J$755,IF(Aug!$E32&lt;=$L$755,IF(ISBLANK(Aug!R32),"",Aug!R32),""),"")))</f>
        <v/>
      </c>
      <c r="F466" s="307" t="str">
        <f>IF(ISBLANK($J$755),"",IF(ISBLANK($L$755),"",IF(Aug!$E32&gt;=$J$755,IF(Aug!$E32&lt;=$L$755,IF(ISBLANK(Aug!S32),"",Aug!S32),""),"")))</f>
        <v/>
      </c>
      <c r="G466" s="308" t="str">
        <f t="shared" si="28"/>
        <v/>
      </c>
      <c r="H466" s="309" t="str">
        <f t="shared" si="29"/>
        <v/>
      </c>
      <c r="I466" s="310">
        <f>IF(ISBLANK($J$755),"",IF(ISBLANK($L$755),"",IF(Aug!$E32&gt;=$J$755,IF(Aug!$E32&lt;=$L$755,COUNTIF(Aug!L32:L32,"&gt;=0"),""),"")))</f>
        <v>0</v>
      </c>
      <c r="J466" s="300"/>
      <c r="K466" s="300"/>
      <c r="L466" s="300"/>
      <c r="M466" s="302"/>
    </row>
    <row r="467" spans="1:13" ht="9.9499999999999993" hidden="1" customHeight="1" x14ac:dyDescent="0.2">
      <c r="A467" s="301"/>
      <c r="B467" s="305"/>
      <c r="C467" s="305" t="str">
        <f>IF(ISBLANK($J$755),"",IF(ISBLANK($L$755),"",IF(Aug!$E33&gt;=$J$755,IF(Aug!$E33&lt;=$L$755,IF(ISBLANK(Aug!G33),"",Aug!G33),""),"")))</f>
        <v/>
      </c>
      <c r="D467" s="305" t="str">
        <f>IF(ISBLANK($J$755),"",IF(ISBLANK($L$755),"",IF(Aug!$E33&gt;=$J$755,IF(Aug!$E33&lt;=$L$755,IF(ISBLANK(Aug!I33),"",Aug!I33),""),"")))</f>
        <v/>
      </c>
      <c r="E467" s="305" t="str">
        <f>IF(ISBLANK($J$755),"",IF(ISBLANK($L$755),"",IF(Aug!$E33&gt;=$J$755,IF(Aug!$E33&lt;=$L$755,IF(ISBLANK(Aug!R33),"",Aug!R33),""),"")))</f>
        <v/>
      </c>
      <c r="F467" s="307" t="str">
        <f>IF(ISBLANK($J$755),"",IF(ISBLANK($L$755),"",IF(Aug!$E33&gt;=$J$755,IF(Aug!$E33&lt;=$L$755,IF(ISBLANK(Aug!S33),"",Aug!S33),""),"")))</f>
        <v/>
      </c>
      <c r="G467" s="308" t="str">
        <f t="shared" si="28"/>
        <v/>
      </c>
      <c r="H467" s="309" t="str">
        <f t="shared" si="29"/>
        <v/>
      </c>
      <c r="I467" s="310">
        <f>IF(ISBLANK($J$755),"",IF(ISBLANK($L$755),"",IF(Aug!$E33&gt;=$J$755,IF(Aug!$E33&lt;=$L$755,COUNTIF(Aug!L33:L33,"&gt;=0"),""),"")))</f>
        <v>0</v>
      </c>
      <c r="J467" s="300"/>
      <c r="K467" s="300"/>
      <c r="L467" s="300"/>
      <c r="M467" s="302"/>
    </row>
    <row r="468" spans="1:13" ht="9.9499999999999993" hidden="1" customHeight="1" x14ac:dyDescent="0.2">
      <c r="A468" s="301"/>
      <c r="B468" s="305"/>
      <c r="C468" s="305" t="str">
        <f>IF(ISBLANK($J$755),"",IF(ISBLANK($L$755),"",IF(Aug!$E34&gt;=$J$755,IF(Aug!$E34&lt;=$L$755,IF(ISBLANK(Aug!G34),"",Aug!G34),""),"")))</f>
        <v/>
      </c>
      <c r="D468" s="305" t="str">
        <f>IF(ISBLANK($J$755),"",IF(ISBLANK($L$755),"",IF(Aug!$E34&gt;=$J$755,IF(Aug!$E34&lt;=$L$755,IF(ISBLANK(Aug!I34),"",Aug!I34),""),"")))</f>
        <v/>
      </c>
      <c r="E468" s="305" t="str">
        <f>IF(ISBLANK($J$755),"",IF(ISBLANK($L$755),"",IF(Aug!$E34&gt;=$J$755,IF(Aug!$E34&lt;=$L$755,IF(ISBLANK(Aug!R34),"",Aug!R34),""),"")))</f>
        <v/>
      </c>
      <c r="F468" s="307" t="str">
        <f>IF(ISBLANK($J$755),"",IF(ISBLANK($L$755),"",IF(Aug!$E34&gt;=$J$755,IF(Aug!$E34&lt;=$L$755,IF(ISBLANK(Aug!S34),"",Aug!S34),""),"")))</f>
        <v/>
      </c>
      <c r="G468" s="308" t="str">
        <f t="shared" si="28"/>
        <v/>
      </c>
      <c r="H468" s="309" t="str">
        <f t="shared" si="29"/>
        <v/>
      </c>
      <c r="I468" s="310">
        <f>IF(ISBLANK($J$755),"",IF(ISBLANK($L$755),"",IF(Aug!$E34&gt;=$J$755,IF(Aug!$E34&lt;=$L$755,COUNTIF(Aug!L34:L34,"&gt;=0"),""),"")))</f>
        <v>0</v>
      </c>
      <c r="J468" s="300"/>
      <c r="K468" s="300"/>
      <c r="L468" s="300"/>
      <c r="M468" s="302"/>
    </row>
    <row r="469" spans="1:13" ht="9.9499999999999993" hidden="1" customHeight="1" x14ac:dyDescent="0.2">
      <c r="A469" s="301"/>
      <c r="B469" s="305"/>
      <c r="C469" s="305" t="str">
        <f>IF(ISBLANK($J$755),"",IF(ISBLANK($L$755),"",IF(Aug!$E35&gt;=$J$755,IF(Aug!$E35&lt;=$L$755,IF(ISBLANK(Aug!G35),"",Aug!G35),""),"")))</f>
        <v/>
      </c>
      <c r="D469" s="305" t="str">
        <f>IF(ISBLANK($J$755),"",IF(ISBLANK($L$755),"",IF(Aug!$E35&gt;=$J$755,IF(Aug!$E35&lt;=$L$755,IF(ISBLANK(Aug!I35),"",Aug!I35),""),"")))</f>
        <v/>
      </c>
      <c r="E469" s="305" t="str">
        <f>IF(ISBLANK($J$755),"",IF(ISBLANK($L$755),"",IF(Aug!$E35&gt;=$J$755,IF(Aug!$E35&lt;=$L$755,IF(ISBLANK(Aug!R35),"",Aug!R35),""),"")))</f>
        <v/>
      </c>
      <c r="F469" s="307" t="str">
        <f>IF(ISBLANK($J$755),"",IF(ISBLANK($L$755),"",IF(Aug!$E35&gt;=$J$755,IF(Aug!$E35&lt;=$L$755,IF(ISBLANK(Aug!S35),"",Aug!S35),""),"")))</f>
        <v/>
      </c>
      <c r="G469" s="308" t="str">
        <f t="shared" si="28"/>
        <v/>
      </c>
      <c r="H469" s="309" t="str">
        <f t="shared" si="29"/>
        <v/>
      </c>
      <c r="I469" s="310">
        <f>IF(ISBLANK($J$755),"",IF(ISBLANK($L$755),"",IF(Aug!$E35&gt;=$J$755,IF(Aug!$E35&lt;=$L$755,COUNTIF(Aug!L35:L35,"&gt;=0"),""),"")))</f>
        <v>0</v>
      </c>
      <c r="J469" s="300"/>
      <c r="K469" s="300"/>
      <c r="L469" s="300"/>
      <c r="M469" s="302"/>
    </row>
    <row r="470" spans="1:13" ht="9.9499999999999993" hidden="1" customHeight="1" x14ac:dyDescent="0.2">
      <c r="A470" s="301"/>
      <c r="B470" s="305"/>
      <c r="C470" s="305" t="str">
        <f>IF(ISBLANK($J$755),"",IF(ISBLANK($L$755),"",IF(Aug!$E36&gt;=$J$755,IF(Aug!$E36&lt;=$L$755,IF(ISBLANK(Aug!G36),"",Aug!G36),""),"")))</f>
        <v/>
      </c>
      <c r="D470" s="305" t="str">
        <f>IF(ISBLANK($J$755),"",IF(ISBLANK($L$755),"",IF(Aug!$E36&gt;=$J$755,IF(Aug!$E36&lt;=$L$755,IF(ISBLANK(Aug!I36),"",Aug!I36),""),"")))</f>
        <v/>
      </c>
      <c r="E470" s="305" t="str">
        <f>IF(ISBLANK($J$755),"",IF(ISBLANK($L$755),"",IF(Aug!$E36&gt;=$J$755,IF(Aug!$E36&lt;=$L$755,IF(ISBLANK(Aug!R36),"",Aug!R36),""),"")))</f>
        <v/>
      </c>
      <c r="F470" s="307" t="str">
        <f>IF(ISBLANK($J$755),"",IF(ISBLANK($L$755),"",IF(Aug!$E36&gt;=$J$755,IF(Aug!$E36&lt;=$L$755,IF(ISBLANK(Aug!S36),"",Aug!S36),""),"")))</f>
        <v/>
      </c>
      <c r="G470" s="308" t="str">
        <f t="shared" si="28"/>
        <v/>
      </c>
      <c r="H470" s="309" t="str">
        <f t="shared" si="29"/>
        <v/>
      </c>
      <c r="I470" s="310">
        <f>IF(ISBLANK($J$755),"",IF(ISBLANK($L$755),"",IF(Aug!$E36&gt;=$J$755,IF(Aug!$E36&lt;=$L$755,COUNTIF(Aug!L36:L36,"&gt;=0"),""),"")))</f>
        <v>0</v>
      </c>
      <c r="J470" s="300"/>
      <c r="K470" s="300"/>
      <c r="L470" s="300"/>
      <c r="M470" s="302"/>
    </row>
    <row r="471" spans="1:13" ht="9.9499999999999993" hidden="1" customHeight="1" x14ac:dyDescent="0.2">
      <c r="A471" s="301"/>
      <c r="B471" s="305"/>
      <c r="C471" s="305" t="str">
        <f>IF(ISBLANK($J$755),"",IF(ISBLANK($L$755),"",IF(Aug!$E37&gt;=$J$755,IF(Aug!$E37&lt;=$L$755,IF(ISBLANK(Aug!G37),"",Aug!G37),""),"")))</f>
        <v/>
      </c>
      <c r="D471" s="305" t="str">
        <f>IF(ISBLANK($J$755),"",IF(ISBLANK($L$755),"",IF(Aug!$E37&gt;=$J$755,IF(Aug!$E37&lt;=$L$755,IF(ISBLANK(Aug!I37),"",Aug!I37),""),"")))</f>
        <v/>
      </c>
      <c r="E471" s="305" t="str">
        <f>IF(ISBLANK($J$755),"",IF(ISBLANK($L$755),"",IF(Aug!$E37&gt;=$J$755,IF(Aug!$E37&lt;=$L$755,IF(ISBLANK(Aug!R37),"",Aug!R37),""),"")))</f>
        <v/>
      </c>
      <c r="F471" s="307" t="str">
        <f>IF(ISBLANK($J$755),"",IF(ISBLANK($L$755),"",IF(Aug!$E37&gt;=$J$755,IF(Aug!$E37&lt;=$L$755,IF(ISBLANK(Aug!S37),"",Aug!S37),""),"")))</f>
        <v/>
      </c>
      <c r="G471" s="308" t="str">
        <f t="shared" si="28"/>
        <v/>
      </c>
      <c r="H471" s="309" t="str">
        <f t="shared" si="29"/>
        <v/>
      </c>
      <c r="I471" s="310">
        <f>IF(ISBLANK($J$755),"",IF(ISBLANK($L$755),"",IF(Aug!$E37&gt;=$J$755,IF(Aug!$E37&lt;=$L$755,COUNTIF(Aug!L37:L37,"&gt;=0"),""),"")))</f>
        <v>0</v>
      </c>
      <c r="J471" s="300"/>
      <c r="K471" s="300"/>
      <c r="L471" s="300"/>
      <c r="M471" s="302"/>
    </row>
    <row r="472" spans="1:13" ht="9.9499999999999993" hidden="1" customHeight="1" x14ac:dyDescent="0.2">
      <c r="A472" s="301"/>
      <c r="B472" s="305"/>
      <c r="C472" s="305" t="str">
        <f>IF(ISBLANK($J$755),"",IF(ISBLANK($L$755),"",IF(Aug!$E38&gt;=$J$755,IF(Aug!$E38&lt;=$L$755,IF(ISBLANK(Aug!G38),"",Aug!G38),""),"")))</f>
        <v/>
      </c>
      <c r="D472" s="305" t="str">
        <f>IF(ISBLANK($J$755),"",IF(ISBLANK($L$755),"",IF(Aug!$E38&gt;=$J$755,IF(Aug!$E38&lt;=$L$755,IF(ISBLANK(Aug!I38),"",Aug!I38),""),"")))</f>
        <v/>
      </c>
      <c r="E472" s="305" t="str">
        <f>IF(ISBLANK($J$755),"",IF(ISBLANK($L$755),"",IF(Aug!$E38&gt;=$J$755,IF(Aug!$E38&lt;=$L$755,IF(ISBLANK(Aug!R38),"",Aug!R38),""),"")))</f>
        <v/>
      </c>
      <c r="F472" s="307" t="str">
        <f>IF(ISBLANK($J$755),"",IF(ISBLANK($L$755),"",IF(Aug!$E38&gt;=$J$755,IF(Aug!$E38&lt;=$L$755,IF(ISBLANK(Aug!S38),"",Aug!S38),""),"")))</f>
        <v/>
      </c>
      <c r="G472" s="308" t="str">
        <f t="shared" si="28"/>
        <v/>
      </c>
      <c r="H472" s="309" t="str">
        <f t="shared" si="29"/>
        <v/>
      </c>
      <c r="I472" s="310">
        <f>IF(ISBLANK($J$755),"",IF(ISBLANK($L$755),"",IF(Aug!$E38&gt;=$J$755,IF(Aug!$E38&lt;=$L$755,COUNTIF(Aug!L38:L38,"&gt;=0"),""),"")))</f>
        <v>0</v>
      </c>
      <c r="J472" s="300"/>
      <c r="K472" s="300"/>
      <c r="L472" s="300"/>
      <c r="M472" s="302"/>
    </row>
    <row r="473" spans="1:13" ht="9.9499999999999993" hidden="1" customHeight="1" x14ac:dyDescent="0.2">
      <c r="A473" s="301"/>
      <c r="B473" s="305"/>
      <c r="C473" s="305" t="str">
        <f>IF(ISBLANK($J$755),"",IF(ISBLANK($L$755),"",IF(Aug!$E39&gt;=$J$755,IF(Aug!$E39&lt;=$L$755,IF(ISBLANK(Aug!G39),"",Aug!G39),""),"")))</f>
        <v/>
      </c>
      <c r="D473" s="305" t="str">
        <f>IF(ISBLANK($J$755),"",IF(ISBLANK($L$755),"",IF(Aug!$E39&gt;=$J$755,IF(Aug!$E39&lt;=$L$755,IF(ISBLANK(Aug!I39),"",Aug!I39),""),"")))</f>
        <v/>
      </c>
      <c r="E473" s="305" t="str">
        <f>IF(ISBLANK($J$755),"",IF(ISBLANK($L$755),"",IF(Aug!$E39&gt;=$J$755,IF(Aug!$E39&lt;=$L$755,IF(ISBLANK(Aug!R39),"",Aug!R39),""),"")))</f>
        <v/>
      </c>
      <c r="F473" s="307" t="str">
        <f>IF(ISBLANK($J$755),"",IF(ISBLANK($L$755),"",IF(Aug!$E39&gt;=$J$755,IF(Aug!$E39&lt;=$L$755,IF(ISBLANK(Aug!S39),"",Aug!S39),""),"")))</f>
        <v/>
      </c>
      <c r="G473" s="308" t="str">
        <f t="shared" si="28"/>
        <v/>
      </c>
      <c r="H473" s="309" t="str">
        <f t="shared" si="29"/>
        <v/>
      </c>
      <c r="I473" s="310">
        <f>IF(ISBLANK($J$755),"",IF(ISBLANK($L$755),"",IF(Aug!$E39&gt;=$J$755,IF(Aug!$E39&lt;=$L$755,COUNTIF(Aug!L39:L39,"&gt;=0"),""),"")))</f>
        <v>0</v>
      </c>
      <c r="J473" s="300"/>
      <c r="K473" s="300"/>
      <c r="L473" s="300"/>
      <c r="M473" s="302"/>
    </row>
    <row r="474" spans="1:13" ht="9.9499999999999993" hidden="1" customHeight="1" x14ac:dyDescent="0.2">
      <c r="A474" s="301"/>
      <c r="B474" s="305" t="s">
        <v>348</v>
      </c>
      <c r="C474" s="305" t="str">
        <f>IF(ISBLANK($J$755),"",IF(ISBLANK($L$755),"",IF(Aug!$E43&gt;=$J$755,IF(Aug!$E43&lt;=$L$755,IF(ISBLANK(Aug!G43),"",Aug!G43),""),"")))</f>
        <v/>
      </c>
      <c r="D474" s="305"/>
      <c r="E474" s="305" t="str">
        <f>IF(ISBLANK($J$755),"",IF(ISBLANK($L$755),"",IF(Aug!$E43&gt;=$J$755,IF(Aug!$E43&lt;=$L$755,IF(ISBLANK(Aug!R43),"",Aug!R43),""),"")))</f>
        <v/>
      </c>
      <c r="F474" s="307" t="str">
        <f>IF(ISBLANK($J$755),"",IF(ISBLANK($L$755),"",IF(Aug!$E43&gt;=$J$755,IF(Aug!$E43&lt;=$L$755,IF(ISBLANK(Aug!S43),"",Aug!S43),""),"")))</f>
        <v/>
      </c>
      <c r="G474" s="308" t="str">
        <f>IF(ISNUMBER(F474),IF(F474=0,"",IF(E474=0,"",F474/E474)),"")</f>
        <v/>
      </c>
      <c r="H474" s="309" t="str">
        <f>IF(ISNUMBER(G474),IF(G474=0,"",IF(F474=0,"",E474/F474/24)),"")</f>
        <v/>
      </c>
      <c r="I474" s="310" t="str">
        <f>IF(ISBLANK($J$755),"",IF(ISBLANK($L$755),"",IF(Aug!$E43&gt;=$J$755,IF(Aug!$E43&lt;=$L$755,COUNTIF(Aug!L43:L43,"&gt;=0"),""),"")))</f>
        <v/>
      </c>
      <c r="J474" s="300"/>
      <c r="K474" s="300"/>
      <c r="L474" s="300"/>
      <c r="M474" s="302"/>
    </row>
    <row r="475" spans="1:13" ht="9.9499999999999993" hidden="1" customHeight="1" x14ac:dyDescent="0.2">
      <c r="A475" s="301"/>
      <c r="B475" s="305"/>
      <c r="C475" s="305" t="str">
        <f>IF(ISBLANK($J$755),"",IF(ISBLANK($L$755),"",IF(Aug!$E44&gt;=$J$755,IF(Aug!$E44&lt;=$L$755,IF(ISBLANK(Aug!G44),"",Aug!G44),""),"")))</f>
        <v/>
      </c>
      <c r="D475" s="305"/>
      <c r="E475" s="305" t="str">
        <f>IF(ISBLANK($J$755),"",IF(ISBLANK($L$755),"",IF(Aug!$E44&gt;=$J$755,IF(Aug!$E44&lt;=$L$755,IF(ISBLANK(Aug!R44),"",Aug!R44),""),"")))</f>
        <v/>
      </c>
      <c r="F475" s="307" t="str">
        <f>IF(ISBLANK($J$755),"",IF(ISBLANK($L$755),"",IF(Aug!$E44&gt;=$J$755,IF(Aug!$E44&lt;=$L$755,IF(ISBLANK(Aug!S44),"",Aug!S44),""),"")))</f>
        <v/>
      </c>
      <c r="G475" s="308" t="str">
        <f t="shared" ref="G475:G504" si="30">IF(ISNUMBER(F475),IF(F475=0,"",IF(E475=0,"",F475/E475)),"")</f>
        <v/>
      </c>
      <c r="H475" s="309" t="str">
        <f t="shared" ref="H475:H504" si="31">IF(ISNUMBER(G475),IF(G475=0,"",IF(F475=0,"",E475/F475/24)),"")</f>
        <v/>
      </c>
      <c r="I475" s="310" t="str">
        <f>IF(ISBLANK($J$755),"",IF(ISBLANK($L$755),"",IF(Aug!$E44&gt;=$J$755,IF(Aug!$E44&lt;=$L$755,COUNTIF(Aug!L44:L44,"&gt;=0"),""),"")))</f>
        <v/>
      </c>
      <c r="J475" s="300"/>
      <c r="K475" s="300"/>
      <c r="L475" s="300"/>
      <c r="M475" s="302"/>
    </row>
    <row r="476" spans="1:13" ht="9.9499999999999993" hidden="1" customHeight="1" x14ac:dyDescent="0.2">
      <c r="A476" s="301"/>
      <c r="B476" s="305"/>
      <c r="C476" s="305" t="str">
        <f>IF(ISBLANK($J$755),"",IF(ISBLANK($L$755),"",IF(Aug!$E45&gt;=$J$755,IF(Aug!$E45&lt;=$L$755,IF(ISBLANK(Aug!G45),"",Aug!G45),""),"")))</f>
        <v/>
      </c>
      <c r="D476" s="305"/>
      <c r="E476" s="305" t="str">
        <f>IF(ISBLANK($J$755),"",IF(ISBLANK($L$755),"",IF(Aug!$E45&gt;=$J$755,IF(Aug!$E45&lt;=$L$755,IF(ISBLANK(Aug!R45),"",Aug!R45),""),"")))</f>
        <v/>
      </c>
      <c r="F476" s="307" t="str">
        <f>IF(ISBLANK($J$755),"",IF(ISBLANK($L$755),"",IF(Aug!$E45&gt;=$J$755,IF(Aug!$E45&lt;=$L$755,IF(ISBLANK(Aug!S45),"",Aug!S45),""),"")))</f>
        <v/>
      </c>
      <c r="G476" s="308" t="str">
        <f t="shared" si="30"/>
        <v/>
      </c>
      <c r="H476" s="309" t="str">
        <f t="shared" si="31"/>
        <v/>
      </c>
      <c r="I476" s="310" t="str">
        <f>IF(ISBLANK($J$755),"",IF(ISBLANK($L$755),"",IF(Aug!$E45&gt;=$J$755,IF(Aug!$E45&lt;=$L$755,COUNTIF(Aug!L45:L45,"&gt;=0"),""),"")))</f>
        <v/>
      </c>
      <c r="J476" s="300"/>
      <c r="K476" s="300"/>
      <c r="L476" s="300"/>
      <c r="M476" s="302"/>
    </row>
    <row r="477" spans="1:13" ht="9.9499999999999993" hidden="1" customHeight="1" x14ac:dyDescent="0.2">
      <c r="A477" s="301"/>
      <c r="B477" s="305"/>
      <c r="C477" s="305" t="str">
        <f>IF(ISBLANK($J$755),"",IF(ISBLANK($L$755),"",IF(Aug!$E46&gt;=$J$755,IF(Aug!$E46&lt;=$L$755,IF(ISBLANK(Aug!G46),"",Aug!G46),""),"")))</f>
        <v/>
      </c>
      <c r="D477" s="305"/>
      <c r="E477" s="305" t="str">
        <f>IF(ISBLANK($J$755),"",IF(ISBLANK($L$755),"",IF(Aug!$E46&gt;=$J$755,IF(Aug!$E46&lt;=$L$755,IF(ISBLANK(Aug!R46),"",Aug!R46),""),"")))</f>
        <v/>
      </c>
      <c r="F477" s="307" t="str">
        <f>IF(ISBLANK($J$755),"",IF(ISBLANK($L$755),"",IF(Aug!$E46&gt;=$J$755,IF(Aug!$E46&lt;=$L$755,IF(ISBLANK(Aug!S46),"",Aug!S46),""),"")))</f>
        <v/>
      </c>
      <c r="G477" s="308" t="str">
        <f t="shared" si="30"/>
        <v/>
      </c>
      <c r="H477" s="309" t="str">
        <f t="shared" si="31"/>
        <v/>
      </c>
      <c r="I477" s="310" t="str">
        <f>IF(ISBLANK($J$755),"",IF(ISBLANK($L$755),"",IF(Aug!$E46&gt;=$J$755,IF(Aug!$E46&lt;=$L$755,COUNTIF(Aug!L46:L46,"&gt;=0"),""),"")))</f>
        <v/>
      </c>
      <c r="J477" s="300"/>
      <c r="K477" s="300"/>
      <c r="L477" s="300"/>
      <c r="M477" s="302"/>
    </row>
    <row r="478" spans="1:13" ht="9.9499999999999993" hidden="1" customHeight="1" x14ac:dyDescent="0.2">
      <c r="A478" s="301"/>
      <c r="B478" s="305"/>
      <c r="C478" s="305" t="str">
        <f>IF(ISBLANK($J$755),"",IF(ISBLANK($L$755),"",IF(Aug!$E47&gt;=$J$755,IF(Aug!$E47&lt;=$L$755,IF(ISBLANK(Aug!G47),"",Aug!G47),""),"")))</f>
        <v/>
      </c>
      <c r="D478" s="305"/>
      <c r="E478" s="305" t="str">
        <f>IF(ISBLANK($J$755),"",IF(ISBLANK($L$755),"",IF(Aug!$E47&gt;=$J$755,IF(Aug!$E47&lt;=$L$755,IF(ISBLANK(Aug!R47),"",Aug!R47),""),"")))</f>
        <v/>
      </c>
      <c r="F478" s="307" t="str">
        <f>IF(ISBLANK($J$755),"",IF(ISBLANK($L$755),"",IF(Aug!$E47&gt;=$J$755,IF(Aug!$E47&lt;=$L$755,IF(ISBLANK(Aug!S47),"",Aug!S47),""),"")))</f>
        <v/>
      </c>
      <c r="G478" s="308" t="str">
        <f t="shared" si="30"/>
        <v/>
      </c>
      <c r="H478" s="309" t="str">
        <f t="shared" si="31"/>
        <v/>
      </c>
      <c r="I478" s="310" t="str">
        <f>IF(ISBLANK($J$755),"",IF(ISBLANK($L$755),"",IF(Aug!$E47&gt;=$J$755,IF(Aug!$E47&lt;=$L$755,COUNTIF(Aug!L47:L47,"&gt;=0"),""),"")))</f>
        <v/>
      </c>
      <c r="J478" s="300"/>
      <c r="K478" s="300"/>
      <c r="L478" s="300"/>
      <c r="M478" s="302"/>
    </row>
    <row r="479" spans="1:13" ht="9.9499999999999993" hidden="1" customHeight="1" x14ac:dyDescent="0.2">
      <c r="A479" s="301"/>
      <c r="B479" s="305"/>
      <c r="C479" s="305" t="str">
        <f>IF(ISBLANK($J$755),"",IF(ISBLANK($L$755),"",IF(Aug!$E48&gt;=$J$755,IF(Aug!$E48&lt;=$L$755,IF(ISBLANK(Aug!G48),"",Aug!G48),""),"")))</f>
        <v/>
      </c>
      <c r="D479" s="305"/>
      <c r="E479" s="305" t="str">
        <f>IF(ISBLANK($J$755),"",IF(ISBLANK($L$755),"",IF(Aug!$E48&gt;=$J$755,IF(Aug!$E48&lt;=$L$755,IF(ISBLANK(Aug!R48),"",Aug!R48),""),"")))</f>
        <v/>
      </c>
      <c r="F479" s="307" t="str">
        <f>IF(ISBLANK($J$755),"",IF(ISBLANK($L$755),"",IF(Aug!$E48&gt;=$J$755,IF(Aug!$E48&lt;=$L$755,IF(ISBLANK(Aug!S48),"",Aug!S48),""),"")))</f>
        <v/>
      </c>
      <c r="G479" s="308" t="str">
        <f t="shared" si="30"/>
        <v/>
      </c>
      <c r="H479" s="309" t="str">
        <f t="shared" si="31"/>
        <v/>
      </c>
      <c r="I479" s="310" t="str">
        <f>IF(ISBLANK($J$755),"",IF(ISBLANK($L$755),"",IF(Aug!$E48&gt;=$J$755,IF(Aug!$E48&lt;=$L$755,COUNTIF(Aug!L48:L48,"&gt;=0"),""),"")))</f>
        <v/>
      </c>
      <c r="J479" s="300"/>
      <c r="K479" s="300"/>
      <c r="L479" s="300"/>
      <c r="M479" s="302"/>
    </row>
    <row r="480" spans="1:13" ht="9.9499999999999993" hidden="1" customHeight="1" x14ac:dyDescent="0.2">
      <c r="A480" s="301"/>
      <c r="B480" s="305"/>
      <c r="C480" s="305" t="str">
        <f>IF(ISBLANK($J$755),"",IF(ISBLANK($L$755),"",IF(Aug!$E49&gt;=$J$755,IF(Aug!$E49&lt;=$L$755,IF(ISBLANK(Aug!G49),"",Aug!G49),""),"")))</f>
        <v/>
      </c>
      <c r="D480" s="305"/>
      <c r="E480" s="305" t="str">
        <f>IF(ISBLANK($J$755),"",IF(ISBLANK($L$755),"",IF(Aug!$E49&gt;=$J$755,IF(Aug!$E49&lt;=$L$755,IF(ISBLANK(Aug!R49),"",Aug!R49),""),"")))</f>
        <v/>
      </c>
      <c r="F480" s="307" t="str">
        <f>IF(ISBLANK($J$755),"",IF(ISBLANK($L$755),"",IF(Aug!$E49&gt;=$J$755,IF(Aug!$E49&lt;=$L$755,IF(ISBLANK(Aug!S49),"",Aug!S49),""),"")))</f>
        <v/>
      </c>
      <c r="G480" s="308" t="str">
        <f t="shared" si="30"/>
        <v/>
      </c>
      <c r="H480" s="309" t="str">
        <f t="shared" si="31"/>
        <v/>
      </c>
      <c r="I480" s="310" t="str">
        <f>IF(ISBLANK($J$755),"",IF(ISBLANK($L$755),"",IF(Aug!$E49&gt;=$J$755,IF(Aug!$E49&lt;=$L$755,COUNTIF(Aug!L49:L49,"&gt;=0"),""),"")))</f>
        <v/>
      </c>
      <c r="J480" s="300"/>
      <c r="K480" s="300"/>
      <c r="L480" s="300"/>
      <c r="M480" s="302"/>
    </row>
    <row r="481" spans="1:13" ht="9.9499999999999993" hidden="1" customHeight="1" x14ac:dyDescent="0.2">
      <c r="A481" s="301"/>
      <c r="B481" s="305"/>
      <c r="C481" s="305" t="str">
        <f>IF(ISBLANK($J$755),"",IF(ISBLANK($L$755),"",IF(Aug!$E50&gt;=$J$755,IF(Aug!$E50&lt;=$L$755,IF(ISBLANK(Aug!G50),"",Aug!G50),""),"")))</f>
        <v/>
      </c>
      <c r="D481" s="305"/>
      <c r="E481" s="305" t="str">
        <f>IF(ISBLANK($J$755),"",IF(ISBLANK($L$755),"",IF(Aug!$E50&gt;=$J$755,IF(Aug!$E50&lt;=$L$755,IF(ISBLANK(Aug!R50),"",Aug!R50),""),"")))</f>
        <v/>
      </c>
      <c r="F481" s="307" t="str">
        <f>IF(ISBLANK($J$755),"",IF(ISBLANK($L$755),"",IF(Aug!$E50&gt;=$J$755,IF(Aug!$E50&lt;=$L$755,IF(ISBLANK(Aug!S50),"",Aug!S50),""),"")))</f>
        <v/>
      </c>
      <c r="G481" s="308" t="str">
        <f t="shared" si="30"/>
        <v/>
      </c>
      <c r="H481" s="309" t="str">
        <f t="shared" si="31"/>
        <v/>
      </c>
      <c r="I481" s="310" t="str">
        <f>IF(ISBLANK($J$755),"",IF(ISBLANK($L$755),"",IF(Aug!$E50&gt;=$J$755,IF(Aug!$E50&lt;=$L$755,COUNTIF(Aug!L50:L50,"&gt;=0"),""),"")))</f>
        <v/>
      </c>
      <c r="J481" s="300"/>
      <c r="K481" s="300"/>
      <c r="L481" s="300"/>
      <c r="M481" s="302"/>
    </row>
    <row r="482" spans="1:13" ht="9.9499999999999993" hidden="1" customHeight="1" x14ac:dyDescent="0.2">
      <c r="A482" s="301"/>
      <c r="B482" s="305"/>
      <c r="C482" s="305" t="str">
        <f>IF(ISBLANK($J$755),"",IF(ISBLANK($L$755),"",IF(Aug!$E51&gt;=$J$755,IF(Aug!$E51&lt;=$L$755,IF(ISBLANK(Aug!G51),"",Aug!G51),""),"")))</f>
        <v/>
      </c>
      <c r="D482" s="305"/>
      <c r="E482" s="305" t="str">
        <f>IF(ISBLANK($J$755),"",IF(ISBLANK($L$755),"",IF(Aug!$E51&gt;=$J$755,IF(Aug!$E51&lt;=$L$755,IF(ISBLANK(Aug!R51),"",Aug!R51),""),"")))</f>
        <v/>
      </c>
      <c r="F482" s="307" t="str">
        <f>IF(ISBLANK($J$755),"",IF(ISBLANK($L$755),"",IF(Aug!$E51&gt;=$J$755,IF(Aug!$E51&lt;=$L$755,IF(ISBLANK(Aug!S51),"",Aug!S51),""),"")))</f>
        <v/>
      </c>
      <c r="G482" s="308" t="str">
        <f t="shared" si="30"/>
        <v/>
      </c>
      <c r="H482" s="309" t="str">
        <f t="shared" si="31"/>
        <v/>
      </c>
      <c r="I482" s="310" t="str">
        <f>IF(ISBLANK($J$755),"",IF(ISBLANK($L$755),"",IF(Aug!$E51&gt;=$J$755,IF(Aug!$E51&lt;=$L$755,COUNTIF(Aug!L51:L51,"&gt;=0"),""),"")))</f>
        <v/>
      </c>
      <c r="J482" s="300"/>
      <c r="K482" s="300"/>
      <c r="L482" s="300"/>
      <c r="M482" s="302"/>
    </row>
    <row r="483" spans="1:13" ht="9.9499999999999993" hidden="1" customHeight="1" x14ac:dyDescent="0.2">
      <c r="A483" s="301"/>
      <c r="B483" s="305"/>
      <c r="C483" s="305" t="str">
        <f>IF(ISBLANK($J$755),"",IF(ISBLANK($L$755),"",IF(Aug!$E52&gt;=$J$755,IF(Aug!$E52&lt;=$L$755,IF(ISBLANK(Aug!G52),"",Aug!G52),""),"")))</f>
        <v/>
      </c>
      <c r="D483" s="305"/>
      <c r="E483" s="305" t="str">
        <f>IF(ISBLANK($J$755),"",IF(ISBLANK($L$755),"",IF(Aug!$E52&gt;=$J$755,IF(Aug!$E52&lt;=$L$755,IF(ISBLANK(Aug!R52),"",Aug!R52),""),"")))</f>
        <v/>
      </c>
      <c r="F483" s="307" t="str">
        <f>IF(ISBLANK($J$755),"",IF(ISBLANK($L$755),"",IF(Aug!$E52&gt;=$J$755,IF(Aug!$E52&lt;=$L$755,IF(ISBLANK(Aug!S52),"",Aug!S52),""),"")))</f>
        <v/>
      </c>
      <c r="G483" s="308" t="str">
        <f t="shared" si="30"/>
        <v/>
      </c>
      <c r="H483" s="309" t="str">
        <f t="shared" si="31"/>
        <v/>
      </c>
      <c r="I483" s="310" t="str">
        <f>IF(ISBLANK($J$755),"",IF(ISBLANK($L$755),"",IF(Aug!$E52&gt;=$J$755,IF(Aug!$E52&lt;=$L$755,COUNTIF(Aug!L52:L52,"&gt;=0"),""),"")))</f>
        <v/>
      </c>
      <c r="J483" s="300"/>
      <c r="K483" s="300"/>
      <c r="L483" s="300"/>
      <c r="M483" s="302"/>
    </row>
    <row r="484" spans="1:13" ht="9.9499999999999993" hidden="1" customHeight="1" x14ac:dyDescent="0.2">
      <c r="A484" s="301"/>
      <c r="B484" s="305"/>
      <c r="C484" s="305" t="str">
        <f>IF(ISBLANK($J$755),"",IF(ISBLANK($L$755),"",IF(Aug!$E53&gt;=$J$755,IF(Aug!$E53&lt;=$L$755,IF(ISBLANK(Aug!G53),"",Aug!G53),""),"")))</f>
        <v/>
      </c>
      <c r="D484" s="305"/>
      <c r="E484" s="305" t="str">
        <f>IF(ISBLANK($J$755),"",IF(ISBLANK($L$755),"",IF(Aug!$E53&gt;=$J$755,IF(Aug!$E53&lt;=$L$755,IF(ISBLANK(Aug!R53),"",Aug!R53),""),"")))</f>
        <v/>
      </c>
      <c r="F484" s="307" t="str">
        <f>IF(ISBLANK($J$755),"",IF(ISBLANK($L$755),"",IF(Aug!$E53&gt;=$J$755,IF(Aug!$E53&lt;=$L$755,IF(ISBLANK(Aug!S53),"",Aug!S53),""),"")))</f>
        <v/>
      </c>
      <c r="G484" s="308" t="str">
        <f t="shared" si="30"/>
        <v/>
      </c>
      <c r="H484" s="309" t="str">
        <f t="shared" si="31"/>
        <v/>
      </c>
      <c r="I484" s="310" t="str">
        <f>IF(ISBLANK($J$755),"",IF(ISBLANK($L$755),"",IF(Aug!$E53&gt;=$J$755,IF(Aug!$E53&lt;=$L$755,COUNTIF(Aug!L53:L53,"&gt;=0"),""),"")))</f>
        <v/>
      </c>
      <c r="J484" s="300"/>
      <c r="K484" s="300"/>
      <c r="L484" s="300"/>
      <c r="M484" s="302"/>
    </row>
    <row r="485" spans="1:13" ht="9.9499999999999993" hidden="1" customHeight="1" x14ac:dyDescent="0.2">
      <c r="A485" s="301"/>
      <c r="B485" s="305"/>
      <c r="C485" s="305" t="str">
        <f>IF(ISBLANK($J$755),"",IF(ISBLANK($L$755),"",IF(Aug!$E54&gt;=$J$755,IF(Aug!$E54&lt;=$L$755,IF(ISBLANK(Aug!G54),"",Aug!G54),""),"")))</f>
        <v/>
      </c>
      <c r="D485" s="305"/>
      <c r="E485" s="305" t="str">
        <f>IF(ISBLANK($J$755),"",IF(ISBLANK($L$755),"",IF(Aug!$E54&gt;=$J$755,IF(Aug!$E54&lt;=$L$755,IF(ISBLANK(Aug!R54),"",Aug!R54),""),"")))</f>
        <v/>
      </c>
      <c r="F485" s="307" t="str">
        <f>IF(ISBLANK($J$755),"",IF(ISBLANK($L$755),"",IF(Aug!$E54&gt;=$J$755,IF(Aug!$E54&lt;=$L$755,IF(ISBLANK(Aug!S54),"",Aug!S54),""),"")))</f>
        <v/>
      </c>
      <c r="G485" s="308" t="str">
        <f t="shared" si="30"/>
        <v/>
      </c>
      <c r="H485" s="309" t="str">
        <f t="shared" si="31"/>
        <v/>
      </c>
      <c r="I485" s="310" t="str">
        <f>IF(ISBLANK($J$755),"",IF(ISBLANK($L$755),"",IF(Aug!$E54&gt;=$J$755,IF(Aug!$E54&lt;=$L$755,COUNTIF(Aug!L54:L54,"&gt;=0"),""),"")))</f>
        <v/>
      </c>
      <c r="J485" s="300"/>
      <c r="K485" s="300"/>
      <c r="L485" s="300"/>
      <c r="M485" s="302"/>
    </row>
    <row r="486" spans="1:13" ht="9.9499999999999993" hidden="1" customHeight="1" x14ac:dyDescent="0.2">
      <c r="A486" s="301"/>
      <c r="B486" s="305"/>
      <c r="C486" s="305" t="str">
        <f>IF(ISBLANK($J$755),"",IF(ISBLANK($L$755),"",IF(Aug!$E55&gt;=$J$755,IF(Aug!$E55&lt;=$L$755,IF(ISBLANK(Aug!G55),"",Aug!G55),""),"")))</f>
        <v/>
      </c>
      <c r="D486" s="305"/>
      <c r="E486" s="305" t="str">
        <f>IF(ISBLANK($J$755),"",IF(ISBLANK($L$755),"",IF(Aug!$E55&gt;=$J$755,IF(Aug!$E55&lt;=$L$755,IF(ISBLANK(Aug!R55),"",Aug!R55),""),"")))</f>
        <v/>
      </c>
      <c r="F486" s="307" t="str">
        <f>IF(ISBLANK($J$755),"",IF(ISBLANK($L$755),"",IF(Aug!$E55&gt;=$J$755,IF(Aug!$E55&lt;=$L$755,IF(ISBLANK(Aug!S55),"",Aug!S55),""),"")))</f>
        <v/>
      </c>
      <c r="G486" s="308" t="str">
        <f t="shared" si="30"/>
        <v/>
      </c>
      <c r="H486" s="309" t="str">
        <f t="shared" si="31"/>
        <v/>
      </c>
      <c r="I486" s="310" t="str">
        <f>IF(ISBLANK($J$755),"",IF(ISBLANK($L$755),"",IF(Aug!$E55&gt;=$J$755,IF(Aug!$E55&lt;=$L$755,COUNTIF(Aug!L55:L55,"&gt;=0"),""),"")))</f>
        <v/>
      </c>
      <c r="J486" s="300"/>
      <c r="K486" s="300"/>
      <c r="L486" s="300"/>
      <c r="M486" s="302"/>
    </row>
    <row r="487" spans="1:13" ht="9.9499999999999993" hidden="1" customHeight="1" x14ac:dyDescent="0.2">
      <c r="A487" s="301"/>
      <c r="B487" s="305"/>
      <c r="C487" s="305" t="str">
        <f>IF(ISBLANK($J$755),"",IF(ISBLANK($L$755),"",IF(Aug!$E56&gt;=$J$755,IF(Aug!$E56&lt;=$L$755,IF(ISBLANK(Aug!G56),"",Aug!G56),""),"")))</f>
        <v/>
      </c>
      <c r="D487" s="305"/>
      <c r="E487" s="305" t="str">
        <f>IF(ISBLANK($J$755),"",IF(ISBLANK($L$755),"",IF(Aug!$E56&gt;=$J$755,IF(Aug!$E56&lt;=$L$755,IF(ISBLANK(Aug!R56),"",Aug!R56),""),"")))</f>
        <v/>
      </c>
      <c r="F487" s="307" t="str">
        <f>IF(ISBLANK($J$755),"",IF(ISBLANK($L$755),"",IF(Aug!$E56&gt;=$J$755,IF(Aug!$E56&lt;=$L$755,IF(ISBLANK(Aug!S56),"",Aug!S56),""),"")))</f>
        <v/>
      </c>
      <c r="G487" s="308" t="str">
        <f t="shared" si="30"/>
        <v/>
      </c>
      <c r="H487" s="309" t="str">
        <f t="shared" si="31"/>
        <v/>
      </c>
      <c r="I487" s="310" t="str">
        <f>IF(ISBLANK($J$755),"",IF(ISBLANK($L$755),"",IF(Aug!$E56&gt;=$J$755,IF(Aug!$E56&lt;=$L$755,COUNTIF(Aug!L56:L56,"&gt;=0"),""),"")))</f>
        <v/>
      </c>
      <c r="J487" s="300"/>
      <c r="K487" s="300"/>
      <c r="L487" s="300"/>
      <c r="M487" s="302"/>
    </row>
    <row r="488" spans="1:13" ht="9.9499999999999993" hidden="1" customHeight="1" x14ac:dyDescent="0.2">
      <c r="A488" s="301"/>
      <c r="B488" s="305"/>
      <c r="C488" s="305" t="str">
        <f>IF(ISBLANK($J$755),"",IF(ISBLANK($L$755),"",IF(Aug!$E57&gt;=$J$755,IF(Aug!$E57&lt;=$L$755,IF(ISBLANK(Aug!G57),"",Aug!G57),""),"")))</f>
        <v/>
      </c>
      <c r="D488" s="305"/>
      <c r="E488" s="305" t="str">
        <f>IF(ISBLANK($J$755),"",IF(ISBLANK($L$755),"",IF(Aug!$E57&gt;=$J$755,IF(Aug!$E57&lt;=$L$755,IF(ISBLANK(Aug!R57),"",Aug!R57),""),"")))</f>
        <v/>
      </c>
      <c r="F488" s="307" t="str">
        <f>IF(ISBLANK($J$755),"",IF(ISBLANK($L$755),"",IF(Aug!$E57&gt;=$J$755,IF(Aug!$E57&lt;=$L$755,IF(ISBLANK(Aug!S57),"",Aug!S57),""),"")))</f>
        <v/>
      </c>
      <c r="G488" s="308" t="str">
        <f t="shared" si="30"/>
        <v/>
      </c>
      <c r="H488" s="309" t="str">
        <f t="shared" si="31"/>
        <v/>
      </c>
      <c r="I488" s="310" t="str">
        <f>IF(ISBLANK($J$755),"",IF(ISBLANK($L$755),"",IF(Aug!$E57&gt;=$J$755,IF(Aug!$E57&lt;=$L$755,COUNTIF(Aug!L57:L57,"&gt;=0"),""),"")))</f>
        <v/>
      </c>
      <c r="J488" s="300"/>
      <c r="K488" s="300"/>
      <c r="L488" s="300"/>
      <c r="M488" s="302"/>
    </row>
    <row r="489" spans="1:13" ht="9.9499999999999993" hidden="1" customHeight="1" x14ac:dyDescent="0.2">
      <c r="A489" s="301"/>
      <c r="B489" s="305"/>
      <c r="C489" s="305" t="str">
        <f>IF(ISBLANK($J$755),"",IF(ISBLANK($L$755),"",IF(Aug!$E58&gt;=$J$755,IF(Aug!$E58&lt;=$L$755,IF(ISBLANK(Aug!G58),"",Aug!G58),""),"")))</f>
        <v/>
      </c>
      <c r="D489" s="305"/>
      <c r="E489" s="305" t="str">
        <f>IF(ISBLANK($J$755),"",IF(ISBLANK($L$755),"",IF(Aug!$E58&gt;=$J$755,IF(Aug!$E58&lt;=$L$755,IF(ISBLANK(Aug!R58),"",Aug!R58),""),"")))</f>
        <v/>
      </c>
      <c r="F489" s="307" t="str">
        <f>IF(ISBLANK($J$755),"",IF(ISBLANK($L$755),"",IF(Aug!$E58&gt;=$J$755,IF(Aug!$E58&lt;=$L$755,IF(ISBLANK(Aug!S58),"",Aug!S58),""),"")))</f>
        <v/>
      </c>
      <c r="G489" s="308" t="str">
        <f t="shared" si="30"/>
        <v/>
      </c>
      <c r="H489" s="309" t="str">
        <f t="shared" si="31"/>
        <v/>
      </c>
      <c r="I489" s="310" t="str">
        <f>IF(ISBLANK($J$755),"",IF(ISBLANK($L$755),"",IF(Aug!$E58&gt;=$J$755,IF(Aug!$E58&lt;=$L$755,COUNTIF(Aug!L58:L58,"&gt;=0"),""),"")))</f>
        <v/>
      </c>
      <c r="J489" s="300"/>
      <c r="K489" s="300"/>
      <c r="L489" s="300"/>
      <c r="M489" s="302"/>
    </row>
    <row r="490" spans="1:13" ht="9.9499999999999993" hidden="1" customHeight="1" x14ac:dyDescent="0.2">
      <c r="A490" s="301"/>
      <c r="B490" s="305"/>
      <c r="C490" s="305" t="str">
        <f>IF(ISBLANK($J$755),"",IF(ISBLANK($L$755),"",IF(Aug!$E59&gt;=$J$755,IF(Aug!$E59&lt;=$L$755,IF(ISBLANK(Aug!G59),"",Aug!G59),""),"")))</f>
        <v/>
      </c>
      <c r="D490" s="305"/>
      <c r="E490" s="305" t="str">
        <f>IF(ISBLANK($J$755),"",IF(ISBLANK($L$755),"",IF(Aug!$E59&gt;=$J$755,IF(Aug!$E59&lt;=$L$755,IF(ISBLANK(Aug!R59),"",Aug!R59),""),"")))</f>
        <v/>
      </c>
      <c r="F490" s="307" t="str">
        <f>IF(ISBLANK($J$755),"",IF(ISBLANK($L$755),"",IF(Aug!$E59&gt;=$J$755,IF(Aug!$E59&lt;=$L$755,IF(ISBLANK(Aug!S59),"",Aug!S59),""),"")))</f>
        <v/>
      </c>
      <c r="G490" s="308" t="str">
        <f t="shared" si="30"/>
        <v/>
      </c>
      <c r="H490" s="309" t="str">
        <f t="shared" si="31"/>
        <v/>
      </c>
      <c r="I490" s="310" t="str">
        <f>IF(ISBLANK($J$755),"",IF(ISBLANK($L$755),"",IF(Aug!$E59&gt;=$J$755,IF(Aug!$E59&lt;=$L$755,COUNTIF(Aug!L59:L59,"&gt;=0"),""),"")))</f>
        <v/>
      </c>
      <c r="J490" s="300"/>
      <c r="K490" s="300"/>
      <c r="L490" s="300"/>
      <c r="M490" s="302"/>
    </row>
    <row r="491" spans="1:13" ht="9.9499999999999993" hidden="1" customHeight="1" x14ac:dyDescent="0.2">
      <c r="A491" s="301"/>
      <c r="B491" s="305"/>
      <c r="C491" s="305" t="str">
        <f>IF(ISBLANK($J$755),"",IF(ISBLANK($L$755),"",IF(Aug!$E60&gt;=$J$755,IF(Aug!$E60&lt;=$L$755,IF(ISBLANK(Aug!G60),"",Aug!G60),""),"")))</f>
        <v/>
      </c>
      <c r="D491" s="305"/>
      <c r="E491" s="305" t="str">
        <f>IF(ISBLANK($J$755),"",IF(ISBLANK($L$755),"",IF(Aug!$E60&gt;=$J$755,IF(Aug!$E60&lt;=$L$755,IF(ISBLANK(Aug!R60),"",Aug!R60),""),"")))</f>
        <v/>
      </c>
      <c r="F491" s="307" t="str">
        <f>IF(ISBLANK($J$755),"",IF(ISBLANK($L$755),"",IF(Aug!$E60&gt;=$J$755,IF(Aug!$E60&lt;=$L$755,IF(ISBLANK(Aug!S60),"",Aug!S60),""),"")))</f>
        <v/>
      </c>
      <c r="G491" s="308" t="str">
        <f t="shared" si="30"/>
        <v/>
      </c>
      <c r="H491" s="309" t="str">
        <f t="shared" si="31"/>
        <v/>
      </c>
      <c r="I491" s="310" t="str">
        <f>IF(ISBLANK($J$755),"",IF(ISBLANK($L$755),"",IF(Aug!$E60&gt;=$J$755,IF(Aug!$E60&lt;=$L$755,COUNTIF(Aug!L60:L60,"&gt;=0"),""),"")))</f>
        <v/>
      </c>
      <c r="J491" s="300"/>
      <c r="K491" s="300"/>
      <c r="L491" s="300"/>
      <c r="M491" s="302"/>
    </row>
    <row r="492" spans="1:13" ht="9.9499999999999993" hidden="1" customHeight="1" x14ac:dyDescent="0.2">
      <c r="A492" s="301"/>
      <c r="B492" s="305"/>
      <c r="C492" s="305" t="str">
        <f>IF(ISBLANK($J$755),"",IF(ISBLANK($L$755),"",IF(Aug!$E61&gt;=$J$755,IF(Aug!$E61&lt;=$L$755,IF(ISBLANK(Aug!G61),"",Aug!G61),""),"")))</f>
        <v/>
      </c>
      <c r="D492" s="305"/>
      <c r="E492" s="305" t="str">
        <f>IF(ISBLANK($J$755),"",IF(ISBLANK($L$755),"",IF(Aug!$E61&gt;=$J$755,IF(Aug!$E61&lt;=$L$755,IF(ISBLANK(Aug!R61),"",Aug!R61),""),"")))</f>
        <v/>
      </c>
      <c r="F492" s="307" t="str">
        <f>IF(ISBLANK($J$755),"",IF(ISBLANK($L$755),"",IF(Aug!$E61&gt;=$J$755,IF(Aug!$E61&lt;=$L$755,IF(ISBLANK(Aug!S61),"",Aug!S61),""),"")))</f>
        <v/>
      </c>
      <c r="G492" s="308" t="str">
        <f t="shared" si="30"/>
        <v/>
      </c>
      <c r="H492" s="309" t="str">
        <f t="shared" si="31"/>
        <v/>
      </c>
      <c r="I492" s="310" t="str">
        <f>IF(ISBLANK($J$755),"",IF(ISBLANK($L$755),"",IF(Aug!$E61&gt;=$J$755,IF(Aug!$E61&lt;=$L$755,COUNTIF(Aug!L61:L61,"&gt;=0"),""),"")))</f>
        <v/>
      </c>
      <c r="J492" s="300"/>
      <c r="K492" s="300"/>
      <c r="L492" s="300"/>
      <c r="M492" s="302"/>
    </row>
    <row r="493" spans="1:13" ht="9.9499999999999993" hidden="1" customHeight="1" x14ac:dyDescent="0.2">
      <c r="A493" s="301"/>
      <c r="B493" s="305"/>
      <c r="C493" s="305" t="str">
        <f>IF(ISBLANK($J$755),"",IF(ISBLANK($L$755),"",IF(Aug!$E62&gt;=$J$755,IF(Aug!$E62&lt;=$L$755,IF(ISBLANK(Aug!G62),"",Aug!G62),""),"")))</f>
        <v/>
      </c>
      <c r="D493" s="305"/>
      <c r="E493" s="305" t="str">
        <f>IF(ISBLANK($J$755),"",IF(ISBLANK($L$755),"",IF(Aug!$E62&gt;=$J$755,IF(Aug!$E62&lt;=$L$755,IF(ISBLANK(Aug!R62),"",Aug!R62),""),"")))</f>
        <v/>
      </c>
      <c r="F493" s="307" t="str">
        <f>IF(ISBLANK($J$755),"",IF(ISBLANK($L$755),"",IF(Aug!$E62&gt;=$J$755,IF(Aug!$E62&lt;=$L$755,IF(ISBLANK(Aug!S62),"",Aug!S62),""),"")))</f>
        <v/>
      </c>
      <c r="G493" s="308" t="str">
        <f t="shared" si="30"/>
        <v/>
      </c>
      <c r="H493" s="309" t="str">
        <f t="shared" si="31"/>
        <v/>
      </c>
      <c r="I493" s="310" t="str">
        <f>IF(ISBLANK($J$755),"",IF(ISBLANK($L$755),"",IF(Aug!$E62&gt;=$J$755,IF(Aug!$E62&lt;=$L$755,COUNTIF(Aug!L62:L62,"&gt;=0"),""),"")))</f>
        <v/>
      </c>
      <c r="J493" s="300"/>
      <c r="K493" s="300"/>
      <c r="L493" s="300"/>
      <c r="M493" s="302"/>
    </row>
    <row r="494" spans="1:13" ht="9.9499999999999993" hidden="1" customHeight="1" x14ac:dyDescent="0.2">
      <c r="A494" s="301"/>
      <c r="B494" s="305"/>
      <c r="C494" s="305" t="str">
        <f>IF(ISBLANK($J$755),"",IF(ISBLANK($L$755),"",IF(Aug!$E63&gt;=$J$755,IF(Aug!$E63&lt;=$L$755,IF(ISBLANK(Aug!G63),"",Aug!G63),""),"")))</f>
        <v/>
      </c>
      <c r="D494" s="305"/>
      <c r="E494" s="305" t="str">
        <f>IF(ISBLANK($J$755),"",IF(ISBLANK($L$755),"",IF(Aug!$E63&gt;=$J$755,IF(Aug!$E63&lt;=$L$755,IF(ISBLANK(Aug!R63),"",Aug!R63),""),"")))</f>
        <v/>
      </c>
      <c r="F494" s="307" t="str">
        <f>IF(ISBLANK($J$755),"",IF(ISBLANK($L$755),"",IF(Aug!$E63&gt;=$J$755,IF(Aug!$E63&lt;=$L$755,IF(ISBLANK(Aug!S63),"",Aug!S63),""),"")))</f>
        <v/>
      </c>
      <c r="G494" s="308" t="str">
        <f t="shared" si="30"/>
        <v/>
      </c>
      <c r="H494" s="309" t="str">
        <f t="shared" si="31"/>
        <v/>
      </c>
      <c r="I494" s="310" t="str">
        <f>IF(ISBLANK($J$755),"",IF(ISBLANK($L$755),"",IF(Aug!$E63&gt;=$J$755,IF(Aug!$E63&lt;=$L$755,COUNTIF(Aug!L63:L63,"&gt;=0"),""),"")))</f>
        <v/>
      </c>
      <c r="J494" s="300"/>
      <c r="K494" s="300"/>
      <c r="L494" s="300"/>
      <c r="M494" s="302"/>
    </row>
    <row r="495" spans="1:13" ht="9.9499999999999993" hidden="1" customHeight="1" x14ac:dyDescent="0.2">
      <c r="A495" s="301"/>
      <c r="B495" s="305"/>
      <c r="C495" s="305" t="str">
        <f>IF(ISBLANK($J$755),"",IF(ISBLANK($L$755),"",IF(Aug!$E64&gt;=$J$755,IF(Aug!$E64&lt;=$L$755,IF(ISBLANK(Aug!G64),"",Aug!G64),""),"")))</f>
        <v/>
      </c>
      <c r="D495" s="305"/>
      <c r="E495" s="305" t="str">
        <f>IF(ISBLANK($J$755),"",IF(ISBLANK($L$755),"",IF(Aug!$E64&gt;=$J$755,IF(Aug!$E64&lt;=$L$755,IF(ISBLANK(Aug!R64),"",Aug!R64),""),"")))</f>
        <v/>
      </c>
      <c r="F495" s="307" t="str">
        <f>IF(ISBLANK($J$755),"",IF(ISBLANK($L$755),"",IF(Aug!$E64&gt;=$J$755,IF(Aug!$E64&lt;=$L$755,IF(ISBLANK(Aug!S64),"",Aug!S64),""),"")))</f>
        <v/>
      </c>
      <c r="G495" s="308" t="str">
        <f t="shared" si="30"/>
        <v/>
      </c>
      <c r="H495" s="309" t="str">
        <f t="shared" si="31"/>
        <v/>
      </c>
      <c r="I495" s="310" t="str">
        <f>IF(ISBLANK($J$755),"",IF(ISBLANK($L$755),"",IF(Aug!$E64&gt;=$J$755,IF(Aug!$E64&lt;=$L$755,COUNTIF(Aug!L64:L64,"&gt;=0"),""),"")))</f>
        <v/>
      </c>
      <c r="J495" s="300"/>
      <c r="K495" s="300"/>
      <c r="L495" s="300"/>
      <c r="M495" s="302"/>
    </row>
    <row r="496" spans="1:13" ht="9.9499999999999993" hidden="1" customHeight="1" x14ac:dyDescent="0.2">
      <c r="A496" s="301"/>
      <c r="B496" s="305"/>
      <c r="C496" s="305" t="str">
        <f>IF(ISBLANK($J$755),"",IF(ISBLANK($L$755),"",IF(Aug!$E65&gt;=$J$755,IF(Aug!$E65&lt;=$L$755,IF(ISBLANK(Aug!G65),"",Aug!G65),""),"")))</f>
        <v/>
      </c>
      <c r="D496" s="305"/>
      <c r="E496" s="305" t="str">
        <f>IF(ISBLANK($J$755),"",IF(ISBLANK($L$755),"",IF(Aug!$E65&gt;=$J$755,IF(Aug!$E65&lt;=$L$755,IF(ISBLANK(Aug!R65),"",Aug!R65),""),"")))</f>
        <v/>
      </c>
      <c r="F496" s="307" t="str">
        <f>IF(ISBLANK($J$755),"",IF(ISBLANK($L$755),"",IF(Aug!$E65&gt;=$J$755,IF(Aug!$E65&lt;=$L$755,IF(ISBLANK(Aug!S65),"",Aug!S65),""),"")))</f>
        <v/>
      </c>
      <c r="G496" s="308" t="str">
        <f t="shared" si="30"/>
        <v/>
      </c>
      <c r="H496" s="309" t="str">
        <f t="shared" si="31"/>
        <v/>
      </c>
      <c r="I496" s="310" t="str">
        <f>IF(ISBLANK($J$755),"",IF(ISBLANK($L$755),"",IF(Aug!$E65&gt;=$J$755,IF(Aug!$E65&lt;=$L$755,COUNTIF(Aug!L65:L65,"&gt;=0"),""),"")))</f>
        <v/>
      </c>
      <c r="J496" s="300"/>
      <c r="K496" s="300"/>
      <c r="L496" s="300"/>
      <c r="M496" s="302"/>
    </row>
    <row r="497" spans="1:13" ht="9.9499999999999993" hidden="1" customHeight="1" x14ac:dyDescent="0.2">
      <c r="A497" s="301"/>
      <c r="B497" s="305"/>
      <c r="C497" s="305" t="str">
        <f>IF(ISBLANK($J$755),"",IF(ISBLANK($L$755),"",IF(Aug!$E66&gt;=$J$755,IF(Aug!$E66&lt;=$L$755,IF(ISBLANK(Aug!G66),"",Aug!G66),""),"")))</f>
        <v/>
      </c>
      <c r="D497" s="305"/>
      <c r="E497" s="305" t="str">
        <f>IF(ISBLANK($J$755),"",IF(ISBLANK($L$755),"",IF(Aug!$E66&gt;=$J$755,IF(Aug!$E66&lt;=$L$755,IF(ISBLANK(Aug!R66),"",Aug!R66),""),"")))</f>
        <v/>
      </c>
      <c r="F497" s="307" t="str">
        <f>IF(ISBLANK($J$755),"",IF(ISBLANK($L$755),"",IF(Aug!$E66&gt;=$J$755,IF(Aug!$E66&lt;=$L$755,IF(ISBLANK(Aug!S66),"",Aug!S66),""),"")))</f>
        <v/>
      </c>
      <c r="G497" s="308" t="str">
        <f t="shared" si="30"/>
        <v/>
      </c>
      <c r="H497" s="309" t="str">
        <f t="shared" si="31"/>
        <v/>
      </c>
      <c r="I497" s="310" t="str">
        <f>IF(ISBLANK($J$755),"",IF(ISBLANK($L$755),"",IF(Aug!$E66&gt;=$J$755,IF(Aug!$E66&lt;=$L$755,COUNTIF(Aug!L66:L66,"&gt;=0"),""),"")))</f>
        <v/>
      </c>
      <c r="J497" s="300"/>
      <c r="K497" s="300"/>
      <c r="L497" s="300"/>
      <c r="M497" s="302"/>
    </row>
    <row r="498" spans="1:13" ht="9.9499999999999993" hidden="1" customHeight="1" x14ac:dyDescent="0.2">
      <c r="A498" s="301"/>
      <c r="B498" s="305"/>
      <c r="C498" s="305" t="str">
        <f>IF(ISBLANK($J$755),"",IF(ISBLANK($L$755),"",IF(Aug!$E67&gt;=$J$755,IF(Aug!$E67&lt;=$L$755,IF(ISBLANK(Aug!G67),"",Aug!G67),""),"")))</f>
        <v/>
      </c>
      <c r="D498" s="305"/>
      <c r="E498" s="305" t="str">
        <f>IF(ISBLANK($J$755),"",IF(ISBLANK($L$755),"",IF(Aug!$E67&gt;=$J$755,IF(Aug!$E67&lt;=$L$755,IF(ISBLANK(Aug!R67),"",Aug!R67),""),"")))</f>
        <v/>
      </c>
      <c r="F498" s="307" t="str">
        <f>IF(ISBLANK($J$755),"",IF(ISBLANK($L$755),"",IF(Aug!$E67&gt;=$J$755,IF(Aug!$E67&lt;=$L$755,IF(ISBLANK(Aug!S67),"",Aug!S67),""),"")))</f>
        <v/>
      </c>
      <c r="G498" s="308" t="str">
        <f t="shared" si="30"/>
        <v/>
      </c>
      <c r="H498" s="309" t="str">
        <f t="shared" si="31"/>
        <v/>
      </c>
      <c r="I498" s="310" t="str">
        <f>IF(ISBLANK($J$755),"",IF(ISBLANK($L$755),"",IF(Aug!$E67&gt;=$J$755,IF(Aug!$E67&lt;=$L$755,COUNTIF(Aug!L67:L67,"&gt;=0"),""),"")))</f>
        <v/>
      </c>
      <c r="J498" s="300"/>
      <c r="K498" s="300"/>
      <c r="L498" s="300"/>
      <c r="M498" s="302"/>
    </row>
    <row r="499" spans="1:13" ht="9.9499999999999993" hidden="1" customHeight="1" x14ac:dyDescent="0.2">
      <c r="A499" s="301"/>
      <c r="B499" s="305"/>
      <c r="C499" s="305" t="str">
        <f>IF(ISBLANK($J$755),"",IF(ISBLANK($L$755),"",IF(Aug!$E68&gt;=$J$755,IF(Aug!$E68&lt;=$L$755,IF(ISBLANK(Aug!G68),"",Aug!G68),""),"")))</f>
        <v/>
      </c>
      <c r="D499" s="305"/>
      <c r="E499" s="305" t="str">
        <f>IF(ISBLANK($J$755),"",IF(ISBLANK($L$755),"",IF(Aug!$E68&gt;=$J$755,IF(Aug!$E68&lt;=$L$755,IF(ISBLANK(Aug!R68),"",Aug!R68),""),"")))</f>
        <v/>
      </c>
      <c r="F499" s="307" t="str">
        <f>IF(ISBLANK($J$755),"",IF(ISBLANK($L$755),"",IF(Aug!$E68&gt;=$J$755,IF(Aug!$E68&lt;=$L$755,IF(ISBLANK(Aug!S68),"",Aug!S68),""),"")))</f>
        <v/>
      </c>
      <c r="G499" s="308" t="str">
        <f t="shared" si="30"/>
        <v/>
      </c>
      <c r="H499" s="309" t="str">
        <f t="shared" si="31"/>
        <v/>
      </c>
      <c r="I499" s="310" t="str">
        <f>IF(ISBLANK($J$755),"",IF(ISBLANK($L$755),"",IF(Aug!$E68&gt;=$J$755,IF(Aug!$E68&lt;=$L$755,COUNTIF(Aug!L68:L68,"&gt;=0"),""),"")))</f>
        <v/>
      </c>
      <c r="J499" s="300"/>
      <c r="K499" s="300"/>
      <c r="L499" s="300"/>
      <c r="M499" s="302"/>
    </row>
    <row r="500" spans="1:13" ht="9.9499999999999993" hidden="1" customHeight="1" x14ac:dyDescent="0.2">
      <c r="A500" s="301"/>
      <c r="B500" s="305"/>
      <c r="C500" s="305" t="str">
        <f>IF(ISBLANK($J$755),"",IF(ISBLANK($L$755),"",IF(Aug!$E69&gt;=$J$755,IF(Aug!$E69&lt;=$L$755,IF(ISBLANK(Aug!G69),"",Aug!G69),""),"")))</f>
        <v/>
      </c>
      <c r="D500" s="305"/>
      <c r="E500" s="305" t="str">
        <f>IF(ISBLANK($J$755),"",IF(ISBLANK($L$755),"",IF(Aug!$E69&gt;=$J$755,IF(Aug!$E69&lt;=$L$755,IF(ISBLANK(Aug!R69),"",Aug!R69),""),"")))</f>
        <v/>
      </c>
      <c r="F500" s="307" t="str">
        <f>IF(ISBLANK($J$755),"",IF(ISBLANK($L$755),"",IF(Aug!$E69&gt;=$J$755,IF(Aug!$E69&lt;=$L$755,IF(ISBLANK(Aug!S69),"",Aug!S69),""),"")))</f>
        <v/>
      </c>
      <c r="G500" s="308" t="str">
        <f t="shared" si="30"/>
        <v/>
      </c>
      <c r="H500" s="309" t="str">
        <f t="shared" si="31"/>
        <v/>
      </c>
      <c r="I500" s="310" t="str">
        <f>IF(ISBLANK($J$755),"",IF(ISBLANK($L$755),"",IF(Aug!$E69&gt;=$J$755,IF(Aug!$E69&lt;=$L$755,COUNTIF(Aug!L69:L69,"&gt;=0"),""),"")))</f>
        <v/>
      </c>
      <c r="J500" s="300"/>
      <c r="K500" s="300"/>
      <c r="L500" s="300"/>
      <c r="M500" s="302"/>
    </row>
    <row r="501" spans="1:13" ht="9.9499999999999993" hidden="1" customHeight="1" x14ac:dyDescent="0.2">
      <c r="A501" s="301"/>
      <c r="B501" s="305"/>
      <c r="C501" s="305" t="str">
        <f>IF(ISBLANK($J$755),"",IF(ISBLANK($L$755),"",IF(Aug!$E70&gt;=$J$755,IF(Aug!$E70&lt;=$L$755,IF(ISBLANK(Aug!G70),"",Aug!G70),""),"")))</f>
        <v/>
      </c>
      <c r="D501" s="305"/>
      <c r="E501" s="305" t="str">
        <f>IF(ISBLANK($J$755),"",IF(ISBLANK($L$755),"",IF(Aug!$E70&gt;=$J$755,IF(Aug!$E70&lt;=$L$755,IF(ISBLANK(Aug!R70),"",Aug!R70),""),"")))</f>
        <v/>
      </c>
      <c r="F501" s="307" t="str">
        <f>IF(ISBLANK($J$755),"",IF(ISBLANK($L$755),"",IF(Aug!$E70&gt;=$J$755,IF(Aug!$E70&lt;=$L$755,IF(ISBLANK(Aug!S70),"",Aug!S70),""),"")))</f>
        <v/>
      </c>
      <c r="G501" s="308" t="str">
        <f t="shared" si="30"/>
        <v/>
      </c>
      <c r="H501" s="309" t="str">
        <f t="shared" si="31"/>
        <v/>
      </c>
      <c r="I501" s="310" t="str">
        <f>IF(ISBLANK($J$755),"",IF(ISBLANK($L$755),"",IF(Aug!$E70&gt;=$J$755,IF(Aug!$E70&lt;=$L$755,COUNTIF(Aug!L70:L70,"&gt;=0"),""),"")))</f>
        <v/>
      </c>
      <c r="J501" s="300"/>
      <c r="K501" s="300"/>
      <c r="L501" s="300"/>
      <c r="M501" s="302"/>
    </row>
    <row r="502" spans="1:13" ht="9.9499999999999993" hidden="1" customHeight="1" x14ac:dyDescent="0.2">
      <c r="A502" s="301"/>
      <c r="B502" s="305"/>
      <c r="C502" s="305" t="str">
        <f>IF(ISBLANK($J$755),"",IF(ISBLANK($L$755),"",IF(Aug!$E71&gt;=$J$755,IF(Aug!$E71&lt;=$L$755,IF(ISBLANK(Aug!G71),"",Aug!G71),""),"")))</f>
        <v/>
      </c>
      <c r="D502" s="305"/>
      <c r="E502" s="305" t="str">
        <f>IF(ISBLANK($J$755),"",IF(ISBLANK($L$755),"",IF(Aug!$E71&gt;=$J$755,IF(Aug!$E71&lt;=$L$755,IF(ISBLANK(Aug!R71),"",Aug!R71),""),"")))</f>
        <v/>
      </c>
      <c r="F502" s="307" t="str">
        <f>IF(ISBLANK($J$755),"",IF(ISBLANK($L$755),"",IF(Aug!$E71&gt;=$J$755,IF(Aug!$E71&lt;=$L$755,IF(ISBLANK(Aug!S71),"",Aug!S71),""),"")))</f>
        <v/>
      </c>
      <c r="G502" s="308" t="str">
        <f t="shared" si="30"/>
        <v/>
      </c>
      <c r="H502" s="309" t="str">
        <f t="shared" si="31"/>
        <v/>
      </c>
      <c r="I502" s="310" t="str">
        <f>IF(ISBLANK($J$755),"",IF(ISBLANK($L$755),"",IF(Aug!$E71&gt;=$J$755,IF(Aug!$E71&lt;=$L$755,COUNTIF(Aug!L71:L71,"&gt;=0"),""),"")))</f>
        <v/>
      </c>
      <c r="J502" s="300"/>
      <c r="K502" s="300"/>
      <c r="L502" s="300"/>
      <c r="M502" s="302"/>
    </row>
    <row r="503" spans="1:13" ht="9.9499999999999993" hidden="1" customHeight="1" x14ac:dyDescent="0.2">
      <c r="A503" s="301"/>
      <c r="B503" s="305"/>
      <c r="C503" s="305" t="str">
        <f>IF(ISBLANK($J$755),"",IF(ISBLANK($L$755),"",IF(Aug!$E72&gt;=$J$755,IF(Aug!$E72&lt;=$L$755,IF(ISBLANK(Aug!G72),"",Aug!G72),""),"")))</f>
        <v/>
      </c>
      <c r="D503" s="305"/>
      <c r="E503" s="305" t="str">
        <f>IF(ISBLANK($J$755),"",IF(ISBLANK($L$755),"",IF(Aug!$E72&gt;=$J$755,IF(Aug!$E72&lt;=$L$755,IF(ISBLANK(Aug!R72),"",Aug!R72),""),"")))</f>
        <v/>
      </c>
      <c r="F503" s="307" t="str">
        <f>IF(ISBLANK($J$755),"",IF(ISBLANK($L$755),"",IF(Aug!$E72&gt;=$J$755,IF(Aug!$E72&lt;=$L$755,IF(ISBLANK(Aug!S72),"",Aug!S72),""),"")))</f>
        <v/>
      </c>
      <c r="G503" s="308" t="str">
        <f t="shared" si="30"/>
        <v/>
      </c>
      <c r="H503" s="309" t="str">
        <f t="shared" si="31"/>
        <v/>
      </c>
      <c r="I503" s="310" t="str">
        <f>IF(ISBLANK($J$755),"",IF(ISBLANK($L$755),"",IF(Aug!$E72&gt;=$J$755,IF(Aug!$E72&lt;=$L$755,COUNTIF(Aug!L72:L72,"&gt;=0"),""),"")))</f>
        <v/>
      </c>
      <c r="J503" s="300"/>
      <c r="K503" s="300"/>
      <c r="L503" s="300"/>
      <c r="M503" s="302"/>
    </row>
    <row r="504" spans="1:13" ht="9.9499999999999993" hidden="1" customHeight="1" x14ac:dyDescent="0.2">
      <c r="A504" s="301"/>
      <c r="B504" s="305"/>
      <c r="C504" s="305" t="str">
        <f>IF(ISBLANK($J$755),"",IF(ISBLANK($L$755),"",IF(Aug!$E73&gt;=$J$755,IF(Aug!$E73&lt;=$L$755,IF(ISBLANK(Aug!G73),"",Aug!G73),""),"")))</f>
        <v/>
      </c>
      <c r="D504" s="305"/>
      <c r="E504" s="305" t="str">
        <f>IF(ISBLANK($J$755),"",IF(ISBLANK($L$755),"",IF(Aug!$E73&gt;=$J$755,IF(Aug!$E73&lt;=$L$755,IF(ISBLANK(Aug!R73),"",Aug!R73),""),"")))</f>
        <v/>
      </c>
      <c r="F504" s="307" t="str">
        <f>IF(ISBLANK($J$755),"",IF(ISBLANK($L$755),"",IF(Aug!$E73&gt;=$J$755,IF(Aug!$E73&lt;=$L$755,IF(ISBLANK(Aug!S73),"",Aug!S73),""),"")))</f>
        <v/>
      </c>
      <c r="G504" s="308" t="str">
        <f t="shared" si="30"/>
        <v/>
      </c>
      <c r="H504" s="309" t="str">
        <f t="shared" si="31"/>
        <v/>
      </c>
      <c r="I504" s="310" t="str">
        <f>IF(ISBLANK($J$755),"",IF(ISBLANK($L$755),"",IF(Aug!$E73&gt;=$J$755,IF(Aug!$E73&lt;=$L$755,COUNTIF(Aug!L73:L73,"&gt;=0"),""),"")))</f>
        <v/>
      </c>
      <c r="J504" s="300"/>
      <c r="K504" s="300"/>
      <c r="L504" s="300"/>
      <c r="M504" s="302"/>
    </row>
    <row r="505" spans="1:13" ht="9.9499999999999993" hidden="1" customHeight="1" x14ac:dyDescent="0.2">
      <c r="A505" s="301"/>
      <c r="B505" s="305" t="s">
        <v>131</v>
      </c>
      <c r="C505" s="305" t="str">
        <f>IF(ISBLANK($J$755),"",IF(ISBLANK($L$755),"",IF(Sep!$E9&gt;=$J$755,IF(Sep!$E9&lt;=$L$755,IF(ISBLANK(Sep!G9),"",Sep!G9),""),"")))</f>
        <v/>
      </c>
      <c r="D505" s="305" t="str">
        <f>IF(ISBLANK($J$755),"",IF(ISBLANK($L$755),"",IF(Sep!$E9&gt;=$J$755,IF(Sep!$E9&lt;=$L$755,IF(ISBLANK(Sep!I9),"",Sep!I9),""),"")))</f>
        <v/>
      </c>
      <c r="E505" s="305" t="str">
        <f>IF(ISBLANK($J$755),"",IF(ISBLANK($L$755),"",IF(Sep!$E9&gt;=$J$755,IF(Sep!$E9&lt;=$L$755,IF(ISBLANK(Sep!R9),"",Sep!R9),""),"")))</f>
        <v/>
      </c>
      <c r="F505" s="307" t="str">
        <f>IF(ISBLANK($J$755),"",IF(ISBLANK($L$755),"",IF(Sep!$E9&gt;=$J$755,IF(Sep!$E9&lt;=$L$755,IF(ISBLANK(Sep!S9),"",Sep!S9),""),"")))</f>
        <v/>
      </c>
      <c r="G505" s="308" t="str">
        <f>IF(ISNUMBER(F505),IF(F505=0,"",IF(E505=0,"",F505/E505)),"")</f>
        <v/>
      </c>
      <c r="H505" s="309" t="str">
        <f>IF(ISNUMBER(G505),IF(G505=0,"",IF(F505=0,"",E505/F505/24)),"")</f>
        <v/>
      </c>
      <c r="I505" s="310">
        <f>IF(ISBLANK($J$755),"",IF(ISBLANK($L$755),"",IF(Sep!$E9&gt;=$J$755,IF(Sep!$E9&lt;=$L$755,COUNTIF(Sep!L9:L9,"&gt;=0"),""),"")))</f>
        <v>0</v>
      </c>
      <c r="J505" s="300"/>
      <c r="K505" s="300"/>
      <c r="L505" s="300"/>
      <c r="M505" s="302"/>
    </row>
    <row r="506" spans="1:13" ht="9.9499999999999993" hidden="1" customHeight="1" x14ac:dyDescent="0.2">
      <c r="A506" s="301"/>
      <c r="B506" s="305"/>
      <c r="C506" s="305" t="str">
        <f>IF(ISBLANK($J$755),"",IF(ISBLANK($L$755),"",IF(Sep!$E10&gt;=$J$755,IF(Sep!$E10&lt;=$L$755,IF(ISBLANK(Sep!G10),"",Sep!G10),""),"")))</f>
        <v/>
      </c>
      <c r="D506" s="305" t="str">
        <f>IF(ISBLANK($J$755),"",IF(ISBLANK($L$755),"",IF(Sep!$E10&gt;=$J$755,IF(Sep!$E10&lt;=$L$755,IF(ISBLANK(Sep!I10),"",Sep!I10),""),"")))</f>
        <v/>
      </c>
      <c r="E506" s="305" t="str">
        <f>IF(ISBLANK($J$755),"",IF(ISBLANK($L$755),"",IF(Sep!$E10&gt;=$J$755,IF(Sep!$E10&lt;=$L$755,IF(ISBLANK(Sep!R10),"",Sep!R10),""),"")))</f>
        <v/>
      </c>
      <c r="F506" s="307" t="str">
        <f>IF(ISBLANK($J$755),"",IF(ISBLANK($L$755),"",IF(Sep!$E10&gt;=$J$755,IF(Sep!$E10&lt;=$L$755,IF(ISBLANK(Sep!S10),"",Sep!S10),""),"")))</f>
        <v/>
      </c>
      <c r="G506" s="308" t="str">
        <f t="shared" ref="G506:G535" si="32">IF(ISNUMBER(F506),IF(F506=0,"",IF(E506=0,"",F506/E506)),"")</f>
        <v/>
      </c>
      <c r="H506" s="309" t="str">
        <f t="shared" ref="H506:H535" si="33">IF(ISNUMBER(G506),IF(G506=0,"",IF(F506=0,"",E506/F506/24)),"")</f>
        <v/>
      </c>
      <c r="I506" s="310">
        <f>IF(ISBLANK($J$755),"",IF(ISBLANK($L$755),"",IF(Sep!$E10&gt;=$J$755,IF(Sep!$E10&lt;=$L$755,COUNTIF(Sep!L10:L10,"&gt;=0"),""),"")))</f>
        <v>0</v>
      </c>
      <c r="J506" s="300"/>
      <c r="K506" s="300"/>
      <c r="L506" s="300"/>
      <c r="M506" s="302"/>
    </row>
    <row r="507" spans="1:13" ht="9.9499999999999993" hidden="1" customHeight="1" x14ac:dyDescent="0.2">
      <c r="A507" s="301"/>
      <c r="B507" s="305"/>
      <c r="C507" s="305" t="str">
        <f>IF(ISBLANK($J$755),"",IF(ISBLANK($L$755),"",IF(Sep!$E11&gt;=$J$755,IF(Sep!$E11&lt;=$L$755,IF(ISBLANK(Sep!G11),"",Sep!G11),""),"")))</f>
        <v/>
      </c>
      <c r="D507" s="305" t="str">
        <f>IF(ISBLANK($J$755),"",IF(ISBLANK($L$755),"",IF(Sep!$E11&gt;=$J$755,IF(Sep!$E11&lt;=$L$755,IF(ISBLANK(Sep!I11),"",Sep!I11),""),"")))</f>
        <v/>
      </c>
      <c r="E507" s="305" t="str">
        <f>IF(ISBLANK($J$755),"",IF(ISBLANK($L$755),"",IF(Sep!$E11&gt;=$J$755,IF(Sep!$E11&lt;=$L$755,IF(ISBLANK(Sep!R11),"",Sep!R11),""),"")))</f>
        <v/>
      </c>
      <c r="F507" s="307" t="str">
        <f>IF(ISBLANK($J$755),"",IF(ISBLANK($L$755),"",IF(Sep!$E11&gt;=$J$755,IF(Sep!$E11&lt;=$L$755,IF(ISBLANK(Sep!S11),"",Sep!S11),""),"")))</f>
        <v/>
      </c>
      <c r="G507" s="308" t="str">
        <f t="shared" si="32"/>
        <v/>
      </c>
      <c r="H507" s="309" t="str">
        <f t="shared" si="33"/>
        <v/>
      </c>
      <c r="I507" s="310">
        <f>IF(ISBLANK($J$755),"",IF(ISBLANK($L$755),"",IF(Sep!$E11&gt;=$J$755,IF(Sep!$E11&lt;=$L$755,COUNTIF(Sep!L11:L11,"&gt;=0"),""),"")))</f>
        <v>0</v>
      </c>
      <c r="J507" s="300"/>
      <c r="K507" s="300"/>
      <c r="L507" s="300"/>
      <c r="M507" s="302"/>
    </row>
    <row r="508" spans="1:13" ht="9.9499999999999993" hidden="1" customHeight="1" x14ac:dyDescent="0.2">
      <c r="A508" s="301"/>
      <c r="B508" s="305"/>
      <c r="C508" s="305" t="str">
        <f>IF(ISBLANK($J$755),"",IF(ISBLANK($L$755),"",IF(Sep!$E12&gt;=$J$755,IF(Sep!$E12&lt;=$L$755,IF(ISBLANK(Sep!G12),"",Sep!G12),""),"")))</f>
        <v/>
      </c>
      <c r="D508" s="305" t="str">
        <f>IF(ISBLANK($J$755),"",IF(ISBLANK($L$755),"",IF(Sep!$E12&gt;=$J$755,IF(Sep!$E12&lt;=$L$755,IF(ISBLANK(Sep!I12),"",Sep!I12),""),"")))</f>
        <v/>
      </c>
      <c r="E508" s="305" t="str">
        <f>IF(ISBLANK($J$755),"",IF(ISBLANK($L$755),"",IF(Sep!$E12&gt;=$J$755,IF(Sep!$E12&lt;=$L$755,IF(ISBLANK(Sep!R12),"",Sep!R12),""),"")))</f>
        <v/>
      </c>
      <c r="F508" s="307" t="str">
        <f>IF(ISBLANK($J$755),"",IF(ISBLANK($L$755),"",IF(Sep!$E12&gt;=$J$755,IF(Sep!$E12&lt;=$L$755,IF(ISBLANK(Sep!S12),"",Sep!S12),""),"")))</f>
        <v/>
      </c>
      <c r="G508" s="308" t="str">
        <f t="shared" si="32"/>
        <v/>
      </c>
      <c r="H508" s="309" t="str">
        <f t="shared" si="33"/>
        <v/>
      </c>
      <c r="I508" s="310">
        <f>IF(ISBLANK($J$755),"",IF(ISBLANK($L$755),"",IF(Sep!$E12&gt;=$J$755,IF(Sep!$E12&lt;=$L$755,COUNTIF(Sep!L12:L12,"&gt;=0"),""),"")))</f>
        <v>0</v>
      </c>
      <c r="J508" s="300"/>
      <c r="K508" s="300"/>
      <c r="L508" s="300"/>
      <c r="M508" s="302"/>
    </row>
    <row r="509" spans="1:13" ht="9.9499999999999993" hidden="1" customHeight="1" x14ac:dyDescent="0.2">
      <c r="A509" s="301"/>
      <c r="B509" s="305"/>
      <c r="C509" s="305" t="str">
        <f>IF(ISBLANK($J$755),"",IF(ISBLANK($L$755),"",IF(Sep!$E13&gt;=$J$755,IF(Sep!$E13&lt;=$L$755,IF(ISBLANK(Sep!G13),"",Sep!G13),""),"")))</f>
        <v/>
      </c>
      <c r="D509" s="305" t="str">
        <f>IF(ISBLANK($J$755),"",IF(ISBLANK($L$755),"",IF(Sep!$E13&gt;=$J$755,IF(Sep!$E13&lt;=$L$755,IF(ISBLANK(Sep!I13),"",Sep!I13),""),"")))</f>
        <v/>
      </c>
      <c r="E509" s="305" t="str">
        <f>IF(ISBLANK($J$755),"",IF(ISBLANK($L$755),"",IF(Sep!$E13&gt;=$J$755,IF(Sep!$E13&lt;=$L$755,IF(ISBLANK(Sep!R13),"",Sep!R13),""),"")))</f>
        <v/>
      </c>
      <c r="F509" s="307" t="str">
        <f>IF(ISBLANK($J$755),"",IF(ISBLANK($L$755),"",IF(Sep!$E13&gt;=$J$755,IF(Sep!$E13&lt;=$L$755,IF(ISBLANK(Sep!S13),"",Sep!S13),""),"")))</f>
        <v/>
      </c>
      <c r="G509" s="308" t="str">
        <f t="shared" si="32"/>
        <v/>
      </c>
      <c r="H509" s="309" t="str">
        <f t="shared" si="33"/>
        <v/>
      </c>
      <c r="I509" s="310">
        <f>IF(ISBLANK($J$755),"",IF(ISBLANK($L$755),"",IF(Sep!$E13&gt;=$J$755,IF(Sep!$E13&lt;=$L$755,COUNTIF(Sep!L13:L13,"&gt;=0"),""),"")))</f>
        <v>0</v>
      </c>
      <c r="J509" s="300"/>
      <c r="K509" s="300"/>
      <c r="L509" s="300"/>
      <c r="M509" s="302"/>
    </row>
    <row r="510" spans="1:13" ht="9.9499999999999993" hidden="1" customHeight="1" x14ac:dyDescent="0.2">
      <c r="A510" s="301"/>
      <c r="B510" s="305"/>
      <c r="C510" s="305" t="str">
        <f>IF(ISBLANK($J$755),"",IF(ISBLANK($L$755),"",IF(Sep!$E14&gt;=$J$755,IF(Sep!$E14&lt;=$L$755,IF(ISBLANK(Sep!G14),"",Sep!G14),""),"")))</f>
        <v/>
      </c>
      <c r="D510" s="305" t="str">
        <f>IF(ISBLANK($J$755),"",IF(ISBLANK($L$755),"",IF(Sep!$E14&gt;=$J$755,IF(Sep!$E14&lt;=$L$755,IF(ISBLANK(Sep!I14),"",Sep!I14),""),"")))</f>
        <v/>
      </c>
      <c r="E510" s="305" t="str">
        <f>IF(ISBLANK($J$755),"",IF(ISBLANK($L$755),"",IF(Sep!$E14&gt;=$J$755,IF(Sep!$E14&lt;=$L$755,IF(ISBLANK(Sep!R14),"",Sep!R14),""),"")))</f>
        <v/>
      </c>
      <c r="F510" s="307" t="str">
        <f>IF(ISBLANK($J$755),"",IF(ISBLANK($L$755),"",IF(Sep!$E14&gt;=$J$755,IF(Sep!$E14&lt;=$L$755,IF(ISBLANK(Sep!S14),"",Sep!S14),""),"")))</f>
        <v/>
      </c>
      <c r="G510" s="308" t="str">
        <f t="shared" si="32"/>
        <v/>
      </c>
      <c r="H510" s="309" t="str">
        <f t="shared" si="33"/>
        <v/>
      </c>
      <c r="I510" s="310">
        <f>IF(ISBLANK($J$755),"",IF(ISBLANK($L$755),"",IF(Sep!$E14&gt;=$J$755,IF(Sep!$E14&lt;=$L$755,COUNTIF(Sep!L14:L14,"&gt;=0"),""),"")))</f>
        <v>0</v>
      </c>
      <c r="J510" s="300"/>
      <c r="K510" s="300"/>
      <c r="L510" s="300"/>
      <c r="M510" s="302"/>
    </row>
    <row r="511" spans="1:13" ht="9.9499999999999993" hidden="1" customHeight="1" x14ac:dyDescent="0.2">
      <c r="A511" s="301"/>
      <c r="B511" s="305"/>
      <c r="C511" s="305" t="str">
        <f>IF(ISBLANK($J$755),"",IF(ISBLANK($L$755),"",IF(Sep!$E15&gt;=$J$755,IF(Sep!$E15&lt;=$L$755,IF(ISBLANK(Sep!G15),"",Sep!G15),""),"")))</f>
        <v/>
      </c>
      <c r="D511" s="305" t="str">
        <f>IF(ISBLANK($J$755),"",IF(ISBLANK($L$755),"",IF(Sep!$E15&gt;=$J$755,IF(Sep!$E15&lt;=$L$755,IF(ISBLANK(Sep!I15),"",Sep!I15),""),"")))</f>
        <v/>
      </c>
      <c r="E511" s="305" t="str">
        <f>IF(ISBLANK($J$755),"",IF(ISBLANK($L$755),"",IF(Sep!$E15&gt;=$J$755,IF(Sep!$E15&lt;=$L$755,IF(ISBLANK(Sep!R15),"",Sep!R15),""),"")))</f>
        <v/>
      </c>
      <c r="F511" s="307" t="str">
        <f>IF(ISBLANK($J$755),"",IF(ISBLANK($L$755),"",IF(Sep!$E15&gt;=$J$755,IF(Sep!$E15&lt;=$L$755,IF(ISBLANK(Sep!S15),"",Sep!S15),""),"")))</f>
        <v/>
      </c>
      <c r="G511" s="308" t="str">
        <f t="shared" si="32"/>
        <v/>
      </c>
      <c r="H511" s="309" t="str">
        <f t="shared" si="33"/>
        <v/>
      </c>
      <c r="I511" s="310">
        <f>IF(ISBLANK($J$755),"",IF(ISBLANK($L$755),"",IF(Sep!$E15&gt;=$J$755,IF(Sep!$E15&lt;=$L$755,COUNTIF(Sep!L15:L15,"&gt;=0"),""),"")))</f>
        <v>0</v>
      </c>
      <c r="J511" s="300"/>
      <c r="K511" s="300"/>
      <c r="L511" s="300"/>
      <c r="M511" s="302"/>
    </row>
    <row r="512" spans="1:13" ht="9.9499999999999993" hidden="1" customHeight="1" x14ac:dyDescent="0.2">
      <c r="A512" s="301"/>
      <c r="B512" s="305"/>
      <c r="C512" s="305" t="str">
        <f>IF(ISBLANK($J$755),"",IF(ISBLANK($L$755),"",IF(Sep!$E16&gt;=$J$755,IF(Sep!$E16&lt;=$L$755,IF(ISBLANK(Sep!G16),"",Sep!G16),""),"")))</f>
        <v/>
      </c>
      <c r="D512" s="305" t="str">
        <f>IF(ISBLANK($J$755),"",IF(ISBLANK($L$755),"",IF(Sep!$E16&gt;=$J$755,IF(Sep!$E16&lt;=$L$755,IF(ISBLANK(Sep!I16),"",Sep!I16),""),"")))</f>
        <v/>
      </c>
      <c r="E512" s="305" t="str">
        <f>IF(ISBLANK($J$755),"",IF(ISBLANK($L$755),"",IF(Sep!$E16&gt;=$J$755,IF(Sep!$E16&lt;=$L$755,IF(ISBLANK(Sep!R16),"",Sep!R16),""),"")))</f>
        <v/>
      </c>
      <c r="F512" s="307" t="str">
        <f>IF(ISBLANK($J$755),"",IF(ISBLANK($L$755),"",IF(Sep!$E16&gt;=$J$755,IF(Sep!$E16&lt;=$L$755,IF(ISBLANK(Sep!S16),"",Sep!S16),""),"")))</f>
        <v/>
      </c>
      <c r="G512" s="308" t="str">
        <f t="shared" si="32"/>
        <v/>
      </c>
      <c r="H512" s="309" t="str">
        <f t="shared" si="33"/>
        <v/>
      </c>
      <c r="I512" s="310">
        <f>IF(ISBLANK($J$755),"",IF(ISBLANK($L$755),"",IF(Sep!$E16&gt;=$J$755,IF(Sep!$E16&lt;=$L$755,COUNTIF(Sep!L16:L16,"&gt;=0"),""),"")))</f>
        <v>0</v>
      </c>
      <c r="J512" s="300"/>
      <c r="K512" s="300"/>
      <c r="L512" s="300"/>
      <c r="M512" s="302"/>
    </row>
    <row r="513" spans="1:13" ht="9.9499999999999993" hidden="1" customHeight="1" x14ac:dyDescent="0.2">
      <c r="A513" s="301"/>
      <c r="B513" s="305"/>
      <c r="C513" s="305" t="str">
        <f>IF(ISBLANK($J$755),"",IF(ISBLANK($L$755),"",IF(Sep!$E17&gt;=$J$755,IF(Sep!$E17&lt;=$L$755,IF(ISBLANK(Sep!G17),"",Sep!G17),""),"")))</f>
        <v/>
      </c>
      <c r="D513" s="305" t="str">
        <f>IF(ISBLANK($J$755),"",IF(ISBLANK($L$755),"",IF(Sep!$E17&gt;=$J$755,IF(Sep!$E17&lt;=$L$755,IF(ISBLANK(Sep!I17),"",Sep!I17),""),"")))</f>
        <v/>
      </c>
      <c r="E513" s="305" t="str">
        <f>IF(ISBLANK($J$755),"",IF(ISBLANK($L$755),"",IF(Sep!$E17&gt;=$J$755,IF(Sep!$E17&lt;=$L$755,IF(ISBLANK(Sep!R17),"",Sep!R17),""),"")))</f>
        <v/>
      </c>
      <c r="F513" s="307" t="str">
        <f>IF(ISBLANK($J$755),"",IF(ISBLANK($L$755),"",IF(Sep!$E17&gt;=$J$755,IF(Sep!$E17&lt;=$L$755,IF(ISBLANK(Sep!S17),"",Sep!S17),""),"")))</f>
        <v/>
      </c>
      <c r="G513" s="308" t="str">
        <f t="shared" si="32"/>
        <v/>
      </c>
      <c r="H513" s="309" t="str">
        <f t="shared" si="33"/>
        <v/>
      </c>
      <c r="I513" s="310">
        <f>IF(ISBLANK($J$755),"",IF(ISBLANK($L$755),"",IF(Sep!$E17&gt;=$J$755,IF(Sep!$E17&lt;=$L$755,COUNTIF(Sep!L17:L17,"&gt;=0"),""),"")))</f>
        <v>0</v>
      </c>
      <c r="J513" s="300"/>
      <c r="K513" s="300"/>
      <c r="L513" s="300"/>
      <c r="M513" s="302"/>
    </row>
    <row r="514" spans="1:13" ht="9.9499999999999993" hidden="1" customHeight="1" x14ac:dyDescent="0.2">
      <c r="A514" s="301"/>
      <c r="B514" s="305"/>
      <c r="C514" s="305" t="str">
        <f>IF(ISBLANK($J$755),"",IF(ISBLANK($L$755),"",IF(Sep!$E18&gt;=$J$755,IF(Sep!$E18&lt;=$L$755,IF(ISBLANK(Sep!G18),"",Sep!G18),""),"")))</f>
        <v/>
      </c>
      <c r="D514" s="305" t="str">
        <f>IF(ISBLANK($J$755),"",IF(ISBLANK($L$755),"",IF(Sep!$E18&gt;=$J$755,IF(Sep!$E18&lt;=$L$755,IF(ISBLANK(Sep!I18),"",Sep!I18),""),"")))</f>
        <v/>
      </c>
      <c r="E514" s="305" t="str">
        <f>IF(ISBLANK($J$755),"",IF(ISBLANK($L$755),"",IF(Sep!$E18&gt;=$J$755,IF(Sep!$E18&lt;=$L$755,IF(ISBLANK(Sep!R18),"",Sep!R18),""),"")))</f>
        <v/>
      </c>
      <c r="F514" s="307" t="str">
        <f>IF(ISBLANK($J$755),"",IF(ISBLANK($L$755),"",IF(Sep!$E18&gt;=$J$755,IF(Sep!$E18&lt;=$L$755,IF(ISBLANK(Sep!S18),"",Sep!S18),""),"")))</f>
        <v/>
      </c>
      <c r="G514" s="308" t="str">
        <f t="shared" si="32"/>
        <v/>
      </c>
      <c r="H514" s="309" t="str">
        <f t="shared" si="33"/>
        <v/>
      </c>
      <c r="I514" s="310">
        <f>IF(ISBLANK($J$755),"",IF(ISBLANK($L$755),"",IF(Sep!$E18&gt;=$J$755,IF(Sep!$E18&lt;=$L$755,COUNTIF(Sep!L18:L18,"&gt;=0"),""),"")))</f>
        <v>0</v>
      </c>
      <c r="J514" s="300"/>
      <c r="K514" s="300"/>
      <c r="L514" s="300"/>
      <c r="M514" s="302"/>
    </row>
    <row r="515" spans="1:13" ht="9.9499999999999993" hidden="1" customHeight="1" x14ac:dyDescent="0.2">
      <c r="A515" s="301"/>
      <c r="B515" s="305"/>
      <c r="C515" s="305" t="str">
        <f>IF(ISBLANK($J$755),"",IF(ISBLANK($L$755),"",IF(Sep!$E19&gt;=$J$755,IF(Sep!$E19&lt;=$L$755,IF(ISBLANK(Sep!G19),"",Sep!G19),""),"")))</f>
        <v/>
      </c>
      <c r="D515" s="305" t="str">
        <f>IF(ISBLANK($J$755),"",IF(ISBLANK($L$755),"",IF(Sep!$E19&gt;=$J$755,IF(Sep!$E19&lt;=$L$755,IF(ISBLANK(Sep!I19),"",Sep!I19),""),"")))</f>
        <v/>
      </c>
      <c r="E515" s="305" t="str">
        <f>IF(ISBLANK($J$755),"",IF(ISBLANK($L$755),"",IF(Sep!$E19&gt;=$J$755,IF(Sep!$E19&lt;=$L$755,IF(ISBLANK(Sep!R19),"",Sep!R19),""),"")))</f>
        <v/>
      </c>
      <c r="F515" s="307" t="str">
        <f>IF(ISBLANK($J$755),"",IF(ISBLANK($L$755),"",IF(Sep!$E19&gt;=$J$755,IF(Sep!$E19&lt;=$L$755,IF(ISBLANK(Sep!S19),"",Sep!S19),""),"")))</f>
        <v/>
      </c>
      <c r="G515" s="308" t="str">
        <f t="shared" si="32"/>
        <v/>
      </c>
      <c r="H515" s="309" t="str">
        <f t="shared" si="33"/>
        <v/>
      </c>
      <c r="I515" s="310">
        <f>IF(ISBLANK($J$755),"",IF(ISBLANK($L$755),"",IF(Sep!$E19&gt;=$J$755,IF(Sep!$E19&lt;=$L$755,COUNTIF(Sep!L19:L19,"&gt;=0"),""),"")))</f>
        <v>0</v>
      </c>
      <c r="J515" s="300"/>
      <c r="K515" s="300"/>
      <c r="L515" s="300"/>
      <c r="M515" s="302"/>
    </row>
    <row r="516" spans="1:13" ht="9.9499999999999993" hidden="1" customHeight="1" x14ac:dyDescent="0.2">
      <c r="A516" s="301"/>
      <c r="B516" s="305"/>
      <c r="C516" s="305" t="str">
        <f>IF(ISBLANK($J$755),"",IF(ISBLANK($L$755),"",IF(Sep!$E20&gt;=$J$755,IF(Sep!$E20&lt;=$L$755,IF(ISBLANK(Sep!G20),"",Sep!G20),""),"")))</f>
        <v/>
      </c>
      <c r="D516" s="305" t="str">
        <f>IF(ISBLANK($J$755),"",IF(ISBLANK($L$755),"",IF(Sep!$E20&gt;=$J$755,IF(Sep!$E20&lt;=$L$755,IF(ISBLANK(Sep!I20),"",Sep!I20),""),"")))</f>
        <v/>
      </c>
      <c r="E516" s="305" t="str">
        <f>IF(ISBLANK($J$755),"",IF(ISBLANK($L$755),"",IF(Sep!$E20&gt;=$J$755,IF(Sep!$E20&lt;=$L$755,IF(ISBLANK(Sep!R20),"",Sep!R20),""),"")))</f>
        <v/>
      </c>
      <c r="F516" s="307" t="str">
        <f>IF(ISBLANK($J$755),"",IF(ISBLANK($L$755),"",IF(Sep!$E20&gt;=$J$755,IF(Sep!$E20&lt;=$L$755,IF(ISBLANK(Sep!S20),"",Sep!S20),""),"")))</f>
        <v/>
      </c>
      <c r="G516" s="308" t="str">
        <f t="shared" si="32"/>
        <v/>
      </c>
      <c r="H516" s="309" t="str">
        <f t="shared" si="33"/>
        <v/>
      </c>
      <c r="I516" s="310">
        <f>IF(ISBLANK($J$755),"",IF(ISBLANK($L$755),"",IF(Sep!$E20&gt;=$J$755,IF(Sep!$E20&lt;=$L$755,COUNTIF(Sep!L20:L20,"&gt;=0"),""),"")))</f>
        <v>0</v>
      </c>
      <c r="J516" s="300"/>
      <c r="K516" s="300"/>
      <c r="L516" s="300"/>
      <c r="M516" s="302"/>
    </row>
    <row r="517" spans="1:13" ht="9.9499999999999993" hidden="1" customHeight="1" x14ac:dyDescent="0.2">
      <c r="A517" s="301"/>
      <c r="B517" s="305"/>
      <c r="C517" s="305" t="str">
        <f>IF(ISBLANK($J$755),"",IF(ISBLANK($L$755),"",IF(Sep!$E21&gt;=$J$755,IF(Sep!$E21&lt;=$L$755,IF(ISBLANK(Sep!G21),"",Sep!G21),""),"")))</f>
        <v/>
      </c>
      <c r="D517" s="305" t="str">
        <f>IF(ISBLANK($J$755),"",IF(ISBLANK($L$755),"",IF(Sep!$E21&gt;=$J$755,IF(Sep!$E21&lt;=$L$755,IF(ISBLANK(Sep!I21),"",Sep!I21),""),"")))</f>
        <v/>
      </c>
      <c r="E517" s="305" t="str">
        <f>IF(ISBLANK($J$755),"",IF(ISBLANK($L$755),"",IF(Sep!$E21&gt;=$J$755,IF(Sep!$E21&lt;=$L$755,IF(ISBLANK(Sep!R21),"",Sep!R21),""),"")))</f>
        <v/>
      </c>
      <c r="F517" s="307" t="str">
        <f>IF(ISBLANK($J$755),"",IF(ISBLANK($L$755),"",IF(Sep!$E21&gt;=$J$755,IF(Sep!$E21&lt;=$L$755,IF(ISBLANK(Sep!S21),"",Sep!S21),""),"")))</f>
        <v/>
      </c>
      <c r="G517" s="308" t="str">
        <f t="shared" si="32"/>
        <v/>
      </c>
      <c r="H517" s="309" t="str">
        <f t="shared" si="33"/>
        <v/>
      </c>
      <c r="I517" s="310">
        <f>IF(ISBLANK($J$755),"",IF(ISBLANK($L$755),"",IF(Sep!$E21&gt;=$J$755,IF(Sep!$E21&lt;=$L$755,COUNTIF(Sep!L21:L21,"&gt;=0"),""),"")))</f>
        <v>0</v>
      </c>
      <c r="J517" s="300"/>
      <c r="K517" s="300"/>
      <c r="L517" s="300"/>
      <c r="M517" s="302"/>
    </row>
    <row r="518" spans="1:13" ht="9.9499999999999993" hidden="1" customHeight="1" x14ac:dyDescent="0.2">
      <c r="A518" s="301"/>
      <c r="B518" s="305"/>
      <c r="C518" s="305" t="str">
        <f>IF(ISBLANK($J$755),"",IF(ISBLANK($L$755),"",IF(Sep!$E22&gt;=$J$755,IF(Sep!$E22&lt;=$L$755,IF(ISBLANK(Sep!G22),"",Sep!G22),""),"")))</f>
        <v/>
      </c>
      <c r="D518" s="305" t="str">
        <f>IF(ISBLANK($J$755),"",IF(ISBLANK($L$755),"",IF(Sep!$E22&gt;=$J$755,IF(Sep!$E22&lt;=$L$755,IF(ISBLANK(Sep!I22),"",Sep!I22),""),"")))</f>
        <v/>
      </c>
      <c r="E518" s="305" t="str">
        <f>IF(ISBLANK($J$755),"",IF(ISBLANK($L$755),"",IF(Sep!$E22&gt;=$J$755,IF(Sep!$E22&lt;=$L$755,IF(ISBLANK(Sep!R22),"",Sep!R22),""),"")))</f>
        <v/>
      </c>
      <c r="F518" s="307" t="str">
        <f>IF(ISBLANK($J$755),"",IF(ISBLANK($L$755),"",IF(Sep!$E22&gt;=$J$755,IF(Sep!$E22&lt;=$L$755,IF(ISBLANK(Sep!S22),"",Sep!S22),""),"")))</f>
        <v/>
      </c>
      <c r="G518" s="308" t="str">
        <f t="shared" si="32"/>
        <v/>
      </c>
      <c r="H518" s="309" t="str">
        <f t="shared" si="33"/>
        <v/>
      </c>
      <c r="I518" s="310">
        <f>IF(ISBLANK($J$755),"",IF(ISBLANK($L$755),"",IF(Sep!$E22&gt;=$J$755,IF(Sep!$E22&lt;=$L$755,COUNTIF(Sep!L22:L22,"&gt;=0"),""),"")))</f>
        <v>0</v>
      </c>
      <c r="J518" s="300"/>
      <c r="K518" s="300"/>
      <c r="L518" s="300"/>
      <c r="M518" s="302"/>
    </row>
    <row r="519" spans="1:13" ht="9.9499999999999993" hidden="1" customHeight="1" x14ac:dyDescent="0.2">
      <c r="A519" s="301"/>
      <c r="B519" s="305"/>
      <c r="C519" s="305" t="str">
        <f>IF(ISBLANK($J$755),"",IF(ISBLANK($L$755),"",IF(Sep!$E23&gt;=$J$755,IF(Sep!$E23&lt;=$L$755,IF(ISBLANK(Sep!G23),"",Sep!G23),""),"")))</f>
        <v/>
      </c>
      <c r="D519" s="305" t="str">
        <f>IF(ISBLANK($J$755),"",IF(ISBLANK($L$755),"",IF(Sep!$E23&gt;=$J$755,IF(Sep!$E23&lt;=$L$755,IF(ISBLANK(Sep!I23),"",Sep!I23),""),"")))</f>
        <v/>
      </c>
      <c r="E519" s="305" t="str">
        <f>IF(ISBLANK($J$755),"",IF(ISBLANK($L$755),"",IF(Sep!$E23&gt;=$J$755,IF(Sep!$E23&lt;=$L$755,IF(ISBLANK(Sep!R23),"",Sep!R23),""),"")))</f>
        <v/>
      </c>
      <c r="F519" s="307" t="str">
        <f>IF(ISBLANK($J$755),"",IF(ISBLANK($L$755),"",IF(Sep!$E23&gt;=$J$755,IF(Sep!$E23&lt;=$L$755,IF(ISBLANK(Sep!S23),"",Sep!S23),""),"")))</f>
        <v/>
      </c>
      <c r="G519" s="308" t="str">
        <f t="shared" si="32"/>
        <v/>
      </c>
      <c r="H519" s="309" t="str">
        <f t="shared" si="33"/>
        <v/>
      </c>
      <c r="I519" s="310">
        <f>IF(ISBLANK($J$755),"",IF(ISBLANK($L$755),"",IF(Sep!$E23&gt;=$J$755,IF(Sep!$E23&lt;=$L$755,COUNTIF(Sep!L23:L23,"&gt;=0"),""),"")))</f>
        <v>0</v>
      </c>
      <c r="J519" s="300"/>
      <c r="K519" s="300"/>
      <c r="L519" s="300"/>
      <c r="M519" s="302"/>
    </row>
    <row r="520" spans="1:13" ht="9.9499999999999993" hidden="1" customHeight="1" x14ac:dyDescent="0.2">
      <c r="A520" s="301"/>
      <c r="B520" s="305"/>
      <c r="C520" s="305" t="str">
        <f>IF(ISBLANK($J$755),"",IF(ISBLANK($L$755),"",IF(Sep!$E24&gt;=$J$755,IF(Sep!$E24&lt;=$L$755,IF(ISBLANK(Sep!G24),"",Sep!G24),""),"")))</f>
        <v/>
      </c>
      <c r="D520" s="305" t="str">
        <f>IF(ISBLANK($J$755),"",IF(ISBLANK($L$755),"",IF(Sep!$E24&gt;=$J$755,IF(Sep!$E24&lt;=$L$755,IF(ISBLANK(Sep!I24),"",Sep!I24),""),"")))</f>
        <v/>
      </c>
      <c r="E520" s="305" t="str">
        <f>IF(ISBLANK($J$755),"",IF(ISBLANK($L$755),"",IF(Sep!$E24&gt;=$J$755,IF(Sep!$E24&lt;=$L$755,IF(ISBLANK(Sep!R24),"",Sep!R24),""),"")))</f>
        <v/>
      </c>
      <c r="F520" s="307" t="str">
        <f>IF(ISBLANK($J$755),"",IF(ISBLANK($L$755),"",IF(Sep!$E24&gt;=$J$755,IF(Sep!$E24&lt;=$L$755,IF(ISBLANK(Sep!S24),"",Sep!S24),""),"")))</f>
        <v/>
      </c>
      <c r="G520" s="308" t="str">
        <f t="shared" si="32"/>
        <v/>
      </c>
      <c r="H520" s="309" t="str">
        <f t="shared" si="33"/>
        <v/>
      </c>
      <c r="I520" s="310">
        <f>IF(ISBLANK($J$755),"",IF(ISBLANK($L$755),"",IF(Sep!$E24&gt;=$J$755,IF(Sep!$E24&lt;=$L$755,COUNTIF(Sep!L24:L24,"&gt;=0"),""),"")))</f>
        <v>0</v>
      </c>
      <c r="J520" s="300"/>
      <c r="K520" s="300"/>
      <c r="L520" s="300"/>
      <c r="M520" s="302"/>
    </row>
    <row r="521" spans="1:13" ht="9.9499999999999993" hidden="1" customHeight="1" x14ac:dyDescent="0.2">
      <c r="A521" s="301"/>
      <c r="B521" s="305"/>
      <c r="C521" s="305" t="str">
        <f>IF(ISBLANK($J$755),"",IF(ISBLANK($L$755),"",IF(Sep!$E25&gt;=$J$755,IF(Sep!$E25&lt;=$L$755,IF(ISBLANK(Sep!G25),"",Sep!G25),""),"")))</f>
        <v/>
      </c>
      <c r="D521" s="305" t="str">
        <f>IF(ISBLANK($J$755),"",IF(ISBLANK($L$755),"",IF(Sep!$E25&gt;=$J$755,IF(Sep!$E25&lt;=$L$755,IF(ISBLANK(Sep!I25),"",Sep!I25),""),"")))</f>
        <v/>
      </c>
      <c r="E521" s="305" t="str">
        <f>IF(ISBLANK($J$755),"",IF(ISBLANK($L$755),"",IF(Sep!$E25&gt;=$J$755,IF(Sep!$E25&lt;=$L$755,IF(ISBLANK(Sep!R25),"",Sep!R25),""),"")))</f>
        <v/>
      </c>
      <c r="F521" s="307" t="str">
        <f>IF(ISBLANK($J$755),"",IF(ISBLANK($L$755),"",IF(Sep!$E25&gt;=$J$755,IF(Sep!$E25&lt;=$L$755,IF(ISBLANK(Sep!S25),"",Sep!S25),""),"")))</f>
        <v/>
      </c>
      <c r="G521" s="308" t="str">
        <f t="shared" si="32"/>
        <v/>
      </c>
      <c r="H521" s="309" t="str">
        <f t="shared" si="33"/>
        <v/>
      </c>
      <c r="I521" s="310">
        <f>IF(ISBLANK($J$755),"",IF(ISBLANK($L$755),"",IF(Sep!$E25&gt;=$J$755,IF(Sep!$E25&lt;=$L$755,COUNTIF(Sep!L25:L25,"&gt;=0"),""),"")))</f>
        <v>0</v>
      </c>
      <c r="J521" s="300"/>
      <c r="K521" s="300"/>
      <c r="L521" s="300"/>
      <c r="M521" s="302"/>
    </row>
    <row r="522" spans="1:13" ht="9.9499999999999993" hidden="1" customHeight="1" x14ac:dyDescent="0.2">
      <c r="A522" s="301"/>
      <c r="B522" s="305"/>
      <c r="C522" s="305" t="str">
        <f>IF(ISBLANK($J$755),"",IF(ISBLANK($L$755),"",IF(Sep!$E26&gt;=$J$755,IF(Sep!$E26&lt;=$L$755,IF(ISBLANK(Sep!G26),"",Sep!G26),""),"")))</f>
        <v/>
      </c>
      <c r="D522" s="305" t="str">
        <f>IF(ISBLANK($J$755),"",IF(ISBLANK($L$755),"",IF(Sep!$E26&gt;=$J$755,IF(Sep!$E26&lt;=$L$755,IF(ISBLANK(Sep!I26),"",Sep!I26),""),"")))</f>
        <v/>
      </c>
      <c r="E522" s="305" t="str">
        <f>IF(ISBLANK($J$755),"",IF(ISBLANK($L$755),"",IF(Sep!$E26&gt;=$J$755,IF(Sep!$E26&lt;=$L$755,IF(ISBLANK(Sep!R26),"",Sep!R26),""),"")))</f>
        <v/>
      </c>
      <c r="F522" s="307" t="str">
        <f>IF(ISBLANK($J$755),"",IF(ISBLANK($L$755),"",IF(Sep!$E26&gt;=$J$755,IF(Sep!$E26&lt;=$L$755,IF(ISBLANK(Sep!S26),"",Sep!S26),""),"")))</f>
        <v/>
      </c>
      <c r="G522" s="308" t="str">
        <f t="shared" si="32"/>
        <v/>
      </c>
      <c r="H522" s="309" t="str">
        <f t="shared" si="33"/>
        <v/>
      </c>
      <c r="I522" s="310">
        <f>IF(ISBLANK($J$755),"",IF(ISBLANK($L$755),"",IF(Sep!$E26&gt;=$J$755,IF(Sep!$E26&lt;=$L$755,COUNTIF(Sep!L26:L26,"&gt;=0"),""),"")))</f>
        <v>0</v>
      </c>
      <c r="J522" s="300"/>
      <c r="K522" s="300"/>
      <c r="L522" s="300"/>
      <c r="M522" s="302"/>
    </row>
    <row r="523" spans="1:13" ht="9.9499999999999993" hidden="1" customHeight="1" x14ac:dyDescent="0.2">
      <c r="A523" s="301"/>
      <c r="B523" s="305"/>
      <c r="C523" s="305" t="str">
        <f>IF(ISBLANK($J$755),"",IF(ISBLANK($L$755),"",IF(Sep!$E27&gt;=$J$755,IF(Sep!$E27&lt;=$L$755,IF(ISBLANK(Sep!G27),"",Sep!G27),""),"")))</f>
        <v/>
      </c>
      <c r="D523" s="305" t="str">
        <f>IF(ISBLANK($J$755),"",IF(ISBLANK($L$755),"",IF(Sep!$E27&gt;=$J$755,IF(Sep!$E27&lt;=$L$755,IF(ISBLANK(Sep!I27),"",Sep!I27),""),"")))</f>
        <v/>
      </c>
      <c r="E523" s="305" t="str">
        <f>IF(ISBLANK($J$755),"",IF(ISBLANK($L$755),"",IF(Sep!$E27&gt;=$J$755,IF(Sep!$E27&lt;=$L$755,IF(ISBLANK(Sep!R27),"",Sep!R27),""),"")))</f>
        <v/>
      </c>
      <c r="F523" s="307" t="str">
        <f>IF(ISBLANK($J$755),"",IF(ISBLANK($L$755),"",IF(Sep!$E27&gt;=$J$755,IF(Sep!$E27&lt;=$L$755,IF(ISBLANK(Sep!S27),"",Sep!S27),""),"")))</f>
        <v/>
      </c>
      <c r="G523" s="308" t="str">
        <f t="shared" si="32"/>
        <v/>
      </c>
      <c r="H523" s="309" t="str">
        <f t="shared" si="33"/>
        <v/>
      </c>
      <c r="I523" s="310">
        <f>IF(ISBLANK($J$755),"",IF(ISBLANK($L$755),"",IF(Sep!$E27&gt;=$J$755,IF(Sep!$E27&lt;=$L$755,COUNTIF(Sep!L27:L27,"&gt;=0"),""),"")))</f>
        <v>0</v>
      </c>
      <c r="J523" s="300"/>
      <c r="K523" s="300"/>
      <c r="L523" s="300"/>
      <c r="M523" s="302"/>
    </row>
    <row r="524" spans="1:13" ht="9.9499999999999993" hidden="1" customHeight="1" x14ac:dyDescent="0.2">
      <c r="A524" s="301"/>
      <c r="B524" s="305"/>
      <c r="C524" s="305" t="str">
        <f>IF(ISBLANK($J$755),"",IF(ISBLANK($L$755),"",IF(Sep!$E28&gt;=$J$755,IF(Sep!$E28&lt;=$L$755,IF(ISBLANK(Sep!G28),"",Sep!G28),""),"")))</f>
        <v/>
      </c>
      <c r="D524" s="305" t="str">
        <f>IF(ISBLANK($J$755),"",IF(ISBLANK($L$755),"",IF(Sep!$E28&gt;=$J$755,IF(Sep!$E28&lt;=$L$755,IF(ISBLANK(Sep!I28),"",Sep!I28),""),"")))</f>
        <v/>
      </c>
      <c r="E524" s="305" t="str">
        <f>IF(ISBLANK($J$755),"",IF(ISBLANK($L$755),"",IF(Sep!$E28&gt;=$J$755,IF(Sep!$E28&lt;=$L$755,IF(ISBLANK(Sep!R28),"",Sep!R28),""),"")))</f>
        <v/>
      </c>
      <c r="F524" s="307" t="str">
        <f>IF(ISBLANK($J$755),"",IF(ISBLANK($L$755),"",IF(Sep!$E28&gt;=$J$755,IF(Sep!$E28&lt;=$L$755,IF(ISBLANK(Sep!S28),"",Sep!S28),""),"")))</f>
        <v/>
      </c>
      <c r="G524" s="308" t="str">
        <f t="shared" si="32"/>
        <v/>
      </c>
      <c r="H524" s="309" t="str">
        <f t="shared" si="33"/>
        <v/>
      </c>
      <c r="I524" s="310">
        <f>IF(ISBLANK($J$755),"",IF(ISBLANK($L$755),"",IF(Sep!$E28&gt;=$J$755,IF(Sep!$E28&lt;=$L$755,COUNTIF(Sep!L28:L28,"&gt;=0"),""),"")))</f>
        <v>0</v>
      </c>
      <c r="J524" s="300"/>
      <c r="K524" s="300"/>
      <c r="L524" s="300"/>
      <c r="M524" s="302"/>
    </row>
    <row r="525" spans="1:13" ht="9.9499999999999993" hidden="1" customHeight="1" x14ac:dyDescent="0.2">
      <c r="A525" s="301"/>
      <c r="B525" s="305"/>
      <c r="C525" s="305" t="str">
        <f>IF(ISBLANK($J$755),"",IF(ISBLANK($L$755),"",IF(Sep!$E29&gt;=$J$755,IF(Sep!$E29&lt;=$L$755,IF(ISBLANK(Sep!G29),"",Sep!G29),""),"")))</f>
        <v/>
      </c>
      <c r="D525" s="305" t="str">
        <f>IF(ISBLANK($J$755),"",IF(ISBLANK($L$755),"",IF(Sep!$E29&gt;=$J$755,IF(Sep!$E29&lt;=$L$755,IF(ISBLANK(Sep!I29),"",Sep!I29),""),"")))</f>
        <v/>
      </c>
      <c r="E525" s="305" t="str">
        <f>IF(ISBLANK($J$755),"",IF(ISBLANK($L$755),"",IF(Sep!$E29&gt;=$J$755,IF(Sep!$E29&lt;=$L$755,IF(ISBLANK(Sep!R29),"",Sep!R29),""),"")))</f>
        <v/>
      </c>
      <c r="F525" s="307" t="str">
        <f>IF(ISBLANK($J$755),"",IF(ISBLANK($L$755),"",IF(Sep!$E29&gt;=$J$755,IF(Sep!$E29&lt;=$L$755,IF(ISBLANK(Sep!S29),"",Sep!S29),""),"")))</f>
        <v/>
      </c>
      <c r="G525" s="308" t="str">
        <f t="shared" si="32"/>
        <v/>
      </c>
      <c r="H525" s="309" t="str">
        <f t="shared" si="33"/>
        <v/>
      </c>
      <c r="I525" s="310">
        <f>IF(ISBLANK($J$755),"",IF(ISBLANK($L$755),"",IF(Sep!$E29&gt;=$J$755,IF(Sep!$E29&lt;=$L$755,COUNTIF(Sep!L29:L29,"&gt;=0"),""),"")))</f>
        <v>0</v>
      </c>
      <c r="J525" s="300"/>
      <c r="K525" s="300"/>
      <c r="L525" s="300"/>
      <c r="M525" s="302"/>
    </row>
    <row r="526" spans="1:13" ht="9.9499999999999993" hidden="1" customHeight="1" x14ac:dyDescent="0.2">
      <c r="A526" s="301"/>
      <c r="B526" s="305"/>
      <c r="C526" s="305" t="str">
        <f>IF(ISBLANK($J$755),"",IF(ISBLANK($L$755),"",IF(Sep!$E30&gt;=$J$755,IF(Sep!$E30&lt;=$L$755,IF(ISBLANK(Sep!G30),"",Sep!G30),""),"")))</f>
        <v/>
      </c>
      <c r="D526" s="305" t="str">
        <f>IF(ISBLANK($J$755),"",IF(ISBLANK($L$755),"",IF(Sep!$E30&gt;=$J$755,IF(Sep!$E30&lt;=$L$755,IF(ISBLANK(Sep!I30),"",Sep!I30),""),"")))</f>
        <v/>
      </c>
      <c r="E526" s="305" t="str">
        <f>IF(ISBLANK($J$755),"",IF(ISBLANK($L$755),"",IF(Sep!$E30&gt;=$J$755,IF(Sep!$E30&lt;=$L$755,IF(ISBLANK(Sep!R30),"",Sep!R30),""),"")))</f>
        <v/>
      </c>
      <c r="F526" s="307" t="str">
        <f>IF(ISBLANK($J$755),"",IF(ISBLANK($L$755),"",IF(Sep!$E30&gt;=$J$755,IF(Sep!$E30&lt;=$L$755,IF(ISBLANK(Sep!S30),"",Sep!S30),""),"")))</f>
        <v/>
      </c>
      <c r="G526" s="308" t="str">
        <f t="shared" si="32"/>
        <v/>
      </c>
      <c r="H526" s="309" t="str">
        <f t="shared" si="33"/>
        <v/>
      </c>
      <c r="I526" s="310">
        <f>IF(ISBLANK($J$755),"",IF(ISBLANK($L$755),"",IF(Sep!$E30&gt;=$J$755,IF(Sep!$E30&lt;=$L$755,COUNTIF(Sep!L30:L30,"&gt;=0"),""),"")))</f>
        <v>0</v>
      </c>
      <c r="J526" s="300"/>
      <c r="K526" s="300"/>
      <c r="L526" s="300"/>
      <c r="M526" s="302"/>
    </row>
    <row r="527" spans="1:13" ht="9.9499999999999993" hidden="1" customHeight="1" x14ac:dyDescent="0.2">
      <c r="A527" s="301"/>
      <c r="B527" s="305"/>
      <c r="C527" s="305" t="str">
        <f>IF(ISBLANK($J$755),"",IF(ISBLANK($L$755),"",IF(Sep!$E31&gt;=$J$755,IF(Sep!$E31&lt;=$L$755,IF(ISBLANK(Sep!G31),"",Sep!G31),""),"")))</f>
        <v/>
      </c>
      <c r="D527" s="305" t="str">
        <f>IF(ISBLANK($J$755),"",IF(ISBLANK($L$755),"",IF(Sep!$E31&gt;=$J$755,IF(Sep!$E31&lt;=$L$755,IF(ISBLANK(Sep!I31),"",Sep!I31),""),"")))</f>
        <v/>
      </c>
      <c r="E527" s="305" t="str">
        <f>IF(ISBLANK($J$755),"",IF(ISBLANK($L$755),"",IF(Sep!$E31&gt;=$J$755,IF(Sep!$E31&lt;=$L$755,IF(ISBLANK(Sep!R31),"",Sep!R31),""),"")))</f>
        <v/>
      </c>
      <c r="F527" s="307" t="str">
        <f>IF(ISBLANK($J$755),"",IF(ISBLANK($L$755),"",IF(Sep!$E31&gt;=$J$755,IF(Sep!$E31&lt;=$L$755,IF(ISBLANK(Sep!S31),"",Sep!S31),""),"")))</f>
        <v/>
      </c>
      <c r="G527" s="308" t="str">
        <f t="shared" si="32"/>
        <v/>
      </c>
      <c r="H527" s="309" t="str">
        <f t="shared" si="33"/>
        <v/>
      </c>
      <c r="I527" s="310">
        <f>IF(ISBLANK($J$755),"",IF(ISBLANK($L$755),"",IF(Sep!$E31&gt;=$J$755,IF(Sep!$E31&lt;=$L$755,COUNTIF(Sep!L31:L31,"&gt;=0"),""),"")))</f>
        <v>0</v>
      </c>
      <c r="J527" s="300"/>
      <c r="K527" s="300"/>
      <c r="L527" s="300"/>
      <c r="M527" s="302"/>
    </row>
    <row r="528" spans="1:13" ht="9.9499999999999993" hidden="1" customHeight="1" x14ac:dyDescent="0.2">
      <c r="A528" s="301"/>
      <c r="B528" s="305"/>
      <c r="C528" s="305" t="str">
        <f>IF(ISBLANK($J$755),"",IF(ISBLANK($L$755),"",IF(Sep!$E32&gt;=$J$755,IF(Sep!$E32&lt;=$L$755,IF(ISBLANK(Sep!G32),"",Sep!G32),""),"")))</f>
        <v/>
      </c>
      <c r="D528" s="305" t="str">
        <f>IF(ISBLANK($J$755),"",IF(ISBLANK($L$755),"",IF(Sep!$E32&gt;=$J$755,IF(Sep!$E32&lt;=$L$755,IF(ISBLANK(Sep!I32),"",Sep!I32),""),"")))</f>
        <v/>
      </c>
      <c r="E528" s="305" t="str">
        <f>IF(ISBLANK($J$755),"",IF(ISBLANK($L$755),"",IF(Sep!$E32&gt;=$J$755,IF(Sep!$E32&lt;=$L$755,IF(ISBLANK(Sep!R32),"",Sep!R32),""),"")))</f>
        <v/>
      </c>
      <c r="F528" s="307" t="str">
        <f>IF(ISBLANK($J$755),"",IF(ISBLANK($L$755),"",IF(Sep!$E32&gt;=$J$755,IF(Sep!$E32&lt;=$L$755,IF(ISBLANK(Sep!S32),"",Sep!S32),""),"")))</f>
        <v/>
      </c>
      <c r="G528" s="308" t="str">
        <f t="shared" si="32"/>
        <v/>
      </c>
      <c r="H528" s="309" t="str">
        <f t="shared" si="33"/>
        <v/>
      </c>
      <c r="I528" s="310">
        <f>IF(ISBLANK($J$755),"",IF(ISBLANK($L$755),"",IF(Sep!$E32&gt;=$J$755,IF(Sep!$E32&lt;=$L$755,COUNTIF(Sep!L32:L32,"&gt;=0"),""),"")))</f>
        <v>0</v>
      </c>
      <c r="J528" s="300"/>
      <c r="K528" s="300"/>
      <c r="L528" s="300"/>
      <c r="M528" s="302"/>
    </row>
    <row r="529" spans="1:13" ht="9.9499999999999993" hidden="1" customHeight="1" x14ac:dyDescent="0.2">
      <c r="A529" s="301"/>
      <c r="B529" s="305"/>
      <c r="C529" s="305" t="str">
        <f>IF(ISBLANK($J$755),"",IF(ISBLANK($L$755),"",IF(Sep!$E33&gt;=$J$755,IF(Sep!$E33&lt;=$L$755,IF(ISBLANK(Sep!G33),"",Sep!G33),""),"")))</f>
        <v/>
      </c>
      <c r="D529" s="305" t="str">
        <f>IF(ISBLANK($J$755),"",IF(ISBLANK($L$755),"",IF(Sep!$E33&gt;=$J$755,IF(Sep!$E33&lt;=$L$755,IF(ISBLANK(Sep!I33),"",Sep!I33),""),"")))</f>
        <v/>
      </c>
      <c r="E529" s="305" t="str">
        <f>IF(ISBLANK($J$755),"",IF(ISBLANK($L$755),"",IF(Sep!$E33&gt;=$J$755,IF(Sep!$E33&lt;=$L$755,IF(ISBLANK(Sep!R33),"",Sep!R33),""),"")))</f>
        <v/>
      </c>
      <c r="F529" s="307" t="str">
        <f>IF(ISBLANK($J$755),"",IF(ISBLANK($L$755),"",IF(Sep!$E33&gt;=$J$755,IF(Sep!$E33&lt;=$L$755,IF(ISBLANK(Sep!S33),"",Sep!S33),""),"")))</f>
        <v/>
      </c>
      <c r="G529" s="308" t="str">
        <f t="shared" si="32"/>
        <v/>
      </c>
      <c r="H529" s="309" t="str">
        <f t="shared" si="33"/>
        <v/>
      </c>
      <c r="I529" s="310">
        <f>IF(ISBLANK($J$755),"",IF(ISBLANK($L$755),"",IF(Sep!$E33&gt;=$J$755,IF(Sep!$E33&lt;=$L$755,COUNTIF(Sep!L33:L33,"&gt;=0"),""),"")))</f>
        <v>0</v>
      </c>
      <c r="J529" s="300"/>
      <c r="K529" s="300"/>
      <c r="L529" s="300"/>
      <c r="M529" s="302"/>
    </row>
    <row r="530" spans="1:13" ht="9.9499999999999993" hidden="1" customHeight="1" x14ac:dyDescent="0.2">
      <c r="A530" s="301"/>
      <c r="B530" s="305"/>
      <c r="C530" s="305" t="str">
        <f>IF(ISBLANK($J$755),"",IF(ISBLANK($L$755),"",IF(Sep!$E34&gt;=$J$755,IF(Sep!$E34&lt;=$L$755,IF(ISBLANK(Sep!G34),"",Sep!G34),""),"")))</f>
        <v/>
      </c>
      <c r="D530" s="305" t="str">
        <f>IF(ISBLANK($J$755),"",IF(ISBLANK($L$755),"",IF(Sep!$E34&gt;=$J$755,IF(Sep!$E34&lt;=$L$755,IF(ISBLANK(Sep!I34),"",Sep!I34),""),"")))</f>
        <v/>
      </c>
      <c r="E530" s="305" t="str">
        <f>IF(ISBLANK($J$755),"",IF(ISBLANK($L$755),"",IF(Sep!$E34&gt;=$J$755,IF(Sep!$E34&lt;=$L$755,IF(ISBLANK(Sep!R34),"",Sep!R34),""),"")))</f>
        <v/>
      </c>
      <c r="F530" s="307" t="str">
        <f>IF(ISBLANK($J$755),"",IF(ISBLANK($L$755),"",IF(Sep!$E34&gt;=$J$755,IF(Sep!$E34&lt;=$L$755,IF(ISBLANK(Sep!S34),"",Sep!S34),""),"")))</f>
        <v/>
      </c>
      <c r="G530" s="308" t="str">
        <f t="shared" si="32"/>
        <v/>
      </c>
      <c r="H530" s="309" t="str">
        <f t="shared" si="33"/>
        <v/>
      </c>
      <c r="I530" s="310">
        <f>IF(ISBLANK($J$755),"",IF(ISBLANK($L$755),"",IF(Sep!$E34&gt;=$J$755,IF(Sep!$E34&lt;=$L$755,COUNTIF(Sep!L34:L34,"&gt;=0"),""),"")))</f>
        <v>0</v>
      </c>
      <c r="J530" s="300"/>
      <c r="K530" s="300"/>
      <c r="L530" s="300"/>
      <c r="M530" s="302"/>
    </row>
    <row r="531" spans="1:13" ht="9.9499999999999993" hidden="1" customHeight="1" x14ac:dyDescent="0.2">
      <c r="A531" s="301"/>
      <c r="B531" s="305"/>
      <c r="C531" s="305" t="str">
        <f>IF(ISBLANK($J$755),"",IF(ISBLANK($L$755),"",IF(Sep!$E35&gt;=$J$755,IF(Sep!$E35&lt;=$L$755,IF(ISBLANK(Sep!G35),"",Sep!G35),""),"")))</f>
        <v/>
      </c>
      <c r="D531" s="305" t="str">
        <f>IF(ISBLANK($J$755),"",IF(ISBLANK($L$755),"",IF(Sep!$E35&gt;=$J$755,IF(Sep!$E35&lt;=$L$755,IF(ISBLANK(Sep!I35),"",Sep!I35),""),"")))</f>
        <v/>
      </c>
      <c r="E531" s="305" t="str">
        <f>IF(ISBLANK($J$755),"",IF(ISBLANK($L$755),"",IF(Sep!$E35&gt;=$J$755,IF(Sep!$E35&lt;=$L$755,IF(ISBLANK(Sep!R35),"",Sep!R35),""),"")))</f>
        <v/>
      </c>
      <c r="F531" s="307" t="str">
        <f>IF(ISBLANK($J$755),"",IF(ISBLANK($L$755),"",IF(Sep!$E35&gt;=$J$755,IF(Sep!$E35&lt;=$L$755,IF(ISBLANK(Sep!S35),"",Sep!S35),""),"")))</f>
        <v/>
      </c>
      <c r="G531" s="308" t="str">
        <f t="shared" si="32"/>
        <v/>
      </c>
      <c r="H531" s="309" t="str">
        <f t="shared" si="33"/>
        <v/>
      </c>
      <c r="I531" s="310">
        <f>IF(ISBLANK($J$755),"",IF(ISBLANK($L$755),"",IF(Sep!$E35&gt;=$J$755,IF(Sep!$E35&lt;=$L$755,COUNTIF(Sep!L35:L35,"&gt;=0"),""),"")))</f>
        <v>0</v>
      </c>
      <c r="J531" s="300"/>
      <c r="K531" s="300"/>
      <c r="L531" s="300"/>
      <c r="M531" s="302"/>
    </row>
    <row r="532" spans="1:13" ht="9.9499999999999993" hidden="1" customHeight="1" x14ac:dyDescent="0.2">
      <c r="A532" s="301"/>
      <c r="B532" s="305"/>
      <c r="C532" s="305" t="str">
        <f>IF(ISBLANK($J$755),"",IF(ISBLANK($L$755),"",IF(Sep!$E36&gt;=$J$755,IF(Sep!$E36&lt;=$L$755,IF(ISBLANK(Sep!G36),"",Sep!G36),""),"")))</f>
        <v/>
      </c>
      <c r="D532" s="305" t="str">
        <f>IF(ISBLANK($J$755),"",IF(ISBLANK($L$755),"",IF(Sep!$E36&gt;=$J$755,IF(Sep!$E36&lt;=$L$755,IF(ISBLANK(Sep!I36),"",Sep!I36),""),"")))</f>
        <v/>
      </c>
      <c r="E532" s="305" t="str">
        <f>IF(ISBLANK($J$755),"",IF(ISBLANK($L$755),"",IF(Sep!$E36&gt;=$J$755,IF(Sep!$E36&lt;=$L$755,IF(ISBLANK(Sep!R36),"",Sep!R36),""),"")))</f>
        <v/>
      </c>
      <c r="F532" s="307" t="str">
        <f>IF(ISBLANK($J$755),"",IF(ISBLANK($L$755),"",IF(Sep!$E36&gt;=$J$755,IF(Sep!$E36&lt;=$L$755,IF(ISBLANK(Sep!S36),"",Sep!S36),""),"")))</f>
        <v/>
      </c>
      <c r="G532" s="308" t="str">
        <f t="shared" si="32"/>
        <v/>
      </c>
      <c r="H532" s="309" t="str">
        <f t="shared" si="33"/>
        <v/>
      </c>
      <c r="I532" s="310">
        <f>IF(ISBLANK($J$755),"",IF(ISBLANK($L$755),"",IF(Sep!$E36&gt;=$J$755,IF(Sep!$E36&lt;=$L$755,COUNTIF(Sep!L36:L36,"&gt;=0"),""),"")))</f>
        <v>0</v>
      </c>
      <c r="J532" s="300"/>
      <c r="K532" s="300"/>
      <c r="L532" s="300"/>
      <c r="M532" s="302"/>
    </row>
    <row r="533" spans="1:13" ht="9.9499999999999993" hidden="1" customHeight="1" x14ac:dyDescent="0.2">
      <c r="A533" s="301"/>
      <c r="B533" s="305"/>
      <c r="C533" s="305" t="str">
        <f>IF(ISBLANK($J$755),"",IF(ISBLANK($L$755),"",IF(Sep!$E37&gt;=$J$755,IF(Sep!$E37&lt;=$L$755,IF(ISBLANK(Sep!G37),"",Sep!G37),""),"")))</f>
        <v/>
      </c>
      <c r="D533" s="305" t="str">
        <f>IF(ISBLANK($J$755),"",IF(ISBLANK($L$755),"",IF(Sep!$E37&gt;=$J$755,IF(Sep!$E37&lt;=$L$755,IF(ISBLANK(Sep!I37),"",Sep!I37),""),"")))</f>
        <v/>
      </c>
      <c r="E533" s="305" t="str">
        <f>IF(ISBLANK($J$755),"",IF(ISBLANK($L$755),"",IF(Sep!$E37&gt;=$J$755,IF(Sep!$E37&lt;=$L$755,IF(ISBLANK(Sep!R37),"",Sep!R37),""),"")))</f>
        <v/>
      </c>
      <c r="F533" s="307" t="str">
        <f>IF(ISBLANK($J$755),"",IF(ISBLANK($L$755),"",IF(Sep!$E37&gt;=$J$755,IF(Sep!$E37&lt;=$L$755,IF(ISBLANK(Sep!S37),"",Sep!S37),""),"")))</f>
        <v/>
      </c>
      <c r="G533" s="308" t="str">
        <f t="shared" si="32"/>
        <v/>
      </c>
      <c r="H533" s="309" t="str">
        <f t="shared" si="33"/>
        <v/>
      </c>
      <c r="I533" s="310">
        <f>IF(ISBLANK($J$755),"",IF(ISBLANK($L$755),"",IF(Sep!$E37&gt;=$J$755,IF(Sep!$E37&lt;=$L$755,COUNTIF(Sep!L37:L37,"&gt;=0"),""),"")))</f>
        <v>0</v>
      </c>
      <c r="J533" s="300"/>
      <c r="K533" s="300"/>
      <c r="L533" s="300"/>
      <c r="M533" s="302"/>
    </row>
    <row r="534" spans="1:13" ht="9.9499999999999993" hidden="1" customHeight="1" x14ac:dyDescent="0.2">
      <c r="A534" s="301"/>
      <c r="B534" s="305"/>
      <c r="C534" s="305" t="str">
        <f>IF(ISBLANK($J$755),"",IF(ISBLANK($L$755),"",IF(Sep!$E38&gt;=$J$755,IF(Sep!$E38&lt;=$L$755,IF(ISBLANK(Sep!G38),"",Sep!G38),""),"")))</f>
        <v/>
      </c>
      <c r="D534" s="305" t="str">
        <f>IF(ISBLANK($J$755),"",IF(ISBLANK($L$755),"",IF(Sep!$E38&gt;=$J$755,IF(Sep!$E38&lt;=$L$755,IF(ISBLANK(Sep!I38),"",Sep!I38),""),"")))</f>
        <v/>
      </c>
      <c r="E534" s="305" t="str">
        <f>IF(ISBLANK($J$755),"",IF(ISBLANK($L$755),"",IF(Sep!$E38&gt;=$J$755,IF(Sep!$E38&lt;=$L$755,IF(ISBLANK(Sep!R38),"",Sep!R38),""),"")))</f>
        <v/>
      </c>
      <c r="F534" s="307" t="str">
        <f>IF(ISBLANK($J$755),"",IF(ISBLANK($L$755),"",IF(Sep!$E38&gt;=$J$755,IF(Sep!$E38&lt;=$L$755,IF(ISBLANK(Sep!S38),"",Sep!S38),""),"")))</f>
        <v/>
      </c>
      <c r="G534" s="308" t="str">
        <f t="shared" si="32"/>
        <v/>
      </c>
      <c r="H534" s="309" t="str">
        <f t="shared" si="33"/>
        <v/>
      </c>
      <c r="I534" s="310">
        <f>IF(ISBLANK($J$755),"",IF(ISBLANK($L$755),"",IF(Sep!$E38&gt;=$J$755,IF(Sep!$E38&lt;=$L$755,COUNTIF(Sep!L38:L38,"&gt;=0"),""),"")))</f>
        <v>0</v>
      </c>
      <c r="J534" s="300"/>
      <c r="K534" s="300"/>
      <c r="L534" s="300"/>
      <c r="M534" s="302"/>
    </row>
    <row r="535" spans="1:13" ht="9.9499999999999993" hidden="1" customHeight="1" x14ac:dyDescent="0.2">
      <c r="A535" s="301"/>
      <c r="B535" s="305"/>
      <c r="C535" s="305" t="str">
        <f>IF(ISBLANK($J$755),"",IF(ISBLANK($L$755),"",IF(Sep!$E39&gt;=$J$755,IF(Sep!$E39&lt;=$L$755,IF(ISBLANK(Sep!G39),"",Sep!G39),""),"")))</f>
        <v/>
      </c>
      <c r="D535" s="305" t="str">
        <f>IF(ISBLANK($J$755),"",IF(ISBLANK($L$755),"",IF(Sep!$E39&gt;=$J$755,IF(Sep!$E39&lt;=$L$755,IF(ISBLANK(Sep!I39),"",Sep!I39),""),"")))</f>
        <v/>
      </c>
      <c r="E535" s="305" t="str">
        <f>IF(ISBLANK($J$755),"",IF(ISBLANK($L$755),"",IF(Sep!$E39&gt;=$J$755,IF(Sep!$E39&lt;=$L$755,IF(ISBLANK(Sep!R39),"",Sep!R39),""),"")))</f>
        <v/>
      </c>
      <c r="F535" s="307" t="str">
        <f>IF(ISBLANK($J$755),"",IF(ISBLANK($L$755),"",IF(Sep!$E39&gt;=$J$755,IF(Sep!$E39&lt;=$L$755,IF(ISBLANK(Sep!S39),"",Sep!S39),""),"")))</f>
        <v/>
      </c>
      <c r="G535" s="308" t="str">
        <f t="shared" si="32"/>
        <v/>
      </c>
      <c r="H535" s="309" t="str">
        <f t="shared" si="33"/>
        <v/>
      </c>
      <c r="I535" s="310" t="str">
        <f>IF(ISBLANK($J$755),"",IF(ISBLANK($L$755),"",IF(Sep!$E39&gt;=$J$755,IF(Sep!$E39&lt;=$L$755,COUNTIF(Sep!L39:L39,"&gt;=0"),""),"")))</f>
        <v/>
      </c>
      <c r="J535" s="300"/>
      <c r="K535" s="300"/>
      <c r="L535" s="300"/>
      <c r="M535" s="302"/>
    </row>
    <row r="536" spans="1:13" ht="9.9499999999999993" hidden="1" customHeight="1" x14ac:dyDescent="0.2">
      <c r="A536" s="301"/>
      <c r="B536" s="305" t="s">
        <v>349</v>
      </c>
      <c r="C536" s="305" t="str">
        <f>IF(ISBLANK($J$755),"",IF(ISBLANK($L$755),"",IF(Sep!$E43&gt;=$J$755,IF(Sep!$E43&lt;=$L$755,IF(ISBLANK(Sep!G43),"",Sep!G43),""),"")))</f>
        <v/>
      </c>
      <c r="D536" s="305"/>
      <c r="E536" s="305" t="str">
        <f>IF(ISBLANK($J$755),"",IF(ISBLANK($L$755),"",IF(Sep!$E43&gt;=$J$755,IF(Sep!$E43&lt;=$L$755,IF(ISBLANK(Sep!R43),"",Sep!R43),""),"")))</f>
        <v/>
      </c>
      <c r="F536" s="307" t="str">
        <f>IF(ISBLANK($J$755),"",IF(ISBLANK($L$755),"",IF(Sep!$E43&gt;=$J$755,IF(Sep!$E43&lt;=$L$755,IF(ISBLANK(Sep!S43),"",Sep!S43),""),"")))</f>
        <v/>
      </c>
      <c r="G536" s="308" t="str">
        <f>IF(ISNUMBER(F536),IF(F536=0,"",IF(E536=0,"",F536/E536)),"")</f>
        <v/>
      </c>
      <c r="H536" s="309" t="str">
        <f>IF(ISNUMBER(G536),IF(G536=0,"",IF(F536=0,"",E536/F536/24)),"")</f>
        <v/>
      </c>
      <c r="I536" s="310" t="str">
        <f>IF(ISBLANK($J$755),"",IF(ISBLANK($L$755),"",IF(Sep!$E43&gt;=$J$755,IF(Sep!$E43&lt;=$L$755,COUNTIF(Sep!L43:L43,"&gt;=0"),""),"")))</f>
        <v/>
      </c>
      <c r="J536" s="300"/>
      <c r="K536" s="300"/>
      <c r="L536" s="300"/>
      <c r="M536" s="302"/>
    </row>
    <row r="537" spans="1:13" ht="9.9499999999999993" hidden="1" customHeight="1" x14ac:dyDescent="0.2">
      <c r="A537" s="301"/>
      <c r="B537" s="305"/>
      <c r="C537" s="305" t="str">
        <f>IF(ISBLANK($J$755),"",IF(ISBLANK($L$755),"",IF(Sep!$E44&gt;=$J$755,IF(Sep!$E44&lt;=$L$755,IF(ISBLANK(Sep!G44),"",Sep!G44),""),"")))</f>
        <v/>
      </c>
      <c r="D537" s="305"/>
      <c r="E537" s="305" t="str">
        <f>IF(ISBLANK($J$755),"",IF(ISBLANK($L$755),"",IF(Sep!$E44&gt;=$J$755,IF(Sep!$E44&lt;=$L$755,IF(ISBLANK(Sep!R44),"",Sep!R44),""),"")))</f>
        <v/>
      </c>
      <c r="F537" s="307" t="str">
        <f>IF(ISBLANK($J$755),"",IF(ISBLANK($L$755),"",IF(Sep!$E44&gt;=$J$755,IF(Sep!$E44&lt;=$L$755,IF(ISBLANK(Sep!S44),"",Sep!S44),""),"")))</f>
        <v/>
      </c>
      <c r="G537" s="308" t="str">
        <f t="shared" ref="G537:G566" si="34">IF(ISNUMBER(F537),IF(F537=0,"",IF(E537=0,"",F537/E537)),"")</f>
        <v/>
      </c>
      <c r="H537" s="309" t="str">
        <f t="shared" ref="H537:H566" si="35">IF(ISNUMBER(G537),IF(G537=0,"",IF(F537=0,"",E537/F537/24)),"")</f>
        <v/>
      </c>
      <c r="I537" s="310" t="str">
        <f>IF(ISBLANK($J$755),"",IF(ISBLANK($L$755),"",IF(Sep!$E44&gt;=$J$755,IF(Sep!$E44&lt;=$L$755,COUNTIF(Sep!L44:L44,"&gt;=0"),""),"")))</f>
        <v/>
      </c>
      <c r="J537" s="300"/>
      <c r="K537" s="300"/>
      <c r="L537" s="300"/>
      <c r="M537" s="302"/>
    </row>
    <row r="538" spans="1:13" ht="9.9499999999999993" hidden="1" customHeight="1" x14ac:dyDescent="0.2">
      <c r="A538" s="301"/>
      <c r="B538" s="305"/>
      <c r="C538" s="305" t="str">
        <f>IF(ISBLANK($J$755),"",IF(ISBLANK($L$755),"",IF(Sep!$E45&gt;=$J$755,IF(Sep!$E45&lt;=$L$755,IF(ISBLANK(Sep!G45),"",Sep!G45),""),"")))</f>
        <v/>
      </c>
      <c r="D538" s="305"/>
      <c r="E538" s="305" t="str">
        <f>IF(ISBLANK($J$755),"",IF(ISBLANK($L$755),"",IF(Sep!$E45&gt;=$J$755,IF(Sep!$E45&lt;=$L$755,IF(ISBLANK(Sep!R45),"",Sep!R45),""),"")))</f>
        <v/>
      </c>
      <c r="F538" s="307" t="str">
        <f>IF(ISBLANK($J$755),"",IF(ISBLANK($L$755),"",IF(Sep!$E45&gt;=$J$755,IF(Sep!$E45&lt;=$L$755,IF(ISBLANK(Sep!S45),"",Sep!S45),""),"")))</f>
        <v/>
      </c>
      <c r="G538" s="308" t="str">
        <f t="shared" si="34"/>
        <v/>
      </c>
      <c r="H538" s="309" t="str">
        <f t="shared" si="35"/>
        <v/>
      </c>
      <c r="I538" s="310" t="str">
        <f>IF(ISBLANK($J$755),"",IF(ISBLANK($L$755),"",IF(Sep!$E45&gt;=$J$755,IF(Sep!$E45&lt;=$L$755,COUNTIF(Sep!L45:L45,"&gt;=0"),""),"")))</f>
        <v/>
      </c>
      <c r="J538" s="300"/>
      <c r="K538" s="300"/>
      <c r="L538" s="300"/>
      <c r="M538" s="302"/>
    </row>
    <row r="539" spans="1:13" ht="9.9499999999999993" hidden="1" customHeight="1" x14ac:dyDescent="0.2">
      <c r="A539" s="301"/>
      <c r="B539" s="305"/>
      <c r="C539" s="305" t="str">
        <f>IF(ISBLANK($J$755),"",IF(ISBLANK($L$755),"",IF(Sep!$E46&gt;=$J$755,IF(Sep!$E46&lt;=$L$755,IF(ISBLANK(Sep!G46),"",Sep!G46),""),"")))</f>
        <v/>
      </c>
      <c r="D539" s="305"/>
      <c r="E539" s="305" t="str">
        <f>IF(ISBLANK($J$755),"",IF(ISBLANK($L$755),"",IF(Sep!$E46&gt;=$J$755,IF(Sep!$E46&lt;=$L$755,IF(ISBLANK(Sep!R46),"",Sep!R46),""),"")))</f>
        <v/>
      </c>
      <c r="F539" s="307" t="str">
        <f>IF(ISBLANK($J$755),"",IF(ISBLANK($L$755),"",IF(Sep!$E46&gt;=$J$755,IF(Sep!$E46&lt;=$L$755,IF(ISBLANK(Sep!S46),"",Sep!S46),""),"")))</f>
        <v/>
      </c>
      <c r="G539" s="308" t="str">
        <f t="shared" si="34"/>
        <v/>
      </c>
      <c r="H539" s="309" t="str">
        <f t="shared" si="35"/>
        <v/>
      </c>
      <c r="I539" s="310" t="str">
        <f>IF(ISBLANK($J$755),"",IF(ISBLANK($L$755),"",IF(Sep!$E46&gt;=$J$755,IF(Sep!$E46&lt;=$L$755,COUNTIF(Sep!L46:L46,"&gt;=0"),""),"")))</f>
        <v/>
      </c>
      <c r="J539" s="300"/>
      <c r="K539" s="300"/>
      <c r="L539" s="300"/>
      <c r="M539" s="302"/>
    </row>
    <row r="540" spans="1:13" ht="9.9499999999999993" hidden="1" customHeight="1" x14ac:dyDescent="0.2">
      <c r="A540" s="301"/>
      <c r="B540" s="305"/>
      <c r="C540" s="305" t="str">
        <f>IF(ISBLANK($J$755),"",IF(ISBLANK($L$755),"",IF(Sep!$E47&gt;=$J$755,IF(Sep!$E47&lt;=$L$755,IF(ISBLANK(Sep!G47),"",Sep!G47),""),"")))</f>
        <v/>
      </c>
      <c r="D540" s="305"/>
      <c r="E540" s="305" t="str">
        <f>IF(ISBLANK($J$755),"",IF(ISBLANK($L$755),"",IF(Sep!$E47&gt;=$J$755,IF(Sep!$E47&lt;=$L$755,IF(ISBLANK(Sep!R47),"",Sep!R47),""),"")))</f>
        <v/>
      </c>
      <c r="F540" s="307" t="str">
        <f>IF(ISBLANK($J$755),"",IF(ISBLANK($L$755),"",IF(Sep!$E47&gt;=$J$755,IF(Sep!$E47&lt;=$L$755,IF(ISBLANK(Sep!S47),"",Sep!S47),""),"")))</f>
        <v/>
      </c>
      <c r="G540" s="308" t="str">
        <f t="shared" si="34"/>
        <v/>
      </c>
      <c r="H540" s="309" t="str">
        <f t="shared" si="35"/>
        <v/>
      </c>
      <c r="I540" s="310" t="str">
        <f>IF(ISBLANK($J$755),"",IF(ISBLANK($L$755),"",IF(Sep!$E47&gt;=$J$755,IF(Sep!$E47&lt;=$L$755,COUNTIF(Sep!L47:L47,"&gt;=0"),""),"")))</f>
        <v/>
      </c>
      <c r="J540" s="300"/>
      <c r="K540" s="300"/>
      <c r="L540" s="300"/>
      <c r="M540" s="302"/>
    </row>
    <row r="541" spans="1:13" ht="9.9499999999999993" hidden="1" customHeight="1" x14ac:dyDescent="0.2">
      <c r="A541" s="301"/>
      <c r="B541" s="305"/>
      <c r="C541" s="305" t="str">
        <f>IF(ISBLANK($J$755),"",IF(ISBLANK($L$755),"",IF(Sep!$E48&gt;=$J$755,IF(Sep!$E48&lt;=$L$755,IF(ISBLANK(Sep!G48),"",Sep!G48),""),"")))</f>
        <v/>
      </c>
      <c r="D541" s="305"/>
      <c r="E541" s="305" t="str">
        <f>IF(ISBLANK($J$755),"",IF(ISBLANK($L$755),"",IF(Sep!$E48&gt;=$J$755,IF(Sep!$E48&lt;=$L$755,IF(ISBLANK(Sep!R48),"",Sep!R48),""),"")))</f>
        <v/>
      </c>
      <c r="F541" s="307" t="str">
        <f>IF(ISBLANK($J$755),"",IF(ISBLANK($L$755),"",IF(Sep!$E48&gt;=$J$755,IF(Sep!$E48&lt;=$L$755,IF(ISBLANK(Sep!S48),"",Sep!S48),""),"")))</f>
        <v/>
      </c>
      <c r="G541" s="308" t="str">
        <f t="shared" si="34"/>
        <v/>
      </c>
      <c r="H541" s="309" t="str">
        <f t="shared" si="35"/>
        <v/>
      </c>
      <c r="I541" s="310" t="str">
        <f>IF(ISBLANK($J$755),"",IF(ISBLANK($L$755),"",IF(Sep!$E48&gt;=$J$755,IF(Sep!$E48&lt;=$L$755,COUNTIF(Sep!L48:L48,"&gt;=0"),""),"")))</f>
        <v/>
      </c>
      <c r="J541" s="300"/>
      <c r="K541" s="300"/>
      <c r="L541" s="300"/>
      <c r="M541" s="302"/>
    </row>
    <row r="542" spans="1:13" ht="9.9499999999999993" hidden="1" customHeight="1" x14ac:dyDescent="0.2">
      <c r="A542" s="301"/>
      <c r="B542" s="305"/>
      <c r="C542" s="305" t="str">
        <f>IF(ISBLANK($J$755),"",IF(ISBLANK($L$755),"",IF(Sep!$E49&gt;=$J$755,IF(Sep!$E49&lt;=$L$755,IF(ISBLANK(Sep!G49),"",Sep!G49),""),"")))</f>
        <v/>
      </c>
      <c r="D542" s="305"/>
      <c r="E542" s="305" t="str">
        <f>IF(ISBLANK($J$755),"",IF(ISBLANK($L$755),"",IF(Sep!$E49&gt;=$J$755,IF(Sep!$E49&lt;=$L$755,IF(ISBLANK(Sep!R49),"",Sep!R49),""),"")))</f>
        <v/>
      </c>
      <c r="F542" s="307" t="str">
        <f>IF(ISBLANK($J$755),"",IF(ISBLANK($L$755),"",IF(Sep!$E49&gt;=$J$755,IF(Sep!$E49&lt;=$L$755,IF(ISBLANK(Sep!S49),"",Sep!S49),""),"")))</f>
        <v/>
      </c>
      <c r="G542" s="308" t="str">
        <f t="shared" si="34"/>
        <v/>
      </c>
      <c r="H542" s="309" t="str">
        <f t="shared" si="35"/>
        <v/>
      </c>
      <c r="I542" s="310" t="str">
        <f>IF(ISBLANK($J$755),"",IF(ISBLANK($L$755),"",IF(Sep!$E49&gt;=$J$755,IF(Sep!$E49&lt;=$L$755,COUNTIF(Sep!L49:L49,"&gt;=0"),""),"")))</f>
        <v/>
      </c>
      <c r="J542" s="300"/>
      <c r="K542" s="300"/>
      <c r="L542" s="300"/>
      <c r="M542" s="302"/>
    </row>
    <row r="543" spans="1:13" ht="9.9499999999999993" hidden="1" customHeight="1" x14ac:dyDescent="0.2">
      <c r="A543" s="301"/>
      <c r="B543" s="305"/>
      <c r="C543" s="305" t="str">
        <f>IF(ISBLANK($J$755),"",IF(ISBLANK($L$755),"",IF(Sep!$E50&gt;=$J$755,IF(Sep!$E50&lt;=$L$755,IF(ISBLANK(Sep!G50),"",Sep!G50),""),"")))</f>
        <v/>
      </c>
      <c r="D543" s="305"/>
      <c r="E543" s="305" t="str">
        <f>IF(ISBLANK($J$755),"",IF(ISBLANK($L$755),"",IF(Sep!$E50&gt;=$J$755,IF(Sep!$E50&lt;=$L$755,IF(ISBLANK(Sep!R50),"",Sep!R50),""),"")))</f>
        <v/>
      </c>
      <c r="F543" s="307" t="str">
        <f>IF(ISBLANK($J$755),"",IF(ISBLANK($L$755),"",IF(Sep!$E50&gt;=$J$755,IF(Sep!$E50&lt;=$L$755,IF(ISBLANK(Sep!S50),"",Sep!S50),""),"")))</f>
        <v/>
      </c>
      <c r="G543" s="308" t="str">
        <f t="shared" si="34"/>
        <v/>
      </c>
      <c r="H543" s="309" t="str">
        <f t="shared" si="35"/>
        <v/>
      </c>
      <c r="I543" s="310" t="str">
        <f>IF(ISBLANK($J$755),"",IF(ISBLANK($L$755),"",IF(Sep!$E50&gt;=$J$755,IF(Sep!$E50&lt;=$L$755,COUNTIF(Sep!L50:L50,"&gt;=0"),""),"")))</f>
        <v/>
      </c>
      <c r="J543" s="300"/>
      <c r="K543" s="300"/>
      <c r="L543" s="300"/>
      <c r="M543" s="302"/>
    </row>
    <row r="544" spans="1:13" ht="9.9499999999999993" hidden="1" customHeight="1" x14ac:dyDescent="0.2">
      <c r="A544" s="301"/>
      <c r="B544" s="305"/>
      <c r="C544" s="305" t="str">
        <f>IF(ISBLANK($J$755),"",IF(ISBLANK($L$755),"",IF(Sep!$E51&gt;=$J$755,IF(Sep!$E51&lt;=$L$755,IF(ISBLANK(Sep!G51),"",Sep!G51),""),"")))</f>
        <v/>
      </c>
      <c r="D544" s="305"/>
      <c r="E544" s="305" t="str">
        <f>IF(ISBLANK($J$755),"",IF(ISBLANK($L$755),"",IF(Sep!$E51&gt;=$J$755,IF(Sep!$E51&lt;=$L$755,IF(ISBLANK(Sep!R51),"",Sep!R51),""),"")))</f>
        <v/>
      </c>
      <c r="F544" s="307" t="str">
        <f>IF(ISBLANK($J$755),"",IF(ISBLANK($L$755),"",IF(Sep!$E51&gt;=$J$755,IF(Sep!$E51&lt;=$L$755,IF(ISBLANK(Sep!S51),"",Sep!S51),""),"")))</f>
        <v/>
      </c>
      <c r="G544" s="308" t="str">
        <f t="shared" si="34"/>
        <v/>
      </c>
      <c r="H544" s="309" t="str">
        <f t="shared" si="35"/>
        <v/>
      </c>
      <c r="I544" s="310" t="str">
        <f>IF(ISBLANK($J$755),"",IF(ISBLANK($L$755),"",IF(Sep!$E51&gt;=$J$755,IF(Sep!$E51&lt;=$L$755,COUNTIF(Sep!L51:L51,"&gt;=0"),""),"")))</f>
        <v/>
      </c>
      <c r="J544" s="300"/>
      <c r="K544" s="300"/>
      <c r="L544" s="300"/>
      <c r="M544" s="302"/>
    </row>
    <row r="545" spans="1:13" ht="9.9499999999999993" hidden="1" customHeight="1" x14ac:dyDescent="0.2">
      <c r="A545" s="301"/>
      <c r="B545" s="305"/>
      <c r="C545" s="305" t="str">
        <f>IF(ISBLANK($J$755),"",IF(ISBLANK($L$755),"",IF(Sep!$E52&gt;=$J$755,IF(Sep!$E52&lt;=$L$755,IF(ISBLANK(Sep!G52),"",Sep!G52),""),"")))</f>
        <v/>
      </c>
      <c r="D545" s="305"/>
      <c r="E545" s="305" t="str">
        <f>IF(ISBLANK($J$755),"",IF(ISBLANK($L$755),"",IF(Sep!$E52&gt;=$J$755,IF(Sep!$E52&lt;=$L$755,IF(ISBLANK(Sep!R52),"",Sep!R52),""),"")))</f>
        <v/>
      </c>
      <c r="F545" s="307" t="str">
        <f>IF(ISBLANK($J$755),"",IF(ISBLANK($L$755),"",IF(Sep!$E52&gt;=$J$755,IF(Sep!$E52&lt;=$L$755,IF(ISBLANK(Sep!S52),"",Sep!S52),""),"")))</f>
        <v/>
      </c>
      <c r="G545" s="308" t="str">
        <f t="shared" si="34"/>
        <v/>
      </c>
      <c r="H545" s="309" t="str">
        <f t="shared" si="35"/>
        <v/>
      </c>
      <c r="I545" s="310" t="str">
        <f>IF(ISBLANK($J$755),"",IF(ISBLANK($L$755),"",IF(Sep!$E52&gt;=$J$755,IF(Sep!$E52&lt;=$L$755,COUNTIF(Sep!L52:L52,"&gt;=0"),""),"")))</f>
        <v/>
      </c>
      <c r="J545" s="300"/>
      <c r="K545" s="300"/>
      <c r="L545" s="300"/>
      <c r="M545" s="302"/>
    </row>
    <row r="546" spans="1:13" ht="9.9499999999999993" hidden="1" customHeight="1" x14ac:dyDescent="0.2">
      <c r="A546" s="301"/>
      <c r="B546" s="305"/>
      <c r="C546" s="305" t="str">
        <f>IF(ISBLANK($J$755),"",IF(ISBLANK($L$755),"",IF(Sep!$E53&gt;=$J$755,IF(Sep!$E53&lt;=$L$755,IF(ISBLANK(Sep!G53),"",Sep!G53),""),"")))</f>
        <v/>
      </c>
      <c r="D546" s="305"/>
      <c r="E546" s="305" t="str">
        <f>IF(ISBLANK($J$755),"",IF(ISBLANK($L$755),"",IF(Sep!$E53&gt;=$J$755,IF(Sep!$E53&lt;=$L$755,IF(ISBLANK(Sep!R53),"",Sep!R53),""),"")))</f>
        <v/>
      </c>
      <c r="F546" s="307" t="str">
        <f>IF(ISBLANK($J$755),"",IF(ISBLANK($L$755),"",IF(Sep!$E53&gt;=$J$755,IF(Sep!$E53&lt;=$L$755,IF(ISBLANK(Sep!S53),"",Sep!S53),""),"")))</f>
        <v/>
      </c>
      <c r="G546" s="308" t="str">
        <f t="shared" si="34"/>
        <v/>
      </c>
      <c r="H546" s="309" t="str">
        <f t="shared" si="35"/>
        <v/>
      </c>
      <c r="I546" s="310" t="str">
        <f>IF(ISBLANK($J$755),"",IF(ISBLANK($L$755),"",IF(Sep!$E53&gt;=$J$755,IF(Sep!$E53&lt;=$L$755,COUNTIF(Sep!L53:L53,"&gt;=0"),""),"")))</f>
        <v/>
      </c>
      <c r="J546" s="300"/>
      <c r="K546" s="300"/>
      <c r="L546" s="300"/>
      <c r="M546" s="302"/>
    </row>
    <row r="547" spans="1:13" ht="9.9499999999999993" hidden="1" customHeight="1" x14ac:dyDescent="0.2">
      <c r="A547" s="301"/>
      <c r="B547" s="305"/>
      <c r="C547" s="305" t="str">
        <f>IF(ISBLANK($J$755),"",IF(ISBLANK($L$755),"",IF(Sep!$E54&gt;=$J$755,IF(Sep!$E54&lt;=$L$755,IF(ISBLANK(Sep!G54),"",Sep!G54),""),"")))</f>
        <v/>
      </c>
      <c r="D547" s="305"/>
      <c r="E547" s="305" t="str">
        <f>IF(ISBLANK($J$755),"",IF(ISBLANK($L$755),"",IF(Sep!$E54&gt;=$J$755,IF(Sep!$E54&lt;=$L$755,IF(ISBLANK(Sep!R54),"",Sep!R54),""),"")))</f>
        <v/>
      </c>
      <c r="F547" s="307" t="str">
        <f>IF(ISBLANK($J$755),"",IF(ISBLANK($L$755),"",IF(Sep!$E54&gt;=$J$755,IF(Sep!$E54&lt;=$L$755,IF(ISBLANK(Sep!S54),"",Sep!S54),""),"")))</f>
        <v/>
      </c>
      <c r="G547" s="308" t="str">
        <f t="shared" si="34"/>
        <v/>
      </c>
      <c r="H547" s="309" t="str">
        <f t="shared" si="35"/>
        <v/>
      </c>
      <c r="I547" s="310" t="str">
        <f>IF(ISBLANK($J$755),"",IF(ISBLANK($L$755),"",IF(Sep!$E54&gt;=$J$755,IF(Sep!$E54&lt;=$L$755,COUNTIF(Sep!L54:L54,"&gt;=0"),""),"")))</f>
        <v/>
      </c>
      <c r="J547" s="300"/>
      <c r="K547" s="300"/>
      <c r="L547" s="300"/>
      <c r="M547" s="302"/>
    </row>
    <row r="548" spans="1:13" ht="9.9499999999999993" hidden="1" customHeight="1" x14ac:dyDescent="0.2">
      <c r="A548" s="301"/>
      <c r="B548" s="305"/>
      <c r="C548" s="305" t="str">
        <f>IF(ISBLANK($J$755),"",IF(ISBLANK($L$755),"",IF(Sep!$E55&gt;=$J$755,IF(Sep!$E55&lt;=$L$755,IF(ISBLANK(Sep!G55),"",Sep!G55),""),"")))</f>
        <v/>
      </c>
      <c r="D548" s="305"/>
      <c r="E548" s="305" t="str">
        <f>IF(ISBLANK($J$755),"",IF(ISBLANK($L$755),"",IF(Sep!$E55&gt;=$J$755,IF(Sep!$E55&lt;=$L$755,IF(ISBLANK(Sep!R55),"",Sep!R55),""),"")))</f>
        <v/>
      </c>
      <c r="F548" s="307" t="str">
        <f>IF(ISBLANK($J$755),"",IF(ISBLANK($L$755),"",IF(Sep!$E55&gt;=$J$755,IF(Sep!$E55&lt;=$L$755,IF(ISBLANK(Sep!S55),"",Sep!S55),""),"")))</f>
        <v/>
      </c>
      <c r="G548" s="308" t="str">
        <f t="shared" si="34"/>
        <v/>
      </c>
      <c r="H548" s="309" t="str">
        <f t="shared" si="35"/>
        <v/>
      </c>
      <c r="I548" s="310" t="str">
        <f>IF(ISBLANK($J$755),"",IF(ISBLANK($L$755),"",IF(Sep!$E55&gt;=$J$755,IF(Sep!$E55&lt;=$L$755,COUNTIF(Sep!L55:L55,"&gt;=0"),""),"")))</f>
        <v/>
      </c>
      <c r="J548" s="300"/>
      <c r="K548" s="300"/>
      <c r="L548" s="300"/>
      <c r="M548" s="302"/>
    </row>
    <row r="549" spans="1:13" ht="9.9499999999999993" hidden="1" customHeight="1" x14ac:dyDescent="0.2">
      <c r="A549" s="301"/>
      <c r="B549" s="305"/>
      <c r="C549" s="305" t="str">
        <f>IF(ISBLANK($J$755),"",IF(ISBLANK($L$755),"",IF(Sep!$E56&gt;=$J$755,IF(Sep!$E56&lt;=$L$755,IF(ISBLANK(Sep!G56),"",Sep!G56),""),"")))</f>
        <v/>
      </c>
      <c r="D549" s="305"/>
      <c r="E549" s="305" t="str">
        <f>IF(ISBLANK($J$755),"",IF(ISBLANK($L$755),"",IF(Sep!$E56&gt;=$J$755,IF(Sep!$E56&lt;=$L$755,IF(ISBLANK(Sep!R56),"",Sep!R56),""),"")))</f>
        <v/>
      </c>
      <c r="F549" s="307" t="str">
        <f>IF(ISBLANK($J$755),"",IF(ISBLANK($L$755),"",IF(Sep!$E56&gt;=$J$755,IF(Sep!$E56&lt;=$L$755,IF(ISBLANK(Sep!S56),"",Sep!S56),""),"")))</f>
        <v/>
      </c>
      <c r="G549" s="308" t="str">
        <f t="shared" si="34"/>
        <v/>
      </c>
      <c r="H549" s="309" t="str">
        <f t="shared" si="35"/>
        <v/>
      </c>
      <c r="I549" s="310" t="str">
        <f>IF(ISBLANK($J$755),"",IF(ISBLANK($L$755),"",IF(Sep!$E56&gt;=$J$755,IF(Sep!$E56&lt;=$L$755,COUNTIF(Sep!L56:L56,"&gt;=0"),""),"")))</f>
        <v/>
      </c>
      <c r="J549" s="300"/>
      <c r="K549" s="300"/>
      <c r="L549" s="300"/>
      <c r="M549" s="302"/>
    </row>
    <row r="550" spans="1:13" ht="9.9499999999999993" hidden="1" customHeight="1" x14ac:dyDescent="0.2">
      <c r="A550" s="301"/>
      <c r="B550" s="305"/>
      <c r="C550" s="305" t="str">
        <f>IF(ISBLANK($J$755),"",IF(ISBLANK($L$755),"",IF(Sep!$E57&gt;=$J$755,IF(Sep!$E57&lt;=$L$755,IF(ISBLANK(Sep!G57),"",Sep!G57),""),"")))</f>
        <v/>
      </c>
      <c r="D550" s="305"/>
      <c r="E550" s="305" t="str">
        <f>IF(ISBLANK($J$755),"",IF(ISBLANK($L$755),"",IF(Sep!$E57&gt;=$J$755,IF(Sep!$E57&lt;=$L$755,IF(ISBLANK(Sep!R57),"",Sep!R57),""),"")))</f>
        <v/>
      </c>
      <c r="F550" s="307" t="str">
        <f>IF(ISBLANK($J$755),"",IF(ISBLANK($L$755),"",IF(Sep!$E57&gt;=$J$755,IF(Sep!$E57&lt;=$L$755,IF(ISBLANK(Sep!S57),"",Sep!S57),""),"")))</f>
        <v/>
      </c>
      <c r="G550" s="308" t="str">
        <f t="shared" si="34"/>
        <v/>
      </c>
      <c r="H550" s="309" t="str">
        <f t="shared" si="35"/>
        <v/>
      </c>
      <c r="I550" s="310" t="str">
        <f>IF(ISBLANK($J$755),"",IF(ISBLANK($L$755),"",IF(Sep!$E57&gt;=$J$755,IF(Sep!$E57&lt;=$L$755,COUNTIF(Sep!L57:L57,"&gt;=0"),""),"")))</f>
        <v/>
      </c>
      <c r="J550" s="300"/>
      <c r="K550" s="300"/>
      <c r="L550" s="300"/>
      <c r="M550" s="302"/>
    </row>
    <row r="551" spans="1:13" ht="9.9499999999999993" hidden="1" customHeight="1" x14ac:dyDescent="0.2">
      <c r="A551" s="301"/>
      <c r="B551" s="305"/>
      <c r="C551" s="305" t="str">
        <f>IF(ISBLANK($J$755),"",IF(ISBLANK($L$755),"",IF(Sep!$E58&gt;=$J$755,IF(Sep!$E58&lt;=$L$755,IF(ISBLANK(Sep!G58),"",Sep!G58),""),"")))</f>
        <v/>
      </c>
      <c r="D551" s="305"/>
      <c r="E551" s="305" t="str">
        <f>IF(ISBLANK($J$755),"",IF(ISBLANK($L$755),"",IF(Sep!$E58&gt;=$J$755,IF(Sep!$E58&lt;=$L$755,IF(ISBLANK(Sep!R58),"",Sep!R58),""),"")))</f>
        <v/>
      </c>
      <c r="F551" s="307" t="str">
        <f>IF(ISBLANK($J$755),"",IF(ISBLANK($L$755),"",IF(Sep!$E58&gt;=$J$755,IF(Sep!$E58&lt;=$L$755,IF(ISBLANK(Sep!S58),"",Sep!S58),""),"")))</f>
        <v/>
      </c>
      <c r="G551" s="308" t="str">
        <f t="shared" si="34"/>
        <v/>
      </c>
      <c r="H551" s="309" t="str">
        <f t="shared" si="35"/>
        <v/>
      </c>
      <c r="I551" s="310" t="str">
        <f>IF(ISBLANK($J$755),"",IF(ISBLANK($L$755),"",IF(Sep!$E58&gt;=$J$755,IF(Sep!$E58&lt;=$L$755,COUNTIF(Sep!L58:L58,"&gt;=0"),""),"")))</f>
        <v/>
      </c>
      <c r="J551" s="300"/>
      <c r="K551" s="300"/>
      <c r="L551" s="300"/>
      <c r="M551" s="302"/>
    </row>
    <row r="552" spans="1:13" ht="9.9499999999999993" hidden="1" customHeight="1" x14ac:dyDescent="0.2">
      <c r="A552" s="301"/>
      <c r="B552" s="305"/>
      <c r="C552" s="305" t="str">
        <f>IF(ISBLANK($J$755),"",IF(ISBLANK($L$755),"",IF(Sep!$E59&gt;=$J$755,IF(Sep!$E59&lt;=$L$755,IF(ISBLANK(Sep!G59),"",Sep!G59),""),"")))</f>
        <v/>
      </c>
      <c r="D552" s="305"/>
      <c r="E552" s="305" t="str">
        <f>IF(ISBLANK($J$755),"",IF(ISBLANK($L$755),"",IF(Sep!$E59&gt;=$J$755,IF(Sep!$E59&lt;=$L$755,IF(ISBLANK(Sep!R59),"",Sep!R59),""),"")))</f>
        <v/>
      </c>
      <c r="F552" s="307" t="str">
        <f>IF(ISBLANK($J$755),"",IF(ISBLANK($L$755),"",IF(Sep!$E59&gt;=$J$755,IF(Sep!$E59&lt;=$L$755,IF(ISBLANK(Sep!S59),"",Sep!S59),""),"")))</f>
        <v/>
      </c>
      <c r="G552" s="308" t="str">
        <f t="shared" si="34"/>
        <v/>
      </c>
      <c r="H552" s="309" t="str">
        <f t="shared" si="35"/>
        <v/>
      </c>
      <c r="I552" s="310" t="str">
        <f>IF(ISBLANK($J$755),"",IF(ISBLANK($L$755),"",IF(Sep!$E59&gt;=$J$755,IF(Sep!$E59&lt;=$L$755,COUNTIF(Sep!L59:L59,"&gt;=0"),""),"")))</f>
        <v/>
      </c>
      <c r="J552" s="300"/>
      <c r="K552" s="300"/>
      <c r="L552" s="300"/>
      <c r="M552" s="302"/>
    </row>
    <row r="553" spans="1:13" ht="9.9499999999999993" hidden="1" customHeight="1" x14ac:dyDescent="0.2">
      <c r="A553" s="301"/>
      <c r="B553" s="305"/>
      <c r="C553" s="305" t="str">
        <f>IF(ISBLANK($J$755),"",IF(ISBLANK($L$755),"",IF(Sep!$E60&gt;=$J$755,IF(Sep!$E60&lt;=$L$755,IF(ISBLANK(Sep!G60),"",Sep!G60),""),"")))</f>
        <v/>
      </c>
      <c r="D553" s="305"/>
      <c r="E553" s="305" t="str">
        <f>IF(ISBLANK($J$755),"",IF(ISBLANK($L$755),"",IF(Sep!$E60&gt;=$J$755,IF(Sep!$E60&lt;=$L$755,IF(ISBLANK(Sep!R60),"",Sep!R60),""),"")))</f>
        <v/>
      </c>
      <c r="F553" s="307" t="str">
        <f>IF(ISBLANK($J$755),"",IF(ISBLANK($L$755),"",IF(Sep!$E60&gt;=$J$755,IF(Sep!$E60&lt;=$L$755,IF(ISBLANK(Sep!S60),"",Sep!S60),""),"")))</f>
        <v/>
      </c>
      <c r="G553" s="308" t="str">
        <f t="shared" si="34"/>
        <v/>
      </c>
      <c r="H553" s="309" t="str">
        <f t="shared" si="35"/>
        <v/>
      </c>
      <c r="I553" s="310" t="str">
        <f>IF(ISBLANK($J$755),"",IF(ISBLANK($L$755),"",IF(Sep!$E60&gt;=$J$755,IF(Sep!$E60&lt;=$L$755,COUNTIF(Sep!L60:L60,"&gt;=0"),""),"")))</f>
        <v/>
      </c>
      <c r="J553" s="300"/>
      <c r="K553" s="300"/>
      <c r="L553" s="300"/>
      <c r="M553" s="302"/>
    </row>
    <row r="554" spans="1:13" ht="9.9499999999999993" hidden="1" customHeight="1" x14ac:dyDescent="0.2">
      <c r="A554" s="301"/>
      <c r="B554" s="305"/>
      <c r="C554" s="305" t="str">
        <f>IF(ISBLANK($J$755),"",IF(ISBLANK($L$755),"",IF(Sep!$E61&gt;=$J$755,IF(Sep!$E61&lt;=$L$755,IF(ISBLANK(Sep!G61),"",Sep!G61),""),"")))</f>
        <v/>
      </c>
      <c r="D554" s="305"/>
      <c r="E554" s="305" t="str">
        <f>IF(ISBLANK($J$755),"",IF(ISBLANK($L$755),"",IF(Sep!$E61&gt;=$J$755,IF(Sep!$E61&lt;=$L$755,IF(ISBLANK(Sep!R61),"",Sep!R61),""),"")))</f>
        <v/>
      </c>
      <c r="F554" s="307" t="str">
        <f>IF(ISBLANK($J$755),"",IF(ISBLANK($L$755),"",IF(Sep!$E61&gt;=$J$755,IF(Sep!$E61&lt;=$L$755,IF(ISBLANK(Sep!S61),"",Sep!S61),""),"")))</f>
        <v/>
      </c>
      <c r="G554" s="308" t="str">
        <f t="shared" si="34"/>
        <v/>
      </c>
      <c r="H554" s="309" t="str">
        <f t="shared" si="35"/>
        <v/>
      </c>
      <c r="I554" s="310" t="str">
        <f>IF(ISBLANK($J$755),"",IF(ISBLANK($L$755),"",IF(Sep!$E61&gt;=$J$755,IF(Sep!$E61&lt;=$L$755,COUNTIF(Sep!L61:L61,"&gt;=0"),""),"")))</f>
        <v/>
      </c>
      <c r="J554" s="300"/>
      <c r="K554" s="300"/>
      <c r="L554" s="300"/>
      <c r="M554" s="302"/>
    </row>
    <row r="555" spans="1:13" ht="9.9499999999999993" hidden="1" customHeight="1" x14ac:dyDescent="0.2">
      <c r="A555" s="301"/>
      <c r="B555" s="305"/>
      <c r="C555" s="305" t="str">
        <f>IF(ISBLANK($J$755),"",IF(ISBLANK($L$755),"",IF(Sep!$E62&gt;=$J$755,IF(Sep!$E62&lt;=$L$755,IF(ISBLANK(Sep!G62),"",Sep!G62),""),"")))</f>
        <v/>
      </c>
      <c r="D555" s="305"/>
      <c r="E555" s="305" t="str">
        <f>IF(ISBLANK($J$755),"",IF(ISBLANK($L$755),"",IF(Sep!$E62&gt;=$J$755,IF(Sep!$E62&lt;=$L$755,IF(ISBLANK(Sep!R62),"",Sep!R62),""),"")))</f>
        <v/>
      </c>
      <c r="F555" s="307" t="str">
        <f>IF(ISBLANK($J$755),"",IF(ISBLANK($L$755),"",IF(Sep!$E62&gt;=$J$755,IF(Sep!$E62&lt;=$L$755,IF(ISBLANK(Sep!S62),"",Sep!S62),""),"")))</f>
        <v/>
      </c>
      <c r="G555" s="308" t="str">
        <f t="shared" si="34"/>
        <v/>
      </c>
      <c r="H555" s="309" t="str">
        <f t="shared" si="35"/>
        <v/>
      </c>
      <c r="I555" s="310" t="str">
        <f>IF(ISBLANK($J$755),"",IF(ISBLANK($L$755),"",IF(Sep!$E62&gt;=$J$755,IF(Sep!$E62&lt;=$L$755,COUNTIF(Sep!L62:L62,"&gt;=0"),""),"")))</f>
        <v/>
      </c>
      <c r="J555" s="300"/>
      <c r="K555" s="300"/>
      <c r="L555" s="300"/>
      <c r="M555" s="302"/>
    </row>
    <row r="556" spans="1:13" ht="9.9499999999999993" hidden="1" customHeight="1" x14ac:dyDescent="0.2">
      <c r="A556" s="301"/>
      <c r="B556" s="305"/>
      <c r="C556" s="305" t="str">
        <f>IF(ISBLANK($J$755),"",IF(ISBLANK($L$755),"",IF(Sep!$E63&gt;=$J$755,IF(Sep!$E63&lt;=$L$755,IF(ISBLANK(Sep!G63),"",Sep!G63),""),"")))</f>
        <v/>
      </c>
      <c r="D556" s="305"/>
      <c r="E556" s="305" t="str">
        <f>IF(ISBLANK($J$755),"",IF(ISBLANK($L$755),"",IF(Sep!$E63&gt;=$J$755,IF(Sep!$E63&lt;=$L$755,IF(ISBLANK(Sep!R63),"",Sep!R63),""),"")))</f>
        <v/>
      </c>
      <c r="F556" s="307" t="str">
        <f>IF(ISBLANK($J$755),"",IF(ISBLANK($L$755),"",IF(Sep!$E63&gt;=$J$755,IF(Sep!$E63&lt;=$L$755,IF(ISBLANK(Sep!S63),"",Sep!S63),""),"")))</f>
        <v/>
      </c>
      <c r="G556" s="308" t="str">
        <f t="shared" si="34"/>
        <v/>
      </c>
      <c r="H556" s="309" t="str">
        <f t="shared" si="35"/>
        <v/>
      </c>
      <c r="I556" s="310" t="str">
        <f>IF(ISBLANK($J$755),"",IF(ISBLANK($L$755),"",IF(Sep!$E63&gt;=$J$755,IF(Sep!$E63&lt;=$L$755,COUNTIF(Sep!L63:L63,"&gt;=0"),""),"")))</f>
        <v/>
      </c>
      <c r="J556" s="300"/>
      <c r="K556" s="300"/>
      <c r="L556" s="300"/>
      <c r="M556" s="302"/>
    </row>
    <row r="557" spans="1:13" ht="9.9499999999999993" hidden="1" customHeight="1" x14ac:dyDescent="0.2">
      <c r="A557" s="301"/>
      <c r="B557" s="305"/>
      <c r="C557" s="305" t="str">
        <f>IF(ISBLANK($J$755),"",IF(ISBLANK($L$755),"",IF(Sep!$E64&gt;=$J$755,IF(Sep!$E64&lt;=$L$755,IF(ISBLANK(Sep!G64),"",Sep!G64),""),"")))</f>
        <v/>
      </c>
      <c r="D557" s="305"/>
      <c r="E557" s="305" t="str">
        <f>IF(ISBLANK($J$755),"",IF(ISBLANK($L$755),"",IF(Sep!$E64&gt;=$J$755,IF(Sep!$E64&lt;=$L$755,IF(ISBLANK(Sep!R64),"",Sep!R64),""),"")))</f>
        <v/>
      </c>
      <c r="F557" s="307" t="str">
        <f>IF(ISBLANK($J$755),"",IF(ISBLANK($L$755),"",IF(Sep!$E64&gt;=$J$755,IF(Sep!$E64&lt;=$L$755,IF(ISBLANK(Sep!S64),"",Sep!S64),""),"")))</f>
        <v/>
      </c>
      <c r="G557" s="308" t="str">
        <f t="shared" si="34"/>
        <v/>
      </c>
      <c r="H557" s="309" t="str">
        <f t="shared" si="35"/>
        <v/>
      </c>
      <c r="I557" s="310" t="str">
        <f>IF(ISBLANK($J$755),"",IF(ISBLANK($L$755),"",IF(Sep!$E64&gt;=$J$755,IF(Sep!$E64&lt;=$L$755,COUNTIF(Sep!L64:L64,"&gt;=0"),""),"")))</f>
        <v/>
      </c>
      <c r="J557" s="300"/>
      <c r="K557" s="300"/>
      <c r="L557" s="300"/>
      <c r="M557" s="302"/>
    </row>
    <row r="558" spans="1:13" ht="9.9499999999999993" hidden="1" customHeight="1" x14ac:dyDescent="0.2">
      <c r="A558" s="301"/>
      <c r="B558" s="305"/>
      <c r="C558" s="305" t="str">
        <f>IF(ISBLANK($J$755),"",IF(ISBLANK($L$755),"",IF(Sep!$E65&gt;=$J$755,IF(Sep!$E65&lt;=$L$755,IF(ISBLANK(Sep!G65),"",Sep!G65),""),"")))</f>
        <v/>
      </c>
      <c r="D558" s="305"/>
      <c r="E558" s="305" t="str">
        <f>IF(ISBLANK($J$755),"",IF(ISBLANK($L$755),"",IF(Sep!$E65&gt;=$J$755,IF(Sep!$E65&lt;=$L$755,IF(ISBLANK(Sep!R65),"",Sep!R65),""),"")))</f>
        <v/>
      </c>
      <c r="F558" s="307" t="str">
        <f>IF(ISBLANK($J$755),"",IF(ISBLANK($L$755),"",IF(Sep!$E65&gt;=$J$755,IF(Sep!$E65&lt;=$L$755,IF(ISBLANK(Sep!S65),"",Sep!S65),""),"")))</f>
        <v/>
      </c>
      <c r="G558" s="308" t="str">
        <f t="shared" si="34"/>
        <v/>
      </c>
      <c r="H558" s="309" t="str">
        <f t="shared" si="35"/>
        <v/>
      </c>
      <c r="I558" s="310" t="str">
        <f>IF(ISBLANK($J$755),"",IF(ISBLANK($L$755),"",IF(Sep!$E65&gt;=$J$755,IF(Sep!$E65&lt;=$L$755,COUNTIF(Sep!L65:L65,"&gt;=0"),""),"")))</f>
        <v/>
      </c>
      <c r="J558" s="300"/>
      <c r="K558" s="300"/>
      <c r="L558" s="300"/>
      <c r="M558" s="302"/>
    </row>
    <row r="559" spans="1:13" ht="9.9499999999999993" hidden="1" customHeight="1" x14ac:dyDescent="0.2">
      <c r="A559" s="301"/>
      <c r="B559" s="305"/>
      <c r="C559" s="305" t="str">
        <f>IF(ISBLANK($J$755),"",IF(ISBLANK($L$755),"",IF(Sep!$E66&gt;=$J$755,IF(Sep!$E66&lt;=$L$755,IF(ISBLANK(Sep!G66),"",Sep!G66),""),"")))</f>
        <v/>
      </c>
      <c r="D559" s="305"/>
      <c r="E559" s="305" t="str">
        <f>IF(ISBLANK($J$755),"",IF(ISBLANK($L$755),"",IF(Sep!$E66&gt;=$J$755,IF(Sep!$E66&lt;=$L$755,IF(ISBLANK(Sep!R66),"",Sep!R66),""),"")))</f>
        <v/>
      </c>
      <c r="F559" s="307" t="str">
        <f>IF(ISBLANK($J$755),"",IF(ISBLANK($L$755),"",IF(Sep!$E66&gt;=$J$755,IF(Sep!$E66&lt;=$L$755,IF(ISBLANK(Sep!S66),"",Sep!S66),""),"")))</f>
        <v/>
      </c>
      <c r="G559" s="308" t="str">
        <f t="shared" si="34"/>
        <v/>
      </c>
      <c r="H559" s="309" t="str">
        <f t="shared" si="35"/>
        <v/>
      </c>
      <c r="I559" s="310" t="str">
        <f>IF(ISBLANK($J$755),"",IF(ISBLANK($L$755),"",IF(Sep!$E66&gt;=$J$755,IF(Sep!$E66&lt;=$L$755,COUNTIF(Sep!L66:L66,"&gt;=0"),""),"")))</f>
        <v/>
      </c>
      <c r="J559" s="300"/>
      <c r="K559" s="300"/>
      <c r="L559" s="300"/>
      <c r="M559" s="302"/>
    </row>
    <row r="560" spans="1:13" ht="9.9499999999999993" hidden="1" customHeight="1" x14ac:dyDescent="0.2">
      <c r="A560" s="301"/>
      <c r="B560" s="305"/>
      <c r="C560" s="305" t="str">
        <f>IF(ISBLANK($J$755),"",IF(ISBLANK($L$755),"",IF(Sep!$E67&gt;=$J$755,IF(Sep!$E67&lt;=$L$755,IF(ISBLANK(Sep!G67),"",Sep!G67),""),"")))</f>
        <v/>
      </c>
      <c r="D560" s="305"/>
      <c r="E560" s="305" t="str">
        <f>IF(ISBLANK($J$755),"",IF(ISBLANK($L$755),"",IF(Sep!$E67&gt;=$J$755,IF(Sep!$E67&lt;=$L$755,IF(ISBLANK(Sep!R67),"",Sep!R67),""),"")))</f>
        <v/>
      </c>
      <c r="F560" s="307" t="str">
        <f>IF(ISBLANK($J$755),"",IF(ISBLANK($L$755),"",IF(Sep!$E67&gt;=$J$755,IF(Sep!$E67&lt;=$L$755,IF(ISBLANK(Sep!S67),"",Sep!S67),""),"")))</f>
        <v/>
      </c>
      <c r="G560" s="308" t="str">
        <f t="shared" si="34"/>
        <v/>
      </c>
      <c r="H560" s="309" t="str">
        <f t="shared" si="35"/>
        <v/>
      </c>
      <c r="I560" s="310" t="str">
        <f>IF(ISBLANK($J$755),"",IF(ISBLANK($L$755),"",IF(Sep!$E67&gt;=$J$755,IF(Sep!$E67&lt;=$L$755,COUNTIF(Sep!L67:L67,"&gt;=0"),""),"")))</f>
        <v/>
      </c>
      <c r="J560" s="300"/>
      <c r="K560" s="300"/>
      <c r="L560" s="300"/>
      <c r="M560" s="302"/>
    </row>
    <row r="561" spans="1:13" ht="9.9499999999999993" hidden="1" customHeight="1" x14ac:dyDescent="0.2">
      <c r="A561" s="301"/>
      <c r="B561" s="305"/>
      <c r="C561" s="305" t="str">
        <f>IF(ISBLANK($J$755),"",IF(ISBLANK($L$755),"",IF(Sep!$E68&gt;=$J$755,IF(Sep!$E68&lt;=$L$755,IF(ISBLANK(Sep!G68),"",Sep!G68),""),"")))</f>
        <v/>
      </c>
      <c r="D561" s="305"/>
      <c r="E561" s="305" t="str">
        <f>IF(ISBLANK($J$755),"",IF(ISBLANK($L$755),"",IF(Sep!$E68&gt;=$J$755,IF(Sep!$E68&lt;=$L$755,IF(ISBLANK(Sep!R68),"",Sep!R68),""),"")))</f>
        <v/>
      </c>
      <c r="F561" s="307" t="str">
        <f>IF(ISBLANK($J$755),"",IF(ISBLANK($L$755),"",IF(Sep!$E68&gt;=$J$755,IF(Sep!$E68&lt;=$L$755,IF(ISBLANK(Sep!S68),"",Sep!S68),""),"")))</f>
        <v/>
      </c>
      <c r="G561" s="308" t="str">
        <f t="shared" si="34"/>
        <v/>
      </c>
      <c r="H561" s="309" t="str">
        <f t="shared" si="35"/>
        <v/>
      </c>
      <c r="I561" s="310" t="str">
        <f>IF(ISBLANK($J$755),"",IF(ISBLANK($L$755),"",IF(Sep!$E68&gt;=$J$755,IF(Sep!$E68&lt;=$L$755,COUNTIF(Sep!L68:L68,"&gt;=0"),""),"")))</f>
        <v/>
      </c>
      <c r="J561" s="300"/>
      <c r="K561" s="300"/>
      <c r="L561" s="300"/>
      <c r="M561" s="302"/>
    </row>
    <row r="562" spans="1:13" ht="9.9499999999999993" hidden="1" customHeight="1" x14ac:dyDescent="0.2">
      <c r="A562" s="301"/>
      <c r="B562" s="305"/>
      <c r="C562" s="305" t="str">
        <f>IF(ISBLANK($J$755),"",IF(ISBLANK($L$755),"",IF(Sep!$E69&gt;=$J$755,IF(Sep!$E69&lt;=$L$755,IF(ISBLANK(Sep!G69),"",Sep!G69),""),"")))</f>
        <v/>
      </c>
      <c r="D562" s="305"/>
      <c r="E562" s="305" t="str">
        <f>IF(ISBLANK($J$755),"",IF(ISBLANK($L$755),"",IF(Sep!$E69&gt;=$J$755,IF(Sep!$E69&lt;=$L$755,IF(ISBLANK(Sep!R69),"",Sep!R69),""),"")))</f>
        <v/>
      </c>
      <c r="F562" s="307" t="str">
        <f>IF(ISBLANK($J$755),"",IF(ISBLANK($L$755),"",IF(Sep!$E69&gt;=$J$755,IF(Sep!$E69&lt;=$L$755,IF(ISBLANK(Sep!S69),"",Sep!S69),""),"")))</f>
        <v/>
      </c>
      <c r="G562" s="308" t="str">
        <f t="shared" si="34"/>
        <v/>
      </c>
      <c r="H562" s="309" t="str">
        <f t="shared" si="35"/>
        <v/>
      </c>
      <c r="I562" s="310" t="str">
        <f>IF(ISBLANK($J$755),"",IF(ISBLANK($L$755),"",IF(Sep!$E69&gt;=$J$755,IF(Sep!$E69&lt;=$L$755,COUNTIF(Sep!L69:L69,"&gt;=0"),""),"")))</f>
        <v/>
      </c>
      <c r="J562" s="300"/>
      <c r="K562" s="300"/>
      <c r="L562" s="300"/>
      <c r="M562" s="302"/>
    </row>
    <row r="563" spans="1:13" ht="9.9499999999999993" hidden="1" customHeight="1" x14ac:dyDescent="0.2">
      <c r="A563" s="301"/>
      <c r="B563" s="305"/>
      <c r="C563" s="305" t="str">
        <f>IF(ISBLANK($J$755),"",IF(ISBLANK($L$755),"",IF(Sep!$E70&gt;=$J$755,IF(Sep!$E70&lt;=$L$755,IF(ISBLANK(Sep!G70),"",Sep!G70),""),"")))</f>
        <v/>
      </c>
      <c r="D563" s="305"/>
      <c r="E563" s="305" t="str">
        <f>IF(ISBLANK($J$755),"",IF(ISBLANK($L$755),"",IF(Sep!$E70&gt;=$J$755,IF(Sep!$E70&lt;=$L$755,IF(ISBLANK(Sep!R70),"",Sep!R70),""),"")))</f>
        <v/>
      </c>
      <c r="F563" s="307" t="str">
        <f>IF(ISBLANK($J$755),"",IF(ISBLANK($L$755),"",IF(Sep!$E70&gt;=$J$755,IF(Sep!$E70&lt;=$L$755,IF(ISBLANK(Sep!S70),"",Sep!S70),""),"")))</f>
        <v/>
      </c>
      <c r="G563" s="308" t="str">
        <f t="shared" si="34"/>
        <v/>
      </c>
      <c r="H563" s="309" t="str">
        <f t="shared" si="35"/>
        <v/>
      </c>
      <c r="I563" s="310" t="str">
        <f>IF(ISBLANK($J$755),"",IF(ISBLANK($L$755),"",IF(Sep!$E70&gt;=$J$755,IF(Sep!$E70&lt;=$L$755,COUNTIF(Sep!L70:L70,"&gt;=0"),""),"")))</f>
        <v/>
      </c>
      <c r="J563" s="300"/>
      <c r="K563" s="300"/>
      <c r="L563" s="300"/>
      <c r="M563" s="302"/>
    </row>
    <row r="564" spans="1:13" ht="9.9499999999999993" hidden="1" customHeight="1" x14ac:dyDescent="0.2">
      <c r="A564" s="301"/>
      <c r="B564" s="305"/>
      <c r="C564" s="305" t="str">
        <f>IF(ISBLANK($J$755),"",IF(ISBLANK($L$755),"",IF(Sep!$E71&gt;=$J$755,IF(Sep!$E71&lt;=$L$755,IF(ISBLANK(Sep!G71),"",Sep!G71),""),"")))</f>
        <v/>
      </c>
      <c r="D564" s="305"/>
      <c r="E564" s="305" t="str">
        <f>IF(ISBLANK($J$755),"",IF(ISBLANK($L$755),"",IF(Sep!$E71&gt;=$J$755,IF(Sep!$E71&lt;=$L$755,IF(ISBLANK(Sep!R71),"",Sep!R71),""),"")))</f>
        <v/>
      </c>
      <c r="F564" s="307" t="str">
        <f>IF(ISBLANK($J$755),"",IF(ISBLANK($L$755),"",IF(Sep!$E71&gt;=$J$755,IF(Sep!$E71&lt;=$L$755,IF(ISBLANK(Sep!S71),"",Sep!S71),""),"")))</f>
        <v/>
      </c>
      <c r="G564" s="308" t="str">
        <f t="shared" si="34"/>
        <v/>
      </c>
      <c r="H564" s="309" t="str">
        <f t="shared" si="35"/>
        <v/>
      </c>
      <c r="I564" s="310" t="str">
        <f>IF(ISBLANK($J$755),"",IF(ISBLANK($L$755),"",IF(Sep!$E71&gt;=$J$755,IF(Sep!$E71&lt;=$L$755,COUNTIF(Sep!L71:L71,"&gt;=0"),""),"")))</f>
        <v/>
      </c>
      <c r="J564" s="300"/>
      <c r="K564" s="300"/>
      <c r="L564" s="300"/>
      <c r="M564" s="302"/>
    </row>
    <row r="565" spans="1:13" ht="9.9499999999999993" hidden="1" customHeight="1" x14ac:dyDescent="0.2">
      <c r="A565" s="301"/>
      <c r="B565" s="305"/>
      <c r="C565" s="305" t="str">
        <f>IF(ISBLANK($J$755),"",IF(ISBLANK($L$755),"",IF(Sep!$E72&gt;=$J$755,IF(Sep!$E72&lt;=$L$755,IF(ISBLANK(Sep!G72),"",Sep!G72),""),"")))</f>
        <v/>
      </c>
      <c r="D565" s="305"/>
      <c r="E565" s="305" t="str">
        <f>IF(ISBLANK($J$755),"",IF(ISBLANK($L$755),"",IF(Sep!$E72&gt;=$J$755,IF(Sep!$E72&lt;=$L$755,IF(ISBLANK(Sep!R72),"",Sep!R72),""),"")))</f>
        <v/>
      </c>
      <c r="F565" s="307" t="str">
        <f>IF(ISBLANK($J$755),"",IF(ISBLANK($L$755),"",IF(Sep!$E72&gt;=$J$755,IF(Sep!$E72&lt;=$L$755,IF(ISBLANK(Sep!S72),"",Sep!S72),""),"")))</f>
        <v/>
      </c>
      <c r="G565" s="308" t="str">
        <f t="shared" si="34"/>
        <v/>
      </c>
      <c r="H565" s="309" t="str">
        <f t="shared" si="35"/>
        <v/>
      </c>
      <c r="I565" s="310" t="str">
        <f>IF(ISBLANK($J$755),"",IF(ISBLANK($L$755),"",IF(Sep!$E72&gt;=$J$755,IF(Sep!$E72&lt;=$L$755,COUNTIF(Sep!L72:L72,"&gt;=0"),""),"")))</f>
        <v/>
      </c>
      <c r="J565" s="300"/>
      <c r="K565" s="300"/>
      <c r="L565" s="300"/>
      <c r="M565" s="302"/>
    </row>
    <row r="566" spans="1:13" ht="9.9499999999999993" hidden="1" customHeight="1" x14ac:dyDescent="0.2">
      <c r="A566" s="301"/>
      <c r="B566" s="305"/>
      <c r="C566" s="305" t="str">
        <f>IF(ISBLANK($J$755),"",IF(ISBLANK($L$755),"",IF(Sep!$E73&gt;=$J$755,IF(Sep!$E73&lt;=$L$755,IF(ISBLANK(Sep!G73),"",Sep!G73),""),"")))</f>
        <v/>
      </c>
      <c r="D566" s="305"/>
      <c r="E566" s="305" t="str">
        <f>IF(ISBLANK($J$755),"",IF(ISBLANK($L$755),"",IF(Sep!$E73&gt;=$J$755,IF(Sep!$E73&lt;=$L$755,IF(ISBLANK(Sep!R73),"",Sep!R73),""),"")))</f>
        <v/>
      </c>
      <c r="F566" s="307" t="str">
        <f>IF(ISBLANK($J$755),"",IF(ISBLANK($L$755),"",IF(Sep!$E73&gt;=$J$755,IF(Sep!$E73&lt;=$L$755,IF(ISBLANK(Sep!S73),"",Sep!S73),""),"")))</f>
        <v/>
      </c>
      <c r="G566" s="308" t="str">
        <f t="shared" si="34"/>
        <v/>
      </c>
      <c r="H566" s="309" t="str">
        <f t="shared" si="35"/>
        <v/>
      </c>
      <c r="I566" s="310" t="str">
        <f>IF(ISBLANK($J$755),"",IF(ISBLANK($L$755),"",IF(Sep!$E73&gt;=$J$755,IF(Sep!$E73&lt;=$L$755,COUNTIF(Sep!L73:L73,"&gt;=0"),""),"")))</f>
        <v/>
      </c>
      <c r="J566" s="300"/>
      <c r="K566" s="300"/>
      <c r="L566" s="300"/>
      <c r="M566" s="302"/>
    </row>
    <row r="567" spans="1:13" ht="9.9499999999999993" hidden="1" customHeight="1" x14ac:dyDescent="0.2">
      <c r="A567" s="301"/>
      <c r="B567" s="305" t="s">
        <v>132</v>
      </c>
      <c r="C567" s="305" t="str">
        <f>IF(ISBLANK($J$755),"",IF(ISBLANK($L$755),"",IF(Okt!$E9&gt;=$J$755,IF(Okt!$E9&lt;=$L$755,IF(ISBLANK(Okt!G9),"",Okt!G9),""),"")))</f>
        <v/>
      </c>
      <c r="D567" s="305" t="str">
        <f>IF(ISBLANK($J$755),"",IF(ISBLANK($L$755),"",IF(Okt!$E9&gt;=$J$755,IF(Okt!$E9&lt;=$L$755,IF(ISBLANK(Okt!I9),"",Okt!I9),""),"")))</f>
        <v/>
      </c>
      <c r="E567" s="305" t="str">
        <f>IF(ISBLANK($J$755),"",IF(ISBLANK($L$755),"",IF(Okt!$E9&gt;=$J$755,IF(Okt!$E9&lt;=$L$755,IF(ISBLANK(Okt!R9),"",Okt!R9),""),"")))</f>
        <v/>
      </c>
      <c r="F567" s="307" t="str">
        <f>IF(ISBLANK($J$755),"",IF(ISBLANK($L$755),"",IF(Okt!$E9&gt;=$J$755,IF(Okt!$E9&lt;=$L$755,IF(ISBLANK(Okt!S9),"",Okt!S9),""),"")))</f>
        <v/>
      </c>
      <c r="G567" s="308" t="str">
        <f>IF(ISNUMBER(F567),IF(F567=0,"",IF(E567=0,"",F567/E567)),"")</f>
        <v/>
      </c>
      <c r="H567" s="309" t="str">
        <f>IF(ISNUMBER(G567),IF(G567=0,"",IF(F567=0,"",E567/F567/24)),"")</f>
        <v/>
      </c>
      <c r="I567" s="310">
        <f>IF(ISBLANK($J$755),"",IF(ISBLANK($L$755),"",IF(Okt!$E9&gt;=$J$755,IF(Okt!$E9&lt;=$L$755,COUNTIF(Okt!L9:L9,"&gt;=0"),""),"")))</f>
        <v>0</v>
      </c>
      <c r="J567" s="300"/>
      <c r="K567" s="300"/>
      <c r="L567" s="300"/>
      <c r="M567" s="302"/>
    </row>
    <row r="568" spans="1:13" ht="9.9499999999999993" hidden="1" customHeight="1" x14ac:dyDescent="0.2">
      <c r="A568" s="301"/>
      <c r="B568" s="305"/>
      <c r="C568" s="305" t="str">
        <f>IF(ISBLANK($J$755),"",IF(ISBLANK($L$755),"",IF(Okt!$E10&gt;=$J$755,IF(Okt!$E10&lt;=$L$755,IF(ISBLANK(Okt!G10),"",Okt!G10),""),"")))</f>
        <v/>
      </c>
      <c r="D568" s="305" t="str">
        <f>IF(ISBLANK($J$755),"",IF(ISBLANK($L$755),"",IF(Okt!$E10&gt;=$J$755,IF(Okt!$E10&lt;=$L$755,IF(ISBLANK(Okt!I10),"",Okt!I10),""),"")))</f>
        <v/>
      </c>
      <c r="E568" s="305" t="str">
        <f>IF(ISBLANK($J$755),"",IF(ISBLANK($L$755),"",IF(Okt!$E10&gt;=$J$755,IF(Okt!$E10&lt;=$L$755,IF(ISBLANK(Okt!R10),"",Okt!R10),""),"")))</f>
        <v/>
      </c>
      <c r="F568" s="307" t="str">
        <f>IF(ISBLANK($J$755),"",IF(ISBLANK($L$755),"",IF(Okt!$E10&gt;=$J$755,IF(Okt!$E10&lt;=$L$755,IF(ISBLANK(Okt!S10),"",Okt!S10),""),"")))</f>
        <v/>
      </c>
      <c r="G568" s="308" t="str">
        <f t="shared" ref="G568:G597" si="36">IF(ISNUMBER(F568),IF(F568=0,"",IF(E568=0,"",F568/E568)),"")</f>
        <v/>
      </c>
      <c r="H568" s="309" t="str">
        <f t="shared" ref="H568:H597" si="37">IF(ISNUMBER(G568),IF(G568=0,"",IF(F568=0,"",E568/F568/24)),"")</f>
        <v/>
      </c>
      <c r="I568" s="310">
        <f>IF(ISBLANK($J$755),"",IF(ISBLANK($L$755),"",IF(Okt!$E10&gt;=$J$755,IF(Okt!$E10&lt;=$L$755,COUNTIF(Okt!L10:L10,"&gt;=0"),""),"")))</f>
        <v>0</v>
      </c>
      <c r="J568" s="300"/>
      <c r="K568" s="300"/>
      <c r="L568" s="300"/>
      <c r="M568" s="302"/>
    </row>
    <row r="569" spans="1:13" ht="9.9499999999999993" hidden="1" customHeight="1" x14ac:dyDescent="0.2">
      <c r="A569" s="301"/>
      <c r="B569" s="305"/>
      <c r="C569" s="305" t="str">
        <f>IF(ISBLANK($J$755),"",IF(ISBLANK($L$755),"",IF(Okt!$E11&gt;=$J$755,IF(Okt!$E11&lt;=$L$755,IF(ISBLANK(Okt!G11),"",Okt!G11),""),"")))</f>
        <v/>
      </c>
      <c r="D569" s="305" t="str">
        <f>IF(ISBLANK($J$755),"",IF(ISBLANK($L$755),"",IF(Okt!$E11&gt;=$J$755,IF(Okt!$E11&lt;=$L$755,IF(ISBLANK(Okt!I11),"",Okt!I11),""),"")))</f>
        <v/>
      </c>
      <c r="E569" s="305" t="str">
        <f>IF(ISBLANK($J$755),"",IF(ISBLANK($L$755),"",IF(Okt!$E11&gt;=$J$755,IF(Okt!$E11&lt;=$L$755,IF(ISBLANK(Okt!R11),"",Okt!R11),""),"")))</f>
        <v/>
      </c>
      <c r="F569" s="307" t="str">
        <f>IF(ISBLANK($J$755),"",IF(ISBLANK($L$755),"",IF(Okt!$E11&gt;=$J$755,IF(Okt!$E11&lt;=$L$755,IF(ISBLANK(Okt!S11),"",Okt!S11),""),"")))</f>
        <v/>
      </c>
      <c r="G569" s="308" t="str">
        <f t="shared" si="36"/>
        <v/>
      </c>
      <c r="H569" s="309" t="str">
        <f t="shared" si="37"/>
        <v/>
      </c>
      <c r="I569" s="310">
        <f>IF(ISBLANK($J$755),"",IF(ISBLANK($L$755),"",IF(Okt!$E11&gt;=$J$755,IF(Okt!$E11&lt;=$L$755,COUNTIF(Okt!L11:L11,"&gt;=0"),""),"")))</f>
        <v>0</v>
      </c>
      <c r="J569" s="300"/>
      <c r="K569" s="300"/>
      <c r="L569" s="300"/>
      <c r="M569" s="302"/>
    </row>
    <row r="570" spans="1:13" ht="9.9499999999999993" hidden="1" customHeight="1" x14ac:dyDescent="0.2">
      <c r="A570" s="301"/>
      <c r="B570" s="305"/>
      <c r="C570" s="305" t="str">
        <f>IF(ISBLANK($J$755),"",IF(ISBLANK($L$755),"",IF(Okt!$E12&gt;=$J$755,IF(Okt!$E12&lt;=$L$755,IF(ISBLANK(Okt!G12),"",Okt!G12),""),"")))</f>
        <v/>
      </c>
      <c r="D570" s="305" t="str">
        <f>IF(ISBLANK($J$755),"",IF(ISBLANK($L$755),"",IF(Okt!$E12&gt;=$J$755,IF(Okt!$E12&lt;=$L$755,IF(ISBLANK(Okt!I12),"",Okt!I12),""),"")))</f>
        <v/>
      </c>
      <c r="E570" s="305" t="str">
        <f>IF(ISBLANK($J$755),"",IF(ISBLANK($L$755),"",IF(Okt!$E12&gt;=$J$755,IF(Okt!$E12&lt;=$L$755,IF(ISBLANK(Okt!R12),"",Okt!R12),""),"")))</f>
        <v/>
      </c>
      <c r="F570" s="307" t="str">
        <f>IF(ISBLANK($J$755),"",IF(ISBLANK($L$755),"",IF(Okt!$E12&gt;=$J$755,IF(Okt!$E12&lt;=$L$755,IF(ISBLANK(Okt!S12),"",Okt!S12),""),"")))</f>
        <v/>
      </c>
      <c r="G570" s="308" t="str">
        <f t="shared" si="36"/>
        <v/>
      </c>
      <c r="H570" s="309" t="str">
        <f t="shared" si="37"/>
        <v/>
      </c>
      <c r="I570" s="310">
        <f>IF(ISBLANK($J$755),"",IF(ISBLANK($L$755),"",IF(Okt!$E12&gt;=$J$755,IF(Okt!$E12&lt;=$L$755,COUNTIF(Okt!L12:L12,"&gt;=0"),""),"")))</f>
        <v>0</v>
      </c>
      <c r="J570" s="300"/>
      <c r="K570" s="300"/>
      <c r="L570" s="300"/>
      <c r="M570" s="302"/>
    </row>
    <row r="571" spans="1:13" ht="9.9499999999999993" hidden="1" customHeight="1" x14ac:dyDescent="0.2">
      <c r="A571" s="301"/>
      <c r="B571" s="305"/>
      <c r="C571" s="305" t="str">
        <f>IF(ISBLANK($J$755),"",IF(ISBLANK($L$755),"",IF(Okt!$E13&gt;=$J$755,IF(Okt!$E13&lt;=$L$755,IF(ISBLANK(Okt!G13),"",Okt!G13),""),"")))</f>
        <v/>
      </c>
      <c r="D571" s="305" t="str">
        <f>IF(ISBLANK($J$755),"",IF(ISBLANK($L$755),"",IF(Okt!$E13&gt;=$J$755,IF(Okt!$E13&lt;=$L$755,IF(ISBLANK(Okt!I13),"",Okt!I13),""),"")))</f>
        <v/>
      </c>
      <c r="E571" s="305" t="str">
        <f>IF(ISBLANK($J$755),"",IF(ISBLANK($L$755),"",IF(Okt!$E13&gt;=$J$755,IF(Okt!$E13&lt;=$L$755,IF(ISBLANK(Okt!R13),"",Okt!R13),""),"")))</f>
        <v/>
      </c>
      <c r="F571" s="307" t="str">
        <f>IF(ISBLANK($J$755),"",IF(ISBLANK($L$755),"",IF(Okt!$E13&gt;=$J$755,IF(Okt!$E13&lt;=$L$755,IF(ISBLANK(Okt!S13),"",Okt!S13),""),"")))</f>
        <v/>
      </c>
      <c r="G571" s="308" t="str">
        <f t="shared" si="36"/>
        <v/>
      </c>
      <c r="H571" s="309" t="str">
        <f t="shared" si="37"/>
        <v/>
      </c>
      <c r="I571" s="310">
        <f>IF(ISBLANK($J$755),"",IF(ISBLANK($L$755),"",IF(Okt!$E13&gt;=$J$755,IF(Okt!$E13&lt;=$L$755,COUNTIF(Okt!L13:L13,"&gt;=0"),""),"")))</f>
        <v>0</v>
      </c>
      <c r="J571" s="300"/>
      <c r="K571" s="300"/>
      <c r="L571" s="300"/>
      <c r="M571" s="302"/>
    </row>
    <row r="572" spans="1:13" ht="9.9499999999999993" hidden="1" customHeight="1" x14ac:dyDescent="0.2">
      <c r="A572" s="301"/>
      <c r="B572" s="305"/>
      <c r="C572" s="305" t="str">
        <f>IF(ISBLANK($J$755),"",IF(ISBLANK($L$755),"",IF(Okt!$E14&gt;=$J$755,IF(Okt!$E14&lt;=$L$755,IF(ISBLANK(Okt!G14),"",Okt!G14),""),"")))</f>
        <v/>
      </c>
      <c r="D572" s="305" t="str">
        <f>IF(ISBLANK($J$755),"",IF(ISBLANK($L$755),"",IF(Okt!$E14&gt;=$J$755,IF(Okt!$E14&lt;=$L$755,IF(ISBLANK(Okt!I14),"",Okt!I14),""),"")))</f>
        <v/>
      </c>
      <c r="E572" s="305" t="str">
        <f>IF(ISBLANK($J$755),"",IF(ISBLANK($L$755),"",IF(Okt!$E14&gt;=$J$755,IF(Okt!$E14&lt;=$L$755,IF(ISBLANK(Okt!R14),"",Okt!R14),""),"")))</f>
        <v/>
      </c>
      <c r="F572" s="307" t="str">
        <f>IF(ISBLANK($J$755),"",IF(ISBLANK($L$755),"",IF(Okt!$E14&gt;=$J$755,IF(Okt!$E14&lt;=$L$755,IF(ISBLANK(Okt!S14),"",Okt!S14),""),"")))</f>
        <v/>
      </c>
      <c r="G572" s="308" t="str">
        <f t="shared" si="36"/>
        <v/>
      </c>
      <c r="H572" s="309" t="str">
        <f t="shared" si="37"/>
        <v/>
      </c>
      <c r="I572" s="310">
        <f>IF(ISBLANK($J$755),"",IF(ISBLANK($L$755),"",IF(Okt!$E14&gt;=$J$755,IF(Okt!$E14&lt;=$L$755,COUNTIF(Okt!L14:L14,"&gt;=0"),""),"")))</f>
        <v>0</v>
      </c>
      <c r="J572" s="300"/>
      <c r="K572" s="300"/>
      <c r="L572" s="300"/>
      <c r="M572" s="302"/>
    </row>
    <row r="573" spans="1:13" ht="9.9499999999999993" hidden="1" customHeight="1" x14ac:dyDescent="0.2">
      <c r="A573" s="301"/>
      <c r="B573" s="305"/>
      <c r="C573" s="305" t="str">
        <f>IF(ISBLANK($J$755),"",IF(ISBLANK($L$755),"",IF(Okt!$E15&gt;=$J$755,IF(Okt!$E15&lt;=$L$755,IF(ISBLANK(Okt!G15),"",Okt!G15),""),"")))</f>
        <v/>
      </c>
      <c r="D573" s="305" t="str">
        <f>IF(ISBLANK($J$755),"",IF(ISBLANK($L$755),"",IF(Okt!$E15&gt;=$J$755,IF(Okt!$E15&lt;=$L$755,IF(ISBLANK(Okt!I15),"",Okt!I15),""),"")))</f>
        <v/>
      </c>
      <c r="E573" s="305" t="str">
        <f>IF(ISBLANK($J$755),"",IF(ISBLANK($L$755),"",IF(Okt!$E15&gt;=$J$755,IF(Okt!$E15&lt;=$L$755,IF(ISBLANK(Okt!R15),"",Okt!R15),""),"")))</f>
        <v/>
      </c>
      <c r="F573" s="307" t="str">
        <f>IF(ISBLANK($J$755),"",IF(ISBLANK($L$755),"",IF(Okt!$E15&gt;=$J$755,IF(Okt!$E15&lt;=$L$755,IF(ISBLANK(Okt!S15),"",Okt!S15),""),"")))</f>
        <v/>
      </c>
      <c r="G573" s="308" t="str">
        <f t="shared" si="36"/>
        <v/>
      </c>
      <c r="H573" s="309" t="str">
        <f t="shared" si="37"/>
        <v/>
      </c>
      <c r="I573" s="310">
        <f>IF(ISBLANK($J$755),"",IF(ISBLANK($L$755),"",IF(Okt!$E15&gt;=$J$755,IF(Okt!$E15&lt;=$L$755,COUNTIF(Okt!L15:L15,"&gt;=0"),""),"")))</f>
        <v>0</v>
      </c>
      <c r="J573" s="300"/>
      <c r="K573" s="300"/>
      <c r="L573" s="300"/>
      <c r="M573" s="302"/>
    </row>
    <row r="574" spans="1:13" ht="9.9499999999999993" hidden="1" customHeight="1" x14ac:dyDescent="0.2">
      <c r="A574" s="301"/>
      <c r="B574" s="305"/>
      <c r="C574" s="305" t="str">
        <f>IF(ISBLANK($J$755),"",IF(ISBLANK($L$755),"",IF(Okt!$E16&gt;=$J$755,IF(Okt!$E16&lt;=$L$755,IF(ISBLANK(Okt!G16),"",Okt!G16),""),"")))</f>
        <v/>
      </c>
      <c r="D574" s="305" t="str">
        <f>IF(ISBLANK($J$755),"",IF(ISBLANK($L$755),"",IF(Okt!$E16&gt;=$J$755,IF(Okt!$E16&lt;=$L$755,IF(ISBLANK(Okt!I16),"",Okt!I16),""),"")))</f>
        <v/>
      </c>
      <c r="E574" s="305" t="str">
        <f>IF(ISBLANK($J$755),"",IF(ISBLANK($L$755),"",IF(Okt!$E16&gt;=$J$755,IF(Okt!$E16&lt;=$L$755,IF(ISBLANK(Okt!R16),"",Okt!R16),""),"")))</f>
        <v/>
      </c>
      <c r="F574" s="307" t="str">
        <f>IF(ISBLANK($J$755),"",IF(ISBLANK($L$755),"",IF(Okt!$E16&gt;=$J$755,IF(Okt!$E16&lt;=$L$755,IF(ISBLANK(Okt!S16),"",Okt!S16),""),"")))</f>
        <v/>
      </c>
      <c r="G574" s="308" t="str">
        <f t="shared" si="36"/>
        <v/>
      </c>
      <c r="H574" s="309" t="str">
        <f t="shared" si="37"/>
        <v/>
      </c>
      <c r="I574" s="310">
        <f>IF(ISBLANK($J$755),"",IF(ISBLANK($L$755),"",IF(Okt!$E16&gt;=$J$755,IF(Okt!$E16&lt;=$L$755,COUNTIF(Okt!L16:L16,"&gt;=0"),""),"")))</f>
        <v>0</v>
      </c>
      <c r="J574" s="300"/>
      <c r="K574" s="300"/>
      <c r="L574" s="300"/>
      <c r="M574" s="302"/>
    </row>
    <row r="575" spans="1:13" ht="9.9499999999999993" hidden="1" customHeight="1" x14ac:dyDescent="0.2">
      <c r="A575" s="301"/>
      <c r="B575" s="305"/>
      <c r="C575" s="305" t="str">
        <f>IF(ISBLANK($J$755),"",IF(ISBLANK($L$755),"",IF(Okt!$E17&gt;=$J$755,IF(Okt!$E17&lt;=$L$755,IF(ISBLANK(Okt!G17),"",Okt!G17),""),"")))</f>
        <v/>
      </c>
      <c r="D575" s="305" t="str">
        <f>IF(ISBLANK($J$755),"",IF(ISBLANK($L$755),"",IF(Okt!$E17&gt;=$J$755,IF(Okt!$E17&lt;=$L$755,IF(ISBLANK(Okt!I17),"",Okt!I17),""),"")))</f>
        <v/>
      </c>
      <c r="E575" s="305" t="str">
        <f>IF(ISBLANK($J$755),"",IF(ISBLANK($L$755),"",IF(Okt!$E17&gt;=$J$755,IF(Okt!$E17&lt;=$L$755,IF(ISBLANK(Okt!R17),"",Okt!R17),""),"")))</f>
        <v/>
      </c>
      <c r="F575" s="307" t="str">
        <f>IF(ISBLANK($J$755),"",IF(ISBLANK($L$755),"",IF(Okt!$E17&gt;=$J$755,IF(Okt!$E17&lt;=$L$755,IF(ISBLANK(Okt!S17),"",Okt!S17),""),"")))</f>
        <v/>
      </c>
      <c r="G575" s="308" t="str">
        <f t="shared" si="36"/>
        <v/>
      </c>
      <c r="H575" s="309" t="str">
        <f t="shared" si="37"/>
        <v/>
      </c>
      <c r="I575" s="310">
        <f>IF(ISBLANK($J$755),"",IF(ISBLANK($L$755),"",IF(Okt!$E17&gt;=$J$755,IF(Okt!$E17&lt;=$L$755,COUNTIF(Okt!L17:L17,"&gt;=0"),""),"")))</f>
        <v>0</v>
      </c>
      <c r="J575" s="300"/>
      <c r="K575" s="300"/>
      <c r="L575" s="300"/>
      <c r="M575" s="302"/>
    </row>
    <row r="576" spans="1:13" ht="9.9499999999999993" hidden="1" customHeight="1" x14ac:dyDescent="0.2">
      <c r="A576" s="301"/>
      <c r="B576" s="305"/>
      <c r="C576" s="305" t="str">
        <f>IF(ISBLANK($J$755),"",IF(ISBLANK($L$755),"",IF(Okt!$E18&gt;=$J$755,IF(Okt!$E18&lt;=$L$755,IF(ISBLANK(Okt!G18),"",Okt!G18),""),"")))</f>
        <v/>
      </c>
      <c r="D576" s="305" t="str">
        <f>IF(ISBLANK($J$755),"",IF(ISBLANK($L$755),"",IF(Okt!$E18&gt;=$J$755,IF(Okt!$E18&lt;=$L$755,IF(ISBLANK(Okt!I18),"",Okt!I18),""),"")))</f>
        <v/>
      </c>
      <c r="E576" s="305" t="str">
        <f>IF(ISBLANK($J$755),"",IF(ISBLANK($L$755),"",IF(Okt!$E18&gt;=$J$755,IF(Okt!$E18&lt;=$L$755,IF(ISBLANK(Okt!R18),"",Okt!R18),""),"")))</f>
        <v/>
      </c>
      <c r="F576" s="307" t="str">
        <f>IF(ISBLANK($J$755),"",IF(ISBLANK($L$755),"",IF(Okt!$E18&gt;=$J$755,IF(Okt!$E18&lt;=$L$755,IF(ISBLANK(Okt!S18),"",Okt!S18),""),"")))</f>
        <v/>
      </c>
      <c r="G576" s="308" t="str">
        <f t="shared" si="36"/>
        <v/>
      </c>
      <c r="H576" s="309" t="str">
        <f t="shared" si="37"/>
        <v/>
      </c>
      <c r="I576" s="310">
        <f>IF(ISBLANK($J$755),"",IF(ISBLANK($L$755),"",IF(Okt!$E18&gt;=$J$755,IF(Okt!$E18&lt;=$L$755,COUNTIF(Okt!L18:L18,"&gt;=0"),""),"")))</f>
        <v>0</v>
      </c>
      <c r="J576" s="300"/>
      <c r="K576" s="300"/>
      <c r="L576" s="300"/>
      <c r="M576" s="302"/>
    </row>
    <row r="577" spans="1:13" ht="9.9499999999999993" hidden="1" customHeight="1" x14ac:dyDescent="0.2">
      <c r="A577" s="301"/>
      <c r="B577" s="305"/>
      <c r="C577" s="305" t="str">
        <f>IF(ISBLANK($J$755),"",IF(ISBLANK($L$755),"",IF(Okt!$E19&gt;=$J$755,IF(Okt!$E19&lt;=$L$755,IF(ISBLANK(Okt!G19),"",Okt!G19),""),"")))</f>
        <v/>
      </c>
      <c r="D577" s="305" t="str">
        <f>IF(ISBLANK($J$755),"",IF(ISBLANK($L$755),"",IF(Okt!$E19&gt;=$J$755,IF(Okt!$E19&lt;=$L$755,IF(ISBLANK(Okt!I19),"",Okt!I19),""),"")))</f>
        <v/>
      </c>
      <c r="E577" s="305" t="str">
        <f>IF(ISBLANK($J$755),"",IF(ISBLANK($L$755),"",IF(Okt!$E19&gt;=$J$755,IF(Okt!$E19&lt;=$L$755,IF(ISBLANK(Okt!R19),"",Okt!R19),""),"")))</f>
        <v/>
      </c>
      <c r="F577" s="307" t="str">
        <f>IF(ISBLANK($J$755),"",IF(ISBLANK($L$755),"",IF(Okt!$E19&gt;=$J$755,IF(Okt!$E19&lt;=$L$755,IF(ISBLANK(Okt!S19),"",Okt!S19),""),"")))</f>
        <v/>
      </c>
      <c r="G577" s="308" t="str">
        <f t="shared" si="36"/>
        <v/>
      </c>
      <c r="H577" s="309" t="str">
        <f t="shared" si="37"/>
        <v/>
      </c>
      <c r="I577" s="310">
        <f>IF(ISBLANK($J$755),"",IF(ISBLANK($L$755),"",IF(Okt!$E19&gt;=$J$755,IF(Okt!$E19&lt;=$L$755,COUNTIF(Okt!L19:L19,"&gt;=0"),""),"")))</f>
        <v>0</v>
      </c>
      <c r="J577" s="300"/>
      <c r="K577" s="300"/>
      <c r="L577" s="300"/>
      <c r="M577" s="302"/>
    </row>
    <row r="578" spans="1:13" ht="9.9499999999999993" hidden="1" customHeight="1" x14ac:dyDescent="0.2">
      <c r="A578" s="301"/>
      <c r="B578" s="305"/>
      <c r="C578" s="305" t="str">
        <f>IF(ISBLANK($J$755),"",IF(ISBLANK($L$755),"",IF(Okt!$E20&gt;=$J$755,IF(Okt!$E20&lt;=$L$755,IF(ISBLANK(Okt!G20),"",Okt!G20),""),"")))</f>
        <v/>
      </c>
      <c r="D578" s="305" t="str">
        <f>IF(ISBLANK($J$755),"",IF(ISBLANK($L$755),"",IF(Okt!$E20&gt;=$J$755,IF(Okt!$E20&lt;=$L$755,IF(ISBLANK(Okt!I20),"",Okt!I20),""),"")))</f>
        <v/>
      </c>
      <c r="E578" s="305" t="str">
        <f>IF(ISBLANK($J$755),"",IF(ISBLANK($L$755),"",IF(Okt!$E20&gt;=$J$755,IF(Okt!$E20&lt;=$L$755,IF(ISBLANK(Okt!R20),"",Okt!R20),""),"")))</f>
        <v/>
      </c>
      <c r="F578" s="307" t="str">
        <f>IF(ISBLANK($J$755),"",IF(ISBLANK($L$755),"",IF(Okt!$E20&gt;=$J$755,IF(Okt!$E20&lt;=$L$755,IF(ISBLANK(Okt!S20),"",Okt!S20),""),"")))</f>
        <v/>
      </c>
      <c r="G578" s="308" t="str">
        <f t="shared" si="36"/>
        <v/>
      </c>
      <c r="H578" s="309" t="str">
        <f t="shared" si="37"/>
        <v/>
      </c>
      <c r="I578" s="310">
        <f>IF(ISBLANK($J$755),"",IF(ISBLANK($L$755),"",IF(Okt!$E20&gt;=$J$755,IF(Okt!$E20&lt;=$L$755,COUNTIF(Okt!L20:L20,"&gt;=0"),""),"")))</f>
        <v>0</v>
      </c>
      <c r="J578" s="300"/>
      <c r="K578" s="300"/>
      <c r="L578" s="300"/>
      <c r="M578" s="302"/>
    </row>
    <row r="579" spans="1:13" ht="9.9499999999999993" hidden="1" customHeight="1" x14ac:dyDescent="0.2">
      <c r="A579" s="301"/>
      <c r="B579" s="305"/>
      <c r="C579" s="305" t="str">
        <f>IF(ISBLANK($J$755),"",IF(ISBLANK($L$755),"",IF(Okt!$E21&gt;=$J$755,IF(Okt!$E21&lt;=$L$755,IF(ISBLANK(Okt!G21),"",Okt!G21),""),"")))</f>
        <v/>
      </c>
      <c r="D579" s="305" t="str">
        <f>IF(ISBLANK($J$755),"",IF(ISBLANK($L$755),"",IF(Okt!$E21&gt;=$J$755,IF(Okt!$E21&lt;=$L$755,IF(ISBLANK(Okt!I21),"",Okt!I21),""),"")))</f>
        <v/>
      </c>
      <c r="E579" s="305" t="str">
        <f>IF(ISBLANK($J$755),"",IF(ISBLANK($L$755),"",IF(Okt!$E21&gt;=$J$755,IF(Okt!$E21&lt;=$L$755,IF(ISBLANK(Okt!R21),"",Okt!R21),""),"")))</f>
        <v/>
      </c>
      <c r="F579" s="307" t="str">
        <f>IF(ISBLANK($J$755),"",IF(ISBLANK($L$755),"",IF(Okt!$E21&gt;=$J$755,IF(Okt!$E21&lt;=$L$755,IF(ISBLANK(Okt!S21),"",Okt!S21),""),"")))</f>
        <v/>
      </c>
      <c r="G579" s="308" t="str">
        <f t="shared" si="36"/>
        <v/>
      </c>
      <c r="H579" s="309" t="str">
        <f t="shared" si="37"/>
        <v/>
      </c>
      <c r="I579" s="310">
        <f>IF(ISBLANK($J$755),"",IF(ISBLANK($L$755),"",IF(Okt!$E21&gt;=$J$755,IF(Okt!$E21&lt;=$L$755,COUNTIF(Okt!L21:L21,"&gt;=0"),""),"")))</f>
        <v>0</v>
      </c>
      <c r="J579" s="300"/>
      <c r="K579" s="300"/>
      <c r="L579" s="300"/>
      <c r="M579" s="302"/>
    </row>
    <row r="580" spans="1:13" ht="9.9499999999999993" hidden="1" customHeight="1" x14ac:dyDescent="0.2">
      <c r="A580" s="301"/>
      <c r="B580" s="305"/>
      <c r="C580" s="305" t="str">
        <f>IF(ISBLANK($J$755),"",IF(ISBLANK($L$755),"",IF(Okt!$E22&gt;=$J$755,IF(Okt!$E22&lt;=$L$755,IF(ISBLANK(Okt!G22),"",Okt!G22),""),"")))</f>
        <v/>
      </c>
      <c r="D580" s="305" t="str">
        <f>IF(ISBLANK($J$755),"",IF(ISBLANK($L$755),"",IF(Okt!$E22&gt;=$J$755,IF(Okt!$E22&lt;=$L$755,IF(ISBLANK(Okt!I22),"",Okt!I22),""),"")))</f>
        <v/>
      </c>
      <c r="E580" s="305" t="str">
        <f>IF(ISBLANK($J$755),"",IF(ISBLANK($L$755),"",IF(Okt!$E22&gt;=$J$755,IF(Okt!$E22&lt;=$L$755,IF(ISBLANK(Okt!R22),"",Okt!R22),""),"")))</f>
        <v/>
      </c>
      <c r="F580" s="307" t="str">
        <f>IF(ISBLANK($J$755),"",IF(ISBLANK($L$755),"",IF(Okt!$E22&gt;=$J$755,IF(Okt!$E22&lt;=$L$755,IF(ISBLANK(Okt!S22),"",Okt!S22),""),"")))</f>
        <v/>
      </c>
      <c r="G580" s="308" t="str">
        <f t="shared" si="36"/>
        <v/>
      </c>
      <c r="H580" s="309" t="str">
        <f t="shared" si="37"/>
        <v/>
      </c>
      <c r="I580" s="310">
        <f>IF(ISBLANK($J$755),"",IF(ISBLANK($L$755),"",IF(Okt!$E22&gt;=$J$755,IF(Okt!$E22&lt;=$L$755,COUNTIF(Okt!L22:L22,"&gt;=0"),""),"")))</f>
        <v>0</v>
      </c>
      <c r="J580" s="300"/>
      <c r="K580" s="300"/>
      <c r="L580" s="300"/>
      <c r="M580" s="302"/>
    </row>
    <row r="581" spans="1:13" ht="9.9499999999999993" hidden="1" customHeight="1" x14ac:dyDescent="0.2">
      <c r="A581" s="301"/>
      <c r="B581" s="305"/>
      <c r="C581" s="305" t="str">
        <f>IF(ISBLANK($J$755),"",IF(ISBLANK($L$755),"",IF(Okt!$E23&gt;=$J$755,IF(Okt!$E23&lt;=$L$755,IF(ISBLANK(Okt!G23),"",Okt!G23),""),"")))</f>
        <v/>
      </c>
      <c r="D581" s="305" t="str">
        <f>IF(ISBLANK($J$755),"",IF(ISBLANK($L$755),"",IF(Okt!$E23&gt;=$J$755,IF(Okt!$E23&lt;=$L$755,IF(ISBLANK(Okt!I23),"",Okt!I23),""),"")))</f>
        <v/>
      </c>
      <c r="E581" s="305" t="str">
        <f>IF(ISBLANK($J$755),"",IF(ISBLANK($L$755),"",IF(Okt!$E23&gt;=$J$755,IF(Okt!$E23&lt;=$L$755,IF(ISBLANK(Okt!R23),"",Okt!R23),""),"")))</f>
        <v/>
      </c>
      <c r="F581" s="307" t="str">
        <f>IF(ISBLANK($J$755),"",IF(ISBLANK($L$755),"",IF(Okt!$E23&gt;=$J$755,IF(Okt!$E23&lt;=$L$755,IF(ISBLANK(Okt!S23),"",Okt!S23),""),"")))</f>
        <v/>
      </c>
      <c r="G581" s="308" t="str">
        <f t="shared" si="36"/>
        <v/>
      </c>
      <c r="H581" s="309" t="str">
        <f t="shared" si="37"/>
        <v/>
      </c>
      <c r="I581" s="310">
        <f>IF(ISBLANK($J$755),"",IF(ISBLANK($L$755),"",IF(Okt!$E23&gt;=$J$755,IF(Okt!$E23&lt;=$L$755,COUNTIF(Okt!L23:L23,"&gt;=0"),""),"")))</f>
        <v>0</v>
      </c>
      <c r="J581" s="300"/>
      <c r="K581" s="300"/>
      <c r="L581" s="300"/>
      <c r="M581" s="302"/>
    </row>
    <row r="582" spans="1:13" ht="9.9499999999999993" hidden="1" customHeight="1" x14ac:dyDescent="0.2">
      <c r="A582" s="301"/>
      <c r="B582" s="305"/>
      <c r="C582" s="305" t="str">
        <f>IF(ISBLANK($J$755),"",IF(ISBLANK($L$755),"",IF(Okt!$E24&gt;=$J$755,IF(Okt!$E24&lt;=$L$755,IF(ISBLANK(Okt!G24),"",Okt!G24),""),"")))</f>
        <v/>
      </c>
      <c r="D582" s="305" t="str">
        <f>IF(ISBLANK($J$755),"",IF(ISBLANK($L$755),"",IF(Okt!$E24&gt;=$J$755,IF(Okt!$E24&lt;=$L$755,IF(ISBLANK(Okt!I24),"",Okt!I24),""),"")))</f>
        <v/>
      </c>
      <c r="E582" s="305" t="str">
        <f>IF(ISBLANK($J$755),"",IF(ISBLANK($L$755),"",IF(Okt!$E24&gt;=$J$755,IF(Okt!$E24&lt;=$L$755,IF(ISBLANK(Okt!R24),"",Okt!R24),""),"")))</f>
        <v/>
      </c>
      <c r="F582" s="307" t="str">
        <f>IF(ISBLANK($J$755),"",IF(ISBLANK($L$755),"",IF(Okt!$E24&gt;=$J$755,IF(Okt!$E24&lt;=$L$755,IF(ISBLANK(Okt!S24),"",Okt!S24),""),"")))</f>
        <v/>
      </c>
      <c r="G582" s="308" t="str">
        <f t="shared" si="36"/>
        <v/>
      </c>
      <c r="H582" s="309" t="str">
        <f t="shared" si="37"/>
        <v/>
      </c>
      <c r="I582" s="310">
        <f>IF(ISBLANK($J$755),"",IF(ISBLANK($L$755),"",IF(Okt!$E24&gt;=$J$755,IF(Okt!$E24&lt;=$L$755,COUNTIF(Okt!L24:L24,"&gt;=0"),""),"")))</f>
        <v>0</v>
      </c>
      <c r="J582" s="300"/>
      <c r="K582" s="300"/>
      <c r="L582" s="300"/>
      <c r="M582" s="302"/>
    </row>
    <row r="583" spans="1:13" ht="9.9499999999999993" hidden="1" customHeight="1" x14ac:dyDescent="0.2">
      <c r="A583" s="301"/>
      <c r="B583" s="305"/>
      <c r="C583" s="305" t="str">
        <f>IF(ISBLANK($J$755),"",IF(ISBLANK($L$755),"",IF(Okt!$E25&gt;=$J$755,IF(Okt!$E25&lt;=$L$755,IF(ISBLANK(Okt!G25),"",Okt!G25),""),"")))</f>
        <v/>
      </c>
      <c r="D583" s="305" t="str">
        <f>IF(ISBLANK($J$755),"",IF(ISBLANK($L$755),"",IF(Okt!$E25&gt;=$J$755,IF(Okt!$E25&lt;=$L$755,IF(ISBLANK(Okt!I25),"",Okt!I25),""),"")))</f>
        <v/>
      </c>
      <c r="E583" s="305" t="str">
        <f>IF(ISBLANK($J$755),"",IF(ISBLANK($L$755),"",IF(Okt!$E25&gt;=$J$755,IF(Okt!$E25&lt;=$L$755,IF(ISBLANK(Okt!R25),"",Okt!R25),""),"")))</f>
        <v/>
      </c>
      <c r="F583" s="307" t="str">
        <f>IF(ISBLANK($J$755),"",IF(ISBLANK($L$755),"",IF(Okt!$E25&gt;=$J$755,IF(Okt!$E25&lt;=$L$755,IF(ISBLANK(Okt!S25),"",Okt!S25),""),"")))</f>
        <v/>
      </c>
      <c r="G583" s="308" t="str">
        <f t="shared" si="36"/>
        <v/>
      </c>
      <c r="H583" s="309" t="str">
        <f t="shared" si="37"/>
        <v/>
      </c>
      <c r="I583" s="310">
        <f>IF(ISBLANK($J$755),"",IF(ISBLANK($L$755),"",IF(Okt!$E25&gt;=$J$755,IF(Okt!$E25&lt;=$L$755,COUNTIF(Okt!L25:L25,"&gt;=0"),""),"")))</f>
        <v>0</v>
      </c>
      <c r="J583" s="300"/>
      <c r="K583" s="300"/>
      <c r="L583" s="300"/>
      <c r="M583" s="302"/>
    </row>
    <row r="584" spans="1:13" ht="9.9499999999999993" hidden="1" customHeight="1" x14ac:dyDescent="0.2">
      <c r="A584" s="301"/>
      <c r="B584" s="305"/>
      <c r="C584" s="305" t="str">
        <f>IF(ISBLANK($J$755),"",IF(ISBLANK($L$755),"",IF(Okt!$E26&gt;=$J$755,IF(Okt!$E26&lt;=$L$755,IF(ISBLANK(Okt!G26),"",Okt!G26),""),"")))</f>
        <v/>
      </c>
      <c r="D584" s="305" t="str">
        <f>IF(ISBLANK($J$755),"",IF(ISBLANK($L$755),"",IF(Okt!$E26&gt;=$J$755,IF(Okt!$E26&lt;=$L$755,IF(ISBLANK(Okt!I26),"",Okt!I26),""),"")))</f>
        <v/>
      </c>
      <c r="E584" s="305" t="str">
        <f>IF(ISBLANK($J$755),"",IF(ISBLANK($L$755),"",IF(Okt!$E26&gt;=$J$755,IF(Okt!$E26&lt;=$L$755,IF(ISBLANK(Okt!R26),"",Okt!R26),""),"")))</f>
        <v/>
      </c>
      <c r="F584" s="307" t="str">
        <f>IF(ISBLANK($J$755),"",IF(ISBLANK($L$755),"",IF(Okt!$E26&gt;=$J$755,IF(Okt!$E26&lt;=$L$755,IF(ISBLANK(Okt!S26),"",Okt!S26),""),"")))</f>
        <v/>
      </c>
      <c r="G584" s="308" t="str">
        <f t="shared" si="36"/>
        <v/>
      </c>
      <c r="H584" s="309" t="str">
        <f t="shared" si="37"/>
        <v/>
      </c>
      <c r="I584" s="310">
        <f>IF(ISBLANK($J$755),"",IF(ISBLANK($L$755),"",IF(Okt!$E26&gt;=$J$755,IF(Okt!$E26&lt;=$L$755,COUNTIF(Okt!L26:L26,"&gt;=0"),""),"")))</f>
        <v>0</v>
      </c>
      <c r="J584" s="300"/>
      <c r="K584" s="300"/>
      <c r="L584" s="300"/>
      <c r="M584" s="302"/>
    </row>
    <row r="585" spans="1:13" ht="9.9499999999999993" hidden="1" customHeight="1" x14ac:dyDescent="0.2">
      <c r="A585" s="301"/>
      <c r="B585" s="305"/>
      <c r="C585" s="305" t="str">
        <f>IF(ISBLANK($J$755),"",IF(ISBLANK($L$755),"",IF(Okt!$E27&gt;=$J$755,IF(Okt!$E27&lt;=$L$755,IF(ISBLANK(Okt!G27),"",Okt!G27),""),"")))</f>
        <v/>
      </c>
      <c r="D585" s="305" t="str">
        <f>IF(ISBLANK($J$755),"",IF(ISBLANK($L$755),"",IF(Okt!$E27&gt;=$J$755,IF(Okt!$E27&lt;=$L$755,IF(ISBLANK(Okt!I27),"",Okt!I27),""),"")))</f>
        <v/>
      </c>
      <c r="E585" s="305" t="str">
        <f>IF(ISBLANK($J$755),"",IF(ISBLANK($L$755),"",IF(Okt!$E27&gt;=$J$755,IF(Okt!$E27&lt;=$L$755,IF(ISBLANK(Okt!R27),"",Okt!R27),""),"")))</f>
        <v/>
      </c>
      <c r="F585" s="307" t="str">
        <f>IF(ISBLANK($J$755),"",IF(ISBLANK($L$755),"",IF(Okt!$E27&gt;=$J$755,IF(Okt!$E27&lt;=$L$755,IF(ISBLANK(Okt!S27),"",Okt!S27),""),"")))</f>
        <v/>
      </c>
      <c r="G585" s="308" t="str">
        <f t="shared" si="36"/>
        <v/>
      </c>
      <c r="H585" s="309" t="str">
        <f t="shared" si="37"/>
        <v/>
      </c>
      <c r="I585" s="310">
        <f>IF(ISBLANK($J$755),"",IF(ISBLANK($L$755),"",IF(Okt!$E27&gt;=$J$755,IF(Okt!$E27&lt;=$L$755,COUNTIF(Okt!L27:L27,"&gt;=0"),""),"")))</f>
        <v>0</v>
      </c>
      <c r="J585" s="300"/>
      <c r="K585" s="300"/>
      <c r="L585" s="300"/>
      <c r="M585" s="302"/>
    </row>
    <row r="586" spans="1:13" ht="9.9499999999999993" hidden="1" customHeight="1" x14ac:dyDescent="0.2">
      <c r="A586" s="301"/>
      <c r="B586" s="305"/>
      <c r="C586" s="305" t="str">
        <f>IF(ISBLANK($J$755),"",IF(ISBLANK($L$755),"",IF(Okt!$E28&gt;=$J$755,IF(Okt!$E28&lt;=$L$755,IF(ISBLANK(Okt!G28),"",Okt!G28),""),"")))</f>
        <v/>
      </c>
      <c r="D586" s="305" t="str">
        <f>IF(ISBLANK($J$755),"",IF(ISBLANK($L$755),"",IF(Okt!$E28&gt;=$J$755,IF(Okt!$E28&lt;=$L$755,IF(ISBLANK(Okt!I28),"",Okt!I28),""),"")))</f>
        <v/>
      </c>
      <c r="E586" s="305" t="str">
        <f>IF(ISBLANK($J$755),"",IF(ISBLANK($L$755),"",IF(Okt!$E28&gt;=$J$755,IF(Okt!$E28&lt;=$L$755,IF(ISBLANK(Okt!R28),"",Okt!R28),""),"")))</f>
        <v/>
      </c>
      <c r="F586" s="307" t="str">
        <f>IF(ISBLANK($J$755),"",IF(ISBLANK($L$755),"",IF(Okt!$E28&gt;=$J$755,IF(Okt!$E28&lt;=$L$755,IF(ISBLANK(Okt!S28),"",Okt!S28),""),"")))</f>
        <v/>
      </c>
      <c r="G586" s="308" t="str">
        <f t="shared" si="36"/>
        <v/>
      </c>
      <c r="H586" s="309" t="str">
        <f t="shared" si="37"/>
        <v/>
      </c>
      <c r="I586" s="310">
        <f>IF(ISBLANK($J$755),"",IF(ISBLANK($L$755),"",IF(Okt!$E28&gt;=$J$755,IF(Okt!$E28&lt;=$L$755,COUNTIF(Okt!L28:L28,"&gt;=0"),""),"")))</f>
        <v>0</v>
      </c>
      <c r="J586" s="300"/>
      <c r="K586" s="300"/>
      <c r="L586" s="300"/>
      <c r="M586" s="302"/>
    </row>
    <row r="587" spans="1:13" ht="9.9499999999999993" hidden="1" customHeight="1" x14ac:dyDescent="0.2">
      <c r="A587" s="301"/>
      <c r="B587" s="305"/>
      <c r="C587" s="305" t="str">
        <f>IF(ISBLANK($J$755),"",IF(ISBLANK($L$755),"",IF(Okt!$E29&gt;=$J$755,IF(Okt!$E29&lt;=$L$755,IF(ISBLANK(Okt!G29),"",Okt!G29),""),"")))</f>
        <v/>
      </c>
      <c r="D587" s="305" t="str">
        <f>IF(ISBLANK($J$755),"",IF(ISBLANK($L$755),"",IF(Okt!$E29&gt;=$J$755,IF(Okt!$E29&lt;=$L$755,IF(ISBLANK(Okt!I29),"",Okt!I29),""),"")))</f>
        <v/>
      </c>
      <c r="E587" s="305" t="str">
        <f>IF(ISBLANK($J$755),"",IF(ISBLANK($L$755),"",IF(Okt!$E29&gt;=$J$755,IF(Okt!$E29&lt;=$L$755,IF(ISBLANK(Okt!R29),"",Okt!R29),""),"")))</f>
        <v/>
      </c>
      <c r="F587" s="307" t="str">
        <f>IF(ISBLANK($J$755),"",IF(ISBLANK($L$755),"",IF(Okt!$E29&gt;=$J$755,IF(Okt!$E29&lt;=$L$755,IF(ISBLANK(Okt!S29),"",Okt!S29),""),"")))</f>
        <v/>
      </c>
      <c r="G587" s="308" t="str">
        <f t="shared" si="36"/>
        <v/>
      </c>
      <c r="H587" s="309" t="str">
        <f t="shared" si="37"/>
        <v/>
      </c>
      <c r="I587" s="310">
        <f>IF(ISBLANK($J$755),"",IF(ISBLANK($L$755),"",IF(Okt!$E29&gt;=$J$755,IF(Okt!$E29&lt;=$L$755,COUNTIF(Okt!L29:L29,"&gt;=0"),""),"")))</f>
        <v>0</v>
      </c>
      <c r="J587" s="300"/>
      <c r="K587" s="300"/>
      <c r="L587" s="300"/>
      <c r="M587" s="302"/>
    </row>
    <row r="588" spans="1:13" ht="9.9499999999999993" hidden="1" customHeight="1" x14ac:dyDescent="0.2">
      <c r="A588" s="301"/>
      <c r="B588" s="305"/>
      <c r="C588" s="305" t="str">
        <f>IF(ISBLANK($J$755),"",IF(ISBLANK($L$755),"",IF(Okt!$E30&gt;=$J$755,IF(Okt!$E30&lt;=$L$755,IF(ISBLANK(Okt!G30),"",Okt!G30),""),"")))</f>
        <v/>
      </c>
      <c r="D588" s="305" t="str">
        <f>IF(ISBLANK($J$755),"",IF(ISBLANK($L$755),"",IF(Okt!$E30&gt;=$J$755,IF(Okt!$E30&lt;=$L$755,IF(ISBLANK(Okt!I30),"",Okt!I30),""),"")))</f>
        <v/>
      </c>
      <c r="E588" s="305" t="str">
        <f>IF(ISBLANK($J$755),"",IF(ISBLANK($L$755),"",IF(Okt!$E30&gt;=$J$755,IF(Okt!$E30&lt;=$L$755,IF(ISBLANK(Okt!R30),"",Okt!R30),""),"")))</f>
        <v/>
      </c>
      <c r="F588" s="307" t="str">
        <f>IF(ISBLANK($J$755),"",IF(ISBLANK($L$755),"",IF(Okt!$E30&gt;=$J$755,IF(Okt!$E30&lt;=$L$755,IF(ISBLANK(Okt!S30),"",Okt!S30),""),"")))</f>
        <v/>
      </c>
      <c r="G588" s="308" t="str">
        <f t="shared" si="36"/>
        <v/>
      </c>
      <c r="H588" s="309" t="str">
        <f t="shared" si="37"/>
        <v/>
      </c>
      <c r="I588" s="310">
        <f>IF(ISBLANK($J$755),"",IF(ISBLANK($L$755),"",IF(Okt!$E30&gt;=$J$755,IF(Okt!$E30&lt;=$L$755,COUNTIF(Okt!L30:L30,"&gt;=0"),""),"")))</f>
        <v>0</v>
      </c>
      <c r="J588" s="300"/>
      <c r="K588" s="300"/>
      <c r="L588" s="300"/>
      <c r="M588" s="302"/>
    </row>
    <row r="589" spans="1:13" ht="9.9499999999999993" hidden="1" customHeight="1" x14ac:dyDescent="0.2">
      <c r="A589" s="301"/>
      <c r="B589" s="305"/>
      <c r="C589" s="305" t="str">
        <f>IF(ISBLANK($J$755),"",IF(ISBLANK($L$755),"",IF(Okt!$E31&gt;=$J$755,IF(Okt!$E31&lt;=$L$755,IF(ISBLANK(Okt!G31),"",Okt!G31),""),"")))</f>
        <v/>
      </c>
      <c r="D589" s="305" t="str">
        <f>IF(ISBLANK($J$755),"",IF(ISBLANK($L$755),"",IF(Okt!$E31&gt;=$J$755,IF(Okt!$E31&lt;=$L$755,IF(ISBLANK(Okt!I31),"",Okt!I31),""),"")))</f>
        <v/>
      </c>
      <c r="E589" s="305" t="str">
        <f>IF(ISBLANK($J$755),"",IF(ISBLANK($L$755),"",IF(Okt!$E31&gt;=$J$755,IF(Okt!$E31&lt;=$L$755,IF(ISBLANK(Okt!R31),"",Okt!R31),""),"")))</f>
        <v/>
      </c>
      <c r="F589" s="307" t="str">
        <f>IF(ISBLANK($J$755),"",IF(ISBLANK($L$755),"",IF(Okt!$E31&gt;=$J$755,IF(Okt!$E31&lt;=$L$755,IF(ISBLANK(Okt!S31),"",Okt!S31),""),"")))</f>
        <v/>
      </c>
      <c r="G589" s="308" t="str">
        <f t="shared" si="36"/>
        <v/>
      </c>
      <c r="H589" s="309" t="str">
        <f t="shared" si="37"/>
        <v/>
      </c>
      <c r="I589" s="310">
        <f>IF(ISBLANK($J$755),"",IF(ISBLANK($L$755),"",IF(Okt!$E31&gt;=$J$755,IF(Okt!$E31&lt;=$L$755,COUNTIF(Okt!L31:L31,"&gt;=0"),""),"")))</f>
        <v>0</v>
      </c>
      <c r="J589" s="300"/>
      <c r="K589" s="300"/>
      <c r="L589" s="300"/>
      <c r="M589" s="302"/>
    </row>
    <row r="590" spans="1:13" ht="9.9499999999999993" hidden="1" customHeight="1" x14ac:dyDescent="0.2">
      <c r="A590" s="301"/>
      <c r="B590" s="305"/>
      <c r="C590" s="305" t="str">
        <f>IF(ISBLANK($J$755),"",IF(ISBLANK($L$755),"",IF(Okt!$E32&gt;=$J$755,IF(Okt!$E32&lt;=$L$755,IF(ISBLANK(Okt!G32),"",Okt!G32),""),"")))</f>
        <v/>
      </c>
      <c r="D590" s="305" t="str">
        <f>IF(ISBLANK($J$755),"",IF(ISBLANK($L$755),"",IF(Okt!$E32&gt;=$J$755,IF(Okt!$E32&lt;=$L$755,IF(ISBLANK(Okt!I32),"",Okt!I32),""),"")))</f>
        <v/>
      </c>
      <c r="E590" s="305" t="str">
        <f>IF(ISBLANK($J$755),"",IF(ISBLANK($L$755),"",IF(Okt!$E32&gt;=$J$755,IF(Okt!$E32&lt;=$L$755,IF(ISBLANK(Okt!R32),"",Okt!R32),""),"")))</f>
        <v/>
      </c>
      <c r="F590" s="307" t="str">
        <f>IF(ISBLANK($J$755),"",IF(ISBLANK($L$755),"",IF(Okt!$E32&gt;=$J$755,IF(Okt!$E32&lt;=$L$755,IF(ISBLANK(Okt!S32),"",Okt!S32),""),"")))</f>
        <v/>
      </c>
      <c r="G590" s="308" t="str">
        <f t="shared" si="36"/>
        <v/>
      </c>
      <c r="H590" s="309" t="str">
        <f t="shared" si="37"/>
        <v/>
      </c>
      <c r="I590" s="310">
        <f>IF(ISBLANK($J$755),"",IF(ISBLANK($L$755),"",IF(Okt!$E32&gt;=$J$755,IF(Okt!$E32&lt;=$L$755,COUNTIF(Okt!L32:L32,"&gt;=0"),""),"")))</f>
        <v>0</v>
      </c>
      <c r="J590" s="300"/>
      <c r="K590" s="300"/>
      <c r="L590" s="300"/>
      <c r="M590" s="302"/>
    </row>
    <row r="591" spans="1:13" ht="9.9499999999999993" hidden="1" customHeight="1" x14ac:dyDescent="0.2">
      <c r="A591" s="301"/>
      <c r="B591" s="305"/>
      <c r="C591" s="305" t="str">
        <f>IF(ISBLANK($J$755),"",IF(ISBLANK($L$755),"",IF(Okt!$E33&gt;=$J$755,IF(Okt!$E33&lt;=$L$755,IF(ISBLANK(Okt!G33),"",Okt!G33),""),"")))</f>
        <v/>
      </c>
      <c r="D591" s="305" t="str">
        <f>IF(ISBLANK($J$755),"",IF(ISBLANK($L$755),"",IF(Okt!$E33&gt;=$J$755,IF(Okt!$E33&lt;=$L$755,IF(ISBLANK(Okt!I33),"",Okt!I33),""),"")))</f>
        <v/>
      </c>
      <c r="E591" s="305" t="str">
        <f>IF(ISBLANK($J$755),"",IF(ISBLANK($L$755),"",IF(Okt!$E33&gt;=$J$755,IF(Okt!$E33&lt;=$L$755,IF(ISBLANK(Okt!R33),"",Okt!R33),""),"")))</f>
        <v/>
      </c>
      <c r="F591" s="307" t="str">
        <f>IF(ISBLANK($J$755),"",IF(ISBLANK($L$755),"",IF(Okt!$E33&gt;=$J$755,IF(Okt!$E33&lt;=$L$755,IF(ISBLANK(Okt!S33),"",Okt!S33),""),"")))</f>
        <v/>
      </c>
      <c r="G591" s="308" t="str">
        <f t="shared" si="36"/>
        <v/>
      </c>
      <c r="H591" s="309" t="str">
        <f t="shared" si="37"/>
        <v/>
      </c>
      <c r="I591" s="310">
        <f>IF(ISBLANK($J$755),"",IF(ISBLANK($L$755),"",IF(Okt!$E33&gt;=$J$755,IF(Okt!$E33&lt;=$L$755,COUNTIF(Okt!L33:L33,"&gt;=0"),""),"")))</f>
        <v>0</v>
      </c>
      <c r="J591" s="300"/>
      <c r="K591" s="300"/>
      <c r="L591" s="300"/>
      <c r="M591" s="302"/>
    </row>
    <row r="592" spans="1:13" ht="9.9499999999999993" hidden="1" customHeight="1" x14ac:dyDescent="0.2">
      <c r="A592" s="301"/>
      <c r="B592" s="305"/>
      <c r="C592" s="305" t="str">
        <f>IF(ISBLANK($J$755),"",IF(ISBLANK($L$755),"",IF(Okt!$E34&gt;=$J$755,IF(Okt!$E34&lt;=$L$755,IF(ISBLANK(Okt!G34),"",Okt!G34),""),"")))</f>
        <v/>
      </c>
      <c r="D592" s="305" t="str">
        <f>IF(ISBLANK($J$755),"",IF(ISBLANK($L$755),"",IF(Okt!$E34&gt;=$J$755,IF(Okt!$E34&lt;=$L$755,IF(ISBLANK(Okt!I34),"",Okt!I34),""),"")))</f>
        <v/>
      </c>
      <c r="E592" s="305" t="str">
        <f>IF(ISBLANK($J$755),"",IF(ISBLANK($L$755),"",IF(Okt!$E34&gt;=$J$755,IF(Okt!$E34&lt;=$L$755,IF(ISBLANK(Okt!R34),"",Okt!R34),""),"")))</f>
        <v/>
      </c>
      <c r="F592" s="307" t="str">
        <f>IF(ISBLANK($J$755),"",IF(ISBLANK($L$755),"",IF(Okt!$E34&gt;=$J$755,IF(Okt!$E34&lt;=$L$755,IF(ISBLANK(Okt!S34),"",Okt!S34),""),"")))</f>
        <v/>
      </c>
      <c r="G592" s="308" t="str">
        <f t="shared" si="36"/>
        <v/>
      </c>
      <c r="H592" s="309" t="str">
        <f t="shared" si="37"/>
        <v/>
      </c>
      <c r="I592" s="310">
        <f>IF(ISBLANK($J$755),"",IF(ISBLANK($L$755),"",IF(Okt!$E34&gt;=$J$755,IF(Okt!$E34&lt;=$L$755,COUNTIF(Okt!L34:L34,"&gt;=0"),""),"")))</f>
        <v>0</v>
      </c>
      <c r="J592" s="300"/>
      <c r="K592" s="300"/>
      <c r="L592" s="300"/>
      <c r="M592" s="302"/>
    </row>
    <row r="593" spans="1:13" ht="9.9499999999999993" hidden="1" customHeight="1" x14ac:dyDescent="0.2">
      <c r="A593" s="301"/>
      <c r="B593" s="305"/>
      <c r="C593" s="305" t="str">
        <f>IF(ISBLANK($J$755),"",IF(ISBLANK($L$755),"",IF(Okt!$E35&gt;=$J$755,IF(Okt!$E35&lt;=$L$755,IF(ISBLANK(Okt!G35),"",Okt!G35),""),"")))</f>
        <v/>
      </c>
      <c r="D593" s="305" t="str">
        <f>IF(ISBLANK($J$755),"",IF(ISBLANK($L$755),"",IF(Okt!$E35&gt;=$J$755,IF(Okt!$E35&lt;=$L$755,IF(ISBLANK(Okt!I35),"",Okt!I35),""),"")))</f>
        <v/>
      </c>
      <c r="E593" s="305" t="str">
        <f>IF(ISBLANK($J$755),"",IF(ISBLANK($L$755),"",IF(Okt!$E35&gt;=$J$755,IF(Okt!$E35&lt;=$L$755,IF(ISBLANK(Okt!R35),"",Okt!R35),""),"")))</f>
        <v/>
      </c>
      <c r="F593" s="307" t="str">
        <f>IF(ISBLANK($J$755),"",IF(ISBLANK($L$755),"",IF(Okt!$E35&gt;=$J$755,IF(Okt!$E35&lt;=$L$755,IF(ISBLANK(Okt!S35),"",Okt!S35),""),"")))</f>
        <v/>
      </c>
      <c r="G593" s="308" t="str">
        <f t="shared" si="36"/>
        <v/>
      </c>
      <c r="H593" s="309" t="str">
        <f t="shared" si="37"/>
        <v/>
      </c>
      <c r="I593" s="310">
        <f>IF(ISBLANK($J$755),"",IF(ISBLANK($L$755),"",IF(Okt!$E35&gt;=$J$755,IF(Okt!$E35&lt;=$L$755,COUNTIF(Okt!L35:L35,"&gt;=0"),""),"")))</f>
        <v>0</v>
      </c>
      <c r="J593" s="300"/>
      <c r="K593" s="300"/>
      <c r="L593" s="300"/>
      <c r="M593" s="302"/>
    </row>
    <row r="594" spans="1:13" ht="9.9499999999999993" hidden="1" customHeight="1" x14ac:dyDescent="0.2">
      <c r="A594" s="301"/>
      <c r="B594" s="305"/>
      <c r="C594" s="305" t="str">
        <f>IF(ISBLANK($J$755),"",IF(ISBLANK($L$755),"",IF(Okt!$E36&gt;=$J$755,IF(Okt!$E36&lt;=$L$755,IF(ISBLANK(Okt!G36),"",Okt!G36),""),"")))</f>
        <v/>
      </c>
      <c r="D594" s="305" t="str">
        <f>IF(ISBLANK($J$755),"",IF(ISBLANK($L$755),"",IF(Okt!$E36&gt;=$J$755,IF(Okt!$E36&lt;=$L$755,IF(ISBLANK(Okt!I36),"",Okt!I36),""),"")))</f>
        <v/>
      </c>
      <c r="E594" s="305" t="str">
        <f>IF(ISBLANK($J$755),"",IF(ISBLANK($L$755),"",IF(Okt!$E36&gt;=$J$755,IF(Okt!$E36&lt;=$L$755,IF(ISBLANK(Okt!R36),"",Okt!R36),""),"")))</f>
        <v/>
      </c>
      <c r="F594" s="307" t="str">
        <f>IF(ISBLANK($J$755),"",IF(ISBLANK($L$755),"",IF(Okt!$E36&gt;=$J$755,IF(Okt!$E36&lt;=$L$755,IF(ISBLANK(Okt!S36),"",Okt!S36),""),"")))</f>
        <v/>
      </c>
      <c r="G594" s="308" t="str">
        <f t="shared" si="36"/>
        <v/>
      </c>
      <c r="H594" s="309" t="str">
        <f t="shared" si="37"/>
        <v/>
      </c>
      <c r="I594" s="310">
        <f>IF(ISBLANK($J$755),"",IF(ISBLANK($L$755),"",IF(Okt!$E36&gt;=$J$755,IF(Okt!$E36&lt;=$L$755,COUNTIF(Okt!L36:L36,"&gt;=0"),""),"")))</f>
        <v>0</v>
      </c>
      <c r="J594" s="300"/>
      <c r="K594" s="300"/>
      <c r="L594" s="300"/>
      <c r="M594" s="302"/>
    </row>
    <row r="595" spans="1:13" ht="9.9499999999999993" hidden="1" customHeight="1" x14ac:dyDescent="0.2">
      <c r="A595" s="301"/>
      <c r="B595" s="305"/>
      <c r="C595" s="305" t="str">
        <f>IF(ISBLANK($J$755),"",IF(ISBLANK($L$755),"",IF(Okt!$E37&gt;=$J$755,IF(Okt!$E37&lt;=$L$755,IF(ISBLANK(Okt!G37),"",Okt!G37),""),"")))</f>
        <v/>
      </c>
      <c r="D595" s="305" t="str">
        <f>IF(ISBLANK($J$755),"",IF(ISBLANK($L$755),"",IF(Okt!$E37&gt;=$J$755,IF(Okt!$E37&lt;=$L$755,IF(ISBLANK(Okt!I37),"",Okt!I37),""),"")))</f>
        <v/>
      </c>
      <c r="E595" s="305" t="str">
        <f>IF(ISBLANK($J$755),"",IF(ISBLANK($L$755),"",IF(Okt!$E37&gt;=$J$755,IF(Okt!$E37&lt;=$L$755,IF(ISBLANK(Okt!R37),"",Okt!R37),""),"")))</f>
        <v/>
      </c>
      <c r="F595" s="307" t="str">
        <f>IF(ISBLANK($J$755),"",IF(ISBLANK($L$755),"",IF(Okt!$E37&gt;=$J$755,IF(Okt!$E37&lt;=$L$755,IF(ISBLANK(Okt!S37),"",Okt!S37),""),"")))</f>
        <v/>
      </c>
      <c r="G595" s="308" t="str">
        <f t="shared" si="36"/>
        <v/>
      </c>
      <c r="H595" s="309" t="str">
        <f t="shared" si="37"/>
        <v/>
      </c>
      <c r="I595" s="310">
        <f>IF(ISBLANK($J$755),"",IF(ISBLANK($L$755),"",IF(Okt!$E37&gt;=$J$755,IF(Okt!$E37&lt;=$L$755,COUNTIF(Okt!L37:L37,"&gt;=0"),""),"")))</f>
        <v>0</v>
      </c>
      <c r="J595" s="300"/>
      <c r="K595" s="300"/>
      <c r="L595" s="300"/>
      <c r="M595" s="302"/>
    </row>
    <row r="596" spans="1:13" ht="9.9499999999999993" hidden="1" customHeight="1" x14ac:dyDescent="0.2">
      <c r="A596" s="301"/>
      <c r="B596" s="305"/>
      <c r="C596" s="305" t="str">
        <f>IF(ISBLANK($J$755),"",IF(ISBLANK($L$755),"",IF(Okt!$E38&gt;=$J$755,IF(Okt!$E38&lt;=$L$755,IF(ISBLANK(Okt!G38),"",Okt!G38),""),"")))</f>
        <v/>
      </c>
      <c r="D596" s="305" t="str">
        <f>IF(ISBLANK($J$755),"",IF(ISBLANK($L$755),"",IF(Okt!$E38&gt;=$J$755,IF(Okt!$E38&lt;=$L$755,IF(ISBLANK(Okt!I38),"",Okt!I38),""),"")))</f>
        <v/>
      </c>
      <c r="E596" s="305" t="str">
        <f>IF(ISBLANK($J$755),"",IF(ISBLANK($L$755),"",IF(Okt!$E38&gt;=$J$755,IF(Okt!$E38&lt;=$L$755,IF(ISBLANK(Okt!R38),"",Okt!R38),""),"")))</f>
        <v/>
      </c>
      <c r="F596" s="307" t="str">
        <f>IF(ISBLANK($J$755),"",IF(ISBLANK($L$755),"",IF(Okt!$E38&gt;=$J$755,IF(Okt!$E38&lt;=$L$755,IF(ISBLANK(Okt!S38),"",Okt!S38),""),"")))</f>
        <v/>
      </c>
      <c r="G596" s="308" t="str">
        <f t="shared" si="36"/>
        <v/>
      </c>
      <c r="H596" s="309" t="str">
        <f t="shared" si="37"/>
        <v/>
      </c>
      <c r="I596" s="310">
        <f>IF(ISBLANK($J$755),"",IF(ISBLANK($L$755),"",IF(Okt!$E38&gt;=$J$755,IF(Okt!$E38&lt;=$L$755,COUNTIF(Okt!L38:L38,"&gt;=0"),""),"")))</f>
        <v>0</v>
      </c>
      <c r="J596" s="300"/>
      <c r="K596" s="300"/>
      <c r="L596" s="300"/>
      <c r="M596" s="302"/>
    </row>
    <row r="597" spans="1:13" ht="9.9499999999999993" hidden="1" customHeight="1" x14ac:dyDescent="0.2">
      <c r="A597" s="301"/>
      <c r="B597" s="305"/>
      <c r="C597" s="305" t="str">
        <f>IF(ISBLANK($J$755),"",IF(ISBLANK($L$755),"",IF(Okt!$E39&gt;=$J$755,IF(Okt!$E39&lt;=$L$755,IF(ISBLANK(Okt!G39),"",Okt!G39),""),"")))</f>
        <v/>
      </c>
      <c r="D597" s="305" t="str">
        <f>IF(ISBLANK($J$755),"",IF(ISBLANK($L$755),"",IF(Okt!$E39&gt;=$J$755,IF(Okt!$E39&lt;=$L$755,IF(ISBLANK(Okt!I39),"",Okt!I39),""),"")))</f>
        <v/>
      </c>
      <c r="E597" s="305" t="str">
        <f>IF(ISBLANK($J$755),"",IF(ISBLANK($L$755),"",IF(Okt!$E39&gt;=$J$755,IF(Okt!$E39&lt;=$L$755,IF(ISBLANK(Okt!R39),"",Okt!R39),""),"")))</f>
        <v/>
      </c>
      <c r="F597" s="307" t="str">
        <f>IF(ISBLANK($J$755),"",IF(ISBLANK($L$755),"",IF(Okt!$E39&gt;=$J$755,IF(Okt!$E39&lt;=$L$755,IF(ISBLANK(Okt!S39),"",Okt!S39),""),"")))</f>
        <v/>
      </c>
      <c r="G597" s="308" t="str">
        <f t="shared" si="36"/>
        <v/>
      </c>
      <c r="H597" s="309" t="str">
        <f t="shared" si="37"/>
        <v/>
      </c>
      <c r="I597" s="310">
        <f>IF(ISBLANK($J$755),"",IF(ISBLANK($L$755),"",IF(Okt!$E39&gt;=$J$755,IF(Okt!$E39&lt;=$L$755,COUNTIF(Okt!L39:L39,"&gt;=0"),""),"")))</f>
        <v>0</v>
      </c>
      <c r="J597" s="300"/>
      <c r="K597" s="300"/>
      <c r="L597" s="300"/>
      <c r="M597" s="302"/>
    </row>
    <row r="598" spans="1:13" ht="9.9499999999999993" hidden="1" customHeight="1" x14ac:dyDescent="0.2">
      <c r="A598" s="301"/>
      <c r="B598" s="305" t="s">
        <v>350</v>
      </c>
      <c r="C598" s="305" t="str">
        <f>IF(ISBLANK($J$755),"",IF(ISBLANK($L$755),"",IF(Okt!$E43&gt;=$J$755,IF(Okt!$E43&lt;=$L$755,IF(ISBLANK(Okt!G43),"",Okt!G43),""),"")))</f>
        <v/>
      </c>
      <c r="D598" s="305"/>
      <c r="E598" s="305" t="str">
        <f>IF(ISBLANK($J$755),"",IF(ISBLANK($L$755),"",IF(Okt!$E43&gt;=$J$755,IF(Okt!$E43&lt;=$L$755,IF(ISBLANK(Okt!R43),"",Okt!R43),""),"")))</f>
        <v/>
      </c>
      <c r="F598" s="307" t="str">
        <f>IF(ISBLANK($J$755),"",IF(ISBLANK($L$755),"",IF(Okt!$E43&gt;=$J$755,IF(Okt!$E43&lt;=$L$755,IF(ISBLANK(Okt!S43),"",Okt!S43),""),"")))</f>
        <v/>
      </c>
      <c r="G598" s="308" t="str">
        <f>IF(ISNUMBER(F598),IF(F598=0,"",IF(E598=0,"",F598/E598)),"")</f>
        <v/>
      </c>
      <c r="H598" s="309" t="str">
        <f>IF(ISNUMBER(G598),IF(G598=0,"",IF(F598=0,"",E598/F598/24)),"")</f>
        <v/>
      </c>
      <c r="I598" s="310" t="str">
        <f>IF(ISBLANK($J$755),"",IF(ISBLANK($L$755),"",IF(Okt!$E43&gt;=$J$755,IF(Okt!$E43&lt;=$L$755,COUNTIF(Okt!L43:L43,"&gt;=0"),""),"")))</f>
        <v/>
      </c>
      <c r="J598" s="300"/>
      <c r="K598" s="300"/>
      <c r="L598" s="300"/>
      <c r="M598" s="302"/>
    </row>
    <row r="599" spans="1:13" ht="9.9499999999999993" hidden="1" customHeight="1" x14ac:dyDescent="0.2">
      <c r="A599" s="301"/>
      <c r="B599" s="305"/>
      <c r="C599" s="305" t="str">
        <f>IF(ISBLANK($J$755),"",IF(ISBLANK($L$755),"",IF(Okt!$E44&gt;=$J$755,IF(Okt!$E44&lt;=$L$755,IF(ISBLANK(Okt!G44),"",Okt!G44),""),"")))</f>
        <v/>
      </c>
      <c r="D599" s="305"/>
      <c r="E599" s="305" t="str">
        <f>IF(ISBLANK($J$755),"",IF(ISBLANK($L$755),"",IF(Okt!$E44&gt;=$J$755,IF(Okt!$E44&lt;=$L$755,IF(ISBLANK(Okt!R44),"",Okt!R44),""),"")))</f>
        <v/>
      </c>
      <c r="F599" s="307" t="str">
        <f>IF(ISBLANK($J$755),"",IF(ISBLANK($L$755),"",IF(Okt!$E44&gt;=$J$755,IF(Okt!$E44&lt;=$L$755,IF(ISBLANK(Okt!S44),"",Okt!S44),""),"")))</f>
        <v/>
      </c>
      <c r="G599" s="308" t="str">
        <f t="shared" ref="G599:G628" si="38">IF(ISNUMBER(F599),IF(F599=0,"",IF(E599=0,"",F599/E599)),"")</f>
        <v/>
      </c>
      <c r="H599" s="309" t="str">
        <f t="shared" ref="H599:H628" si="39">IF(ISNUMBER(G599),IF(G599=0,"",IF(F599=0,"",E599/F599/24)),"")</f>
        <v/>
      </c>
      <c r="I599" s="310" t="str">
        <f>IF(ISBLANK($J$755),"",IF(ISBLANK($L$755),"",IF(Okt!$E44&gt;=$J$755,IF(Okt!$E44&lt;=$L$755,COUNTIF(Okt!L44:L44,"&gt;=0"),""),"")))</f>
        <v/>
      </c>
      <c r="J599" s="300"/>
      <c r="K599" s="300"/>
      <c r="L599" s="300"/>
      <c r="M599" s="302"/>
    </row>
    <row r="600" spans="1:13" ht="9.9499999999999993" hidden="1" customHeight="1" x14ac:dyDescent="0.2">
      <c r="A600" s="301"/>
      <c r="B600" s="305"/>
      <c r="C600" s="305" t="str">
        <f>IF(ISBLANK($J$755),"",IF(ISBLANK($L$755),"",IF(Okt!$E45&gt;=$J$755,IF(Okt!$E45&lt;=$L$755,IF(ISBLANK(Okt!G45),"",Okt!G45),""),"")))</f>
        <v/>
      </c>
      <c r="D600" s="305"/>
      <c r="E600" s="305" t="str">
        <f>IF(ISBLANK($J$755),"",IF(ISBLANK($L$755),"",IF(Okt!$E45&gt;=$J$755,IF(Okt!$E45&lt;=$L$755,IF(ISBLANK(Okt!R45),"",Okt!R45),""),"")))</f>
        <v/>
      </c>
      <c r="F600" s="307" t="str">
        <f>IF(ISBLANK($J$755),"",IF(ISBLANK($L$755),"",IF(Okt!$E45&gt;=$J$755,IF(Okt!$E45&lt;=$L$755,IF(ISBLANK(Okt!S45),"",Okt!S45),""),"")))</f>
        <v/>
      </c>
      <c r="G600" s="308" t="str">
        <f t="shared" si="38"/>
        <v/>
      </c>
      <c r="H600" s="309" t="str">
        <f t="shared" si="39"/>
        <v/>
      </c>
      <c r="I600" s="310" t="str">
        <f>IF(ISBLANK($J$755),"",IF(ISBLANK($L$755),"",IF(Okt!$E45&gt;=$J$755,IF(Okt!$E45&lt;=$L$755,COUNTIF(Okt!L45:L45,"&gt;=0"),""),"")))</f>
        <v/>
      </c>
      <c r="J600" s="300"/>
      <c r="K600" s="300"/>
      <c r="L600" s="300"/>
      <c r="M600" s="302"/>
    </row>
    <row r="601" spans="1:13" ht="9.9499999999999993" hidden="1" customHeight="1" x14ac:dyDescent="0.2">
      <c r="A601" s="301"/>
      <c r="B601" s="305"/>
      <c r="C601" s="305" t="str">
        <f>IF(ISBLANK($J$755),"",IF(ISBLANK($L$755),"",IF(Okt!$E46&gt;=$J$755,IF(Okt!$E46&lt;=$L$755,IF(ISBLANK(Okt!G46),"",Okt!G46),""),"")))</f>
        <v/>
      </c>
      <c r="D601" s="305"/>
      <c r="E601" s="305" t="str">
        <f>IF(ISBLANK($J$755),"",IF(ISBLANK($L$755),"",IF(Okt!$E46&gt;=$J$755,IF(Okt!$E46&lt;=$L$755,IF(ISBLANK(Okt!R46),"",Okt!R46),""),"")))</f>
        <v/>
      </c>
      <c r="F601" s="307" t="str">
        <f>IF(ISBLANK($J$755),"",IF(ISBLANK($L$755),"",IF(Okt!$E46&gt;=$J$755,IF(Okt!$E46&lt;=$L$755,IF(ISBLANK(Okt!S46),"",Okt!S46),""),"")))</f>
        <v/>
      </c>
      <c r="G601" s="308" t="str">
        <f t="shared" si="38"/>
        <v/>
      </c>
      <c r="H601" s="309" t="str">
        <f t="shared" si="39"/>
        <v/>
      </c>
      <c r="I601" s="310" t="str">
        <f>IF(ISBLANK($J$755),"",IF(ISBLANK($L$755),"",IF(Okt!$E46&gt;=$J$755,IF(Okt!$E46&lt;=$L$755,COUNTIF(Okt!L46:L46,"&gt;=0"),""),"")))</f>
        <v/>
      </c>
      <c r="J601" s="300"/>
      <c r="K601" s="300"/>
      <c r="L601" s="300"/>
      <c r="M601" s="302"/>
    </row>
    <row r="602" spans="1:13" ht="9.9499999999999993" hidden="1" customHeight="1" x14ac:dyDescent="0.2">
      <c r="A602" s="301"/>
      <c r="B602" s="305"/>
      <c r="C602" s="305" t="str">
        <f>IF(ISBLANK($J$755),"",IF(ISBLANK($L$755),"",IF(Okt!$E47&gt;=$J$755,IF(Okt!$E47&lt;=$L$755,IF(ISBLANK(Okt!G47),"",Okt!G47),""),"")))</f>
        <v/>
      </c>
      <c r="D602" s="305"/>
      <c r="E602" s="305" t="str">
        <f>IF(ISBLANK($J$755),"",IF(ISBLANK($L$755),"",IF(Okt!$E47&gt;=$J$755,IF(Okt!$E47&lt;=$L$755,IF(ISBLANK(Okt!R47),"",Okt!R47),""),"")))</f>
        <v/>
      </c>
      <c r="F602" s="307" t="str">
        <f>IF(ISBLANK($J$755),"",IF(ISBLANK($L$755),"",IF(Okt!$E47&gt;=$J$755,IF(Okt!$E47&lt;=$L$755,IF(ISBLANK(Okt!S47),"",Okt!S47),""),"")))</f>
        <v/>
      </c>
      <c r="G602" s="308" t="str">
        <f t="shared" si="38"/>
        <v/>
      </c>
      <c r="H602" s="309" t="str">
        <f t="shared" si="39"/>
        <v/>
      </c>
      <c r="I602" s="310" t="str">
        <f>IF(ISBLANK($J$755),"",IF(ISBLANK($L$755),"",IF(Okt!$E47&gt;=$J$755,IF(Okt!$E47&lt;=$L$755,COUNTIF(Okt!L47:L47,"&gt;=0"),""),"")))</f>
        <v/>
      </c>
      <c r="J602" s="300"/>
      <c r="K602" s="300"/>
      <c r="L602" s="300"/>
      <c r="M602" s="302"/>
    </row>
    <row r="603" spans="1:13" ht="9.9499999999999993" hidden="1" customHeight="1" x14ac:dyDescent="0.2">
      <c r="A603" s="301"/>
      <c r="B603" s="305"/>
      <c r="C603" s="305" t="str">
        <f>IF(ISBLANK($J$755),"",IF(ISBLANK($L$755),"",IF(Okt!$E48&gt;=$J$755,IF(Okt!$E48&lt;=$L$755,IF(ISBLANK(Okt!G48),"",Okt!G48),""),"")))</f>
        <v/>
      </c>
      <c r="D603" s="305"/>
      <c r="E603" s="305" t="str">
        <f>IF(ISBLANK($J$755),"",IF(ISBLANK($L$755),"",IF(Okt!$E48&gt;=$J$755,IF(Okt!$E48&lt;=$L$755,IF(ISBLANK(Okt!R48),"",Okt!R48),""),"")))</f>
        <v/>
      </c>
      <c r="F603" s="307" t="str">
        <f>IF(ISBLANK($J$755),"",IF(ISBLANK($L$755),"",IF(Okt!$E48&gt;=$J$755,IF(Okt!$E48&lt;=$L$755,IF(ISBLANK(Okt!S48),"",Okt!S48),""),"")))</f>
        <v/>
      </c>
      <c r="G603" s="308" t="str">
        <f t="shared" si="38"/>
        <v/>
      </c>
      <c r="H603" s="309" t="str">
        <f t="shared" si="39"/>
        <v/>
      </c>
      <c r="I603" s="310" t="str">
        <f>IF(ISBLANK($J$755),"",IF(ISBLANK($L$755),"",IF(Okt!$E48&gt;=$J$755,IF(Okt!$E48&lt;=$L$755,COUNTIF(Okt!L48:L48,"&gt;=0"),""),"")))</f>
        <v/>
      </c>
      <c r="J603" s="300"/>
      <c r="K603" s="300"/>
      <c r="L603" s="300"/>
      <c r="M603" s="302"/>
    </row>
    <row r="604" spans="1:13" ht="9.9499999999999993" hidden="1" customHeight="1" x14ac:dyDescent="0.2">
      <c r="A604" s="301"/>
      <c r="B604" s="305"/>
      <c r="C604" s="305" t="str">
        <f>IF(ISBLANK($J$755),"",IF(ISBLANK($L$755),"",IF(Okt!$E49&gt;=$J$755,IF(Okt!$E49&lt;=$L$755,IF(ISBLANK(Okt!G49),"",Okt!G49),""),"")))</f>
        <v/>
      </c>
      <c r="D604" s="305"/>
      <c r="E604" s="305" t="str">
        <f>IF(ISBLANK($J$755),"",IF(ISBLANK($L$755),"",IF(Okt!$E49&gt;=$J$755,IF(Okt!$E49&lt;=$L$755,IF(ISBLANK(Okt!R49),"",Okt!R49),""),"")))</f>
        <v/>
      </c>
      <c r="F604" s="307" t="str">
        <f>IF(ISBLANK($J$755),"",IF(ISBLANK($L$755),"",IF(Okt!$E49&gt;=$J$755,IF(Okt!$E49&lt;=$L$755,IF(ISBLANK(Okt!S49),"",Okt!S49),""),"")))</f>
        <v/>
      </c>
      <c r="G604" s="308" t="str">
        <f t="shared" si="38"/>
        <v/>
      </c>
      <c r="H604" s="309" t="str">
        <f t="shared" si="39"/>
        <v/>
      </c>
      <c r="I604" s="310" t="str">
        <f>IF(ISBLANK($J$755),"",IF(ISBLANK($L$755),"",IF(Okt!$E49&gt;=$J$755,IF(Okt!$E49&lt;=$L$755,COUNTIF(Okt!L49:L49,"&gt;=0"),""),"")))</f>
        <v/>
      </c>
      <c r="J604" s="300"/>
      <c r="K604" s="300"/>
      <c r="L604" s="300"/>
      <c r="M604" s="302"/>
    </row>
    <row r="605" spans="1:13" ht="9.9499999999999993" hidden="1" customHeight="1" x14ac:dyDescent="0.2">
      <c r="A605" s="301"/>
      <c r="B605" s="305"/>
      <c r="C605" s="305" t="str">
        <f>IF(ISBLANK($J$755),"",IF(ISBLANK($L$755),"",IF(Okt!$E50&gt;=$J$755,IF(Okt!$E50&lt;=$L$755,IF(ISBLANK(Okt!G50),"",Okt!G50),""),"")))</f>
        <v/>
      </c>
      <c r="D605" s="305"/>
      <c r="E605" s="305" t="str">
        <f>IF(ISBLANK($J$755),"",IF(ISBLANK($L$755),"",IF(Okt!$E50&gt;=$J$755,IF(Okt!$E50&lt;=$L$755,IF(ISBLANK(Okt!R50),"",Okt!R50),""),"")))</f>
        <v/>
      </c>
      <c r="F605" s="307" t="str">
        <f>IF(ISBLANK($J$755),"",IF(ISBLANK($L$755),"",IF(Okt!$E50&gt;=$J$755,IF(Okt!$E50&lt;=$L$755,IF(ISBLANK(Okt!S50),"",Okt!S50),""),"")))</f>
        <v/>
      </c>
      <c r="G605" s="308" t="str">
        <f t="shared" si="38"/>
        <v/>
      </c>
      <c r="H605" s="309" t="str">
        <f t="shared" si="39"/>
        <v/>
      </c>
      <c r="I605" s="310" t="str">
        <f>IF(ISBLANK($J$755),"",IF(ISBLANK($L$755),"",IF(Okt!$E50&gt;=$J$755,IF(Okt!$E50&lt;=$L$755,COUNTIF(Okt!L50:L50,"&gt;=0"),""),"")))</f>
        <v/>
      </c>
      <c r="J605" s="300"/>
      <c r="K605" s="300"/>
      <c r="L605" s="300"/>
      <c r="M605" s="302"/>
    </row>
    <row r="606" spans="1:13" ht="9.9499999999999993" hidden="1" customHeight="1" x14ac:dyDescent="0.2">
      <c r="A606" s="301"/>
      <c r="B606" s="305"/>
      <c r="C606" s="305" t="str">
        <f>IF(ISBLANK($J$755),"",IF(ISBLANK($L$755),"",IF(Okt!$E51&gt;=$J$755,IF(Okt!$E51&lt;=$L$755,IF(ISBLANK(Okt!G51),"",Okt!G51),""),"")))</f>
        <v/>
      </c>
      <c r="D606" s="305"/>
      <c r="E606" s="305" t="str">
        <f>IF(ISBLANK($J$755),"",IF(ISBLANK($L$755),"",IF(Okt!$E51&gt;=$J$755,IF(Okt!$E51&lt;=$L$755,IF(ISBLANK(Okt!R51),"",Okt!R51),""),"")))</f>
        <v/>
      </c>
      <c r="F606" s="307" t="str">
        <f>IF(ISBLANK($J$755),"",IF(ISBLANK($L$755),"",IF(Okt!$E51&gt;=$J$755,IF(Okt!$E51&lt;=$L$755,IF(ISBLANK(Okt!S51),"",Okt!S51),""),"")))</f>
        <v/>
      </c>
      <c r="G606" s="308" t="str">
        <f t="shared" si="38"/>
        <v/>
      </c>
      <c r="H606" s="309" t="str">
        <f t="shared" si="39"/>
        <v/>
      </c>
      <c r="I606" s="310" t="str">
        <f>IF(ISBLANK($J$755),"",IF(ISBLANK($L$755),"",IF(Okt!$E51&gt;=$J$755,IF(Okt!$E51&lt;=$L$755,COUNTIF(Okt!L51:L51,"&gt;=0"),""),"")))</f>
        <v/>
      </c>
      <c r="J606" s="300"/>
      <c r="K606" s="300"/>
      <c r="L606" s="300"/>
      <c r="M606" s="302"/>
    </row>
    <row r="607" spans="1:13" ht="9.9499999999999993" hidden="1" customHeight="1" x14ac:dyDescent="0.2">
      <c r="A607" s="301"/>
      <c r="B607" s="305"/>
      <c r="C607" s="305" t="str">
        <f>IF(ISBLANK($J$755),"",IF(ISBLANK($L$755),"",IF(Okt!$E52&gt;=$J$755,IF(Okt!$E52&lt;=$L$755,IF(ISBLANK(Okt!G52),"",Okt!G52),""),"")))</f>
        <v/>
      </c>
      <c r="D607" s="305"/>
      <c r="E607" s="305" t="str">
        <f>IF(ISBLANK($J$755),"",IF(ISBLANK($L$755),"",IF(Okt!$E52&gt;=$J$755,IF(Okt!$E52&lt;=$L$755,IF(ISBLANK(Okt!R52),"",Okt!R52),""),"")))</f>
        <v/>
      </c>
      <c r="F607" s="307" t="str">
        <f>IF(ISBLANK($J$755),"",IF(ISBLANK($L$755),"",IF(Okt!$E52&gt;=$J$755,IF(Okt!$E52&lt;=$L$755,IF(ISBLANK(Okt!S52),"",Okt!S52),""),"")))</f>
        <v/>
      </c>
      <c r="G607" s="308" t="str">
        <f t="shared" si="38"/>
        <v/>
      </c>
      <c r="H607" s="309" t="str">
        <f t="shared" si="39"/>
        <v/>
      </c>
      <c r="I607" s="310" t="str">
        <f>IF(ISBLANK($J$755),"",IF(ISBLANK($L$755),"",IF(Okt!$E52&gt;=$J$755,IF(Okt!$E52&lt;=$L$755,COUNTIF(Okt!L52:L52,"&gt;=0"),""),"")))</f>
        <v/>
      </c>
      <c r="J607" s="300"/>
      <c r="K607" s="300"/>
      <c r="L607" s="300"/>
      <c r="M607" s="302"/>
    </row>
    <row r="608" spans="1:13" ht="9.9499999999999993" hidden="1" customHeight="1" x14ac:dyDescent="0.2">
      <c r="A608" s="301"/>
      <c r="B608" s="305"/>
      <c r="C608" s="305" t="str">
        <f>IF(ISBLANK($J$755),"",IF(ISBLANK($L$755),"",IF(Okt!$E53&gt;=$J$755,IF(Okt!$E53&lt;=$L$755,IF(ISBLANK(Okt!G53),"",Okt!G53),""),"")))</f>
        <v/>
      </c>
      <c r="D608" s="305"/>
      <c r="E608" s="305" t="str">
        <f>IF(ISBLANK($J$755),"",IF(ISBLANK($L$755),"",IF(Okt!$E53&gt;=$J$755,IF(Okt!$E53&lt;=$L$755,IF(ISBLANK(Okt!R53),"",Okt!R53),""),"")))</f>
        <v/>
      </c>
      <c r="F608" s="307" t="str">
        <f>IF(ISBLANK($J$755),"",IF(ISBLANK($L$755),"",IF(Okt!$E53&gt;=$J$755,IF(Okt!$E53&lt;=$L$755,IF(ISBLANK(Okt!S53),"",Okt!S53),""),"")))</f>
        <v/>
      </c>
      <c r="G608" s="308" t="str">
        <f t="shared" si="38"/>
        <v/>
      </c>
      <c r="H608" s="309" t="str">
        <f t="shared" si="39"/>
        <v/>
      </c>
      <c r="I608" s="310" t="str">
        <f>IF(ISBLANK($J$755),"",IF(ISBLANK($L$755),"",IF(Okt!$E53&gt;=$J$755,IF(Okt!$E53&lt;=$L$755,COUNTIF(Okt!L53:L53,"&gt;=0"),""),"")))</f>
        <v/>
      </c>
      <c r="J608" s="300"/>
      <c r="K608" s="300"/>
      <c r="L608" s="300"/>
      <c r="M608" s="302"/>
    </row>
    <row r="609" spans="1:13" ht="9.9499999999999993" hidden="1" customHeight="1" x14ac:dyDescent="0.2">
      <c r="A609" s="301"/>
      <c r="B609" s="305"/>
      <c r="C609" s="305" t="str">
        <f>IF(ISBLANK($J$755),"",IF(ISBLANK($L$755),"",IF(Okt!$E54&gt;=$J$755,IF(Okt!$E54&lt;=$L$755,IF(ISBLANK(Okt!G54),"",Okt!G54),""),"")))</f>
        <v/>
      </c>
      <c r="D609" s="305"/>
      <c r="E609" s="305" t="str">
        <f>IF(ISBLANK($J$755),"",IF(ISBLANK($L$755),"",IF(Okt!$E54&gt;=$J$755,IF(Okt!$E54&lt;=$L$755,IF(ISBLANK(Okt!R54),"",Okt!R54),""),"")))</f>
        <v/>
      </c>
      <c r="F609" s="307" t="str">
        <f>IF(ISBLANK($J$755),"",IF(ISBLANK($L$755),"",IF(Okt!$E54&gt;=$J$755,IF(Okt!$E54&lt;=$L$755,IF(ISBLANK(Okt!S54),"",Okt!S54),""),"")))</f>
        <v/>
      </c>
      <c r="G609" s="308" t="str">
        <f t="shared" si="38"/>
        <v/>
      </c>
      <c r="H609" s="309" t="str">
        <f t="shared" si="39"/>
        <v/>
      </c>
      <c r="I609" s="310" t="str">
        <f>IF(ISBLANK($J$755),"",IF(ISBLANK($L$755),"",IF(Okt!$E54&gt;=$J$755,IF(Okt!$E54&lt;=$L$755,COUNTIF(Okt!L54:L54,"&gt;=0"),""),"")))</f>
        <v/>
      </c>
      <c r="J609" s="300"/>
      <c r="K609" s="300"/>
      <c r="L609" s="300"/>
      <c r="M609" s="302"/>
    </row>
    <row r="610" spans="1:13" ht="9.9499999999999993" hidden="1" customHeight="1" x14ac:dyDescent="0.2">
      <c r="A610" s="301"/>
      <c r="B610" s="305"/>
      <c r="C610" s="305" t="str">
        <f>IF(ISBLANK($J$755),"",IF(ISBLANK($L$755),"",IF(Okt!$E55&gt;=$J$755,IF(Okt!$E55&lt;=$L$755,IF(ISBLANK(Okt!G55),"",Okt!G55),""),"")))</f>
        <v/>
      </c>
      <c r="D610" s="305"/>
      <c r="E610" s="305" t="str">
        <f>IF(ISBLANK($J$755),"",IF(ISBLANK($L$755),"",IF(Okt!$E55&gt;=$J$755,IF(Okt!$E55&lt;=$L$755,IF(ISBLANK(Okt!R55),"",Okt!R55),""),"")))</f>
        <v/>
      </c>
      <c r="F610" s="307" t="str">
        <f>IF(ISBLANK($J$755),"",IF(ISBLANK($L$755),"",IF(Okt!$E55&gt;=$J$755,IF(Okt!$E55&lt;=$L$755,IF(ISBLANK(Okt!S55),"",Okt!S55),""),"")))</f>
        <v/>
      </c>
      <c r="G610" s="308" t="str">
        <f t="shared" si="38"/>
        <v/>
      </c>
      <c r="H610" s="309" t="str">
        <f t="shared" si="39"/>
        <v/>
      </c>
      <c r="I610" s="310" t="str">
        <f>IF(ISBLANK($J$755),"",IF(ISBLANK($L$755),"",IF(Okt!$E55&gt;=$J$755,IF(Okt!$E55&lt;=$L$755,COUNTIF(Okt!L55:L55,"&gt;=0"),""),"")))</f>
        <v/>
      </c>
      <c r="J610" s="300"/>
      <c r="K610" s="300"/>
      <c r="L610" s="300"/>
      <c r="M610" s="302"/>
    </row>
    <row r="611" spans="1:13" ht="9.9499999999999993" hidden="1" customHeight="1" x14ac:dyDescent="0.2">
      <c r="A611" s="301"/>
      <c r="B611" s="305"/>
      <c r="C611" s="305" t="str">
        <f>IF(ISBLANK($J$755),"",IF(ISBLANK($L$755),"",IF(Okt!$E56&gt;=$J$755,IF(Okt!$E56&lt;=$L$755,IF(ISBLANK(Okt!G56),"",Okt!G56),""),"")))</f>
        <v/>
      </c>
      <c r="D611" s="305"/>
      <c r="E611" s="305" t="str">
        <f>IF(ISBLANK($J$755),"",IF(ISBLANK($L$755),"",IF(Okt!$E56&gt;=$J$755,IF(Okt!$E56&lt;=$L$755,IF(ISBLANK(Okt!R56),"",Okt!R56),""),"")))</f>
        <v/>
      </c>
      <c r="F611" s="307" t="str">
        <f>IF(ISBLANK($J$755),"",IF(ISBLANK($L$755),"",IF(Okt!$E56&gt;=$J$755,IF(Okt!$E56&lt;=$L$755,IF(ISBLANK(Okt!S56),"",Okt!S56),""),"")))</f>
        <v/>
      </c>
      <c r="G611" s="308" t="str">
        <f t="shared" si="38"/>
        <v/>
      </c>
      <c r="H611" s="309" t="str">
        <f t="shared" si="39"/>
        <v/>
      </c>
      <c r="I611" s="310" t="str">
        <f>IF(ISBLANK($J$755),"",IF(ISBLANK($L$755),"",IF(Okt!$E56&gt;=$J$755,IF(Okt!$E56&lt;=$L$755,COUNTIF(Okt!L56:L56,"&gt;=0"),""),"")))</f>
        <v/>
      </c>
      <c r="J611" s="300"/>
      <c r="K611" s="300"/>
      <c r="L611" s="300"/>
      <c r="M611" s="302"/>
    </row>
    <row r="612" spans="1:13" ht="9.9499999999999993" hidden="1" customHeight="1" x14ac:dyDescent="0.2">
      <c r="A612" s="301"/>
      <c r="B612" s="305"/>
      <c r="C612" s="305" t="str">
        <f>IF(ISBLANK($J$755),"",IF(ISBLANK($L$755),"",IF(Okt!$E57&gt;=$J$755,IF(Okt!$E57&lt;=$L$755,IF(ISBLANK(Okt!G57),"",Okt!G57),""),"")))</f>
        <v/>
      </c>
      <c r="D612" s="305"/>
      <c r="E612" s="305" t="str">
        <f>IF(ISBLANK($J$755),"",IF(ISBLANK($L$755),"",IF(Okt!$E57&gt;=$J$755,IF(Okt!$E57&lt;=$L$755,IF(ISBLANK(Okt!R57),"",Okt!R57),""),"")))</f>
        <v/>
      </c>
      <c r="F612" s="307" t="str">
        <f>IF(ISBLANK($J$755),"",IF(ISBLANK($L$755),"",IF(Okt!$E57&gt;=$J$755,IF(Okt!$E57&lt;=$L$755,IF(ISBLANK(Okt!S57),"",Okt!S57),""),"")))</f>
        <v/>
      </c>
      <c r="G612" s="308" t="str">
        <f t="shared" si="38"/>
        <v/>
      </c>
      <c r="H612" s="309" t="str">
        <f t="shared" si="39"/>
        <v/>
      </c>
      <c r="I612" s="310" t="str">
        <f>IF(ISBLANK($J$755),"",IF(ISBLANK($L$755),"",IF(Okt!$E57&gt;=$J$755,IF(Okt!$E57&lt;=$L$755,COUNTIF(Okt!L57:L57,"&gt;=0"),""),"")))</f>
        <v/>
      </c>
      <c r="J612" s="300"/>
      <c r="K612" s="300"/>
      <c r="L612" s="300"/>
      <c r="M612" s="302"/>
    </row>
    <row r="613" spans="1:13" ht="9.9499999999999993" hidden="1" customHeight="1" x14ac:dyDescent="0.2">
      <c r="A613" s="301"/>
      <c r="B613" s="305"/>
      <c r="C613" s="305" t="str">
        <f>IF(ISBLANK($J$755),"",IF(ISBLANK($L$755),"",IF(Okt!$E58&gt;=$J$755,IF(Okt!$E58&lt;=$L$755,IF(ISBLANK(Okt!G58),"",Okt!G58),""),"")))</f>
        <v/>
      </c>
      <c r="D613" s="305"/>
      <c r="E613" s="305" t="str">
        <f>IF(ISBLANK($J$755),"",IF(ISBLANK($L$755),"",IF(Okt!$E58&gt;=$J$755,IF(Okt!$E58&lt;=$L$755,IF(ISBLANK(Okt!R58),"",Okt!R58),""),"")))</f>
        <v/>
      </c>
      <c r="F613" s="307" t="str">
        <f>IF(ISBLANK($J$755),"",IF(ISBLANK($L$755),"",IF(Okt!$E58&gt;=$J$755,IF(Okt!$E58&lt;=$L$755,IF(ISBLANK(Okt!S58),"",Okt!S58),""),"")))</f>
        <v/>
      </c>
      <c r="G613" s="308" t="str">
        <f t="shared" si="38"/>
        <v/>
      </c>
      <c r="H613" s="309" t="str">
        <f t="shared" si="39"/>
        <v/>
      </c>
      <c r="I613" s="310" t="str">
        <f>IF(ISBLANK($J$755),"",IF(ISBLANK($L$755),"",IF(Okt!$E58&gt;=$J$755,IF(Okt!$E58&lt;=$L$755,COUNTIF(Okt!L58:L58,"&gt;=0"),""),"")))</f>
        <v/>
      </c>
      <c r="J613" s="300"/>
      <c r="K613" s="300"/>
      <c r="L613" s="300"/>
      <c r="M613" s="302"/>
    </row>
    <row r="614" spans="1:13" ht="9.9499999999999993" hidden="1" customHeight="1" x14ac:dyDescent="0.2">
      <c r="A614" s="301"/>
      <c r="B614" s="305"/>
      <c r="C614" s="305" t="str">
        <f>IF(ISBLANK($J$755),"",IF(ISBLANK($L$755),"",IF(Okt!$E59&gt;=$J$755,IF(Okt!$E59&lt;=$L$755,IF(ISBLANK(Okt!G59),"",Okt!G59),""),"")))</f>
        <v/>
      </c>
      <c r="D614" s="305"/>
      <c r="E614" s="305" t="str">
        <f>IF(ISBLANK($J$755),"",IF(ISBLANK($L$755),"",IF(Okt!$E59&gt;=$J$755,IF(Okt!$E59&lt;=$L$755,IF(ISBLANK(Okt!R59),"",Okt!R59),""),"")))</f>
        <v/>
      </c>
      <c r="F614" s="307" t="str">
        <f>IF(ISBLANK($J$755),"",IF(ISBLANK($L$755),"",IF(Okt!$E59&gt;=$J$755,IF(Okt!$E59&lt;=$L$755,IF(ISBLANK(Okt!S59),"",Okt!S59),""),"")))</f>
        <v/>
      </c>
      <c r="G614" s="308" t="str">
        <f t="shared" si="38"/>
        <v/>
      </c>
      <c r="H614" s="309" t="str">
        <f t="shared" si="39"/>
        <v/>
      </c>
      <c r="I614" s="310" t="str">
        <f>IF(ISBLANK($J$755),"",IF(ISBLANK($L$755),"",IF(Okt!$E59&gt;=$J$755,IF(Okt!$E59&lt;=$L$755,COUNTIF(Okt!L59:L59,"&gt;=0"),""),"")))</f>
        <v/>
      </c>
      <c r="J614" s="300"/>
      <c r="K614" s="300"/>
      <c r="L614" s="300"/>
      <c r="M614" s="302"/>
    </row>
    <row r="615" spans="1:13" ht="9.9499999999999993" hidden="1" customHeight="1" x14ac:dyDescent="0.2">
      <c r="A615" s="301"/>
      <c r="B615" s="305"/>
      <c r="C615" s="305" t="str">
        <f>IF(ISBLANK($J$755),"",IF(ISBLANK($L$755),"",IF(Okt!$E60&gt;=$J$755,IF(Okt!$E60&lt;=$L$755,IF(ISBLANK(Okt!G60),"",Okt!G60),""),"")))</f>
        <v/>
      </c>
      <c r="D615" s="305"/>
      <c r="E615" s="305" t="str">
        <f>IF(ISBLANK($J$755),"",IF(ISBLANK($L$755),"",IF(Okt!$E60&gt;=$J$755,IF(Okt!$E60&lt;=$L$755,IF(ISBLANK(Okt!R60),"",Okt!R60),""),"")))</f>
        <v/>
      </c>
      <c r="F615" s="307" t="str">
        <f>IF(ISBLANK($J$755),"",IF(ISBLANK($L$755),"",IF(Okt!$E60&gt;=$J$755,IF(Okt!$E60&lt;=$L$755,IF(ISBLANK(Okt!S60),"",Okt!S60),""),"")))</f>
        <v/>
      </c>
      <c r="G615" s="308" t="str">
        <f t="shared" si="38"/>
        <v/>
      </c>
      <c r="H615" s="309" t="str">
        <f t="shared" si="39"/>
        <v/>
      </c>
      <c r="I615" s="310" t="str">
        <f>IF(ISBLANK($J$755),"",IF(ISBLANK($L$755),"",IF(Okt!$E60&gt;=$J$755,IF(Okt!$E60&lt;=$L$755,COUNTIF(Okt!L60:L60,"&gt;=0"),""),"")))</f>
        <v/>
      </c>
      <c r="J615" s="300"/>
      <c r="K615" s="300"/>
      <c r="L615" s="300"/>
      <c r="M615" s="302"/>
    </row>
    <row r="616" spans="1:13" ht="9.9499999999999993" hidden="1" customHeight="1" x14ac:dyDescent="0.2">
      <c r="A616" s="301"/>
      <c r="B616" s="305"/>
      <c r="C616" s="305" t="str">
        <f>IF(ISBLANK($J$755),"",IF(ISBLANK($L$755),"",IF(Okt!$E61&gt;=$J$755,IF(Okt!$E61&lt;=$L$755,IF(ISBLANK(Okt!G61),"",Okt!G61),""),"")))</f>
        <v/>
      </c>
      <c r="D616" s="305"/>
      <c r="E616" s="305" t="str">
        <f>IF(ISBLANK($J$755),"",IF(ISBLANK($L$755),"",IF(Okt!$E61&gt;=$J$755,IF(Okt!$E61&lt;=$L$755,IF(ISBLANK(Okt!R61),"",Okt!R61),""),"")))</f>
        <v/>
      </c>
      <c r="F616" s="307" t="str">
        <f>IF(ISBLANK($J$755),"",IF(ISBLANK($L$755),"",IF(Okt!$E61&gt;=$J$755,IF(Okt!$E61&lt;=$L$755,IF(ISBLANK(Okt!S61),"",Okt!S61),""),"")))</f>
        <v/>
      </c>
      <c r="G616" s="308" t="str">
        <f t="shared" si="38"/>
        <v/>
      </c>
      <c r="H616" s="309" t="str">
        <f t="shared" si="39"/>
        <v/>
      </c>
      <c r="I616" s="310" t="str">
        <f>IF(ISBLANK($J$755),"",IF(ISBLANK($L$755),"",IF(Okt!$E61&gt;=$J$755,IF(Okt!$E61&lt;=$L$755,COUNTIF(Okt!L61:L61,"&gt;=0"),""),"")))</f>
        <v/>
      </c>
      <c r="J616" s="300"/>
      <c r="K616" s="300"/>
      <c r="L616" s="300"/>
      <c r="M616" s="302"/>
    </row>
    <row r="617" spans="1:13" ht="9.9499999999999993" hidden="1" customHeight="1" x14ac:dyDescent="0.2">
      <c r="A617" s="301"/>
      <c r="B617" s="305"/>
      <c r="C617" s="305" t="str">
        <f>IF(ISBLANK($J$755),"",IF(ISBLANK($L$755),"",IF(Okt!$E62&gt;=$J$755,IF(Okt!$E62&lt;=$L$755,IF(ISBLANK(Okt!G62),"",Okt!G62),""),"")))</f>
        <v/>
      </c>
      <c r="D617" s="305"/>
      <c r="E617" s="305" t="str">
        <f>IF(ISBLANK($J$755),"",IF(ISBLANK($L$755),"",IF(Okt!$E62&gt;=$J$755,IF(Okt!$E62&lt;=$L$755,IF(ISBLANK(Okt!R62),"",Okt!R62),""),"")))</f>
        <v/>
      </c>
      <c r="F617" s="307" t="str">
        <f>IF(ISBLANK($J$755),"",IF(ISBLANK($L$755),"",IF(Okt!$E62&gt;=$J$755,IF(Okt!$E62&lt;=$L$755,IF(ISBLANK(Okt!S62),"",Okt!S62),""),"")))</f>
        <v/>
      </c>
      <c r="G617" s="308" t="str">
        <f t="shared" si="38"/>
        <v/>
      </c>
      <c r="H617" s="309" t="str">
        <f t="shared" si="39"/>
        <v/>
      </c>
      <c r="I617" s="310" t="str">
        <f>IF(ISBLANK($J$755),"",IF(ISBLANK($L$755),"",IF(Okt!$E62&gt;=$J$755,IF(Okt!$E62&lt;=$L$755,COUNTIF(Okt!L62:L62,"&gt;=0"),""),"")))</f>
        <v/>
      </c>
      <c r="J617" s="300"/>
      <c r="K617" s="300"/>
      <c r="L617" s="300"/>
      <c r="M617" s="302"/>
    </row>
    <row r="618" spans="1:13" ht="9.9499999999999993" hidden="1" customHeight="1" x14ac:dyDescent="0.2">
      <c r="A618" s="301"/>
      <c r="B618" s="305"/>
      <c r="C618" s="305" t="str">
        <f>IF(ISBLANK($J$755),"",IF(ISBLANK($L$755),"",IF(Okt!$E63&gt;=$J$755,IF(Okt!$E63&lt;=$L$755,IF(ISBLANK(Okt!G63),"",Okt!G63),""),"")))</f>
        <v/>
      </c>
      <c r="D618" s="305"/>
      <c r="E618" s="305" t="str">
        <f>IF(ISBLANK($J$755),"",IF(ISBLANK($L$755),"",IF(Okt!$E63&gt;=$J$755,IF(Okt!$E63&lt;=$L$755,IF(ISBLANK(Okt!R63),"",Okt!R63),""),"")))</f>
        <v/>
      </c>
      <c r="F618" s="307" t="str">
        <f>IF(ISBLANK($J$755),"",IF(ISBLANK($L$755),"",IF(Okt!$E63&gt;=$J$755,IF(Okt!$E63&lt;=$L$755,IF(ISBLANK(Okt!S63),"",Okt!S63),""),"")))</f>
        <v/>
      </c>
      <c r="G618" s="308" t="str">
        <f t="shared" si="38"/>
        <v/>
      </c>
      <c r="H618" s="309" t="str">
        <f t="shared" si="39"/>
        <v/>
      </c>
      <c r="I618" s="310" t="str">
        <f>IF(ISBLANK($J$755),"",IF(ISBLANK($L$755),"",IF(Okt!$E63&gt;=$J$755,IF(Okt!$E63&lt;=$L$755,COUNTIF(Okt!L63:L63,"&gt;=0"),""),"")))</f>
        <v/>
      </c>
      <c r="J618" s="300"/>
      <c r="K618" s="300"/>
      <c r="L618" s="300"/>
      <c r="M618" s="302"/>
    </row>
    <row r="619" spans="1:13" ht="9.9499999999999993" hidden="1" customHeight="1" x14ac:dyDescent="0.2">
      <c r="A619" s="301"/>
      <c r="B619" s="305"/>
      <c r="C619" s="305" t="str">
        <f>IF(ISBLANK($J$755),"",IF(ISBLANK($L$755),"",IF(Okt!$E64&gt;=$J$755,IF(Okt!$E64&lt;=$L$755,IF(ISBLANK(Okt!G64),"",Okt!G64),""),"")))</f>
        <v/>
      </c>
      <c r="D619" s="305"/>
      <c r="E619" s="305" t="str">
        <f>IF(ISBLANK($J$755),"",IF(ISBLANK($L$755),"",IF(Okt!$E64&gt;=$J$755,IF(Okt!$E64&lt;=$L$755,IF(ISBLANK(Okt!R64),"",Okt!R64),""),"")))</f>
        <v/>
      </c>
      <c r="F619" s="307" t="str">
        <f>IF(ISBLANK($J$755),"",IF(ISBLANK($L$755),"",IF(Okt!$E64&gt;=$J$755,IF(Okt!$E64&lt;=$L$755,IF(ISBLANK(Okt!S64),"",Okt!S64),""),"")))</f>
        <v/>
      </c>
      <c r="G619" s="308" t="str">
        <f t="shared" si="38"/>
        <v/>
      </c>
      <c r="H619" s="309" t="str">
        <f t="shared" si="39"/>
        <v/>
      </c>
      <c r="I619" s="310" t="str">
        <f>IF(ISBLANK($J$755),"",IF(ISBLANK($L$755),"",IF(Okt!$E64&gt;=$J$755,IF(Okt!$E64&lt;=$L$755,COUNTIF(Okt!L64:L64,"&gt;=0"),""),"")))</f>
        <v/>
      </c>
      <c r="J619" s="300"/>
      <c r="K619" s="300"/>
      <c r="L619" s="300"/>
      <c r="M619" s="302"/>
    </row>
    <row r="620" spans="1:13" ht="9.9499999999999993" hidden="1" customHeight="1" x14ac:dyDescent="0.2">
      <c r="A620" s="301"/>
      <c r="B620" s="305"/>
      <c r="C620" s="305" t="str">
        <f>IF(ISBLANK($J$755),"",IF(ISBLANK($L$755),"",IF(Okt!$E65&gt;=$J$755,IF(Okt!$E65&lt;=$L$755,IF(ISBLANK(Okt!G65),"",Okt!G65),""),"")))</f>
        <v/>
      </c>
      <c r="D620" s="305"/>
      <c r="E620" s="305" t="str">
        <f>IF(ISBLANK($J$755),"",IF(ISBLANK($L$755),"",IF(Okt!$E65&gt;=$J$755,IF(Okt!$E65&lt;=$L$755,IF(ISBLANK(Okt!R65),"",Okt!R65),""),"")))</f>
        <v/>
      </c>
      <c r="F620" s="307" t="str">
        <f>IF(ISBLANK($J$755),"",IF(ISBLANK($L$755),"",IF(Okt!$E65&gt;=$J$755,IF(Okt!$E65&lt;=$L$755,IF(ISBLANK(Okt!S65),"",Okt!S65),""),"")))</f>
        <v/>
      </c>
      <c r="G620" s="308" t="str">
        <f t="shared" si="38"/>
        <v/>
      </c>
      <c r="H620" s="309" t="str">
        <f t="shared" si="39"/>
        <v/>
      </c>
      <c r="I620" s="310" t="str">
        <f>IF(ISBLANK($J$755),"",IF(ISBLANK($L$755),"",IF(Okt!$E65&gt;=$J$755,IF(Okt!$E65&lt;=$L$755,COUNTIF(Okt!L65:L65,"&gt;=0"),""),"")))</f>
        <v/>
      </c>
      <c r="J620" s="300"/>
      <c r="K620" s="300"/>
      <c r="L620" s="300"/>
      <c r="M620" s="302"/>
    </row>
    <row r="621" spans="1:13" ht="9.9499999999999993" hidden="1" customHeight="1" x14ac:dyDescent="0.2">
      <c r="A621" s="301"/>
      <c r="B621" s="305"/>
      <c r="C621" s="305" t="str">
        <f>IF(ISBLANK($J$755),"",IF(ISBLANK($L$755),"",IF(Okt!$E66&gt;=$J$755,IF(Okt!$E66&lt;=$L$755,IF(ISBLANK(Okt!G66),"",Okt!G66),""),"")))</f>
        <v/>
      </c>
      <c r="D621" s="305"/>
      <c r="E621" s="305" t="str">
        <f>IF(ISBLANK($J$755),"",IF(ISBLANK($L$755),"",IF(Okt!$E66&gt;=$J$755,IF(Okt!$E66&lt;=$L$755,IF(ISBLANK(Okt!R66),"",Okt!R66),""),"")))</f>
        <v/>
      </c>
      <c r="F621" s="307" t="str">
        <f>IF(ISBLANK($J$755),"",IF(ISBLANK($L$755),"",IF(Okt!$E66&gt;=$J$755,IF(Okt!$E66&lt;=$L$755,IF(ISBLANK(Okt!S66),"",Okt!S66),""),"")))</f>
        <v/>
      </c>
      <c r="G621" s="308" t="str">
        <f t="shared" si="38"/>
        <v/>
      </c>
      <c r="H621" s="309" t="str">
        <f t="shared" si="39"/>
        <v/>
      </c>
      <c r="I621" s="310" t="str">
        <f>IF(ISBLANK($J$755),"",IF(ISBLANK($L$755),"",IF(Okt!$E66&gt;=$J$755,IF(Okt!$E66&lt;=$L$755,COUNTIF(Okt!L66:L66,"&gt;=0"),""),"")))</f>
        <v/>
      </c>
      <c r="J621" s="300"/>
      <c r="K621" s="300"/>
      <c r="L621" s="300"/>
      <c r="M621" s="302"/>
    </row>
    <row r="622" spans="1:13" ht="9.9499999999999993" hidden="1" customHeight="1" x14ac:dyDescent="0.2">
      <c r="A622" s="301"/>
      <c r="B622" s="305"/>
      <c r="C622" s="305" t="str">
        <f>IF(ISBLANK($J$755),"",IF(ISBLANK($L$755),"",IF(Okt!$E67&gt;=$J$755,IF(Okt!$E67&lt;=$L$755,IF(ISBLANK(Okt!G67),"",Okt!G67),""),"")))</f>
        <v/>
      </c>
      <c r="D622" s="305"/>
      <c r="E622" s="305" t="str">
        <f>IF(ISBLANK($J$755),"",IF(ISBLANK($L$755),"",IF(Okt!$E67&gt;=$J$755,IF(Okt!$E67&lt;=$L$755,IF(ISBLANK(Okt!R67),"",Okt!R67),""),"")))</f>
        <v/>
      </c>
      <c r="F622" s="307" t="str">
        <f>IF(ISBLANK($J$755),"",IF(ISBLANK($L$755),"",IF(Okt!$E67&gt;=$J$755,IF(Okt!$E67&lt;=$L$755,IF(ISBLANK(Okt!S67),"",Okt!S67),""),"")))</f>
        <v/>
      </c>
      <c r="G622" s="308" t="str">
        <f t="shared" si="38"/>
        <v/>
      </c>
      <c r="H622" s="309" t="str">
        <f t="shared" si="39"/>
        <v/>
      </c>
      <c r="I622" s="310" t="str">
        <f>IF(ISBLANK($J$755),"",IF(ISBLANK($L$755),"",IF(Okt!$E67&gt;=$J$755,IF(Okt!$E67&lt;=$L$755,COUNTIF(Okt!L67:L67,"&gt;=0"),""),"")))</f>
        <v/>
      </c>
      <c r="J622" s="300"/>
      <c r="K622" s="300"/>
      <c r="L622" s="300"/>
      <c r="M622" s="302"/>
    </row>
    <row r="623" spans="1:13" ht="9.9499999999999993" hidden="1" customHeight="1" x14ac:dyDescent="0.2">
      <c r="A623" s="301"/>
      <c r="B623" s="305"/>
      <c r="C623" s="305" t="str">
        <f>IF(ISBLANK($J$755),"",IF(ISBLANK($L$755),"",IF(Okt!$E68&gt;=$J$755,IF(Okt!$E68&lt;=$L$755,IF(ISBLANK(Okt!G68),"",Okt!G68),""),"")))</f>
        <v/>
      </c>
      <c r="D623" s="305"/>
      <c r="E623" s="305" t="str">
        <f>IF(ISBLANK($J$755),"",IF(ISBLANK($L$755),"",IF(Okt!$E68&gt;=$J$755,IF(Okt!$E68&lt;=$L$755,IF(ISBLANK(Okt!R68),"",Okt!R68),""),"")))</f>
        <v/>
      </c>
      <c r="F623" s="307" t="str">
        <f>IF(ISBLANK($J$755),"",IF(ISBLANK($L$755),"",IF(Okt!$E68&gt;=$J$755,IF(Okt!$E68&lt;=$L$755,IF(ISBLANK(Okt!S68),"",Okt!S68),""),"")))</f>
        <v/>
      </c>
      <c r="G623" s="308" t="str">
        <f t="shared" si="38"/>
        <v/>
      </c>
      <c r="H623" s="309" t="str">
        <f t="shared" si="39"/>
        <v/>
      </c>
      <c r="I623" s="310" t="str">
        <f>IF(ISBLANK($J$755),"",IF(ISBLANK($L$755),"",IF(Okt!$E68&gt;=$J$755,IF(Okt!$E68&lt;=$L$755,COUNTIF(Okt!L68:L68,"&gt;=0"),""),"")))</f>
        <v/>
      </c>
      <c r="J623" s="300"/>
      <c r="K623" s="300"/>
      <c r="L623" s="300"/>
      <c r="M623" s="302"/>
    </row>
    <row r="624" spans="1:13" ht="9.9499999999999993" hidden="1" customHeight="1" x14ac:dyDescent="0.2">
      <c r="A624" s="301"/>
      <c r="B624" s="305"/>
      <c r="C624" s="305" t="str">
        <f>IF(ISBLANK($J$755),"",IF(ISBLANK($L$755),"",IF(Okt!$E69&gt;=$J$755,IF(Okt!$E69&lt;=$L$755,IF(ISBLANK(Okt!G69),"",Okt!G69),""),"")))</f>
        <v/>
      </c>
      <c r="D624" s="305"/>
      <c r="E624" s="305" t="str">
        <f>IF(ISBLANK($J$755),"",IF(ISBLANK($L$755),"",IF(Okt!$E69&gt;=$J$755,IF(Okt!$E69&lt;=$L$755,IF(ISBLANK(Okt!R69),"",Okt!R69),""),"")))</f>
        <v/>
      </c>
      <c r="F624" s="307" t="str">
        <f>IF(ISBLANK($J$755),"",IF(ISBLANK($L$755),"",IF(Okt!$E69&gt;=$J$755,IF(Okt!$E69&lt;=$L$755,IF(ISBLANK(Okt!S69),"",Okt!S69),""),"")))</f>
        <v/>
      </c>
      <c r="G624" s="308" t="str">
        <f t="shared" si="38"/>
        <v/>
      </c>
      <c r="H624" s="309" t="str">
        <f t="shared" si="39"/>
        <v/>
      </c>
      <c r="I624" s="310" t="str">
        <f>IF(ISBLANK($J$755),"",IF(ISBLANK($L$755),"",IF(Okt!$E69&gt;=$J$755,IF(Okt!$E69&lt;=$L$755,COUNTIF(Okt!L69:L69,"&gt;=0"),""),"")))</f>
        <v/>
      </c>
      <c r="J624" s="300"/>
      <c r="K624" s="300"/>
      <c r="L624" s="300"/>
      <c r="M624" s="302"/>
    </row>
    <row r="625" spans="1:13" ht="9.9499999999999993" hidden="1" customHeight="1" x14ac:dyDescent="0.2">
      <c r="A625" s="301"/>
      <c r="B625" s="305"/>
      <c r="C625" s="305" t="str">
        <f>IF(ISBLANK($J$755),"",IF(ISBLANK($L$755),"",IF(Okt!$E70&gt;=$J$755,IF(Okt!$E70&lt;=$L$755,IF(ISBLANK(Okt!G70),"",Okt!G70),""),"")))</f>
        <v/>
      </c>
      <c r="D625" s="305"/>
      <c r="E625" s="305" t="str">
        <f>IF(ISBLANK($J$755),"",IF(ISBLANK($L$755),"",IF(Okt!$E70&gt;=$J$755,IF(Okt!$E70&lt;=$L$755,IF(ISBLANK(Okt!R70),"",Okt!R70),""),"")))</f>
        <v/>
      </c>
      <c r="F625" s="307" t="str">
        <f>IF(ISBLANK($J$755),"",IF(ISBLANK($L$755),"",IF(Okt!$E70&gt;=$J$755,IF(Okt!$E70&lt;=$L$755,IF(ISBLANK(Okt!S70),"",Okt!S70),""),"")))</f>
        <v/>
      </c>
      <c r="G625" s="308" t="str">
        <f t="shared" si="38"/>
        <v/>
      </c>
      <c r="H625" s="309" t="str">
        <f t="shared" si="39"/>
        <v/>
      </c>
      <c r="I625" s="310" t="str">
        <f>IF(ISBLANK($J$755),"",IF(ISBLANK($L$755),"",IF(Okt!$E70&gt;=$J$755,IF(Okt!$E70&lt;=$L$755,COUNTIF(Okt!L70:L70,"&gt;=0"),""),"")))</f>
        <v/>
      </c>
      <c r="J625" s="300"/>
      <c r="K625" s="300"/>
      <c r="L625" s="300"/>
      <c r="M625" s="302"/>
    </row>
    <row r="626" spans="1:13" ht="9.9499999999999993" hidden="1" customHeight="1" x14ac:dyDescent="0.2">
      <c r="A626" s="301"/>
      <c r="B626" s="305"/>
      <c r="C626" s="305" t="str">
        <f>IF(ISBLANK($J$755),"",IF(ISBLANK($L$755),"",IF(Okt!$E71&gt;=$J$755,IF(Okt!$E71&lt;=$L$755,IF(ISBLANK(Okt!G71),"",Okt!G71),""),"")))</f>
        <v/>
      </c>
      <c r="D626" s="305"/>
      <c r="E626" s="305" t="str">
        <f>IF(ISBLANK($J$755),"",IF(ISBLANK($L$755),"",IF(Okt!$E71&gt;=$J$755,IF(Okt!$E71&lt;=$L$755,IF(ISBLANK(Okt!R71),"",Okt!R71),""),"")))</f>
        <v/>
      </c>
      <c r="F626" s="307" t="str">
        <f>IF(ISBLANK($J$755),"",IF(ISBLANK($L$755),"",IF(Okt!$E71&gt;=$J$755,IF(Okt!$E71&lt;=$L$755,IF(ISBLANK(Okt!S71),"",Okt!S71),""),"")))</f>
        <v/>
      </c>
      <c r="G626" s="308" t="str">
        <f t="shared" si="38"/>
        <v/>
      </c>
      <c r="H626" s="309" t="str">
        <f t="shared" si="39"/>
        <v/>
      </c>
      <c r="I626" s="310" t="str">
        <f>IF(ISBLANK($J$755),"",IF(ISBLANK($L$755),"",IF(Okt!$E71&gt;=$J$755,IF(Okt!$E71&lt;=$L$755,COUNTIF(Okt!L71:L71,"&gt;=0"),""),"")))</f>
        <v/>
      </c>
      <c r="J626" s="300"/>
      <c r="K626" s="300"/>
      <c r="L626" s="300"/>
      <c r="M626" s="302"/>
    </row>
    <row r="627" spans="1:13" ht="9.9499999999999993" hidden="1" customHeight="1" x14ac:dyDescent="0.2">
      <c r="A627" s="301"/>
      <c r="B627" s="305"/>
      <c r="C627" s="305" t="str">
        <f>IF(ISBLANK($J$755),"",IF(ISBLANK($L$755),"",IF(Okt!$E72&gt;=$J$755,IF(Okt!$E72&lt;=$L$755,IF(ISBLANK(Okt!G72),"",Okt!G72),""),"")))</f>
        <v/>
      </c>
      <c r="D627" s="305"/>
      <c r="E627" s="305" t="str">
        <f>IF(ISBLANK($J$755),"",IF(ISBLANK($L$755),"",IF(Okt!$E72&gt;=$J$755,IF(Okt!$E72&lt;=$L$755,IF(ISBLANK(Okt!R72),"",Okt!R72),""),"")))</f>
        <v/>
      </c>
      <c r="F627" s="307" t="str">
        <f>IF(ISBLANK($J$755),"",IF(ISBLANK($L$755),"",IF(Okt!$E72&gt;=$J$755,IF(Okt!$E72&lt;=$L$755,IF(ISBLANK(Okt!S72),"",Okt!S72),""),"")))</f>
        <v/>
      </c>
      <c r="G627" s="308" t="str">
        <f t="shared" si="38"/>
        <v/>
      </c>
      <c r="H627" s="309" t="str">
        <f t="shared" si="39"/>
        <v/>
      </c>
      <c r="I627" s="310" t="str">
        <f>IF(ISBLANK($J$755),"",IF(ISBLANK($L$755),"",IF(Okt!$E72&gt;=$J$755,IF(Okt!$E72&lt;=$L$755,COUNTIF(Okt!L72:L72,"&gt;=0"),""),"")))</f>
        <v/>
      </c>
      <c r="J627" s="300"/>
      <c r="K627" s="300"/>
      <c r="L627" s="300"/>
      <c r="M627" s="302"/>
    </row>
    <row r="628" spans="1:13" ht="9.9499999999999993" hidden="1" customHeight="1" x14ac:dyDescent="0.2">
      <c r="A628" s="301"/>
      <c r="B628" s="305"/>
      <c r="C628" s="305" t="str">
        <f>IF(ISBLANK($J$755),"",IF(ISBLANK($L$755),"",IF(Okt!$E73&gt;=$J$755,IF(Okt!$E73&lt;=$L$755,IF(ISBLANK(Okt!G73),"",Okt!G73),""),"")))</f>
        <v/>
      </c>
      <c r="D628" s="305"/>
      <c r="E628" s="305" t="str">
        <f>IF(ISBLANK($J$755),"",IF(ISBLANK($L$755),"",IF(Okt!$E73&gt;=$J$755,IF(Okt!$E73&lt;=$L$755,IF(ISBLANK(Okt!R73),"",Okt!R73),""),"")))</f>
        <v/>
      </c>
      <c r="F628" s="307" t="str">
        <f>IF(ISBLANK($J$755),"",IF(ISBLANK($L$755),"",IF(Okt!$E73&gt;=$J$755,IF(Okt!$E73&lt;=$L$755,IF(ISBLANK(Okt!S73),"",Okt!S73),""),"")))</f>
        <v/>
      </c>
      <c r="G628" s="308" t="str">
        <f t="shared" si="38"/>
        <v/>
      </c>
      <c r="H628" s="309" t="str">
        <f t="shared" si="39"/>
        <v/>
      </c>
      <c r="I628" s="310" t="str">
        <f>IF(ISBLANK($J$755),"",IF(ISBLANK($L$755),"",IF(Okt!$E73&gt;=$J$755,IF(Okt!$E73&lt;=$L$755,COUNTIF(Okt!L73:L73,"&gt;=0"),""),"")))</f>
        <v/>
      </c>
      <c r="J628" s="300"/>
      <c r="K628" s="300"/>
      <c r="L628" s="300"/>
      <c r="M628" s="302"/>
    </row>
    <row r="629" spans="1:13" ht="9.9499999999999993" hidden="1" customHeight="1" x14ac:dyDescent="0.2">
      <c r="A629" s="301"/>
      <c r="B629" s="305" t="s">
        <v>133</v>
      </c>
      <c r="C629" s="305" t="str">
        <f>IF(ISBLANK($J$755),"",IF(ISBLANK($L$755),"",IF(Nov!$E9&gt;=$J$755,IF(Nov!$E9&lt;=$L$755,IF(ISBLANK(Nov!G9),"",Nov!G9),""),"")))</f>
        <v/>
      </c>
      <c r="D629" s="305" t="str">
        <f>IF(ISBLANK($J$755),"",IF(ISBLANK($L$755),"",IF(Nov!$E9&gt;=$J$755,IF(Nov!$E9&lt;=$L$755,IF(ISBLANK(Nov!I9),"",Nov!I9),""),"")))</f>
        <v/>
      </c>
      <c r="E629" s="305" t="str">
        <f>IF(ISBLANK($J$755),"",IF(ISBLANK($L$755),"",IF(Nov!$E9&gt;=$J$755,IF(Nov!$E9&lt;=$L$755,IF(ISBLANK(Nov!R9),"",Nov!R9),""),"")))</f>
        <v/>
      </c>
      <c r="F629" s="307" t="str">
        <f>IF(ISBLANK($J$755),"",IF(ISBLANK($L$755),"",IF(Nov!$E9&gt;=$J$755,IF(Nov!$E9&lt;=$L$755,IF(ISBLANK(Nov!S9),"",Nov!S9),""),"")))</f>
        <v/>
      </c>
      <c r="G629" s="308" t="str">
        <f>IF(ISNUMBER(F629),IF(F629=0,"",IF(E629=0,"",F629/E629)),"")</f>
        <v/>
      </c>
      <c r="H629" s="309" t="str">
        <f>IF(ISNUMBER(G629),IF(G629=0,"",IF(F629=0,"",E629/F629/24)),"")</f>
        <v/>
      </c>
      <c r="I629" s="310">
        <f>IF(ISBLANK($J$755),"",IF(ISBLANK($L$755),"",IF(Nov!$E9&gt;=$J$755,IF(Nov!$E9&lt;=$L$755,COUNTIF(Nov!L9:L9,"&gt;=0"),""),"")))</f>
        <v>0</v>
      </c>
      <c r="J629" s="300"/>
      <c r="K629" s="300"/>
      <c r="L629" s="300"/>
      <c r="M629" s="302"/>
    </row>
    <row r="630" spans="1:13" ht="9.9499999999999993" hidden="1" customHeight="1" x14ac:dyDescent="0.2">
      <c r="A630" s="301"/>
      <c r="B630" s="305"/>
      <c r="C630" s="305" t="str">
        <f>IF(ISBLANK($J$755),"",IF(ISBLANK($L$755),"",IF(Nov!$E10&gt;=$J$755,IF(Nov!$E10&lt;=$L$755,IF(ISBLANK(Nov!G10),"",Nov!G10),""),"")))</f>
        <v/>
      </c>
      <c r="D630" s="305" t="str">
        <f>IF(ISBLANK($J$755),"",IF(ISBLANK($L$755),"",IF(Nov!$E10&gt;=$J$755,IF(Nov!$E10&lt;=$L$755,IF(ISBLANK(Nov!I10),"",Nov!I10),""),"")))</f>
        <v/>
      </c>
      <c r="E630" s="305" t="str">
        <f>IF(ISBLANK($J$755),"",IF(ISBLANK($L$755),"",IF(Nov!$E10&gt;=$J$755,IF(Nov!$E10&lt;=$L$755,IF(ISBLANK(Nov!R10),"",Nov!R10),""),"")))</f>
        <v/>
      </c>
      <c r="F630" s="307" t="str">
        <f>IF(ISBLANK($J$755),"",IF(ISBLANK($L$755),"",IF(Nov!$E10&gt;=$J$755,IF(Nov!$E10&lt;=$L$755,IF(ISBLANK(Nov!S10),"",Nov!S10),""),"")))</f>
        <v/>
      </c>
      <c r="G630" s="308" t="str">
        <f t="shared" ref="G630:G659" si="40">IF(ISNUMBER(F630),IF(F630=0,"",IF(E630=0,"",F630/E630)),"")</f>
        <v/>
      </c>
      <c r="H630" s="309" t="str">
        <f t="shared" ref="H630:H659" si="41">IF(ISNUMBER(G630),IF(G630=0,"",IF(F630=0,"",E630/F630/24)),"")</f>
        <v/>
      </c>
      <c r="I630" s="310">
        <f>IF(ISBLANK($J$755),"",IF(ISBLANK($L$755),"",IF(Nov!$E10&gt;=$J$755,IF(Nov!$E10&lt;=$L$755,COUNTIF(Nov!L10:L10,"&gt;=0"),""),"")))</f>
        <v>0</v>
      </c>
      <c r="J630" s="300"/>
      <c r="K630" s="300"/>
      <c r="L630" s="300"/>
      <c r="M630" s="302"/>
    </row>
    <row r="631" spans="1:13" ht="9.9499999999999993" hidden="1" customHeight="1" x14ac:dyDescent="0.2">
      <c r="A631" s="301"/>
      <c r="B631" s="305"/>
      <c r="C631" s="305" t="str">
        <f>IF(ISBLANK($J$755),"",IF(ISBLANK($L$755),"",IF(Nov!$E11&gt;=$J$755,IF(Nov!$E11&lt;=$L$755,IF(ISBLANK(Nov!G11),"",Nov!G11),""),"")))</f>
        <v/>
      </c>
      <c r="D631" s="305" t="str">
        <f>IF(ISBLANK($J$755),"",IF(ISBLANK($L$755),"",IF(Nov!$E11&gt;=$J$755,IF(Nov!$E11&lt;=$L$755,IF(ISBLANK(Nov!I11),"",Nov!I11),""),"")))</f>
        <v/>
      </c>
      <c r="E631" s="305" t="str">
        <f>IF(ISBLANK($J$755),"",IF(ISBLANK($L$755),"",IF(Nov!$E11&gt;=$J$755,IF(Nov!$E11&lt;=$L$755,IF(ISBLANK(Nov!R11),"",Nov!R11),""),"")))</f>
        <v/>
      </c>
      <c r="F631" s="307" t="str">
        <f>IF(ISBLANK($J$755),"",IF(ISBLANK($L$755),"",IF(Nov!$E11&gt;=$J$755,IF(Nov!$E11&lt;=$L$755,IF(ISBLANK(Nov!S11),"",Nov!S11),""),"")))</f>
        <v/>
      </c>
      <c r="G631" s="308" t="str">
        <f t="shared" si="40"/>
        <v/>
      </c>
      <c r="H631" s="309" t="str">
        <f t="shared" si="41"/>
        <v/>
      </c>
      <c r="I631" s="310">
        <f>IF(ISBLANK($J$755),"",IF(ISBLANK($L$755),"",IF(Nov!$E11&gt;=$J$755,IF(Nov!$E11&lt;=$L$755,COUNTIF(Nov!L11:L11,"&gt;=0"),""),"")))</f>
        <v>0</v>
      </c>
      <c r="J631" s="300"/>
      <c r="K631" s="300"/>
      <c r="L631" s="300"/>
      <c r="M631" s="302"/>
    </row>
    <row r="632" spans="1:13" ht="9.9499999999999993" hidden="1" customHeight="1" x14ac:dyDescent="0.2">
      <c r="A632" s="301"/>
      <c r="B632" s="305"/>
      <c r="C632" s="305" t="str">
        <f>IF(ISBLANK($J$755),"",IF(ISBLANK($L$755),"",IF(Nov!$E12&gt;=$J$755,IF(Nov!$E12&lt;=$L$755,IF(ISBLANK(Nov!G12),"",Nov!G12),""),"")))</f>
        <v/>
      </c>
      <c r="D632" s="305" t="str">
        <f>IF(ISBLANK($J$755),"",IF(ISBLANK($L$755),"",IF(Nov!$E12&gt;=$J$755,IF(Nov!$E12&lt;=$L$755,IF(ISBLANK(Nov!I12),"",Nov!I12),""),"")))</f>
        <v/>
      </c>
      <c r="E632" s="305" t="str">
        <f>IF(ISBLANK($J$755),"",IF(ISBLANK($L$755),"",IF(Nov!$E12&gt;=$J$755,IF(Nov!$E12&lt;=$L$755,IF(ISBLANK(Nov!R12),"",Nov!R12),""),"")))</f>
        <v/>
      </c>
      <c r="F632" s="307" t="str">
        <f>IF(ISBLANK($J$755),"",IF(ISBLANK($L$755),"",IF(Nov!$E12&gt;=$J$755,IF(Nov!$E12&lt;=$L$755,IF(ISBLANK(Nov!S12),"",Nov!S12),""),"")))</f>
        <v/>
      </c>
      <c r="G632" s="308" t="str">
        <f t="shared" si="40"/>
        <v/>
      </c>
      <c r="H632" s="309" t="str">
        <f t="shared" si="41"/>
        <v/>
      </c>
      <c r="I632" s="310">
        <f>IF(ISBLANK($J$755),"",IF(ISBLANK($L$755),"",IF(Nov!$E12&gt;=$J$755,IF(Nov!$E12&lt;=$L$755,COUNTIF(Nov!L12:L12,"&gt;=0"),""),"")))</f>
        <v>0</v>
      </c>
      <c r="J632" s="300"/>
      <c r="K632" s="300"/>
      <c r="L632" s="300"/>
      <c r="M632" s="302"/>
    </row>
    <row r="633" spans="1:13" ht="9.9499999999999993" hidden="1" customHeight="1" x14ac:dyDescent="0.2">
      <c r="A633" s="301"/>
      <c r="B633" s="305"/>
      <c r="C633" s="305" t="str">
        <f>IF(ISBLANK($J$755),"",IF(ISBLANK($L$755),"",IF(Nov!$E13&gt;=$J$755,IF(Nov!$E13&lt;=$L$755,IF(ISBLANK(Nov!G13),"",Nov!G13),""),"")))</f>
        <v/>
      </c>
      <c r="D633" s="305" t="str">
        <f>IF(ISBLANK($J$755),"",IF(ISBLANK($L$755),"",IF(Nov!$E13&gt;=$J$755,IF(Nov!$E13&lt;=$L$755,IF(ISBLANK(Nov!I13),"",Nov!I13),""),"")))</f>
        <v/>
      </c>
      <c r="E633" s="305" t="str">
        <f>IF(ISBLANK($J$755),"",IF(ISBLANK($L$755),"",IF(Nov!$E13&gt;=$J$755,IF(Nov!$E13&lt;=$L$755,IF(ISBLANK(Nov!R13),"",Nov!R13),""),"")))</f>
        <v/>
      </c>
      <c r="F633" s="307" t="str">
        <f>IF(ISBLANK($J$755),"",IF(ISBLANK($L$755),"",IF(Nov!$E13&gt;=$J$755,IF(Nov!$E13&lt;=$L$755,IF(ISBLANK(Nov!S13),"",Nov!S13),""),"")))</f>
        <v/>
      </c>
      <c r="G633" s="308" t="str">
        <f t="shared" si="40"/>
        <v/>
      </c>
      <c r="H633" s="309" t="str">
        <f t="shared" si="41"/>
        <v/>
      </c>
      <c r="I633" s="310">
        <f>IF(ISBLANK($J$755),"",IF(ISBLANK($L$755),"",IF(Nov!$E13&gt;=$J$755,IF(Nov!$E13&lt;=$L$755,COUNTIF(Nov!L13:L13,"&gt;=0"),""),"")))</f>
        <v>0</v>
      </c>
      <c r="J633" s="300"/>
      <c r="K633" s="300"/>
      <c r="L633" s="300"/>
      <c r="M633" s="302"/>
    </row>
    <row r="634" spans="1:13" ht="9.9499999999999993" hidden="1" customHeight="1" x14ac:dyDescent="0.2">
      <c r="A634" s="301"/>
      <c r="B634" s="305"/>
      <c r="C634" s="305" t="str">
        <f>IF(ISBLANK($J$755),"",IF(ISBLANK($L$755),"",IF(Nov!$E14&gt;=$J$755,IF(Nov!$E14&lt;=$L$755,IF(ISBLANK(Nov!G14),"",Nov!G14),""),"")))</f>
        <v/>
      </c>
      <c r="D634" s="305" t="str">
        <f>IF(ISBLANK($J$755),"",IF(ISBLANK($L$755),"",IF(Nov!$E14&gt;=$J$755,IF(Nov!$E14&lt;=$L$755,IF(ISBLANK(Nov!I14),"",Nov!I14),""),"")))</f>
        <v/>
      </c>
      <c r="E634" s="305" t="str">
        <f>IF(ISBLANK($J$755),"",IF(ISBLANK($L$755),"",IF(Nov!$E14&gt;=$J$755,IF(Nov!$E14&lt;=$L$755,IF(ISBLANK(Nov!R14),"",Nov!R14),""),"")))</f>
        <v/>
      </c>
      <c r="F634" s="307" t="str">
        <f>IF(ISBLANK($J$755),"",IF(ISBLANK($L$755),"",IF(Nov!$E14&gt;=$J$755,IF(Nov!$E14&lt;=$L$755,IF(ISBLANK(Nov!S14),"",Nov!S14),""),"")))</f>
        <v/>
      </c>
      <c r="G634" s="308" t="str">
        <f t="shared" si="40"/>
        <v/>
      </c>
      <c r="H634" s="309" t="str">
        <f t="shared" si="41"/>
        <v/>
      </c>
      <c r="I634" s="310">
        <f>IF(ISBLANK($J$755),"",IF(ISBLANK($L$755),"",IF(Nov!$E14&gt;=$J$755,IF(Nov!$E14&lt;=$L$755,COUNTIF(Nov!L14:L14,"&gt;=0"),""),"")))</f>
        <v>0</v>
      </c>
      <c r="J634" s="300"/>
      <c r="K634" s="300"/>
      <c r="L634" s="300"/>
      <c r="M634" s="302"/>
    </row>
    <row r="635" spans="1:13" ht="9.9499999999999993" hidden="1" customHeight="1" x14ac:dyDescent="0.2">
      <c r="A635" s="301"/>
      <c r="B635" s="305"/>
      <c r="C635" s="305" t="str">
        <f>IF(ISBLANK($J$755),"",IF(ISBLANK($L$755),"",IF(Nov!$E15&gt;=$J$755,IF(Nov!$E15&lt;=$L$755,IF(ISBLANK(Nov!G15),"",Nov!G15),""),"")))</f>
        <v/>
      </c>
      <c r="D635" s="305" t="str">
        <f>IF(ISBLANK($J$755),"",IF(ISBLANK($L$755),"",IF(Nov!$E15&gt;=$J$755,IF(Nov!$E15&lt;=$L$755,IF(ISBLANK(Nov!I15),"",Nov!I15),""),"")))</f>
        <v/>
      </c>
      <c r="E635" s="305" t="str">
        <f>IF(ISBLANK($J$755),"",IF(ISBLANK($L$755),"",IF(Nov!$E15&gt;=$J$755,IF(Nov!$E15&lt;=$L$755,IF(ISBLANK(Nov!R15),"",Nov!R15),""),"")))</f>
        <v/>
      </c>
      <c r="F635" s="307" t="str">
        <f>IF(ISBLANK($J$755),"",IF(ISBLANK($L$755),"",IF(Nov!$E15&gt;=$J$755,IF(Nov!$E15&lt;=$L$755,IF(ISBLANK(Nov!S15),"",Nov!S15),""),"")))</f>
        <v/>
      </c>
      <c r="G635" s="308" t="str">
        <f t="shared" si="40"/>
        <v/>
      </c>
      <c r="H635" s="309" t="str">
        <f t="shared" si="41"/>
        <v/>
      </c>
      <c r="I635" s="310">
        <f>IF(ISBLANK($J$755),"",IF(ISBLANK($L$755),"",IF(Nov!$E15&gt;=$J$755,IF(Nov!$E15&lt;=$L$755,COUNTIF(Nov!L15:L15,"&gt;=0"),""),"")))</f>
        <v>0</v>
      </c>
      <c r="J635" s="300"/>
      <c r="K635" s="300"/>
      <c r="L635" s="300"/>
      <c r="M635" s="302"/>
    </row>
    <row r="636" spans="1:13" ht="9.9499999999999993" hidden="1" customHeight="1" x14ac:dyDescent="0.2">
      <c r="A636" s="301"/>
      <c r="B636" s="305"/>
      <c r="C636" s="305" t="str">
        <f>IF(ISBLANK($J$755),"",IF(ISBLANK($L$755),"",IF(Nov!$E16&gt;=$J$755,IF(Nov!$E16&lt;=$L$755,IF(ISBLANK(Nov!G16),"",Nov!G16),""),"")))</f>
        <v/>
      </c>
      <c r="D636" s="305" t="str">
        <f>IF(ISBLANK($J$755),"",IF(ISBLANK($L$755),"",IF(Nov!$E16&gt;=$J$755,IF(Nov!$E16&lt;=$L$755,IF(ISBLANK(Nov!I16),"",Nov!I16),""),"")))</f>
        <v/>
      </c>
      <c r="E636" s="305" t="str">
        <f>IF(ISBLANK($J$755),"",IF(ISBLANK($L$755),"",IF(Nov!$E16&gt;=$J$755,IF(Nov!$E16&lt;=$L$755,IF(ISBLANK(Nov!R16),"",Nov!R16),""),"")))</f>
        <v/>
      </c>
      <c r="F636" s="307" t="str">
        <f>IF(ISBLANK($J$755),"",IF(ISBLANK($L$755),"",IF(Nov!$E16&gt;=$J$755,IF(Nov!$E16&lt;=$L$755,IF(ISBLANK(Nov!S16),"",Nov!S16),""),"")))</f>
        <v/>
      </c>
      <c r="G636" s="308" t="str">
        <f t="shared" si="40"/>
        <v/>
      </c>
      <c r="H636" s="309" t="str">
        <f t="shared" si="41"/>
        <v/>
      </c>
      <c r="I636" s="310">
        <f>IF(ISBLANK($J$755),"",IF(ISBLANK($L$755),"",IF(Nov!$E16&gt;=$J$755,IF(Nov!$E16&lt;=$L$755,COUNTIF(Nov!L16:L16,"&gt;=0"),""),"")))</f>
        <v>0</v>
      </c>
      <c r="J636" s="300"/>
      <c r="K636" s="300"/>
      <c r="L636" s="300"/>
      <c r="M636" s="302"/>
    </row>
    <row r="637" spans="1:13" ht="9.9499999999999993" hidden="1" customHeight="1" x14ac:dyDescent="0.2">
      <c r="A637" s="301"/>
      <c r="B637" s="305"/>
      <c r="C637" s="305" t="str">
        <f>IF(ISBLANK($J$755),"",IF(ISBLANK($L$755),"",IF(Nov!$E17&gt;=$J$755,IF(Nov!$E17&lt;=$L$755,IF(ISBLANK(Nov!G17),"",Nov!G17),""),"")))</f>
        <v/>
      </c>
      <c r="D637" s="305" t="str">
        <f>IF(ISBLANK($J$755),"",IF(ISBLANK($L$755),"",IF(Nov!$E17&gt;=$J$755,IF(Nov!$E17&lt;=$L$755,IF(ISBLANK(Nov!I17),"",Nov!I17),""),"")))</f>
        <v/>
      </c>
      <c r="E637" s="305" t="str">
        <f>IF(ISBLANK($J$755),"",IF(ISBLANK($L$755),"",IF(Nov!$E17&gt;=$J$755,IF(Nov!$E17&lt;=$L$755,IF(ISBLANK(Nov!R17),"",Nov!R17),""),"")))</f>
        <v/>
      </c>
      <c r="F637" s="307" t="str">
        <f>IF(ISBLANK($J$755),"",IF(ISBLANK($L$755),"",IF(Nov!$E17&gt;=$J$755,IF(Nov!$E17&lt;=$L$755,IF(ISBLANK(Nov!S17),"",Nov!S17),""),"")))</f>
        <v/>
      </c>
      <c r="G637" s="308" t="str">
        <f t="shared" si="40"/>
        <v/>
      </c>
      <c r="H637" s="309" t="str">
        <f t="shared" si="41"/>
        <v/>
      </c>
      <c r="I637" s="310">
        <f>IF(ISBLANK($J$755),"",IF(ISBLANK($L$755),"",IF(Nov!$E17&gt;=$J$755,IF(Nov!$E17&lt;=$L$755,COUNTIF(Nov!L17:L17,"&gt;=0"),""),"")))</f>
        <v>0</v>
      </c>
      <c r="J637" s="300"/>
      <c r="K637" s="300"/>
      <c r="L637" s="300"/>
      <c r="M637" s="302"/>
    </row>
    <row r="638" spans="1:13" ht="9.9499999999999993" hidden="1" customHeight="1" x14ac:dyDescent="0.2">
      <c r="A638" s="301"/>
      <c r="B638" s="305"/>
      <c r="C638" s="305" t="str">
        <f>IF(ISBLANK($J$755),"",IF(ISBLANK($L$755),"",IF(Nov!$E18&gt;=$J$755,IF(Nov!$E18&lt;=$L$755,IF(ISBLANK(Nov!G18),"",Nov!G18),""),"")))</f>
        <v/>
      </c>
      <c r="D638" s="305" t="str">
        <f>IF(ISBLANK($J$755),"",IF(ISBLANK($L$755),"",IF(Nov!$E18&gt;=$J$755,IF(Nov!$E18&lt;=$L$755,IF(ISBLANK(Nov!I18),"",Nov!I18),""),"")))</f>
        <v/>
      </c>
      <c r="E638" s="305" t="str">
        <f>IF(ISBLANK($J$755),"",IF(ISBLANK($L$755),"",IF(Nov!$E18&gt;=$J$755,IF(Nov!$E18&lt;=$L$755,IF(ISBLANK(Nov!R18),"",Nov!R18),""),"")))</f>
        <v/>
      </c>
      <c r="F638" s="307" t="str">
        <f>IF(ISBLANK($J$755),"",IF(ISBLANK($L$755),"",IF(Nov!$E18&gt;=$J$755,IF(Nov!$E18&lt;=$L$755,IF(ISBLANK(Nov!S18),"",Nov!S18),""),"")))</f>
        <v/>
      </c>
      <c r="G638" s="308" t="str">
        <f t="shared" si="40"/>
        <v/>
      </c>
      <c r="H638" s="309" t="str">
        <f t="shared" si="41"/>
        <v/>
      </c>
      <c r="I638" s="310">
        <f>IF(ISBLANK($J$755),"",IF(ISBLANK($L$755),"",IF(Nov!$E18&gt;=$J$755,IF(Nov!$E18&lt;=$L$755,COUNTIF(Nov!L18:L18,"&gt;=0"),""),"")))</f>
        <v>0</v>
      </c>
      <c r="J638" s="300"/>
      <c r="K638" s="300"/>
      <c r="L638" s="300"/>
      <c r="M638" s="302"/>
    </row>
    <row r="639" spans="1:13" ht="9.9499999999999993" hidden="1" customHeight="1" x14ac:dyDescent="0.2">
      <c r="A639" s="301"/>
      <c r="B639" s="305"/>
      <c r="C639" s="305" t="str">
        <f>IF(ISBLANK($J$755),"",IF(ISBLANK($L$755),"",IF(Nov!$E19&gt;=$J$755,IF(Nov!$E19&lt;=$L$755,IF(ISBLANK(Nov!G19),"",Nov!G19),""),"")))</f>
        <v/>
      </c>
      <c r="D639" s="305" t="str">
        <f>IF(ISBLANK($J$755),"",IF(ISBLANK($L$755),"",IF(Nov!$E19&gt;=$J$755,IF(Nov!$E19&lt;=$L$755,IF(ISBLANK(Nov!I19),"",Nov!I19),""),"")))</f>
        <v/>
      </c>
      <c r="E639" s="305" t="str">
        <f>IF(ISBLANK($J$755),"",IF(ISBLANK($L$755),"",IF(Nov!$E19&gt;=$J$755,IF(Nov!$E19&lt;=$L$755,IF(ISBLANK(Nov!R19),"",Nov!R19),""),"")))</f>
        <v/>
      </c>
      <c r="F639" s="307" t="str">
        <f>IF(ISBLANK($J$755),"",IF(ISBLANK($L$755),"",IF(Nov!$E19&gt;=$J$755,IF(Nov!$E19&lt;=$L$755,IF(ISBLANK(Nov!S19),"",Nov!S19),""),"")))</f>
        <v/>
      </c>
      <c r="G639" s="308" t="str">
        <f t="shared" si="40"/>
        <v/>
      </c>
      <c r="H639" s="309" t="str">
        <f t="shared" si="41"/>
        <v/>
      </c>
      <c r="I639" s="310">
        <f>IF(ISBLANK($J$755),"",IF(ISBLANK($L$755),"",IF(Nov!$E19&gt;=$J$755,IF(Nov!$E19&lt;=$L$755,COUNTIF(Nov!L19:L19,"&gt;=0"),""),"")))</f>
        <v>0</v>
      </c>
      <c r="J639" s="300"/>
      <c r="K639" s="300"/>
      <c r="L639" s="300"/>
      <c r="M639" s="302"/>
    </row>
    <row r="640" spans="1:13" ht="9.9499999999999993" hidden="1" customHeight="1" x14ac:dyDescent="0.2">
      <c r="A640" s="301"/>
      <c r="B640" s="305"/>
      <c r="C640" s="305" t="str">
        <f>IF(ISBLANK($J$755),"",IF(ISBLANK($L$755),"",IF(Nov!$E20&gt;=$J$755,IF(Nov!$E20&lt;=$L$755,IF(ISBLANK(Nov!G20),"",Nov!G20),""),"")))</f>
        <v/>
      </c>
      <c r="D640" s="305" t="str">
        <f>IF(ISBLANK($J$755),"",IF(ISBLANK($L$755),"",IF(Nov!$E20&gt;=$J$755,IF(Nov!$E20&lt;=$L$755,IF(ISBLANK(Nov!I20),"",Nov!I20),""),"")))</f>
        <v/>
      </c>
      <c r="E640" s="305" t="str">
        <f>IF(ISBLANK($J$755),"",IF(ISBLANK($L$755),"",IF(Nov!$E20&gt;=$J$755,IF(Nov!$E20&lt;=$L$755,IF(ISBLANK(Nov!R20),"",Nov!R20),""),"")))</f>
        <v/>
      </c>
      <c r="F640" s="307" t="str">
        <f>IF(ISBLANK($J$755),"",IF(ISBLANK($L$755),"",IF(Nov!$E20&gt;=$J$755,IF(Nov!$E20&lt;=$L$755,IF(ISBLANK(Nov!S20),"",Nov!S20),""),"")))</f>
        <v/>
      </c>
      <c r="G640" s="308" t="str">
        <f t="shared" si="40"/>
        <v/>
      </c>
      <c r="H640" s="309" t="str">
        <f t="shared" si="41"/>
        <v/>
      </c>
      <c r="I640" s="310">
        <f>IF(ISBLANK($J$755),"",IF(ISBLANK($L$755),"",IF(Nov!$E20&gt;=$J$755,IF(Nov!$E20&lt;=$L$755,COUNTIF(Nov!L20:L20,"&gt;=0"),""),"")))</f>
        <v>0</v>
      </c>
      <c r="J640" s="300"/>
      <c r="K640" s="300"/>
      <c r="L640" s="300"/>
      <c r="M640" s="302"/>
    </row>
    <row r="641" spans="1:13" ht="9.9499999999999993" hidden="1" customHeight="1" x14ac:dyDescent="0.2">
      <c r="A641" s="301"/>
      <c r="B641" s="305"/>
      <c r="C641" s="305" t="str">
        <f>IF(ISBLANK($J$755),"",IF(ISBLANK($L$755),"",IF(Nov!$E21&gt;=$J$755,IF(Nov!$E21&lt;=$L$755,IF(ISBLANK(Nov!G21),"",Nov!G21),""),"")))</f>
        <v/>
      </c>
      <c r="D641" s="305" t="str">
        <f>IF(ISBLANK($J$755),"",IF(ISBLANK($L$755),"",IF(Nov!$E21&gt;=$J$755,IF(Nov!$E21&lt;=$L$755,IF(ISBLANK(Nov!I21),"",Nov!I21),""),"")))</f>
        <v/>
      </c>
      <c r="E641" s="305" t="str">
        <f>IF(ISBLANK($J$755),"",IF(ISBLANK($L$755),"",IF(Nov!$E21&gt;=$J$755,IF(Nov!$E21&lt;=$L$755,IF(ISBLANK(Nov!R21),"",Nov!R21),""),"")))</f>
        <v/>
      </c>
      <c r="F641" s="307" t="str">
        <f>IF(ISBLANK($J$755),"",IF(ISBLANK($L$755),"",IF(Nov!$E21&gt;=$J$755,IF(Nov!$E21&lt;=$L$755,IF(ISBLANK(Nov!S21),"",Nov!S21),""),"")))</f>
        <v/>
      </c>
      <c r="G641" s="308" t="str">
        <f t="shared" si="40"/>
        <v/>
      </c>
      <c r="H641" s="309" t="str">
        <f t="shared" si="41"/>
        <v/>
      </c>
      <c r="I641" s="310">
        <f>IF(ISBLANK($J$755),"",IF(ISBLANK($L$755),"",IF(Nov!$E21&gt;=$J$755,IF(Nov!$E21&lt;=$L$755,COUNTIF(Nov!L21:L21,"&gt;=0"),""),"")))</f>
        <v>0</v>
      </c>
      <c r="J641" s="300"/>
      <c r="K641" s="300"/>
      <c r="L641" s="300"/>
      <c r="M641" s="302"/>
    </row>
    <row r="642" spans="1:13" ht="9.9499999999999993" hidden="1" customHeight="1" x14ac:dyDescent="0.2">
      <c r="A642" s="301"/>
      <c r="B642" s="305"/>
      <c r="C642" s="305" t="str">
        <f>IF(ISBLANK($J$755),"",IF(ISBLANK($L$755),"",IF(Nov!$E22&gt;=$J$755,IF(Nov!$E22&lt;=$L$755,IF(ISBLANK(Nov!G22),"",Nov!G22),""),"")))</f>
        <v/>
      </c>
      <c r="D642" s="305" t="str">
        <f>IF(ISBLANK($J$755),"",IF(ISBLANK($L$755),"",IF(Nov!$E22&gt;=$J$755,IF(Nov!$E22&lt;=$L$755,IF(ISBLANK(Nov!I22),"",Nov!I22),""),"")))</f>
        <v/>
      </c>
      <c r="E642" s="305" t="str">
        <f>IF(ISBLANK($J$755),"",IF(ISBLANK($L$755),"",IF(Nov!$E22&gt;=$J$755,IF(Nov!$E22&lt;=$L$755,IF(ISBLANK(Nov!R22),"",Nov!R22),""),"")))</f>
        <v/>
      </c>
      <c r="F642" s="307" t="str">
        <f>IF(ISBLANK($J$755),"",IF(ISBLANK($L$755),"",IF(Nov!$E22&gt;=$J$755,IF(Nov!$E22&lt;=$L$755,IF(ISBLANK(Nov!S22),"",Nov!S22),""),"")))</f>
        <v/>
      </c>
      <c r="G642" s="308" t="str">
        <f t="shared" si="40"/>
        <v/>
      </c>
      <c r="H642" s="309" t="str">
        <f t="shared" si="41"/>
        <v/>
      </c>
      <c r="I642" s="310">
        <f>IF(ISBLANK($J$755),"",IF(ISBLANK($L$755),"",IF(Nov!$E22&gt;=$J$755,IF(Nov!$E22&lt;=$L$755,COUNTIF(Nov!L22:L22,"&gt;=0"),""),"")))</f>
        <v>0</v>
      </c>
      <c r="J642" s="300"/>
      <c r="K642" s="300"/>
      <c r="L642" s="300"/>
      <c r="M642" s="302"/>
    </row>
    <row r="643" spans="1:13" ht="9.9499999999999993" hidden="1" customHeight="1" x14ac:dyDescent="0.2">
      <c r="A643" s="301"/>
      <c r="B643" s="305"/>
      <c r="C643" s="305" t="str">
        <f>IF(ISBLANK($J$755),"",IF(ISBLANK($L$755),"",IF(Nov!$E23&gt;=$J$755,IF(Nov!$E23&lt;=$L$755,IF(ISBLANK(Nov!G23),"",Nov!G23),""),"")))</f>
        <v/>
      </c>
      <c r="D643" s="305" t="str">
        <f>IF(ISBLANK($J$755),"",IF(ISBLANK($L$755),"",IF(Nov!$E23&gt;=$J$755,IF(Nov!$E23&lt;=$L$755,IF(ISBLANK(Nov!I23),"",Nov!I23),""),"")))</f>
        <v/>
      </c>
      <c r="E643" s="305" t="str">
        <f>IF(ISBLANK($J$755),"",IF(ISBLANK($L$755),"",IF(Nov!$E23&gt;=$J$755,IF(Nov!$E23&lt;=$L$755,IF(ISBLANK(Nov!R23),"",Nov!R23),""),"")))</f>
        <v/>
      </c>
      <c r="F643" s="307" t="str">
        <f>IF(ISBLANK($J$755),"",IF(ISBLANK($L$755),"",IF(Nov!$E23&gt;=$J$755,IF(Nov!$E23&lt;=$L$755,IF(ISBLANK(Nov!S23),"",Nov!S23),""),"")))</f>
        <v/>
      </c>
      <c r="G643" s="308" t="str">
        <f t="shared" si="40"/>
        <v/>
      </c>
      <c r="H643" s="309" t="str">
        <f t="shared" si="41"/>
        <v/>
      </c>
      <c r="I643" s="310">
        <f>IF(ISBLANK($J$755),"",IF(ISBLANK($L$755),"",IF(Nov!$E23&gt;=$J$755,IF(Nov!$E23&lt;=$L$755,COUNTIF(Nov!L23:L23,"&gt;=0"),""),"")))</f>
        <v>0</v>
      </c>
      <c r="J643" s="300"/>
      <c r="K643" s="300"/>
      <c r="L643" s="300"/>
      <c r="M643" s="302"/>
    </row>
    <row r="644" spans="1:13" ht="9.9499999999999993" hidden="1" customHeight="1" x14ac:dyDescent="0.2">
      <c r="A644" s="301"/>
      <c r="B644" s="305"/>
      <c r="C644" s="305" t="str">
        <f>IF(ISBLANK($J$755),"",IF(ISBLANK($L$755),"",IF(Nov!$E24&gt;=$J$755,IF(Nov!$E24&lt;=$L$755,IF(ISBLANK(Nov!G24),"",Nov!G24),""),"")))</f>
        <v/>
      </c>
      <c r="D644" s="305" t="str">
        <f>IF(ISBLANK($J$755),"",IF(ISBLANK($L$755),"",IF(Nov!$E24&gt;=$J$755,IF(Nov!$E24&lt;=$L$755,IF(ISBLANK(Nov!I24),"",Nov!I24),""),"")))</f>
        <v/>
      </c>
      <c r="E644" s="305" t="str">
        <f>IF(ISBLANK($J$755),"",IF(ISBLANK($L$755),"",IF(Nov!$E24&gt;=$J$755,IF(Nov!$E24&lt;=$L$755,IF(ISBLANK(Nov!R24),"",Nov!R24),""),"")))</f>
        <v/>
      </c>
      <c r="F644" s="307" t="str">
        <f>IF(ISBLANK($J$755),"",IF(ISBLANK($L$755),"",IF(Nov!$E24&gt;=$J$755,IF(Nov!$E24&lt;=$L$755,IF(ISBLANK(Nov!S24),"",Nov!S24),""),"")))</f>
        <v/>
      </c>
      <c r="G644" s="308" t="str">
        <f t="shared" si="40"/>
        <v/>
      </c>
      <c r="H644" s="309" t="str">
        <f t="shared" si="41"/>
        <v/>
      </c>
      <c r="I644" s="310">
        <f>IF(ISBLANK($J$755),"",IF(ISBLANK($L$755),"",IF(Nov!$E24&gt;=$J$755,IF(Nov!$E24&lt;=$L$755,COUNTIF(Nov!L24:L24,"&gt;=0"),""),"")))</f>
        <v>0</v>
      </c>
      <c r="J644" s="300"/>
      <c r="K644" s="300"/>
      <c r="L644" s="300"/>
      <c r="M644" s="302"/>
    </row>
    <row r="645" spans="1:13" ht="9.9499999999999993" hidden="1" customHeight="1" x14ac:dyDescent="0.2">
      <c r="A645" s="301"/>
      <c r="B645" s="305"/>
      <c r="C645" s="305" t="str">
        <f>IF(ISBLANK($J$755),"",IF(ISBLANK($L$755),"",IF(Nov!$E25&gt;=$J$755,IF(Nov!$E25&lt;=$L$755,IF(ISBLANK(Nov!G25),"",Nov!G25),""),"")))</f>
        <v/>
      </c>
      <c r="D645" s="305" t="str">
        <f>IF(ISBLANK($J$755),"",IF(ISBLANK($L$755),"",IF(Nov!$E25&gt;=$J$755,IF(Nov!$E25&lt;=$L$755,IF(ISBLANK(Nov!I25),"",Nov!I25),""),"")))</f>
        <v/>
      </c>
      <c r="E645" s="305" t="str">
        <f>IF(ISBLANK($J$755),"",IF(ISBLANK($L$755),"",IF(Nov!$E25&gt;=$J$755,IF(Nov!$E25&lt;=$L$755,IF(ISBLANK(Nov!R25),"",Nov!R25),""),"")))</f>
        <v/>
      </c>
      <c r="F645" s="307" t="str">
        <f>IF(ISBLANK($J$755),"",IF(ISBLANK($L$755),"",IF(Nov!$E25&gt;=$J$755,IF(Nov!$E25&lt;=$L$755,IF(ISBLANK(Nov!S25),"",Nov!S25),""),"")))</f>
        <v/>
      </c>
      <c r="G645" s="308" t="str">
        <f t="shared" si="40"/>
        <v/>
      </c>
      <c r="H645" s="309" t="str">
        <f t="shared" si="41"/>
        <v/>
      </c>
      <c r="I645" s="310">
        <f>IF(ISBLANK($J$755),"",IF(ISBLANK($L$755),"",IF(Nov!$E25&gt;=$J$755,IF(Nov!$E25&lt;=$L$755,COUNTIF(Nov!L25:L25,"&gt;=0"),""),"")))</f>
        <v>0</v>
      </c>
      <c r="J645" s="300"/>
      <c r="K645" s="300"/>
      <c r="L645" s="300"/>
      <c r="M645" s="302"/>
    </row>
    <row r="646" spans="1:13" ht="9.9499999999999993" hidden="1" customHeight="1" x14ac:dyDescent="0.2">
      <c r="A646" s="301"/>
      <c r="B646" s="305"/>
      <c r="C646" s="305" t="str">
        <f>IF(ISBLANK($J$755),"",IF(ISBLANK($L$755),"",IF(Nov!$E26&gt;=$J$755,IF(Nov!$E26&lt;=$L$755,IF(ISBLANK(Nov!G26),"",Nov!G26),""),"")))</f>
        <v/>
      </c>
      <c r="D646" s="305" t="str">
        <f>IF(ISBLANK($J$755),"",IF(ISBLANK($L$755),"",IF(Nov!$E26&gt;=$J$755,IF(Nov!$E26&lt;=$L$755,IF(ISBLANK(Nov!I26),"",Nov!I26),""),"")))</f>
        <v/>
      </c>
      <c r="E646" s="305" t="str">
        <f>IF(ISBLANK($J$755),"",IF(ISBLANK($L$755),"",IF(Nov!$E26&gt;=$J$755,IF(Nov!$E26&lt;=$L$755,IF(ISBLANK(Nov!R26),"",Nov!R26),""),"")))</f>
        <v/>
      </c>
      <c r="F646" s="307" t="str">
        <f>IF(ISBLANK($J$755),"",IF(ISBLANK($L$755),"",IF(Nov!$E26&gt;=$J$755,IF(Nov!$E26&lt;=$L$755,IF(ISBLANK(Nov!S26),"",Nov!S26),""),"")))</f>
        <v/>
      </c>
      <c r="G646" s="308" t="str">
        <f t="shared" si="40"/>
        <v/>
      </c>
      <c r="H646" s="309" t="str">
        <f t="shared" si="41"/>
        <v/>
      </c>
      <c r="I646" s="310">
        <f>IF(ISBLANK($J$755),"",IF(ISBLANK($L$755),"",IF(Nov!$E26&gt;=$J$755,IF(Nov!$E26&lt;=$L$755,COUNTIF(Nov!L26:L26,"&gt;=0"),""),"")))</f>
        <v>0</v>
      </c>
      <c r="J646" s="300"/>
      <c r="K646" s="300"/>
      <c r="L646" s="300"/>
      <c r="M646" s="302"/>
    </row>
    <row r="647" spans="1:13" ht="9.9499999999999993" hidden="1" customHeight="1" x14ac:dyDescent="0.2">
      <c r="A647" s="301"/>
      <c r="B647" s="305"/>
      <c r="C647" s="305" t="str">
        <f>IF(ISBLANK($J$755),"",IF(ISBLANK($L$755),"",IF(Nov!$E27&gt;=$J$755,IF(Nov!$E27&lt;=$L$755,IF(ISBLANK(Nov!G27),"",Nov!G27),""),"")))</f>
        <v/>
      </c>
      <c r="D647" s="305" t="str">
        <f>IF(ISBLANK($J$755),"",IF(ISBLANK($L$755),"",IF(Nov!$E27&gt;=$J$755,IF(Nov!$E27&lt;=$L$755,IF(ISBLANK(Nov!I27),"",Nov!I27),""),"")))</f>
        <v/>
      </c>
      <c r="E647" s="305" t="str">
        <f>IF(ISBLANK($J$755),"",IF(ISBLANK($L$755),"",IF(Nov!$E27&gt;=$J$755,IF(Nov!$E27&lt;=$L$755,IF(ISBLANK(Nov!R27),"",Nov!R27),""),"")))</f>
        <v/>
      </c>
      <c r="F647" s="307" t="str">
        <f>IF(ISBLANK($J$755),"",IF(ISBLANK($L$755),"",IF(Nov!$E27&gt;=$J$755,IF(Nov!$E27&lt;=$L$755,IF(ISBLANK(Nov!S27),"",Nov!S27),""),"")))</f>
        <v/>
      </c>
      <c r="G647" s="308" t="str">
        <f t="shared" si="40"/>
        <v/>
      </c>
      <c r="H647" s="309" t="str">
        <f t="shared" si="41"/>
        <v/>
      </c>
      <c r="I647" s="310">
        <f>IF(ISBLANK($J$755),"",IF(ISBLANK($L$755),"",IF(Nov!$E27&gt;=$J$755,IF(Nov!$E27&lt;=$L$755,COUNTIF(Nov!L27:L27,"&gt;=0"),""),"")))</f>
        <v>0</v>
      </c>
      <c r="J647" s="300"/>
      <c r="K647" s="300"/>
      <c r="L647" s="300"/>
      <c r="M647" s="302"/>
    </row>
    <row r="648" spans="1:13" ht="9.9499999999999993" hidden="1" customHeight="1" x14ac:dyDescent="0.2">
      <c r="A648" s="301"/>
      <c r="B648" s="305"/>
      <c r="C648" s="305" t="str">
        <f>IF(ISBLANK($J$755),"",IF(ISBLANK($L$755),"",IF(Nov!$E28&gt;=$J$755,IF(Nov!$E28&lt;=$L$755,IF(ISBLANK(Nov!G28),"",Nov!G28),""),"")))</f>
        <v/>
      </c>
      <c r="D648" s="305" t="str">
        <f>IF(ISBLANK($J$755),"",IF(ISBLANK($L$755),"",IF(Nov!$E28&gt;=$J$755,IF(Nov!$E28&lt;=$L$755,IF(ISBLANK(Nov!I28),"",Nov!I28),""),"")))</f>
        <v/>
      </c>
      <c r="E648" s="305" t="str">
        <f>IF(ISBLANK($J$755),"",IF(ISBLANK($L$755),"",IF(Nov!$E28&gt;=$J$755,IF(Nov!$E28&lt;=$L$755,IF(ISBLANK(Nov!R28),"",Nov!R28),""),"")))</f>
        <v/>
      </c>
      <c r="F648" s="307" t="str">
        <f>IF(ISBLANK($J$755),"",IF(ISBLANK($L$755),"",IF(Nov!$E28&gt;=$J$755,IF(Nov!$E28&lt;=$L$755,IF(ISBLANK(Nov!S28),"",Nov!S28),""),"")))</f>
        <v/>
      </c>
      <c r="G648" s="308" t="str">
        <f t="shared" si="40"/>
        <v/>
      </c>
      <c r="H648" s="309" t="str">
        <f t="shared" si="41"/>
        <v/>
      </c>
      <c r="I648" s="310">
        <f>IF(ISBLANK($J$755),"",IF(ISBLANK($L$755),"",IF(Nov!$E28&gt;=$J$755,IF(Nov!$E28&lt;=$L$755,COUNTIF(Nov!L28:L28,"&gt;=0"),""),"")))</f>
        <v>0</v>
      </c>
      <c r="J648" s="300"/>
      <c r="K648" s="300"/>
      <c r="L648" s="300"/>
      <c r="M648" s="302"/>
    </row>
    <row r="649" spans="1:13" ht="9.9499999999999993" hidden="1" customHeight="1" x14ac:dyDescent="0.2">
      <c r="A649" s="301"/>
      <c r="B649" s="305"/>
      <c r="C649" s="305" t="str">
        <f>IF(ISBLANK($J$755),"",IF(ISBLANK($L$755),"",IF(Nov!$E29&gt;=$J$755,IF(Nov!$E29&lt;=$L$755,IF(ISBLANK(Nov!G29),"",Nov!G29),""),"")))</f>
        <v/>
      </c>
      <c r="D649" s="305" t="str">
        <f>IF(ISBLANK($J$755),"",IF(ISBLANK($L$755),"",IF(Nov!$E29&gt;=$J$755,IF(Nov!$E29&lt;=$L$755,IF(ISBLANK(Nov!I29),"",Nov!I29),""),"")))</f>
        <v/>
      </c>
      <c r="E649" s="305" t="str">
        <f>IF(ISBLANK($J$755),"",IF(ISBLANK($L$755),"",IF(Nov!$E29&gt;=$J$755,IF(Nov!$E29&lt;=$L$755,IF(ISBLANK(Nov!R29),"",Nov!R29),""),"")))</f>
        <v/>
      </c>
      <c r="F649" s="307" t="str">
        <f>IF(ISBLANK($J$755),"",IF(ISBLANK($L$755),"",IF(Nov!$E29&gt;=$J$755,IF(Nov!$E29&lt;=$L$755,IF(ISBLANK(Nov!S29),"",Nov!S29),""),"")))</f>
        <v/>
      </c>
      <c r="G649" s="308" t="str">
        <f t="shared" si="40"/>
        <v/>
      </c>
      <c r="H649" s="309" t="str">
        <f t="shared" si="41"/>
        <v/>
      </c>
      <c r="I649" s="310">
        <f>IF(ISBLANK($J$755),"",IF(ISBLANK($L$755),"",IF(Nov!$E29&gt;=$J$755,IF(Nov!$E29&lt;=$L$755,COUNTIF(Nov!L29:L29,"&gt;=0"),""),"")))</f>
        <v>0</v>
      </c>
      <c r="J649" s="300"/>
      <c r="K649" s="300"/>
      <c r="L649" s="300"/>
      <c r="M649" s="302"/>
    </row>
    <row r="650" spans="1:13" ht="9.9499999999999993" hidden="1" customHeight="1" x14ac:dyDescent="0.2">
      <c r="A650" s="301"/>
      <c r="B650" s="305"/>
      <c r="C650" s="305" t="str">
        <f>IF(ISBLANK($J$755),"",IF(ISBLANK($L$755),"",IF(Nov!$E30&gt;=$J$755,IF(Nov!$E30&lt;=$L$755,IF(ISBLANK(Nov!G30),"",Nov!G30),""),"")))</f>
        <v/>
      </c>
      <c r="D650" s="305" t="str">
        <f>IF(ISBLANK($J$755),"",IF(ISBLANK($L$755),"",IF(Nov!$E30&gt;=$J$755,IF(Nov!$E30&lt;=$L$755,IF(ISBLANK(Nov!I30),"",Nov!I30),""),"")))</f>
        <v/>
      </c>
      <c r="E650" s="305" t="str">
        <f>IF(ISBLANK($J$755),"",IF(ISBLANK($L$755),"",IF(Nov!$E30&gt;=$J$755,IF(Nov!$E30&lt;=$L$755,IF(ISBLANK(Nov!R30),"",Nov!R30),""),"")))</f>
        <v/>
      </c>
      <c r="F650" s="307" t="str">
        <f>IF(ISBLANK($J$755),"",IF(ISBLANK($L$755),"",IF(Nov!$E30&gt;=$J$755,IF(Nov!$E30&lt;=$L$755,IF(ISBLANK(Nov!S30),"",Nov!S30),""),"")))</f>
        <v/>
      </c>
      <c r="G650" s="308" t="str">
        <f t="shared" si="40"/>
        <v/>
      </c>
      <c r="H650" s="309" t="str">
        <f t="shared" si="41"/>
        <v/>
      </c>
      <c r="I650" s="310">
        <f>IF(ISBLANK($J$755),"",IF(ISBLANK($L$755),"",IF(Nov!$E30&gt;=$J$755,IF(Nov!$E30&lt;=$L$755,COUNTIF(Nov!L30:L30,"&gt;=0"),""),"")))</f>
        <v>0</v>
      </c>
      <c r="J650" s="300"/>
      <c r="K650" s="300"/>
      <c r="L650" s="300"/>
      <c r="M650" s="302"/>
    </row>
    <row r="651" spans="1:13" ht="9.9499999999999993" hidden="1" customHeight="1" x14ac:dyDescent="0.2">
      <c r="A651" s="301"/>
      <c r="B651" s="305"/>
      <c r="C651" s="305" t="str">
        <f>IF(ISBLANK($J$755),"",IF(ISBLANK($L$755),"",IF(Nov!$E31&gt;=$J$755,IF(Nov!$E31&lt;=$L$755,IF(ISBLANK(Nov!G31),"",Nov!G31),""),"")))</f>
        <v/>
      </c>
      <c r="D651" s="305" t="str">
        <f>IF(ISBLANK($J$755),"",IF(ISBLANK($L$755),"",IF(Nov!$E31&gt;=$J$755,IF(Nov!$E31&lt;=$L$755,IF(ISBLANK(Nov!I31),"",Nov!I31),""),"")))</f>
        <v/>
      </c>
      <c r="E651" s="305" t="str">
        <f>IF(ISBLANK($J$755),"",IF(ISBLANK($L$755),"",IF(Nov!$E31&gt;=$J$755,IF(Nov!$E31&lt;=$L$755,IF(ISBLANK(Nov!R31),"",Nov!R31),""),"")))</f>
        <v/>
      </c>
      <c r="F651" s="307" t="str">
        <f>IF(ISBLANK($J$755),"",IF(ISBLANK($L$755),"",IF(Nov!$E31&gt;=$J$755,IF(Nov!$E31&lt;=$L$755,IF(ISBLANK(Nov!S31),"",Nov!S31),""),"")))</f>
        <v/>
      </c>
      <c r="G651" s="308" t="str">
        <f t="shared" si="40"/>
        <v/>
      </c>
      <c r="H651" s="309" t="str">
        <f t="shared" si="41"/>
        <v/>
      </c>
      <c r="I651" s="310">
        <f>IF(ISBLANK($J$755),"",IF(ISBLANK($L$755),"",IF(Nov!$E31&gt;=$J$755,IF(Nov!$E31&lt;=$L$755,COUNTIF(Nov!L31:L31,"&gt;=0"),""),"")))</f>
        <v>0</v>
      </c>
      <c r="J651" s="300"/>
      <c r="K651" s="300"/>
      <c r="L651" s="300"/>
      <c r="M651" s="302"/>
    </row>
    <row r="652" spans="1:13" ht="9.9499999999999993" hidden="1" customHeight="1" x14ac:dyDescent="0.2">
      <c r="A652" s="301"/>
      <c r="B652" s="305"/>
      <c r="C652" s="305" t="str">
        <f>IF(ISBLANK($J$755),"",IF(ISBLANK($L$755),"",IF(Nov!$E32&gt;=$J$755,IF(Nov!$E32&lt;=$L$755,IF(ISBLANK(Nov!G32),"",Nov!G32),""),"")))</f>
        <v/>
      </c>
      <c r="D652" s="305" t="str">
        <f>IF(ISBLANK($J$755),"",IF(ISBLANK($L$755),"",IF(Nov!$E32&gt;=$J$755,IF(Nov!$E32&lt;=$L$755,IF(ISBLANK(Nov!I32),"",Nov!I32),""),"")))</f>
        <v/>
      </c>
      <c r="E652" s="305" t="str">
        <f>IF(ISBLANK($J$755),"",IF(ISBLANK($L$755),"",IF(Nov!$E32&gt;=$J$755,IF(Nov!$E32&lt;=$L$755,IF(ISBLANK(Nov!R32),"",Nov!R32),""),"")))</f>
        <v/>
      </c>
      <c r="F652" s="307" t="str">
        <f>IF(ISBLANK($J$755),"",IF(ISBLANK($L$755),"",IF(Nov!$E32&gt;=$J$755,IF(Nov!$E32&lt;=$L$755,IF(ISBLANK(Nov!S32),"",Nov!S32),""),"")))</f>
        <v/>
      </c>
      <c r="G652" s="308" t="str">
        <f t="shared" si="40"/>
        <v/>
      </c>
      <c r="H652" s="309" t="str">
        <f t="shared" si="41"/>
        <v/>
      </c>
      <c r="I652" s="310">
        <f>IF(ISBLANK($J$755),"",IF(ISBLANK($L$755),"",IF(Nov!$E32&gt;=$J$755,IF(Nov!$E32&lt;=$L$755,COUNTIF(Nov!L32:L32,"&gt;=0"),""),"")))</f>
        <v>0</v>
      </c>
      <c r="J652" s="300"/>
      <c r="K652" s="300"/>
      <c r="L652" s="300"/>
      <c r="M652" s="302"/>
    </row>
    <row r="653" spans="1:13" ht="9.9499999999999993" hidden="1" customHeight="1" x14ac:dyDescent="0.2">
      <c r="A653" s="301"/>
      <c r="B653" s="305"/>
      <c r="C653" s="305" t="str">
        <f>IF(ISBLANK($J$755),"",IF(ISBLANK($L$755),"",IF(Nov!$E33&gt;=$J$755,IF(Nov!$E33&lt;=$L$755,IF(ISBLANK(Nov!G33),"",Nov!G33),""),"")))</f>
        <v/>
      </c>
      <c r="D653" s="305" t="str">
        <f>IF(ISBLANK($J$755),"",IF(ISBLANK($L$755),"",IF(Nov!$E33&gt;=$J$755,IF(Nov!$E33&lt;=$L$755,IF(ISBLANK(Nov!I33),"",Nov!I33),""),"")))</f>
        <v/>
      </c>
      <c r="E653" s="305" t="str">
        <f>IF(ISBLANK($J$755),"",IF(ISBLANK($L$755),"",IF(Nov!$E33&gt;=$J$755,IF(Nov!$E33&lt;=$L$755,IF(ISBLANK(Nov!R33),"",Nov!R33),""),"")))</f>
        <v/>
      </c>
      <c r="F653" s="307" t="str">
        <f>IF(ISBLANK($J$755),"",IF(ISBLANK($L$755),"",IF(Nov!$E33&gt;=$J$755,IF(Nov!$E33&lt;=$L$755,IF(ISBLANK(Nov!S33),"",Nov!S33),""),"")))</f>
        <v/>
      </c>
      <c r="G653" s="308" t="str">
        <f t="shared" si="40"/>
        <v/>
      </c>
      <c r="H653" s="309" t="str">
        <f t="shared" si="41"/>
        <v/>
      </c>
      <c r="I653" s="310">
        <f>IF(ISBLANK($J$755),"",IF(ISBLANK($L$755),"",IF(Nov!$E33&gt;=$J$755,IF(Nov!$E33&lt;=$L$755,COUNTIF(Nov!L33:L33,"&gt;=0"),""),"")))</f>
        <v>0</v>
      </c>
      <c r="J653" s="300"/>
      <c r="K653" s="300"/>
      <c r="L653" s="300"/>
      <c r="M653" s="302"/>
    </row>
    <row r="654" spans="1:13" ht="9.9499999999999993" hidden="1" customHeight="1" x14ac:dyDescent="0.2">
      <c r="A654" s="301"/>
      <c r="B654" s="305"/>
      <c r="C654" s="305" t="str">
        <f>IF(ISBLANK($J$755),"",IF(ISBLANK($L$755),"",IF(Nov!$E34&gt;=$J$755,IF(Nov!$E34&lt;=$L$755,IF(ISBLANK(Nov!G34),"",Nov!G34),""),"")))</f>
        <v/>
      </c>
      <c r="D654" s="305" t="str">
        <f>IF(ISBLANK($J$755),"",IF(ISBLANK($L$755),"",IF(Nov!$E34&gt;=$J$755,IF(Nov!$E34&lt;=$L$755,IF(ISBLANK(Nov!I34),"",Nov!I34),""),"")))</f>
        <v/>
      </c>
      <c r="E654" s="305" t="str">
        <f>IF(ISBLANK($J$755),"",IF(ISBLANK($L$755),"",IF(Nov!$E34&gt;=$J$755,IF(Nov!$E34&lt;=$L$755,IF(ISBLANK(Nov!R34),"",Nov!R34),""),"")))</f>
        <v/>
      </c>
      <c r="F654" s="307" t="str">
        <f>IF(ISBLANK($J$755),"",IF(ISBLANK($L$755),"",IF(Nov!$E34&gt;=$J$755,IF(Nov!$E34&lt;=$L$755,IF(ISBLANK(Nov!S34),"",Nov!S34),""),"")))</f>
        <v/>
      </c>
      <c r="G654" s="308" t="str">
        <f t="shared" si="40"/>
        <v/>
      </c>
      <c r="H654" s="309" t="str">
        <f t="shared" si="41"/>
        <v/>
      </c>
      <c r="I654" s="310">
        <f>IF(ISBLANK($J$755),"",IF(ISBLANK($L$755),"",IF(Nov!$E34&gt;=$J$755,IF(Nov!$E34&lt;=$L$755,COUNTIF(Nov!L34:L34,"&gt;=0"),""),"")))</f>
        <v>0</v>
      </c>
      <c r="J654" s="300"/>
      <c r="K654" s="300"/>
      <c r="L654" s="300"/>
      <c r="M654" s="302"/>
    </row>
    <row r="655" spans="1:13" ht="9.9499999999999993" hidden="1" customHeight="1" x14ac:dyDescent="0.2">
      <c r="A655" s="301"/>
      <c r="B655" s="305"/>
      <c r="C655" s="305" t="str">
        <f>IF(ISBLANK($J$755),"",IF(ISBLANK($L$755),"",IF(Nov!$E35&gt;=$J$755,IF(Nov!$E35&lt;=$L$755,IF(ISBLANK(Nov!G35),"",Nov!G35),""),"")))</f>
        <v/>
      </c>
      <c r="D655" s="305" t="str">
        <f>IF(ISBLANK($J$755),"",IF(ISBLANK($L$755),"",IF(Nov!$E35&gt;=$J$755,IF(Nov!$E35&lt;=$L$755,IF(ISBLANK(Nov!I35),"",Nov!I35),""),"")))</f>
        <v/>
      </c>
      <c r="E655" s="305" t="str">
        <f>IF(ISBLANK($J$755),"",IF(ISBLANK($L$755),"",IF(Nov!$E35&gt;=$J$755,IF(Nov!$E35&lt;=$L$755,IF(ISBLANK(Nov!R35),"",Nov!R35),""),"")))</f>
        <v/>
      </c>
      <c r="F655" s="307" t="str">
        <f>IF(ISBLANK($J$755),"",IF(ISBLANK($L$755),"",IF(Nov!$E35&gt;=$J$755,IF(Nov!$E35&lt;=$L$755,IF(ISBLANK(Nov!S35),"",Nov!S35),""),"")))</f>
        <v/>
      </c>
      <c r="G655" s="308" t="str">
        <f t="shared" si="40"/>
        <v/>
      </c>
      <c r="H655" s="309" t="str">
        <f t="shared" si="41"/>
        <v/>
      </c>
      <c r="I655" s="310">
        <f>IF(ISBLANK($J$755),"",IF(ISBLANK($L$755),"",IF(Nov!$E35&gt;=$J$755,IF(Nov!$E35&lt;=$L$755,COUNTIF(Nov!L35:L35,"&gt;=0"),""),"")))</f>
        <v>0</v>
      </c>
      <c r="J655" s="300"/>
      <c r="K655" s="300"/>
      <c r="L655" s="300"/>
      <c r="M655" s="302"/>
    </row>
    <row r="656" spans="1:13" ht="9.9499999999999993" hidden="1" customHeight="1" x14ac:dyDescent="0.2">
      <c r="A656" s="301"/>
      <c r="B656" s="305"/>
      <c r="C656" s="305" t="str">
        <f>IF(ISBLANK($J$755),"",IF(ISBLANK($L$755),"",IF(Nov!$E36&gt;=$J$755,IF(Nov!$E36&lt;=$L$755,IF(ISBLANK(Nov!G36),"",Nov!G36),""),"")))</f>
        <v/>
      </c>
      <c r="D656" s="305" t="str">
        <f>IF(ISBLANK($J$755),"",IF(ISBLANK($L$755),"",IF(Nov!$E36&gt;=$J$755,IF(Nov!$E36&lt;=$L$755,IF(ISBLANK(Nov!I36),"",Nov!I36),""),"")))</f>
        <v/>
      </c>
      <c r="E656" s="305" t="str">
        <f>IF(ISBLANK($J$755),"",IF(ISBLANK($L$755),"",IF(Nov!$E36&gt;=$J$755,IF(Nov!$E36&lt;=$L$755,IF(ISBLANK(Nov!R36),"",Nov!R36),""),"")))</f>
        <v/>
      </c>
      <c r="F656" s="307" t="str">
        <f>IF(ISBLANK($J$755),"",IF(ISBLANK($L$755),"",IF(Nov!$E36&gt;=$J$755,IF(Nov!$E36&lt;=$L$755,IF(ISBLANK(Nov!S36),"",Nov!S36),""),"")))</f>
        <v/>
      </c>
      <c r="G656" s="308" t="str">
        <f t="shared" si="40"/>
        <v/>
      </c>
      <c r="H656" s="309" t="str">
        <f t="shared" si="41"/>
        <v/>
      </c>
      <c r="I656" s="310">
        <f>IF(ISBLANK($J$755),"",IF(ISBLANK($L$755),"",IF(Nov!$E36&gt;=$J$755,IF(Nov!$E36&lt;=$L$755,COUNTIF(Nov!L36:L36,"&gt;=0"),""),"")))</f>
        <v>0</v>
      </c>
      <c r="J656" s="300"/>
      <c r="K656" s="300"/>
      <c r="L656" s="300"/>
      <c r="M656" s="302"/>
    </row>
    <row r="657" spans="1:13" ht="9.9499999999999993" hidden="1" customHeight="1" x14ac:dyDescent="0.2">
      <c r="A657" s="301"/>
      <c r="B657" s="305"/>
      <c r="C657" s="305" t="str">
        <f>IF(ISBLANK($J$755),"",IF(ISBLANK($L$755),"",IF(Nov!$E37&gt;=$J$755,IF(Nov!$E37&lt;=$L$755,IF(ISBLANK(Nov!G37),"",Nov!G37),""),"")))</f>
        <v/>
      </c>
      <c r="D657" s="305" t="str">
        <f>IF(ISBLANK($J$755),"",IF(ISBLANK($L$755),"",IF(Nov!$E37&gt;=$J$755,IF(Nov!$E37&lt;=$L$755,IF(ISBLANK(Nov!I37),"",Nov!I37),""),"")))</f>
        <v/>
      </c>
      <c r="E657" s="305" t="str">
        <f>IF(ISBLANK($J$755),"",IF(ISBLANK($L$755),"",IF(Nov!$E37&gt;=$J$755,IF(Nov!$E37&lt;=$L$755,IF(ISBLANK(Nov!R37),"",Nov!R37),""),"")))</f>
        <v/>
      </c>
      <c r="F657" s="307" t="str">
        <f>IF(ISBLANK($J$755),"",IF(ISBLANK($L$755),"",IF(Nov!$E37&gt;=$J$755,IF(Nov!$E37&lt;=$L$755,IF(ISBLANK(Nov!S37),"",Nov!S37),""),"")))</f>
        <v/>
      </c>
      <c r="G657" s="308" t="str">
        <f t="shared" si="40"/>
        <v/>
      </c>
      <c r="H657" s="309" t="str">
        <f t="shared" si="41"/>
        <v/>
      </c>
      <c r="I657" s="310">
        <f>IF(ISBLANK($J$755),"",IF(ISBLANK($L$755),"",IF(Nov!$E37&gt;=$J$755,IF(Nov!$E37&lt;=$L$755,COUNTIF(Nov!L37:L37,"&gt;=0"),""),"")))</f>
        <v>0</v>
      </c>
      <c r="J657" s="300"/>
      <c r="K657" s="300"/>
      <c r="L657" s="300"/>
      <c r="M657" s="302"/>
    </row>
    <row r="658" spans="1:13" ht="9.9499999999999993" hidden="1" customHeight="1" x14ac:dyDescent="0.2">
      <c r="A658" s="301"/>
      <c r="B658" s="305"/>
      <c r="C658" s="305" t="str">
        <f>IF(ISBLANK($J$755),"",IF(ISBLANK($L$755),"",IF(Nov!$E38&gt;=$J$755,IF(Nov!$E38&lt;=$L$755,IF(ISBLANK(Nov!G38),"",Nov!G38),""),"")))</f>
        <v/>
      </c>
      <c r="D658" s="305" t="str">
        <f>IF(ISBLANK($J$755),"",IF(ISBLANK($L$755),"",IF(Nov!$E38&gt;=$J$755,IF(Nov!$E38&lt;=$L$755,IF(ISBLANK(Nov!I38),"",Nov!I38),""),"")))</f>
        <v/>
      </c>
      <c r="E658" s="305" t="str">
        <f>IF(ISBLANK($J$755),"",IF(ISBLANK($L$755),"",IF(Nov!$E38&gt;=$J$755,IF(Nov!$E38&lt;=$L$755,IF(ISBLANK(Nov!R38),"",Nov!R38),""),"")))</f>
        <v/>
      </c>
      <c r="F658" s="307" t="str">
        <f>IF(ISBLANK($J$755),"",IF(ISBLANK($L$755),"",IF(Nov!$E38&gt;=$J$755,IF(Nov!$E38&lt;=$L$755,IF(ISBLANK(Nov!S38),"",Nov!S38),""),"")))</f>
        <v/>
      </c>
      <c r="G658" s="308" t="str">
        <f t="shared" si="40"/>
        <v/>
      </c>
      <c r="H658" s="309" t="str">
        <f t="shared" si="41"/>
        <v/>
      </c>
      <c r="I658" s="310">
        <f>IF(ISBLANK($J$755),"",IF(ISBLANK($L$755),"",IF(Nov!$E38&gt;=$J$755,IF(Nov!$E38&lt;=$L$755,COUNTIF(Nov!L38:L38,"&gt;=0"),""),"")))</f>
        <v>0</v>
      </c>
      <c r="J658" s="300"/>
      <c r="K658" s="300"/>
      <c r="L658" s="300"/>
      <c r="M658" s="302"/>
    </row>
    <row r="659" spans="1:13" ht="9.9499999999999993" hidden="1" customHeight="1" x14ac:dyDescent="0.2">
      <c r="A659" s="301"/>
      <c r="B659" s="305"/>
      <c r="C659" s="305" t="str">
        <f>IF(ISBLANK($J$755),"",IF(ISBLANK($L$755),"",IF(Nov!$E39&gt;=$J$755,IF(Nov!$E39&lt;=$L$755,IF(ISBLANK(Nov!G39),"",Nov!G39),""),"")))</f>
        <v/>
      </c>
      <c r="D659" s="305" t="str">
        <f>IF(ISBLANK($J$755),"",IF(ISBLANK($L$755),"",IF(Nov!$E39&gt;=$J$755,IF(Nov!$E39&lt;=$L$755,IF(ISBLANK(Nov!I39),"",Nov!I39),""),"")))</f>
        <v/>
      </c>
      <c r="E659" s="305" t="str">
        <f>IF(ISBLANK($J$755),"",IF(ISBLANK($L$755),"",IF(Nov!$E39&gt;=$J$755,IF(Nov!$E39&lt;=$L$755,IF(ISBLANK(Nov!R39),"",Nov!R39),""),"")))</f>
        <v/>
      </c>
      <c r="F659" s="307" t="str">
        <f>IF(ISBLANK($J$755),"",IF(ISBLANK($L$755),"",IF(Nov!$E39&gt;=$J$755,IF(Nov!$E39&lt;=$L$755,IF(ISBLANK(Nov!S39),"",Nov!S39),""),"")))</f>
        <v/>
      </c>
      <c r="G659" s="308" t="str">
        <f t="shared" si="40"/>
        <v/>
      </c>
      <c r="H659" s="309" t="str">
        <f t="shared" si="41"/>
        <v/>
      </c>
      <c r="I659" s="310" t="str">
        <f>IF(ISBLANK($J$755),"",IF(ISBLANK($L$755),"",IF(Nov!$E39&gt;=$J$755,IF(Nov!$E39&lt;=$L$755,COUNTIF(Nov!L39:L39,"&gt;=0"),""),"")))</f>
        <v/>
      </c>
      <c r="J659" s="300"/>
      <c r="K659" s="300"/>
      <c r="L659" s="300"/>
      <c r="M659" s="302"/>
    </row>
    <row r="660" spans="1:13" ht="9.9499999999999993" hidden="1" customHeight="1" x14ac:dyDescent="0.2">
      <c r="A660" s="301"/>
      <c r="B660" s="305" t="s">
        <v>351</v>
      </c>
      <c r="C660" s="305" t="str">
        <f>IF(ISBLANK($J$755),"",IF(ISBLANK($L$755),"",IF(Nov!$E43&gt;=$J$755,IF(Nov!$E43&lt;=$L$755,IF(ISBLANK(Nov!G43),"",Nov!G43),""),"")))</f>
        <v/>
      </c>
      <c r="D660" s="305"/>
      <c r="E660" s="305" t="str">
        <f>IF(ISBLANK($J$755),"",IF(ISBLANK($L$755),"",IF(Nov!$E43&gt;=$J$755,IF(Nov!$E43&lt;=$L$755,IF(ISBLANK(Nov!R43),"",Nov!R43),""),"")))</f>
        <v/>
      </c>
      <c r="F660" s="307" t="str">
        <f>IF(ISBLANK($J$755),"",IF(ISBLANK($L$755),"",IF(Nov!$E43&gt;=$J$755,IF(Nov!$E43&lt;=$L$755,IF(ISBLANK(Nov!S43),"",Nov!S43),""),"")))</f>
        <v/>
      </c>
      <c r="G660" s="308" t="str">
        <f>IF(ISNUMBER(F660),IF(F660=0,"",IF(E660=0,"",F660/E660)),"")</f>
        <v/>
      </c>
      <c r="H660" s="309" t="str">
        <f>IF(ISNUMBER(G660),IF(G660=0,"",IF(F660=0,"",E660/F660/24)),"")</f>
        <v/>
      </c>
      <c r="I660" s="310" t="str">
        <f>IF(ISBLANK($J$755),"",IF(ISBLANK($L$755),"",IF(Nov!$E43&gt;=$J$755,IF(Nov!$E43&lt;=$L$755,COUNTIF(Nov!L43:L43,"&gt;=0"),""),"")))</f>
        <v/>
      </c>
      <c r="J660" s="300"/>
      <c r="K660" s="300"/>
      <c r="L660" s="300"/>
      <c r="M660" s="302"/>
    </row>
    <row r="661" spans="1:13" ht="9.9499999999999993" hidden="1" customHeight="1" x14ac:dyDescent="0.2">
      <c r="A661" s="301"/>
      <c r="B661" s="305"/>
      <c r="C661" s="305" t="str">
        <f>IF(ISBLANK($J$755),"",IF(ISBLANK($L$755),"",IF(Nov!$E44&gt;=$J$755,IF(Nov!$E44&lt;=$L$755,IF(ISBLANK(Nov!G44),"",Nov!G44),""),"")))</f>
        <v/>
      </c>
      <c r="D661" s="305"/>
      <c r="E661" s="305" t="str">
        <f>IF(ISBLANK($J$755),"",IF(ISBLANK($L$755),"",IF(Nov!$E44&gt;=$J$755,IF(Nov!$E44&lt;=$L$755,IF(ISBLANK(Nov!R44),"",Nov!R44),""),"")))</f>
        <v/>
      </c>
      <c r="F661" s="307" t="str">
        <f>IF(ISBLANK($J$755),"",IF(ISBLANK($L$755),"",IF(Nov!$E44&gt;=$J$755,IF(Nov!$E44&lt;=$L$755,IF(ISBLANK(Nov!S44),"",Nov!S44),""),"")))</f>
        <v/>
      </c>
      <c r="G661" s="308" t="str">
        <f t="shared" ref="G661:G690" si="42">IF(ISNUMBER(F661),IF(F661=0,"",IF(E661=0,"",F661/E661)),"")</f>
        <v/>
      </c>
      <c r="H661" s="309" t="str">
        <f t="shared" ref="H661:H690" si="43">IF(ISNUMBER(G661),IF(G661=0,"",IF(F661=0,"",E661/F661/24)),"")</f>
        <v/>
      </c>
      <c r="I661" s="310" t="str">
        <f>IF(ISBLANK($J$755),"",IF(ISBLANK($L$755),"",IF(Nov!$E44&gt;=$J$755,IF(Nov!$E44&lt;=$L$755,COUNTIF(Nov!L44:L44,"&gt;=0"),""),"")))</f>
        <v/>
      </c>
      <c r="J661" s="300"/>
      <c r="K661" s="300"/>
      <c r="L661" s="300"/>
      <c r="M661" s="302"/>
    </row>
    <row r="662" spans="1:13" ht="9.9499999999999993" hidden="1" customHeight="1" x14ac:dyDescent="0.2">
      <c r="A662" s="301"/>
      <c r="B662" s="305"/>
      <c r="C662" s="305" t="str">
        <f>IF(ISBLANK($J$755),"",IF(ISBLANK($L$755),"",IF(Nov!$E45&gt;=$J$755,IF(Nov!$E45&lt;=$L$755,IF(ISBLANK(Nov!G45),"",Nov!G45),""),"")))</f>
        <v/>
      </c>
      <c r="D662" s="305"/>
      <c r="E662" s="305" t="str">
        <f>IF(ISBLANK($J$755),"",IF(ISBLANK($L$755),"",IF(Nov!$E45&gt;=$J$755,IF(Nov!$E45&lt;=$L$755,IF(ISBLANK(Nov!R45),"",Nov!R45),""),"")))</f>
        <v/>
      </c>
      <c r="F662" s="307" t="str">
        <f>IF(ISBLANK($J$755),"",IF(ISBLANK($L$755),"",IF(Nov!$E45&gt;=$J$755,IF(Nov!$E45&lt;=$L$755,IF(ISBLANK(Nov!S45),"",Nov!S45),""),"")))</f>
        <v/>
      </c>
      <c r="G662" s="308" t="str">
        <f t="shared" si="42"/>
        <v/>
      </c>
      <c r="H662" s="309" t="str">
        <f t="shared" si="43"/>
        <v/>
      </c>
      <c r="I662" s="310" t="str">
        <f>IF(ISBLANK($J$755),"",IF(ISBLANK($L$755),"",IF(Nov!$E45&gt;=$J$755,IF(Nov!$E45&lt;=$L$755,COUNTIF(Nov!L45:L45,"&gt;=0"),""),"")))</f>
        <v/>
      </c>
      <c r="J662" s="300"/>
      <c r="K662" s="300"/>
      <c r="L662" s="300"/>
      <c r="M662" s="302"/>
    </row>
    <row r="663" spans="1:13" ht="9.9499999999999993" hidden="1" customHeight="1" x14ac:dyDescent="0.2">
      <c r="A663" s="301"/>
      <c r="B663" s="305"/>
      <c r="C663" s="305" t="str">
        <f>IF(ISBLANK($J$755),"",IF(ISBLANK($L$755),"",IF(Nov!$E46&gt;=$J$755,IF(Nov!$E46&lt;=$L$755,IF(ISBLANK(Nov!G46),"",Nov!G46),""),"")))</f>
        <v/>
      </c>
      <c r="D663" s="305"/>
      <c r="E663" s="305" t="str">
        <f>IF(ISBLANK($J$755),"",IF(ISBLANK($L$755),"",IF(Nov!$E46&gt;=$J$755,IF(Nov!$E46&lt;=$L$755,IF(ISBLANK(Nov!R46),"",Nov!R46),""),"")))</f>
        <v/>
      </c>
      <c r="F663" s="307" t="str">
        <f>IF(ISBLANK($J$755),"",IF(ISBLANK($L$755),"",IF(Nov!$E46&gt;=$J$755,IF(Nov!$E46&lt;=$L$755,IF(ISBLANK(Nov!S46),"",Nov!S46),""),"")))</f>
        <v/>
      </c>
      <c r="G663" s="308" t="str">
        <f t="shared" si="42"/>
        <v/>
      </c>
      <c r="H663" s="309" t="str">
        <f t="shared" si="43"/>
        <v/>
      </c>
      <c r="I663" s="310" t="str">
        <f>IF(ISBLANK($J$755),"",IF(ISBLANK($L$755),"",IF(Nov!$E46&gt;=$J$755,IF(Nov!$E46&lt;=$L$755,COUNTIF(Nov!L46:L46,"&gt;=0"),""),"")))</f>
        <v/>
      </c>
      <c r="J663" s="300"/>
      <c r="K663" s="300"/>
      <c r="L663" s="300"/>
      <c r="M663" s="302"/>
    </row>
    <row r="664" spans="1:13" ht="9.9499999999999993" hidden="1" customHeight="1" x14ac:dyDescent="0.2">
      <c r="A664" s="301"/>
      <c r="B664" s="305"/>
      <c r="C664" s="305" t="str">
        <f>IF(ISBLANK($J$755),"",IF(ISBLANK($L$755),"",IF(Nov!$E47&gt;=$J$755,IF(Nov!$E47&lt;=$L$755,IF(ISBLANK(Nov!G47),"",Nov!G47),""),"")))</f>
        <v/>
      </c>
      <c r="D664" s="305"/>
      <c r="E664" s="305" t="str">
        <f>IF(ISBLANK($J$755),"",IF(ISBLANK($L$755),"",IF(Nov!$E47&gt;=$J$755,IF(Nov!$E47&lt;=$L$755,IF(ISBLANK(Nov!R47),"",Nov!R47),""),"")))</f>
        <v/>
      </c>
      <c r="F664" s="307" t="str">
        <f>IF(ISBLANK($J$755),"",IF(ISBLANK($L$755),"",IF(Nov!$E47&gt;=$J$755,IF(Nov!$E47&lt;=$L$755,IF(ISBLANK(Nov!S47),"",Nov!S47),""),"")))</f>
        <v/>
      </c>
      <c r="G664" s="308" t="str">
        <f t="shared" si="42"/>
        <v/>
      </c>
      <c r="H664" s="309" t="str">
        <f t="shared" si="43"/>
        <v/>
      </c>
      <c r="I664" s="310" t="str">
        <f>IF(ISBLANK($J$755),"",IF(ISBLANK($L$755),"",IF(Nov!$E47&gt;=$J$755,IF(Nov!$E47&lt;=$L$755,COUNTIF(Nov!L47:L47,"&gt;=0"),""),"")))</f>
        <v/>
      </c>
      <c r="J664" s="300"/>
      <c r="K664" s="300"/>
      <c r="L664" s="300"/>
      <c r="M664" s="302"/>
    </row>
    <row r="665" spans="1:13" ht="9.9499999999999993" hidden="1" customHeight="1" x14ac:dyDescent="0.2">
      <c r="A665" s="301"/>
      <c r="B665" s="305"/>
      <c r="C665" s="305" t="str">
        <f>IF(ISBLANK($J$755),"",IF(ISBLANK($L$755),"",IF(Nov!$E48&gt;=$J$755,IF(Nov!$E48&lt;=$L$755,IF(ISBLANK(Nov!G48),"",Nov!G48),""),"")))</f>
        <v/>
      </c>
      <c r="D665" s="305"/>
      <c r="E665" s="305" t="str">
        <f>IF(ISBLANK($J$755),"",IF(ISBLANK($L$755),"",IF(Nov!$E48&gt;=$J$755,IF(Nov!$E48&lt;=$L$755,IF(ISBLANK(Nov!R48),"",Nov!R48),""),"")))</f>
        <v/>
      </c>
      <c r="F665" s="307" t="str">
        <f>IF(ISBLANK($J$755),"",IF(ISBLANK($L$755),"",IF(Nov!$E48&gt;=$J$755,IF(Nov!$E48&lt;=$L$755,IF(ISBLANK(Nov!S48),"",Nov!S48),""),"")))</f>
        <v/>
      </c>
      <c r="G665" s="308" t="str">
        <f t="shared" si="42"/>
        <v/>
      </c>
      <c r="H665" s="309" t="str">
        <f t="shared" si="43"/>
        <v/>
      </c>
      <c r="I665" s="310" t="str">
        <f>IF(ISBLANK($J$755),"",IF(ISBLANK($L$755),"",IF(Nov!$E48&gt;=$J$755,IF(Nov!$E48&lt;=$L$755,COUNTIF(Nov!L48:L48,"&gt;=0"),""),"")))</f>
        <v/>
      </c>
      <c r="J665" s="300"/>
      <c r="K665" s="300"/>
      <c r="L665" s="300"/>
      <c r="M665" s="302"/>
    </row>
    <row r="666" spans="1:13" ht="9.9499999999999993" hidden="1" customHeight="1" x14ac:dyDescent="0.2">
      <c r="A666" s="301"/>
      <c r="B666" s="305"/>
      <c r="C666" s="305" t="str">
        <f>IF(ISBLANK($J$755),"",IF(ISBLANK($L$755),"",IF(Nov!$E49&gt;=$J$755,IF(Nov!$E49&lt;=$L$755,IF(ISBLANK(Nov!G49),"",Nov!G49),""),"")))</f>
        <v/>
      </c>
      <c r="D666" s="305"/>
      <c r="E666" s="305" t="str">
        <f>IF(ISBLANK($J$755),"",IF(ISBLANK($L$755),"",IF(Nov!$E49&gt;=$J$755,IF(Nov!$E49&lt;=$L$755,IF(ISBLANK(Nov!R49),"",Nov!R49),""),"")))</f>
        <v/>
      </c>
      <c r="F666" s="307" t="str">
        <f>IF(ISBLANK($J$755),"",IF(ISBLANK($L$755),"",IF(Nov!$E49&gt;=$J$755,IF(Nov!$E49&lt;=$L$755,IF(ISBLANK(Nov!S49),"",Nov!S49),""),"")))</f>
        <v/>
      </c>
      <c r="G666" s="308" t="str">
        <f t="shared" si="42"/>
        <v/>
      </c>
      <c r="H666" s="309" t="str">
        <f t="shared" si="43"/>
        <v/>
      </c>
      <c r="I666" s="310" t="str">
        <f>IF(ISBLANK($J$755),"",IF(ISBLANK($L$755),"",IF(Nov!$E49&gt;=$J$755,IF(Nov!$E49&lt;=$L$755,COUNTIF(Nov!L49:L49,"&gt;=0"),""),"")))</f>
        <v/>
      </c>
      <c r="J666" s="300"/>
      <c r="K666" s="300"/>
      <c r="L666" s="300"/>
      <c r="M666" s="302"/>
    </row>
    <row r="667" spans="1:13" ht="9.9499999999999993" hidden="1" customHeight="1" x14ac:dyDescent="0.2">
      <c r="A667" s="301"/>
      <c r="B667" s="305"/>
      <c r="C667" s="305" t="str">
        <f>IF(ISBLANK($J$755),"",IF(ISBLANK($L$755),"",IF(Nov!$E50&gt;=$J$755,IF(Nov!$E50&lt;=$L$755,IF(ISBLANK(Nov!G50),"",Nov!G50),""),"")))</f>
        <v/>
      </c>
      <c r="D667" s="305"/>
      <c r="E667" s="305" t="str">
        <f>IF(ISBLANK($J$755),"",IF(ISBLANK($L$755),"",IF(Nov!$E50&gt;=$J$755,IF(Nov!$E50&lt;=$L$755,IF(ISBLANK(Nov!R50),"",Nov!R50),""),"")))</f>
        <v/>
      </c>
      <c r="F667" s="307" t="str">
        <f>IF(ISBLANK($J$755),"",IF(ISBLANK($L$755),"",IF(Nov!$E50&gt;=$J$755,IF(Nov!$E50&lt;=$L$755,IF(ISBLANK(Nov!S50),"",Nov!S50),""),"")))</f>
        <v/>
      </c>
      <c r="G667" s="308" t="str">
        <f t="shared" si="42"/>
        <v/>
      </c>
      <c r="H667" s="309" t="str">
        <f t="shared" si="43"/>
        <v/>
      </c>
      <c r="I667" s="310" t="str">
        <f>IF(ISBLANK($J$755),"",IF(ISBLANK($L$755),"",IF(Nov!$E50&gt;=$J$755,IF(Nov!$E50&lt;=$L$755,COUNTIF(Nov!L50:L50,"&gt;=0"),""),"")))</f>
        <v/>
      </c>
      <c r="J667" s="300"/>
      <c r="K667" s="300"/>
      <c r="L667" s="300"/>
      <c r="M667" s="302"/>
    </row>
    <row r="668" spans="1:13" ht="9.9499999999999993" hidden="1" customHeight="1" x14ac:dyDescent="0.2">
      <c r="A668" s="301"/>
      <c r="B668" s="305"/>
      <c r="C668" s="305" t="str">
        <f>IF(ISBLANK($J$755),"",IF(ISBLANK($L$755),"",IF(Nov!$E51&gt;=$J$755,IF(Nov!$E51&lt;=$L$755,IF(ISBLANK(Nov!G51),"",Nov!G51),""),"")))</f>
        <v/>
      </c>
      <c r="D668" s="305"/>
      <c r="E668" s="305" t="str">
        <f>IF(ISBLANK($J$755),"",IF(ISBLANK($L$755),"",IF(Nov!$E51&gt;=$J$755,IF(Nov!$E51&lt;=$L$755,IF(ISBLANK(Nov!R51),"",Nov!R51),""),"")))</f>
        <v/>
      </c>
      <c r="F668" s="307" t="str">
        <f>IF(ISBLANK($J$755),"",IF(ISBLANK($L$755),"",IF(Nov!$E51&gt;=$J$755,IF(Nov!$E51&lt;=$L$755,IF(ISBLANK(Nov!S51),"",Nov!S51),""),"")))</f>
        <v/>
      </c>
      <c r="G668" s="308" t="str">
        <f t="shared" si="42"/>
        <v/>
      </c>
      <c r="H668" s="309" t="str">
        <f t="shared" si="43"/>
        <v/>
      </c>
      <c r="I668" s="310" t="str">
        <f>IF(ISBLANK($J$755),"",IF(ISBLANK($L$755),"",IF(Nov!$E51&gt;=$J$755,IF(Nov!$E51&lt;=$L$755,COUNTIF(Nov!L51:L51,"&gt;=0"),""),"")))</f>
        <v/>
      </c>
      <c r="J668" s="300"/>
      <c r="K668" s="300"/>
      <c r="L668" s="300"/>
      <c r="M668" s="302"/>
    </row>
    <row r="669" spans="1:13" ht="9.9499999999999993" hidden="1" customHeight="1" x14ac:dyDescent="0.2">
      <c r="A669" s="301"/>
      <c r="B669" s="305"/>
      <c r="C669" s="305" t="str">
        <f>IF(ISBLANK($J$755),"",IF(ISBLANK($L$755),"",IF(Nov!$E52&gt;=$J$755,IF(Nov!$E52&lt;=$L$755,IF(ISBLANK(Nov!G52),"",Nov!G52),""),"")))</f>
        <v/>
      </c>
      <c r="D669" s="305"/>
      <c r="E669" s="305" t="str">
        <f>IF(ISBLANK($J$755),"",IF(ISBLANK($L$755),"",IF(Nov!$E52&gt;=$J$755,IF(Nov!$E52&lt;=$L$755,IF(ISBLANK(Nov!R52),"",Nov!R52),""),"")))</f>
        <v/>
      </c>
      <c r="F669" s="307" t="str">
        <f>IF(ISBLANK($J$755),"",IF(ISBLANK($L$755),"",IF(Nov!$E52&gt;=$J$755,IF(Nov!$E52&lt;=$L$755,IF(ISBLANK(Nov!S52),"",Nov!S52),""),"")))</f>
        <v/>
      </c>
      <c r="G669" s="308" t="str">
        <f t="shared" si="42"/>
        <v/>
      </c>
      <c r="H669" s="309" t="str">
        <f t="shared" si="43"/>
        <v/>
      </c>
      <c r="I669" s="310" t="str">
        <f>IF(ISBLANK($J$755),"",IF(ISBLANK($L$755),"",IF(Nov!$E52&gt;=$J$755,IF(Nov!$E52&lt;=$L$755,COUNTIF(Nov!L52:L52,"&gt;=0"),""),"")))</f>
        <v/>
      </c>
      <c r="J669" s="300"/>
      <c r="K669" s="300"/>
      <c r="L669" s="300"/>
      <c r="M669" s="302"/>
    </row>
    <row r="670" spans="1:13" ht="9.9499999999999993" hidden="1" customHeight="1" x14ac:dyDescent="0.2">
      <c r="A670" s="301"/>
      <c r="B670" s="305"/>
      <c r="C670" s="305" t="str">
        <f>IF(ISBLANK($J$755),"",IF(ISBLANK($L$755),"",IF(Nov!$E53&gt;=$J$755,IF(Nov!$E53&lt;=$L$755,IF(ISBLANK(Nov!G53),"",Nov!G53),""),"")))</f>
        <v/>
      </c>
      <c r="D670" s="305"/>
      <c r="E670" s="305" t="str">
        <f>IF(ISBLANK($J$755),"",IF(ISBLANK($L$755),"",IF(Nov!$E53&gt;=$J$755,IF(Nov!$E53&lt;=$L$755,IF(ISBLANK(Nov!R53),"",Nov!R53),""),"")))</f>
        <v/>
      </c>
      <c r="F670" s="307" t="str">
        <f>IF(ISBLANK($J$755),"",IF(ISBLANK($L$755),"",IF(Nov!$E53&gt;=$J$755,IF(Nov!$E53&lt;=$L$755,IF(ISBLANK(Nov!S53),"",Nov!S53),""),"")))</f>
        <v/>
      </c>
      <c r="G670" s="308" t="str">
        <f t="shared" si="42"/>
        <v/>
      </c>
      <c r="H670" s="309" t="str">
        <f t="shared" si="43"/>
        <v/>
      </c>
      <c r="I670" s="310" t="str">
        <f>IF(ISBLANK($J$755),"",IF(ISBLANK($L$755),"",IF(Nov!$E53&gt;=$J$755,IF(Nov!$E53&lt;=$L$755,COUNTIF(Nov!L53:L53,"&gt;=0"),""),"")))</f>
        <v/>
      </c>
      <c r="J670" s="300"/>
      <c r="K670" s="300"/>
      <c r="L670" s="300"/>
      <c r="M670" s="302"/>
    </row>
    <row r="671" spans="1:13" ht="9.9499999999999993" hidden="1" customHeight="1" x14ac:dyDescent="0.2">
      <c r="A671" s="301"/>
      <c r="B671" s="305"/>
      <c r="C671" s="305" t="str">
        <f>IF(ISBLANK($J$755),"",IF(ISBLANK($L$755),"",IF(Nov!$E54&gt;=$J$755,IF(Nov!$E54&lt;=$L$755,IF(ISBLANK(Nov!G54),"",Nov!G54),""),"")))</f>
        <v/>
      </c>
      <c r="D671" s="305"/>
      <c r="E671" s="305" t="str">
        <f>IF(ISBLANK($J$755),"",IF(ISBLANK($L$755),"",IF(Nov!$E54&gt;=$J$755,IF(Nov!$E54&lt;=$L$755,IF(ISBLANK(Nov!R54),"",Nov!R54),""),"")))</f>
        <v/>
      </c>
      <c r="F671" s="307" t="str">
        <f>IF(ISBLANK($J$755),"",IF(ISBLANK($L$755),"",IF(Nov!$E54&gt;=$J$755,IF(Nov!$E54&lt;=$L$755,IF(ISBLANK(Nov!S54),"",Nov!S54),""),"")))</f>
        <v/>
      </c>
      <c r="G671" s="308" t="str">
        <f t="shared" si="42"/>
        <v/>
      </c>
      <c r="H671" s="309" t="str">
        <f t="shared" si="43"/>
        <v/>
      </c>
      <c r="I671" s="310" t="str">
        <f>IF(ISBLANK($J$755),"",IF(ISBLANK($L$755),"",IF(Nov!$E54&gt;=$J$755,IF(Nov!$E54&lt;=$L$755,COUNTIF(Nov!L54:L54,"&gt;=0"),""),"")))</f>
        <v/>
      </c>
      <c r="J671" s="300"/>
      <c r="K671" s="300"/>
      <c r="L671" s="300"/>
      <c r="M671" s="302"/>
    </row>
    <row r="672" spans="1:13" ht="9.9499999999999993" hidden="1" customHeight="1" x14ac:dyDescent="0.2">
      <c r="A672" s="301"/>
      <c r="B672" s="305"/>
      <c r="C672" s="305" t="str">
        <f>IF(ISBLANK($J$755),"",IF(ISBLANK($L$755),"",IF(Nov!$E55&gt;=$J$755,IF(Nov!$E55&lt;=$L$755,IF(ISBLANK(Nov!G55),"",Nov!G55),""),"")))</f>
        <v/>
      </c>
      <c r="D672" s="305"/>
      <c r="E672" s="305" t="str">
        <f>IF(ISBLANK($J$755),"",IF(ISBLANK($L$755),"",IF(Nov!$E55&gt;=$J$755,IF(Nov!$E55&lt;=$L$755,IF(ISBLANK(Nov!R55),"",Nov!R55),""),"")))</f>
        <v/>
      </c>
      <c r="F672" s="307" t="str">
        <f>IF(ISBLANK($J$755),"",IF(ISBLANK($L$755),"",IF(Nov!$E55&gt;=$J$755,IF(Nov!$E55&lt;=$L$755,IF(ISBLANK(Nov!S55),"",Nov!S55),""),"")))</f>
        <v/>
      </c>
      <c r="G672" s="308" t="str">
        <f t="shared" si="42"/>
        <v/>
      </c>
      <c r="H672" s="309" t="str">
        <f t="shared" si="43"/>
        <v/>
      </c>
      <c r="I672" s="310" t="str">
        <f>IF(ISBLANK($J$755),"",IF(ISBLANK($L$755),"",IF(Nov!$E55&gt;=$J$755,IF(Nov!$E55&lt;=$L$755,COUNTIF(Nov!L55:L55,"&gt;=0"),""),"")))</f>
        <v/>
      </c>
      <c r="J672" s="300"/>
      <c r="K672" s="300"/>
      <c r="L672" s="300"/>
      <c r="M672" s="302"/>
    </row>
    <row r="673" spans="1:13" ht="9.9499999999999993" hidden="1" customHeight="1" x14ac:dyDescent="0.2">
      <c r="A673" s="301"/>
      <c r="B673" s="305"/>
      <c r="C673" s="305" t="str">
        <f>IF(ISBLANK($J$755),"",IF(ISBLANK($L$755),"",IF(Nov!$E56&gt;=$J$755,IF(Nov!$E56&lt;=$L$755,IF(ISBLANK(Nov!G56),"",Nov!G56),""),"")))</f>
        <v/>
      </c>
      <c r="D673" s="305"/>
      <c r="E673" s="305" t="str">
        <f>IF(ISBLANK($J$755),"",IF(ISBLANK($L$755),"",IF(Nov!$E56&gt;=$J$755,IF(Nov!$E56&lt;=$L$755,IF(ISBLANK(Nov!R56),"",Nov!R56),""),"")))</f>
        <v/>
      </c>
      <c r="F673" s="307" t="str">
        <f>IF(ISBLANK($J$755),"",IF(ISBLANK($L$755),"",IF(Nov!$E56&gt;=$J$755,IF(Nov!$E56&lt;=$L$755,IF(ISBLANK(Nov!S56),"",Nov!S56),""),"")))</f>
        <v/>
      </c>
      <c r="G673" s="308" t="str">
        <f t="shared" si="42"/>
        <v/>
      </c>
      <c r="H673" s="309" t="str">
        <f t="shared" si="43"/>
        <v/>
      </c>
      <c r="I673" s="310" t="str">
        <f>IF(ISBLANK($J$755),"",IF(ISBLANK($L$755),"",IF(Nov!$E56&gt;=$J$755,IF(Nov!$E56&lt;=$L$755,COUNTIF(Nov!L56:L56,"&gt;=0"),""),"")))</f>
        <v/>
      </c>
      <c r="J673" s="300"/>
      <c r="K673" s="300"/>
      <c r="L673" s="300"/>
      <c r="M673" s="302"/>
    </row>
    <row r="674" spans="1:13" ht="9.9499999999999993" hidden="1" customHeight="1" x14ac:dyDescent="0.2">
      <c r="A674" s="301"/>
      <c r="B674" s="305"/>
      <c r="C674" s="305" t="str">
        <f>IF(ISBLANK($J$755),"",IF(ISBLANK($L$755),"",IF(Nov!$E57&gt;=$J$755,IF(Nov!$E57&lt;=$L$755,IF(ISBLANK(Nov!G57),"",Nov!G57),""),"")))</f>
        <v/>
      </c>
      <c r="D674" s="305"/>
      <c r="E674" s="305" t="str">
        <f>IF(ISBLANK($J$755),"",IF(ISBLANK($L$755),"",IF(Nov!$E57&gt;=$J$755,IF(Nov!$E57&lt;=$L$755,IF(ISBLANK(Nov!R57),"",Nov!R57),""),"")))</f>
        <v/>
      </c>
      <c r="F674" s="307" t="str">
        <f>IF(ISBLANK($J$755),"",IF(ISBLANK($L$755),"",IF(Nov!$E57&gt;=$J$755,IF(Nov!$E57&lt;=$L$755,IF(ISBLANK(Nov!S57),"",Nov!S57),""),"")))</f>
        <v/>
      </c>
      <c r="G674" s="308" t="str">
        <f t="shared" si="42"/>
        <v/>
      </c>
      <c r="H674" s="309" t="str">
        <f t="shared" si="43"/>
        <v/>
      </c>
      <c r="I674" s="310" t="str">
        <f>IF(ISBLANK($J$755),"",IF(ISBLANK($L$755),"",IF(Nov!$E57&gt;=$J$755,IF(Nov!$E57&lt;=$L$755,COUNTIF(Nov!L57:L57,"&gt;=0"),""),"")))</f>
        <v/>
      </c>
      <c r="J674" s="300"/>
      <c r="K674" s="300"/>
      <c r="L674" s="300"/>
      <c r="M674" s="302"/>
    </row>
    <row r="675" spans="1:13" ht="9.9499999999999993" hidden="1" customHeight="1" x14ac:dyDescent="0.2">
      <c r="A675" s="301"/>
      <c r="B675" s="305"/>
      <c r="C675" s="305" t="str">
        <f>IF(ISBLANK($J$755),"",IF(ISBLANK($L$755),"",IF(Nov!$E58&gt;=$J$755,IF(Nov!$E58&lt;=$L$755,IF(ISBLANK(Nov!G58),"",Nov!G58),""),"")))</f>
        <v/>
      </c>
      <c r="D675" s="305"/>
      <c r="E675" s="305" t="str">
        <f>IF(ISBLANK($J$755),"",IF(ISBLANK($L$755),"",IF(Nov!$E58&gt;=$J$755,IF(Nov!$E58&lt;=$L$755,IF(ISBLANK(Nov!R58),"",Nov!R58),""),"")))</f>
        <v/>
      </c>
      <c r="F675" s="307" t="str">
        <f>IF(ISBLANK($J$755),"",IF(ISBLANK($L$755),"",IF(Nov!$E58&gt;=$J$755,IF(Nov!$E58&lt;=$L$755,IF(ISBLANK(Nov!S58),"",Nov!S58),""),"")))</f>
        <v/>
      </c>
      <c r="G675" s="308" t="str">
        <f t="shared" si="42"/>
        <v/>
      </c>
      <c r="H675" s="309" t="str">
        <f t="shared" si="43"/>
        <v/>
      </c>
      <c r="I675" s="310" t="str">
        <f>IF(ISBLANK($J$755),"",IF(ISBLANK($L$755),"",IF(Nov!$E58&gt;=$J$755,IF(Nov!$E58&lt;=$L$755,COUNTIF(Nov!L58:L58,"&gt;=0"),""),"")))</f>
        <v/>
      </c>
      <c r="J675" s="300"/>
      <c r="K675" s="300"/>
      <c r="L675" s="300"/>
      <c r="M675" s="302"/>
    </row>
    <row r="676" spans="1:13" ht="9.9499999999999993" hidden="1" customHeight="1" x14ac:dyDescent="0.2">
      <c r="A676" s="301"/>
      <c r="B676" s="305"/>
      <c r="C676" s="305" t="str">
        <f>IF(ISBLANK($J$755),"",IF(ISBLANK($L$755),"",IF(Nov!$E59&gt;=$J$755,IF(Nov!$E59&lt;=$L$755,IF(ISBLANK(Nov!G59),"",Nov!G59),""),"")))</f>
        <v/>
      </c>
      <c r="D676" s="305"/>
      <c r="E676" s="305" t="str">
        <f>IF(ISBLANK($J$755),"",IF(ISBLANK($L$755),"",IF(Nov!$E59&gt;=$J$755,IF(Nov!$E59&lt;=$L$755,IF(ISBLANK(Nov!R59),"",Nov!R59),""),"")))</f>
        <v/>
      </c>
      <c r="F676" s="307" t="str">
        <f>IF(ISBLANK($J$755),"",IF(ISBLANK($L$755),"",IF(Nov!$E59&gt;=$J$755,IF(Nov!$E59&lt;=$L$755,IF(ISBLANK(Nov!S59),"",Nov!S59),""),"")))</f>
        <v/>
      </c>
      <c r="G676" s="308" t="str">
        <f t="shared" si="42"/>
        <v/>
      </c>
      <c r="H676" s="309" t="str">
        <f t="shared" si="43"/>
        <v/>
      </c>
      <c r="I676" s="310" t="str">
        <f>IF(ISBLANK($J$755),"",IF(ISBLANK($L$755),"",IF(Nov!$E59&gt;=$J$755,IF(Nov!$E59&lt;=$L$755,COUNTIF(Nov!L59:L59,"&gt;=0"),""),"")))</f>
        <v/>
      </c>
      <c r="J676" s="300"/>
      <c r="K676" s="300"/>
      <c r="L676" s="300"/>
      <c r="M676" s="302"/>
    </row>
    <row r="677" spans="1:13" ht="9.9499999999999993" hidden="1" customHeight="1" x14ac:dyDescent="0.2">
      <c r="A677" s="301"/>
      <c r="B677" s="305"/>
      <c r="C677" s="305" t="str">
        <f>IF(ISBLANK($J$755),"",IF(ISBLANK($L$755),"",IF(Nov!$E60&gt;=$J$755,IF(Nov!$E60&lt;=$L$755,IF(ISBLANK(Nov!G60),"",Nov!G60),""),"")))</f>
        <v/>
      </c>
      <c r="D677" s="305"/>
      <c r="E677" s="305" t="str">
        <f>IF(ISBLANK($J$755),"",IF(ISBLANK($L$755),"",IF(Nov!$E60&gt;=$J$755,IF(Nov!$E60&lt;=$L$755,IF(ISBLANK(Nov!R60),"",Nov!R60),""),"")))</f>
        <v/>
      </c>
      <c r="F677" s="307" t="str">
        <f>IF(ISBLANK($J$755),"",IF(ISBLANK($L$755),"",IF(Nov!$E60&gt;=$J$755,IF(Nov!$E60&lt;=$L$755,IF(ISBLANK(Nov!S60),"",Nov!S60),""),"")))</f>
        <v/>
      </c>
      <c r="G677" s="308" t="str">
        <f t="shared" si="42"/>
        <v/>
      </c>
      <c r="H677" s="309" t="str">
        <f t="shared" si="43"/>
        <v/>
      </c>
      <c r="I677" s="310" t="str">
        <f>IF(ISBLANK($J$755),"",IF(ISBLANK($L$755),"",IF(Nov!$E60&gt;=$J$755,IF(Nov!$E60&lt;=$L$755,COUNTIF(Nov!L60:L60,"&gt;=0"),""),"")))</f>
        <v/>
      </c>
      <c r="J677" s="300"/>
      <c r="K677" s="300"/>
      <c r="L677" s="300"/>
      <c r="M677" s="302"/>
    </row>
    <row r="678" spans="1:13" ht="9.9499999999999993" hidden="1" customHeight="1" x14ac:dyDescent="0.2">
      <c r="A678" s="301"/>
      <c r="B678" s="305"/>
      <c r="C678" s="305" t="str">
        <f>IF(ISBLANK($J$755),"",IF(ISBLANK($L$755),"",IF(Nov!$E61&gt;=$J$755,IF(Nov!$E61&lt;=$L$755,IF(ISBLANK(Nov!G61),"",Nov!G61),""),"")))</f>
        <v/>
      </c>
      <c r="D678" s="305"/>
      <c r="E678" s="305" t="str">
        <f>IF(ISBLANK($J$755),"",IF(ISBLANK($L$755),"",IF(Nov!$E61&gt;=$J$755,IF(Nov!$E61&lt;=$L$755,IF(ISBLANK(Nov!R61),"",Nov!R61),""),"")))</f>
        <v/>
      </c>
      <c r="F678" s="307" t="str">
        <f>IF(ISBLANK($J$755),"",IF(ISBLANK($L$755),"",IF(Nov!$E61&gt;=$J$755,IF(Nov!$E61&lt;=$L$755,IF(ISBLANK(Nov!S61),"",Nov!S61),""),"")))</f>
        <v/>
      </c>
      <c r="G678" s="308" t="str">
        <f t="shared" si="42"/>
        <v/>
      </c>
      <c r="H678" s="309" t="str">
        <f t="shared" si="43"/>
        <v/>
      </c>
      <c r="I678" s="310" t="str">
        <f>IF(ISBLANK($J$755),"",IF(ISBLANK($L$755),"",IF(Nov!$E61&gt;=$J$755,IF(Nov!$E61&lt;=$L$755,COUNTIF(Nov!L61:L61,"&gt;=0"),""),"")))</f>
        <v/>
      </c>
      <c r="J678" s="300"/>
      <c r="K678" s="300"/>
      <c r="L678" s="300"/>
      <c r="M678" s="302"/>
    </row>
    <row r="679" spans="1:13" ht="9.9499999999999993" hidden="1" customHeight="1" x14ac:dyDescent="0.2">
      <c r="A679" s="301"/>
      <c r="B679" s="305"/>
      <c r="C679" s="305" t="str">
        <f>IF(ISBLANK($J$755),"",IF(ISBLANK($L$755),"",IF(Nov!$E62&gt;=$J$755,IF(Nov!$E62&lt;=$L$755,IF(ISBLANK(Nov!G62),"",Nov!G62),""),"")))</f>
        <v/>
      </c>
      <c r="D679" s="305"/>
      <c r="E679" s="305" t="str">
        <f>IF(ISBLANK($J$755),"",IF(ISBLANK($L$755),"",IF(Nov!$E62&gt;=$J$755,IF(Nov!$E62&lt;=$L$755,IF(ISBLANK(Nov!R62),"",Nov!R62),""),"")))</f>
        <v/>
      </c>
      <c r="F679" s="307" t="str">
        <f>IF(ISBLANK($J$755),"",IF(ISBLANK($L$755),"",IF(Nov!$E62&gt;=$J$755,IF(Nov!$E62&lt;=$L$755,IF(ISBLANK(Nov!S62),"",Nov!S62),""),"")))</f>
        <v/>
      </c>
      <c r="G679" s="308" t="str">
        <f t="shared" si="42"/>
        <v/>
      </c>
      <c r="H679" s="309" t="str">
        <f t="shared" si="43"/>
        <v/>
      </c>
      <c r="I679" s="310" t="str">
        <f>IF(ISBLANK($J$755),"",IF(ISBLANK($L$755),"",IF(Nov!$E62&gt;=$J$755,IF(Nov!$E62&lt;=$L$755,COUNTIF(Nov!L62:L62,"&gt;=0"),""),"")))</f>
        <v/>
      </c>
      <c r="J679" s="300"/>
      <c r="K679" s="300"/>
      <c r="L679" s="300"/>
      <c r="M679" s="302"/>
    </row>
    <row r="680" spans="1:13" ht="9.9499999999999993" hidden="1" customHeight="1" x14ac:dyDescent="0.2">
      <c r="A680" s="301"/>
      <c r="B680" s="305"/>
      <c r="C680" s="305" t="str">
        <f>IF(ISBLANK($J$755),"",IF(ISBLANK($L$755),"",IF(Nov!$E63&gt;=$J$755,IF(Nov!$E63&lt;=$L$755,IF(ISBLANK(Nov!G63),"",Nov!G63),""),"")))</f>
        <v/>
      </c>
      <c r="D680" s="305"/>
      <c r="E680" s="305" t="str">
        <f>IF(ISBLANK($J$755),"",IF(ISBLANK($L$755),"",IF(Nov!$E63&gt;=$J$755,IF(Nov!$E63&lt;=$L$755,IF(ISBLANK(Nov!R63),"",Nov!R63),""),"")))</f>
        <v/>
      </c>
      <c r="F680" s="307" t="str">
        <f>IF(ISBLANK($J$755),"",IF(ISBLANK($L$755),"",IF(Nov!$E63&gt;=$J$755,IF(Nov!$E63&lt;=$L$755,IF(ISBLANK(Nov!S63),"",Nov!S63),""),"")))</f>
        <v/>
      </c>
      <c r="G680" s="308" t="str">
        <f t="shared" si="42"/>
        <v/>
      </c>
      <c r="H680" s="309" t="str">
        <f t="shared" si="43"/>
        <v/>
      </c>
      <c r="I680" s="310" t="str">
        <f>IF(ISBLANK($J$755),"",IF(ISBLANK($L$755),"",IF(Nov!$E63&gt;=$J$755,IF(Nov!$E63&lt;=$L$755,COUNTIF(Nov!L63:L63,"&gt;=0"),""),"")))</f>
        <v/>
      </c>
      <c r="J680" s="300"/>
      <c r="K680" s="300"/>
      <c r="L680" s="300"/>
      <c r="M680" s="302"/>
    </row>
    <row r="681" spans="1:13" ht="9.9499999999999993" hidden="1" customHeight="1" x14ac:dyDescent="0.2">
      <c r="A681" s="301"/>
      <c r="B681" s="305"/>
      <c r="C681" s="305" t="str">
        <f>IF(ISBLANK($J$755),"",IF(ISBLANK($L$755),"",IF(Nov!$E64&gt;=$J$755,IF(Nov!$E64&lt;=$L$755,IF(ISBLANK(Nov!G64),"",Nov!G64),""),"")))</f>
        <v/>
      </c>
      <c r="D681" s="305"/>
      <c r="E681" s="305" t="str">
        <f>IF(ISBLANK($J$755),"",IF(ISBLANK($L$755),"",IF(Nov!$E64&gt;=$J$755,IF(Nov!$E64&lt;=$L$755,IF(ISBLANK(Nov!R64),"",Nov!R64),""),"")))</f>
        <v/>
      </c>
      <c r="F681" s="307" t="str">
        <f>IF(ISBLANK($J$755),"",IF(ISBLANK($L$755),"",IF(Nov!$E64&gt;=$J$755,IF(Nov!$E64&lt;=$L$755,IF(ISBLANK(Nov!S64),"",Nov!S64),""),"")))</f>
        <v/>
      </c>
      <c r="G681" s="308" t="str">
        <f t="shared" si="42"/>
        <v/>
      </c>
      <c r="H681" s="309" t="str">
        <f t="shared" si="43"/>
        <v/>
      </c>
      <c r="I681" s="310" t="str">
        <f>IF(ISBLANK($J$755),"",IF(ISBLANK($L$755),"",IF(Nov!$E64&gt;=$J$755,IF(Nov!$E64&lt;=$L$755,COUNTIF(Nov!L64:L64,"&gt;=0"),""),"")))</f>
        <v/>
      </c>
      <c r="J681" s="300"/>
      <c r="K681" s="300"/>
      <c r="L681" s="300"/>
      <c r="M681" s="302"/>
    </row>
    <row r="682" spans="1:13" ht="9.9499999999999993" hidden="1" customHeight="1" x14ac:dyDescent="0.2">
      <c r="A682" s="301"/>
      <c r="B682" s="305"/>
      <c r="C682" s="305" t="str">
        <f>IF(ISBLANK($J$755),"",IF(ISBLANK($L$755),"",IF(Nov!$E65&gt;=$J$755,IF(Nov!$E65&lt;=$L$755,IF(ISBLANK(Nov!G65),"",Nov!G65),""),"")))</f>
        <v/>
      </c>
      <c r="D682" s="305"/>
      <c r="E682" s="305" t="str">
        <f>IF(ISBLANK($J$755),"",IF(ISBLANK($L$755),"",IF(Nov!$E65&gt;=$J$755,IF(Nov!$E65&lt;=$L$755,IF(ISBLANK(Nov!R65),"",Nov!R65),""),"")))</f>
        <v/>
      </c>
      <c r="F682" s="307" t="str">
        <f>IF(ISBLANK($J$755),"",IF(ISBLANK($L$755),"",IF(Nov!$E65&gt;=$J$755,IF(Nov!$E65&lt;=$L$755,IF(ISBLANK(Nov!S65),"",Nov!S65),""),"")))</f>
        <v/>
      </c>
      <c r="G682" s="308" t="str">
        <f t="shared" si="42"/>
        <v/>
      </c>
      <c r="H682" s="309" t="str">
        <f t="shared" si="43"/>
        <v/>
      </c>
      <c r="I682" s="310" t="str">
        <f>IF(ISBLANK($J$755),"",IF(ISBLANK($L$755),"",IF(Nov!$E65&gt;=$J$755,IF(Nov!$E65&lt;=$L$755,COUNTIF(Nov!L65:L65,"&gt;=0"),""),"")))</f>
        <v/>
      </c>
      <c r="J682" s="300"/>
      <c r="K682" s="300"/>
      <c r="L682" s="300"/>
      <c r="M682" s="302"/>
    </row>
    <row r="683" spans="1:13" ht="9.9499999999999993" hidden="1" customHeight="1" x14ac:dyDescent="0.2">
      <c r="A683" s="301"/>
      <c r="B683" s="305"/>
      <c r="C683" s="305" t="str">
        <f>IF(ISBLANK($J$755),"",IF(ISBLANK($L$755),"",IF(Nov!$E66&gt;=$J$755,IF(Nov!$E66&lt;=$L$755,IF(ISBLANK(Nov!G66),"",Nov!G66),""),"")))</f>
        <v/>
      </c>
      <c r="D683" s="305"/>
      <c r="E683" s="305" t="str">
        <f>IF(ISBLANK($J$755),"",IF(ISBLANK($L$755),"",IF(Nov!$E66&gt;=$J$755,IF(Nov!$E66&lt;=$L$755,IF(ISBLANK(Nov!R66),"",Nov!R66),""),"")))</f>
        <v/>
      </c>
      <c r="F683" s="307" t="str">
        <f>IF(ISBLANK($J$755),"",IF(ISBLANK($L$755),"",IF(Nov!$E66&gt;=$J$755,IF(Nov!$E66&lt;=$L$755,IF(ISBLANK(Nov!S66),"",Nov!S66),""),"")))</f>
        <v/>
      </c>
      <c r="G683" s="308" t="str">
        <f t="shared" si="42"/>
        <v/>
      </c>
      <c r="H683" s="309" t="str">
        <f t="shared" si="43"/>
        <v/>
      </c>
      <c r="I683" s="310" t="str">
        <f>IF(ISBLANK($J$755),"",IF(ISBLANK($L$755),"",IF(Nov!$E66&gt;=$J$755,IF(Nov!$E66&lt;=$L$755,COUNTIF(Nov!L66:L66,"&gt;=0"),""),"")))</f>
        <v/>
      </c>
      <c r="J683" s="300"/>
      <c r="K683" s="300"/>
      <c r="L683" s="300"/>
      <c r="M683" s="302"/>
    </row>
    <row r="684" spans="1:13" ht="9.9499999999999993" hidden="1" customHeight="1" x14ac:dyDescent="0.2">
      <c r="A684" s="301"/>
      <c r="B684" s="305"/>
      <c r="C684" s="305" t="str">
        <f>IF(ISBLANK($J$755),"",IF(ISBLANK($L$755),"",IF(Nov!$E67&gt;=$J$755,IF(Nov!$E67&lt;=$L$755,IF(ISBLANK(Nov!G67),"",Nov!G67),""),"")))</f>
        <v/>
      </c>
      <c r="D684" s="305"/>
      <c r="E684" s="305" t="str">
        <f>IF(ISBLANK($J$755),"",IF(ISBLANK($L$755),"",IF(Nov!$E67&gt;=$J$755,IF(Nov!$E67&lt;=$L$755,IF(ISBLANK(Nov!R67),"",Nov!R67),""),"")))</f>
        <v/>
      </c>
      <c r="F684" s="307" t="str">
        <f>IF(ISBLANK($J$755),"",IF(ISBLANK($L$755),"",IF(Nov!$E67&gt;=$J$755,IF(Nov!$E67&lt;=$L$755,IF(ISBLANK(Nov!S67),"",Nov!S67),""),"")))</f>
        <v/>
      </c>
      <c r="G684" s="308" t="str">
        <f t="shared" si="42"/>
        <v/>
      </c>
      <c r="H684" s="309" t="str">
        <f t="shared" si="43"/>
        <v/>
      </c>
      <c r="I684" s="310" t="str">
        <f>IF(ISBLANK($J$755),"",IF(ISBLANK($L$755),"",IF(Nov!$E67&gt;=$J$755,IF(Nov!$E67&lt;=$L$755,COUNTIF(Nov!L67:L67,"&gt;=0"),""),"")))</f>
        <v/>
      </c>
      <c r="J684" s="300"/>
      <c r="K684" s="300"/>
      <c r="L684" s="300"/>
      <c r="M684" s="302"/>
    </row>
    <row r="685" spans="1:13" ht="9.9499999999999993" hidden="1" customHeight="1" x14ac:dyDescent="0.2">
      <c r="A685" s="301"/>
      <c r="B685" s="305"/>
      <c r="C685" s="305" t="str">
        <f>IF(ISBLANK($J$755),"",IF(ISBLANK($L$755),"",IF(Nov!$E68&gt;=$J$755,IF(Nov!$E68&lt;=$L$755,IF(ISBLANK(Nov!G68),"",Nov!G68),""),"")))</f>
        <v/>
      </c>
      <c r="D685" s="305"/>
      <c r="E685" s="305" t="str">
        <f>IF(ISBLANK($J$755),"",IF(ISBLANK($L$755),"",IF(Nov!$E68&gt;=$J$755,IF(Nov!$E68&lt;=$L$755,IF(ISBLANK(Nov!R68),"",Nov!R68),""),"")))</f>
        <v/>
      </c>
      <c r="F685" s="307" t="str">
        <f>IF(ISBLANK($J$755),"",IF(ISBLANK($L$755),"",IF(Nov!$E68&gt;=$J$755,IF(Nov!$E68&lt;=$L$755,IF(ISBLANK(Nov!S68),"",Nov!S68),""),"")))</f>
        <v/>
      </c>
      <c r="G685" s="308" t="str">
        <f t="shared" si="42"/>
        <v/>
      </c>
      <c r="H685" s="309" t="str">
        <f t="shared" si="43"/>
        <v/>
      </c>
      <c r="I685" s="310" t="str">
        <f>IF(ISBLANK($J$755),"",IF(ISBLANK($L$755),"",IF(Nov!$E68&gt;=$J$755,IF(Nov!$E68&lt;=$L$755,COUNTIF(Nov!L68:L68,"&gt;=0"),""),"")))</f>
        <v/>
      </c>
      <c r="J685" s="300"/>
      <c r="K685" s="300"/>
      <c r="L685" s="300"/>
      <c r="M685" s="302"/>
    </row>
    <row r="686" spans="1:13" ht="9.9499999999999993" hidden="1" customHeight="1" x14ac:dyDescent="0.2">
      <c r="A686" s="301"/>
      <c r="B686" s="305"/>
      <c r="C686" s="305" t="str">
        <f>IF(ISBLANK($J$755),"",IF(ISBLANK($L$755),"",IF(Nov!$E69&gt;=$J$755,IF(Nov!$E69&lt;=$L$755,IF(ISBLANK(Nov!G69),"",Nov!G69),""),"")))</f>
        <v/>
      </c>
      <c r="D686" s="305"/>
      <c r="E686" s="305" t="str">
        <f>IF(ISBLANK($J$755),"",IF(ISBLANK($L$755),"",IF(Nov!$E69&gt;=$J$755,IF(Nov!$E69&lt;=$L$755,IF(ISBLANK(Nov!R69),"",Nov!R69),""),"")))</f>
        <v/>
      </c>
      <c r="F686" s="307" t="str">
        <f>IF(ISBLANK($J$755),"",IF(ISBLANK($L$755),"",IF(Nov!$E69&gt;=$J$755,IF(Nov!$E69&lt;=$L$755,IF(ISBLANK(Nov!S69),"",Nov!S69),""),"")))</f>
        <v/>
      </c>
      <c r="G686" s="308" t="str">
        <f t="shared" si="42"/>
        <v/>
      </c>
      <c r="H686" s="309" t="str">
        <f t="shared" si="43"/>
        <v/>
      </c>
      <c r="I686" s="310" t="str">
        <f>IF(ISBLANK($J$755),"",IF(ISBLANK($L$755),"",IF(Nov!$E69&gt;=$J$755,IF(Nov!$E69&lt;=$L$755,COUNTIF(Nov!L69:L69,"&gt;=0"),""),"")))</f>
        <v/>
      </c>
      <c r="J686" s="300"/>
      <c r="K686" s="300"/>
      <c r="L686" s="300"/>
      <c r="M686" s="302"/>
    </row>
    <row r="687" spans="1:13" ht="9.9499999999999993" hidden="1" customHeight="1" x14ac:dyDescent="0.2">
      <c r="A687" s="301"/>
      <c r="B687" s="305"/>
      <c r="C687" s="305" t="str">
        <f>IF(ISBLANK($J$755),"",IF(ISBLANK($L$755),"",IF(Nov!$E70&gt;=$J$755,IF(Nov!$E70&lt;=$L$755,IF(ISBLANK(Nov!G70),"",Nov!G70),""),"")))</f>
        <v/>
      </c>
      <c r="D687" s="305"/>
      <c r="E687" s="305" t="str">
        <f>IF(ISBLANK($J$755),"",IF(ISBLANK($L$755),"",IF(Nov!$E70&gt;=$J$755,IF(Nov!$E70&lt;=$L$755,IF(ISBLANK(Nov!R70),"",Nov!R70),""),"")))</f>
        <v/>
      </c>
      <c r="F687" s="307" t="str">
        <f>IF(ISBLANK($J$755),"",IF(ISBLANK($L$755),"",IF(Nov!$E70&gt;=$J$755,IF(Nov!$E70&lt;=$L$755,IF(ISBLANK(Nov!S70),"",Nov!S70),""),"")))</f>
        <v/>
      </c>
      <c r="G687" s="308" t="str">
        <f t="shared" si="42"/>
        <v/>
      </c>
      <c r="H687" s="309" t="str">
        <f t="shared" si="43"/>
        <v/>
      </c>
      <c r="I687" s="310" t="str">
        <f>IF(ISBLANK($J$755),"",IF(ISBLANK($L$755),"",IF(Nov!$E70&gt;=$J$755,IF(Nov!$E70&lt;=$L$755,COUNTIF(Nov!L70:L70,"&gt;=0"),""),"")))</f>
        <v/>
      </c>
      <c r="J687" s="300"/>
      <c r="K687" s="300"/>
      <c r="L687" s="300"/>
      <c r="M687" s="302"/>
    </row>
    <row r="688" spans="1:13" ht="9.9499999999999993" hidden="1" customHeight="1" x14ac:dyDescent="0.2">
      <c r="A688" s="301"/>
      <c r="B688" s="305"/>
      <c r="C688" s="305" t="str">
        <f>IF(ISBLANK($J$755),"",IF(ISBLANK($L$755),"",IF(Nov!$E71&gt;=$J$755,IF(Nov!$E71&lt;=$L$755,IF(ISBLANK(Nov!G71),"",Nov!G71),""),"")))</f>
        <v/>
      </c>
      <c r="D688" s="305"/>
      <c r="E688" s="305" t="str">
        <f>IF(ISBLANK($J$755),"",IF(ISBLANK($L$755),"",IF(Nov!$E71&gt;=$J$755,IF(Nov!$E71&lt;=$L$755,IF(ISBLANK(Nov!R71),"",Nov!R71),""),"")))</f>
        <v/>
      </c>
      <c r="F688" s="307" t="str">
        <f>IF(ISBLANK($J$755),"",IF(ISBLANK($L$755),"",IF(Nov!$E71&gt;=$J$755,IF(Nov!$E71&lt;=$L$755,IF(ISBLANK(Nov!S71),"",Nov!S71),""),"")))</f>
        <v/>
      </c>
      <c r="G688" s="308" t="str">
        <f t="shared" si="42"/>
        <v/>
      </c>
      <c r="H688" s="309" t="str">
        <f t="shared" si="43"/>
        <v/>
      </c>
      <c r="I688" s="310" t="str">
        <f>IF(ISBLANK($J$755),"",IF(ISBLANK($L$755),"",IF(Nov!$E71&gt;=$J$755,IF(Nov!$E71&lt;=$L$755,COUNTIF(Nov!L71:L71,"&gt;=0"),""),"")))</f>
        <v/>
      </c>
      <c r="J688" s="300"/>
      <c r="K688" s="300"/>
      <c r="L688" s="300"/>
      <c r="M688" s="302"/>
    </row>
    <row r="689" spans="1:13" ht="9.9499999999999993" hidden="1" customHeight="1" x14ac:dyDescent="0.2">
      <c r="A689" s="301"/>
      <c r="B689" s="305"/>
      <c r="C689" s="305" t="str">
        <f>IF(ISBLANK($J$755),"",IF(ISBLANK($L$755),"",IF(Nov!$E72&gt;=$J$755,IF(Nov!$E72&lt;=$L$755,IF(ISBLANK(Nov!G72),"",Nov!G72),""),"")))</f>
        <v/>
      </c>
      <c r="D689" s="305"/>
      <c r="E689" s="305" t="str">
        <f>IF(ISBLANK($J$755),"",IF(ISBLANK($L$755),"",IF(Nov!$E72&gt;=$J$755,IF(Nov!$E72&lt;=$L$755,IF(ISBLANK(Nov!R72),"",Nov!R72),""),"")))</f>
        <v/>
      </c>
      <c r="F689" s="307" t="str">
        <f>IF(ISBLANK($J$755),"",IF(ISBLANK($L$755),"",IF(Nov!$E72&gt;=$J$755,IF(Nov!$E72&lt;=$L$755,IF(ISBLANK(Nov!S72),"",Nov!S72),""),"")))</f>
        <v/>
      </c>
      <c r="G689" s="308" t="str">
        <f t="shared" si="42"/>
        <v/>
      </c>
      <c r="H689" s="309" t="str">
        <f t="shared" si="43"/>
        <v/>
      </c>
      <c r="I689" s="310" t="str">
        <f>IF(ISBLANK($J$755),"",IF(ISBLANK($L$755),"",IF(Nov!$E72&gt;=$J$755,IF(Nov!$E72&lt;=$L$755,COUNTIF(Nov!L72:L72,"&gt;=0"),""),"")))</f>
        <v/>
      </c>
      <c r="J689" s="300"/>
      <c r="K689" s="300"/>
      <c r="L689" s="300"/>
      <c r="M689" s="302"/>
    </row>
    <row r="690" spans="1:13" ht="9.9499999999999993" hidden="1" customHeight="1" x14ac:dyDescent="0.2">
      <c r="A690" s="301"/>
      <c r="B690" s="305"/>
      <c r="C690" s="305" t="str">
        <f>IF(ISBLANK($J$755),"",IF(ISBLANK($L$755),"",IF(Nov!$E73&gt;=$J$755,IF(Nov!$E73&lt;=$L$755,IF(ISBLANK(Nov!G73),"",Nov!G73),""),"")))</f>
        <v/>
      </c>
      <c r="D690" s="305"/>
      <c r="E690" s="305" t="str">
        <f>IF(ISBLANK($J$755),"",IF(ISBLANK($L$755),"",IF(Nov!$E73&gt;=$J$755,IF(Nov!$E73&lt;=$L$755,IF(ISBLANK(Nov!R73),"",Nov!R73),""),"")))</f>
        <v/>
      </c>
      <c r="F690" s="307" t="str">
        <f>IF(ISBLANK($J$755),"",IF(ISBLANK($L$755),"",IF(Nov!$E73&gt;=$J$755,IF(Nov!$E73&lt;=$L$755,IF(ISBLANK(Nov!S73),"",Nov!S73),""),"")))</f>
        <v/>
      </c>
      <c r="G690" s="308" t="str">
        <f t="shared" si="42"/>
        <v/>
      </c>
      <c r="H690" s="309" t="str">
        <f t="shared" si="43"/>
        <v/>
      </c>
      <c r="I690" s="310" t="str">
        <f>IF(ISBLANK($J$755),"",IF(ISBLANK($L$755),"",IF(Nov!$E73&gt;=$J$755,IF(Nov!$E73&lt;=$L$755,COUNTIF(Nov!L73:L73,"&gt;=0"),""),"")))</f>
        <v/>
      </c>
      <c r="J690" s="300"/>
      <c r="K690" s="300"/>
      <c r="L690" s="300"/>
      <c r="M690" s="302"/>
    </row>
    <row r="691" spans="1:13" ht="9.9499999999999993" hidden="1" customHeight="1" x14ac:dyDescent="0.2">
      <c r="A691" s="301"/>
      <c r="B691" s="305" t="s">
        <v>134</v>
      </c>
      <c r="C691" s="305" t="str">
        <f>IF(ISBLANK($J$755),"",IF(ISBLANK($L$755),"",IF(Dez!$E9&gt;=$J$755,IF(Dez!$E9&lt;=$L$755,IF(ISBLANK(Dez!G9),"",Dez!G9),""),"")))</f>
        <v/>
      </c>
      <c r="D691" s="305" t="str">
        <f>IF(ISBLANK($J$755),"",IF(ISBLANK($L$755),"",IF(Dez!$E9&gt;=$J$755,IF(Dez!$E9&lt;=$L$755,IF(ISBLANK(Dez!I9),"",Dez!I9),""),"")))</f>
        <v/>
      </c>
      <c r="E691" s="305" t="str">
        <f>IF(ISBLANK($J$755),"",IF(ISBLANK($L$755),"",IF(Dez!$E9&gt;=$J$755,IF(Dez!$E9&lt;=$L$755,IF(ISBLANK(Dez!R9),"",Dez!R9),""),"")))</f>
        <v/>
      </c>
      <c r="F691" s="307" t="str">
        <f>IF(ISBLANK($J$755),"",IF(ISBLANK($L$755),"",IF(Dez!$E9&gt;=$J$755,IF(Dez!$E9&lt;=$L$755,IF(ISBLANK(Dez!S9),"",Dez!S9),""),"")))</f>
        <v/>
      </c>
      <c r="G691" s="308" t="str">
        <f>IF(ISNUMBER(F691),IF(F691=0,"",IF(E691=0,"",F691/E691)),"")</f>
        <v/>
      </c>
      <c r="H691" s="309" t="str">
        <f>IF(ISNUMBER(G691),IF(G691=0,"",IF(F691=0,"",E691/F691/24)),"")</f>
        <v/>
      </c>
      <c r="I691" s="310">
        <f>IF(ISBLANK($J$755),"",IF(ISBLANK($L$755),"",IF(Dez!$E9&gt;=$J$755,IF(Dez!$E9&lt;=$L$755,COUNTIF(Dez!L9:L9,"&gt;=0"),""),"")))</f>
        <v>0</v>
      </c>
      <c r="J691" s="300"/>
      <c r="K691" s="300"/>
      <c r="L691" s="300"/>
      <c r="M691" s="302"/>
    </row>
    <row r="692" spans="1:13" ht="9.9499999999999993" hidden="1" customHeight="1" x14ac:dyDescent="0.2">
      <c r="A692" s="301"/>
      <c r="B692" s="305"/>
      <c r="C692" s="305" t="str">
        <f>IF(ISBLANK($J$755),"",IF(ISBLANK($L$755),"",IF(Dez!$E10&gt;=$J$755,IF(Dez!$E10&lt;=$L$755,IF(ISBLANK(Dez!G10),"",Dez!G10),""),"")))</f>
        <v/>
      </c>
      <c r="D692" s="305" t="str">
        <f>IF(ISBLANK($J$755),"",IF(ISBLANK($L$755),"",IF(Dez!$E10&gt;=$J$755,IF(Dez!$E10&lt;=$L$755,IF(ISBLANK(Dez!I10),"",Dez!I10),""),"")))</f>
        <v/>
      </c>
      <c r="E692" s="305" t="str">
        <f>IF(ISBLANK($J$755),"",IF(ISBLANK($L$755),"",IF(Dez!$E10&gt;=$J$755,IF(Dez!$E10&lt;=$L$755,IF(ISBLANK(Dez!R10),"",Dez!R10),""),"")))</f>
        <v/>
      </c>
      <c r="F692" s="307" t="str">
        <f>IF(ISBLANK($J$755),"",IF(ISBLANK($L$755),"",IF(Dez!$E10&gt;=$J$755,IF(Dez!$E10&lt;=$L$755,IF(ISBLANK(Dez!S10),"",Dez!S10),""),"")))</f>
        <v/>
      </c>
      <c r="G692" s="308" t="str">
        <f t="shared" ref="G692:G721" si="44">IF(ISNUMBER(F692),IF(F692=0,"",IF(E692=0,"",F692/E692)),"")</f>
        <v/>
      </c>
      <c r="H692" s="309" t="str">
        <f t="shared" ref="H692:H721" si="45">IF(ISNUMBER(G692),IF(G692=0,"",IF(F692=0,"",E692/F692/24)),"")</f>
        <v/>
      </c>
      <c r="I692" s="310">
        <f>IF(ISBLANK($J$755),"",IF(ISBLANK($L$755),"",IF(Dez!$E10&gt;=$J$755,IF(Dez!$E10&lt;=$L$755,COUNTIF(Dez!L10:L10,"&gt;=0"),""),"")))</f>
        <v>0</v>
      </c>
      <c r="J692" s="300"/>
      <c r="K692" s="300"/>
      <c r="L692" s="300"/>
      <c r="M692" s="302"/>
    </row>
    <row r="693" spans="1:13" ht="9.9499999999999993" hidden="1" customHeight="1" x14ac:dyDescent="0.2">
      <c r="A693" s="301"/>
      <c r="B693" s="305"/>
      <c r="C693" s="305" t="str">
        <f>IF(ISBLANK($J$755),"",IF(ISBLANK($L$755),"",IF(Dez!$E11&gt;=$J$755,IF(Dez!$E11&lt;=$L$755,IF(ISBLANK(Dez!G11),"",Dez!G11),""),"")))</f>
        <v/>
      </c>
      <c r="D693" s="305" t="str">
        <f>IF(ISBLANK($J$755),"",IF(ISBLANK($L$755),"",IF(Dez!$E11&gt;=$J$755,IF(Dez!$E11&lt;=$L$755,IF(ISBLANK(Dez!I11),"",Dez!I11),""),"")))</f>
        <v/>
      </c>
      <c r="E693" s="305" t="str">
        <f>IF(ISBLANK($J$755),"",IF(ISBLANK($L$755),"",IF(Dez!$E11&gt;=$J$755,IF(Dez!$E11&lt;=$L$755,IF(ISBLANK(Dez!R11),"",Dez!R11),""),"")))</f>
        <v/>
      </c>
      <c r="F693" s="307" t="str">
        <f>IF(ISBLANK($J$755),"",IF(ISBLANK($L$755),"",IF(Dez!$E11&gt;=$J$755,IF(Dez!$E11&lt;=$L$755,IF(ISBLANK(Dez!S11),"",Dez!S11),""),"")))</f>
        <v/>
      </c>
      <c r="G693" s="308" t="str">
        <f t="shared" si="44"/>
        <v/>
      </c>
      <c r="H693" s="309" t="str">
        <f t="shared" si="45"/>
        <v/>
      </c>
      <c r="I693" s="310">
        <f>IF(ISBLANK($J$755),"",IF(ISBLANK($L$755),"",IF(Dez!$E11&gt;=$J$755,IF(Dez!$E11&lt;=$L$755,COUNTIF(Dez!L11:L11,"&gt;=0"),""),"")))</f>
        <v>0</v>
      </c>
      <c r="J693" s="300"/>
      <c r="K693" s="300"/>
      <c r="L693" s="300"/>
      <c r="M693" s="302"/>
    </row>
    <row r="694" spans="1:13" ht="9.9499999999999993" hidden="1" customHeight="1" x14ac:dyDescent="0.2">
      <c r="A694" s="301"/>
      <c r="B694" s="305"/>
      <c r="C694" s="305" t="str">
        <f>IF(ISBLANK($J$755),"",IF(ISBLANK($L$755),"",IF(Dez!$E12&gt;=$J$755,IF(Dez!$E12&lt;=$L$755,IF(ISBLANK(Dez!G12),"",Dez!G12),""),"")))</f>
        <v/>
      </c>
      <c r="D694" s="305" t="str">
        <f>IF(ISBLANK($J$755),"",IF(ISBLANK($L$755),"",IF(Dez!$E12&gt;=$J$755,IF(Dez!$E12&lt;=$L$755,IF(ISBLANK(Dez!I12),"",Dez!I12),""),"")))</f>
        <v/>
      </c>
      <c r="E694" s="305" t="str">
        <f>IF(ISBLANK($J$755),"",IF(ISBLANK($L$755),"",IF(Dez!$E12&gt;=$J$755,IF(Dez!$E12&lt;=$L$755,IF(ISBLANK(Dez!R12),"",Dez!R12),""),"")))</f>
        <v/>
      </c>
      <c r="F694" s="307" t="str">
        <f>IF(ISBLANK($J$755),"",IF(ISBLANK($L$755),"",IF(Dez!$E12&gt;=$J$755,IF(Dez!$E12&lt;=$L$755,IF(ISBLANK(Dez!S12),"",Dez!S12),""),"")))</f>
        <v/>
      </c>
      <c r="G694" s="308" t="str">
        <f t="shared" si="44"/>
        <v/>
      </c>
      <c r="H694" s="309" t="str">
        <f t="shared" si="45"/>
        <v/>
      </c>
      <c r="I694" s="310">
        <f>IF(ISBLANK($J$755),"",IF(ISBLANK($L$755),"",IF(Dez!$E12&gt;=$J$755,IF(Dez!$E12&lt;=$L$755,COUNTIF(Dez!L12:L12,"&gt;=0"),""),"")))</f>
        <v>0</v>
      </c>
      <c r="J694" s="300"/>
      <c r="K694" s="300"/>
      <c r="L694" s="300"/>
      <c r="M694" s="302"/>
    </row>
    <row r="695" spans="1:13" ht="9.9499999999999993" hidden="1" customHeight="1" x14ac:dyDescent="0.2">
      <c r="A695" s="301"/>
      <c r="B695" s="305"/>
      <c r="C695" s="305" t="str">
        <f>IF(ISBLANK($J$755),"",IF(ISBLANK($L$755),"",IF(Dez!$E13&gt;=$J$755,IF(Dez!$E13&lt;=$L$755,IF(ISBLANK(Dez!G13),"",Dez!G13),""),"")))</f>
        <v/>
      </c>
      <c r="D695" s="305" t="str">
        <f>IF(ISBLANK($J$755),"",IF(ISBLANK($L$755),"",IF(Dez!$E13&gt;=$J$755,IF(Dez!$E13&lt;=$L$755,IF(ISBLANK(Dez!I13),"",Dez!I13),""),"")))</f>
        <v/>
      </c>
      <c r="E695" s="305" t="str">
        <f>IF(ISBLANK($J$755),"",IF(ISBLANK($L$755),"",IF(Dez!$E13&gt;=$J$755,IF(Dez!$E13&lt;=$L$755,IF(ISBLANK(Dez!R13),"",Dez!R13),""),"")))</f>
        <v/>
      </c>
      <c r="F695" s="307" t="str">
        <f>IF(ISBLANK($J$755),"",IF(ISBLANK($L$755),"",IF(Dez!$E13&gt;=$J$755,IF(Dez!$E13&lt;=$L$755,IF(ISBLANK(Dez!S13),"",Dez!S13),""),"")))</f>
        <v/>
      </c>
      <c r="G695" s="308" t="str">
        <f t="shared" si="44"/>
        <v/>
      </c>
      <c r="H695" s="309" t="str">
        <f t="shared" si="45"/>
        <v/>
      </c>
      <c r="I695" s="310">
        <f>IF(ISBLANK($J$755),"",IF(ISBLANK($L$755),"",IF(Dez!$E13&gt;=$J$755,IF(Dez!$E13&lt;=$L$755,COUNTIF(Dez!L13:L13,"&gt;=0"),""),"")))</f>
        <v>0</v>
      </c>
      <c r="J695" s="300"/>
      <c r="K695" s="300"/>
      <c r="L695" s="300"/>
      <c r="M695" s="302"/>
    </row>
    <row r="696" spans="1:13" ht="9.9499999999999993" hidden="1" customHeight="1" x14ac:dyDescent="0.2">
      <c r="A696" s="301"/>
      <c r="B696" s="305"/>
      <c r="C696" s="305" t="str">
        <f>IF(ISBLANK($J$755),"",IF(ISBLANK($L$755),"",IF(Dez!$E14&gt;=$J$755,IF(Dez!$E14&lt;=$L$755,IF(ISBLANK(Dez!G14),"",Dez!G14),""),"")))</f>
        <v/>
      </c>
      <c r="D696" s="305" t="str">
        <f>IF(ISBLANK($J$755),"",IF(ISBLANK($L$755),"",IF(Dez!$E14&gt;=$J$755,IF(Dez!$E14&lt;=$L$755,IF(ISBLANK(Dez!I14),"",Dez!I14),""),"")))</f>
        <v/>
      </c>
      <c r="E696" s="305" t="str">
        <f>IF(ISBLANK($J$755),"",IF(ISBLANK($L$755),"",IF(Dez!$E14&gt;=$J$755,IF(Dez!$E14&lt;=$L$755,IF(ISBLANK(Dez!R14),"",Dez!R14),""),"")))</f>
        <v/>
      </c>
      <c r="F696" s="307" t="str">
        <f>IF(ISBLANK($J$755),"",IF(ISBLANK($L$755),"",IF(Dez!$E14&gt;=$J$755,IF(Dez!$E14&lt;=$L$755,IF(ISBLANK(Dez!S14),"",Dez!S14),""),"")))</f>
        <v/>
      </c>
      <c r="G696" s="308" t="str">
        <f t="shared" si="44"/>
        <v/>
      </c>
      <c r="H696" s="309" t="str">
        <f t="shared" si="45"/>
        <v/>
      </c>
      <c r="I696" s="310">
        <f>IF(ISBLANK($J$755),"",IF(ISBLANK($L$755),"",IF(Dez!$E14&gt;=$J$755,IF(Dez!$E14&lt;=$L$755,COUNTIF(Dez!L14:L14,"&gt;=0"),""),"")))</f>
        <v>0</v>
      </c>
      <c r="J696" s="300"/>
      <c r="K696" s="300"/>
      <c r="L696" s="300"/>
      <c r="M696" s="302"/>
    </row>
    <row r="697" spans="1:13" ht="9.9499999999999993" hidden="1" customHeight="1" x14ac:dyDescent="0.2">
      <c r="A697" s="301"/>
      <c r="B697" s="305"/>
      <c r="C697" s="305" t="str">
        <f>IF(ISBLANK($J$755),"",IF(ISBLANK($L$755),"",IF(Dez!$E15&gt;=$J$755,IF(Dez!$E15&lt;=$L$755,IF(ISBLANK(Dez!G15),"",Dez!G15),""),"")))</f>
        <v/>
      </c>
      <c r="D697" s="305" t="str">
        <f>IF(ISBLANK($J$755),"",IF(ISBLANK($L$755),"",IF(Dez!$E15&gt;=$J$755,IF(Dez!$E15&lt;=$L$755,IF(ISBLANK(Dez!I15),"",Dez!I15),""),"")))</f>
        <v/>
      </c>
      <c r="E697" s="305" t="str">
        <f>IF(ISBLANK($J$755),"",IF(ISBLANK($L$755),"",IF(Dez!$E15&gt;=$J$755,IF(Dez!$E15&lt;=$L$755,IF(ISBLANK(Dez!R15),"",Dez!R15),""),"")))</f>
        <v/>
      </c>
      <c r="F697" s="307" t="str">
        <f>IF(ISBLANK($J$755),"",IF(ISBLANK($L$755),"",IF(Dez!$E15&gt;=$J$755,IF(Dez!$E15&lt;=$L$755,IF(ISBLANK(Dez!S15),"",Dez!S15),""),"")))</f>
        <v/>
      </c>
      <c r="G697" s="308" t="str">
        <f t="shared" si="44"/>
        <v/>
      </c>
      <c r="H697" s="309" t="str">
        <f t="shared" si="45"/>
        <v/>
      </c>
      <c r="I697" s="310">
        <f>IF(ISBLANK($J$755),"",IF(ISBLANK($L$755),"",IF(Dez!$E15&gt;=$J$755,IF(Dez!$E15&lt;=$L$755,COUNTIF(Dez!L15:L15,"&gt;=0"),""),"")))</f>
        <v>0</v>
      </c>
      <c r="J697" s="300"/>
      <c r="K697" s="300"/>
      <c r="L697" s="300"/>
      <c r="M697" s="302"/>
    </row>
    <row r="698" spans="1:13" ht="9.9499999999999993" hidden="1" customHeight="1" x14ac:dyDescent="0.2">
      <c r="A698" s="301"/>
      <c r="B698" s="305"/>
      <c r="C698" s="305" t="str">
        <f>IF(ISBLANK($J$755),"",IF(ISBLANK($L$755),"",IF(Dez!$E16&gt;=$J$755,IF(Dez!$E16&lt;=$L$755,IF(ISBLANK(Dez!G16),"",Dez!G16),""),"")))</f>
        <v/>
      </c>
      <c r="D698" s="305" t="str">
        <f>IF(ISBLANK($J$755),"",IF(ISBLANK($L$755),"",IF(Dez!$E16&gt;=$J$755,IF(Dez!$E16&lt;=$L$755,IF(ISBLANK(Dez!I16),"",Dez!I16),""),"")))</f>
        <v/>
      </c>
      <c r="E698" s="305" t="str">
        <f>IF(ISBLANK($J$755),"",IF(ISBLANK($L$755),"",IF(Dez!$E16&gt;=$J$755,IF(Dez!$E16&lt;=$L$755,IF(ISBLANK(Dez!R16),"",Dez!R16),""),"")))</f>
        <v/>
      </c>
      <c r="F698" s="307" t="str">
        <f>IF(ISBLANK($J$755),"",IF(ISBLANK($L$755),"",IF(Dez!$E16&gt;=$J$755,IF(Dez!$E16&lt;=$L$755,IF(ISBLANK(Dez!S16),"",Dez!S16),""),"")))</f>
        <v/>
      </c>
      <c r="G698" s="308" t="str">
        <f t="shared" si="44"/>
        <v/>
      </c>
      <c r="H698" s="309" t="str">
        <f t="shared" si="45"/>
        <v/>
      </c>
      <c r="I698" s="310">
        <f>IF(ISBLANK($J$755),"",IF(ISBLANK($L$755),"",IF(Dez!$E16&gt;=$J$755,IF(Dez!$E16&lt;=$L$755,COUNTIF(Dez!L16:L16,"&gt;=0"),""),"")))</f>
        <v>0</v>
      </c>
      <c r="J698" s="300"/>
      <c r="K698" s="300"/>
      <c r="L698" s="300"/>
      <c r="M698" s="302"/>
    </row>
    <row r="699" spans="1:13" ht="9.9499999999999993" hidden="1" customHeight="1" x14ac:dyDescent="0.2">
      <c r="A699" s="301"/>
      <c r="B699" s="305"/>
      <c r="C699" s="305" t="str">
        <f>IF(ISBLANK($J$755),"",IF(ISBLANK($L$755),"",IF(Dez!$E17&gt;=$J$755,IF(Dez!$E17&lt;=$L$755,IF(ISBLANK(Dez!G17),"",Dez!G17),""),"")))</f>
        <v/>
      </c>
      <c r="D699" s="305" t="str">
        <f>IF(ISBLANK($J$755),"",IF(ISBLANK($L$755),"",IF(Dez!$E17&gt;=$J$755,IF(Dez!$E17&lt;=$L$755,IF(ISBLANK(Dez!I17),"",Dez!I17),""),"")))</f>
        <v/>
      </c>
      <c r="E699" s="305" t="str">
        <f>IF(ISBLANK($J$755),"",IF(ISBLANK($L$755),"",IF(Dez!$E17&gt;=$J$755,IF(Dez!$E17&lt;=$L$755,IF(ISBLANK(Dez!R17),"",Dez!R17),""),"")))</f>
        <v/>
      </c>
      <c r="F699" s="307" t="str">
        <f>IF(ISBLANK($J$755),"",IF(ISBLANK($L$755),"",IF(Dez!$E17&gt;=$J$755,IF(Dez!$E17&lt;=$L$755,IF(ISBLANK(Dez!S17),"",Dez!S17),""),"")))</f>
        <v/>
      </c>
      <c r="G699" s="308" t="str">
        <f t="shared" si="44"/>
        <v/>
      </c>
      <c r="H699" s="309" t="str">
        <f t="shared" si="45"/>
        <v/>
      </c>
      <c r="I699" s="310">
        <f>IF(ISBLANK($J$755),"",IF(ISBLANK($L$755),"",IF(Dez!$E17&gt;=$J$755,IF(Dez!$E17&lt;=$L$755,COUNTIF(Dez!L17:L17,"&gt;=0"),""),"")))</f>
        <v>0</v>
      </c>
      <c r="J699" s="300"/>
      <c r="K699" s="300"/>
      <c r="L699" s="300"/>
      <c r="M699" s="302"/>
    </row>
    <row r="700" spans="1:13" ht="9.9499999999999993" hidden="1" customHeight="1" x14ac:dyDescent="0.2">
      <c r="A700" s="301"/>
      <c r="B700" s="305"/>
      <c r="C700" s="305" t="str">
        <f>IF(ISBLANK($J$755),"",IF(ISBLANK($L$755),"",IF(Dez!$E18&gt;=$J$755,IF(Dez!$E18&lt;=$L$755,IF(ISBLANK(Dez!G18),"",Dez!G18),""),"")))</f>
        <v/>
      </c>
      <c r="D700" s="305" t="str">
        <f>IF(ISBLANK($J$755),"",IF(ISBLANK($L$755),"",IF(Dez!$E18&gt;=$J$755,IF(Dez!$E18&lt;=$L$755,IF(ISBLANK(Dez!I18),"",Dez!I18),""),"")))</f>
        <v/>
      </c>
      <c r="E700" s="305" t="str">
        <f>IF(ISBLANK($J$755),"",IF(ISBLANK($L$755),"",IF(Dez!$E18&gt;=$J$755,IF(Dez!$E18&lt;=$L$755,IF(ISBLANK(Dez!R18),"",Dez!R18),""),"")))</f>
        <v/>
      </c>
      <c r="F700" s="307" t="str">
        <f>IF(ISBLANK($J$755),"",IF(ISBLANK($L$755),"",IF(Dez!$E18&gt;=$J$755,IF(Dez!$E18&lt;=$L$755,IF(ISBLANK(Dez!S18),"",Dez!S18),""),"")))</f>
        <v/>
      </c>
      <c r="G700" s="308" t="str">
        <f t="shared" si="44"/>
        <v/>
      </c>
      <c r="H700" s="309" t="str">
        <f t="shared" si="45"/>
        <v/>
      </c>
      <c r="I700" s="310">
        <f>IF(ISBLANK($J$755),"",IF(ISBLANK($L$755),"",IF(Dez!$E18&gt;=$J$755,IF(Dez!$E18&lt;=$L$755,COUNTIF(Dez!L18:L18,"&gt;=0"),""),"")))</f>
        <v>0</v>
      </c>
      <c r="J700" s="300"/>
      <c r="K700" s="300"/>
      <c r="L700" s="300"/>
      <c r="M700" s="302"/>
    </row>
    <row r="701" spans="1:13" ht="9.9499999999999993" hidden="1" customHeight="1" x14ac:dyDescent="0.2">
      <c r="A701" s="301"/>
      <c r="B701" s="305"/>
      <c r="C701" s="305" t="str">
        <f>IF(ISBLANK($J$755),"",IF(ISBLANK($L$755),"",IF(Dez!$E19&gt;=$J$755,IF(Dez!$E19&lt;=$L$755,IF(ISBLANK(Dez!G19),"",Dez!G19),""),"")))</f>
        <v/>
      </c>
      <c r="D701" s="305" t="str">
        <f>IF(ISBLANK($J$755),"",IF(ISBLANK($L$755),"",IF(Dez!$E19&gt;=$J$755,IF(Dez!$E19&lt;=$L$755,IF(ISBLANK(Dez!I19),"",Dez!I19),""),"")))</f>
        <v/>
      </c>
      <c r="E701" s="305" t="str">
        <f>IF(ISBLANK($J$755),"",IF(ISBLANK($L$755),"",IF(Dez!$E19&gt;=$J$755,IF(Dez!$E19&lt;=$L$755,IF(ISBLANK(Dez!R19),"",Dez!R19),""),"")))</f>
        <v/>
      </c>
      <c r="F701" s="307" t="str">
        <f>IF(ISBLANK($J$755),"",IF(ISBLANK($L$755),"",IF(Dez!$E19&gt;=$J$755,IF(Dez!$E19&lt;=$L$755,IF(ISBLANK(Dez!S19),"",Dez!S19),""),"")))</f>
        <v/>
      </c>
      <c r="G701" s="308" t="str">
        <f t="shared" si="44"/>
        <v/>
      </c>
      <c r="H701" s="309" t="str">
        <f t="shared" si="45"/>
        <v/>
      </c>
      <c r="I701" s="310">
        <f>IF(ISBLANK($J$755),"",IF(ISBLANK($L$755),"",IF(Dez!$E19&gt;=$J$755,IF(Dez!$E19&lt;=$L$755,COUNTIF(Dez!L19:L19,"&gt;=0"),""),"")))</f>
        <v>0</v>
      </c>
      <c r="J701" s="300"/>
      <c r="K701" s="300"/>
      <c r="L701" s="300"/>
      <c r="M701" s="302"/>
    </row>
    <row r="702" spans="1:13" ht="9.9499999999999993" hidden="1" customHeight="1" x14ac:dyDescent="0.2">
      <c r="A702" s="301"/>
      <c r="B702" s="305"/>
      <c r="C702" s="305" t="str">
        <f>IF(ISBLANK($J$755),"",IF(ISBLANK($L$755),"",IF(Dez!$E20&gt;=$J$755,IF(Dez!$E20&lt;=$L$755,IF(ISBLANK(Dez!G20),"",Dez!G20),""),"")))</f>
        <v/>
      </c>
      <c r="D702" s="305" t="str">
        <f>IF(ISBLANK($J$755),"",IF(ISBLANK($L$755),"",IF(Dez!$E20&gt;=$J$755,IF(Dez!$E20&lt;=$L$755,IF(ISBLANK(Dez!I20),"",Dez!I20),""),"")))</f>
        <v/>
      </c>
      <c r="E702" s="305" t="str">
        <f>IF(ISBLANK($J$755),"",IF(ISBLANK($L$755),"",IF(Dez!$E20&gt;=$J$755,IF(Dez!$E20&lt;=$L$755,IF(ISBLANK(Dez!R20),"",Dez!R20),""),"")))</f>
        <v/>
      </c>
      <c r="F702" s="307" t="str">
        <f>IF(ISBLANK($J$755),"",IF(ISBLANK($L$755),"",IF(Dez!$E20&gt;=$J$755,IF(Dez!$E20&lt;=$L$755,IF(ISBLANK(Dez!S20),"",Dez!S20),""),"")))</f>
        <v/>
      </c>
      <c r="G702" s="308" t="str">
        <f t="shared" si="44"/>
        <v/>
      </c>
      <c r="H702" s="309" t="str">
        <f t="shared" si="45"/>
        <v/>
      </c>
      <c r="I702" s="310">
        <f>IF(ISBLANK($J$755),"",IF(ISBLANK($L$755),"",IF(Dez!$E20&gt;=$J$755,IF(Dez!$E20&lt;=$L$755,COUNTIF(Dez!L20:L20,"&gt;=0"),""),"")))</f>
        <v>0</v>
      </c>
      <c r="J702" s="300"/>
      <c r="K702" s="300"/>
      <c r="L702" s="300"/>
      <c r="M702" s="302"/>
    </row>
    <row r="703" spans="1:13" ht="9.9499999999999993" hidden="1" customHeight="1" x14ac:dyDescent="0.2">
      <c r="A703" s="301"/>
      <c r="B703" s="305"/>
      <c r="C703" s="305" t="str">
        <f>IF(ISBLANK($J$755),"",IF(ISBLANK($L$755),"",IF(Dez!$E21&gt;=$J$755,IF(Dez!$E21&lt;=$L$755,IF(ISBLANK(Dez!G21),"",Dez!G21),""),"")))</f>
        <v/>
      </c>
      <c r="D703" s="305" t="str">
        <f>IF(ISBLANK($J$755),"",IF(ISBLANK($L$755),"",IF(Dez!$E21&gt;=$J$755,IF(Dez!$E21&lt;=$L$755,IF(ISBLANK(Dez!I21),"",Dez!I21),""),"")))</f>
        <v/>
      </c>
      <c r="E703" s="305" t="str">
        <f>IF(ISBLANK($J$755),"",IF(ISBLANK($L$755),"",IF(Dez!$E21&gt;=$J$755,IF(Dez!$E21&lt;=$L$755,IF(ISBLANK(Dez!R21),"",Dez!R21),""),"")))</f>
        <v/>
      </c>
      <c r="F703" s="307" t="str">
        <f>IF(ISBLANK($J$755),"",IF(ISBLANK($L$755),"",IF(Dez!$E21&gt;=$J$755,IF(Dez!$E21&lt;=$L$755,IF(ISBLANK(Dez!S21),"",Dez!S21),""),"")))</f>
        <v/>
      </c>
      <c r="G703" s="308" t="str">
        <f t="shared" si="44"/>
        <v/>
      </c>
      <c r="H703" s="309" t="str">
        <f t="shared" si="45"/>
        <v/>
      </c>
      <c r="I703" s="310">
        <f>IF(ISBLANK($J$755),"",IF(ISBLANK($L$755),"",IF(Dez!$E21&gt;=$J$755,IF(Dez!$E21&lt;=$L$755,COUNTIF(Dez!L21:L21,"&gt;=0"),""),"")))</f>
        <v>0</v>
      </c>
      <c r="J703" s="300"/>
      <c r="K703" s="300"/>
      <c r="L703" s="300"/>
      <c r="M703" s="302"/>
    </row>
    <row r="704" spans="1:13" ht="9.9499999999999993" hidden="1" customHeight="1" x14ac:dyDescent="0.2">
      <c r="A704" s="301"/>
      <c r="B704" s="305"/>
      <c r="C704" s="305" t="str">
        <f>IF(ISBLANK($J$755),"",IF(ISBLANK($L$755),"",IF(Dez!$E22&gt;=$J$755,IF(Dez!$E22&lt;=$L$755,IF(ISBLANK(Dez!G22),"",Dez!G22),""),"")))</f>
        <v/>
      </c>
      <c r="D704" s="305" t="str">
        <f>IF(ISBLANK($J$755),"",IF(ISBLANK($L$755),"",IF(Dez!$E22&gt;=$J$755,IF(Dez!$E22&lt;=$L$755,IF(ISBLANK(Dez!I22),"",Dez!I22),""),"")))</f>
        <v/>
      </c>
      <c r="E704" s="305" t="str">
        <f>IF(ISBLANK($J$755),"",IF(ISBLANK($L$755),"",IF(Dez!$E22&gt;=$J$755,IF(Dez!$E22&lt;=$L$755,IF(ISBLANK(Dez!R22),"",Dez!R22),""),"")))</f>
        <v/>
      </c>
      <c r="F704" s="307" t="str">
        <f>IF(ISBLANK($J$755),"",IF(ISBLANK($L$755),"",IF(Dez!$E22&gt;=$J$755,IF(Dez!$E22&lt;=$L$755,IF(ISBLANK(Dez!S22),"",Dez!S22),""),"")))</f>
        <v/>
      </c>
      <c r="G704" s="308" t="str">
        <f t="shared" si="44"/>
        <v/>
      </c>
      <c r="H704" s="309" t="str">
        <f t="shared" si="45"/>
        <v/>
      </c>
      <c r="I704" s="310">
        <f>IF(ISBLANK($J$755),"",IF(ISBLANK($L$755),"",IF(Dez!$E22&gt;=$J$755,IF(Dez!$E22&lt;=$L$755,COUNTIF(Dez!L22:L22,"&gt;=0"),""),"")))</f>
        <v>0</v>
      </c>
      <c r="J704" s="300"/>
      <c r="K704" s="300"/>
      <c r="L704" s="300"/>
      <c r="M704" s="302"/>
    </row>
    <row r="705" spans="1:13" ht="9.9499999999999993" hidden="1" customHeight="1" x14ac:dyDescent="0.2">
      <c r="A705" s="301"/>
      <c r="B705" s="305"/>
      <c r="C705" s="305" t="str">
        <f>IF(ISBLANK($J$755),"",IF(ISBLANK($L$755),"",IF(Dez!$E23&gt;=$J$755,IF(Dez!$E23&lt;=$L$755,IF(ISBLANK(Dez!G23),"",Dez!G23),""),"")))</f>
        <v/>
      </c>
      <c r="D705" s="305" t="str">
        <f>IF(ISBLANK($J$755),"",IF(ISBLANK($L$755),"",IF(Dez!$E23&gt;=$J$755,IF(Dez!$E23&lt;=$L$755,IF(ISBLANK(Dez!I23),"",Dez!I23),""),"")))</f>
        <v/>
      </c>
      <c r="E705" s="305" t="str">
        <f>IF(ISBLANK($J$755),"",IF(ISBLANK($L$755),"",IF(Dez!$E23&gt;=$J$755,IF(Dez!$E23&lt;=$L$755,IF(ISBLANK(Dez!R23),"",Dez!R23),""),"")))</f>
        <v/>
      </c>
      <c r="F705" s="307" t="str">
        <f>IF(ISBLANK($J$755),"",IF(ISBLANK($L$755),"",IF(Dez!$E23&gt;=$J$755,IF(Dez!$E23&lt;=$L$755,IF(ISBLANK(Dez!S23),"",Dez!S23),""),"")))</f>
        <v/>
      </c>
      <c r="G705" s="308" t="str">
        <f t="shared" si="44"/>
        <v/>
      </c>
      <c r="H705" s="309" t="str">
        <f t="shared" si="45"/>
        <v/>
      </c>
      <c r="I705" s="310">
        <f>IF(ISBLANK($J$755),"",IF(ISBLANK($L$755),"",IF(Dez!$E23&gt;=$J$755,IF(Dez!$E23&lt;=$L$755,COUNTIF(Dez!L23:L23,"&gt;=0"),""),"")))</f>
        <v>0</v>
      </c>
      <c r="J705" s="300"/>
      <c r="K705" s="300"/>
      <c r="L705" s="300"/>
      <c r="M705" s="302"/>
    </row>
    <row r="706" spans="1:13" ht="9.9499999999999993" hidden="1" customHeight="1" x14ac:dyDescent="0.2">
      <c r="A706" s="301"/>
      <c r="B706" s="305"/>
      <c r="C706" s="305" t="str">
        <f>IF(ISBLANK($J$755),"",IF(ISBLANK($L$755),"",IF(Dez!$E24&gt;=$J$755,IF(Dez!$E24&lt;=$L$755,IF(ISBLANK(Dez!G24),"",Dez!G24),""),"")))</f>
        <v/>
      </c>
      <c r="D706" s="305" t="str">
        <f>IF(ISBLANK($J$755),"",IF(ISBLANK($L$755),"",IF(Dez!$E24&gt;=$J$755,IF(Dez!$E24&lt;=$L$755,IF(ISBLANK(Dez!I24),"",Dez!I24),""),"")))</f>
        <v/>
      </c>
      <c r="E706" s="305" t="str">
        <f>IF(ISBLANK($J$755),"",IF(ISBLANK($L$755),"",IF(Dez!$E24&gt;=$J$755,IF(Dez!$E24&lt;=$L$755,IF(ISBLANK(Dez!R24),"",Dez!R24),""),"")))</f>
        <v/>
      </c>
      <c r="F706" s="307" t="str">
        <f>IF(ISBLANK($J$755),"",IF(ISBLANK($L$755),"",IF(Dez!$E24&gt;=$J$755,IF(Dez!$E24&lt;=$L$755,IF(ISBLANK(Dez!S24),"",Dez!S24),""),"")))</f>
        <v/>
      </c>
      <c r="G706" s="308" t="str">
        <f t="shared" si="44"/>
        <v/>
      </c>
      <c r="H706" s="309" t="str">
        <f t="shared" si="45"/>
        <v/>
      </c>
      <c r="I706" s="310">
        <f>IF(ISBLANK($J$755),"",IF(ISBLANK($L$755),"",IF(Dez!$E24&gt;=$J$755,IF(Dez!$E24&lt;=$L$755,COUNTIF(Dez!L24:L24,"&gt;=0"),""),"")))</f>
        <v>0</v>
      </c>
      <c r="J706" s="300"/>
      <c r="K706" s="300"/>
      <c r="L706" s="300"/>
      <c r="M706" s="302"/>
    </row>
    <row r="707" spans="1:13" ht="9.9499999999999993" hidden="1" customHeight="1" x14ac:dyDescent="0.2">
      <c r="A707" s="301"/>
      <c r="B707" s="305"/>
      <c r="C707" s="305" t="str">
        <f>IF(ISBLANK($J$755),"",IF(ISBLANK($L$755),"",IF(Dez!$E25&gt;=$J$755,IF(Dez!$E25&lt;=$L$755,IF(ISBLANK(Dez!G25),"",Dez!G25),""),"")))</f>
        <v/>
      </c>
      <c r="D707" s="305" t="str">
        <f>IF(ISBLANK($J$755),"",IF(ISBLANK($L$755),"",IF(Dez!$E25&gt;=$J$755,IF(Dez!$E25&lt;=$L$755,IF(ISBLANK(Dez!I25),"",Dez!I25),""),"")))</f>
        <v/>
      </c>
      <c r="E707" s="305" t="str">
        <f>IF(ISBLANK($J$755),"",IF(ISBLANK($L$755),"",IF(Dez!$E25&gt;=$J$755,IF(Dez!$E25&lt;=$L$755,IF(ISBLANK(Dez!R25),"",Dez!R25),""),"")))</f>
        <v/>
      </c>
      <c r="F707" s="307" t="str">
        <f>IF(ISBLANK($J$755),"",IF(ISBLANK($L$755),"",IF(Dez!$E25&gt;=$J$755,IF(Dez!$E25&lt;=$L$755,IF(ISBLANK(Dez!S25),"",Dez!S25),""),"")))</f>
        <v/>
      </c>
      <c r="G707" s="308" t="str">
        <f t="shared" si="44"/>
        <v/>
      </c>
      <c r="H707" s="309" t="str">
        <f t="shared" si="45"/>
        <v/>
      </c>
      <c r="I707" s="310">
        <f>IF(ISBLANK($J$755),"",IF(ISBLANK($L$755),"",IF(Dez!$E25&gt;=$J$755,IF(Dez!$E25&lt;=$L$755,COUNTIF(Dez!L25:L25,"&gt;=0"),""),"")))</f>
        <v>0</v>
      </c>
      <c r="J707" s="300"/>
      <c r="K707" s="300"/>
      <c r="L707" s="300"/>
      <c r="M707" s="302"/>
    </row>
    <row r="708" spans="1:13" ht="9.9499999999999993" hidden="1" customHeight="1" x14ac:dyDescent="0.2">
      <c r="A708" s="301"/>
      <c r="B708" s="305"/>
      <c r="C708" s="305" t="str">
        <f>IF(ISBLANK($J$755),"",IF(ISBLANK($L$755),"",IF(Dez!$E26&gt;=$J$755,IF(Dez!$E26&lt;=$L$755,IF(ISBLANK(Dez!G26),"",Dez!G26),""),"")))</f>
        <v/>
      </c>
      <c r="D708" s="305" t="str">
        <f>IF(ISBLANK($J$755),"",IF(ISBLANK($L$755),"",IF(Dez!$E26&gt;=$J$755,IF(Dez!$E26&lt;=$L$755,IF(ISBLANK(Dez!I26),"",Dez!I26),""),"")))</f>
        <v/>
      </c>
      <c r="E708" s="305" t="str">
        <f>IF(ISBLANK($J$755),"",IF(ISBLANK($L$755),"",IF(Dez!$E26&gt;=$J$755,IF(Dez!$E26&lt;=$L$755,IF(ISBLANK(Dez!R26),"",Dez!R26),""),"")))</f>
        <v/>
      </c>
      <c r="F708" s="307" t="str">
        <f>IF(ISBLANK($J$755),"",IF(ISBLANK($L$755),"",IF(Dez!$E26&gt;=$J$755,IF(Dez!$E26&lt;=$L$755,IF(ISBLANK(Dez!S26),"",Dez!S26),""),"")))</f>
        <v/>
      </c>
      <c r="G708" s="308" t="str">
        <f t="shared" si="44"/>
        <v/>
      </c>
      <c r="H708" s="309" t="str">
        <f t="shared" si="45"/>
        <v/>
      </c>
      <c r="I708" s="310">
        <f>IF(ISBLANK($J$755),"",IF(ISBLANK($L$755),"",IF(Dez!$E26&gt;=$J$755,IF(Dez!$E26&lt;=$L$755,COUNTIF(Dez!L26:L26,"&gt;=0"),""),"")))</f>
        <v>0</v>
      </c>
      <c r="J708" s="300"/>
      <c r="K708" s="300"/>
      <c r="L708" s="300"/>
      <c r="M708" s="302"/>
    </row>
    <row r="709" spans="1:13" ht="9.9499999999999993" hidden="1" customHeight="1" x14ac:dyDescent="0.2">
      <c r="A709" s="301"/>
      <c r="B709" s="305"/>
      <c r="C709" s="305" t="str">
        <f>IF(ISBLANK($J$755),"",IF(ISBLANK($L$755),"",IF(Dez!$E27&gt;=$J$755,IF(Dez!$E27&lt;=$L$755,IF(ISBLANK(Dez!G27),"",Dez!G27),""),"")))</f>
        <v/>
      </c>
      <c r="D709" s="305" t="str">
        <f>IF(ISBLANK($J$755),"",IF(ISBLANK($L$755),"",IF(Dez!$E27&gt;=$J$755,IF(Dez!$E27&lt;=$L$755,IF(ISBLANK(Dez!I27),"",Dez!I27),""),"")))</f>
        <v/>
      </c>
      <c r="E709" s="305" t="str">
        <f>IF(ISBLANK($J$755),"",IF(ISBLANK($L$755),"",IF(Dez!$E27&gt;=$J$755,IF(Dez!$E27&lt;=$L$755,IF(ISBLANK(Dez!R27),"",Dez!R27),""),"")))</f>
        <v/>
      </c>
      <c r="F709" s="307" t="str">
        <f>IF(ISBLANK($J$755),"",IF(ISBLANK($L$755),"",IF(Dez!$E27&gt;=$J$755,IF(Dez!$E27&lt;=$L$755,IF(ISBLANK(Dez!S27),"",Dez!S27),""),"")))</f>
        <v/>
      </c>
      <c r="G709" s="308" t="str">
        <f t="shared" si="44"/>
        <v/>
      </c>
      <c r="H709" s="309" t="str">
        <f t="shared" si="45"/>
        <v/>
      </c>
      <c r="I709" s="310">
        <f>IF(ISBLANK($J$755),"",IF(ISBLANK($L$755),"",IF(Dez!$E27&gt;=$J$755,IF(Dez!$E27&lt;=$L$755,COUNTIF(Dez!L27:L27,"&gt;=0"),""),"")))</f>
        <v>0</v>
      </c>
      <c r="J709" s="300"/>
      <c r="K709" s="300"/>
      <c r="L709" s="300"/>
      <c r="M709" s="302"/>
    </row>
    <row r="710" spans="1:13" ht="9.9499999999999993" hidden="1" customHeight="1" x14ac:dyDescent="0.2">
      <c r="A710" s="301"/>
      <c r="B710" s="305"/>
      <c r="C710" s="305" t="str">
        <f>IF(ISBLANK($J$755),"",IF(ISBLANK($L$755),"",IF(Dez!$E28&gt;=$J$755,IF(Dez!$E28&lt;=$L$755,IF(ISBLANK(Dez!G28),"",Dez!G28),""),"")))</f>
        <v/>
      </c>
      <c r="D710" s="305" t="str">
        <f>IF(ISBLANK($J$755),"",IF(ISBLANK($L$755),"",IF(Dez!$E28&gt;=$J$755,IF(Dez!$E28&lt;=$L$755,IF(ISBLANK(Dez!I28),"",Dez!I28),""),"")))</f>
        <v/>
      </c>
      <c r="E710" s="305" t="str">
        <f>IF(ISBLANK($J$755),"",IF(ISBLANK($L$755),"",IF(Dez!$E28&gt;=$J$755,IF(Dez!$E28&lt;=$L$755,IF(ISBLANK(Dez!R28),"",Dez!R28),""),"")))</f>
        <v/>
      </c>
      <c r="F710" s="307" t="str">
        <f>IF(ISBLANK($J$755),"",IF(ISBLANK($L$755),"",IF(Dez!$E28&gt;=$J$755,IF(Dez!$E28&lt;=$L$755,IF(ISBLANK(Dez!S28),"",Dez!S28),""),"")))</f>
        <v/>
      </c>
      <c r="G710" s="308" t="str">
        <f t="shared" si="44"/>
        <v/>
      </c>
      <c r="H710" s="309" t="str">
        <f t="shared" si="45"/>
        <v/>
      </c>
      <c r="I710" s="310">
        <f>IF(ISBLANK($J$755),"",IF(ISBLANK($L$755),"",IF(Dez!$E28&gt;=$J$755,IF(Dez!$E28&lt;=$L$755,COUNTIF(Dez!L28:L28,"&gt;=0"),""),"")))</f>
        <v>0</v>
      </c>
      <c r="J710" s="300"/>
      <c r="K710" s="300"/>
      <c r="L710" s="300"/>
      <c r="M710" s="302"/>
    </row>
    <row r="711" spans="1:13" ht="9.9499999999999993" hidden="1" customHeight="1" x14ac:dyDescent="0.2">
      <c r="A711" s="301"/>
      <c r="B711" s="305"/>
      <c r="C711" s="305" t="str">
        <f>IF(ISBLANK($J$755),"",IF(ISBLANK($L$755),"",IF(Dez!$E29&gt;=$J$755,IF(Dez!$E29&lt;=$L$755,IF(ISBLANK(Dez!G29),"",Dez!G29),""),"")))</f>
        <v/>
      </c>
      <c r="D711" s="305" t="str">
        <f>IF(ISBLANK($J$755),"",IF(ISBLANK($L$755),"",IF(Dez!$E29&gt;=$J$755,IF(Dez!$E29&lt;=$L$755,IF(ISBLANK(Dez!I29),"",Dez!I29),""),"")))</f>
        <v/>
      </c>
      <c r="E711" s="305" t="str">
        <f>IF(ISBLANK($J$755),"",IF(ISBLANK($L$755),"",IF(Dez!$E29&gt;=$J$755,IF(Dez!$E29&lt;=$L$755,IF(ISBLANK(Dez!R29),"",Dez!R29),""),"")))</f>
        <v/>
      </c>
      <c r="F711" s="307" t="str">
        <f>IF(ISBLANK($J$755),"",IF(ISBLANK($L$755),"",IF(Dez!$E29&gt;=$J$755,IF(Dez!$E29&lt;=$L$755,IF(ISBLANK(Dez!S29),"",Dez!S29),""),"")))</f>
        <v/>
      </c>
      <c r="G711" s="308" t="str">
        <f t="shared" si="44"/>
        <v/>
      </c>
      <c r="H711" s="309" t="str">
        <f t="shared" si="45"/>
        <v/>
      </c>
      <c r="I711" s="310">
        <f>IF(ISBLANK($J$755),"",IF(ISBLANK($L$755),"",IF(Dez!$E29&gt;=$J$755,IF(Dez!$E29&lt;=$L$755,COUNTIF(Dez!L29:L29,"&gt;=0"),""),"")))</f>
        <v>0</v>
      </c>
      <c r="J711" s="300"/>
      <c r="K711" s="300"/>
      <c r="L711" s="300"/>
      <c r="M711" s="302"/>
    </row>
    <row r="712" spans="1:13" ht="9.9499999999999993" hidden="1" customHeight="1" x14ac:dyDescent="0.2">
      <c r="A712" s="301"/>
      <c r="B712" s="305"/>
      <c r="C712" s="305" t="str">
        <f>IF(ISBLANK($J$755),"",IF(ISBLANK($L$755),"",IF(Dez!$E30&gt;=$J$755,IF(Dez!$E30&lt;=$L$755,IF(ISBLANK(Dez!G30),"",Dez!G30),""),"")))</f>
        <v/>
      </c>
      <c r="D712" s="305" t="str">
        <f>IF(ISBLANK($J$755),"",IF(ISBLANK($L$755),"",IF(Dez!$E30&gt;=$J$755,IF(Dez!$E30&lt;=$L$755,IF(ISBLANK(Dez!I30),"",Dez!I30),""),"")))</f>
        <v/>
      </c>
      <c r="E712" s="305" t="str">
        <f>IF(ISBLANK($J$755),"",IF(ISBLANK($L$755),"",IF(Dez!$E30&gt;=$J$755,IF(Dez!$E30&lt;=$L$755,IF(ISBLANK(Dez!R30),"",Dez!R30),""),"")))</f>
        <v/>
      </c>
      <c r="F712" s="307" t="str">
        <f>IF(ISBLANK($J$755),"",IF(ISBLANK($L$755),"",IF(Dez!$E30&gt;=$J$755,IF(Dez!$E30&lt;=$L$755,IF(ISBLANK(Dez!S30),"",Dez!S30),""),"")))</f>
        <v/>
      </c>
      <c r="G712" s="308" t="str">
        <f t="shared" si="44"/>
        <v/>
      </c>
      <c r="H712" s="309" t="str">
        <f t="shared" si="45"/>
        <v/>
      </c>
      <c r="I712" s="310">
        <f>IF(ISBLANK($J$755),"",IF(ISBLANK($L$755),"",IF(Dez!$E30&gt;=$J$755,IF(Dez!$E30&lt;=$L$755,COUNTIF(Dez!L30:L30,"&gt;=0"),""),"")))</f>
        <v>0</v>
      </c>
      <c r="J712" s="300"/>
      <c r="K712" s="300"/>
      <c r="L712" s="300"/>
      <c r="M712" s="302"/>
    </row>
    <row r="713" spans="1:13" ht="9.9499999999999993" hidden="1" customHeight="1" x14ac:dyDescent="0.2">
      <c r="A713" s="301"/>
      <c r="B713" s="305"/>
      <c r="C713" s="305" t="str">
        <f>IF(ISBLANK($J$755),"",IF(ISBLANK($L$755),"",IF(Dez!$E31&gt;=$J$755,IF(Dez!$E31&lt;=$L$755,IF(ISBLANK(Dez!G31),"",Dez!G31),""),"")))</f>
        <v/>
      </c>
      <c r="D713" s="305" t="str">
        <f>IF(ISBLANK($J$755),"",IF(ISBLANK($L$755),"",IF(Dez!$E31&gt;=$J$755,IF(Dez!$E31&lt;=$L$755,IF(ISBLANK(Dez!I31),"",Dez!I31),""),"")))</f>
        <v/>
      </c>
      <c r="E713" s="305" t="str">
        <f>IF(ISBLANK($J$755),"",IF(ISBLANK($L$755),"",IF(Dez!$E31&gt;=$J$755,IF(Dez!$E31&lt;=$L$755,IF(ISBLANK(Dez!R31),"",Dez!R31),""),"")))</f>
        <v/>
      </c>
      <c r="F713" s="307" t="str">
        <f>IF(ISBLANK($J$755),"",IF(ISBLANK($L$755),"",IF(Dez!$E31&gt;=$J$755,IF(Dez!$E31&lt;=$L$755,IF(ISBLANK(Dez!S31),"",Dez!S31),""),"")))</f>
        <v/>
      </c>
      <c r="G713" s="308" t="str">
        <f t="shared" si="44"/>
        <v/>
      </c>
      <c r="H713" s="309" t="str">
        <f t="shared" si="45"/>
        <v/>
      </c>
      <c r="I713" s="310">
        <f>IF(ISBLANK($J$755),"",IF(ISBLANK($L$755),"",IF(Dez!$E31&gt;=$J$755,IF(Dez!$E31&lt;=$L$755,COUNTIF(Dez!L31:L31,"&gt;=0"),""),"")))</f>
        <v>0</v>
      </c>
      <c r="J713" s="300"/>
      <c r="K713" s="300"/>
      <c r="L713" s="300"/>
      <c r="M713" s="302"/>
    </row>
    <row r="714" spans="1:13" ht="9.9499999999999993" hidden="1" customHeight="1" x14ac:dyDescent="0.2">
      <c r="A714" s="301"/>
      <c r="B714" s="305"/>
      <c r="C714" s="305" t="str">
        <f>IF(ISBLANK($J$755),"",IF(ISBLANK($L$755),"",IF(Dez!$E32&gt;=$J$755,IF(Dez!$E32&lt;=$L$755,IF(ISBLANK(Dez!G32),"",Dez!G32),""),"")))</f>
        <v/>
      </c>
      <c r="D714" s="305" t="str">
        <f>IF(ISBLANK($J$755),"",IF(ISBLANK($L$755),"",IF(Dez!$E32&gt;=$J$755,IF(Dez!$E32&lt;=$L$755,IF(ISBLANK(Dez!I32),"",Dez!I32),""),"")))</f>
        <v/>
      </c>
      <c r="E714" s="305" t="str">
        <f>IF(ISBLANK($J$755),"",IF(ISBLANK($L$755),"",IF(Dez!$E32&gt;=$J$755,IF(Dez!$E32&lt;=$L$755,IF(ISBLANK(Dez!R32),"",Dez!R32),""),"")))</f>
        <v/>
      </c>
      <c r="F714" s="307" t="str">
        <f>IF(ISBLANK($J$755),"",IF(ISBLANK($L$755),"",IF(Dez!$E32&gt;=$J$755,IF(Dez!$E32&lt;=$L$755,IF(ISBLANK(Dez!S32),"",Dez!S32),""),"")))</f>
        <v/>
      </c>
      <c r="G714" s="308" t="str">
        <f t="shared" si="44"/>
        <v/>
      </c>
      <c r="H714" s="309" t="str">
        <f t="shared" si="45"/>
        <v/>
      </c>
      <c r="I714" s="310">
        <f>IF(ISBLANK($J$755),"",IF(ISBLANK($L$755),"",IF(Dez!$E32&gt;=$J$755,IF(Dez!$E32&lt;=$L$755,COUNTIF(Dez!L32:L32,"&gt;=0"),""),"")))</f>
        <v>0</v>
      </c>
      <c r="J714" s="300"/>
      <c r="K714" s="300"/>
      <c r="L714" s="300"/>
      <c r="M714" s="302"/>
    </row>
    <row r="715" spans="1:13" ht="9.9499999999999993" hidden="1" customHeight="1" x14ac:dyDescent="0.2">
      <c r="A715" s="301"/>
      <c r="B715" s="305"/>
      <c r="C715" s="305" t="str">
        <f>IF(ISBLANK($J$755),"",IF(ISBLANK($L$755),"",IF(Dez!$E33&gt;=$J$755,IF(Dez!$E33&lt;=$L$755,IF(ISBLANK(Dez!G33),"",Dez!G33),""),"")))</f>
        <v/>
      </c>
      <c r="D715" s="305" t="str">
        <f>IF(ISBLANK($J$755),"",IF(ISBLANK($L$755),"",IF(Dez!$E33&gt;=$J$755,IF(Dez!$E33&lt;=$L$755,IF(ISBLANK(Dez!I33),"",Dez!I33),""),"")))</f>
        <v/>
      </c>
      <c r="E715" s="305" t="str">
        <f>IF(ISBLANK($J$755),"",IF(ISBLANK($L$755),"",IF(Dez!$E33&gt;=$J$755,IF(Dez!$E33&lt;=$L$755,IF(ISBLANK(Dez!R33),"",Dez!R33),""),"")))</f>
        <v/>
      </c>
      <c r="F715" s="307" t="str">
        <f>IF(ISBLANK($J$755),"",IF(ISBLANK($L$755),"",IF(Dez!$E33&gt;=$J$755,IF(Dez!$E33&lt;=$L$755,IF(ISBLANK(Dez!S33),"",Dez!S33),""),"")))</f>
        <v/>
      </c>
      <c r="G715" s="308" t="str">
        <f t="shared" si="44"/>
        <v/>
      </c>
      <c r="H715" s="309" t="str">
        <f t="shared" si="45"/>
        <v/>
      </c>
      <c r="I715" s="310">
        <f>IF(ISBLANK($J$755),"",IF(ISBLANK($L$755),"",IF(Dez!$E33&gt;=$J$755,IF(Dez!$E33&lt;=$L$755,COUNTIF(Dez!L33:L33,"&gt;=0"),""),"")))</f>
        <v>0</v>
      </c>
      <c r="J715" s="300"/>
      <c r="K715" s="300"/>
      <c r="L715" s="300"/>
      <c r="M715" s="302"/>
    </row>
    <row r="716" spans="1:13" ht="9.9499999999999993" hidden="1" customHeight="1" x14ac:dyDescent="0.2">
      <c r="A716" s="301"/>
      <c r="B716" s="305"/>
      <c r="C716" s="305" t="str">
        <f>IF(ISBLANK($J$755),"",IF(ISBLANK($L$755),"",IF(Dez!$E34&gt;=$J$755,IF(Dez!$E34&lt;=$L$755,IF(ISBLANK(Dez!G34),"",Dez!G34),""),"")))</f>
        <v/>
      </c>
      <c r="D716" s="305" t="str">
        <f>IF(ISBLANK($J$755),"",IF(ISBLANK($L$755),"",IF(Dez!$E34&gt;=$J$755,IF(Dez!$E34&lt;=$L$755,IF(ISBLANK(Dez!I34),"",Dez!I34),""),"")))</f>
        <v/>
      </c>
      <c r="E716" s="305" t="str">
        <f>IF(ISBLANK($J$755),"",IF(ISBLANK($L$755),"",IF(Dez!$E34&gt;=$J$755,IF(Dez!$E34&lt;=$L$755,IF(ISBLANK(Dez!R34),"",Dez!R34),""),"")))</f>
        <v/>
      </c>
      <c r="F716" s="307" t="str">
        <f>IF(ISBLANK($J$755),"",IF(ISBLANK($L$755),"",IF(Dez!$E34&gt;=$J$755,IF(Dez!$E34&lt;=$L$755,IF(ISBLANK(Dez!S34),"",Dez!S34),""),"")))</f>
        <v/>
      </c>
      <c r="G716" s="308" t="str">
        <f t="shared" si="44"/>
        <v/>
      </c>
      <c r="H716" s="309" t="str">
        <f t="shared" si="45"/>
        <v/>
      </c>
      <c r="I716" s="310">
        <f>IF(ISBLANK($J$755),"",IF(ISBLANK($L$755),"",IF(Dez!$E34&gt;=$J$755,IF(Dez!$E34&lt;=$L$755,COUNTIF(Dez!L34:L34,"&gt;=0"),""),"")))</f>
        <v>0</v>
      </c>
      <c r="J716" s="300"/>
      <c r="K716" s="300"/>
      <c r="L716" s="300"/>
      <c r="M716" s="302"/>
    </row>
    <row r="717" spans="1:13" ht="9.9499999999999993" hidden="1" customHeight="1" x14ac:dyDescent="0.2">
      <c r="A717" s="301"/>
      <c r="B717" s="305"/>
      <c r="C717" s="305" t="str">
        <f>IF(ISBLANK($J$755),"",IF(ISBLANK($L$755),"",IF(Dez!$E35&gt;=$J$755,IF(Dez!$E35&lt;=$L$755,IF(ISBLANK(Dez!G35),"",Dez!G35),""),"")))</f>
        <v/>
      </c>
      <c r="D717" s="305" t="str">
        <f>IF(ISBLANK($J$755),"",IF(ISBLANK($L$755),"",IF(Dez!$E35&gt;=$J$755,IF(Dez!$E35&lt;=$L$755,IF(ISBLANK(Dez!I35),"",Dez!I35),""),"")))</f>
        <v/>
      </c>
      <c r="E717" s="305" t="str">
        <f>IF(ISBLANK($J$755),"",IF(ISBLANK($L$755),"",IF(Dez!$E35&gt;=$J$755,IF(Dez!$E35&lt;=$L$755,IF(ISBLANK(Dez!R35),"",Dez!R35),""),"")))</f>
        <v/>
      </c>
      <c r="F717" s="307" t="str">
        <f>IF(ISBLANK($J$755),"",IF(ISBLANK($L$755),"",IF(Dez!$E35&gt;=$J$755,IF(Dez!$E35&lt;=$L$755,IF(ISBLANK(Dez!S35),"",Dez!S35),""),"")))</f>
        <v/>
      </c>
      <c r="G717" s="308" t="str">
        <f t="shared" si="44"/>
        <v/>
      </c>
      <c r="H717" s="309" t="str">
        <f t="shared" si="45"/>
        <v/>
      </c>
      <c r="I717" s="310">
        <f>IF(ISBLANK($J$755),"",IF(ISBLANK($L$755),"",IF(Dez!$E35&gt;=$J$755,IF(Dez!$E35&lt;=$L$755,COUNTIF(Dez!L35:L35,"&gt;=0"),""),"")))</f>
        <v>0</v>
      </c>
      <c r="J717" s="300"/>
      <c r="K717" s="300"/>
      <c r="L717" s="300"/>
      <c r="M717" s="302"/>
    </row>
    <row r="718" spans="1:13" ht="9.9499999999999993" hidden="1" customHeight="1" x14ac:dyDescent="0.2">
      <c r="A718" s="301"/>
      <c r="B718" s="305"/>
      <c r="C718" s="305" t="str">
        <f>IF(ISBLANK($J$755),"",IF(ISBLANK($L$755),"",IF(Dez!$E36&gt;=$J$755,IF(Dez!$E36&lt;=$L$755,IF(ISBLANK(Dez!G36),"",Dez!G36),""),"")))</f>
        <v/>
      </c>
      <c r="D718" s="305" t="str">
        <f>IF(ISBLANK($J$755),"",IF(ISBLANK($L$755),"",IF(Dez!$E36&gt;=$J$755,IF(Dez!$E36&lt;=$L$755,IF(ISBLANK(Dez!I36),"",Dez!I36),""),"")))</f>
        <v/>
      </c>
      <c r="E718" s="305" t="str">
        <f>IF(ISBLANK($J$755),"",IF(ISBLANK($L$755),"",IF(Dez!$E36&gt;=$J$755,IF(Dez!$E36&lt;=$L$755,IF(ISBLANK(Dez!R36),"",Dez!R36),""),"")))</f>
        <v/>
      </c>
      <c r="F718" s="307" t="str">
        <f>IF(ISBLANK($J$755),"",IF(ISBLANK($L$755),"",IF(Dez!$E36&gt;=$J$755,IF(Dez!$E36&lt;=$L$755,IF(ISBLANK(Dez!S36),"",Dez!S36),""),"")))</f>
        <v/>
      </c>
      <c r="G718" s="308" t="str">
        <f t="shared" si="44"/>
        <v/>
      </c>
      <c r="H718" s="309" t="str">
        <f t="shared" si="45"/>
        <v/>
      </c>
      <c r="I718" s="310">
        <f>IF(ISBLANK($J$755),"",IF(ISBLANK($L$755),"",IF(Dez!$E36&gt;=$J$755,IF(Dez!$E36&lt;=$L$755,COUNTIF(Dez!L36:L36,"&gt;=0"),""),"")))</f>
        <v>0</v>
      </c>
      <c r="J718" s="300"/>
      <c r="K718" s="300"/>
      <c r="L718" s="300"/>
      <c r="M718" s="302"/>
    </row>
    <row r="719" spans="1:13" ht="9.9499999999999993" hidden="1" customHeight="1" x14ac:dyDescent="0.2">
      <c r="A719" s="301"/>
      <c r="B719" s="305"/>
      <c r="C719" s="305" t="str">
        <f>IF(ISBLANK($J$755),"",IF(ISBLANK($L$755),"",IF(Dez!$E37&gt;=$J$755,IF(Dez!$E37&lt;=$L$755,IF(ISBLANK(Dez!G37),"",Dez!G37),""),"")))</f>
        <v/>
      </c>
      <c r="D719" s="305" t="str">
        <f>IF(ISBLANK($J$755),"",IF(ISBLANK($L$755),"",IF(Dez!$E37&gt;=$J$755,IF(Dez!$E37&lt;=$L$755,IF(ISBLANK(Dez!I37),"",Dez!I37),""),"")))</f>
        <v/>
      </c>
      <c r="E719" s="305" t="str">
        <f>IF(ISBLANK($J$755),"",IF(ISBLANK($L$755),"",IF(Dez!$E37&gt;=$J$755,IF(Dez!$E37&lt;=$L$755,IF(ISBLANK(Dez!R37),"",Dez!R37),""),"")))</f>
        <v/>
      </c>
      <c r="F719" s="307" t="str">
        <f>IF(ISBLANK($J$755),"",IF(ISBLANK($L$755),"",IF(Dez!$E37&gt;=$J$755,IF(Dez!$E37&lt;=$L$755,IF(ISBLANK(Dez!S37),"",Dez!S37),""),"")))</f>
        <v/>
      </c>
      <c r="G719" s="308" t="str">
        <f t="shared" si="44"/>
        <v/>
      </c>
      <c r="H719" s="309" t="str">
        <f t="shared" si="45"/>
        <v/>
      </c>
      <c r="I719" s="310">
        <f>IF(ISBLANK($J$755),"",IF(ISBLANK($L$755),"",IF(Dez!$E37&gt;=$J$755,IF(Dez!$E37&lt;=$L$755,COUNTIF(Dez!L37:L37,"&gt;=0"),""),"")))</f>
        <v>0</v>
      </c>
      <c r="J719" s="300"/>
      <c r="K719" s="300"/>
      <c r="L719" s="300"/>
      <c r="M719" s="302"/>
    </row>
    <row r="720" spans="1:13" ht="9.9499999999999993" hidden="1" customHeight="1" x14ac:dyDescent="0.2">
      <c r="A720" s="301"/>
      <c r="B720" s="305"/>
      <c r="C720" s="305" t="str">
        <f>IF(ISBLANK($J$755),"",IF(ISBLANK($L$755),"",IF(Dez!$E38&gt;=$J$755,IF(Dez!$E38&lt;=$L$755,IF(ISBLANK(Dez!G38),"",Dez!G38),""),"")))</f>
        <v/>
      </c>
      <c r="D720" s="305" t="str">
        <f>IF(ISBLANK($J$755),"",IF(ISBLANK($L$755),"",IF(Dez!$E38&gt;=$J$755,IF(Dez!$E38&lt;=$L$755,IF(ISBLANK(Dez!I38),"",Dez!I38),""),"")))</f>
        <v/>
      </c>
      <c r="E720" s="305" t="str">
        <f>IF(ISBLANK($J$755),"",IF(ISBLANK($L$755),"",IF(Dez!$E38&gt;=$J$755,IF(Dez!$E38&lt;=$L$755,IF(ISBLANK(Dez!R38),"",Dez!R38),""),"")))</f>
        <v/>
      </c>
      <c r="F720" s="307" t="str">
        <f>IF(ISBLANK($J$755),"",IF(ISBLANK($L$755),"",IF(Dez!$E38&gt;=$J$755,IF(Dez!$E38&lt;=$L$755,IF(ISBLANK(Dez!S38),"",Dez!S38),""),"")))</f>
        <v/>
      </c>
      <c r="G720" s="308" t="str">
        <f t="shared" si="44"/>
        <v/>
      </c>
      <c r="H720" s="309" t="str">
        <f t="shared" si="45"/>
        <v/>
      </c>
      <c r="I720" s="310">
        <f>IF(ISBLANK($J$755),"",IF(ISBLANK($L$755),"",IF(Dez!$E38&gt;=$J$755,IF(Dez!$E38&lt;=$L$755,COUNTIF(Dez!L38:L38,"&gt;=0"),""),"")))</f>
        <v>0</v>
      </c>
      <c r="J720" s="300"/>
      <c r="K720" s="300"/>
      <c r="L720" s="300"/>
      <c r="M720" s="302"/>
    </row>
    <row r="721" spans="1:13" ht="9.9499999999999993" hidden="1" customHeight="1" x14ac:dyDescent="0.2">
      <c r="A721" s="301"/>
      <c r="B721" s="305"/>
      <c r="C721" s="305" t="str">
        <f>IF(ISBLANK($J$755),"",IF(ISBLANK($L$755),"",IF(Dez!$E39&gt;=$J$755,IF(Dez!$E39&lt;=$L$755,IF(ISBLANK(Dez!G39),"",Dez!G39),""),"")))</f>
        <v/>
      </c>
      <c r="D721" s="305" t="str">
        <f>IF(ISBLANK($J$755),"",IF(ISBLANK($L$755),"",IF(Dez!$E39&gt;=$J$755,IF(Dez!$E39&lt;=$L$755,IF(ISBLANK(Dez!I39),"",Dez!I39),""),"")))</f>
        <v/>
      </c>
      <c r="E721" s="305" t="str">
        <f>IF(ISBLANK($J$755),"",IF(ISBLANK($L$755),"",IF(Dez!$E39&gt;=$J$755,IF(Dez!$E39&lt;=$L$755,IF(ISBLANK(Dez!R39),"",Dez!R39),""),"")))</f>
        <v/>
      </c>
      <c r="F721" s="307" t="str">
        <f>IF(ISBLANK($J$755),"",IF(ISBLANK($L$755),"",IF(Dez!$E39&gt;=$J$755,IF(Dez!$E39&lt;=$L$755,IF(ISBLANK(Dez!S39),"",Dez!S39),""),"")))</f>
        <v/>
      </c>
      <c r="G721" s="308" t="str">
        <f t="shared" si="44"/>
        <v/>
      </c>
      <c r="H721" s="309" t="str">
        <f t="shared" si="45"/>
        <v/>
      </c>
      <c r="I721" s="310">
        <f>IF(ISBLANK($J$755),"",IF(ISBLANK($L$755),"",IF(Dez!$E39&gt;=$J$755,IF(Dez!$E39&lt;=$L$755,COUNTIF(Dez!L39:L39,"&gt;=0"),""),"")))</f>
        <v>0</v>
      </c>
      <c r="J721" s="300"/>
      <c r="K721" s="300"/>
      <c r="L721" s="300"/>
      <c r="M721" s="302"/>
    </row>
    <row r="722" spans="1:13" ht="9.9499999999999993" hidden="1" customHeight="1" x14ac:dyDescent="0.2">
      <c r="A722" s="301"/>
      <c r="B722" s="305" t="s">
        <v>352</v>
      </c>
      <c r="C722" s="305" t="str">
        <f>IF(ISBLANK($J$755),"",IF(ISBLANK($L$755),"",IF(Dez!$E43&gt;=$J$755,IF(Dez!$E43&lt;=$L$755,IF(ISBLANK(Dez!G43),"",Dez!G43),""),"")))</f>
        <v/>
      </c>
      <c r="D722" s="305"/>
      <c r="E722" s="305" t="str">
        <f>IF(ISBLANK($J$755),"",IF(ISBLANK($L$755),"",IF(Dez!$E43&gt;=$J$755,IF(Dez!$E43&lt;=$L$755,IF(ISBLANK(Dez!R43),"",Dez!R43),""),"")))</f>
        <v/>
      </c>
      <c r="F722" s="307" t="str">
        <f>IF(ISBLANK($J$755),"",IF(ISBLANK($L$755),"",IF(Dez!$E43&gt;=$J$755,IF(Dez!$E43&lt;=$L$755,IF(ISBLANK(Dez!S43),"",Dez!S43),""),"")))</f>
        <v/>
      </c>
      <c r="G722" s="308" t="str">
        <f>IF(ISNUMBER(F722),IF(F722=0,"",IF(E722=0,"",F722/E722)),"")</f>
        <v/>
      </c>
      <c r="H722" s="309" t="str">
        <f>IF(ISNUMBER(G722),IF(G722=0,"",IF(F722=0,"",E722/F722/24)),"")</f>
        <v/>
      </c>
      <c r="I722" s="310" t="str">
        <f>IF(ISBLANK($J$755),"",IF(ISBLANK($L$755),"",IF(Dez!$E43&gt;=$J$755,IF(Dez!$E43&lt;=$L$755,COUNTIF(Dez!L43:L43,"&gt;=0"),""),"")))</f>
        <v/>
      </c>
      <c r="J722" s="300"/>
      <c r="K722" s="300"/>
      <c r="L722" s="300"/>
      <c r="M722" s="302"/>
    </row>
    <row r="723" spans="1:13" ht="9.9499999999999993" hidden="1" customHeight="1" x14ac:dyDescent="0.2">
      <c r="A723" s="301"/>
      <c r="B723" s="305"/>
      <c r="C723" s="305" t="str">
        <f>IF(ISBLANK($J$755),"",IF(ISBLANK($L$755),"",IF(Dez!$E44&gt;=$J$755,IF(Dez!$E44&lt;=$L$755,IF(ISBLANK(Dez!G44),"",Dez!G44),""),"")))</f>
        <v/>
      </c>
      <c r="D723" s="305"/>
      <c r="E723" s="305" t="str">
        <f>IF(ISBLANK($J$755),"",IF(ISBLANK($L$755),"",IF(Dez!$E44&gt;=$J$755,IF(Dez!$E44&lt;=$L$755,IF(ISBLANK(Dez!R44),"",Dez!R44),""),"")))</f>
        <v/>
      </c>
      <c r="F723" s="307" t="str">
        <f>IF(ISBLANK($J$755),"",IF(ISBLANK($L$755),"",IF(Dez!$E44&gt;=$J$755,IF(Dez!$E44&lt;=$L$755,IF(ISBLANK(Dez!S44),"",Dez!S44),""),"")))</f>
        <v/>
      </c>
      <c r="G723" s="308" t="str">
        <f t="shared" ref="G723:G752" si="46">IF(ISNUMBER(F723),IF(F723=0,"",IF(E723=0,"",F723/E723)),"")</f>
        <v/>
      </c>
      <c r="H723" s="309" t="str">
        <f t="shared" ref="H723:H752" si="47">IF(ISNUMBER(G723),IF(G723=0,"",IF(F723=0,"",E723/F723/24)),"")</f>
        <v/>
      </c>
      <c r="I723" s="310" t="str">
        <f>IF(ISBLANK($J$755),"",IF(ISBLANK($L$755),"",IF(Dez!$E44&gt;=$J$755,IF(Dez!$E44&lt;=$L$755,COUNTIF(Dez!L44:L44,"&gt;=0"),""),"")))</f>
        <v/>
      </c>
      <c r="J723" s="300"/>
      <c r="K723" s="300"/>
      <c r="L723" s="300"/>
      <c r="M723" s="302"/>
    </row>
    <row r="724" spans="1:13" ht="9.9499999999999993" hidden="1" customHeight="1" x14ac:dyDescent="0.2">
      <c r="A724" s="301"/>
      <c r="B724" s="305"/>
      <c r="C724" s="305" t="str">
        <f>IF(ISBLANK($J$755),"",IF(ISBLANK($L$755),"",IF(Dez!$E45&gt;=$J$755,IF(Dez!$E45&lt;=$L$755,IF(ISBLANK(Dez!G45),"",Dez!G45),""),"")))</f>
        <v/>
      </c>
      <c r="D724" s="305"/>
      <c r="E724" s="305" t="str">
        <f>IF(ISBLANK($J$755),"",IF(ISBLANK($L$755),"",IF(Dez!$E45&gt;=$J$755,IF(Dez!$E45&lt;=$L$755,IF(ISBLANK(Dez!R45),"",Dez!R45),""),"")))</f>
        <v/>
      </c>
      <c r="F724" s="307" t="str">
        <f>IF(ISBLANK($J$755),"",IF(ISBLANK($L$755),"",IF(Dez!$E45&gt;=$J$755,IF(Dez!$E45&lt;=$L$755,IF(ISBLANK(Dez!S45),"",Dez!S45),""),"")))</f>
        <v/>
      </c>
      <c r="G724" s="308" t="str">
        <f t="shared" si="46"/>
        <v/>
      </c>
      <c r="H724" s="309" t="str">
        <f t="shared" si="47"/>
        <v/>
      </c>
      <c r="I724" s="310" t="str">
        <f>IF(ISBLANK($J$755),"",IF(ISBLANK($L$755),"",IF(Dez!$E45&gt;=$J$755,IF(Dez!$E45&lt;=$L$755,COUNTIF(Dez!L45:L45,"&gt;=0"),""),"")))</f>
        <v/>
      </c>
      <c r="J724" s="300"/>
      <c r="K724" s="300"/>
      <c r="L724" s="300"/>
      <c r="M724" s="302"/>
    </row>
    <row r="725" spans="1:13" ht="9.9499999999999993" hidden="1" customHeight="1" x14ac:dyDescent="0.2">
      <c r="A725" s="301"/>
      <c r="B725" s="305"/>
      <c r="C725" s="305" t="str">
        <f>IF(ISBLANK($J$755),"",IF(ISBLANK($L$755),"",IF(Dez!$E46&gt;=$J$755,IF(Dez!$E46&lt;=$L$755,IF(ISBLANK(Dez!G46),"",Dez!G46),""),"")))</f>
        <v/>
      </c>
      <c r="D725" s="305"/>
      <c r="E725" s="305" t="str">
        <f>IF(ISBLANK($J$755),"",IF(ISBLANK($L$755),"",IF(Dez!$E46&gt;=$J$755,IF(Dez!$E46&lt;=$L$755,IF(ISBLANK(Dez!R46),"",Dez!R46),""),"")))</f>
        <v/>
      </c>
      <c r="F725" s="307" t="str">
        <f>IF(ISBLANK($J$755),"",IF(ISBLANK($L$755),"",IF(Dez!$E46&gt;=$J$755,IF(Dez!$E46&lt;=$L$755,IF(ISBLANK(Dez!S46),"",Dez!S46),""),"")))</f>
        <v/>
      </c>
      <c r="G725" s="308" t="str">
        <f t="shared" si="46"/>
        <v/>
      </c>
      <c r="H725" s="309" t="str">
        <f t="shared" si="47"/>
        <v/>
      </c>
      <c r="I725" s="310" t="str">
        <f>IF(ISBLANK($J$755),"",IF(ISBLANK($L$755),"",IF(Dez!$E46&gt;=$J$755,IF(Dez!$E46&lt;=$L$755,COUNTIF(Dez!L46:L46,"&gt;=0"),""),"")))</f>
        <v/>
      </c>
      <c r="J725" s="300"/>
      <c r="K725" s="300"/>
      <c r="L725" s="300"/>
      <c r="M725" s="302"/>
    </row>
    <row r="726" spans="1:13" ht="9.9499999999999993" hidden="1" customHeight="1" x14ac:dyDescent="0.2">
      <c r="A726" s="301"/>
      <c r="B726" s="305"/>
      <c r="C726" s="305" t="str">
        <f>IF(ISBLANK($J$755),"",IF(ISBLANK($L$755),"",IF(Dez!$E47&gt;=$J$755,IF(Dez!$E47&lt;=$L$755,IF(ISBLANK(Dez!G47),"",Dez!G47),""),"")))</f>
        <v/>
      </c>
      <c r="D726" s="305"/>
      <c r="E726" s="305" t="str">
        <f>IF(ISBLANK($J$755),"",IF(ISBLANK($L$755),"",IF(Dez!$E47&gt;=$J$755,IF(Dez!$E47&lt;=$L$755,IF(ISBLANK(Dez!R47),"",Dez!R47),""),"")))</f>
        <v/>
      </c>
      <c r="F726" s="307" t="str">
        <f>IF(ISBLANK($J$755),"",IF(ISBLANK($L$755),"",IF(Dez!$E47&gt;=$J$755,IF(Dez!$E47&lt;=$L$755,IF(ISBLANK(Dez!S47),"",Dez!S47),""),"")))</f>
        <v/>
      </c>
      <c r="G726" s="308" t="str">
        <f t="shared" si="46"/>
        <v/>
      </c>
      <c r="H726" s="309" t="str">
        <f t="shared" si="47"/>
        <v/>
      </c>
      <c r="I726" s="310" t="str">
        <f>IF(ISBLANK($J$755),"",IF(ISBLANK($L$755),"",IF(Dez!$E47&gt;=$J$755,IF(Dez!$E47&lt;=$L$755,COUNTIF(Dez!L47:L47,"&gt;=0"),""),"")))</f>
        <v/>
      </c>
      <c r="J726" s="300"/>
      <c r="K726" s="300"/>
      <c r="L726" s="300"/>
      <c r="M726" s="302"/>
    </row>
    <row r="727" spans="1:13" ht="9.9499999999999993" hidden="1" customHeight="1" x14ac:dyDescent="0.2">
      <c r="A727" s="301"/>
      <c r="B727" s="305"/>
      <c r="C727" s="305" t="str">
        <f>IF(ISBLANK($J$755),"",IF(ISBLANK($L$755),"",IF(Dez!$E48&gt;=$J$755,IF(Dez!$E48&lt;=$L$755,IF(ISBLANK(Dez!G48),"",Dez!G48),""),"")))</f>
        <v/>
      </c>
      <c r="D727" s="305"/>
      <c r="E727" s="305" t="str">
        <f>IF(ISBLANK($J$755),"",IF(ISBLANK($L$755),"",IF(Dez!$E48&gt;=$J$755,IF(Dez!$E48&lt;=$L$755,IF(ISBLANK(Dez!R48),"",Dez!R48),""),"")))</f>
        <v/>
      </c>
      <c r="F727" s="307" t="str">
        <f>IF(ISBLANK($J$755),"",IF(ISBLANK($L$755),"",IF(Dez!$E48&gt;=$J$755,IF(Dez!$E48&lt;=$L$755,IF(ISBLANK(Dez!S48),"",Dez!S48),""),"")))</f>
        <v/>
      </c>
      <c r="G727" s="308" t="str">
        <f t="shared" si="46"/>
        <v/>
      </c>
      <c r="H727" s="309" t="str">
        <f t="shared" si="47"/>
        <v/>
      </c>
      <c r="I727" s="310" t="str">
        <f>IF(ISBLANK($J$755),"",IF(ISBLANK($L$755),"",IF(Dez!$E48&gt;=$J$755,IF(Dez!$E48&lt;=$L$755,COUNTIF(Dez!L48:L48,"&gt;=0"),""),"")))</f>
        <v/>
      </c>
      <c r="J727" s="300"/>
      <c r="K727" s="300"/>
      <c r="L727" s="300"/>
      <c r="M727" s="302"/>
    </row>
    <row r="728" spans="1:13" ht="9.9499999999999993" hidden="1" customHeight="1" x14ac:dyDescent="0.2">
      <c r="A728" s="301"/>
      <c r="B728" s="305"/>
      <c r="C728" s="305" t="str">
        <f>IF(ISBLANK($J$755),"",IF(ISBLANK($L$755),"",IF(Dez!$E49&gt;=$J$755,IF(Dez!$E49&lt;=$L$755,IF(ISBLANK(Dez!G49),"",Dez!G49),""),"")))</f>
        <v/>
      </c>
      <c r="D728" s="305"/>
      <c r="E728" s="305" t="str">
        <f>IF(ISBLANK($J$755),"",IF(ISBLANK($L$755),"",IF(Dez!$E49&gt;=$J$755,IF(Dez!$E49&lt;=$L$755,IF(ISBLANK(Dez!R49),"",Dez!R49),""),"")))</f>
        <v/>
      </c>
      <c r="F728" s="307" t="str">
        <f>IF(ISBLANK($J$755),"",IF(ISBLANK($L$755),"",IF(Dez!$E49&gt;=$J$755,IF(Dez!$E49&lt;=$L$755,IF(ISBLANK(Dez!S49),"",Dez!S49),""),"")))</f>
        <v/>
      </c>
      <c r="G728" s="308" t="str">
        <f t="shared" si="46"/>
        <v/>
      </c>
      <c r="H728" s="309" t="str">
        <f t="shared" si="47"/>
        <v/>
      </c>
      <c r="I728" s="310" t="str">
        <f>IF(ISBLANK($J$755),"",IF(ISBLANK($L$755),"",IF(Dez!$E49&gt;=$J$755,IF(Dez!$E49&lt;=$L$755,COUNTIF(Dez!L49:L49,"&gt;=0"),""),"")))</f>
        <v/>
      </c>
      <c r="J728" s="300"/>
      <c r="K728" s="300"/>
      <c r="L728" s="300"/>
      <c r="M728" s="302"/>
    </row>
    <row r="729" spans="1:13" ht="9.9499999999999993" hidden="1" customHeight="1" x14ac:dyDescent="0.2">
      <c r="A729" s="301"/>
      <c r="B729" s="305"/>
      <c r="C729" s="305" t="str">
        <f>IF(ISBLANK($J$755),"",IF(ISBLANK($L$755),"",IF(Dez!$E50&gt;=$J$755,IF(Dez!$E50&lt;=$L$755,IF(ISBLANK(Dez!G50),"",Dez!G50),""),"")))</f>
        <v/>
      </c>
      <c r="D729" s="305"/>
      <c r="E729" s="305" t="str">
        <f>IF(ISBLANK($J$755),"",IF(ISBLANK($L$755),"",IF(Dez!$E50&gt;=$J$755,IF(Dez!$E50&lt;=$L$755,IF(ISBLANK(Dez!R50),"",Dez!R50),""),"")))</f>
        <v/>
      </c>
      <c r="F729" s="307" t="str">
        <f>IF(ISBLANK($J$755),"",IF(ISBLANK($L$755),"",IF(Dez!$E50&gt;=$J$755,IF(Dez!$E50&lt;=$L$755,IF(ISBLANK(Dez!S50),"",Dez!S50),""),"")))</f>
        <v/>
      </c>
      <c r="G729" s="308" t="str">
        <f t="shared" si="46"/>
        <v/>
      </c>
      <c r="H729" s="309" t="str">
        <f t="shared" si="47"/>
        <v/>
      </c>
      <c r="I729" s="310" t="str">
        <f>IF(ISBLANK($J$755),"",IF(ISBLANK($L$755),"",IF(Dez!$E50&gt;=$J$755,IF(Dez!$E50&lt;=$L$755,COUNTIF(Dez!L50:L50,"&gt;=0"),""),"")))</f>
        <v/>
      </c>
      <c r="J729" s="300"/>
      <c r="K729" s="300"/>
      <c r="L729" s="300"/>
      <c r="M729" s="302"/>
    </row>
    <row r="730" spans="1:13" ht="9.9499999999999993" hidden="1" customHeight="1" x14ac:dyDescent="0.2">
      <c r="A730" s="301"/>
      <c r="B730" s="305"/>
      <c r="C730" s="305" t="str">
        <f>IF(ISBLANK($J$755),"",IF(ISBLANK($L$755),"",IF(Dez!$E51&gt;=$J$755,IF(Dez!$E51&lt;=$L$755,IF(ISBLANK(Dez!G51),"",Dez!G51),""),"")))</f>
        <v/>
      </c>
      <c r="D730" s="305"/>
      <c r="E730" s="305" t="str">
        <f>IF(ISBLANK($J$755),"",IF(ISBLANK($L$755),"",IF(Dez!$E51&gt;=$J$755,IF(Dez!$E51&lt;=$L$755,IF(ISBLANK(Dez!R51),"",Dez!R51),""),"")))</f>
        <v/>
      </c>
      <c r="F730" s="307" t="str">
        <f>IF(ISBLANK($J$755),"",IF(ISBLANK($L$755),"",IF(Dez!$E51&gt;=$J$755,IF(Dez!$E51&lt;=$L$755,IF(ISBLANK(Dez!S51),"",Dez!S51),""),"")))</f>
        <v/>
      </c>
      <c r="G730" s="308" t="str">
        <f t="shared" si="46"/>
        <v/>
      </c>
      <c r="H730" s="309" t="str">
        <f t="shared" si="47"/>
        <v/>
      </c>
      <c r="I730" s="310" t="str">
        <f>IF(ISBLANK($J$755),"",IF(ISBLANK($L$755),"",IF(Dez!$E51&gt;=$J$755,IF(Dez!$E51&lt;=$L$755,COUNTIF(Dez!L51:L51,"&gt;=0"),""),"")))</f>
        <v/>
      </c>
      <c r="J730" s="300"/>
      <c r="K730" s="300"/>
      <c r="L730" s="300"/>
      <c r="M730" s="302"/>
    </row>
    <row r="731" spans="1:13" ht="9.9499999999999993" hidden="1" customHeight="1" x14ac:dyDescent="0.2">
      <c r="A731" s="301"/>
      <c r="B731" s="305"/>
      <c r="C731" s="305" t="str">
        <f>IF(ISBLANK($J$755),"",IF(ISBLANK($L$755),"",IF(Dez!$E52&gt;=$J$755,IF(Dez!$E52&lt;=$L$755,IF(ISBLANK(Dez!G52),"",Dez!G52),""),"")))</f>
        <v/>
      </c>
      <c r="D731" s="305"/>
      <c r="E731" s="305" t="str">
        <f>IF(ISBLANK($J$755),"",IF(ISBLANK($L$755),"",IF(Dez!$E52&gt;=$J$755,IF(Dez!$E52&lt;=$L$755,IF(ISBLANK(Dez!R52),"",Dez!R52),""),"")))</f>
        <v/>
      </c>
      <c r="F731" s="307" t="str">
        <f>IF(ISBLANK($J$755),"",IF(ISBLANK($L$755),"",IF(Dez!$E52&gt;=$J$755,IF(Dez!$E52&lt;=$L$755,IF(ISBLANK(Dez!S52),"",Dez!S52),""),"")))</f>
        <v/>
      </c>
      <c r="G731" s="308" t="str">
        <f t="shared" si="46"/>
        <v/>
      </c>
      <c r="H731" s="309" t="str">
        <f t="shared" si="47"/>
        <v/>
      </c>
      <c r="I731" s="310" t="str">
        <f>IF(ISBLANK($J$755),"",IF(ISBLANK($L$755),"",IF(Dez!$E52&gt;=$J$755,IF(Dez!$E52&lt;=$L$755,COUNTIF(Dez!L52:L52,"&gt;=0"),""),"")))</f>
        <v/>
      </c>
      <c r="J731" s="300"/>
      <c r="K731" s="300"/>
      <c r="L731" s="300"/>
      <c r="M731" s="302"/>
    </row>
    <row r="732" spans="1:13" ht="9.9499999999999993" hidden="1" customHeight="1" x14ac:dyDescent="0.2">
      <c r="A732" s="301"/>
      <c r="B732" s="305"/>
      <c r="C732" s="305" t="str">
        <f>IF(ISBLANK($J$755),"",IF(ISBLANK($L$755),"",IF(Dez!$E53&gt;=$J$755,IF(Dez!$E53&lt;=$L$755,IF(ISBLANK(Dez!G53),"",Dez!G53),""),"")))</f>
        <v/>
      </c>
      <c r="D732" s="305"/>
      <c r="E732" s="305" t="str">
        <f>IF(ISBLANK($J$755),"",IF(ISBLANK($L$755),"",IF(Dez!$E53&gt;=$J$755,IF(Dez!$E53&lt;=$L$755,IF(ISBLANK(Dez!R53),"",Dez!R53),""),"")))</f>
        <v/>
      </c>
      <c r="F732" s="307" t="str">
        <f>IF(ISBLANK($J$755),"",IF(ISBLANK($L$755),"",IF(Dez!$E53&gt;=$J$755,IF(Dez!$E53&lt;=$L$755,IF(ISBLANK(Dez!S53),"",Dez!S53),""),"")))</f>
        <v/>
      </c>
      <c r="G732" s="308" t="str">
        <f t="shared" si="46"/>
        <v/>
      </c>
      <c r="H732" s="309" t="str">
        <f t="shared" si="47"/>
        <v/>
      </c>
      <c r="I732" s="310" t="str">
        <f>IF(ISBLANK($J$755),"",IF(ISBLANK($L$755),"",IF(Dez!$E53&gt;=$J$755,IF(Dez!$E53&lt;=$L$755,COUNTIF(Dez!L53:L53,"&gt;=0"),""),"")))</f>
        <v/>
      </c>
      <c r="J732" s="300"/>
      <c r="K732" s="300"/>
      <c r="L732" s="300"/>
      <c r="M732" s="302"/>
    </row>
    <row r="733" spans="1:13" ht="9.9499999999999993" hidden="1" customHeight="1" x14ac:dyDescent="0.2">
      <c r="A733" s="301"/>
      <c r="B733" s="305"/>
      <c r="C733" s="305" t="str">
        <f>IF(ISBLANK($J$755),"",IF(ISBLANK($L$755),"",IF(Dez!$E54&gt;=$J$755,IF(Dez!$E54&lt;=$L$755,IF(ISBLANK(Dez!G54),"",Dez!G54),""),"")))</f>
        <v/>
      </c>
      <c r="D733" s="305"/>
      <c r="E733" s="305" t="str">
        <f>IF(ISBLANK($J$755),"",IF(ISBLANK($L$755),"",IF(Dez!$E54&gt;=$J$755,IF(Dez!$E54&lt;=$L$755,IF(ISBLANK(Dez!R54),"",Dez!R54),""),"")))</f>
        <v/>
      </c>
      <c r="F733" s="307" t="str">
        <f>IF(ISBLANK($J$755),"",IF(ISBLANK($L$755),"",IF(Dez!$E54&gt;=$J$755,IF(Dez!$E54&lt;=$L$755,IF(ISBLANK(Dez!S54),"",Dez!S54),""),"")))</f>
        <v/>
      </c>
      <c r="G733" s="308" t="str">
        <f t="shared" si="46"/>
        <v/>
      </c>
      <c r="H733" s="309" t="str">
        <f t="shared" si="47"/>
        <v/>
      </c>
      <c r="I733" s="310" t="str">
        <f>IF(ISBLANK($J$755),"",IF(ISBLANK($L$755),"",IF(Dez!$E54&gt;=$J$755,IF(Dez!$E54&lt;=$L$755,COUNTIF(Dez!L54:L54,"&gt;=0"),""),"")))</f>
        <v/>
      </c>
      <c r="J733" s="300"/>
      <c r="K733" s="300"/>
      <c r="L733" s="300"/>
      <c r="M733" s="302"/>
    </row>
    <row r="734" spans="1:13" ht="9.9499999999999993" hidden="1" customHeight="1" x14ac:dyDescent="0.2">
      <c r="A734" s="301"/>
      <c r="B734" s="305"/>
      <c r="C734" s="305" t="str">
        <f>IF(ISBLANK($J$755),"",IF(ISBLANK($L$755),"",IF(Dez!$E55&gt;=$J$755,IF(Dez!$E55&lt;=$L$755,IF(ISBLANK(Dez!G55),"",Dez!G55),""),"")))</f>
        <v/>
      </c>
      <c r="D734" s="305"/>
      <c r="E734" s="305" t="str">
        <f>IF(ISBLANK($J$755),"",IF(ISBLANK($L$755),"",IF(Dez!$E55&gt;=$J$755,IF(Dez!$E55&lt;=$L$755,IF(ISBLANK(Dez!R55),"",Dez!R55),""),"")))</f>
        <v/>
      </c>
      <c r="F734" s="307" t="str">
        <f>IF(ISBLANK($J$755),"",IF(ISBLANK($L$755),"",IF(Dez!$E55&gt;=$J$755,IF(Dez!$E55&lt;=$L$755,IF(ISBLANK(Dez!S55),"",Dez!S55),""),"")))</f>
        <v/>
      </c>
      <c r="G734" s="308" t="str">
        <f t="shared" si="46"/>
        <v/>
      </c>
      <c r="H734" s="309" t="str">
        <f t="shared" si="47"/>
        <v/>
      </c>
      <c r="I734" s="310" t="str">
        <f>IF(ISBLANK($J$755),"",IF(ISBLANK($L$755),"",IF(Dez!$E55&gt;=$J$755,IF(Dez!$E55&lt;=$L$755,COUNTIF(Dez!L55:L55,"&gt;=0"),""),"")))</f>
        <v/>
      </c>
      <c r="J734" s="300"/>
      <c r="K734" s="300"/>
      <c r="L734" s="300"/>
      <c r="M734" s="302"/>
    </row>
    <row r="735" spans="1:13" ht="9.9499999999999993" hidden="1" customHeight="1" x14ac:dyDescent="0.2">
      <c r="A735" s="301"/>
      <c r="B735" s="305"/>
      <c r="C735" s="305" t="str">
        <f>IF(ISBLANK($J$755),"",IF(ISBLANK($L$755),"",IF(Dez!$E56&gt;=$J$755,IF(Dez!$E56&lt;=$L$755,IF(ISBLANK(Dez!G56),"",Dez!G56),""),"")))</f>
        <v/>
      </c>
      <c r="D735" s="305"/>
      <c r="E735" s="305" t="str">
        <f>IF(ISBLANK($J$755),"",IF(ISBLANK($L$755),"",IF(Dez!$E56&gt;=$J$755,IF(Dez!$E56&lt;=$L$755,IF(ISBLANK(Dez!R56),"",Dez!R56),""),"")))</f>
        <v/>
      </c>
      <c r="F735" s="307" t="str">
        <f>IF(ISBLANK($J$755),"",IF(ISBLANK($L$755),"",IF(Dez!$E56&gt;=$J$755,IF(Dez!$E56&lt;=$L$755,IF(ISBLANK(Dez!S56),"",Dez!S56),""),"")))</f>
        <v/>
      </c>
      <c r="G735" s="308" t="str">
        <f t="shared" si="46"/>
        <v/>
      </c>
      <c r="H735" s="309" t="str">
        <f t="shared" si="47"/>
        <v/>
      </c>
      <c r="I735" s="310" t="str">
        <f>IF(ISBLANK($J$755),"",IF(ISBLANK($L$755),"",IF(Dez!$E56&gt;=$J$755,IF(Dez!$E56&lt;=$L$755,COUNTIF(Dez!L56:L56,"&gt;=0"),""),"")))</f>
        <v/>
      </c>
      <c r="J735" s="300"/>
      <c r="K735" s="300"/>
      <c r="L735" s="300"/>
      <c r="M735" s="302"/>
    </row>
    <row r="736" spans="1:13" ht="9.9499999999999993" hidden="1" customHeight="1" x14ac:dyDescent="0.2">
      <c r="A736" s="301"/>
      <c r="B736" s="305"/>
      <c r="C736" s="305" t="str">
        <f>IF(ISBLANK($J$755),"",IF(ISBLANK($L$755),"",IF(Dez!$E57&gt;=$J$755,IF(Dez!$E57&lt;=$L$755,IF(ISBLANK(Dez!G57),"",Dez!G57),""),"")))</f>
        <v/>
      </c>
      <c r="D736" s="305"/>
      <c r="E736" s="305" t="str">
        <f>IF(ISBLANK($J$755),"",IF(ISBLANK($L$755),"",IF(Dez!$E57&gt;=$J$755,IF(Dez!$E57&lt;=$L$755,IF(ISBLANK(Dez!R57),"",Dez!R57),""),"")))</f>
        <v/>
      </c>
      <c r="F736" s="307" t="str">
        <f>IF(ISBLANK($J$755),"",IF(ISBLANK($L$755),"",IF(Dez!$E57&gt;=$J$755,IF(Dez!$E57&lt;=$L$755,IF(ISBLANK(Dez!S57),"",Dez!S57),""),"")))</f>
        <v/>
      </c>
      <c r="G736" s="308" t="str">
        <f t="shared" si="46"/>
        <v/>
      </c>
      <c r="H736" s="309" t="str">
        <f t="shared" si="47"/>
        <v/>
      </c>
      <c r="I736" s="310" t="str">
        <f>IF(ISBLANK($J$755),"",IF(ISBLANK($L$755),"",IF(Dez!$E57&gt;=$J$755,IF(Dez!$E57&lt;=$L$755,COUNTIF(Dez!L57:L57,"&gt;=0"),""),"")))</f>
        <v/>
      </c>
      <c r="J736" s="300"/>
      <c r="K736" s="300"/>
      <c r="L736" s="300"/>
      <c r="M736" s="302"/>
    </row>
    <row r="737" spans="1:13" ht="9.9499999999999993" hidden="1" customHeight="1" x14ac:dyDescent="0.2">
      <c r="A737" s="301"/>
      <c r="B737" s="305"/>
      <c r="C737" s="305" t="str">
        <f>IF(ISBLANK($J$755),"",IF(ISBLANK($L$755),"",IF(Dez!$E58&gt;=$J$755,IF(Dez!$E58&lt;=$L$755,IF(ISBLANK(Dez!G58),"",Dez!G58),""),"")))</f>
        <v/>
      </c>
      <c r="D737" s="305"/>
      <c r="E737" s="305" t="str">
        <f>IF(ISBLANK($J$755),"",IF(ISBLANK($L$755),"",IF(Dez!$E58&gt;=$J$755,IF(Dez!$E58&lt;=$L$755,IF(ISBLANK(Dez!R58),"",Dez!R58),""),"")))</f>
        <v/>
      </c>
      <c r="F737" s="307" t="str">
        <f>IF(ISBLANK($J$755),"",IF(ISBLANK($L$755),"",IF(Dez!$E58&gt;=$J$755,IF(Dez!$E58&lt;=$L$755,IF(ISBLANK(Dez!S58),"",Dez!S58),""),"")))</f>
        <v/>
      </c>
      <c r="G737" s="308" t="str">
        <f t="shared" si="46"/>
        <v/>
      </c>
      <c r="H737" s="309" t="str">
        <f t="shared" si="47"/>
        <v/>
      </c>
      <c r="I737" s="310" t="str">
        <f>IF(ISBLANK($J$755),"",IF(ISBLANK($L$755),"",IF(Dez!$E58&gt;=$J$755,IF(Dez!$E58&lt;=$L$755,COUNTIF(Dez!L58:L58,"&gt;=0"),""),"")))</f>
        <v/>
      </c>
      <c r="J737" s="300"/>
      <c r="K737" s="300"/>
      <c r="L737" s="300"/>
      <c r="M737" s="302"/>
    </row>
    <row r="738" spans="1:13" ht="9.9499999999999993" hidden="1" customHeight="1" x14ac:dyDescent="0.2">
      <c r="A738" s="301"/>
      <c r="B738" s="305"/>
      <c r="C738" s="305" t="str">
        <f>IF(ISBLANK($J$755),"",IF(ISBLANK($L$755),"",IF(Dez!$E59&gt;=$J$755,IF(Dez!$E59&lt;=$L$755,IF(ISBLANK(Dez!G59),"",Dez!G59),""),"")))</f>
        <v/>
      </c>
      <c r="D738" s="305"/>
      <c r="E738" s="305" t="str">
        <f>IF(ISBLANK($J$755),"",IF(ISBLANK($L$755),"",IF(Dez!$E59&gt;=$J$755,IF(Dez!$E59&lt;=$L$755,IF(ISBLANK(Dez!R59),"",Dez!R59),""),"")))</f>
        <v/>
      </c>
      <c r="F738" s="307" t="str">
        <f>IF(ISBLANK($J$755),"",IF(ISBLANK($L$755),"",IF(Dez!$E59&gt;=$J$755,IF(Dez!$E59&lt;=$L$755,IF(ISBLANK(Dez!S59),"",Dez!S59),""),"")))</f>
        <v/>
      </c>
      <c r="G738" s="308" t="str">
        <f t="shared" si="46"/>
        <v/>
      </c>
      <c r="H738" s="309" t="str">
        <f t="shared" si="47"/>
        <v/>
      </c>
      <c r="I738" s="310" t="str">
        <f>IF(ISBLANK($J$755),"",IF(ISBLANK($L$755),"",IF(Dez!$E59&gt;=$J$755,IF(Dez!$E59&lt;=$L$755,COUNTIF(Dez!L59:L59,"&gt;=0"),""),"")))</f>
        <v/>
      </c>
      <c r="J738" s="300"/>
      <c r="K738" s="300"/>
      <c r="L738" s="300"/>
      <c r="M738" s="302"/>
    </row>
    <row r="739" spans="1:13" ht="9.9499999999999993" hidden="1" customHeight="1" x14ac:dyDescent="0.2">
      <c r="A739" s="301"/>
      <c r="B739" s="305"/>
      <c r="C739" s="305" t="str">
        <f>IF(ISBLANK($J$755),"",IF(ISBLANK($L$755),"",IF(Dez!$E60&gt;=$J$755,IF(Dez!$E60&lt;=$L$755,IF(ISBLANK(Dez!G60),"",Dez!G60),""),"")))</f>
        <v/>
      </c>
      <c r="D739" s="305"/>
      <c r="E739" s="305" t="str">
        <f>IF(ISBLANK($J$755),"",IF(ISBLANK($L$755),"",IF(Dez!$E60&gt;=$J$755,IF(Dez!$E60&lt;=$L$755,IF(ISBLANK(Dez!R60),"",Dez!R60),""),"")))</f>
        <v/>
      </c>
      <c r="F739" s="307" t="str">
        <f>IF(ISBLANK($J$755),"",IF(ISBLANK($L$755),"",IF(Dez!$E60&gt;=$J$755,IF(Dez!$E60&lt;=$L$755,IF(ISBLANK(Dez!S60),"",Dez!S60),""),"")))</f>
        <v/>
      </c>
      <c r="G739" s="308" t="str">
        <f t="shared" si="46"/>
        <v/>
      </c>
      <c r="H739" s="309" t="str">
        <f t="shared" si="47"/>
        <v/>
      </c>
      <c r="I739" s="310" t="str">
        <f>IF(ISBLANK($J$755),"",IF(ISBLANK($L$755),"",IF(Dez!$E60&gt;=$J$755,IF(Dez!$E60&lt;=$L$755,COUNTIF(Dez!L60:L60,"&gt;=0"),""),"")))</f>
        <v/>
      </c>
      <c r="J739" s="300"/>
      <c r="K739" s="300"/>
      <c r="L739" s="300"/>
      <c r="M739" s="302"/>
    </row>
    <row r="740" spans="1:13" ht="9.9499999999999993" hidden="1" customHeight="1" x14ac:dyDescent="0.2">
      <c r="A740" s="301"/>
      <c r="B740" s="305"/>
      <c r="C740" s="305" t="str">
        <f>IF(ISBLANK($J$755),"",IF(ISBLANK($L$755),"",IF(Dez!$E61&gt;=$J$755,IF(Dez!$E61&lt;=$L$755,IF(ISBLANK(Dez!G61),"",Dez!G61),""),"")))</f>
        <v/>
      </c>
      <c r="D740" s="305"/>
      <c r="E740" s="305" t="str">
        <f>IF(ISBLANK($J$755),"",IF(ISBLANK($L$755),"",IF(Dez!$E61&gt;=$J$755,IF(Dez!$E61&lt;=$L$755,IF(ISBLANK(Dez!R61),"",Dez!R61),""),"")))</f>
        <v/>
      </c>
      <c r="F740" s="307" t="str">
        <f>IF(ISBLANK($J$755),"",IF(ISBLANK($L$755),"",IF(Dez!$E61&gt;=$J$755,IF(Dez!$E61&lt;=$L$755,IF(ISBLANK(Dez!S61),"",Dez!S61),""),"")))</f>
        <v/>
      </c>
      <c r="G740" s="308" t="str">
        <f t="shared" si="46"/>
        <v/>
      </c>
      <c r="H740" s="309" t="str">
        <f t="shared" si="47"/>
        <v/>
      </c>
      <c r="I740" s="310" t="str">
        <f>IF(ISBLANK($J$755),"",IF(ISBLANK($L$755),"",IF(Dez!$E61&gt;=$J$755,IF(Dez!$E61&lt;=$L$755,COUNTIF(Dez!L61:L61,"&gt;=0"),""),"")))</f>
        <v/>
      </c>
      <c r="J740" s="300"/>
      <c r="K740" s="300"/>
      <c r="L740" s="300"/>
      <c r="M740" s="302"/>
    </row>
    <row r="741" spans="1:13" ht="9.9499999999999993" hidden="1" customHeight="1" x14ac:dyDescent="0.2">
      <c r="A741" s="301"/>
      <c r="B741" s="305"/>
      <c r="C741" s="305" t="str">
        <f>IF(ISBLANK($J$755),"",IF(ISBLANK($L$755),"",IF(Dez!$E62&gt;=$J$755,IF(Dez!$E62&lt;=$L$755,IF(ISBLANK(Dez!G62),"",Dez!G62),""),"")))</f>
        <v/>
      </c>
      <c r="D741" s="305"/>
      <c r="E741" s="305" t="str">
        <f>IF(ISBLANK($J$755),"",IF(ISBLANK($L$755),"",IF(Dez!$E62&gt;=$J$755,IF(Dez!$E62&lt;=$L$755,IF(ISBLANK(Dez!R62),"",Dez!R62),""),"")))</f>
        <v/>
      </c>
      <c r="F741" s="307" t="str">
        <f>IF(ISBLANK($J$755),"",IF(ISBLANK($L$755),"",IF(Dez!$E62&gt;=$J$755,IF(Dez!$E62&lt;=$L$755,IF(ISBLANK(Dez!S62),"",Dez!S62),""),"")))</f>
        <v/>
      </c>
      <c r="G741" s="308" t="str">
        <f t="shared" si="46"/>
        <v/>
      </c>
      <c r="H741" s="309" t="str">
        <f t="shared" si="47"/>
        <v/>
      </c>
      <c r="I741" s="310" t="str">
        <f>IF(ISBLANK($J$755),"",IF(ISBLANK($L$755),"",IF(Dez!$E62&gt;=$J$755,IF(Dez!$E62&lt;=$L$755,COUNTIF(Dez!L62:L62,"&gt;=0"),""),"")))</f>
        <v/>
      </c>
      <c r="J741" s="300"/>
      <c r="K741" s="300"/>
      <c r="L741" s="300"/>
      <c r="M741" s="302"/>
    </row>
    <row r="742" spans="1:13" ht="9.9499999999999993" hidden="1" customHeight="1" x14ac:dyDescent="0.2">
      <c r="A742" s="301"/>
      <c r="B742" s="305"/>
      <c r="C742" s="305" t="str">
        <f>IF(ISBLANK($J$755),"",IF(ISBLANK($L$755),"",IF(Dez!$E63&gt;=$J$755,IF(Dez!$E63&lt;=$L$755,IF(ISBLANK(Dez!G63),"",Dez!G63),""),"")))</f>
        <v/>
      </c>
      <c r="D742" s="305"/>
      <c r="E742" s="305" t="str">
        <f>IF(ISBLANK($J$755),"",IF(ISBLANK($L$755),"",IF(Dez!$E63&gt;=$J$755,IF(Dez!$E63&lt;=$L$755,IF(ISBLANK(Dez!R63),"",Dez!R63),""),"")))</f>
        <v/>
      </c>
      <c r="F742" s="307" t="str">
        <f>IF(ISBLANK($J$755),"",IF(ISBLANK($L$755),"",IF(Dez!$E63&gt;=$J$755,IF(Dez!$E63&lt;=$L$755,IF(ISBLANK(Dez!S63),"",Dez!S63),""),"")))</f>
        <v/>
      </c>
      <c r="G742" s="308" t="str">
        <f t="shared" si="46"/>
        <v/>
      </c>
      <c r="H742" s="309" t="str">
        <f t="shared" si="47"/>
        <v/>
      </c>
      <c r="I742" s="310" t="str">
        <f>IF(ISBLANK($J$755),"",IF(ISBLANK($L$755),"",IF(Dez!$E63&gt;=$J$755,IF(Dez!$E63&lt;=$L$755,COUNTIF(Dez!L63:L63,"&gt;=0"),""),"")))</f>
        <v/>
      </c>
      <c r="J742" s="300"/>
      <c r="K742" s="300"/>
      <c r="L742" s="300"/>
      <c r="M742" s="302"/>
    </row>
    <row r="743" spans="1:13" ht="9.9499999999999993" hidden="1" customHeight="1" x14ac:dyDescent="0.2">
      <c r="A743" s="301"/>
      <c r="B743" s="305"/>
      <c r="C743" s="305" t="str">
        <f>IF(ISBLANK($J$755),"",IF(ISBLANK($L$755),"",IF(Dez!$E64&gt;=$J$755,IF(Dez!$E64&lt;=$L$755,IF(ISBLANK(Dez!G64),"",Dez!G64),""),"")))</f>
        <v/>
      </c>
      <c r="D743" s="305"/>
      <c r="E743" s="305" t="str">
        <f>IF(ISBLANK($J$755),"",IF(ISBLANK($L$755),"",IF(Dez!$E64&gt;=$J$755,IF(Dez!$E64&lt;=$L$755,IF(ISBLANK(Dez!R64),"",Dez!R64),""),"")))</f>
        <v/>
      </c>
      <c r="F743" s="307" t="str">
        <f>IF(ISBLANK($J$755),"",IF(ISBLANK($L$755),"",IF(Dez!$E64&gt;=$J$755,IF(Dez!$E64&lt;=$L$755,IF(ISBLANK(Dez!S64),"",Dez!S64),""),"")))</f>
        <v/>
      </c>
      <c r="G743" s="308" t="str">
        <f t="shared" si="46"/>
        <v/>
      </c>
      <c r="H743" s="309" t="str">
        <f t="shared" si="47"/>
        <v/>
      </c>
      <c r="I743" s="310" t="str">
        <f>IF(ISBLANK($J$755),"",IF(ISBLANK($L$755),"",IF(Dez!$E64&gt;=$J$755,IF(Dez!$E64&lt;=$L$755,COUNTIF(Dez!L64:L64,"&gt;=0"),""),"")))</f>
        <v/>
      </c>
      <c r="J743" s="300"/>
      <c r="K743" s="300"/>
      <c r="L743" s="300"/>
      <c r="M743" s="302"/>
    </row>
    <row r="744" spans="1:13" ht="9.9499999999999993" hidden="1" customHeight="1" x14ac:dyDescent="0.2">
      <c r="A744" s="301"/>
      <c r="B744" s="305"/>
      <c r="C744" s="305" t="str">
        <f>IF(ISBLANK($J$755),"",IF(ISBLANK($L$755),"",IF(Dez!$E65&gt;=$J$755,IF(Dez!$E65&lt;=$L$755,IF(ISBLANK(Dez!G65),"",Dez!G65),""),"")))</f>
        <v/>
      </c>
      <c r="D744" s="305"/>
      <c r="E744" s="305" t="str">
        <f>IF(ISBLANK($J$755),"",IF(ISBLANK($L$755),"",IF(Dez!$E65&gt;=$J$755,IF(Dez!$E65&lt;=$L$755,IF(ISBLANK(Dez!R65),"",Dez!R65),""),"")))</f>
        <v/>
      </c>
      <c r="F744" s="307" t="str">
        <f>IF(ISBLANK($J$755),"",IF(ISBLANK($L$755),"",IF(Dez!$E65&gt;=$J$755,IF(Dez!$E65&lt;=$L$755,IF(ISBLANK(Dez!S65),"",Dez!S65),""),"")))</f>
        <v/>
      </c>
      <c r="G744" s="308" t="str">
        <f t="shared" si="46"/>
        <v/>
      </c>
      <c r="H744" s="309" t="str">
        <f t="shared" si="47"/>
        <v/>
      </c>
      <c r="I744" s="310" t="str">
        <f>IF(ISBLANK($J$755),"",IF(ISBLANK($L$755),"",IF(Dez!$E65&gt;=$J$755,IF(Dez!$E65&lt;=$L$755,COUNTIF(Dez!L65:L65,"&gt;=0"),""),"")))</f>
        <v/>
      </c>
      <c r="J744" s="300"/>
      <c r="K744" s="300"/>
      <c r="L744" s="300"/>
      <c r="M744" s="302"/>
    </row>
    <row r="745" spans="1:13" ht="9.9499999999999993" hidden="1" customHeight="1" x14ac:dyDescent="0.2">
      <c r="A745" s="301"/>
      <c r="B745" s="305"/>
      <c r="C745" s="305" t="str">
        <f>IF(ISBLANK($J$755),"",IF(ISBLANK($L$755),"",IF(Dez!$E66&gt;=$J$755,IF(Dez!$E66&lt;=$L$755,IF(ISBLANK(Dez!G66),"",Dez!G66),""),"")))</f>
        <v/>
      </c>
      <c r="D745" s="305"/>
      <c r="E745" s="305" t="str">
        <f>IF(ISBLANK($J$755),"",IF(ISBLANK($L$755),"",IF(Dez!$E66&gt;=$J$755,IF(Dez!$E66&lt;=$L$755,IF(ISBLANK(Dez!R66),"",Dez!R66),""),"")))</f>
        <v/>
      </c>
      <c r="F745" s="307" t="str">
        <f>IF(ISBLANK($J$755),"",IF(ISBLANK($L$755),"",IF(Dez!$E66&gt;=$J$755,IF(Dez!$E66&lt;=$L$755,IF(ISBLANK(Dez!S66),"",Dez!S66),""),"")))</f>
        <v/>
      </c>
      <c r="G745" s="308" t="str">
        <f t="shared" si="46"/>
        <v/>
      </c>
      <c r="H745" s="309" t="str">
        <f t="shared" si="47"/>
        <v/>
      </c>
      <c r="I745" s="310" t="str">
        <f>IF(ISBLANK($J$755),"",IF(ISBLANK($L$755),"",IF(Dez!$E66&gt;=$J$755,IF(Dez!$E66&lt;=$L$755,COUNTIF(Dez!L66:L66,"&gt;=0"),""),"")))</f>
        <v/>
      </c>
      <c r="J745" s="300"/>
      <c r="K745" s="300"/>
      <c r="L745" s="300"/>
      <c r="M745" s="302"/>
    </row>
    <row r="746" spans="1:13" ht="9.9499999999999993" hidden="1" customHeight="1" x14ac:dyDescent="0.2">
      <c r="A746" s="301"/>
      <c r="B746" s="305"/>
      <c r="C746" s="305" t="str">
        <f>IF(ISBLANK($J$755),"",IF(ISBLANK($L$755),"",IF(Dez!$E67&gt;=$J$755,IF(Dez!$E67&lt;=$L$755,IF(ISBLANK(Dez!G67),"",Dez!G67),""),"")))</f>
        <v/>
      </c>
      <c r="D746" s="305"/>
      <c r="E746" s="305" t="str">
        <f>IF(ISBLANK($J$755),"",IF(ISBLANK($L$755),"",IF(Dez!$E67&gt;=$J$755,IF(Dez!$E67&lt;=$L$755,IF(ISBLANK(Dez!R67),"",Dez!R67),""),"")))</f>
        <v/>
      </c>
      <c r="F746" s="307" t="str">
        <f>IF(ISBLANK($J$755),"",IF(ISBLANK($L$755),"",IF(Dez!$E67&gt;=$J$755,IF(Dez!$E67&lt;=$L$755,IF(ISBLANK(Dez!S67),"",Dez!S67),""),"")))</f>
        <v/>
      </c>
      <c r="G746" s="308" t="str">
        <f t="shared" si="46"/>
        <v/>
      </c>
      <c r="H746" s="309" t="str">
        <f t="shared" si="47"/>
        <v/>
      </c>
      <c r="I746" s="310" t="str">
        <f>IF(ISBLANK($J$755),"",IF(ISBLANK($L$755),"",IF(Dez!$E67&gt;=$J$755,IF(Dez!$E67&lt;=$L$755,COUNTIF(Dez!L67:L67,"&gt;=0"),""),"")))</f>
        <v/>
      </c>
      <c r="J746" s="300"/>
      <c r="K746" s="300"/>
      <c r="L746" s="300"/>
      <c r="M746" s="302"/>
    </row>
    <row r="747" spans="1:13" ht="9.9499999999999993" hidden="1" customHeight="1" x14ac:dyDescent="0.2">
      <c r="A747" s="301"/>
      <c r="B747" s="305"/>
      <c r="C747" s="305" t="str">
        <f>IF(ISBLANK($J$755),"",IF(ISBLANK($L$755),"",IF(Dez!$E68&gt;=$J$755,IF(Dez!$E68&lt;=$L$755,IF(ISBLANK(Dez!G68),"",Dez!G68),""),"")))</f>
        <v/>
      </c>
      <c r="D747" s="305"/>
      <c r="E747" s="305" t="str">
        <f>IF(ISBLANK($J$755),"",IF(ISBLANK($L$755),"",IF(Dez!$E68&gt;=$J$755,IF(Dez!$E68&lt;=$L$755,IF(ISBLANK(Dez!R68),"",Dez!R68),""),"")))</f>
        <v/>
      </c>
      <c r="F747" s="307" t="str">
        <f>IF(ISBLANK($J$755),"",IF(ISBLANK($L$755),"",IF(Dez!$E68&gt;=$J$755,IF(Dez!$E68&lt;=$L$755,IF(ISBLANK(Dez!S68),"",Dez!S68),""),"")))</f>
        <v/>
      </c>
      <c r="G747" s="308" t="str">
        <f t="shared" si="46"/>
        <v/>
      </c>
      <c r="H747" s="309" t="str">
        <f t="shared" si="47"/>
        <v/>
      </c>
      <c r="I747" s="310" t="str">
        <f>IF(ISBLANK($J$755),"",IF(ISBLANK($L$755),"",IF(Dez!$E68&gt;=$J$755,IF(Dez!$E68&lt;=$L$755,COUNTIF(Dez!L68:L68,"&gt;=0"),""),"")))</f>
        <v/>
      </c>
      <c r="J747" s="300"/>
      <c r="K747" s="300"/>
      <c r="L747" s="300"/>
      <c r="M747" s="302"/>
    </row>
    <row r="748" spans="1:13" ht="9.9499999999999993" hidden="1" customHeight="1" x14ac:dyDescent="0.2">
      <c r="A748" s="301"/>
      <c r="B748" s="305"/>
      <c r="C748" s="305" t="str">
        <f>IF(ISBLANK($J$755),"",IF(ISBLANK($L$755),"",IF(Dez!$E69&gt;=$J$755,IF(Dez!$E69&lt;=$L$755,IF(ISBLANK(Dez!G69),"",Dez!G69),""),"")))</f>
        <v/>
      </c>
      <c r="D748" s="305"/>
      <c r="E748" s="305" t="str">
        <f>IF(ISBLANK($J$755),"",IF(ISBLANK($L$755),"",IF(Dez!$E69&gt;=$J$755,IF(Dez!$E69&lt;=$L$755,IF(ISBLANK(Dez!R69),"",Dez!R69),""),"")))</f>
        <v/>
      </c>
      <c r="F748" s="307" t="str">
        <f>IF(ISBLANK($J$755),"",IF(ISBLANK($L$755),"",IF(Dez!$E69&gt;=$J$755,IF(Dez!$E69&lt;=$L$755,IF(ISBLANK(Dez!S69),"",Dez!S69),""),"")))</f>
        <v/>
      </c>
      <c r="G748" s="308" t="str">
        <f t="shared" si="46"/>
        <v/>
      </c>
      <c r="H748" s="309" t="str">
        <f t="shared" si="47"/>
        <v/>
      </c>
      <c r="I748" s="310" t="str">
        <f>IF(ISBLANK($J$755),"",IF(ISBLANK($L$755),"",IF(Dez!$E69&gt;=$J$755,IF(Dez!$E69&lt;=$L$755,COUNTIF(Dez!L69:L69,"&gt;=0"),""),"")))</f>
        <v/>
      </c>
      <c r="J748" s="300"/>
      <c r="K748" s="300"/>
      <c r="L748" s="300"/>
      <c r="M748" s="302"/>
    </row>
    <row r="749" spans="1:13" ht="9.9499999999999993" hidden="1" customHeight="1" x14ac:dyDescent="0.2">
      <c r="A749" s="301"/>
      <c r="B749" s="305"/>
      <c r="C749" s="305" t="str">
        <f>IF(ISBLANK($J$755),"",IF(ISBLANK($L$755),"",IF(Dez!$E70&gt;=$J$755,IF(Dez!$E70&lt;=$L$755,IF(ISBLANK(Dez!G70),"",Dez!G70),""),"")))</f>
        <v/>
      </c>
      <c r="D749" s="305"/>
      <c r="E749" s="305" t="str">
        <f>IF(ISBLANK($J$755),"",IF(ISBLANK($L$755),"",IF(Dez!$E70&gt;=$J$755,IF(Dez!$E70&lt;=$L$755,IF(ISBLANK(Dez!R70),"",Dez!R70),""),"")))</f>
        <v/>
      </c>
      <c r="F749" s="307" t="str">
        <f>IF(ISBLANK($J$755),"",IF(ISBLANK($L$755),"",IF(Dez!$E70&gt;=$J$755,IF(Dez!$E70&lt;=$L$755,IF(ISBLANK(Dez!S70),"",Dez!S70),""),"")))</f>
        <v/>
      </c>
      <c r="G749" s="308" t="str">
        <f t="shared" si="46"/>
        <v/>
      </c>
      <c r="H749" s="309" t="str">
        <f t="shared" si="47"/>
        <v/>
      </c>
      <c r="I749" s="310" t="str">
        <f>IF(ISBLANK($J$755),"",IF(ISBLANK($L$755),"",IF(Dez!$E70&gt;=$J$755,IF(Dez!$E70&lt;=$L$755,COUNTIF(Dez!L70:L70,"&gt;=0"),""),"")))</f>
        <v/>
      </c>
      <c r="J749" s="300"/>
      <c r="K749" s="300"/>
      <c r="L749" s="300"/>
      <c r="M749" s="302"/>
    </row>
    <row r="750" spans="1:13" ht="9.9499999999999993" hidden="1" customHeight="1" x14ac:dyDescent="0.2">
      <c r="A750" s="301"/>
      <c r="B750" s="305"/>
      <c r="C750" s="305" t="str">
        <f>IF(ISBLANK($J$755),"",IF(ISBLANK($L$755),"",IF(Dez!$E71&gt;=$J$755,IF(Dez!$E71&lt;=$L$755,IF(ISBLANK(Dez!G71),"",Dez!G71),""),"")))</f>
        <v/>
      </c>
      <c r="D750" s="305"/>
      <c r="E750" s="305" t="str">
        <f>IF(ISBLANK($J$755),"",IF(ISBLANK($L$755),"",IF(Dez!$E71&gt;=$J$755,IF(Dez!$E71&lt;=$L$755,IF(ISBLANK(Dez!R71),"",Dez!R71),""),"")))</f>
        <v/>
      </c>
      <c r="F750" s="307" t="str">
        <f>IF(ISBLANK($J$755),"",IF(ISBLANK($L$755),"",IF(Dez!$E71&gt;=$J$755,IF(Dez!$E71&lt;=$L$755,IF(ISBLANK(Dez!S71),"",Dez!S71),""),"")))</f>
        <v/>
      </c>
      <c r="G750" s="308" t="str">
        <f t="shared" si="46"/>
        <v/>
      </c>
      <c r="H750" s="309" t="str">
        <f t="shared" si="47"/>
        <v/>
      </c>
      <c r="I750" s="310" t="str">
        <f>IF(ISBLANK($J$755),"",IF(ISBLANK($L$755),"",IF(Dez!$E71&gt;=$J$755,IF(Dez!$E71&lt;=$L$755,COUNTIF(Dez!L71:L71,"&gt;=0"),""),"")))</f>
        <v/>
      </c>
      <c r="J750" s="300"/>
      <c r="K750" s="300"/>
      <c r="L750" s="300"/>
      <c r="M750" s="302"/>
    </row>
    <row r="751" spans="1:13" ht="9.9499999999999993" hidden="1" customHeight="1" x14ac:dyDescent="0.2">
      <c r="A751" s="301"/>
      <c r="B751" s="305"/>
      <c r="C751" s="305" t="str">
        <f>IF(ISBLANK($J$755),"",IF(ISBLANK($L$755),"",IF(Dez!$E72&gt;=$J$755,IF(Dez!$E72&lt;=$L$755,IF(ISBLANK(Dez!G72),"",Dez!G72),""),"")))</f>
        <v/>
      </c>
      <c r="D751" s="305"/>
      <c r="E751" s="305" t="str">
        <f>IF(ISBLANK($J$755),"",IF(ISBLANK($L$755),"",IF(Dez!$E72&gt;=$J$755,IF(Dez!$E72&lt;=$L$755,IF(ISBLANK(Dez!R72),"",Dez!R72),""),"")))</f>
        <v/>
      </c>
      <c r="F751" s="307" t="str">
        <f>IF(ISBLANK($J$755),"",IF(ISBLANK($L$755),"",IF(Dez!$E72&gt;=$J$755,IF(Dez!$E72&lt;=$L$755,IF(ISBLANK(Dez!S72),"",Dez!S72),""),"")))</f>
        <v/>
      </c>
      <c r="G751" s="308" t="str">
        <f t="shared" si="46"/>
        <v/>
      </c>
      <c r="H751" s="309" t="str">
        <f t="shared" si="47"/>
        <v/>
      </c>
      <c r="I751" s="310" t="str">
        <f>IF(ISBLANK($J$755),"",IF(ISBLANK($L$755),"",IF(Dez!$E72&gt;=$J$755,IF(Dez!$E72&lt;=$L$755,COUNTIF(Dez!L72:L72,"&gt;=0"),""),"")))</f>
        <v/>
      </c>
      <c r="J751" s="300"/>
      <c r="K751" s="300"/>
      <c r="L751" s="300"/>
      <c r="M751" s="302"/>
    </row>
    <row r="752" spans="1:13" ht="9.9499999999999993" hidden="1" customHeight="1" x14ac:dyDescent="0.2">
      <c r="A752" s="301"/>
      <c r="B752" s="305"/>
      <c r="C752" s="305" t="str">
        <f>IF(ISBLANK($J$755),"",IF(ISBLANK($L$755),"",IF(Dez!$E73&gt;=$J$755,IF(Dez!$E73&lt;=$L$755,IF(ISBLANK(Dez!G73),"",Dez!G73),""),"")))</f>
        <v/>
      </c>
      <c r="D752" s="305"/>
      <c r="E752" s="305" t="str">
        <f>IF(ISBLANK($J$755),"",IF(ISBLANK($L$755),"",IF(Dez!$E73&gt;=$J$755,IF(Dez!$E73&lt;=$L$755,IF(ISBLANK(Dez!R73),"",Dez!R73),""),"")))</f>
        <v/>
      </c>
      <c r="F752" s="307" t="str">
        <f>IF(ISBLANK($J$755),"",IF(ISBLANK($L$755),"",IF(Dez!$E73&gt;=$J$755,IF(Dez!$E73&lt;=$L$755,IF(ISBLANK(Dez!S73),"",Dez!S73),""),"")))</f>
        <v/>
      </c>
      <c r="G752" s="308" t="str">
        <f t="shared" si="46"/>
        <v/>
      </c>
      <c r="H752" s="309" t="str">
        <f t="shared" si="47"/>
        <v/>
      </c>
      <c r="I752" s="310" t="str">
        <f>IF(ISBLANK($J$755),"",IF(ISBLANK($L$755),"",IF(Dez!$E73&gt;=$J$755,IF(Dez!$E73&lt;=$L$755,COUNTIF(Dez!L73:L73,"&gt;=0"),""),"")))</f>
        <v/>
      </c>
      <c r="J752" s="300"/>
      <c r="K752" s="300"/>
      <c r="L752" s="300"/>
      <c r="M752" s="302"/>
    </row>
    <row r="753" spans="1:13" ht="12.75" customHeight="1" x14ac:dyDescent="0.2">
      <c r="A753" s="788"/>
      <c r="B753" s="789"/>
      <c r="C753" s="789"/>
      <c r="D753" s="789"/>
      <c r="E753" s="789"/>
      <c r="F753" s="789"/>
      <c r="G753" s="789"/>
      <c r="H753" s="789"/>
      <c r="I753" s="789"/>
      <c r="J753" s="789"/>
      <c r="K753" s="789"/>
      <c r="L753" s="789"/>
      <c r="M753" s="790"/>
    </row>
    <row r="754" spans="1:13" ht="27.95" customHeight="1" x14ac:dyDescent="0.2">
      <c r="A754" s="791" t="s">
        <v>201</v>
      </c>
      <c r="B754" s="792"/>
      <c r="C754" s="792"/>
      <c r="D754" s="792"/>
      <c r="E754" s="792"/>
      <c r="F754" s="792"/>
      <c r="G754" s="792"/>
      <c r="H754" s="792"/>
      <c r="I754" s="792"/>
      <c r="J754" s="792"/>
      <c r="K754" s="792"/>
      <c r="L754" s="792"/>
      <c r="M754" s="793"/>
    </row>
    <row r="755" spans="1:13" ht="27.95" customHeight="1" x14ac:dyDescent="0.2">
      <c r="A755" s="301"/>
      <c r="B755" s="168" t="s">
        <v>198</v>
      </c>
      <c r="C755" s="173">
        <v>1</v>
      </c>
      <c r="D755" s="173">
        <v>1</v>
      </c>
      <c r="E755" s="169" t="s">
        <v>199</v>
      </c>
      <c r="F755" s="173">
        <v>31</v>
      </c>
      <c r="G755" s="173">
        <v>12</v>
      </c>
      <c r="H755" s="171"/>
      <c r="I755" s="171" t="s">
        <v>198</v>
      </c>
      <c r="J755" s="172">
        <f>DATE(Start!$D$26,IF(ISBLANK(D755),1,D755),IF(ISBLANK(C755),1,C755))</f>
        <v>45658</v>
      </c>
      <c r="K755" s="171" t="s">
        <v>199</v>
      </c>
      <c r="L755" s="172">
        <f>DATE(Start!$D$26,IF(ISBLANK(G755),12,G755),IF(ISBLANK(F755),31,F755))</f>
        <v>46022</v>
      </c>
      <c r="M755" s="302"/>
    </row>
    <row r="756" spans="1:13" ht="27.95" customHeight="1" x14ac:dyDescent="0.2">
      <c r="A756" s="301"/>
      <c r="B756" s="108" t="s">
        <v>149</v>
      </c>
      <c r="C756" s="303"/>
      <c r="D756" s="303"/>
      <c r="E756" s="109">
        <f>SUM(E9:E752)</f>
        <v>0</v>
      </c>
      <c r="F756" s="110">
        <f>SUM(F9:F752)</f>
        <v>0</v>
      </c>
      <c r="G756" s="111"/>
      <c r="H756" s="109"/>
      <c r="I756" s="112">
        <f>SUM(I9:I752)</f>
        <v>0</v>
      </c>
      <c r="J756" s="113" t="str">
        <f>IF(I756=1,"Lauf","Läufe")</f>
        <v>Läufe</v>
      </c>
      <c r="K756" s="109"/>
      <c r="L756" s="114"/>
      <c r="M756" s="302"/>
    </row>
    <row r="757" spans="1:13" ht="27.95" customHeight="1" x14ac:dyDescent="0.2">
      <c r="A757" s="301"/>
      <c r="B757" s="108" t="s">
        <v>160</v>
      </c>
      <c r="C757" s="303" t="str">
        <f>IF(ISERROR(HARMEAN(C9:C39,C71:C101,C133:C163,C195:C225,C257:C287,C319:C349,C381:C411,C443:C473,C505:C535,C567:C597,C629:C659,C691:C721)),"",HARMEAN(C9:C39,C71:C101,C133:C163,C195:C225,C257:C287,C319:C349,C381:C411,C443:C473,C505:C535,C567:C597,C629:C659,C691:C721))</f>
        <v/>
      </c>
      <c r="D757" s="303" t="str">
        <f>IF(ISERROR(HARMEAN(D9:D39,D71:D101,D133:D163,D195:D225,D257:D287,D319:D349,D381:D411,D443:D473,D505:D535,D567:D597,D629:D659,D691:D721)),"",HARMEAN(D9:D39,D71:D101,D133:D163,D195:D225,D257:D287,D319:D349,D381:D411,D443:D473,D505:D535,D567:D597,D629:D659,D691:D721))</f>
        <v/>
      </c>
      <c r="E757" s="109"/>
      <c r="F757" s="110"/>
      <c r="G757" s="111" t="str">
        <f>IF(F756=0,"",IF(E756=0,"",F756/E756))</f>
        <v/>
      </c>
      <c r="H757" s="109" t="str">
        <f>IF(E756=0,"",IF(F756=0,"",E756/F756/24))</f>
        <v/>
      </c>
      <c r="I757" s="112"/>
      <c r="J757" s="115" t="str">
        <f>IF(I756&gt;0,"durchschnittlich","")</f>
        <v/>
      </c>
      <c r="K757" s="109" t="str">
        <f>IF(E756=0,"",IF(I756=0,"",E756/I756))</f>
        <v/>
      </c>
      <c r="L757" s="114" t="str">
        <f>IF(I756=0,"","km")</f>
        <v/>
      </c>
      <c r="M757" s="302"/>
    </row>
    <row r="758" spans="1:13" ht="27.95" customHeight="1" x14ac:dyDescent="0.2">
      <c r="A758" s="301"/>
      <c r="B758" s="108" t="s">
        <v>136</v>
      </c>
      <c r="C758" s="303">
        <f>MIN(C9:C39,C71:C101,C133:C163,C195:C225,C257:C287,C319:C349,C381:C411,C443:C473,C505:C535,C567:C597,C629:C659,C691:C721)</f>
        <v>0</v>
      </c>
      <c r="D758" s="303">
        <f>MIN(D9:D39,D71:D101,D133:D163,D195:D225,D257:D287,D319:D349,D381:D411,D443:D473,D505:D535,D567:D597,D629:D659,D691:D721)</f>
        <v>0</v>
      </c>
      <c r="E758" s="109">
        <f>MIN(E9:E752)</f>
        <v>0</v>
      </c>
      <c r="F758" s="116">
        <f>MIN(F9:F752)</f>
        <v>0</v>
      </c>
      <c r="G758" s="111">
        <f>MIN(G9:G752)</f>
        <v>0</v>
      </c>
      <c r="H758" s="109">
        <f>MIN(H9:H752)</f>
        <v>0</v>
      </c>
      <c r="I758" s="112"/>
      <c r="J758" s="115"/>
      <c r="K758" s="109"/>
      <c r="L758" s="114"/>
      <c r="M758" s="302"/>
    </row>
    <row r="759" spans="1:13" ht="27.95" customHeight="1" x14ac:dyDescent="0.2">
      <c r="A759" s="301"/>
      <c r="B759" s="108" t="s">
        <v>137</v>
      </c>
      <c r="C759" s="303">
        <f>MAX(C9:C39,C71:C101,C133:C163,C195:C225,C257:C287,C319:C349,C381:C411,C443:C473,C505:C535,C567:C597,C629:C659,C691:C721)</f>
        <v>0</v>
      </c>
      <c r="D759" s="303">
        <f>MAX(D9:D39,D71:D101,D133:D163,D195:D225,D257:D287,D319:D349,D381:D411,D443:D473,D505:D535,D567:D597,D629:D659,D691:D721)</f>
        <v>0</v>
      </c>
      <c r="E759" s="109">
        <f>MAX(E9:E752)</f>
        <v>0</v>
      </c>
      <c r="F759" s="116">
        <f>MAX(F9:F752)</f>
        <v>0</v>
      </c>
      <c r="G759" s="111">
        <f>MAX(G9:G752)</f>
        <v>0</v>
      </c>
      <c r="H759" s="109">
        <f>MAX(H9:H752)</f>
        <v>0</v>
      </c>
      <c r="I759" s="112"/>
      <c r="J759" s="115"/>
      <c r="K759" s="109"/>
      <c r="L759" s="114"/>
      <c r="M759" s="302"/>
    </row>
    <row r="760" spans="1:13" ht="12.75" customHeight="1" x14ac:dyDescent="0.2">
      <c r="A760" s="788"/>
      <c r="B760" s="789"/>
      <c r="C760" s="789"/>
      <c r="D760" s="789"/>
      <c r="E760" s="789"/>
      <c r="F760" s="789"/>
      <c r="G760" s="789"/>
      <c r="H760" s="789"/>
      <c r="I760" s="789"/>
      <c r="J760" s="789"/>
      <c r="K760" s="789"/>
      <c r="L760" s="789"/>
      <c r="M760" s="790"/>
    </row>
    <row r="761" spans="1:13" ht="9.9499999999999993" hidden="1" customHeight="1" x14ac:dyDescent="0.2">
      <c r="A761" s="301"/>
      <c r="B761" s="300" t="s">
        <v>123</v>
      </c>
      <c r="C761" s="305" t="str">
        <f>IF(ISBLANK($J$1506),"",IF(ISBLANK($L$1506),"",IF(Jan!$E9&gt;=$J$1506,IF(Jan!$E9&lt;=$L$1506,IF(ISBLANK(Jan!G9),"",Jan!G9),""),"")))</f>
        <v/>
      </c>
      <c r="D761" s="305" t="str">
        <f>IF(ISBLANK($J$1506),"",IF(ISBLANK($L$1506),"",IF(Jan!$E9&gt;=$J$1506,IF(Jan!$E9&lt;=$L$1506,IF(ISBLANK(Jan!I9),"",Jan!I9),""),"")))</f>
        <v/>
      </c>
      <c r="E761" s="305" t="str">
        <f>IF(ISBLANK($J$1506),"",IF(ISBLANK($L$1506),"",IF(Jan!$E9&gt;=$J$1506,IF(Jan!$E9&lt;=$L$1506,IF(ISBLANK(Jan!R9),"",Jan!R9),""),"")))</f>
        <v/>
      </c>
      <c r="F761" s="307" t="str">
        <f>IF(ISBLANK($J$1506),"",IF(ISBLANK($L$1506),"",IF(Jan!$E9&gt;=$J$1506,IF(Jan!$E9&lt;=$L$1506,IF(ISBLANK(Jan!S9),"",Jan!S9),""),"")))</f>
        <v/>
      </c>
      <c r="G761" s="308" t="str">
        <f>IF(ISNUMBER(F761),IF(F761=0,"",IF(E761=0,"",F761/E761)),"")</f>
        <v/>
      </c>
      <c r="H761" s="309" t="str">
        <f>IF(ISNUMBER(G761),IF(G761=0,"",IF(F761=0,"",E761/F761/24)),"")</f>
        <v/>
      </c>
      <c r="I761" s="310">
        <f>IF(ISBLANK($J$1506),"",IF(ISBLANK($L$1506),"",IF(Jan!$E9&gt;=$J$1506,IF(Jan!$E9&lt;=$L$1506,COUNTIF(Jan!L9:L9,"&gt;=0"),""),"")))</f>
        <v>0</v>
      </c>
      <c r="J761" s="300"/>
      <c r="K761" s="300"/>
      <c r="L761" s="300"/>
      <c r="M761" s="302"/>
    </row>
    <row r="762" spans="1:13" ht="9.9499999999999993" hidden="1" customHeight="1" x14ac:dyDescent="0.2">
      <c r="A762" s="301"/>
      <c r="B762" s="300"/>
      <c r="C762" s="305" t="str">
        <f>IF(ISBLANK($J$1506),"",IF(ISBLANK($L$1506),"",IF(Jan!$E10&gt;=$J$1506,IF(Jan!$E10&lt;=$L$1506,IF(ISBLANK(Jan!G10),"",Jan!G10),""),"")))</f>
        <v/>
      </c>
      <c r="D762" s="305" t="str">
        <f>IF(ISBLANK($J$1506),"",IF(ISBLANK($L$1506),"",IF(Jan!$E10&gt;=$J$1506,IF(Jan!$E10&lt;=$L$1506,IF(ISBLANK(Jan!I10),"",Jan!I10),""),"")))</f>
        <v/>
      </c>
      <c r="E762" s="305" t="str">
        <f>IF(ISBLANK($J$1506),"",IF(ISBLANK($L$1506),"",IF(Jan!$E10&gt;=$J$1506,IF(Jan!$E10&lt;=$L$1506,IF(ISBLANK(Jan!R10),"",Jan!R10),""),"")))</f>
        <v/>
      </c>
      <c r="F762" s="307" t="str">
        <f>IF(ISBLANK($J$1506),"",IF(ISBLANK($L$1506),"",IF(Jan!$E10&gt;=$J$1506,IF(Jan!$E10&lt;=$L$1506,IF(ISBLANK(Jan!S10),"",Jan!S10),""),"")))</f>
        <v/>
      </c>
      <c r="G762" s="308" t="str">
        <f t="shared" ref="G762:G791" si="48">IF(ISNUMBER(F762),IF(F762=0,"",IF(E762=0,"",F762/E762)),"")</f>
        <v/>
      </c>
      <c r="H762" s="309" t="str">
        <f t="shared" ref="H762:H791" si="49">IF(ISNUMBER(G762),IF(G762=0,"",IF(F762=0,"",E762/F762/24)),"")</f>
        <v/>
      </c>
      <c r="I762" s="310">
        <f>IF(ISBLANK($J$1506),"",IF(ISBLANK($L$1506),"",IF(Jan!$E10&gt;=$J$1506,IF(Jan!$E10&lt;=$L$1506,COUNTIF(Jan!L10:L10,"&gt;=0"),""),"")))</f>
        <v>0</v>
      </c>
      <c r="J762" s="300"/>
      <c r="K762" s="300"/>
      <c r="L762" s="300"/>
      <c r="M762" s="302"/>
    </row>
    <row r="763" spans="1:13" ht="9.9499999999999993" hidden="1" customHeight="1" x14ac:dyDescent="0.2">
      <c r="A763" s="301"/>
      <c r="B763" s="300"/>
      <c r="C763" s="305" t="str">
        <f>IF(ISBLANK($J$1506),"",IF(ISBLANK($L$1506),"",IF(Jan!$E11&gt;=$J$1506,IF(Jan!$E11&lt;=$L$1506,IF(ISBLANK(Jan!G11),"",Jan!G11),""),"")))</f>
        <v/>
      </c>
      <c r="D763" s="305" t="str">
        <f>IF(ISBLANK($J$1506),"",IF(ISBLANK($L$1506),"",IF(Jan!$E11&gt;=$J$1506,IF(Jan!$E11&lt;=$L$1506,IF(ISBLANK(Jan!I11),"",Jan!I11),""),"")))</f>
        <v/>
      </c>
      <c r="E763" s="305" t="str">
        <f>IF(ISBLANK($J$1506),"",IF(ISBLANK($L$1506),"",IF(Jan!$E11&gt;=$J$1506,IF(Jan!$E11&lt;=$L$1506,IF(ISBLANK(Jan!R11),"",Jan!R11),""),"")))</f>
        <v/>
      </c>
      <c r="F763" s="307" t="str">
        <f>IF(ISBLANK($J$1506),"",IF(ISBLANK($L$1506),"",IF(Jan!$E11&gt;=$J$1506,IF(Jan!$E11&lt;=$L$1506,IF(ISBLANK(Jan!S11),"",Jan!S11),""),"")))</f>
        <v/>
      </c>
      <c r="G763" s="308" t="str">
        <f t="shared" si="48"/>
        <v/>
      </c>
      <c r="H763" s="309" t="str">
        <f t="shared" si="49"/>
        <v/>
      </c>
      <c r="I763" s="310">
        <f>IF(ISBLANK($J$1506),"",IF(ISBLANK($L$1506),"",IF(Jan!$E11&gt;=$J$1506,IF(Jan!$E11&lt;=$L$1506,COUNTIF(Jan!L11:L11,"&gt;=0"),""),"")))</f>
        <v>0</v>
      </c>
      <c r="J763" s="300"/>
      <c r="K763" s="300"/>
      <c r="L763" s="300"/>
      <c r="M763" s="302"/>
    </row>
    <row r="764" spans="1:13" ht="9.9499999999999993" hidden="1" customHeight="1" x14ac:dyDescent="0.2">
      <c r="A764" s="301"/>
      <c r="B764" s="300"/>
      <c r="C764" s="305" t="str">
        <f>IF(ISBLANK($J$1506),"",IF(ISBLANK($L$1506),"",IF(Jan!$E12&gt;=$J$1506,IF(Jan!$E12&lt;=$L$1506,IF(ISBLANK(Jan!G12),"",Jan!G12),""),"")))</f>
        <v/>
      </c>
      <c r="D764" s="305" t="str">
        <f>IF(ISBLANK($J$1506),"",IF(ISBLANK($L$1506),"",IF(Jan!$E12&gt;=$J$1506,IF(Jan!$E12&lt;=$L$1506,IF(ISBLANK(Jan!I12),"",Jan!I12),""),"")))</f>
        <v/>
      </c>
      <c r="E764" s="305" t="str">
        <f>IF(ISBLANK($J$1506),"",IF(ISBLANK($L$1506),"",IF(Jan!$E12&gt;=$J$1506,IF(Jan!$E12&lt;=$L$1506,IF(ISBLANK(Jan!R12),"",Jan!R12),""),"")))</f>
        <v/>
      </c>
      <c r="F764" s="307" t="str">
        <f>IF(ISBLANK($J$1506),"",IF(ISBLANK($L$1506),"",IF(Jan!$E12&gt;=$J$1506,IF(Jan!$E12&lt;=$L$1506,IF(ISBLANK(Jan!S12),"",Jan!S12),""),"")))</f>
        <v/>
      </c>
      <c r="G764" s="308" t="str">
        <f t="shared" si="48"/>
        <v/>
      </c>
      <c r="H764" s="309" t="str">
        <f t="shared" si="49"/>
        <v/>
      </c>
      <c r="I764" s="310">
        <f>IF(ISBLANK($J$1506),"",IF(ISBLANK($L$1506),"",IF(Jan!$E12&gt;=$J$1506,IF(Jan!$E12&lt;=$L$1506,COUNTIF(Jan!L12:L12,"&gt;=0"),""),"")))</f>
        <v>0</v>
      </c>
      <c r="J764" s="300"/>
      <c r="K764" s="300"/>
      <c r="L764" s="300"/>
      <c r="M764" s="302"/>
    </row>
    <row r="765" spans="1:13" ht="9.9499999999999993" hidden="1" customHeight="1" x14ac:dyDescent="0.2">
      <c r="A765" s="301"/>
      <c r="B765" s="300"/>
      <c r="C765" s="305" t="str">
        <f>IF(ISBLANK($J$1506),"",IF(ISBLANK($L$1506),"",IF(Jan!$E13&gt;=$J$1506,IF(Jan!$E13&lt;=$L$1506,IF(ISBLANK(Jan!G13),"",Jan!G13),""),"")))</f>
        <v/>
      </c>
      <c r="D765" s="305" t="str">
        <f>IF(ISBLANK($J$1506),"",IF(ISBLANK($L$1506),"",IF(Jan!$E13&gt;=$J$1506,IF(Jan!$E13&lt;=$L$1506,IF(ISBLANK(Jan!I13),"",Jan!I13),""),"")))</f>
        <v/>
      </c>
      <c r="E765" s="305" t="str">
        <f>IF(ISBLANK($J$1506),"",IF(ISBLANK($L$1506),"",IF(Jan!$E13&gt;=$J$1506,IF(Jan!$E13&lt;=$L$1506,IF(ISBLANK(Jan!R13),"",Jan!R13),""),"")))</f>
        <v/>
      </c>
      <c r="F765" s="307" t="str">
        <f>IF(ISBLANK($J$1506),"",IF(ISBLANK($L$1506),"",IF(Jan!$E13&gt;=$J$1506,IF(Jan!$E13&lt;=$L$1506,IF(ISBLANK(Jan!S13),"",Jan!S13),""),"")))</f>
        <v/>
      </c>
      <c r="G765" s="308" t="str">
        <f t="shared" si="48"/>
        <v/>
      </c>
      <c r="H765" s="309" t="str">
        <f t="shared" si="49"/>
        <v/>
      </c>
      <c r="I765" s="310">
        <f>IF(ISBLANK($J$1506),"",IF(ISBLANK($L$1506),"",IF(Jan!$E13&gt;=$J$1506,IF(Jan!$E13&lt;=$L$1506,COUNTIF(Jan!L13:L13,"&gt;=0"),""),"")))</f>
        <v>0</v>
      </c>
      <c r="J765" s="300"/>
      <c r="K765" s="300"/>
      <c r="L765" s="300"/>
      <c r="M765" s="302"/>
    </row>
    <row r="766" spans="1:13" ht="9.9499999999999993" hidden="1" customHeight="1" x14ac:dyDescent="0.2">
      <c r="A766" s="301"/>
      <c r="B766" s="300"/>
      <c r="C766" s="305" t="str">
        <f>IF(ISBLANK($J$1506),"",IF(ISBLANK($L$1506),"",IF(Jan!$E14&gt;=$J$1506,IF(Jan!$E14&lt;=$L$1506,IF(ISBLANK(Jan!G14),"",Jan!G14),""),"")))</f>
        <v/>
      </c>
      <c r="D766" s="305" t="str">
        <f>IF(ISBLANK($J$1506),"",IF(ISBLANK($L$1506),"",IF(Jan!$E14&gt;=$J$1506,IF(Jan!$E14&lt;=$L$1506,IF(ISBLANK(Jan!I14),"",Jan!I14),""),"")))</f>
        <v/>
      </c>
      <c r="E766" s="305" t="str">
        <f>IF(ISBLANK($J$1506),"",IF(ISBLANK($L$1506),"",IF(Jan!$E14&gt;=$J$1506,IF(Jan!$E14&lt;=$L$1506,IF(ISBLANK(Jan!R14),"",Jan!R14),""),"")))</f>
        <v/>
      </c>
      <c r="F766" s="307" t="str">
        <f>IF(ISBLANK($J$1506),"",IF(ISBLANK($L$1506),"",IF(Jan!$E14&gt;=$J$1506,IF(Jan!$E14&lt;=$L$1506,IF(ISBLANK(Jan!S14),"",Jan!S14),""),"")))</f>
        <v/>
      </c>
      <c r="G766" s="308" t="str">
        <f t="shared" si="48"/>
        <v/>
      </c>
      <c r="H766" s="309" t="str">
        <f t="shared" si="49"/>
        <v/>
      </c>
      <c r="I766" s="310">
        <f>IF(ISBLANK($J$1506),"",IF(ISBLANK($L$1506),"",IF(Jan!$E14&gt;=$J$1506,IF(Jan!$E14&lt;=$L$1506,COUNTIF(Jan!L14:L14,"&gt;=0"),""),"")))</f>
        <v>0</v>
      </c>
      <c r="J766" s="300"/>
      <c r="K766" s="300"/>
      <c r="L766" s="300"/>
      <c r="M766" s="302"/>
    </row>
    <row r="767" spans="1:13" ht="9.9499999999999993" hidden="1" customHeight="1" x14ac:dyDescent="0.2">
      <c r="A767" s="301"/>
      <c r="B767" s="300"/>
      <c r="C767" s="305" t="str">
        <f>IF(ISBLANK($J$1506),"",IF(ISBLANK($L$1506),"",IF(Jan!$E15&gt;=$J$1506,IF(Jan!$E15&lt;=$L$1506,IF(ISBLANK(Jan!G15),"",Jan!G15),""),"")))</f>
        <v/>
      </c>
      <c r="D767" s="305" t="str">
        <f>IF(ISBLANK($J$1506),"",IF(ISBLANK($L$1506),"",IF(Jan!$E15&gt;=$J$1506,IF(Jan!$E15&lt;=$L$1506,IF(ISBLANK(Jan!I15),"",Jan!I15),""),"")))</f>
        <v/>
      </c>
      <c r="E767" s="305" t="str">
        <f>IF(ISBLANK($J$1506),"",IF(ISBLANK($L$1506),"",IF(Jan!$E15&gt;=$J$1506,IF(Jan!$E15&lt;=$L$1506,IF(ISBLANK(Jan!R15),"",Jan!R15),""),"")))</f>
        <v/>
      </c>
      <c r="F767" s="307" t="str">
        <f>IF(ISBLANK($J$1506),"",IF(ISBLANK($L$1506),"",IF(Jan!$E15&gt;=$J$1506,IF(Jan!$E15&lt;=$L$1506,IF(ISBLANK(Jan!S15),"",Jan!S15),""),"")))</f>
        <v/>
      </c>
      <c r="G767" s="308" t="str">
        <f t="shared" si="48"/>
        <v/>
      </c>
      <c r="H767" s="309" t="str">
        <f t="shared" si="49"/>
        <v/>
      </c>
      <c r="I767" s="310">
        <f>IF(ISBLANK($J$1506),"",IF(ISBLANK($L$1506),"",IF(Jan!$E15&gt;=$J$1506,IF(Jan!$E15&lt;=$L$1506,COUNTIF(Jan!L15:L15,"&gt;=0"),""),"")))</f>
        <v>0</v>
      </c>
      <c r="J767" s="300"/>
      <c r="K767" s="300"/>
      <c r="L767" s="300"/>
      <c r="M767" s="302"/>
    </row>
    <row r="768" spans="1:13" ht="9.9499999999999993" hidden="1" customHeight="1" x14ac:dyDescent="0.2">
      <c r="A768" s="301"/>
      <c r="B768" s="300"/>
      <c r="C768" s="305" t="str">
        <f>IF(ISBLANK($J$1506),"",IF(ISBLANK($L$1506),"",IF(Jan!$E16&gt;=$J$1506,IF(Jan!$E16&lt;=$L$1506,IF(ISBLANK(Jan!G16),"",Jan!G16),""),"")))</f>
        <v/>
      </c>
      <c r="D768" s="305" t="str">
        <f>IF(ISBLANK($J$1506),"",IF(ISBLANK($L$1506),"",IF(Jan!$E16&gt;=$J$1506,IF(Jan!$E16&lt;=$L$1506,IF(ISBLANK(Jan!I16),"",Jan!I16),""),"")))</f>
        <v/>
      </c>
      <c r="E768" s="305" t="str">
        <f>IF(ISBLANK($J$1506),"",IF(ISBLANK($L$1506),"",IF(Jan!$E16&gt;=$J$1506,IF(Jan!$E16&lt;=$L$1506,IF(ISBLANK(Jan!R16),"",Jan!R16),""),"")))</f>
        <v/>
      </c>
      <c r="F768" s="307" t="str">
        <f>IF(ISBLANK($J$1506),"",IF(ISBLANK($L$1506),"",IF(Jan!$E16&gt;=$J$1506,IF(Jan!$E16&lt;=$L$1506,IF(ISBLANK(Jan!S16),"",Jan!S16),""),"")))</f>
        <v/>
      </c>
      <c r="G768" s="308" t="str">
        <f t="shared" si="48"/>
        <v/>
      </c>
      <c r="H768" s="309" t="str">
        <f t="shared" si="49"/>
        <v/>
      </c>
      <c r="I768" s="310">
        <f>IF(ISBLANK($J$1506),"",IF(ISBLANK($L$1506),"",IF(Jan!$E16&gt;=$J$1506,IF(Jan!$E16&lt;=$L$1506,COUNTIF(Jan!L16:L16,"&gt;=0"),""),"")))</f>
        <v>0</v>
      </c>
      <c r="J768" s="300"/>
      <c r="K768" s="300"/>
      <c r="L768" s="300"/>
      <c r="M768" s="302"/>
    </row>
    <row r="769" spans="1:13" ht="9.9499999999999993" hidden="1" customHeight="1" x14ac:dyDescent="0.2">
      <c r="A769" s="301"/>
      <c r="B769" s="300"/>
      <c r="C769" s="305" t="str">
        <f>IF(ISBLANK($J$1506),"",IF(ISBLANK($L$1506),"",IF(Jan!$E17&gt;=$J$1506,IF(Jan!$E17&lt;=$L$1506,IF(ISBLANK(Jan!G17),"",Jan!G17),""),"")))</f>
        <v/>
      </c>
      <c r="D769" s="305" t="str">
        <f>IF(ISBLANK($J$1506),"",IF(ISBLANK($L$1506),"",IF(Jan!$E17&gt;=$J$1506,IF(Jan!$E17&lt;=$L$1506,IF(ISBLANK(Jan!I17),"",Jan!I17),""),"")))</f>
        <v/>
      </c>
      <c r="E769" s="305" t="str">
        <f>IF(ISBLANK($J$1506),"",IF(ISBLANK($L$1506),"",IF(Jan!$E17&gt;=$J$1506,IF(Jan!$E17&lt;=$L$1506,IF(ISBLANK(Jan!R17),"",Jan!R17),""),"")))</f>
        <v/>
      </c>
      <c r="F769" s="307" t="str">
        <f>IF(ISBLANK($J$1506),"",IF(ISBLANK($L$1506),"",IF(Jan!$E17&gt;=$J$1506,IF(Jan!$E17&lt;=$L$1506,IF(ISBLANK(Jan!S17),"",Jan!S17),""),"")))</f>
        <v/>
      </c>
      <c r="G769" s="308" t="str">
        <f t="shared" si="48"/>
        <v/>
      </c>
      <c r="H769" s="309" t="str">
        <f t="shared" si="49"/>
        <v/>
      </c>
      <c r="I769" s="310">
        <f>IF(ISBLANK($J$1506),"",IF(ISBLANK($L$1506),"",IF(Jan!$E17&gt;=$J$1506,IF(Jan!$E17&lt;=$L$1506,COUNTIF(Jan!L17:L17,"&gt;=0"),""),"")))</f>
        <v>0</v>
      </c>
      <c r="J769" s="300"/>
      <c r="K769" s="300"/>
      <c r="L769" s="300"/>
      <c r="M769" s="302"/>
    </row>
    <row r="770" spans="1:13" ht="9.9499999999999993" hidden="1" customHeight="1" x14ac:dyDescent="0.2">
      <c r="A770" s="301"/>
      <c r="B770" s="300"/>
      <c r="C770" s="305" t="str">
        <f>IF(ISBLANK($J$1506),"",IF(ISBLANK($L$1506),"",IF(Jan!$E18&gt;=$J$1506,IF(Jan!$E18&lt;=$L$1506,IF(ISBLANK(Jan!G18),"",Jan!G18),""),"")))</f>
        <v/>
      </c>
      <c r="D770" s="305" t="str">
        <f>IF(ISBLANK($J$1506),"",IF(ISBLANK($L$1506),"",IF(Jan!$E18&gt;=$J$1506,IF(Jan!$E18&lt;=$L$1506,IF(ISBLANK(Jan!I18),"",Jan!I18),""),"")))</f>
        <v/>
      </c>
      <c r="E770" s="305" t="str">
        <f>IF(ISBLANK($J$1506),"",IF(ISBLANK($L$1506),"",IF(Jan!$E18&gt;=$J$1506,IF(Jan!$E18&lt;=$L$1506,IF(ISBLANK(Jan!R18),"",Jan!R18),""),"")))</f>
        <v/>
      </c>
      <c r="F770" s="307" t="str">
        <f>IF(ISBLANK($J$1506),"",IF(ISBLANK($L$1506),"",IF(Jan!$E18&gt;=$J$1506,IF(Jan!$E18&lt;=$L$1506,IF(ISBLANK(Jan!S18),"",Jan!S18),""),"")))</f>
        <v/>
      </c>
      <c r="G770" s="308" t="str">
        <f t="shared" si="48"/>
        <v/>
      </c>
      <c r="H770" s="309" t="str">
        <f t="shared" si="49"/>
        <v/>
      </c>
      <c r="I770" s="310">
        <f>IF(ISBLANK($J$1506),"",IF(ISBLANK($L$1506),"",IF(Jan!$E18&gt;=$J$1506,IF(Jan!$E18&lt;=$L$1506,COUNTIF(Jan!L18:L18,"&gt;=0"),""),"")))</f>
        <v>0</v>
      </c>
      <c r="J770" s="300"/>
      <c r="K770" s="300"/>
      <c r="L770" s="300"/>
      <c r="M770" s="302"/>
    </row>
    <row r="771" spans="1:13" ht="9.9499999999999993" hidden="1" customHeight="1" x14ac:dyDescent="0.2">
      <c r="A771" s="301"/>
      <c r="B771" s="300"/>
      <c r="C771" s="305" t="str">
        <f>IF(ISBLANK($J$1506),"",IF(ISBLANK($L$1506),"",IF(Jan!$E19&gt;=$J$1506,IF(Jan!$E19&lt;=$L$1506,IF(ISBLANK(Jan!G19),"",Jan!G19),""),"")))</f>
        <v/>
      </c>
      <c r="D771" s="305" t="str">
        <f>IF(ISBLANK($J$1506),"",IF(ISBLANK($L$1506),"",IF(Jan!$E19&gt;=$J$1506,IF(Jan!$E19&lt;=$L$1506,IF(ISBLANK(Jan!I19),"",Jan!I19),""),"")))</f>
        <v/>
      </c>
      <c r="E771" s="305" t="str">
        <f>IF(ISBLANK($J$1506),"",IF(ISBLANK($L$1506),"",IF(Jan!$E19&gt;=$J$1506,IF(Jan!$E19&lt;=$L$1506,IF(ISBLANK(Jan!R19),"",Jan!R19),""),"")))</f>
        <v/>
      </c>
      <c r="F771" s="307" t="str">
        <f>IF(ISBLANK($J$1506),"",IF(ISBLANK($L$1506),"",IF(Jan!$E19&gt;=$J$1506,IF(Jan!$E19&lt;=$L$1506,IF(ISBLANK(Jan!S19),"",Jan!S19),""),"")))</f>
        <v/>
      </c>
      <c r="G771" s="308" t="str">
        <f t="shared" si="48"/>
        <v/>
      </c>
      <c r="H771" s="309" t="str">
        <f t="shared" si="49"/>
        <v/>
      </c>
      <c r="I771" s="310">
        <f>IF(ISBLANK($J$1506),"",IF(ISBLANK($L$1506),"",IF(Jan!$E19&gt;=$J$1506,IF(Jan!$E19&lt;=$L$1506,COUNTIF(Jan!L19:L19,"&gt;=0"),""),"")))</f>
        <v>0</v>
      </c>
      <c r="J771" s="300"/>
      <c r="K771" s="300"/>
      <c r="L771" s="300"/>
      <c r="M771" s="302"/>
    </row>
    <row r="772" spans="1:13" ht="9.9499999999999993" hidden="1" customHeight="1" x14ac:dyDescent="0.2">
      <c r="A772" s="301"/>
      <c r="B772" s="300"/>
      <c r="C772" s="305" t="str">
        <f>IF(ISBLANK($J$1506),"",IF(ISBLANK($L$1506),"",IF(Jan!$E20&gt;=$J$1506,IF(Jan!$E20&lt;=$L$1506,IF(ISBLANK(Jan!G20),"",Jan!G20),""),"")))</f>
        <v/>
      </c>
      <c r="D772" s="305" t="str">
        <f>IF(ISBLANK($J$1506),"",IF(ISBLANK($L$1506),"",IF(Jan!$E20&gt;=$J$1506,IF(Jan!$E20&lt;=$L$1506,IF(ISBLANK(Jan!I20),"",Jan!I20),""),"")))</f>
        <v/>
      </c>
      <c r="E772" s="305" t="str">
        <f>IF(ISBLANK($J$1506),"",IF(ISBLANK($L$1506),"",IF(Jan!$E20&gt;=$J$1506,IF(Jan!$E20&lt;=$L$1506,IF(ISBLANK(Jan!R20),"",Jan!R20),""),"")))</f>
        <v/>
      </c>
      <c r="F772" s="307" t="str">
        <f>IF(ISBLANK($J$1506),"",IF(ISBLANK($L$1506),"",IF(Jan!$E20&gt;=$J$1506,IF(Jan!$E20&lt;=$L$1506,IF(ISBLANK(Jan!S20),"",Jan!S20),""),"")))</f>
        <v/>
      </c>
      <c r="G772" s="308" t="str">
        <f t="shared" si="48"/>
        <v/>
      </c>
      <c r="H772" s="309" t="str">
        <f t="shared" si="49"/>
        <v/>
      </c>
      <c r="I772" s="310">
        <f>IF(ISBLANK($J$1506),"",IF(ISBLANK($L$1506),"",IF(Jan!$E20&gt;=$J$1506,IF(Jan!$E20&lt;=$L$1506,COUNTIF(Jan!L20:L20,"&gt;=0"),""),"")))</f>
        <v>0</v>
      </c>
      <c r="J772" s="300"/>
      <c r="K772" s="300"/>
      <c r="L772" s="300"/>
      <c r="M772" s="302"/>
    </row>
    <row r="773" spans="1:13" ht="9.9499999999999993" hidden="1" customHeight="1" x14ac:dyDescent="0.2">
      <c r="A773" s="301"/>
      <c r="B773" s="300"/>
      <c r="C773" s="305" t="str">
        <f>IF(ISBLANK($J$1506),"",IF(ISBLANK($L$1506),"",IF(Jan!$E21&gt;=$J$1506,IF(Jan!$E21&lt;=$L$1506,IF(ISBLANK(Jan!G21),"",Jan!G21),""),"")))</f>
        <v/>
      </c>
      <c r="D773" s="305" t="str">
        <f>IF(ISBLANK($J$1506),"",IF(ISBLANK($L$1506),"",IF(Jan!$E21&gt;=$J$1506,IF(Jan!$E21&lt;=$L$1506,IF(ISBLANK(Jan!I21),"",Jan!I21),""),"")))</f>
        <v/>
      </c>
      <c r="E773" s="305" t="str">
        <f>IF(ISBLANK($J$1506),"",IF(ISBLANK($L$1506),"",IF(Jan!$E21&gt;=$J$1506,IF(Jan!$E21&lt;=$L$1506,IF(ISBLANK(Jan!R21),"",Jan!R21),""),"")))</f>
        <v/>
      </c>
      <c r="F773" s="307" t="str">
        <f>IF(ISBLANK($J$1506),"",IF(ISBLANK($L$1506),"",IF(Jan!$E21&gt;=$J$1506,IF(Jan!$E21&lt;=$L$1506,IF(ISBLANK(Jan!S21),"",Jan!S21),""),"")))</f>
        <v/>
      </c>
      <c r="G773" s="308" t="str">
        <f t="shared" si="48"/>
        <v/>
      </c>
      <c r="H773" s="309" t="str">
        <f t="shared" si="49"/>
        <v/>
      </c>
      <c r="I773" s="310">
        <f>IF(ISBLANK($J$1506),"",IF(ISBLANK($L$1506),"",IF(Jan!$E21&gt;=$J$1506,IF(Jan!$E21&lt;=$L$1506,COUNTIF(Jan!L21:L21,"&gt;=0"),""),"")))</f>
        <v>0</v>
      </c>
      <c r="J773" s="300"/>
      <c r="K773" s="300"/>
      <c r="L773" s="300"/>
      <c r="M773" s="302"/>
    </row>
    <row r="774" spans="1:13" ht="9.9499999999999993" hidden="1" customHeight="1" x14ac:dyDescent="0.2">
      <c r="A774" s="301"/>
      <c r="B774" s="300"/>
      <c r="C774" s="305" t="str">
        <f>IF(ISBLANK($J$1506),"",IF(ISBLANK($L$1506),"",IF(Jan!$E22&gt;=$J$1506,IF(Jan!$E22&lt;=$L$1506,IF(ISBLANK(Jan!G22),"",Jan!G22),""),"")))</f>
        <v/>
      </c>
      <c r="D774" s="305" t="str">
        <f>IF(ISBLANK($J$1506),"",IF(ISBLANK($L$1506),"",IF(Jan!$E22&gt;=$J$1506,IF(Jan!$E22&lt;=$L$1506,IF(ISBLANK(Jan!I22),"",Jan!I22),""),"")))</f>
        <v/>
      </c>
      <c r="E774" s="305" t="str">
        <f>IF(ISBLANK($J$1506),"",IF(ISBLANK($L$1506),"",IF(Jan!$E22&gt;=$J$1506,IF(Jan!$E22&lt;=$L$1506,IF(ISBLANK(Jan!R22),"",Jan!R22),""),"")))</f>
        <v/>
      </c>
      <c r="F774" s="307" t="str">
        <f>IF(ISBLANK($J$1506),"",IF(ISBLANK($L$1506),"",IF(Jan!$E22&gt;=$J$1506,IF(Jan!$E22&lt;=$L$1506,IF(ISBLANK(Jan!S22),"",Jan!S22),""),"")))</f>
        <v/>
      </c>
      <c r="G774" s="308" t="str">
        <f t="shared" si="48"/>
        <v/>
      </c>
      <c r="H774" s="309" t="str">
        <f t="shared" si="49"/>
        <v/>
      </c>
      <c r="I774" s="310">
        <f>IF(ISBLANK($J$1506),"",IF(ISBLANK($L$1506),"",IF(Jan!$E22&gt;=$J$1506,IF(Jan!$E22&lt;=$L$1506,COUNTIF(Jan!L22:L22,"&gt;=0"),""),"")))</f>
        <v>0</v>
      </c>
      <c r="J774" s="300"/>
      <c r="K774" s="300"/>
      <c r="L774" s="300"/>
      <c r="M774" s="302"/>
    </row>
    <row r="775" spans="1:13" ht="9.9499999999999993" hidden="1" customHeight="1" x14ac:dyDescent="0.2">
      <c r="A775" s="301"/>
      <c r="B775" s="300"/>
      <c r="C775" s="305" t="str">
        <f>IF(ISBLANK($J$1506),"",IF(ISBLANK($L$1506),"",IF(Jan!$E23&gt;=$J$1506,IF(Jan!$E23&lt;=$L$1506,IF(ISBLANK(Jan!G23),"",Jan!G23),""),"")))</f>
        <v/>
      </c>
      <c r="D775" s="305" t="str">
        <f>IF(ISBLANK($J$1506),"",IF(ISBLANK($L$1506),"",IF(Jan!$E23&gt;=$J$1506,IF(Jan!$E23&lt;=$L$1506,IF(ISBLANK(Jan!I23),"",Jan!I23),""),"")))</f>
        <v/>
      </c>
      <c r="E775" s="305" t="str">
        <f>IF(ISBLANK($J$1506),"",IF(ISBLANK($L$1506),"",IF(Jan!$E23&gt;=$J$1506,IF(Jan!$E23&lt;=$L$1506,IF(ISBLANK(Jan!R23),"",Jan!R23),""),"")))</f>
        <v/>
      </c>
      <c r="F775" s="307" t="str">
        <f>IF(ISBLANK($J$1506),"",IF(ISBLANK($L$1506),"",IF(Jan!$E23&gt;=$J$1506,IF(Jan!$E23&lt;=$L$1506,IF(ISBLANK(Jan!S23),"",Jan!S23),""),"")))</f>
        <v/>
      </c>
      <c r="G775" s="308" t="str">
        <f t="shared" si="48"/>
        <v/>
      </c>
      <c r="H775" s="309" t="str">
        <f t="shared" si="49"/>
        <v/>
      </c>
      <c r="I775" s="310">
        <f>IF(ISBLANK($J$1506),"",IF(ISBLANK($L$1506),"",IF(Jan!$E23&gt;=$J$1506,IF(Jan!$E23&lt;=$L$1506,COUNTIF(Jan!L23:L23,"&gt;=0"),""),"")))</f>
        <v>0</v>
      </c>
      <c r="J775" s="300"/>
      <c r="K775" s="300"/>
      <c r="L775" s="300"/>
      <c r="M775" s="302"/>
    </row>
    <row r="776" spans="1:13" ht="9.9499999999999993" hidden="1" customHeight="1" x14ac:dyDescent="0.2">
      <c r="A776" s="301"/>
      <c r="B776" s="300"/>
      <c r="C776" s="305" t="str">
        <f>IF(ISBLANK($J$1506),"",IF(ISBLANK($L$1506),"",IF(Jan!$E24&gt;=$J$1506,IF(Jan!$E24&lt;=$L$1506,IF(ISBLANK(Jan!G24),"",Jan!G24),""),"")))</f>
        <v/>
      </c>
      <c r="D776" s="305" t="str">
        <f>IF(ISBLANK($J$1506),"",IF(ISBLANK($L$1506),"",IF(Jan!$E24&gt;=$J$1506,IF(Jan!$E24&lt;=$L$1506,IF(ISBLANK(Jan!I24),"",Jan!I24),""),"")))</f>
        <v/>
      </c>
      <c r="E776" s="305" t="str">
        <f>IF(ISBLANK($J$1506),"",IF(ISBLANK($L$1506),"",IF(Jan!$E24&gt;=$J$1506,IF(Jan!$E24&lt;=$L$1506,IF(ISBLANK(Jan!R24),"",Jan!R24),""),"")))</f>
        <v/>
      </c>
      <c r="F776" s="307" t="str">
        <f>IF(ISBLANK($J$1506),"",IF(ISBLANK($L$1506),"",IF(Jan!$E24&gt;=$J$1506,IF(Jan!$E24&lt;=$L$1506,IF(ISBLANK(Jan!S24),"",Jan!S24),""),"")))</f>
        <v/>
      </c>
      <c r="G776" s="308" t="str">
        <f t="shared" si="48"/>
        <v/>
      </c>
      <c r="H776" s="309" t="str">
        <f t="shared" si="49"/>
        <v/>
      </c>
      <c r="I776" s="310">
        <f>IF(ISBLANK($J$1506),"",IF(ISBLANK($L$1506),"",IF(Jan!$E24&gt;=$J$1506,IF(Jan!$E24&lt;=$L$1506,COUNTIF(Jan!L24:L24,"&gt;=0"),""),"")))</f>
        <v>0</v>
      </c>
      <c r="J776" s="300"/>
      <c r="K776" s="300"/>
      <c r="L776" s="300"/>
      <c r="M776" s="302"/>
    </row>
    <row r="777" spans="1:13" ht="9.9499999999999993" hidden="1" customHeight="1" x14ac:dyDescent="0.2">
      <c r="A777" s="301"/>
      <c r="B777" s="300"/>
      <c r="C777" s="305" t="str">
        <f>IF(ISBLANK($J$1506),"",IF(ISBLANK($L$1506),"",IF(Jan!$E25&gt;=$J$1506,IF(Jan!$E25&lt;=$L$1506,IF(ISBLANK(Jan!G25),"",Jan!G25),""),"")))</f>
        <v/>
      </c>
      <c r="D777" s="305" t="str">
        <f>IF(ISBLANK($J$1506),"",IF(ISBLANK($L$1506),"",IF(Jan!$E25&gt;=$J$1506,IF(Jan!$E25&lt;=$L$1506,IF(ISBLANK(Jan!I25),"",Jan!I25),""),"")))</f>
        <v/>
      </c>
      <c r="E777" s="305" t="str">
        <f>IF(ISBLANK($J$1506),"",IF(ISBLANK($L$1506),"",IF(Jan!$E25&gt;=$J$1506,IF(Jan!$E25&lt;=$L$1506,IF(ISBLANK(Jan!R25),"",Jan!R25),""),"")))</f>
        <v/>
      </c>
      <c r="F777" s="307" t="str">
        <f>IF(ISBLANK($J$1506),"",IF(ISBLANK($L$1506),"",IF(Jan!$E25&gt;=$J$1506,IF(Jan!$E25&lt;=$L$1506,IF(ISBLANK(Jan!S25),"",Jan!S25),""),"")))</f>
        <v/>
      </c>
      <c r="G777" s="308" t="str">
        <f t="shared" si="48"/>
        <v/>
      </c>
      <c r="H777" s="309" t="str">
        <f t="shared" si="49"/>
        <v/>
      </c>
      <c r="I777" s="310">
        <f>IF(ISBLANK($J$1506),"",IF(ISBLANK($L$1506),"",IF(Jan!$E25&gt;=$J$1506,IF(Jan!$E25&lt;=$L$1506,COUNTIF(Jan!L25:L25,"&gt;=0"),""),"")))</f>
        <v>0</v>
      </c>
      <c r="J777" s="300"/>
      <c r="K777" s="300"/>
      <c r="L777" s="300"/>
      <c r="M777" s="302"/>
    </row>
    <row r="778" spans="1:13" ht="9.9499999999999993" hidden="1" customHeight="1" x14ac:dyDescent="0.2">
      <c r="A778" s="301"/>
      <c r="B778" s="300"/>
      <c r="C778" s="305" t="str">
        <f>IF(ISBLANK($J$1506),"",IF(ISBLANK($L$1506),"",IF(Jan!$E26&gt;=$J$1506,IF(Jan!$E26&lt;=$L$1506,IF(ISBLANK(Jan!G26),"",Jan!G26),""),"")))</f>
        <v/>
      </c>
      <c r="D778" s="305" t="str">
        <f>IF(ISBLANK($J$1506),"",IF(ISBLANK($L$1506),"",IF(Jan!$E26&gt;=$J$1506,IF(Jan!$E26&lt;=$L$1506,IF(ISBLANK(Jan!I26),"",Jan!I26),""),"")))</f>
        <v/>
      </c>
      <c r="E778" s="305" t="str">
        <f>IF(ISBLANK($J$1506),"",IF(ISBLANK($L$1506),"",IF(Jan!$E26&gt;=$J$1506,IF(Jan!$E26&lt;=$L$1506,IF(ISBLANK(Jan!R26),"",Jan!R26),""),"")))</f>
        <v/>
      </c>
      <c r="F778" s="307" t="str">
        <f>IF(ISBLANK($J$1506),"",IF(ISBLANK($L$1506),"",IF(Jan!$E26&gt;=$J$1506,IF(Jan!$E26&lt;=$L$1506,IF(ISBLANK(Jan!S26),"",Jan!S26),""),"")))</f>
        <v/>
      </c>
      <c r="G778" s="308" t="str">
        <f t="shared" si="48"/>
        <v/>
      </c>
      <c r="H778" s="309" t="str">
        <f t="shared" si="49"/>
        <v/>
      </c>
      <c r="I778" s="310">
        <f>IF(ISBLANK($J$1506),"",IF(ISBLANK($L$1506),"",IF(Jan!$E26&gt;=$J$1506,IF(Jan!$E26&lt;=$L$1506,COUNTIF(Jan!L26:L26,"&gt;=0"),""),"")))</f>
        <v>0</v>
      </c>
      <c r="J778" s="300"/>
      <c r="K778" s="300"/>
      <c r="L778" s="300"/>
      <c r="M778" s="302"/>
    </row>
    <row r="779" spans="1:13" ht="9.9499999999999993" hidden="1" customHeight="1" x14ac:dyDescent="0.2">
      <c r="A779" s="301"/>
      <c r="B779" s="300"/>
      <c r="C779" s="305" t="str">
        <f>IF(ISBLANK($J$1506),"",IF(ISBLANK($L$1506),"",IF(Jan!$E27&gt;=$J$1506,IF(Jan!$E27&lt;=$L$1506,IF(ISBLANK(Jan!G27),"",Jan!G27),""),"")))</f>
        <v/>
      </c>
      <c r="D779" s="305" t="str">
        <f>IF(ISBLANK($J$1506),"",IF(ISBLANK($L$1506),"",IF(Jan!$E27&gt;=$J$1506,IF(Jan!$E27&lt;=$L$1506,IF(ISBLANK(Jan!I27),"",Jan!I27),""),"")))</f>
        <v/>
      </c>
      <c r="E779" s="305" t="str">
        <f>IF(ISBLANK($J$1506),"",IF(ISBLANK($L$1506),"",IF(Jan!$E27&gt;=$J$1506,IF(Jan!$E27&lt;=$L$1506,IF(ISBLANK(Jan!R27),"",Jan!R27),""),"")))</f>
        <v/>
      </c>
      <c r="F779" s="307" t="str">
        <f>IF(ISBLANK($J$1506),"",IF(ISBLANK($L$1506),"",IF(Jan!$E27&gt;=$J$1506,IF(Jan!$E27&lt;=$L$1506,IF(ISBLANK(Jan!S27),"",Jan!S27),""),"")))</f>
        <v/>
      </c>
      <c r="G779" s="308" t="str">
        <f t="shared" si="48"/>
        <v/>
      </c>
      <c r="H779" s="309" t="str">
        <f t="shared" si="49"/>
        <v/>
      </c>
      <c r="I779" s="310">
        <f>IF(ISBLANK($J$1506),"",IF(ISBLANK($L$1506),"",IF(Jan!$E27&gt;=$J$1506,IF(Jan!$E27&lt;=$L$1506,COUNTIF(Jan!L27:L27,"&gt;=0"),""),"")))</f>
        <v>0</v>
      </c>
      <c r="J779" s="300"/>
      <c r="K779" s="300"/>
      <c r="L779" s="300"/>
      <c r="M779" s="302"/>
    </row>
    <row r="780" spans="1:13" ht="9.9499999999999993" hidden="1" customHeight="1" x14ac:dyDescent="0.2">
      <c r="A780" s="301"/>
      <c r="B780" s="300"/>
      <c r="C780" s="305" t="str">
        <f>IF(ISBLANK($J$1506),"",IF(ISBLANK($L$1506),"",IF(Jan!$E28&gt;=$J$1506,IF(Jan!$E28&lt;=$L$1506,IF(ISBLANK(Jan!G28),"",Jan!G28),""),"")))</f>
        <v/>
      </c>
      <c r="D780" s="305" t="str">
        <f>IF(ISBLANK($J$1506),"",IF(ISBLANK($L$1506),"",IF(Jan!$E28&gt;=$J$1506,IF(Jan!$E28&lt;=$L$1506,IF(ISBLANK(Jan!I28),"",Jan!I28),""),"")))</f>
        <v/>
      </c>
      <c r="E780" s="305" t="str">
        <f>IF(ISBLANK($J$1506),"",IF(ISBLANK($L$1506),"",IF(Jan!$E28&gt;=$J$1506,IF(Jan!$E28&lt;=$L$1506,IF(ISBLANK(Jan!R28),"",Jan!R28),""),"")))</f>
        <v/>
      </c>
      <c r="F780" s="307" t="str">
        <f>IF(ISBLANK($J$1506),"",IF(ISBLANK($L$1506),"",IF(Jan!$E28&gt;=$J$1506,IF(Jan!$E28&lt;=$L$1506,IF(ISBLANK(Jan!S28),"",Jan!S28),""),"")))</f>
        <v/>
      </c>
      <c r="G780" s="308" t="str">
        <f t="shared" si="48"/>
        <v/>
      </c>
      <c r="H780" s="309" t="str">
        <f t="shared" si="49"/>
        <v/>
      </c>
      <c r="I780" s="310">
        <f>IF(ISBLANK($J$1506),"",IF(ISBLANK($L$1506),"",IF(Jan!$E28&gt;=$J$1506,IF(Jan!$E28&lt;=$L$1506,COUNTIF(Jan!L28:L28,"&gt;=0"),""),"")))</f>
        <v>0</v>
      </c>
      <c r="J780" s="300"/>
      <c r="K780" s="300"/>
      <c r="L780" s="300"/>
      <c r="M780" s="302"/>
    </row>
    <row r="781" spans="1:13" ht="9.9499999999999993" hidden="1" customHeight="1" x14ac:dyDescent="0.2">
      <c r="A781" s="301"/>
      <c r="B781" s="300"/>
      <c r="C781" s="305" t="str">
        <f>IF(ISBLANK($J$1506),"",IF(ISBLANK($L$1506),"",IF(Jan!$E29&gt;=$J$1506,IF(Jan!$E29&lt;=$L$1506,IF(ISBLANK(Jan!G29),"",Jan!G29),""),"")))</f>
        <v/>
      </c>
      <c r="D781" s="305" t="str">
        <f>IF(ISBLANK($J$1506),"",IF(ISBLANK($L$1506),"",IF(Jan!$E29&gt;=$J$1506,IF(Jan!$E29&lt;=$L$1506,IF(ISBLANK(Jan!I29),"",Jan!I29),""),"")))</f>
        <v/>
      </c>
      <c r="E781" s="305" t="str">
        <f>IF(ISBLANK($J$1506),"",IF(ISBLANK($L$1506),"",IF(Jan!$E29&gt;=$J$1506,IF(Jan!$E29&lt;=$L$1506,IF(ISBLANK(Jan!R29),"",Jan!R29),""),"")))</f>
        <v/>
      </c>
      <c r="F781" s="307" t="str">
        <f>IF(ISBLANK($J$1506),"",IF(ISBLANK($L$1506),"",IF(Jan!$E29&gt;=$J$1506,IF(Jan!$E29&lt;=$L$1506,IF(ISBLANK(Jan!S29),"",Jan!S29),""),"")))</f>
        <v/>
      </c>
      <c r="G781" s="308" t="str">
        <f t="shared" si="48"/>
        <v/>
      </c>
      <c r="H781" s="309" t="str">
        <f t="shared" si="49"/>
        <v/>
      </c>
      <c r="I781" s="310">
        <f>IF(ISBLANK($J$1506),"",IF(ISBLANK($L$1506),"",IF(Jan!$E29&gt;=$J$1506,IF(Jan!$E29&lt;=$L$1506,COUNTIF(Jan!L29:L29,"&gt;=0"),""),"")))</f>
        <v>0</v>
      </c>
      <c r="J781" s="300"/>
      <c r="K781" s="300"/>
      <c r="L781" s="300"/>
      <c r="M781" s="302"/>
    </row>
    <row r="782" spans="1:13" ht="9.9499999999999993" hidden="1" customHeight="1" x14ac:dyDescent="0.2">
      <c r="A782" s="301"/>
      <c r="B782" s="300"/>
      <c r="C782" s="305" t="str">
        <f>IF(ISBLANK($J$1506),"",IF(ISBLANK($L$1506),"",IF(Jan!$E30&gt;=$J$1506,IF(Jan!$E30&lt;=$L$1506,IF(ISBLANK(Jan!G30),"",Jan!G30),""),"")))</f>
        <v/>
      </c>
      <c r="D782" s="305" t="str">
        <f>IF(ISBLANK($J$1506),"",IF(ISBLANK($L$1506),"",IF(Jan!$E30&gt;=$J$1506,IF(Jan!$E30&lt;=$L$1506,IF(ISBLANK(Jan!I30),"",Jan!I30),""),"")))</f>
        <v/>
      </c>
      <c r="E782" s="305" t="str">
        <f>IF(ISBLANK($J$1506),"",IF(ISBLANK($L$1506),"",IF(Jan!$E30&gt;=$J$1506,IF(Jan!$E30&lt;=$L$1506,IF(ISBLANK(Jan!R30),"",Jan!R30),""),"")))</f>
        <v/>
      </c>
      <c r="F782" s="307" t="str">
        <f>IF(ISBLANK($J$1506),"",IF(ISBLANK($L$1506),"",IF(Jan!$E30&gt;=$J$1506,IF(Jan!$E30&lt;=$L$1506,IF(ISBLANK(Jan!S30),"",Jan!S30),""),"")))</f>
        <v/>
      </c>
      <c r="G782" s="308" t="str">
        <f t="shared" si="48"/>
        <v/>
      </c>
      <c r="H782" s="309" t="str">
        <f t="shared" si="49"/>
        <v/>
      </c>
      <c r="I782" s="310">
        <f>IF(ISBLANK($J$1506),"",IF(ISBLANK($L$1506),"",IF(Jan!$E30&gt;=$J$1506,IF(Jan!$E30&lt;=$L$1506,COUNTIF(Jan!L30:L30,"&gt;=0"),""),"")))</f>
        <v>0</v>
      </c>
      <c r="J782" s="300"/>
      <c r="K782" s="300"/>
      <c r="L782" s="300"/>
      <c r="M782" s="302"/>
    </row>
    <row r="783" spans="1:13" ht="9.9499999999999993" hidden="1" customHeight="1" x14ac:dyDescent="0.2">
      <c r="A783" s="301"/>
      <c r="B783" s="300"/>
      <c r="C783" s="305" t="str">
        <f>IF(ISBLANK($J$1506),"",IF(ISBLANK($L$1506),"",IF(Jan!$E31&gt;=$J$1506,IF(Jan!$E31&lt;=$L$1506,IF(ISBLANK(Jan!G31),"",Jan!G31),""),"")))</f>
        <v/>
      </c>
      <c r="D783" s="305" t="str">
        <f>IF(ISBLANK($J$1506),"",IF(ISBLANK($L$1506),"",IF(Jan!$E31&gt;=$J$1506,IF(Jan!$E31&lt;=$L$1506,IF(ISBLANK(Jan!I31),"",Jan!I31),""),"")))</f>
        <v/>
      </c>
      <c r="E783" s="305" t="str">
        <f>IF(ISBLANK($J$1506),"",IF(ISBLANK($L$1506),"",IF(Jan!$E31&gt;=$J$1506,IF(Jan!$E31&lt;=$L$1506,IF(ISBLANK(Jan!R31),"",Jan!R31),""),"")))</f>
        <v/>
      </c>
      <c r="F783" s="307" t="str">
        <f>IF(ISBLANK($J$1506),"",IF(ISBLANK($L$1506),"",IF(Jan!$E31&gt;=$J$1506,IF(Jan!$E31&lt;=$L$1506,IF(ISBLANK(Jan!S31),"",Jan!S31),""),"")))</f>
        <v/>
      </c>
      <c r="G783" s="308" t="str">
        <f t="shared" si="48"/>
        <v/>
      </c>
      <c r="H783" s="309" t="str">
        <f t="shared" si="49"/>
        <v/>
      </c>
      <c r="I783" s="310">
        <f>IF(ISBLANK($J$1506),"",IF(ISBLANK($L$1506),"",IF(Jan!$E31&gt;=$J$1506,IF(Jan!$E31&lt;=$L$1506,COUNTIF(Jan!L31:L31,"&gt;=0"),""),"")))</f>
        <v>0</v>
      </c>
      <c r="J783" s="300"/>
      <c r="K783" s="300"/>
      <c r="L783" s="300"/>
      <c r="M783" s="302"/>
    </row>
    <row r="784" spans="1:13" ht="9.9499999999999993" hidden="1" customHeight="1" x14ac:dyDescent="0.2">
      <c r="A784" s="301"/>
      <c r="B784" s="300"/>
      <c r="C784" s="305" t="str">
        <f>IF(ISBLANK($J$1506),"",IF(ISBLANK($L$1506),"",IF(Jan!$E32&gt;=$J$1506,IF(Jan!$E32&lt;=$L$1506,IF(ISBLANK(Jan!G32),"",Jan!G32),""),"")))</f>
        <v/>
      </c>
      <c r="D784" s="305" t="str">
        <f>IF(ISBLANK($J$1506),"",IF(ISBLANK($L$1506),"",IF(Jan!$E32&gt;=$J$1506,IF(Jan!$E32&lt;=$L$1506,IF(ISBLANK(Jan!I32),"",Jan!I32),""),"")))</f>
        <v/>
      </c>
      <c r="E784" s="305" t="str">
        <f>IF(ISBLANK($J$1506),"",IF(ISBLANK($L$1506),"",IF(Jan!$E32&gt;=$J$1506,IF(Jan!$E32&lt;=$L$1506,IF(ISBLANK(Jan!R32),"",Jan!R32),""),"")))</f>
        <v/>
      </c>
      <c r="F784" s="307" t="str">
        <f>IF(ISBLANK($J$1506),"",IF(ISBLANK($L$1506),"",IF(Jan!$E32&gt;=$J$1506,IF(Jan!$E32&lt;=$L$1506,IF(ISBLANK(Jan!S32),"",Jan!S32),""),"")))</f>
        <v/>
      </c>
      <c r="G784" s="308" t="str">
        <f t="shared" si="48"/>
        <v/>
      </c>
      <c r="H784" s="309" t="str">
        <f t="shared" si="49"/>
        <v/>
      </c>
      <c r="I784" s="310">
        <f>IF(ISBLANK($J$1506),"",IF(ISBLANK($L$1506),"",IF(Jan!$E32&gt;=$J$1506,IF(Jan!$E32&lt;=$L$1506,COUNTIF(Jan!L32:L32,"&gt;=0"),""),"")))</f>
        <v>0</v>
      </c>
      <c r="J784" s="300"/>
      <c r="K784" s="300"/>
      <c r="L784" s="300"/>
      <c r="M784" s="302"/>
    </row>
    <row r="785" spans="1:13" ht="9.9499999999999993" hidden="1" customHeight="1" x14ac:dyDescent="0.2">
      <c r="A785" s="301"/>
      <c r="B785" s="300"/>
      <c r="C785" s="305" t="str">
        <f>IF(ISBLANK($J$1506),"",IF(ISBLANK($L$1506),"",IF(Jan!$E33&gt;=$J$1506,IF(Jan!$E33&lt;=$L$1506,IF(ISBLANK(Jan!G33),"",Jan!G33),""),"")))</f>
        <v/>
      </c>
      <c r="D785" s="305" t="str">
        <f>IF(ISBLANK($J$1506),"",IF(ISBLANK($L$1506),"",IF(Jan!$E33&gt;=$J$1506,IF(Jan!$E33&lt;=$L$1506,IF(ISBLANK(Jan!I33),"",Jan!I33),""),"")))</f>
        <v/>
      </c>
      <c r="E785" s="305" t="str">
        <f>IF(ISBLANK($J$1506),"",IF(ISBLANK($L$1506),"",IF(Jan!$E33&gt;=$J$1506,IF(Jan!$E33&lt;=$L$1506,IF(ISBLANK(Jan!R33),"",Jan!R33),""),"")))</f>
        <v/>
      </c>
      <c r="F785" s="307" t="str">
        <f>IF(ISBLANK($J$1506),"",IF(ISBLANK($L$1506),"",IF(Jan!$E33&gt;=$J$1506,IF(Jan!$E33&lt;=$L$1506,IF(ISBLANK(Jan!S33),"",Jan!S33),""),"")))</f>
        <v/>
      </c>
      <c r="G785" s="308" t="str">
        <f t="shared" si="48"/>
        <v/>
      </c>
      <c r="H785" s="309" t="str">
        <f t="shared" si="49"/>
        <v/>
      </c>
      <c r="I785" s="310">
        <f>IF(ISBLANK($J$1506),"",IF(ISBLANK($L$1506),"",IF(Jan!$E33&gt;=$J$1506,IF(Jan!$E33&lt;=$L$1506,COUNTIF(Jan!L33:L33,"&gt;=0"),""),"")))</f>
        <v>0</v>
      </c>
      <c r="J785" s="300"/>
      <c r="K785" s="300"/>
      <c r="L785" s="300"/>
      <c r="M785" s="302"/>
    </row>
    <row r="786" spans="1:13" ht="9.9499999999999993" hidden="1" customHeight="1" x14ac:dyDescent="0.2">
      <c r="A786" s="301"/>
      <c r="B786" s="300"/>
      <c r="C786" s="305" t="str">
        <f>IF(ISBLANK($J$1506),"",IF(ISBLANK($L$1506),"",IF(Jan!$E34&gt;=$J$1506,IF(Jan!$E34&lt;=$L$1506,IF(ISBLANK(Jan!G34),"",Jan!G34),""),"")))</f>
        <v/>
      </c>
      <c r="D786" s="305" t="str">
        <f>IF(ISBLANK($J$1506),"",IF(ISBLANK($L$1506),"",IF(Jan!$E34&gt;=$J$1506,IF(Jan!$E34&lt;=$L$1506,IF(ISBLANK(Jan!I34),"",Jan!I34),""),"")))</f>
        <v/>
      </c>
      <c r="E786" s="305" t="str">
        <f>IF(ISBLANK($J$1506),"",IF(ISBLANK($L$1506),"",IF(Jan!$E34&gt;=$J$1506,IF(Jan!$E34&lt;=$L$1506,IF(ISBLANK(Jan!R34),"",Jan!R34),""),"")))</f>
        <v/>
      </c>
      <c r="F786" s="307" t="str">
        <f>IF(ISBLANK($J$1506),"",IF(ISBLANK($L$1506),"",IF(Jan!$E34&gt;=$J$1506,IF(Jan!$E34&lt;=$L$1506,IF(ISBLANK(Jan!S34),"",Jan!S34),""),"")))</f>
        <v/>
      </c>
      <c r="G786" s="308" t="str">
        <f t="shared" si="48"/>
        <v/>
      </c>
      <c r="H786" s="309" t="str">
        <f t="shared" si="49"/>
        <v/>
      </c>
      <c r="I786" s="310">
        <f>IF(ISBLANK($J$1506),"",IF(ISBLANK($L$1506),"",IF(Jan!$E34&gt;=$J$1506,IF(Jan!$E34&lt;=$L$1506,COUNTIF(Jan!L34:L34,"&gt;=0"),""),"")))</f>
        <v>0</v>
      </c>
      <c r="J786" s="300"/>
      <c r="K786" s="300"/>
      <c r="L786" s="300"/>
      <c r="M786" s="302"/>
    </row>
    <row r="787" spans="1:13" ht="9.9499999999999993" hidden="1" customHeight="1" x14ac:dyDescent="0.2">
      <c r="A787" s="301"/>
      <c r="B787" s="300"/>
      <c r="C787" s="305" t="str">
        <f>IF(ISBLANK($J$1506),"",IF(ISBLANK($L$1506),"",IF(Jan!$E35&gt;=$J$1506,IF(Jan!$E35&lt;=$L$1506,IF(ISBLANK(Jan!G35),"",Jan!G35),""),"")))</f>
        <v/>
      </c>
      <c r="D787" s="305" t="str">
        <f>IF(ISBLANK($J$1506),"",IF(ISBLANK($L$1506),"",IF(Jan!$E35&gt;=$J$1506,IF(Jan!$E35&lt;=$L$1506,IF(ISBLANK(Jan!I35),"",Jan!I35),""),"")))</f>
        <v/>
      </c>
      <c r="E787" s="305" t="str">
        <f>IF(ISBLANK($J$1506),"",IF(ISBLANK($L$1506),"",IF(Jan!$E35&gt;=$J$1506,IF(Jan!$E35&lt;=$L$1506,IF(ISBLANK(Jan!R35),"",Jan!R35),""),"")))</f>
        <v/>
      </c>
      <c r="F787" s="307" t="str">
        <f>IF(ISBLANK($J$1506),"",IF(ISBLANK($L$1506),"",IF(Jan!$E35&gt;=$J$1506,IF(Jan!$E35&lt;=$L$1506,IF(ISBLANK(Jan!S35),"",Jan!S35),""),"")))</f>
        <v/>
      </c>
      <c r="G787" s="308" t="str">
        <f t="shared" si="48"/>
        <v/>
      </c>
      <c r="H787" s="309" t="str">
        <f t="shared" si="49"/>
        <v/>
      </c>
      <c r="I787" s="310">
        <f>IF(ISBLANK($J$1506),"",IF(ISBLANK($L$1506),"",IF(Jan!$E35&gt;=$J$1506,IF(Jan!$E35&lt;=$L$1506,COUNTIF(Jan!L35:L35,"&gt;=0"),""),"")))</f>
        <v>0</v>
      </c>
      <c r="J787" s="300"/>
      <c r="K787" s="300"/>
      <c r="L787" s="300"/>
      <c r="M787" s="302"/>
    </row>
    <row r="788" spans="1:13" ht="9.9499999999999993" hidden="1" customHeight="1" x14ac:dyDescent="0.2">
      <c r="A788" s="301"/>
      <c r="B788" s="300"/>
      <c r="C788" s="305" t="str">
        <f>IF(ISBLANK($J$1506),"",IF(ISBLANK($L$1506),"",IF(Jan!$E36&gt;=$J$1506,IF(Jan!$E36&lt;=$L$1506,IF(ISBLANK(Jan!G36),"",Jan!G36),""),"")))</f>
        <v/>
      </c>
      <c r="D788" s="305" t="str">
        <f>IF(ISBLANK($J$1506),"",IF(ISBLANK($L$1506),"",IF(Jan!$E36&gt;=$J$1506,IF(Jan!$E36&lt;=$L$1506,IF(ISBLANK(Jan!I36),"",Jan!I36),""),"")))</f>
        <v/>
      </c>
      <c r="E788" s="305" t="str">
        <f>IF(ISBLANK($J$1506),"",IF(ISBLANK($L$1506),"",IF(Jan!$E36&gt;=$J$1506,IF(Jan!$E36&lt;=$L$1506,IF(ISBLANK(Jan!R36),"",Jan!R36),""),"")))</f>
        <v/>
      </c>
      <c r="F788" s="307" t="str">
        <f>IF(ISBLANK($J$1506),"",IF(ISBLANK($L$1506),"",IF(Jan!$E36&gt;=$J$1506,IF(Jan!$E36&lt;=$L$1506,IF(ISBLANK(Jan!S36),"",Jan!S36),""),"")))</f>
        <v/>
      </c>
      <c r="G788" s="308" t="str">
        <f t="shared" si="48"/>
        <v/>
      </c>
      <c r="H788" s="309" t="str">
        <f t="shared" si="49"/>
        <v/>
      </c>
      <c r="I788" s="310">
        <f>IF(ISBLANK($J$1506),"",IF(ISBLANK($L$1506),"",IF(Jan!$E36&gt;=$J$1506,IF(Jan!$E36&lt;=$L$1506,COUNTIF(Jan!L36:L36,"&gt;=0"),""),"")))</f>
        <v>0</v>
      </c>
      <c r="J788" s="300"/>
      <c r="K788" s="300"/>
      <c r="L788" s="300"/>
      <c r="M788" s="302"/>
    </row>
    <row r="789" spans="1:13" ht="9.9499999999999993" hidden="1" customHeight="1" x14ac:dyDescent="0.2">
      <c r="A789" s="301"/>
      <c r="B789" s="300"/>
      <c r="C789" s="305" t="str">
        <f>IF(ISBLANK($J$1506),"",IF(ISBLANK($L$1506),"",IF(Jan!$E37&gt;=$J$1506,IF(Jan!$E37&lt;=$L$1506,IF(ISBLANK(Jan!G37),"",Jan!G37),""),"")))</f>
        <v/>
      </c>
      <c r="D789" s="305" t="str">
        <f>IF(ISBLANK($J$1506),"",IF(ISBLANK($L$1506),"",IF(Jan!$E37&gt;=$J$1506,IF(Jan!$E37&lt;=$L$1506,IF(ISBLANK(Jan!I37),"",Jan!I37),""),"")))</f>
        <v/>
      </c>
      <c r="E789" s="305" t="str">
        <f>IF(ISBLANK($J$1506),"",IF(ISBLANK($L$1506),"",IF(Jan!$E37&gt;=$J$1506,IF(Jan!$E37&lt;=$L$1506,IF(ISBLANK(Jan!R37),"",Jan!R37),""),"")))</f>
        <v/>
      </c>
      <c r="F789" s="307" t="str">
        <f>IF(ISBLANK($J$1506),"",IF(ISBLANK($L$1506),"",IF(Jan!$E37&gt;=$J$1506,IF(Jan!$E37&lt;=$L$1506,IF(ISBLANK(Jan!S37),"",Jan!S37),""),"")))</f>
        <v/>
      </c>
      <c r="G789" s="308" t="str">
        <f t="shared" si="48"/>
        <v/>
      </c>
      <c r="H789" s="309" t="str">
        <f t="shared" si="49"/>
        <v/>
      </c>
      <c r="I789" s="310">
        <f>IF(ISBLANK($J$1506),"",IF(ISBLANK($L$1506),"",IF(Jan!$E37&gt;=$J$1506,IF(Jan!$E37&lt;=$L$1506,COUNTIF(Jan!L37:L37,"&gt;=0"),""),"")))</f>
        <v>0</v>
      </c>
      <c r="J789" s="300"/>
      <c r="K789" s="300"/>
      <c r="L789" s="300"/>
      <c r="M789" s="302"/>
    </row>
    <row r="790" spans="1:13" ht="9.9499999999999993" hidden="1" customHeight="1" x14ac:dyDescent="0.2">
      <c r="A790" s="301"/>
      <c r="B790" s="300"/>
      <c r="C790" s="305" t="str">
        <f>IF(ISBLANK($J$1506),"",IF(ISBLANK($L$1506),"",IF(Jan!$E38&gt;=$J$1506,IF(Jan!$E38&lt;=$L$1506,IF(ISBLANK(Jan!G38),"",Jan!G38),""),"")))</f>
        <v/>
      </c>
      <c r="D790" s="305" t="str">
        <f>IF(ISBLANK($J$1506),"",IF(ISBLANK($L$1506),"",IF(Jan!$E38&gt;=$J$1506,IF(Jan!$E38&lt;=$L$1506,IF(ISBLANK(Jan!I38),"",Jan!I38),""),"")))</f>
        <v/>
      </c>
      <c r="E790" s="305" t="str">
        <f>IF(ISBLANK($J$1506),"",IF(ISBLANK($L$1506),"",IF(Jan!$E38&gt;=$J$1506,IF(Jan!$E38&lt;=$L$1506,IF(ISBLANK(Jan!R38),"",Jan!R38),""),"")))</f>
        <v/>
      </c>
      <c r="F790" s="307" t="str">
        <f>IF(ISBLANK($J$1506),"",IF(ISBLANK($L$1506),"",IF(Jan!$E38&gt;=$J$1506,IF(Jan!$E38&lt;=$L$1506,IF(ISBLANK(Jan!S38),"",Jan!S38),""),"")))</f>
        <v/>
      </c>
      <c r="G790" s="308" t="str">
        <f t="shared" si="48"/>
        <v/>
      </c>
      <c r="H790" s="309" t="str">
        <f t="shared" si="49"/>
        <v/>
      </c>
      <c r="I790" s="310">
        <f>IF(ISBLANK($J$1506),"",IF(ISBLANK($L$1506),"",IF(Jan!$E38&gt;=$J$1506,IF(Jan!$E38&lt;=$L$1506,COUNTIF(Jan!L38:L38,"&gt;=0"),""),"")))</f>
        <v>0</v>
      </c>
      <c r="J790" s="300"/>
      <c r="K790" s="300"/>
      <c r="L790" s="300"/>
      <c r="M790" s="302"/>
    </row>
    <row r="791" spans="1:13" ht="9.9499999999999993" hidden="1" customHeight="1" x14ac:dyDescent="0.2">
      <c r="A791" s="301"/>
      <c r="B791" s="300"/>
      <c r="C791" s="305" t="str">
        <f>IF(ISBLANK($J$1506),"",IF(ISBLANK($L$1506),"",IF(Jan!$E39&gt;=$J$1506,IF(Jan!$E39&lt;=$L$1506,IF(ISBLANK(Jan!G39),"",Jan!G39),""),"")))</f>
        <v/>
      </c>
      <c r="D791" s="305" t="str">
        <f>IF(ISBLANK($J$1506),"",IF(ISBLANK($L$1506),"",IF(Jan!$E39&gt;=$J$1506,IF(Jan!$E39&lt;=$L$1506,IF(ISBLANK(Jan!I39),"",Jan!I39),""),"")))</f>
        <v/>
      </c>
      <c r="E791" s="305" t="str">
        <f>IF(ISBLANK($J$1506),"",IF(ISBLANK($L$1506),"",IF(Jan!$E39&gt;=$J$1506,IF(Jan!$E39&lt;=$L$1506,IF(ISBLANK(Jan!R39),"",Jan!R39),""),"")))</f>
        <v/>
      </c>
      <c r="F791" s="307" t="str">
        <f>IF(ISBLANK($J$1506),"",IF(ISBLANK($L$1506),"",IF(Jan!$E39&gt;=$J$1506,IF(Jan!$E39&lt;=$L$1506,IF(ISBLANK(Jan!S39),"",Jan!S39),""),"")))</f>
        <v/>
      </c>
      <c r="G791" s="308" t="str">
        <f t="shared" si="48"/>
        <v/>
      </c>
      <c r="H791" s="309" t="str">
        <f t="shared" si="49"/>
        <v/>
      </c>
      <c r="I791" s="310">
        <f>IF(ISBLANK($J$1506),"",IF(ISBLANK($L$1506),"",IF(Jan!$E39&gt;=$J$1506,IF(Jan!$E39&lt;=$L$1506,COUNTIF(Jan!L39:L39,"&gt;=0"),""),"")))</f>
        <v>0</v>
      </c>
      <c r="J791" s="300"/>
      <c r="K791" s="300"/>
      <c r="L791" s="300"/>
      <c r="M791" s="302"/>
    </row>
    <row r="792" spans="1:13" ht="9.9499999999999993" hidden="1" customHeight="1" x14ac:dyDescent="0.2">
      <c r="A792" s="301"/>
      <c r="B792" s="300" t="s">
        <v>341</v>
      </c>
      <c r="C792" s="305" t="str">
        <f>IF(ISBLANK($J$1506),"",IF(ISBLANK($L$1506),"",IF(Jan!$E43&gt;=$J$1506,IF(Jan!$E43&lt;=$L$1506,IF(ISBLANK(Jan!G43),"",Jan!G43),""),"")))</f>
        <v/>
      </c>
      <c r="D792" s="305"/>
      <c r="E792" s="305" t="str">
        <f>IF(ISBLANK($J$1506),"",IF(ISBLANK($L$1506),"",IF(Jan!$E43&gt;=$J$1506,IF(Jan!$E43&lt;=$L$1506,IF(ISBLANK(Jan!R43),"",Jan!R43),""),"")))</f>
        <v/>
      </c>
      <c r="F792" s="307" t="str">
        <f>IF(ISBLANK($J$1506),"",IF(ISBLANK($L$1506),"",IF(Jan!$E43&gt;=$J$1506,IF(Jan!$E43&lt;=$L$1506,IF(ISBLANK(Jan!S43),"",Jan!S43),""),"")))</f>
        <v/>
      </c>
      <c r="G792" s="308" t="str">
        <f>IF(ISNUMBER(F792),IF(F792=0,"",IF(E792=0,"",F792/E792)),"")</f>
        <v/>
      </c>
      <c r="H792" s="309" t="str">
        <f>IF(ISNUMBER(G792),IF(G792=0,"",IF(F792=0,"",E792/F792/24)),"")</f>
        <v/>
      </c>
      <c r="I792" s="310" t="str">
        <f>IF(ISBLANK($J$1506),"",IF(ISBLANK($L$1506),"",IF(Jan!$E43&gt;=$J$1506,IF(Jan!$E43&lt;=$L$1506,COUNTIF(Jan!L43:L43,"&gt;=0"),""),"")))</f>
        <v/>
      </c>
      <c r="J792" s="300"/>
      <c r="K792" s="300"/>
      <c r="L792" s="300"/>
      <c r="M792" s="302"/>
    </row>
    <row r="793" spans="1:13" ht="9.9499999999999993" hidden="1" customHeight="1" x14ac:dyDescent="0.2">
      <c r="A793" s="301"/>
      <c r="B793" s="300"/>
      <c r="C793" s="305" t="str">
        <f>IF(ISBLANK($J$1506),"",IF(ISBLANK($L$1506),"",IF(Jan!$E44&gt;=$J$1506,IF(Jan!$E44&lt;=$L$1506,IF(ISBLANK(Jan!G44),"",Jan!G44),""),"")))</f>
        <v/>
      </c>
      <c r="D793" s="305"/>
      <c r="E793" s="305" t="str">
        <f>IF(ISBLANK($J$1506),"",IF(ISBLANK($L$1506),"",IF(Jan!$E44&gt;=$J$1506,IF(Jan!$E44&lt;=$L$1506,IF(ISBLANK(Jan!R44),"",Jan!R44),""),"")))</f>
        <v/>
      </c>
      <c r="F793" s="307" t="str">
        <f>IF(ISBLANK($J$1506),"",IF(ISBLANK($L$1506),"",IF(Jan!$E44&gt;=$J$1506,IF(Jan!$E44&lt;=$L$1506,IF(ISBLANK(Jan!S44),"",Jan!S44),""),"")))</f>
        <v/>
      </c>
      <c r="G793" s="308" t="str">
        <f t="shared" ref="G793:G822" si="50">IF(ISNUMBER(F793),IF(F793=0,"",IF(E793=0,"",F793/E793)),"")</f>
        <v/>
      </c>
      <c r="H793" s="309" t="str">
        <f t="shared" ref="H793:H822" si="51">IF(ISNUMBER(G793),IF(G793=0,"",IF(F793=0,"",E793/F793/24)),"")</f>
        <v/>
      </c>
      <c r="I793" s="310" t="str">
        <f>IF(ISBLANK($J$1506),"",IF(ISBLANK($L$1506),"",IF(Jan!$E44&gt;=$J$1506,IF(Jan!$E44&lt;=$L$1506,COUNTIF(Jan!L44:L44,"&gt;=0"),""),"")))</f>
        <v/>
      </c>
      <c r="J793" s="300"/>
      <c r="K793" s="300"/>
      <c r="L793" s="300"/>
      <c r="M793" s="302"/>
    </row>
    <row r="794" spans="1:13" ht="9.9499999999999993" hidden="1" customHeight="1" x14ac:dyDescent="0.2">
      <c r="A794" s="301"/>
      <c r="B794" s="300"/>
      <c r="C794" s="305" t="str">
        <f>IF(ISBLANK($J$1506),"",IF(ISBLANK($L$1506),"",IF(Jan!$E45&gt;=$J$1506,IF(Jan!$E45&lt;=$L$1506,IF(ISBLANK(Jan!G45),"",Jan!G45),""),"")))</f>
        <v/>
      </c>
      <c r="D794" s="305"/>
      <c r="E794" s="305" t="str">
        <f>IF(ISBLANK($J$1506),"",IF(ISBLANK($L$1506),"",IF(Jan!$E45&gt;=$J$1506,IF(Jan!$E45&lt;=$L$1506,IF(ISBLANK(Jan!R45),"",Jan!R45),""),"")))</f>
        <v/>
      </c>
      <c r="F794" s="307" t="str">
        <f>IF(ISBLANK($J$1506),"",IF(ISBLANK($L$1506),"",IF(Jan!$E45&gt;=$J$1506,IF(Jan!$E45&lt;=$L$1506,IF(ISBLANK(Jan!S45),"",Jan!S45),""),"")))</f>
        <v/>
      </c>
      <c r="G794" s="308" t="str">
        <f t="shared" si="50"/>
        <v/>
      </c>
      <c r="H794" s="309" t="str">
        <f t="shared" si="51"/>
        <v/>
      </c>
      <c r="I794" s="310" t="str">
        <f>IF(ISBLANK($J$1506),"",IF(ISBLANK($L$1506),"",IF(Jan!$E45&gt;=$J$1506,IF(Jan!$E45&lt;=$L$1506,COUNTIF(Jan!L45:L45,"&gt;=0"),""),"")))</f>
        <v/>
      </c>
      <c r="J794" s="300"/>
      <c r="K794" s="300"/>
      <c r="L794" s="300"/>
      <c r="M794" s="302"/>
    </row>
    <row r="795" spans="1:13" ht="9.9499999999999993" hidden="1" customHeight="1" x14ac:dyDescent="0.2">
      <c r="A795" s="301"/>
      <c r="B795" s="300"/>
      <c r="C795" s="305" t="str">
        <f>IF(ISBLANK($J$1506),"",IF(ISBLANK($L$1506),"",IF(Jan!$E46&gt;=$J$1506,IF(Jan!$E46&lt;=$L$1506,IF(ISBLANK(Jan!G46),"",Jan!G46),""),"")))</f>
        <v/>
      </c>
      <c r="D795" s="305"/>
      <c r="E795" s="305" t="str">
        <f>IF(ISBLANK($J$1506),"",IF(ISBLANK($L$1506),"",IF(Jan!$E46&gt;=$J$1506,IF(Jan!$E46&lt;=$L$1506,IF(ISBLANK(Jan!R46),"",Jan!R46),""),"")))</f>
        <v/>
      </c>
      <c r="F795" s="307" t="str">
        <f>IF(ISBLANK($J$1506),"",IF(ISBLANK($L$1506),"",IF(Jan!$E46&gt;=$J$1506,IF(Jan!$E46&lt;=$L$1506,IF(ISBLANK(Jan!S46),"",Jan!S46),""),"")))</f>
        <v/>
      </c>
      <c r="G795" s="308" t="str">
        <f t="shared" si="50"/>
        <v/>
      </c>
      <c r="H795" s="309" t="str">
        <f t="shared" si="51"/>
        <v/>
      </c>
      <c r="I795" s="310" t="str">
        <f>IF(ISBLANK($J$1506),"",IF(ISBLANK($L$1506),"",IF(Jan!$E46&gt;=$J$1506,IF(Jan!$E46&lt;=$L$1506,COUNTIF(Jan!L46:L46,"&gt;=0"),""),"")))</f>
        <v/>
      </c>
      <c r="J795" s="300"/>
      <c r="K795" s="300"/>
      <c r="L795" s="300"/>
      <c r="M795" s="302"/>
    </row>
    <row r="796" spans="1:13" ht="9.9499999999999993" hidden="1" customHeight="1" x14ac:dyDescent="0.2">
      <c r="A796" s="301"/>
      <c r="B796" s="300"/>
      <c r="C796" s="305" t="str">
        <f>IF(ISBLANK($J$1506),"",IF(ISBLANK($L$1506),"",IF(Jan!$E47&gt;=$J$1506,IF(Jan!$E47&lt;=$L$1506,IF(ISBLANK(Jan!G47),"",Jan!G47),""),"")))</f>
        <v/>
      </c>
      <c r="D796" s="305"/>
      <c r="E796" s="305" t="str">
        <f>IF(ISBLANK($J$1506),"",IF(ISBLANK($L$1506),"",IF(Jan!$E47&gt;=$J$1506,IF(Jan!$E47&lt;=$L$1506,IF(ISBLANK(Jan!R47),"",Jan!R47),""),"")))</f>
        <v/>
      </c>
      <c r="F796" s="307" t="str">
        <f>IF(ISBLANK($J$1506),"",IF(ISBLANK($L$1506),"",IF(Jan!$E47&gt;=$J$1506,IF(Jan!$E47&lt;=$L$1506,IF(ISBLANK(Jan!S47),"",Jan!S47),""),"")))</f>
        <v/>
      </c>
      <c r="G796" s="308" t="str">
        <f t="shared" si="50"/>
        <v/>
      </c>
      <c r="H796" s="309" t="str">
        <f t="shared" si="51"/>
        <v/>
      </c>
      <c r="I796" s="310" t="str">
        <f>IF(ISBLANK($J$1506),"",IF(ISBLANK($L$1506),"",IF(Jan!$E47&gt;=$J$1506,IF(Jan!$E47&lt;=$L$1506,COUNTIF(Jan!L47:L47,"&gt;=0"),""),"")))</f>
        <v/>
      </c>
      <c r="J796" s="300"/>
      <c r="K796" s="300"/>
      <c r="L796" s="300"/>
      <c r="M796" s="302"/>
    </row>
    <row r="797" spans="1:13" ht="9.9499999999999993" hidden="1" customHeight="1" x14ac:dyDescent="0.2">
      <c r="A797" s="301"/>
      <c r="B797" s="300"/>
      <c r="C797" s="305" t="str">
        <f>IF(ISBLANK($J$1506),"",IF(ISBLANK($L$1506),"",IF(Jan!$E48&gt;=$J$1506,IF(Jan!$E48&lt;=$L$1506,IF(ISBLANK(Jan!G48),"",Jan!G48),""),"")))</f>
        <v/>
      </c>
      <c r="D797" s="305"/>
      <c r="E797" s="305" t="str">
        <f>IF(ISBLANK($J$1506),"",IF(ISBLANK($L$1506),"",IF(Jan!$E48&gt;=$J$1506,IF(Jan!$E48&lt;=$L$1506,IF(ISBLANK(Jan!R48),"",Jan!R48),""),"")))</f>
        <v/>
      </c>
      <c r="F797" s="307" t="str">
        <f>IF(ISBLANK($J$1506),"",IF(ISBLANK($L$1506),"",IF(Jan!$E48&gt;=$J$1506,IF(Jan!$E48&lt;=$L$1506,IF(ISBLANK(Jan!S48),"",Jan!S48),""),"")))</f>
        <v/>
      </c>
      <c r="G797" s="308" t="str">
        <f t="shared" si="50"/>
        <v/>
      </c>
      <c r="H797" s="309" t="str">
        <f t="shared" si="51"/>
        <v/>
      </c>
      <c r="I797" s="310" t="str">
        <f>IF(ISBLANK($J$1506),"",IF(ISBLANK($L$1506),"",IF(Jan!$E48&gt;=$J$1506,IF(Jan!$E48&lt;=$L$1506,COUNTIF(Jan!L48:L48,"&gt;=0"),""),"")))</f>
        <v/>
      </c>
      <c r="J797" s="300"/>
      <c r="K797" s="300"/>
      <c r="L797" s="300"/>
      <c r="M797" s="302"/>
    </row>
    <row r="798" spans="1:13" ht="9.9499999999999993" hidden="1" customHeight="1" x14ac:dyDescent="0.2">
      <c r="A798" s="301"/>
      <c r="B798" s="300"/>
      <c r="C798" s="305" t="str">
        <f>IF(ISBLANK($J$1506),"",IF(ISBLANK($L$1506),"",IF(Jan!$E49&gt;=$J$1506,IF(Jan!$E49&lt;=$L$1506,IF(ISBLANK(Jan!G49),"",Jan!G49),""),"")))</f>
        <v/>
      </c>
      <c r="D798" s="305"/>
      <c r="E798" s="305" t="str">
        <f>IF(ISBLANK($J$1506),"",IF(ISBLANK($L$1506),"",IF(Jan!$E49&gt;=$J$1506,IF(Jan!$E49&lt;=$L$1506,IF(ISBLANK(Jan!R49),"",Jan!R49),""),"")))</f>
        <v/>
      </c>
      <c r="F798" s="307" t="str">
        <f>IF(ISBLANK($J$1506),"",IF(ISBLANK($L$1506),"",IF(Jan!$E49&gt;=$J$1506,IF(Jan!$E49&lt;=$L$1506,IF(ISBLANK(Jan!S49),"",Jan!S49),""),"")))</f>
        <v/>
      </c>
      <c r="G798" s="308" t="str">
        <f t="shared" si="50"/>
        <v/>
      </c>
      <c r="H798" s="309" t="str">
        <f t="shared" si="51"/>
        <v/>
      </c>
      <c r="I798" s="310" t="str">
        <f>IF(ISBLANK($J$1506),"",IF(ISBLANK($L$1506),"",IF(Jan!$E49&gt;=$J$1506,IF(Jan!$E49&lt;=$L$1506,COUNTIF(Jan!L49:L49,"&gt;=0"),""),"")))</f>
        <v/>
      </c>
      <c r="J798" s="300"/>
      <c r="K798" s="300"/>
      <c r="L798" s="300"/>
      <c r="M798" s="302"/>
    </row>
    <row r="799" spans="1:13" ht="9.9499999999999993" hidden="1" customHeight="1" x14ac:dyDescent="0.2">
      <c r="A799" s="301"/>
      <c r="B799" s="300"/>
      <c r="C799" s="305" t="str">
        <f>IF(ISBLANK($J$1506),"",IF(ISBLANK($L$1506),"",IF(Jan!$E50&gt;=$J$1506,IF(Jan!$E50&lt;=$L$1506,IF(ISBLANK(Jan!G50),"",Jan!G50),""),"")))</f>
        <v/>
      </c>
      <c r="D799" s="305"/>
      <c r="E799" s="305" t="str">
        <f>IF(ISBLANK($J$1506),"",IF(ISBLANK($L$1506),"",IF(Jan!$E50&gt;=$J$1506,IF(Jan!$E50&lt;=$L$1506,IF(ISBLANK(Jan!R50),"",Jan!R50),""),"")))</f>
        <v/>
      </c>
      <c r="F799" s="307" t="str">
        <f>IF(ISBLANK($J$1506),"",IF(ISBLANK($L$1506),"",IF(Jan!$E50&gt;=$J$1506,IF(Jan!$E50&lt;=$L$1506,IF(ISBLANK(Jan!S50),"",Jan!S50),""),"")))</f>
        <v/>
      </c>
      <c r="G799" s="308" t="str">
        <f t="shared" si="50"/>
        <v/>
      </c>
      <c r="H799" s="309" t="str">
        <f t="shared" si="51"/>
        <v/>
      </c>
      <c r="I799" s="310" t="str">
        <f>IF(ISBLANK($J$1506),"",IF(ISBLANK($L$1506),"",IF(Jan!$E50&gt;=$J$1506,IF(Jan!$E50&lt;=$L$1506,COUNTIF(Jan!L50:L50,"&gt;=0"),""),"")))</f>
        <v/>
      </c>
      <c r="J799" s="300"/>
      <c r="K799" s="300"/>
      <c r="L799" s="300"/>
      <c r="M799" s="302"/>
    </row>
    <row r="800" spans="1:13" ht="9.9499999999999993" hidden="1" customHeight="1" x14ac:dyDescent="0.2">
      <c r="A800" s="301"/>
      <c r="B800" s="300"/>
      <c r="C800" s="305" t="str">
        <f>IF(ISBLANK($J$1506),"",IF(ISBLANK($L$1506),"",IF(Jan!$E51&gt;=$J$1506,IF(Jan!$E51&lt;=$L$1506,IF(ISBLANK(Jan!G51),"",Jan!G51),""),"")))</f>
        <v/>
      </c>
      <c r="D800" s="305"/>
      <c r="E800" s="305" t="str">
        <f>IF(ISBLANK($J$1506),"",IF(ISBLANK($L$1506),"",IF(Jan!$E51&gt;=$J$1506,IF(Jan!$E51&lt;=$L$1506,IF(ISBLANK(Jan!R51),"",Jan!R51),""),"")))</f>
        <v/>
      </c>
      <c r="F800" s="307" t="str">
        <f>IF(ISBLANK($J$1506),"",IF(ISBLANK($L$1506),"",IF(Jan!$E51&gt;=$J$1506,IF(Jan!$E51&lt;=$L$1506,IF(ISBLANK(Jan!S51),"",Jan!S51),""),"")))</f>
        <v/>
      </c>
      <c r="G800" s="308" t="str">
        <f t="shared" si="50"/>
        <v/>
      </c>
      <c r="H800" s="309" t="str">
        <f t="shared" si="51"/>
        <v/>
      </c>
      <c r="I800" s="310" t="str">
        <f>IF(ISBLANK($J$1506),"",IF(ISBLANK($L$1506),"",IF(Jan!$E51&gt;=$J$1506,IF(Jan!$E51&lt;=$L$1506,COUNTIF(Jan!L51:L51,"&gt;=0"),""),"")))</f>
        <v/>
      </c>
      <c r="J800" s="300"/>
      <c r="K800" s="300"/>
      <c r="L800" s="300"/>
      <c r="M800" s="302"/>
    </row>
    <row r="801" spans="1:13" ht="9.9499999999999993" hidden="1" customHeight="1" x14ac:dyDescent="0.2">
      <c r="A801" s="301"/>
      <c r="B801" s="300"/>
      <c r="C801" s="305" t="str">
        <f>IF(ISBLANK($J$1506),"",IF(ISBLANK($L$1506),"",IF(Jan!$E52&gt;=$J$1506,IF(Jan!$E52&lt;=$L$1506,IF(ISBLANK(Jan!G52),"",Jan!G52),""),"")))</f>
        <v/>
      </c>
      <c r="D801" s="305"/>
      <c r="E801" s="305" t="str">
        <f>IF(ISBLANK($J$1506),"",IF(ISBLANK($L$1506),"",IF(Jan!$E52&gt;=$J$1506,IF(Jan!$E52&lt;=$L$1506,IF(ISBLANK(Jan!R52),"",Jan!R52),""),"")))</f>
        <v/>
      </c>
      <c r="F801" s="307" t="str">
        <f>IF(ISBLANK($J$1506),"",IF(ISBLANK($L$1506),"",IF(Jan!$E52&gt;=$J$1506,IF(Jan!$E52&lt;=$L$1506,IF(ISBLANK(Jan!S52),"",Jan!S52),""),"")))</f>
        <v/>
      </c>
      <c r="G801" s="308" t="str">
        <f t="shared" si="50"/>
        <v/>
      </c>
      <c r="H801" s="309" t="str">
        <f t="shared" si="51"/>
        <v/>
      </c>
      <c r="I801" s="310" t="str">
        <f>IF(ISBLANK($J$1506),"",IF(ISBLANK($L$1506),"",IF(Jan!$E52&gt;=$J$1506,IF(Jan!$E52&lt;=$L$1506,COUNTIF(Jan!L52:L52,"&gt;=0"),""),"")))</f>
        <v/>
      </c>
      <c r="J801" s="300"/>
      <c r="K801" s="300"/>
      <c r="L801" s="300"/>
      <c r="M801" s="302"/>
    </row>
    <row r="802" spans="1:13" ht="9.9499999999999993" hidden="1" customHeight="1" x14ac:dyDescent="0.2">
      <c r="A802" s="301"/>
      <c r="B802" s="300"/>
      <c r="C802" s="305" t="str">
        <f>IF(ISBLANK($J$1506),"",IF(ISBLANK($L$1506),"",IF(Jan!$E53&gt;=$J$1506,IF(Jan!$E53&lt;=$L$1506,IF(ISBLANK(Jan!G53),"",Jan!G53),""),"")))</f>
        <v/>
      </c>
      <c r="D802" s="305"/>
      <c r="E802" s="305" t="str">
        <f>IF(ISBLANK($J$1506),"",IF(ISBLANK($L$1506),"",IF(Jan!$E53&gt;=$J$1506,IF(Jan!$E53&lt;=$L$1506,IF(ISBLANK(Jan!R53),"",Jan!R53),""),"")))</f>
        <v/>
      </c>
      <c r="F802" s="307" t="str">
        <f>IF(ISBLANK($J$1506),"",IF(ISBLANK($L$1506),"",IF(Jan!$E53&gt;=$J$1506,IF(Jan!$E53&lt;=$L$1506,IF(ISBLANK(Jan!S53),"",Jan!S53),""),"")))</f>
        <v/>
      </c>
      <c r="G802" s="308" t="str">
        <f t="shared" si="50"/>
        <v/>
      </c>
      <c r="H802" s="309" t="str">
        <f t="shared" si="51"/>
        <v/>
      </c>
      <c r="I802" s="310" t="str">
        <f>IF(ISBLANK($J$1506),"",IF(ISBLANK($L$1506),"",IF(Jan!$E53&gt;=$J$1506,IF(Jan!$E53&lt;=$L$1506,COUNTIF(Jan!L53:L53,"&gt;=0"),""),"")))</f>
        <v/>
      </c>
      <c r="J802" s="300"/>
      <c r="K802" s="300"/>
      <c r="L802" s="300"/>
      <c r="M802" s="302"/>
    </row>
    <row r="803" spans="1:13" ht="9.9499999999999993" hidden="1" customHeight="1" x14ac:dyDescent="0.2">
      <c r="A803" s="301"/>
      <c r="B803" s="300"/>
      <c r="C803" s="305" t="str">
        <f>IF(ISBLANK($J$1506),"",IF(ISBLANK($L$1506),"",IF(Jan!$E54&gt;=$J$1506,IF(Jan!$E54&lt;=$L$1506,IF(ISBLANK(Jan!G54),"",Jan!G54),""),"")))</f>
        <v/>
      </c>
      <c r="D803" s="305"/>
      <c r="E803" s="305" t="str">
        <f>IF(ISBLANK($J$1506),"",IF(ISBLANK($L$1506),"",IF(Jan!$E54&gt;=$J$1506,IF(Jan!$E54&lt;=$L$1506,IF(ISBLANK(Jan!R54),"",Jan!R54),""),"")))</f>
        <v/>
      </c>
      <c r="F803" s="307" t="str">
        <f>IF(ISBLANK($J$1506),"",IF(ISBLANK($L$1506),"",IF(Jan!$E54&gt;=$J$1506,IF(Jan!$E54&lt;=$L$1506,IF(ISBLANK(Jan!S54),"",Jan!S54),""),"")))</f>
        <v/>
      </c>
      <c r="G803" s="308" t="str">
        <f t="shared" si="50"/>
        <v/>
      </c>
      <c r="H803" s="309" t="str">
        <f t="shared" si="51"/>
        <v/>
      </c>
      <c r="I803" s="310" t="str">
        <f>IF(ISBLANK($J$1506),"",IF(ISBLANK($L$1506),"",IF(Jan!$E54&gt;=$J$1506,IF(Jan!$E54&lt;=$L$1506,COUNTIF(Jan!L54:L54,"&gt;=0"),""),"")))</f>
        <v/>
      </c>
      <c r="J803" s="300"/>
      <c r="K803" s="300"/>
      <c r="L803" s="300"/>
      <c r="M803" s="302"/>
    </row>
    <row r="804" spans="1:13" ht="9.9499999999999993" hidden="1" customHeight="1" x14ac:dyDescent="0.2">
      <c r="A804" s="301"/>
      <c r="B804" s="300"/>
      <c r="C804" s="305" t="str">
        <f>IF(ISBLANK($J$1506),"",IF(ISBLANK($L$1506),"",IF(Jan!$E55&gt;=$J$1506,IF(Jan!$E55&lt;=$L$1506,IF(ISBLANK(Jan!G55),"",Jan!G55),""),"")))</f>
        <v/>
      </c>
      <c r="D804" s="305"/>
      <c r="E804" s="305" t="str">
        <f>IF(ISBLANK($J$1506),"",IF(ISBLANK($L$1506),"",IF(Jan!$E55&gt;=$J$1506,IF(Jan!$E55&lt;=$L$1506,IF(ISBLANK(Jan!R55),"",Jan!R55),""),"")))</f>
        <v/>
      </c>
      <c r="F804" s="307" t="str">
        <f>IF(ISBLANK($J$1506),"",IF(ISBLANK($L$1506),"",IF(Jan!$E55&gt;=$J$1506,IF(Jan!$E55&lt;=$L$1506,IF(ISBLANK(Jan!S55),"",Jan!S55),""),"")))</f>
        <v/>
      </c>
      <c r="G804" s="308" t="str">
        <f t="shared" si="50"/>
        <v/>
      </c>
      <c r="H804" s="309" t="str">
        <f t="shared" si="51"/>
        <v/>
      </c>
      <c r="I804" s="310" t="str">
        <f>IF(ISBLANK($J$1506),"",IF(ISBLANK($L$1506),"",IF(Jan!$E55&gt;=$J$1506,IF(Jan!$E55&lt;=$L$1506,COUNTIF(Jan!L55:L55,"&gt;=0"),""),"")))</f>
        <v/>
      </c>
      <c r="J804" s="300"/>
      <c r="K804" s="300"/>
      <c r="L804" s="300"/>
      <c r="M804" s="302"/>
    </row>
    <row r="805" spans="1:13" ht="9.9499999999999993" hidden="1" customHeight="1" x14ac:dyDescent="0.2">
      <c r="A805" s="301"/>
      <c r="B805" s="300"/>
      <c r="C805" s="305" t="str">
        <f>IF(ISBLANK($J$1506),"",IF(ISBLANK($L$1506),"",IF(Jan!$E56&gt;=$J$1506,IF(Jan!$E56&lt;=$L$1506,IF(ISBLANK(Jan!G56),"",Jan!G56),""),"")))</f>
        <v/>
      </c>
      <c r="D805" s="305"/>
      <c r="E805" s="305" t="str">
        <f>IF(ISBLANK($J$1506),"",IF(ISBLANK($L$1506),"",IF(Jan!$E56&gt;=$J$1506,IF(Jan!$E56&lt;=$L$1506,IF(ISBLANK(Jan!R56),"",Jan!R56),""),"")))</f>
        <v/>
      </c>
      <c r="F805" s="307" t="str">
        <f>IF(ISBLANK($J$1506),"",IF(ISBLANK($L$1506),"",IF(Jan!$E56&gt;=$J$1506,IF(Jan!$E56&lt;=$L$1506,IF(ISBLANK(Jan!S56),"",Jan!S56),""),"")))</f>
        <v/>
      </c>
      <c r="G805" s="308" t="str">
        <f t="shared" si="50"/>
        <v/>
      </c>
      <c r="H805" s="309" t="str">
        <f t="shared" si="51"/>
        <v/>
      </c>
      <c r="I805" s="310" t="str">
        <f>IF(ISBLANK($J$1506),"",IF(ISBLANK($L$1506),"",IF(Jan!$E56&gt;=$J$1506,IF(Jan!$E56&lt;=$L$1506,COUNTIF(Jan!L56:L56,"&gt;=0"),""),"")))</f>
        <v/>
      </c>
      <c r="J805" s="300"/>
      <c r="K805" s="300"/>
      <c r="L805" s="300"/>
      <c r="M805" s="302"/>
    </row>
    <row r="806" spans="1:13" ht="9.9499999999999993" hidden="1" customHeight="1" x14ac:dyDescent="0.2">
      <c r="A806" s="301"/>
      <c r="B806" s="300"/>
      <c r="C806" s="305" t="str">
        <f>IF(ISBLANK($J$1506),"",IF(ISBLANK($L$1506),"",IF(Jan!$E57&gt;=$J$1506,IF(Jan!$E57&lt;=$L$1506,IF(ISBLANK(Jan!G57),"",Jan!G57),""),"")))</f>
        <v/>
      </c>
      <c r="D806" s="305"/>
      <c r="E806" s="305" t="str">
        <f>IF(ISBLANK($J$1506),"",IF(ISBLANK($L$1506),"",IF(Jan!$E57&gt;=$J$1506,IF(Jan!$E57&lt;=$L$1506,IF(ISBLANK(Jan!R57),"",Jan!R57),""),"")))</f>
        <v/>
      </c>
      <c r="F806" s="307" t="str">
        <f>IF(ISBLANK($J$1506),"",IF(ISBLANK($L$1506),"",IF(Jan!$E57&gt;=$J$1506,IF(Jan!$E57&lt;=$L$1506,IF(ISBLANK(Jan!S57),"",Jan!S57),""),"")))</f>
        <v/>
      </c>
      <c r="G806" s="308" t="str">
        <f t="shared" si="50"/>
        <v/>
      </c>
      <c r="H806" s="309" t="str">
        <f t="shared" si="51"/>
        <v/>
      </c>
      <c r="I806" s="310" t="str">
        <f>IF(ISBLANK($J$1506),"",IF(ISBLANK($L$1506),"",IF(Jan!$E57&gt;=$J$1506,IF(Jan!$E57&lt;=$L$1506,COUNTIF(Jan!L57:L57,"&gt;=0"),""),"")))</f>
        <v/>
      </c>
      <c r="J806" s="300"/>
      <c r="K806" s="300"/>
      <c r="L806" s="300"/>
      <c r="M806" s="302"/>
    </row>
    <row r="807" spans="1:13" ht="9.9499999999999993" hidden="1" customHeight="1" x14ac:dyDescent="0.2">
      <c r="A807" s="301"/>
      <c r="B807" s="300"/>
      <c r="C807" s="305" t="str">
        <f>IF(ISBLANK($J$1506),"",IF(ISBLANK($L$1506),"",IF(Jan!$E58&gt;=$J$1506,IF(Jan!$E58&lt;=$L$1506,IF(ISBLANK(Jan!G58),"",Jan!G58),""),"")))</f>
        <v/>
      </c>
      <c r="D807" s="305"/>
      <c r="E807" s="305" t="str">
        <f>IF(ISBLANK($J$1506),"",IF(ISBLANK($L$1506),"",IF(Jan!$E58&gt;=$J$1506,IF(Jan!$E58&lt;=$L$1506,IF(ISBLANK(Jan!R58),"",Jan!R58),""),"")))</f>
        <v/>
      </c>
      <c r="F807" s="307" t="str">
        <f>IF(ISBLANK($J$1506),"",IF(ISBLANK($L$1506),"",IF(Jan!$E58&gt;=$J$1506,IF(Jan!$E58&lt;=$L$1506,IF(ISBLANK(Jan!S58),"",Jan!S58),""),"")))</f>
        <v/>
      </c>
      <c r="G807" s="308" t="str">
        <f t="shared" si="50"/>
        <v/>
      </c>
      <c r="H807" s="309" t="str">
        <f t="shared" si="51"/>
        <v/>
      </c>
      <c r="I807" s="310" t="str">
        <f>IF(ISBLANK($J$1506),"",IF(ISBLANK($L$1506),"",IF(Jan!$E58&gt;=$J$1506,IF(Jan!$E58&lt;=$L$1506,COUNTIF(Jan!L58:L58,"&gt;=0"),""),"")))</f>
        <v/>
      </c>
      <c r="J807" s="300"/>
      <c r="K807" s="300"/>
      <c r="L807" s="300"/>
      <c r="M807" s="302"/>
    </row>
    <row r="808" spans="1:13" ht="9.9499999999999993" hidden="1" customHeight="1" x14ac:dyDescent="0.2">
      <c r="A808" s="301"/>
      <c r="B808" s="300"/>
      <c r="C808" s="305" t="str">
        <f>IF(ISBLANK($J$1506),"",IF(ISBLANK($L$1506),"",IF(Jan!$E59&gt;=$J$1506,IF(Jan!$E59&lt;=$L$1506,IF(ISBLANK(Jan!G59),"",Jan!G59),""),"")))</f>
        <v/>
      </c>
      <c r="D808" s="305"/>
      <c r="E808" s="305" t="str">
        <f>IF(ISBLANK($J$1506),"",IF(ISBLANK($L$1506),"",IF(Jan!$E59&gt;=$J$1506,IF(Jan!$E59&lt;=$L$1506,IF(ISBLANK(Jan!R59),"",Jan!R59),""),"")))</f>
        <v/>
      </c>
      <c r="F808" s="307" t="str">
        <f>IF(ISBLANK($J$1506),"",IF(ISBLANK($L$1506),"",IF(Jan!$E59&gt;=$J$1506,IF(Jan!$E59&lt;=$L$1506,IF(ISBLANK(Jan!S59),"",Jan!S59),""),"")))</f>
        <v/>
      </c>
      <c r="G808" s="308" t="str">
        <f t="shared" si="50"/>
        <v/>
      </c>
      <c r="H808" s="309" t="str">
        <f t="shared" si="51"/>
        <v/>
      </c>
      <c r="I808" s="310" t="str">
        <f>IF(ISBLANK($J$1506),"",IF(ISBLANK($L$1506),"",IF(Jan!$E59&gt;=$J$1506,IF(Jan!$E59&lt;=$L$1506,COUNTIF(Jan!L59:L59,"&gt;=0"),""),"")))</f>
        <v/>
      </c>
      <c r="J808" s="300"/>
      <c r="K808" s="300"/>
      <c r="L808" s="300"/>
      <c r="M808" s="302"/>
    </row>
    <row r="809" spans="1:13" ht="9.9499999999999993" hidden="1" customHeight="1" x14ac:dyDescent="0.2">
      <c r="A809" s="301"/>
      <c r="B809" s="300"/>
      <c r="C809" s="305" t="str">
        <f>IF(ISBLANK($J$1506),"",IF(ISBLANK($L$1506),"",IF(Jan!$E60&gt;=$J$1506,IF(Jan!$E60&lt;=$L$1506,IF(ISBLANK(Jan!G60),"",Jan!G60),""),"")))</f>
        <v/>
      </c>
      <c r="D809" s="305"/>
      <c r="E809" s="305" t="str">
        <f>IF(ISBLANK($J$1506),"",IF(ISBLANK($L$1506),"",IF(Jan!$E60&gt;=$J$1506,IF(Jan!$E60&lt;=$L$1506,IF(ISBLANK(Jan!R60),"",Jan!R60),""),"")))</f>
        <v/>
      </c>
      <c r="F809" s="307" t="str">
        <f>IF(ISBLANK($J$1506),"",IF(ISBLANK($L$1506),"",IF(Jan!$E60&gt;=$J$1506,IF(Jan!$E60&lt;=$L$1506,IF(ISBLANK(Jan!S60),"",Jan!S60),""),"")))</f>
        <v/>
      </c>
      <c r="G809" s="308" t="str">
        <f t="shared" si="50"/>
        <v/>
      </c>
      <c r="H809" s="309" t="str">
        <f t="shared" si="51"/>
        <v/>
      </c>
      <c r="I809" s="310" t="str">
        <f>IF(ISBLANK($J$1506),"",IF(ISBLANK($L$1506),"",IF(Jan!$E60&gt;=$J$1506,IF(Jan!$E60&lt;=$L$1506,COUNTIF(Jan!L60:L60,"&gt;=0"),""),"")))</f>
        <v/>
      </c>
      <c r="J809" s="300"/>
      <c r="K809" s="300"/>
      <c r="L809" s="300"/>
      <c r="M809" s="302"/>
    </row>
    <row r="810" spans="1:13" ht="9.9499999999999993" hidden="1" customHeight="1" x14ac:dyDescent="0.2">
      <c r="A810" s="301"/>
      <c r="B810" s="300"/>
      <c r="C810" s="305" t="str">
        <f>IF(ISBLANK($J$1506),"",IF(ISBLANK($L$1506),"",IF(Jan!$E61&gt;=$J$1506,IF(Jan!$E61&lt;=$L$1506,IF(ISBLANK(Jan!G61),"",Jan!G61),""),"")))</f>
        <v/>
      </c>
      <c r="D810" s="305"/>
      <c r="E810" s="305" t="str">
        <f>IF(ISBLANK($J$1506),"",IF(ISBLANK($L$1506),"",IF(Jan!$E61&gt;=$J$1506,IF(Jan!$E61&lt;=$L$1506,IF(ISBLANK(Jan!R61),"",Jan!R61),""),"")))</f>
        <v/>
      </c>
      <c r="F810" s="307" t="str">
        <f>IF(ISBLANK($J$1506),"",IF(ISBLANK($L$1506),"",IF(Jan!$E61&gt;=$J$1506,IF(Jan!$E61&lt;=$L$1506,IF(ISBLANK(Jan!S61),"",Jan!S61),""),"")))</f>
        <v/>
      </c>
      <c r="G810" s="308" t="str">
        <f t="shared" si="50"/>
        <v/>
      </c>
      <c r="H810" s="309" t="str">
        <f t="shared" si="51"/>
        <v/>
      </c>
      <c r="I810" s="310" t="str">
        <f>IF(ISBLANK($J$1506),"",IF(ISBLANK($L$1506),"",IF(Jan!$E61&gt;=$J$1506,IF(Jan!$E61&lt;=$L$1506,COUNTIF(Jan!L61:L61,"&gt;=0"),""),"")))</f>
        <v/>
      </c>
      <c r="J810" s="300"/>
      <c r="K810" s="300"/>
      <c r="L810" s="300"/>
      <c r="M810" s="302"/>
    </row>
    <row r="811" spans="1:13" ht="9.9499999999999993" hidden="1" customHeight="1" x14ac:dyDescent="0.2">
      <c r="A811" s="301"/>
      <c r="B811" s="300"/>
      <c r="C811" s="305" t="str">
        <f>IF(ISBLANK($J$1506),"",IF(ISBLANK($L$1506),"",IF(Jan!$E62&gt;=$J$1506,IF(Jan!$E62&lt;=$L$1506,IF(ISBLANK(Jan!G62),"",Jan!G62),""),"")))</f>
        <v/>
      </c>
      <c r="D811" s="305"/>
      <c r="E811" s="305" t="str">
        <f>IF(ISBLANK($J$1506),"",IF(ISBLANK($L$1506),"",IF(Jan!$E62&gt;=$J$1506,IF(Jan!$E62&lt;=$L$1506,IF(ISBLANK(Jan!R62),"",Jan!R62),""),"")))</f>
        <v/>
      </c>
      <c r="F811" s="307" t="str">
        <f>IF(ISBLANK($J$1506),"",IF(ISBLANK($L$1506),"",IF(Jan!$E62&gt;=$J$1506,IF(Jan!$E62&lt;=$L$1506,IF(ISBLANK(Jan!S62),"",Jan!S62),""),"")))</f>
        <v/>
      </c>
      <c r="G811" s="308" t="str">
        <f t="shared" si="50"/>
        <v/>
      </c>
      <c r="H811" s="309" t="str">
        <f t="shared" si="51"/>
        <v/>
      </c>
      <c r="I811" s="310" t="str">
        <f>IF(ISBLANK($J$1506),"",IF(ISBLANK($L$1506),"",IF(Jan!$E62&gt;=$J$1506,IF(Jan!$E62&lt;=$L$1506,COUNTIF(Jan!L62:L62,"&gt;=0"),""),"")))</f>
        <v/>
      </c>
      <c r="J811" s="300"/>
      <c r="K811" s="300"/>
      <c r="L811" s="300"/>
      <c r="M811" s="302"/>
    </row>
    <row r="812" spans="1:13" ht="9.9499999999999993" hidden="1" customHeight="1" x14ac:dyDescent="0.2">
      <c r="A812" s="301"/>
      <c r="B812" s="300"/>
      <c r="C812" s="305" t="str">
        <f>IF(ISBLANK($J$1506),"",IF(ISBLANK($L$1506),"",IF(Jan!$E63&gt;=$J$1506,IF(Jan!$E63&lt;=$L$1506,IF(ISBLANK(Jan!G63),"",Jan!G63),""),"")))</f>
        <v/>
      </c>
      <c r="D812" s="305"/>
      <c r="E812" s="305" t="str">
        <f>IF(ISBLANK($J$1506),"",IF(ISBLANK($L$1506),"",IF(Jan!$E63&gt;=$J$1506,IF(Jan!$E63&lt;=$L$1506,IF(ISBLANK(Jan!R63),"",Jan!R63),""),"")))</f>
        <v/>
      </c>
      <c r="F812" s="307" t="str">
        <f>IF(ISBLANK($J$1506),"",IF(ISBLANK($L$1506),"",IF(Jan!$E63&gt;=$J$1506,IF(Jan!$E63&lt;=$L$1506,IF(ISBLANK(Jan!S63),"",Jan!S63),""),"")))</f>
        <v/>
      </c>
      <c r="G812" s="308" t="str">
        <f t="shared" si="50"/>
        <v/>
      </c>
      <c r="H812" s="309" t="str">
        <f t="shared" si="51"/>
        <v/>
      </c>
      <c r="I812" s="310" t="str">
        <f>IF(ISBLANK($J$1506),"",IF(ISBLANK($L$1506),"",IF(Jan!$E63&gt;=$J$1506,IF(Jan!$E63&lt;=$L$1506,COUNTIF(Jan!L63:L63,"&gt;=0"),""),"")))</f>
        <v/>
      </c>
      <c r="J812" s="300"/>
      <c r="K812" s="300"/>
      <c r="L812" s="300"/>
      <c r="M812" s="302"/>
    </row>
    <row r="813" spans="1:13" ht="9.9499999999999993" hidden="1" customHeight="1" x14ac:dyDescent="0.2">
      <c r="A813" s="301"/>
      <c r="B813" s="300"/>
      <c r="C813" s="305" t="str">
        <f>IF(ISBLANK($J$1506),"",IF(ISBLANK($L$1506),"",IF(Jan!$E64&gt;=$J$1506,IF(Jan!$E64&lt;=$L$1506,IF(ISBLANK(Jan!G64),"",Jan!G64),""),"")))</f>
        <v/>
      </c>
      <c r="D813" s="305"/>
      <c r="E813" s="305" t="str">
        <f>IF(ISBLANK($J$1506),"",IF(ISBLANK($L$1506),"",IF(Jan!$E64&gt;=$J$1506,IF(Jan!$E64&lt;=$L$1506,IF(ISBLANK(Jan!R64),"",Jan!R64),""),"")))</f>
        <v/>
      </c>
      <c r="F813" s="307" t="str">
        <f>IF(ISBLANK($J$1506),"",IF(ISBLANK($L$1506),"",IF(Jan!$E64&gt;=$J$1506,IF(Jan!$E64&lt;=$L$1506,IF(ISBLANK(Jan!S64),"",Jan!S64),""),"")))</f>
        <v/>
      </c>
      <c r="G813" s="308" t="str">
        <f t="shared" si="50"/>
        <v/>
      </c>
      <c r="H813" s="309" t="str">
        <f t="shared" si="51"/>
        <v/>
      </c>
      <c r="I813" s="310" t="str">
        <f>IF(ISBLANK($J$1506),"",IF(ISBLANK($L$1506),"",IF(Jan!$E64&gt;=$J$1506,IF(Jan!$E64&lt;=$L$1506,COUNTIF(Jan!L64:L64,"&gt;=0"),""),"")))</f>
        <v/>
      </c>
      <c r="J813" s="300"/>
      <c r="K813" s="300"/>
      <c r="L813" s="300"/>
      <c r="M813" s="302"/>
    </row>
    <row r="814" spans="1:13" ht="9.9499999999999993" hidden="1" customHeight="1" x14ac:dyDescent="0.2">
      <c r="A814" s="301"/>
      <c r="B814" s="300"/>
      <c r="C814" s="305" t="str">
        <f>IF(ISBLANK($J$1506),"",IF(ISBLANK($L$1506),"",IF(Jan!$E65&gt;=$J$1506,IF(Jan!$E65&lt;=$L$1506,IF(ISBLANK(Jan!G65),"",Jan!G65),""),"")))</f>
        <v/>
      </c>
      <c r="D814" s="305"/>
      <c r="E814" s="305" t="str">
        <f>IF(ISBLANK($J$1506),"",IF(ISBLANK($L$1506),"",IF(Jan!$E65&gt;=$J$1506,IF(Jan!$E65&lt;=$L$1506,IF(ISBLANK(Jan!R65),"",Jan!R65),""),"")))</f>
        <v/>
      </c>
      <c r="F814" s="307" t="str">
        <f>IF(ISBLANK($J$1506),"",IF(ISBLANK($L$1506),"",IF(Jan!$E65&gt;=$J$1506,IF(Jan!$E65&lt;=$L$1506,IF(ISBLANK(Jan!S65),"",Jan!S65),""),"")))</f>
        <v/>
      </c>
      <c r="G814" s="308" t="str">
        <f t="shared" si="50"/>
        <v/>
      </c>
      <c r="H814" s="309" t="str">
        <f t="shared" si="51"/>
        <v/>
      </c>
      <c r="I814" s="310" t="str">
        <f>IF(ISBLANK($J$1506),"",IF(ISBLANK($L$1506),"",IF(Jan!$E65&gt;=$J$1506,IF(Jan!$E65&lt;=$L$1506,COUNTIF(Jan!L65:L65,"&gt;=0"),""),"")))</f>
        <v/>
      </c>
      <c r="J814" s="300"/>
      <c r="K814" s="300"/>
      <c r="L814" s="300"/>
      <c r="M814" s="302"/>
    </row>
    <row r="815" spans="1:13" ht="9.9499999999999993" hidden="1" customHeight="1" x14ac:dyDescent="0.2">
      <c r="A815" s="301"/>
      <c r="B815" s="300"/>
      <c r="C815" s="305" t="str">
        <f>IF(ISBLANK($J$1506),"",IF(ISBLANK($L$1506),"",IF(Jan!$E66&gt;=$J$1506,IF(Jan!$E66&lt;=$L$1506,IF(ISBLANK(Jan!G66),"",Jan!G66),""),"")))</f>
        <v/>
      </c>
      <c r="D815" s="305"/>
      <c r="E815" s="305" t="str">
        <f>IF(ISBLANK($J$1506),"",IF(ISBLANK($L$1506),"",IF(Jan!$E66&gt;=$J$1506,IF(Jan!$E66&lt;=$L$1506,IF(ISBLANK(Jan!R66),"",Jan!R66),""),"")))</f>
        <v/>
      </c>
      <c r="F815" s="307" t="str">
        <f>IF(ISBLANK($J$1506),"",IF(ISBLANK($L$1506),"",IF(Jan!$E66&gt;=$J$1506,IF(Jan!$E66&lt;=$L$1506,IF(ISBLANK(Jan!S66),"",Jan!S66),""),"")))</f>
        <v/>
      </c>
      <c r="G815" s="308" t="str">
        <f t="shared" si="50"/>
        <v/>
      </c>
      <c r="H815" s="309" t="str">
        <f t="shared" si="51"/>
        <v/>
      </c>
      <c r="I815" s="310" t="str">
        <f>IF(ISBLANK($J$1506),"",IF(ISBLANK($L$1506),"",IF(Jan!$E66&gt;=$J$1506,IF(Jan!$E66&lt;=$L$1506,COUNTIF(Jan!L66:L66,"&gt;=0"),""),"")))</f>
        <v/>
      </c>
      <c r="J815" s="300"/>
      <c r="K815" s="300"/>
      <c r="L815" s="300"/>
      <c r="M815" s="302"/>
    </row>
    <row r="816" spans="1:13" ht="9.9499999999999993" hidden="1" customHeight="1" x14ac:dyDescent="0.2">
      <c r="A816" s="301"/>
      <c r="B816" s="300"/>
      <c r="C816" s="305" t="str">
        <f>IF(ISBLANK($J$1506),"",IF(ISBLANK($L$1506),"",IF(Jan!$E67&gt;=$J$1506,IF(Jan!$E67&lt;=$L$1506,IF(ISBLANK(Jan!G67),"",Jan!G67),""),"")))</f>
        <v/>
      </c>
      <c r="D816" s="305"/>
      <c r="E816" s="305" t="str">
        <f>IF(ISBLANK($J$1506),"",IF(ISBLANK($L$1506),"",IF(Jan!$E67&gt;=$J$1506,IF(Jan!$E67&lt;=$L$1506,IF(ISBLANK(Jan!R67),"",Jan!R67),""),"")))</f>
        <v/>
      </c>
      <c r="F816" s="307" t="str">
        <f>IF(ISBLANK($J$1506),"",IF(ISBLANK($L$1506),"",IF(Jan!$E67&gt;=$J$1506,IF(Jan!$E67&lt;=$L$1506,IF(ISBLANK(Jan!S67),"",Jan!S67),""),"")))</f>
        <v/>
      </c>
      <c r="G816" s="308" t="str">
        <f t="shared" si="50"/>
        <v/>
      </c>
      <c r="H816" s="309" t="str">
        <f t="shared" si="51"/>
        <v/>
      </c>
      <c r="I816" s="310" t="str">
        <f>IF(ISBLANK($J$1506),"",IF(ISBLANK($L$1506),"",IF(Jan!$E67&gt;=$J$1506,IF(Jan!$E67&lt;=$L$1506,COUNTIF(Jan!L67:L67,"&gt;=0"),""),"")))</f>
        <v/>
      </c>
      <c r="J816" s="300"/>
      <c r="K816" s="300"/>
      <c r="L816" s="300"/>
      <c r="M816" s="302"/>
    </row>
    <row r="817" spans="1:13" ht="9.9499999999999993" hidden="1" customHeight="1" x14ac:dyDescent="0.2">
      <c r="A817" s="301"/>
      <c r="B817" s="300"/>
      <c r="C817" s="305" t="str">
        <f>IF(ISBLANK($J$1506),"",IF(ISBLANK($L$1506),"",IF(Jan!$E68&gt;=$J$1506,IF(Jan!$E68&lt;=$L$1506,IF(ISBLANK(Jan!G68),"",Jan!G68),""),"")))</f>
        <v/>
      </c>
      <c r="D817" s="305"/>
      <c r="E817" s="305" t="str">
        <f>IF(ISBLANK($J$1506),"",IF(ISBLANK($L$1506),"",IF(Jan!$E68&gt;=$J$1506,IF(Jan!$E68&lt;=$L$1506,IF(ISBLANK(Jan!R68),"",Jan!R68),""),"")))</f>
        <v/>
      </c>
      <c r="F817" s="307" t="str">
        <f>IF(ISBLANK($J$1506),"",IF(ISBLANK($L$1506),"",IF(Jan!$E68&gt;=$J$1506,IF(Jan!$E68&lt;=$L$1506,IF(ISBLANK(Jan!S68),"",Jan!S68),""),"")))</f>
        <v/>
      </c>
      <c r="G817" s="308" t="str">
        <f t="shared" si="50"/>
        <v/>
      </c>
      <c r="H817" s="309" t="str">
        <f t="shared" si="51"/>
        <v/>
      </c>
      <c r="I817" s="310" t="str">
        <f>IF(ISBLANK($J$1506),"",IF(ISBLANK($L$1506),"",IF(Jan!$E68&gt;=$J$1506,IF(Jan!$E68&lt;=$L$1506,COUNTIF(Jan!L68:L68,"&gt;=0"),""),"")))</f>
        <v/>
      </c>
      <c r="J817" s="300"/>
      <c r="K817" s="300"/>
      <c r="L817" s="300"/>
      <c r="M817" s="302"/>
    </row>
    <row r="818" spans="1:13" ht="9.9499999999999993" hidden="1" customHeight="1" x14ac:dyDescent="0.2">
      <c r="A818" s="301"/>
      <c r="B818" s="300"/>
      <c r="C818" s="305" t="str">
        <f>IF(ISBLANK($J$1506),"",IF(ISBLANK($L$1506),"",IF(Jan!$E69&gt;=$J$1506,IF(Jan!$E69&lt;=$L$1506,IF(ISBLANK(Jan!G69),"",Jan!G69),""),"")))</f>
        <v/>
      </c>
      <c r="D818" s="305"/>
      <c r="E818" s="305" t="str">
        <f>IF(ISBLANK($J$1506),"",IF(ISBLANK($L$1506),"",IF(Jan!$E69&gt;=$J$1506,IF(Jan!$E69&lt;=$L$1506,IF(ISBLANK(Jan!R69),"",Jan!R69),""),"")))</f>
        <v/>
      </c>
      <c r="F818" s="307" t="str">
        <f>IF(ISBLANK($J$1506),"",IF(ISBLANK($L$1506),"",IF(Jan!$E69&gt;=$J$1506,IF(Jan!$E69&lt;=$L$1506,IF(ISBLANK(Jan!S69),"",Jan!S69),""),"")))</f>
        <v/>
      </c>
      <c r="G818" s="308" t="str">
        <f t="shared" si="50"/>
        <v/>
      </c>
      <c r="H818" s="309" t="str">
        <f t="shared" si="51"/>
        <v/>
      </c>
      <c r="I818" s="310" t="str">
        <f>IF(ISBLANK($J$1506),"",IF(ISBLANK($L$1506),"",IF(Jan!$E69&gt;=$J$1506,IF(Jan!$E69&lt;=$L$1506,COUNTIF(Jan!L69:L69,"&gt;=0"),""),"")))</f>
        <v/>
      </c>
      <c r="J818" s="300"/>
      <c r="K818" s="300"/>
      <c r="L818" s="300"/>
      <c r="M818" s="302"/>
    </row>
    <row r="819" spans="1:13" ht="9.9499999999999993" hidden="1" customHeight="1" x14ac:dyDescent="0.2">
      <c r="A819" s="301"/>
      <c r="B819" s="300"/>
      <c r="C819" s="305" t="str">
        <f>IF(ISBLANK($J$1506),"",IF(ISBLANK($L$1506),"",IF(Jan!$E70&gt;=$J$1506,IF(Jan!$E70&lt;=$L$1506,IF(ISBLANK(Jan!G70),"",Jan!G70),""),"")))</f>
        <v/>
      </c>
      <c r="D819" s="305"/>
      <c r="E819" s="305" t="str">
        <f>IF(ISBLANK($J$1506),"",IF(ISBLANK($L$1506),"",IF(Jan!$E70&gt;=$J$1506,IF(Jan!$E70&lt;=$L$1506,IF(ISBLANK(Jan!R70),"",Jan!R70),""),"")))</f>
        <v/>
      </c>
      <c r="F819" s="307" t="str">
        <f>IF(ISBLANK($J$1506),"",IF(ISBLANK($L$1506),"",IF(Jan!$E70&gt;=$J$1506,IF(Jan!$E70&lt;=$L$1506,IF(ISBLANK(Jan!S70),"",Jan!S70),""),"")))</f>
        <v/>
      </c>
      <c r="G819" s="308" t="str">
        <f t="shared" si="50"/>
        <v/>
      </c>
      <c r="H819" s="309" t="str">
        <f t="shared" si="51"/>
        <v/>
      </c>
      <c r="I819" s="310" t="str">
        <f>IF(ISBLANK($J$1506),"",IF(ISBLANK($L$1506),"",IF(Jan!$E70&gt;=$J$1506,IF(Jan!$E70&lt;=$L$1506,COUNTIF(Jan!L70:L70,"&gt;=0"),""),"")))</f>
        <v/>
      </c>
      <c r="J819" s="300"/>
      <c r="K819" s="300"/>
      <c r="L819" s="300"/>
      <c r="M819" s="302"/>
    </row>
    <row r="820" spans="1:13" ht="9.9499999999999993" hidden="1" customHeight="1" x14ac:dyDescent="0.2">
      <c r="A820" s="301"/>
      <c r="B820" s="300"/>
      <c r="C820" s="305" t="str">
        <f>IF(ISBLANK($J$1506),"",IF(ISBLANK($L$1506),"",IF(Jan!$E71&gt;=$J$1506,IF(Jan!$E71&lt;=$L$1506,IF(ISBLANK(Jan!G71),"",Jan!G71),""),"")))</f>
        <v/>
      </c>
      <c r="D820" s="305"/>
      <c r="E820" s="305" t="str">
        <f>IF(ISBLANK($J$1506),"",IF(ISBLANK($L$1506),"",IF(Jan!$E71&gt;=$J$1506,IF(Jan!$E71&lt;=$L$1506,IF(ISBLANK(Jan!R71),"",Jan!R71),""),"")))</f>
        <v/>
      </c>
      <c r="F820" s="307" t="str">
        <f>IF(ISBLANK($J$1506),"",IF(ISBLANK($L$1506),"",IF(Jan!$E71&gt;=$J$1506,IF(Jan!$E71&lt;=$L$1506,IF(ISBLANK(Jan!S71),"",Jan!S71),""),"")))</f>
        <v/>
      </c>
      <c r="G820" s="308" t="str">
        <f t="shared" si="50"/>
        <v/>
      </c>
      <c r="H820" s="309" t="str">
        <f t="shared" si="51"/>
        <v/>
      </c>
      <c r="I820" s="310" t="str">
        <f>IF(ISBLANK($J$1506),"",IF(ISBLANK($L$1506),"",IF(Jan!$E71&gt;=$J$1506,IF(Jan!$E71&lt;=$L$1506,COUNTIF(Jan!L71:L71,"&gt;=0"),""),"")))</f>
        <v/>
      </c>
      <c r="J820" s="300"/>
      <c r="K820" s="300"/>
      <c r="L820" s="300"/>
      <c r="M820" s="302"/>
    </row>
    <row r="821" spans="1:13" ht="9.9499999999999993" hidden="1" customHeight="1" x14ac:dyDescent="0.2">
      <c r="A821" s="301"/>
      <c r="B821" s="300"/>
      <c r="C821" s="305" t="str">
        <f>IF(ISBLANK($J$1506),"",IF(ISBLANK($L$1506),"",IF(Jan!$E72&gt;=$J$1506,IF(Jan!$E72&lt;=$L$1506,IF(ISBLANK(Jan!G72),"",Jan!G72),""),"")))</f>
        <v/>
      </c>
      <c r="D821" s="305"/>
      <c r="E821" s="305" t="str">
        <f>IF(ISBLANK($J$1506),"",IF(ISBLANK($L$1506),"",IF(Jan!$E72&gt;=$J$1506,IF(Jan!$E72&lt;=$L$1506,IF(ISBLANK(Jan!R72),"",Jan!R72),""),"")))</f>
        <v/>
      </c>
      <c r="F821" s="307" t="str">
        <f>IF(ISBLANK($J$1506),"",IF(ISBLANK($L$1506),"",IF(Jan!$E72&gt;=$J$1506,IF(Jan!$E72&lt;=$L$1506,IF(ISBLANK(Jan!S72),"",Jan!S72),""),"")))</f>
        <v/>
      </c>
      <c r="G821" s="308" t="str">
        <f t="shared" si="50"/>
        <v/>
      </c>
      <c r="H821" s="309" t="str">
        <f t="shared" si="51"/>
        <v/>
      </c>
      <c r="I821" s="310" t="str">
        <f>IF(ISBLANK($J$1506),"",IF(ISBLANK($L$1506),"",IF(Jan!$E72&gt;=$J$1506,IF(Jan!$E72&lt;=$L$1506,COUNTIF(Jan!L72:L72,"&gt;=0"),""),"")))</f>
        <v/>
      </c>
      <c r="J821" s="300"/>
      <c r="K821" s="300"/>
      <c r="L821" s="300"/>
      <c r="M821" s="302"/>
    </row>
    <row r="822" spans="1:13" ht="9.9499999999999993" hidden="1" customHeight="1" x14ac:dyDescent="0.2">
      <c r="A822" s="301"/>
      <c r="B822" s="300"/>
      <c r="C822" s="305" t="str">
        <f>IF(ISBLANK($J$1506),"",IF(ISBLANK($L$1506),"",IF(Jan!$E73&gt;=$J$1506,IF(Jan!$E73&lt;=$L$1506,IF(ISBLANK(Jan!G73),"",Jan!G73),""),"")))</f>
        <v/>
      </c>
      <c r="D822" s="305"/>
      <c r="E822" s="305" t="str">
        <f>IF(ISBLANK($J$1506),"",IF(ISBLANK($L$1506),"",IF(Jan!$E73&gt;=$J$1506,IF(Jan!$E73&lt;=$L$1506,IF(ISBLANK(Jan!R73),"",Jan!R73),""),"")))</f>
        <v/>
      </c>
      <c r="F822" s="307" t="str">
        <f>IF(ISBLANK($J$1506),"",IF(ISBLANK($L$1506),"",IF(Jan!$E73&gt;=$J$1506,IF(Jan!$E73&lt;=$L$1506,IF(ISBLANK(Jan!S73),"",Jan!S73),""),"")))</f>
        <v/>
      </c>
      <c r="G822" s="308" t="str">
        <f t="shared" si="50"/>
        <v/>
      </c>
      <c r="H822" s="309" t="str">
        <f t="shared" si="51"/>
        <v/>
      </c>
      <c r="I822" s="310" t="str">
        <f>IF(ISBLANK($J$1506),"",IF(ISBLANK($L$1506),"",IF(Jan!$E73&gt;=$J$1506,IF(Jan!$E73&lt;=$L$1506,COUNTIF(Jan!L73:L73,"&gt;=0"),""),"")))</f>
        <v/>
      </c>
      <c r="J822" s="300"/>
      <c r="K822" s="300"/>
      <c r="L822" s="300"/>
      <c r="M822" s="302"/>
    </row>
    <row r="823" spans="1:13" ht="9.9499999999999993" hidden="1" customHeight="1" x14ac:dyDescent="0.2">
      <c r="A823" s="301"/>
      <c r="B823" s="300" t="s">
        <v>124</v>
      </c>
      <c r="C823" s="305" t="str">
        <f>IF(ISBLANK($J$1506),"",IF(ISBLANK($L$1506),"",IF(Feb!$E9&gt;=$J$1506,IF(Feb!$E9&lt;=$L$1506,IF(ISBLANK(Feb!G9),"",Feb!G9),""),"")))</f>
        <v/>
      </c>
      <c r="D823" s="305" t="str">
        <f>IF(ISBLANK($J$1506),"",IF(ISBLANK($L$1506),"",IF(Feb!$E9&gt;=$J$1506,IF(Feb!$E9&lt;=$L$1506,IF(ISBLANK(Feb!I9),"",Feb!I9),""),"")))</f>
        <v/>
      </c>
      <c r="E823" s="305" t="str">
        <f>IF(ISBLANK($J$1506),"",IF(ISBLANK($L$1506),"",IF(Feb!$E9&gt;=$J$1506,IF(Feb!$E9&lt;=$L$1506,IF(ISBLANK(Feb!R9),"",Feb!R9),""),"")))</f>
        <v/>
      </c>
      <c r="F823" s="307" t="str">
        <f>IF(ISBLANK($J$1506),"",IF(ISBLANK($L$1506),"",IF(Feb!$E9&gt;=$J$1506,IF(Feb!$E9&lt;=$L$1506,IF(ISBLANK(Feb!S9),"",Feb!S9),""),"")))</f>
        <v/>
      </c>
      <c r="G823" s="308" t="str">
        <f>IF(ISNUMBER(F823),IF(F823=0,"",IF(E823=0,"",F823/E823)),"")</f>
        <v/>
      </c>
      <c r="H823" s="309" t="str">
        <f>IF(ISNUMBER(G823),IF(G823=0,"",IF(F823=0,"",E823/F823/24)),"")</f>
        <v/>
      </c>
      <c r="I823" s="310">
        <f>IF(ISBLANK($J$1506),"",IF(ISBLANK($L$1506),"",IF(Feb!$E9&gt;=$J$1506,IF(Feb!$E9&lt;=$L$1506,COUNTIF(Feb!L9:L9,"&gt;=0"),""),"")))</f>
        <v>0</v>
      </c>
      <c r="J823" s="300"/>
      <c r="K823" s="300"/>
      <c r="L823" s="300"/>
      <c r="M823" s="302"/>
    </row>
    <row r="824" spans="1:13" ht="9.9499999999999993" hidden="1" customHeight="1" x14ac:dyDescent="0.2">
      <c r="A824" s="301"/>
      <c r="B824" s="300"/>
      <c r="C824" s="305" t="str">
        <f>IF(ISBLANK($J$1506),"",IF(ISBLANK($L$1506),"",IF(Feb!$E10&gt;=$J$1506,IF(Feb!$E10&lt;=$L$1506,IF(ISBLANK(Feb!G10),"",Feb!G10),""),"")))</f>
        <v/>
      </c>
      <c r="D824" s="305" t="str">
        <f>IF(ISBLANK($J$1506),"",IF(ISBLANK($L$1506),"",IF(Feb!$E10&gt;=$J$1506,IF(Feb!$E10&lt;=$L$1506,IF(ISBLANK(Feb!I10),"",Feb!I10),""),"")))</f>
        <v/>
      </c>
      <c r="E824" s="305" t="str">
        <f>IF(ISBLANK($J$1506),"",IF(ISBLANK($L$1506),"",IF(Feb!$E10&gt;=$J$1506,IF(Feb!$E10&lt;=$L$1506,IF(ISBLANK(Feb!R10),"",Feb!R10),""),"")))</f>
        <v/>
      </c>
      <c r="F824" s="307" t="str">
        <f>IF(ISBLANK($J$1506),"",IF(ISBLANK($L$1506),"",IF(Feb!$E10&gt;=$J$1506,IF(Feb!$E10&lt;=$L$1506,IF(ISBLANK(Feb!S10),"",Feb!S10),""),"")))</f>
        <v/>
      </c>
      <c r="G824" s="308" t="str">
        <f t="shared" ref="G824:G853" si="52">IF(ISNUMBER(F824),IF(F824=0,"",IF(E824=0,"",F824/E824)),"")</f>
        <v/>
      </c>
      <c r="H824" s="309" t="str">
        <f t="shared" ref="H824:H853" si="53">IF(ISNUMBER(G824),IF(G824=0,"",IF(F824=0,"",E824/F824/24)),"")</f>
        <v/>
      </c>
      <c r="I824" s="310">
        <f>IF(ISBLANK($J$1506),"",IF(ISBLANK($L$1506),"",IF(Feb!$E10&gt;=$J$1506,IF(Feb!$E10&lt;=$L$1506,COUNTIF(Feb!L10:L10,"&gt;=0"),""),"")))</f>
        <v>0</v>
      </c>
      <c r="J824" s="300"/>
      <c r="K824" s="300"/>
      <c r="L824" s="300"/>
      <c r="M824" s="302"/>
    </row>
    <row r="825" spans="1:13" ht="9.9499999999999993" hidden="1" customHeight="1" x14ac:dyDescent="0.2">
      <c r="A825" s="301"/>
      <c r="B825" s="300"/>
      <c r="C825" s="305" t="str">
        <f>IF(ISBLANK($J$1506),"",IF(ISBLANK($L$1506),"",IF(Feb!$E11&gt;=$J$1506,IF(Feb!$E11&lt;=$L$1506,IF(ISBLANK(Feb!G11),"",Feb!G11),""),"")))</f>
        <v/>
      </c>
      <c r="D825" s="305" t="str">
        <f>IF(ISBLANK($J$1506),"",IF(ISBLANK($L$1506),"",IF(Feb!$E11&gt;=$J$1506,IF(Feb!$E11&lt;=$L$1506,IF(ISBLANK(Feb!I11),"",Feb!I11),""),"")))</f>
        <v/>
      </c>
      <c r="E825" s="305" t="str">
        <f>IF(ISBLANK($J$1506),"",IF(ISBLANK($L$1506),"",IF(Feb!$E11&gt;=$J$1506,IF(Feb!$E11&lt;=$L$1506,IF(ISBLANK(Feb!R11),"",Feb!R11),""),"")))</f>
        <v/>
      </c>
      <c r="F825" s="307" t="str">
        <f>IF(ISBLANK($J$1506),"",IF(ISBLANK($L$1506),"",IF(Feb!$E11&gt;=$J$1506,IF(Feb!$E11&lt;=$L$1506,IF(ISBLANK(Feb!S11),"",Feb!S11),""),"")))</f>
        <v/>
      </c>
      <c r="G825" s="308" t="str">
        <f t="shared" si="52"/>
        <v/>
      </c>
      <c r="H825" s="309" t="str">
        <f t="shared" si="53"/>
        <v/>
      </c>
      <c r="I825" s="310">
        <f>IF(ISBLANK($J$1506),"",IF(ISBLANK($L$1506),"",IF(Feb!$E11&gt;=$J$1506,IF(Feb!$E11&lt;=$L$1506,COUNTIF(Feb!L11:L11,"&gt;=0"),""),"")))</f>
        <v>0</v>
      </c>
      <c r="J825" s="300"/>
      <c r="K825" s="300"/>
      <c r="L825" s="300"/>
      <c r="M825" s="302"/>
    </row>
    <row r="826" spans="1:13" ht="9.9499999999999993" hidden="1" customHeight="1" x14ac:dyDescent="0.2">
      <c r="A826" s="301"/>
      <c r="B826" s="300"/>
      <c r="C826" s="305" t="str">
        <f>IF(ISBLANK($J$1506),"",IF(ISBLANK($L$1506),"",IF(Feb!$E12&gt;=$J$1506,IF(Feb!$E12&lt;=$L$1506,IF(ISBLANK(Feb!G12),"",Feb!G12),""),"")))</f>
        <v/>
      </c>
      <c r="D826" s="305" t="str">
        <f>IF(ISBLANK($J$1506),"",IF(ISBLANK($L$1506),"",IF(Feb!$E12&gt;=$J$1506,IF(Feb!$E12&lt;=$L$1506,IF(ISBLANK(Feb!I12),"",Feb!I12),""),"")))</f>
        <v/>
      </c>
      <c r="E826" s="305" t="str">
        <f>IF(ISBLANK($J$1506),"",IF(ISBLANK($L$1506),"",IF(Feb!$E12&gt;=$J$1506,IF(Feb!$E12&lt;=$L$1506,IF(ISBLANK(Feb!R12),"",Feb!R12),""),"")))</f>
        <v/>
      </c>
      <c r="F826" s="307" t="str">
        <f>IF(ISBLANK($J$1506),"",IF(ISBLANK($L$1506),"",IF(Feb!$E12&gt;=$J$1506,IF(Feb!$E12&lt;=$L$1506,IF(ISBLANK(Feb!S12),"",Feb!S12),""),"")))</f>
        <v/>
      </c>
      <c r="G826" s="308" t="str">
        <f t="shared" si="52"/>
        <v/>
      </c>
      <c r="H826" s="309" t="str">
        <f t="shared" si="53"/>
        <v/>
      </c>
      <c r="I826" s="310">
        <f>IF(ISBLANK($J$1506),"",IF(ISBLANK($L$1506),"",IF(Feb!$E12&gt;=$J$1506,IF(Feb!$E12&lt;=$L$1506,COUNTIF(Feb!L12:L12,"&gt;=0"),""),"")))</f>
        <v>0</v>
      </c>
      <c r="J826" s="300"/>
      <c r="K826" s="300"/>
      <c r="L826" s="300"/>
      <c r="M826" s="302"/>
    </row>
    <row r="827" spans="1:13" ht="9.9499999999999993" hidden="1" customHeight="1" x14ac:dyDescent="0.2">
      <c r="A827" s="301"/>
      <c r="B827" s="300"/>
      <c r="C827" s="305" t="str">
        <f>IF(ISBLANK($J$1506),"",IF(ISBLANK($L$1506),"",IF(Feb!$E13&gt;=$J$1506,IF(Feb!$E13&lt;=$L$1506,IF(ISBLANK(Feb!G13),"",Feb!G13),""),"")))</f>
        <v/>
      </c>
      <c r="D827" s="305" t="str">
        <f>IF(ISBLANK($J$1506),"",IF(ISBLANK($L$1506),"",IF(Feb!$E13&gt;=$J$1506,IF(Feb!$E13&lt;=$L$1506,IF(ISBLANK(Feb!I13),"",Feb!I13),""),"")))</f>
        <v/>
      </c>
      <c r="E827" s="305" t="str">
        <f>IF(ISBLANK($J$1506),"",IF(ISBLANK($L$1506),"",IF(Feb!$E13&gt;=$J$1506,IF(Feb!$E13&lt;=$L$1506,IF(ISBLANK(Feb!R13),"",Feb!R13),""),"")))</f>
        <v/>
      </c>
      <c r="F827" s="307" t="str">
        <f>IF(ISBLANK($J$1506),"",IF(ISBLANK($L$1506),"",IF(Feb!$E13&gt;=$J$1506,IF(Feb!$E13&lt;=$L$1506,IF(ISBLANK(Feb!S13),"",Feb!S13),""),"")))</f>
        <v/>
      </c>
      <c r="G827" s="308" t="str">
        <f t="shared" si="52"/>
        <v/>
      </c>
      <c r="H827" s="309" t="str">
        <f t="shared" si="53"/>
        <v/>
      </c>
      <c r="I827" s="310">
        <f>IF(ISBLANK($J$1506),"",IF(ISBLANK($L$1506),"",IF(Feb!$E13&gt;=$J$1506,IF(Feb!$E13&lt;=$L$1506,COUNTIF(Feb!L13:L13,"&gt;=0"),""),"")))</f>
        <v>0</v>
      </c>
      <c r="J827" s="300"/>
      <c r="K827" s="300"/>
      <c r="L827" s="300"/>
      <c r="M827" s="302"/>
    </row>
    <row r="828" spans="1:13" ht="9.9499999999999993" hidden="1" customHeight="1" x14ac:dyDescent="0.2">
      <c r="A828" s="301"/>
      <c r="B828" s="300"/>
      <c r="C828" s="305" t="str">
        <f>IF(ISBLANK($J$1506),"",IF(ISBLANK($L$1506),"",IF(Feb!$E14&gt;=$J$1506,IF(Feb!$E14&lt;=$L$1506,IF(ISBLANK(Feb!G14),"",Feb!G14),""),"")))</f>
        <v/>
      </c>
      <c r="D828" s="305" t="str">
        <f>IF(ISBLANK($J$1506),"",IF(ISBLANK($L$1506),"",IF(Feb!$E14&gt;=$J$1506,IF(Feb!$E14&lt;=$L$1506,IF(ISBLANK(Feb!I14),"",Feb!I14),""),"")))</f>
        <v/>
      </c>
      <c r="E828" s="305" t="str">
        <f>IF(ISBLANK($J$1506),"",IF(ISBLANK($L$1506),"",IF(Feb!$E14&gt;=$J$1506,IF(Feb!$E14&lt;=$L$1506,IF(ISBLANK(Feb!R14),"",Feb!R14),""),"")))</f>
        <v/>
      </c>
      <c r="F828" s="307" t="str">
        <f>IF(ISBLANK($J$1506),"",IF(ISBLANK($L$1506),"",IF(Feb!$E14&gt;=$J$1506,IF(Feb!$E14&lt;=$L$1506,IF(ISBLANK(Feb!S14),"",Feb!S14),""),"")))</f>
        <v/>
      </c>
      <c r="G828" s="308" t="str">
        <f t="shared" si="52"/>
        <v/>
      </c>
      <c r="H828" s="309" t="str">
        <f t="shared" si="53"/>
        <v/>
      </c>
      <c r="I828" s="310">
        <f>IF(ISBLANK($J$1506),"",IF(ISBLANK($L$1506),"",IF(Feb!$E14&gt;=$J$1506,IF(Feb!$E14&lt;=$L$1506,COUNTIF(Feb!L14:L14,"&gt;=0"),""),"")))</f>
        <v>0</v>
      </c>
      <c r="J828" s="300"/>
      <c r="K828" s="300"/>
      <c r="L828" s="300"/>
      <c r="M828" s="302"/>
    </row>
    <row r="829" spans="1:13" ht="9.9499999999999993" hidden="1" customHeight="1" x14ac:dyDescent="0.2">
      <c r="A829" s="301"/>
      <c r="B829" s="300"/>
      <c r="C829" s="305" t="str">
        <f>IF(ISBLANK($J$1506),"",IF(ISBLANK($L$1506),"",IF(Feb!$E15&gt;=$J$1506,IF(Feb!$E15&lt;=$L$1506,IF(ISBLANK(Feb!G15),"",Feb!G15),""),"")))</f>
        <v/>
      </c>
      <c r="D829" s="305" t="str">
        <f>IF(ISBLANK($J$1506),"",IF(ISBLANK($L$1506),"",IF(Feb!$E15&gt;=$J$1506,IF(Feb!$E15&lt;=$L$1506,IF(ISBLANK(Feb!I15),"",Feb!I15),""),"")))</f>
        <v/>
      </c>
      <c r="E829" s="305" t="str">
        <f>IF(ISBLANK($J$1506),"",IF(ISBLANK($L$1506),"",IF(Feb!$E15&gt;=$J$1506,IF(Feb!$E15&lt;=$L$1506,IF(ISBLANK(Feb!R15),"",Feb!R15),""),"")))</f>
        <v/>
      </c>
      <c r="F829" s="307" t="str">
        <f>IF(ISBLANK($J$1506),"",IF(ISBLANK($L$1506),"",IF(Feb!$E15&gt;=$J$1506,IF(Feb!$E15&lt;=$L$1506,IF(ISBLANK(Feb!S15),"",Feb!S15),""),"")))</f>
        <v/>
      </c>
      <c r="G829" s="308" t="str">
        <f t="shared" si="52"/>
        <v/>
      </c>
      <c r="H829" s="309" t="str">
        <f t="shared" si="53"/>
        <v/>
      </c>
      <c r="I829" s="310">
        <f>IF(ISBLANK($J$1506),"",IF(ISBLANK($L$1506),"",IF(Feb!$E15&gt;=$J$1506,IF(Feb!$E15&lt;=$L$1506,COUNTIF(Feb!L15:L15,"&gt;=0"),""),"")))</f>
        <v>0</v>
      </c>
      <c r="J829" s="300"/>
      <c r="K829" s="300"/>
      <c r="L829" s="300"/>
      <c r="M829" s="302"/>
    </row>
    <row r="830" spans="1:13" ht="9.9499999999999993" hidden="1" customHeight="1" x14ac:dyDescent="0.2">
      <c r="A830" s="301"/>
      <c r="B830" s="300"/>
      <c r="C830" s="305" t="str">
        <f>IF(ISBLANK($J$1506),"",IF(ISBLANK($L$1506),"",IF(Feb!$E16&gt;=$J$1506,IF(Feb!$E16&lt;=$L$1506,IF(ISBLANK(Feb!G16),"",Feb!G16),""),"")))</f>
        <v/>
      </c>
      <c r="D830" s="305" t="str">
        <f>IF(ISBLANK($J$1506),"",IF(ISBLANK($L$1506),"",IF(Feb!$E16&gt;=$J$1506,IF(Feb!$E16&lt;=$L$1506,IF(ISBLANK(Feb!I16),"",Feb!I16),""),"")))</f>
        <v/>
      </c>
      <c r="E830" s="305" t="str">
        <f>IF(ISBLANK($J$1506),"",IF(ISBLANK($L$1506),"",IF(Feb!$E16&gt;=$J$1506,IF(Feb!$E16&lt;=$L$1506,IF(ISBLANK(Feb!R16),"",Feb!R16),""),"")))</f>
        <v/>
      </c>
      <c r="F830" s="307" t="str">
        <f>IF(ISBLANK($J$1506),"",IF(ISBLANK($L$1506),"",IF(Feb!$E16&gt;=$J$1506,IF(Feb!$E16&lt;=$L$1506,IF(ISBLANK(Feb!S16),"",Feb!S16),""),"")))</f>
        <v/>
      </c>
      <c r="G830" s="308" t="str">
        <f t="shared" si="52"/>
        <v/>
      </c>
      <c r="H830" s="309" t="str">
        <f t="shared" si="53"/>
        <v/>
      </c>
      <c r="I830" s="310">
        <f>IF(ISBLANK($J$1506),"",IF(ISBLANK($L$1506),"",IF(Feb!$E16&gt;=$J$1506,IF(Feb!$E16&lt;=$L$1506,COUNTIF(Feb!L16:L16,"&gt;=0"),""),"")))</f>
        <v>0</v>
      </c>
      <c r="J830" s="300"/>
      <c r="K830" s="300"/>
      <c r="L830" s="300"/>
      <c r="M830" s="302"/>
    </row>
    <row r="831" spans="1:13" ht="9.9499999999999993" hidden="1" customHeight="1" x14ac:dyDescent="0.2">
      <c r="A831" s="301"/>
      <c r="B831" s="300"/>
      <c r="C831" s="305" t="str">
        <f>IF(ISBLANK($J$1506),"",IF(ISBLANK($L$1506),"",IF(Feb!$E17&gt;=$J$1506,IF(Feb!$E17&lt;=$L$1506,IF(ISBLANK(Feb!G17),"",Feb!G17),""),"")))</f>
        <v/>
      </c>
      <c r="D831" s="305" t="str">
        <f>IF(ISBLANK($J$1506),"",IF(ISBLANK($L$1506),"",IF(Feb!$E17&gt;=$J$1506,IF(Feb!$E17&lt;=$L$1506,IF(ISBLANK(Feb!I17),"",Feb!I17),""),"")))</f>
        <v/>
      </c>
      <c r="E831" s="305" t="str">
        <f>IF(ISBLANK($J$1506),"",IF(ISBLANK($L$1506),"",IF(Feb!$E17&gt;=$J$1506,IF(Feb!$E17&lt;=$L$1506,IF(ISBLANK(Feb!R17),"",Feb!R17),""),"")))</f>
        <v/>
      </c>
      <c r="F831" s="307" t="str">
        <f>IF(ISBLANK($J$1506),"",IF(ISBLANK($L$1506),"",IF(Feb!$E17&gt;=$J$1506,IF(Feb!$E17&lt;=$L$1506,IF(ISBLANK(Feb!S17),"",Feb!S17),""),"")))</f>
        <v/>
      </c>
      <c r="G831" s="308" t="str">
        <f t="shared" si="52"/>
        <v/>
      </c>
      <c r="H831" s="309" t="str">
        <f t="shared" si="53"/>
        <v/>
      </c>
      <c r="I831" s="310">
        <f>IF(ISBLANK($J$1506),"",IF(ISBLANK($L$1506),"",IF(Feb!$E17&gt;=$J$1506,IF(Feb!$E17&lt;=$L$1506,COUNTIF(Feb!L17:L17,"&gt;=0"),""),"")))</f>
        <v>0</v>
      </c>
      <c r="J831" s="300"/>
      <c r="K831" s="300"/>
      <c r="L831" s="300"/>
      <c r="M831" s="302"/>
    </row>
    <row r="832" spans="1:13" ht="9.9499999999999993" hidden="1" customHeight="1" x14ac:dyDescent="0.2">
      <c r="A832" s="301"/>
      <c r="B832" s="300"/>
      <c r="C832" s="305" t="str">
        <f>IF(ISBLANK($J$1506),"",IF(ISBLANK($L$1506),"",IF(Feb!$E18&gt;=$J$1506,IF(Feb!$E18&lt;=$L$1506,IF(ISBLANK(Feb!G18),"",Feb!G18),""),"")))</f>
        <v/>
      </c>
      <c r="D832" s="305" t="str">
        <f>IF(ISBLANK($J$1506),"",IF(ISBLANK($L$1506),"",IF(Feb!$E18&gt;=$J$1506,IF(Feb!$E18&lt;=$L$1506,IF(ISBLANK(Feb!I18),"",Feb!I18),""),"")))</f>
        <v/>
      </c>
      <c r="E832" s="305" t="str">
        <f>IF(ISBLANK($J$1506),"",IF(ISBLANK($L$1506),"",IF(Feb!$E18&gt;=$J$1506,IF(Feb!$E18&lt;=$L$1506,IF(ISBLANK(Feb!R18),"",Feb!R18),""),"")))</f>
        <v/>
      </c>
      <c r="F832" s="307" t="str">
        <f>IF(ISBLANK($J$1506),"",IF(ISBLANK($L$1506),"",IF(Feb!$E18&gt;=$J$1506,IF(Feb!$E18&lt;=$L$1506,IF(ISBLANK(Feb!S18),"",Feb!S18),""),"")))</f>
        <v/>
      </c>
      <c r="G832" s="308" t="str">
        <f t="shared" si="52"/>
        <v/>
      </c>
      <c r="H832" s="309" t="str">
        <f t="shared" si="53"/>
        <v/>
      </c>
      <c r="I832" s="310">
        <f>IF(ISBLANK($J$1506),"",IF(ISBLANK($L$1506),"",IF(Feb!$E18&gt;=$J$1506,IF(Feb!$E18&lt;=$L$1506,COUNTIF(Feb!L18:L18,"&gt;=0"),""),"")))</f>
        <v>0</v>
      </c>
      <c r="J832" s="300"/>
      <c r="K832" s="300"/>
      <c r="L832" s="300"/>
      <c r="M832" s="302"/>
    </row>
    <row r="833" spans="1:13" ht="9.9499999999999993" hidden="1" customHeight="1" x14ac:dyDescent="0.2">
      <c r="A833" s="301"/>
      <c r="B833" s="300"/>
      <c r="C833" s="305" t="str">
        <f>IF(ISBLANK($J$1506),"",IF(ISBLANK($L$1506),"",IF(Feb!$E19&gt;=$J$1506,IF(Feb!$E19&lt;=$L$1506,IF(ISBLANK(Feb!G19),"",Feb!G19),""),"")))</f>
        <v/>
      </c>
      <c r="D833" s="305" t="str">
        <f>IF(ISBLANK($J$1506),"",IF(ISBLANK($L$1506),"",IF(Feb!$E19&gt;=$J$1506,IF(Feb!$E19&lt;=$L$1506,IF(ISBLANK(Feb!I19),"",Feb!I19),""),"")))</f>
        <v/>
      </c>
      <c r="E833" s="305" t="str">
        <f>IF(ISBLANK($J$1506),"",IF(ISBLANK($L$1506),"",IF(Feb!$E19&gt;=$J$1506,IF(Feb!$E19&lt;=$L$1506,IF(ISBLANK(Feb!R19),"",Feb!R19),""),"")))</f>
        <v/>
      </c>
      <c r="F833" s="307" t="str">
        <f>IF(ISBLANK($J$1506),"",IF(ISBLANK($L$1506),"",IF(Feb!$E19&gt;=$J$1506,IF(Feb!$E19&lt;=$L$1506,IF(ISBLANK(Feb!S19),"",Feb!S19),""),"")))</f>
        <v/>
      </c>
      <c r="G833" s="308" t="str">
        <f t="shared" si="52"/>
        <v/>
      </c>
      <c r="H833" s="309" t="str">
        <f t="shared" si="53"/>
        <v/>
      </c>
      <c r="I833" s="310">
        <f>IF(ISBLANK($J$1506),"",IF(ISBLANK($L$1506),"",IF(Feb!$E19&gt;=$J$1506,IF(Feb!$E19&lt;=$L$1506,COUNTIF(Feb!L19:L19,"&gt;=0"),""),"")))</f>
        <v>0</v>
      </c>
      <c r="J833" s="300"/>
      <c r="K833" s="300"/>
      <c r="L833" s="300"/>
      <c r="M833" s="302"/>
    </row>
    <row r="834" spans="1:13" ht="9.9499999999999993" hidden="1" customHeight="1" x14ac:dyDescent="0.2">
      <c r="A834" s="301"/>
      <c r="B834" s="300"/>
      <c r="C834" s="305" t="str">
        <f>IF(ISBLANK($J$1506),"",IF(ISBLANK($L$1506),"",IF(Feb!$E20&gt;=$J$1506,IF(Feb!$E20&lt;=$L$1506,IF(ISBLANK(Feb!G20),"",Feb!G20),""),"")))</f>
        <v/>
      </c>
      <c r="D834" s="305" t="str">
        <f>IF(ISBLANK($J$1506),"",IF(ISBLANK($L$1506),"",IF(Feb!$E20&gt;=$J$1506,IF(Feb!$E20&lt;=$L$1506,IF(ISBLANK(Feb!I20),"",Feb!I20),""),"")))</f>
        <v/>
      </c>
      <c r="E834" s="305" t="str">
        <f>IF(ISBLANK($J$1506),"",IF(ISBLANK($L$1506),"",IF(Feb!$E20&gt;=$J$1506,IF(Feb!$E20&lt;=$L$1506,IF(ISBLANK(Feb!R20),"",Feb!R20),""),"")))</f>
        <v/>
      </c>
      <c r="F834" s="307" t="str">
        <f>IF(ISBLANK($J$1506),"",IF(ISBLANK($L$1506),"",IF(Feb!$E20&gt;=$J$1506,IF(Feb!$E20&lt;=$L$1506,IF(ISBLANK(Feb!S20),"",Feb!S20),""),"")))</f>
        <v/>
      </c>
      <c r="G834" s="308" t="str">
        <f t="shared" si="52"/>
        <v/>
      </c>
      <c r="H834" s="309" t="str">
        <f t="shared" si="53"/>
        <v/>
      </c>
      <c r="I834" s="310">
        <f>IF(ISBLANK($J$1506),"",IF(ISBLANK($L$1506),"",IF(Feb!$E20&gt;=$J$1506,IF(Feb!$E20&lt;=$L$1506,COUNTIF(Feb!L20:L20,"&gt;=0"),""),"")))</f>
        <v>0</v>
      </c>
      <c r="J834" s="300"/>
      <c r="K834" s="300"/>
      <c r="L834" s="300"/>
      <c r="M834" s="302"/>
    </row>
    <row r="835" spans="1:13" ht="9.9499999999999993" hidden="1" customHeight="1" x14ac:dyDescent="0.2">
      <c r="A835" s="301"/>
      <c r="B835" s="300"/>
      <c r="C835" s="305" t="str">
        <f>IF(ISBLANK($J$1506),"",IF(ISBLANK($L$1506),"",IF(Feb!$E21&gt;=$J$1506,IF(Feb!$E21&lt;=$L$1506,IF(ISBLANK(Feb!G21),"",Feb!G21),""),"")))</f>
        <v/>
      </c>
      <c r="D835" s="305" t="str">
        <f>IF(ISBLANK($J$1506),"",IF(ISBLANK($L$1506),"",IF(Feb!$E21&gt;=$J$1506,IF(Feb!$E21&lt;=$L$1506,IF(ISBLANK(Feb!I21),"",Feb!I21),""),"")))</f>
        <v/>
      </c>
      <c r="E835" s="305" t="str">
        <f>IF(ISBLANK($J$1506),"",IF(ISBLANK($L$1506),"",IF(Feb!$E21&gt;=$J$1506,IF(Feb!$E21&lt;=$L$1506,IF(ISBLANK(Feb!R21),"",Feb!R21),""),"")))</f>
        <v/>
      </c>
      <c r="F835" s="307" t="str">
        <f>IF(ISBLANK($J$1506),"",IF(ISBLANK($L$1506),"",IF(Feb!$E21&gt;=$J$1506,IF(Feb!$E21&lt;=$L$1506,IF(ISBLANK(Feb!S21),"",Feb!S21),""),"")))</f>
        <v/>
      </c>
      <c r="G835" s="308" t="str">
        <f t="shared" si="52"/>
        <v/>
      </c>
      <c r="H835" s="309" t="str">
        <f t="shared" si="53"/>
        <v/>
      </c>
      <c r="I835" s="310">
        <f>IF(ISBLANK($J$1506),"",IF(ISBLANK($L$1506),"",IF(Feb!$E21&gt;=$J$1506,IF(Feb!$E21&lt;=$L$1506,COUNTIF(Feb!L21:L21,"&gt;=0"),""),"")))</f>
        <v>0</v>
      </c>
      <c r="J835" s="300"/>
      <c r="K835" s="300"/>
      <c r="L835" s="300"/>
      <c r="M835" s="302"/>
    </row>
    <row r="836" spans="1:13" ht="9.9499999999999993" hidden="1" customHeight="1" x14ac:dyDescent="0.2">
      <c r="A836" s="301"/>
      <c r="B836" s="300"/>
      <c r="C836" s="305" t="str">
        <f>IF(ISBLANK($J$1506),"",IF(ISBLANK($L$1506),"",IF(Feb!$E22&gt;=$J$1506,IF(Feb!$E22&lt;=$L$1506,IF(ISBLANK(Feb!G22),"",Feb!G22),""),"")))</f>
        <v/>
      </c>
      <c r="D836" s="305" t="str">
        <f>IF(ISBLANK($J$1506),"",IF(ISBLANK($L$1506),"",IF(Feb!$E22&gt;=$J$1506,IF(Feb!$E22&lt;=$L$1506,IF(ISBLANK(Feb!I22),"",Feb!I22),""),"")))</f>
        <v/>
      </c>
      <c r="E836" s="305" t="str">
        <f>IF(ISBLANK($J$1506),"",IF(ISBLANK($L$1506),"",IF(Feb!$E22&gt;=$J$1506,IF(Feb!$E22&lt;=$L$1506,IF(ISBLANK(Feb!R22),"",Feb!R22),""),"")))</f>
        <v/>
      </c>
      <c r="F836" s="307" t="str">
        <f>IF(ISBLANK($J$1506),"",IF(ISBLANK($L$1506),"",IF(Feb!$E22&gt;=$J$1506,IF(Feb!$E22&lt;=$L$1506,IF(ISBLANK(Feb!S22),"",Feb!S22),""),"")))</f>
        <v/>
      </c>
      <c r="G836" s="308" t="str">
        <f t="shared" si="52"/>
        <v/>
      </c>
      <c r="H836" s="309" t="str">
        <f t="shared" si="53"/>
        <v/>
      </c>
      <c r="I836" s="310">
        <f>IF(ISBLANK($J$1506),"",IF(ISBLANK($L$1506),"",IF(Feb!$E22&gt;=$J$1506,IF(Feb!$E22&lt;=$L$1506,COUNTIF(Feb!L22:L22,"&gt;=0"),""),"")))</f>
        <v>0</v>
      </c>
      <c r="J836" s="300"/>
      <c r="K836" s="300"/>
      <c r="L836" s="300"/>
      <c r="M836" s="302"/>
    </row>
    <row r="837" spans="1:13" ht="9.9499999999999993" hidden="1" customHeight="1" x14ac:dyDescent="0.2">
      <c r="A837" s="301"/>
      <c r="B837" s="300"/>
      <c r="C837" s="305" t="str">
        <f>IF(ISBLANK($J$1506),"",IF(ISBLANK($L$1506),"",IF(Feb!$E23&gt;=$J$1506,IF(Feb!$E23&lt;=$L$1506,IF(ISBLANK(Feb!G23),"",Feb!G23),""),"")))</f>
        <v/>
      </c>
      <c r="D837" s="305" t="str">
        <f>IF(ISBLANK($J$1506),"",IF(ISBLANK($L$1506),"",IF(Feb!$E23&gt;=$J$1506,IF(Feb!$E23&lt;=$L$1506,IF(ISBLANK(Feb!I23),"",Feb!I23),""),"")))</f>
        <v/>
      </c>
      <c r="E837" s="305" t="str">
        <f>IF(ISBLANK($J$1506),"",IF(ISBLANK($L$1506),"",IF(Feb!$E23&gt;=$J$1506,IF(Feb!$E23&lt;=$L$1506,IF(ISBLANK(Feb!R23),"",Feb!R23),""),"")))</f>
        <v/>
      </c>
      <c r="F837" s="307" t="str">
        <f>IF(ISBLANK($J$1506),"",IF(ISBLANK($L$1506),"",IF(Feb!$E23&gt;=$J$1506,IF(Feb!$E23&lt;=$L$1506,IF(ISBLANK(Feb!S23),"",Feb!S23),""),"")))</f>
        <v/>
      </c>
      <c r="G837" s="308" t="str">
        <f t="shared" si="52"/>
        <v/>
      </c>
      <c r="H837" s="309" t="str">
        <f t="shared" si="53"/>
        <v/>
      </c>
      <c r="I837" s="310">
        <f>IF(ISBLANK($J$1506),"",IF(ISBLANK($L$1506),"",IF(Feb!$E23&gt;=$J$1506,IF(Feb!$E23&lt;=$L$1506,COUNTIF(Feb!L23:L23,"&gt;=0"),""),"")))</f>
        <v>0</v>
      </c>
      <c r="J837" s="300"/>
      <c r="K837" s="300"/>
      <c r="L837" s="300"/>
      <c r="M837" s="302"/>
    </row>
    <row r="838" spans="1:13" ht="9.9499999999999993" hidden="1" customHeight="1" x14ac:dyDescent="0.2">
      <c r="A838" s="301"/>
      <c r="B838" s="300"/>
      <c r="C838" s="305" t="str">
        <f>IF(ISBLANK($J$1506),"",IF(ISBLANK($L$1506),"",IF(Feb!$E24&gt;=$J$1506,IF(Feb!$E24&lt;=$L$1506,IF(ISBLANK(Feb!G24),"",Feb!G24),""),"")))</f>
        <v/>
      </c>
      <c r="D838" s="305" t="str">
        <f>IF(ISBLANK($J$1506),"",IF(ISBLANK($L$1506),"",IF(Feb!$E24&gt;=$J$1506,IF(Feb!$E24&lt;=$L$1506,IF(ISBLANK(Feb!I24),"",Feb!I24),""),"")))</f>
        <v/>
      </c>
      <c r="E838" s="305" t="str">
        <f>IF(ISBLANK($J$1506),"",IF(ISBLANK($L$1506),"",IF(Feb!$E24&gt;=$J$1506,IF(Feb!$E24&lt;=$L$1506,IF(ISBLANK(Feb!R24),"",Feb!R24),""),"")))</f>
        <v/>
      </c>
      <c r="F838" s="307" t="str">
        <f>IF(ISBLANK($J$1506),"",IF(ISBLANK($L$1506),"",IF(Feb!$E24&gt;=$J$1506,IF(Feb!$E24&lt;=$L$1506,IF(ISBLANK(Feb!S24),"",Feb!S24),""),"")))</f>
        <v/>
      </c>
      <c r="G838" s="308" t="str">
        <f t="shared" si="52"/>
        <v/>
      </c>
      <c r="H838" s="309" t="str">
        <f t="shared" si="53"/>
        <v/>
      </c>
      <c r="I838" s="310">
        <f>IF(ISBLANK($J$1506),"",IF(ISBLANK($L$1506),"",IF(Feb!$E24&gt;=$J$1506,IF(Feb!$E24&lt;=$L$1506,COUNTIF(Feb!L24:L24,"&gt;=0"),""),"")))</f>
        <v>0</v>
      </c>
      <c r="J838" s="300"/>
      <c r="K838" s="300"/>
      <c r="L838" s="300"/>
      <c r="M838" s="302"/>
    </row>
    <row r="839" spans="1:13" ht="9.9499999999999993" hidden="1" customHeight="1" x14ac:dyDescent="0.2">
      <c r="A839" s="301"/>
      <c r="B839" s="300"/>
      <c r="C839" s="305" t="str">
        <f>IF(ISBLANK($J$1506),"",IF(ISBLANK($L$1506),"",IF(Feb!$E25&gt;=$J$1506,IF(Feb!$E25&lt;=$L$1506,IF(ISBLANK(Feb!G25),"",Feb!G25),""),"")))</f>
        <v/>
      </c>
      <c r="D839" s="305" t="str">
        <f>IF(ISBLANK($J$1506),"",IF(ISBLANK($L$1506),"",IF(Feb!$E25&gt;=$J$1506,IF(Feb!$E25&lt;=$L$1506,IF(ISBLANK(Feb!I25),"",Feb!I25),""),"")))</f>
        <v/>
      </c>
      <c r="E839" s="305" t="str">
        <f>IF(ISBLANK($J$1506),"",IF(ISBLANK($L$1506),"",IF(Feb!$E25&gt;=$J$1506,IF(Feb!$E25&lt;=$L$1506,IF(ISBLANK(Feb!R25),"",Feb!R25),""),"")))</f>
        <v/>
      </c>
      <c r="F839" s="307" t="str">
        <f>IF(ISBLANK($J$1506),"",IF(ISBLANK($L$1506),"",IF(Feb!$E25&gt;=$J$1506,IF(Feb!$E25&lt;=$L$1506,IF(ISBLANK(Feb!S25),"",Feb!S25),""),"")))</f>
        <v/>
      </c>
      <c r="G839" s="308" t="str">
        <f t="shared" si="52"/>
        <v/>
      </c>
      <c r="H839" s="309" t="str">
        <f t="shared" si="53"/>
        <v/>
      </c>
      <c r="I839" s="310">
        <f>IF(ISBLANK($J$1506),"",IF(ISBLANK($L$1506),"",IF(Feb!$E25&gt;=$J$1506,IF(Feb!$E25&lt;=$L$1506,COUNTIF(Feb!L25:L25,"&gt;=0"),""),"")))</f>
        <v>0</v>
      </c>
      <c r="J839" s="300"/>
      <c r="K839" s="300"/>
      <c r="L839" s="300"/>
      <c r="M839" s="302"/>
    </row>
    <row r="840" spans="1:13" ht="9.9499999999999993" hidden="1" customHeight="1" x14ac:dyDescent="0.2">
      <c r="A840" s="301"/>
      <c r="B840" s="300"/>
      <c r="C840" s="305" t="str">
        <f>IF(ISBLANK($J$1506),"",IF(ISBLANK($L$1506),"",IF(Feb!$E26&gt;=$J$1506,IF(Feb!$E26&lt;=$L$1506,IF(ISBLANK(Feb!G26),"",Feb!G26),""),"")))</f>
        <v/>
      </c>
      <c r="D840" s="305" t="str">
        <f>IF(ISBLANK($J$1506),"",IF(ISBLANK($L$1506),"",IF(Feb!$E26&gt;=$J$1506,IF(Feb!$E26&lt;=$L$1506,IF(ISBLANK(Feb!I26),"",Feb!I26),""),"")))</f>
        <v/>
      </c>
      <c r="E840" s="305" t="str">
        <f>IF(ISBLANK($J$1506),"",IF(ISBLANK($L$1506),"",IF(Feb!$E26&gt;=$J$1506,IF(Feb!$E26&lt;=$L$1506,IF(ISBLANK(Feb!R26),"",Feb!R26),""),"")))</f>
        <v/>
      </c>
      <c r="F840" s="307" t="str">
        <f>IF(ISBLANK($J$1506),"",IF(ISBLANK($L$1506),"",IF(Feb!$E26&gt;=$J$1506,IF(Feb!$E26&lt;=$L$1506,IF(ISBLANK(Feb!S26),"",Feb!S26),""),"")))</f>
        <v/>
      </c>
      <c r="G840" s="308" t="str">
        <f t="shared" si="52"/>
        <v/>
      </c>
      <c r="H840" s="309" t="str">
        <f t="shared" si="53"/>
        <v/>
      </c>
      <c r="I840" s="310">
        <f>IF(ISBLANK($J$1506),"",IF(ISBLANK($L$1506),"",IF(Feb!$E26&gt;=$J$1506,IF(Feb!$E26&lt;=$L$1506,COUNTIF(Feb!L26:L26,"&gt;=0"),""),"")))</f>
        <v>0</v>
      </c>
      <c r="J840" s="300"/>
      <c r="K840" s="300"/>
      <c r="L840" s="300"/>
      <c r="M840" s="302"/>
    </row>
    <row r="841" spans="1:13" ht="9.9499999999999993" hidden="1" customHeight="1" x14ac:dyDescent="0.2">
      <c r="A841" s="301"/>
      <c r="B841" s="300"/>
      <c r="C841" s="305" t="str">
        <f>IF(ISBLANK($J$1506),"",IF(ISBLANK($L$1506),"",IF(Feb!$E27&gt;=$J$1506,IF(Feb!$E27&lt;=$L$1506,IF(ISBLANK(Feb!G27),"",Feb!G27),""),"")))</f>
        <v/>
      </c>
      <c r="D841" s="305" t="str">
        <f>IF(ISBLANK($J$1506),"",IF(ISBLANK($L$1506),"",IF(Feb!$E27&gt;=$J$1506,IF(Feb!$E27&lt;=$L$1506,IF(ISBLANK(Feb!I27),"",Feb!I27),""),"")))</f>
        <v/>
      </c>
      <c r="E841" s="305" t="str">
        <f>IF(ISBLANK($J$1506),"",IF(ISBLANK($L$1506),"",IF(Feb!$E27&gt;=$J$1506,IF(Feb!$E27&lt;=$L$1506,IF(ISBLANK(Feb!R27),"",Feb!R27),""),"")))</f>
        <v/>
      </c>
      <c r="F841" s="307" t="str">
        <f>IF(ISBLANK($J$1506),"",IF(ISBLANK($L$1506),"",IF(Feb!$E27&gt;=$J$1506,IF(Feb!$E27&lt;=$L$1506,IF(ISBLANK(Feb!S27),"",Feb!S27),""),"")))</f>
        <v/>
      </c>
      <c r="G841" s="308" t="str">
        <f t="shared" si="52"/>
        <v/>
      </c>
      <c r="H841" s="309" t="str">
        <f t="shared" si="53"/>
        <v/>
      </c>
      <c r="I841" s="310">
        <f>IF(ISBLANK($J$1506),"",IF(ISBLANK($L$1506),"",IF(Feb!$E27&gt;=$J$1506,IF(Feb!$E27&lt;=$L$1506,COUNTIF(Feb!L27:L27,"&gt;=0"),""),"")))</f>
        <v>0</v>
      </c>
      <c r="J841" s="300"/>
      <c r="K841" s="300"/>
      <c r="L841" s="300"/>
      <c r="M841" s="302"/>
    </row>
    <row r="842" spans="1:13" ht="9.9499999999999993" hidden="1" customHeight="1" x14ac:dyDescent="0.2">
      <c r="A842" s="301"/>
      <c r="B842" s="300"/>
      <c r="C842" s="305" t="str">
        <f>IF(ISBLANK($J$1506),"",IF(ISBLANK($L$1506),"",IF(Feb!$E28&gt;=$J$1506,IF(Feb!$E28&lt;=$L$1506,IF(ISBLANK(Feb!G28),"",Feb!G28),""),"")))</f>
        <v/>
      </c>
      <c r="D842" s="305" t="str">
        <f>IF(ISBLANK($J$1506),"",IF(ISBLANK($L$1506),"",IF(Feb!$E28&gt;=$J$1506,IF(Feb!$E28&lt;=$L$1506,IF(ISBLANK(Feb!I28),"",Feb!I28),""),"")))</f>
        <v/>
      </c>
      <c r="E842" s="305" t="str">
        <f>IF(ISBLANK($J$1506),"",IF(ISBLANK($L$1506),"",IF(Feb!$E28&gt;=$J$1506,IF(Feb!$E28&lt;=$L$1506,IF(ISBLANK(Feb!R28),"",Feb!R28),""),"")))</f>
        <v/>
      </c>
      <c r="F842" s="307" t="str">
        <f>IF(ISBLANK($J$1506),"",IF(ISBLANK($L$1506),"",IF(Feb!$E28&gt;=$J$1506,IF(Feb!$E28&lt;=$L$1506,IF(ISBLANK(Feb!S28),"",Feb!S28),""),"")))</f>
        <v/>
      </c>
      <c r="G842" s="308" t="str">
        <f t="shared" si="52"/>
        <v/>
      </c>
      <c r="H842" s="309" t="str">
        <f t="shared" si="53"/>
        <v/>
      </c>
      <c r="I842" s="310">
        <f>IF(ISBLANK($J$1506),"",IF(ISBLANK($L$1506),"",IF(Feb!$E28&gt;=$J$1506,IF(Feb!$E28&lt;=$L$1506,COUNTIF(Feb!L28:L28,"&gt;=0"),""),"")))</f>
        <v>0</v>
      </c>
      <c r="J842" s="300"/>
      <c r="K842" s="300"/>
      <c r="L842" s="300"/>
      <c r="M842" s="302"/>
    </row>
    <row r="843" spans="1:13" ht="9.9499999999999993" hidden="1" customHeight="1" x14ac:dyDescent="0.2">
      <c r="A843" s="301"/>
      <c r="B843" s="300"/>
      <c r="C843" s="305" t="str">
        <f>IF(ISBLANK($J$1506),"",IF(ISBLANK($L$1506),"",IF(Feb!$E29&gt;=$J$1506,IF(Feb!$E29&lt;=$L$1506,IF(ISBLANK(Feb!G29),"",Feb!G29),""),"")))</f>
        <v/>
      </c>
      <c r="D843" s="305" t="str">
        <f>IF(ISBLANK($J$1506),"",IF(ISBLANK($L$1506),"",IF(Feb!$E29&gt;=$J$1506,IF(Feb!$E29&lt;=$L$1506,IF(ISBLANK(Feb!I29),"",Feb!I29),""),"")))</f>
        <v/>
      </c>
      <c r="E843" s="305" t="str">
        <f>IF(ISBLANK($J$1506),"",IF(ISBLANK($L$1506),"",IF(Feb!$E29&gt;=$J$1506,IF(Feb!$E29&lt;=$L$1506,IF(ISBLANK(Feb!R29),"",Feb!R29),""),"")))</f>
        <v/>
      </c>
      <c r="F843" s="307" t="str">
        <f>IF(ISBLANK($J$1506),"",IF(ISBLANK($L$1506),"",IF(Feb!$E29&gt;=$J$1506,IF(Feb!$E29&lt;=$L$1506,IF(ISBLANK(Feb!S29),"",Feb!S29),""),"")))</f>
        <v/>
      </c>
      <c r="G843" s="308" t="str">
        <f t="shared" si="52"/>
        <v/>
      </c>
      <c r="H843" s="309" t="str">
        <f t="shared" si="53"/>
        <v/>
      </c>
      <c r="I843" s="310">
        <f>IF(ISBLANK($J$1506),"",IF(ISBLANK($L$1506),"",IF(Feb!$E29&gt;=$J$1506,IF(Feb!$E29&lt;=$L$1506,COUNTIF(Feb!L29:L29,"&gt;=0"),""),"")))</f>
        <v>0</v>
      </c>
      <c r="J843" s="300"/>
      <c r="K843" s="300"/>
      <c r="L843" s="300"/>
      <c r="M843" s="302"/>
    </row>
    <row r="844" spans="1:13" ht="9.9499999999999993" hidden="1" customHeight="1" x14ac:dyDescent="0.2">
      <c r="A844" s="301"/>
      <c r="B844" s="300"/>
      <c r="C844" s="305" t="str">
        <f>IF(ISBLANK($J$1506),"",IF(ISBLANK($L$1506),"",IF(Feb!$E30&gt;=$J$1506,IF(Feb!$E30&lt;=$L$1506,IF(ISBLANK(Feb!G30),"",Feb!G30),""),"")))</f>
        <v/>
      </c>
      <c r="D844" s="305" t="str">
        <f>IF(ISBLANK($J$1506),"",IF(ISBLANK($L$1506),"",IF(Feb!$E30&gt;=$J$1506,IF(Feb!$E30&lt;=$L$1506,IF(ISBLANK(Feb!I30),"",Feb!I30),""),"")))</f>
        <v/>
      </c>
      <c r="E844" s="305" t="str">
        <f>IF(ISBLANK($J$1506),"",IF(ISBLANK($L$1506),"",IF(Feb!$E30&gt;=$J$1506,IF(Feb!$E30&lt;=$L$1506,IF(ISBLANK(Feb!R30),"",Feb!R30),""),"")))</f>
        <v/>
      </c>
      <c r="F844" s="307" t="str">
        <f>IF(ISBLANK($J$1506),"",IF(ISBLANK($L$1506),"",IF(Feb!$E30&gt;=$J$1506,IF(Feb!$E30&lt;=$L$1506,IF(ISBLANK(Feb!S30),"",Feb!S30),""),"")))</f>
        <v/>
      </c>
      <c r="G844" s="308" t="str">
        <f t="shared" si="52"/>
        <v/>
      </c>
      <c r="H844" s="309" t="str">
        <f t="shared" si="53"/>
        <v/>
      </c>
      <c r="I844" s="310">
        <f>IF(ISBLANK($J$1506),"",IF(ISBLANK($L$1506),"",IF(Feb!$E30&gt;=$J$1506,IF(Feb!$E30&lt;=$L$1506,COUNTIF(Feb!L30:L30,"&gt;=0"),""),"")))</f>
        <v>0</v>
      </c>
      <c r="J844" s="300"/>
      <c r="K844" s="300"/>
      <c r="L844" s="300"/>
      <c r="M844" s="302"/>
    </row>
    <row r="845" spans="1:13" ht="9.9499999999999993" hidden="1" customHeight="1" x14ac:dyDescent="0.2">
      <c r="A845" s="301"/>
      <c r="B845" s="300"/>
      <c r="C845" s="305" t="str">
        <f>IF(ISBLANK($J$1506),"",IF(ISBLANK($L$1506),"",IF(Feb!$E31&gt;=$J$1506,IF(Feb!$E31&lt;=$L$1506,IF(ISBLANK(Feb!G31),"",Feb!G31),""),"")))</f>
        <v/>
      </c>
      <c r="D845" s="305" t="str">
        <f>IF(ISBLANK($J$1506),"",IF(ISBLANK($L$1506),"",IF(Feb!$E31&gt;=$J$1506,IF(Feb!$E31&lt;=$L$1506,IF(ISBLANK(Feb!I31),"",Feb!I31),""),"")))</f>
        <v/>
      </c>
      <c r="E845" s="305" t="str">
        <f>IF(ISBLANK($J$1506),"",IF(ISBLANK($L$1506),"",IF(Feb!$E31&gt;=$J$1506,IF(Feb!$E31&lt;=$L$1506,IF(ISBLANK(Feb!R31),"",Feb!R31),""),"")))</f>
        <v/>
      </c>
      <c r="F845" s="307" t="str">
        <f>IF(ISBLANK($J$1506),"",IF(ISBLANK($L$1506),"",IF(Feb!$E31&gt;=$J$1506,IF(Feb!$E31&lt;=$L$1506,IF(ISBLANK(Feb!S31),"",Feb!S31),""),"")))</f>
        <v/>
      </c>
      <c r="G845" s="308" t="str">
        <f t="shared" si="52"/>
        <v/>
      </c>
      <c r="H845" s="309" t="str">
        <f t="shared" si="53"/>
        <v/>
      </c>
      <c r="I845" s="310">
        <f>IF(ISBLANK($J$1506),"",IF(ISBLANK($L$1506),"",IF(Feb!$E31&gt;=$J$1506,IF(Feb!$E31&lt;=$L$1506,COUNTIF(Feb!L31:L31,"&gt;=0"),""),"")))</f>
        <v>0</v>
      </c>
      <c r="J845" s="300"/>
      <c r="K845" s="300"/>
      <c r="L845" s="300"/>
      <c r="M845" s="302"/>
    </row>
    <row r="846" spans="1:13" ht="9.9499999999999993" hidden="1" customHeight="1" x14ac:dyDescent="0.2">
      <c r="A846" s="301"/>
      <c r="B846" s="300"/>
      <c r="C846" s="305" t="str">
        <f>IF(ISBLANK($J$1506),"",IF(ISBLANK($L$1506),"",IF(Feb!$E32&gt;=$J$1506,IF(Feb!$E32&lt;=$L$1506,IF(ISBLANK(Feb!G32),"",Feb!G32),""),"")))</f>
        <v/>
      </c>
      <c r="D846" s="305" t="str">
        <f>IF(ISBLANK($J$1506),"",IF(ISBLANK($L$1506),"",IF(Feb!$E32&gt;=$J$1506,IF(Feb!$E32&lt;=$L$1506,IF(ISBLANK(Feb!I32),"",Feb!I32),""),"")))</f>
        <v/>
      </c>
      <c r="E846" s="305" t="str">
        <f>IF(ISBLANK($J$1506),"",IF(ISBLANK($L$1506),"",IF(Feb!$E32&gt;=$J$1506,IF(Feb!$E32&lt;=$L$1506,IF(ISBLANK(Feb!R32),"",Feb!R32),""),"")))</f>
        <v/>
      </c>
      <c r="F846" s="307" t="str">
        <f>IF(ISBLANK($J$1506),"",IF(ISBLANK($L$1506),"",IF(Feb!$E32&gt;=$J$1506,IF(Feb!$E32&lt;=$L$1506,IF(ISBLANK(Feb!S32),"",Feb!S32),""),"")))</f>
        <v/>
      </c>
      <c r="G846" s="308" t="str">
        <f t="shared" si="52"/>
        <v/>
      </c>
      <c r="H846" s="309" t="str">
        <f t="shared" si="53"/>
        <v/>
      </c>
      <c r="I846" s="310">
        <f>IF(ISBLANK($J$1506),"",IF(ISBLANK($L$1506),"",IF(Feb!$E32&gt;=$J$1506,IF(Feb!$E32&lt;=$L$1506,COUNTIF(Feb!L32:L32,"&gt;=0"),""),"")))</f>
        <v>0</v>
      </c>
      <c r="J846" s="300"/>
      <c r="K846" s="300"/>
      <c r="L846" s="300"/>
      <c r="M846" s="302"/>
    </row>
    <row r="847" spans="1:13" ht="9.9499999999999993" hidden="1" customHeight="1" x14ac:dyDescent="0.2">
      <c r="A847" s="301"/>
      <c r="B847" s="300"/>
      <c r="C847" s="305" t="str">
        <f>IF(ISBLANK($J$1506),"",IF(ISBLANK($L$1506),"",IF(Feb!$E33&gt;=$J$1506,IF(Feb!$E33&lt;=$L$1506,IF(ISBLANK(Feb!G33),"",Feb!G33),""),"")))</f>
        <v/>
      </c>
      <c r="D847" s="305" t="str">
        <f>IF(ISBLANK($J$1506),"",IF(ISBLANK($L$1506),"",IF(Feb!$E33&gt;=$J$1506,IF(Feb!$E33&lt;=$L$1506,IF(ISBLANK(Feb!I33),"",Feb!I33),""),"")))</f>
        <v/>
      </c>
      <c r="E847" s="305" t="str">
        <f>IF(ISBLANK($J$1506),"",IF(ISBLANK($L$1506),"",IF(Feb!$E33&gt;=$J$1506,IF(Feb!$E33&lt;=$L$1506,IF(ISBLANK(Feb!R33),"",Feb!R33),""),"")))</f>
        <v/>
      </c>
      <c r="F847" s="307" t="str">
        <f>IF(ISBLANK($J$1506),"",IF(ISBLANK($L$1506),"",IF(Feb!$E33&gt;=$J$1506,IF(Feb!$E33&lt;=$L$1506,IF(ISBLANK(Feb!S33),"",Feb!S33),""),"")))</f>
        <v/>
      </c>
      <c r="G847" s="308" t="str">
        <f t="shared" si="52"/>
        <v/>
      </c>
      <c r="H847" s="309" t="str">
        <f t="shared" si="53"/>
        <v/>
      </c>
      <c r="I847" s="310">
        <f>IF(ISBLANK($J$1506),"",IF(ISBLANK($L$1506),"",IF(Feb!$E33&gt;=$J$1506,IF(Feb!$E33&lt;=$L$1506,COUNTIF(Feb!L33:L33,"&gt;=0"),""),"")))</f>
        <v>0</v>
      </c>
      <c r="J847" s="300"/>
      <c r="K847" s="300"/>
      <c r="L847" s="300"/>
      <c r="M847" s="302"/>
    </row>
    <row r="848" spans="1:13" ht="9.9499999999999993" hidden="1" customHeight="1" x14ac:dyDescent="0.2">
      <c r="A848" s="301"/>
      <c r="B848" s="300"/>
      <c r="C848" s="305" t="str">
        <f>IF(ISBLANK($J$1506),"",IF(ISBLANK($L$1506),"",IF(Feb!$E34&gt;=$J$1506,IF(Feb!$E34&lt;=$L$1506,IF(ISBLANK(Feb!G34),"",Feb!G34),""),"")))</f>
        <v/>
      </c>
      <c r="D848" s="305" t="str">
        <f>IF(ISBLANK($J$1506),"",IF(ISBLANK($L$1506),"",IF(Feb!$E34&gt;=$J$1506,IF(Feb!$E34&lt;=$L$1506,IF(ISBLANK(Feb!I34),"",Feb!I34),""),"")))</f>
        <v/>
      </c>
      <c r="E848" s="305" t="str">
        <f>IF(ISBLANK($J$1506),"",IF(ISBLANK($L$1506),"",IF(Feb!$E34&gt;=$J$1506,IF(Feb!$E34&lt;=$L$1506,IF(ISBLANK(Feb!R34),"",Feb!R34),""),"")))</f>
        <v/>
      </c>
      <c r="F848" s="307" t="str">
        <f>IF(ISBLANK($J$1506),"",IF(ISBLANK($L$1506),"",IF(Feb!$E34&gt;=$J$1506,IF(Feb!$E34&lt;=$L$1506,IF(ISBLANK(Feb!S34),"",Feb!S34),""),"")))</f>
        <v/>
      </c>
      <c r="G848" s="308" t="str">
        <f t="shared" si="52"/>
        <v/>
      </c>
      <c r="H848" s="309" t="str">
        <f t="shared" si="53"/>
        <v/>
      </c>
      <c r="I848" s="310">
        <f>IF(ISBLANK($J$1506),"",IF(ISBLANK($L$1506),"",IF(Feb!$E34&gt;=$J$1506,IF(Feb!$E34&lt;=$L$1506,COUNTIF(Feb!L34:L34,"&gt;=0"),""),"")))</f>
        <v>0</v>
      </c>
      <c r="J848" s="300"/>
      <c r="K848" s="300"/>
      <c r="L848" s="300"/>
      <c r="M848" s="302"/>
    </row>
    <row r="849" spans="1:13" ht="9.9499999999999993" hidden="1" customHeight="1" x14ac:dyDescent="0.2">
      <c r="A849" s="301"/>
      <c r="B849" s="300"/>
      <c r="C849" s="305" t="str">
        <f>IF(ISBLANK($J$1506),"",IF(ISBLANK($L$1506),"",IF(Feb!$E35&gt;=$J$1506,IF(Feb!$E35&lt;=$L$1506,IF(ISBLANK(Feb!G35),"",Feb!G35),""),"")))</f>
        <v/>
      </c>
      <c r="D849" s="305" t="str">
        <f>IF(ISBLANK($J$1506),"",IF(ISBLANK($L$1506),"",IF(Feb!$E35&gt;=$J$1506,IF(Feb!$E35&lt;=$L$1506,IF(ISBLANK(Feb!I35),"",Feb!I35),""),"")))</f>
        <v/>
      </c>
      <c r="E849" s="305" t="str">
        <f>IF(ISBLANK($J$1506),"",IF(ISBLANK($L$1506),"",IF(Feb!$E35&gt;=$J$1506,IF(Feb!$E35&lt;=$L$1506,IF(ISBLANK(Feb!R35),"",Feb!R35),""),"")))</f>
        <v/>
      </c>
      <c r="F849" s="307" t="str">
        <f>IF(ISBLANK($J$1506),"",IF(ISBLANK($L$1506),"",IF(Feb!$E35&gt;=$J$1506,IF(Feb!$E35&lt;=$L$1506,IF(ISBLANK(Feb!S35),"",Feb!S35),""),"")))</f>
        <v/>
      </c>
      <c r="G849" s="308" t="str">
        <f t="shared" si="52"/>
        <v/>
      </c>
      <c r="H849" s="309" t="str">
        <f t="shared" si="53"/>
        <v/>
      </c>
      <c r="I849" s="310">
        <f>IF(ISBLANK($J$1506),"",IF(ISBLANK($L$1506),"",IF(Feb!$E35&gt;=$J$1506,IF(Feb!$E35&lt;=$L$1506,COUNTIF(Feb!L35:L35,"&gt;=0"),""),"")))</f>
        <v>0</v>
      </c>
      <c r="J849" s="300"/>
      <c r="K849" s="300"/>
      <c r="L849" s="300"/>
      <c r="M849" s="302"/>
    </row>
    <row r="850" spans="1:13" ht="9.9499999999999993" hidden="1" customHeight="1" x14ac:dyDescent="0.2">
      <c r="A850" s="301"/>
      <c r="B850" s="300"/>
      <c r="C850" s="305" t="str">
        <f>IF(ISBLANK($J$1506),"",IF(ISBLANK($L$1506),"",IF(Feb!$E36&gt;=$J$1506,IF(Feb!$E36&lt;=$L$1506,IF(ISBLANK(Feb!G36),"",Feb!G36),""),"")))</f>
        <v/>
      </c>
      <c r="D850" s="305" t="str">
        <f>IF(ISBLANK($J$1506),"",IF(ISBLANK($L$1506),"",IF(Feb!$E36&gt;=$J$1506,IF(Feb!$E36&lt;=$L$1506,IF(ISBLANK(Feb!I36),"",Feb!I36),""),"")))</f>
        <v/>
      </c>
      <c r="E850" s="305" t="str">
        <f>IF(ISBLANK($J$1506),"",IF(ISBLANK($L$1506),"",IF(Feb!$E36&gt;=$J$1506,IF(Feb!$E36&lt;=$L$1506,IF(ISBLANK(Feb!R36),"",Feb!R36),""),"")))</f>
        <v/>
      </c>
      <c r="F850" s="307" t="str">
        <f>IF(ISBLANK($J$1506),"",IF(ISBLANK($L$1506),"",IF(Feb!$E36&gt;=$J$1506,IF(Feb!$E36&lt;=$L$1506,IF(ISBLANK(Feb!S36),"",Feb!S36),""),"")))</f>
        <v/>
      </c>
      <c r="G850" s="308" t="str">
        <f t="shared" si="52"/>
        <v/>
      </c>
      <c r="H850" s="309" t="str">
        <f t="shared" si="53"/>
        <v/>
      </c>
      <c r="I850" s="310">
        <f>IF(ISBLANK($J$1506),"",IF(ISBLANK($L$1506),"",IF(Feb!$E36&gt;=$J$1506,IF(Feb!$E36&lt;=$L$1506,COUNTIF(Feb!L36:L36,"&gt;=0"),""),"")))</f>
        <v>0</v>
      </c>
      <c r="J850" s="300"/>
      <c r="K850" s="300"/>
      <c r="L850" s="300"/>
      <c r="M850" s="302"/>
    </row>
    <row r="851" spans="1:13" ht="9.9499999999999993" hidden="1" customHeight="1" x14ac:dyDescent="0.2">
      <c r="A851" s="301"/>
      <c r="B851" s="300"/>
      <c r="C851" s="305" t="str">
        <f>IF(ISBLANK($J$1506),"",IF(ISBLANK($L$1506),"",IF(Feb!$E37&gt;=$J$1506,IF(Feb!$E37&lt;=$L$1506,IF(ISBLANK(Feb!G37),"",Feb!G37),""),"")))</f>
        <v/>
      </c>
      <c r="D851" s="305" t="str">
        <f>IF(ISBLANK($J$1506),"",IF(ISBLANK($L$1506),"",IF(Feb!$E37&gt;=$J$1506,IF(Feb!$E37&lt;=$L$1506,IF(ISBLANK(Feb!I37),"",Feb!I37),""),"")))</f>
        <v/>
      </c>
      <c r="E851" s="305" t="str">
        <f>IF(ISBLANK($J$1506),"",IF(ISBLANK($L$1506),"",IF(Feb!$E37&gt;=$J$1506,IF(Feb!$E37&lt;=$L$1506,IF(ISBLANK(Feb!R37),"",Feb!R37),""),"")))</f>
        <v/>
      </c>
      <c r="F851" s="307" t="str">
        <f>IF(ISBLANK($J$1506),"",IF(ISBLANK($L$1506),"",IF(Feb!$E37&gt;=$J$1506,IF(Feb!$E37&lt;=$L$1506,IF(ISBLANK(Feb!S37),"",Feb!S37),""),"")))</f>
        <v/>
      </c>
      <c r="G851" s="308" t="str">
        <f t="shared" si="52"/>
        <v/>
      </c>
      <c r="H851" s="309" t="str">
        <f t="shared" si="53"/>
        <v/>
      </c>
      <c r="I851" s="310" t="str">
        <f>IF(ISBLANK($J$1506),"",IF(ISBLANK($L$1506),"",IF(Feb!$E37&gt;=$J$1506,IF(Feb!$E37&lt;=$L$1506,COUNTIF(Feb!L37:L37,"&gt;=0"),""),"")))</f>
        <v/>
      </c>
      <c r="J851" s="300"/>
      <c r="K851" s="300"/>
      <c r="L851" s="300"/>
      <c r="M851" s="302"/>
    </row>
    <row r="852" spans="1:13" ht="9.9499999999999993" hidden="1" customHeight="1" x14ac:dyDescent="0.2">
      <c r="A852" s="301"/>
      <c r="B852" s="300"/>
      <c r="C852" s="305" t="str">
        <f>IF(ISBLANK($J$1506),"",IF(ISBLANK($L$1506),"",IF(Feb!$E38&gt;=$J$1506,IF(Feb!$E38&lt;=$L$1506,IF(ISBLANK(Feb!G38),"",Feb!G38),""),"")))</f>
        <v/>
      </c>
      <c r="D852" s="305" t="str">
        <f>IF(ISBLANK($J$1506),"",IF(ISBLANK($L$1506),"",IF(Feb!$E38&gt;=$J$1506,IF(Feb!$E38&lt;=$L$1506,IF(ISBLANK(Feb!I38),"",Feb!I38),""),"")))</f>
        <v/>
      </c>
      <c r="E852" s="305" t="str">
        <f>IF(ISBLANK($J$1506),"",IF(ISBLANK($L$1506),"",IF(Feb!$E38&gt;=$J$1506,IF(Feb!$E38&lt;=$L$1506,IF(ISBLANK(Feb!R38),"",Feb!R38),""),"")))</f>
        <v/>
      </c>
      <c r="F852" s="307" t="str">
        <f>IF(ISBLANK($J$1506),"",IF(ISBLANK($L$1506),"",IF(Feb!$E38&gt;=$J$1506,IF(Feb!$E38&lt;=$L$1506,IF(ISBLANK(Feb!S38),"",Feb!S38),""),"")))</f>
        <v/>
      </c>
      <c r="G852" s="308" t="str">
        <f t="shared" si="52"/>
        <v/>
      </c>
      <c r="H852" s="309" t="str">
        <f t="shared" si="53"/>
        <v/>
      </c>
      <c r="I852" s="310" t="str">
        <f>IF(ISBLANK($J$1506),"",IF(ISBLANK($L$1506),"",IF(Feb!$E38&gt;=$J$1506,IF(Feb!$E38&lt;=$L$1506,COUNTIF(Feb!L38:L38,"&gt;=0"),""),"")))</f>
        <v/>
      </c>
      <c r="J852" s="300"/>
      <c r="K852" s="300"/>
      <c r="L852" s="300"/>
      <c r="M852" s="302"/>
    </row>
    <row r="853" spans="1:13" ht="9.9499999999999993" hidden="1" customHeight="1" x14ac:dyDescent="0.2">
      <c r="A853" s="301"/>
      <c r="B853" s="300"/>
      <c r="C853" s="305" t="str">
        <f>IF(ISBLANK($J$1506),"",IF(ISBLANK($L$1506),"",IF(Feb!$E39&gt;=$J$1506,IF(Feb!$E39&lt;=$L$1506,IF(ISBLANK(Feb!G39),"",Feb!G39),""),"")))</f>
        <v/>
      </c>
      <c r="D853" s="305" t="str">
        <f>IF(ISBLANK($J$1506),"",IF(ISBLANK($L$1506),"",IF(Feb!$E39&gt;=$J$1506,IF(Feb!$E39&lt;=$L$1506,IF(ISBLANK(Feb!I39),"",Feb!I39),""),"")))</f>
        <v/>
      </c>
      <c r="E853" s="305" t="str">
        <f>IF(ISBLANK($J$1506),"",IF(ISBLANK($L$1506),"",IF(Feb!$E39&gt;=$J$1506,IF(Feb!$E39&lt;=$L$1506,IF(ISBLANK(Feb!R39),"",Feb!R39),""),"")))</f>
        <v/>
      </c>
      <c r="F853" s="307" t="str">
        <f>IF(ISBLANK($J$1506),"",IF(ISBLANK($L$1506),"",IF(Feb!$E39&gt;=$J$1506,IF(Feb!$E39&lt;=$L$1506,IF(ISBLANK(Feb!S39),"",Feb!S39),""),"")))</f>
        <v/>
      </c>
      <c r="G853" s="308" t="str">
        <f t="shared" si="52"/>
        <v/>
      </c>
      <c r="H853" s="309" t="str">
        <f t="shared" si="53"/>
        <v/>
      </c>
      <c r="I853" s="310" t="str">
        <f>IF(ISBLANK($J$1506),"",IF(ISBLANK($L$1506),"",IF(Feb!$E39&gt;=$J$1506,IF(Feb!$E39&lt;=$L$1506,COUNTIF(Feb!L39:L39,"&gt;=0"),""),"")))</f>
        <v/>
      </c>
      <c r="J853" s="300"/>
      <c r="K853" s="300"/>
      <c r="L853" s="300"/>
      <c r="M853" s="302"/>
    </row>
    <row r="854" spans="1:13" ht="9.9499999999999993" hidden="1" customHeight="1" x14ac:dyDescent="0.2">
      <c r="A854" s="301"/>
      <c r="B854" s="300" t="s">
        <v>342</v>
      </c>
      <c r="C854" s="305" t="str">
        <f>IF(ISBLANK($J$1506),"",IF(ISBLANK($L$1506),"",IF(Feb!$E43&gt;=$J$1506,IF(Feb!$E43&lt;=$L$1506,IF(ISBLANK(Feb!G43),"",Feb!G43),""),"")))</f>
        <v/>
      </c>
      <c r="D854" s="305"/>
      <c r="E854" s="305" t="str">
        <f>IF(ISBLANK($J$1506),"",IF(ISBLANK($L$1506),"",IF(Feb!$E43&gt;=$J$1506,IF(Feb!$E43&lt;=$L$1506,IF(ISBLANK(Feb!R43),"",Feb!R43),""),"")))</f>
        <v/>
      </c>
      <c r="F854" s="307" t="str">
        <f>IF(ISBLANK($J$1506),"",IF(ISBLANK($L$1506),"",IF(Feb!$E43&gt;=$J$1506,IF(Feb!$E43&lt;=$L$1506,IF(ISBLANK(Feb!S43),"",Feb!S43),""),"")))</f>
        <v/>
      </c>
      <c r="G854" s="308" t="str">
        <f>IF(ISNUMBER(F854),IF(F854=0,"",IF(E854=0,"",F854/E854)),"")</f>
        <v/>
      </c>
      <c r="H854" s="309" t="str">
        <f>IF(ISNUMBER(G854),IF(G854=0,"",IF(F854=0,"",E854/F854/24)),"")</f>
        <v/>
      </c>
      <c r="I854" s="310" t="str">
        <f>IF(ISBLANK($J$1506),"",IF(ISBLANK($L$1506),"",IF(Feb!$E43&gt;=$J$1506,IF(Feb!$E43&lt;=$L$1506,COUNTIF(Feb!L43:L43,"&gt;=0"),""),"")))</f>
        <v/>
      </c>
      <c r="J854" s="300"/>
      <c r="K854" s="300"/>
      <c r="L854" s="300"/>
      <c r="M854" s="302"/>
    </row>
    <row r="855" spans="1:13" ht="9.9499999999999993" hidden="1" customHeight="1" x14ac:dyDescent="0.2">
      <c r="A855" s="301"/>
      <c r="B855" s="300"/>
      <c r="C855" s="305" t="str">
        <f>IF(ISBLANK($J$1506),"",IF(ISBLANK($L$1506),"",IF(Feb!$E44&gt;=$J$1506,IF(Feb!$E44&lt;=$L$1506,IF(ISBLANK(Feb!G44),"",Feb!G44),""),"")))</f>
        <v/>
      </c>
      <c r="D855" s="305"/>
      <c r="E855" s="305" t="str">
        <f>IF(ISBLANK($J$1506),"",IF(ISBLANK($L$1506),"",IF(Feb!$E44&gt;=$J$1506,IF(Feb!$E44&lt;=$L$1506,IF(ISBLANK(Feb!R44),"",Feb!R44),""),"")))</f>
        <v/>
      </c>
      <c r="F855" s="307" t="str">
        <f>IF(ISBLANK($J$1506),"",IF(ISBLANK($L$1506),"",IF(Feb!$E44&gt;=$J$1506,IF(Feb!$E44&lt;=$L$1506,IF(ISBLANK(Feb!S44),"",Feb!S44),""),"")))</f>
        <v/>
      </c>
      <c r="G855" s="308" t="str">
        <f t="shared" ref="G855:G884" si="54">IF(ISNUMBER(F855),IF(F855=0,"",IF(E855=0,"",F855/E855)),"")</f>
        <v/>
      </c>
      <c r="H855" s="309" t="str">
        <f t="shared" ref="H855:H884" si="55">IF(ISNUMBER(G855),IF(G855=0,"",IF(F855=0,"",E855/F855/24)),"")</f>
        <v/>
      </c>
      <c r="I855" s="310" t="str">
        <f>IF(ISBLANK($J$1506),"",IF(ISBLANK($L$1506),"",IF(Feb!$E44&gt;=$J$1506,IF(Feb!$E44&lt;=$L$1506,COUNTIF(Feb!L44:L44,"&gt;=0"),""),"")))</f>
        <v/>
      </c>
      <c r="J855" s="300"/>
      <c r="K855" s="300"/>
      <c r="L855" s="300"/>
      <c r="M855" s="302"/>
    </row>
    <row r="856" spans="1:13" ht="9.9499999999999993" hidden="1" customHeight="1" x14ac:dyDescent="0.2">
      <c r="A856" s="301"/>
      <c r="B856" s="300"/>
      <c r="C856" s="305" t="str">
        <f>IF(ISBLANK($J$1506),"",IF(ISBLANK($L$1506),"",IF(Feb!$E45&gt;=$J$1506,IF(Feb!$E45&lt;=$L$1506,IF(ISBLANK(Feb!G45),"",Feb!G45),""),"")))</f>
        <v/>
      </c>
      <c r="D856" s="305"/>
      <c r="E856" s="305" t="str">
        <f>IF(ISBLANK($J$1506),"",IF(ISBLANK($L$1506),"",IF(Feb!$E45&gt;=$J$1506,IF(Feb!$E45&lt;=$L$1506,IF(ISBLANK(Feb!R45),"",Feb!R45),""),"")))</f>
        <v/>
      </c>
      <c r="F856" s="307" t="str">
        <f>IF(ISBLANK($J$1506),"",IF(ISBLANK($L$1506),"",IF(Feb!$E45&gt;=$J$1506,IF(Feb!$E45&lt;=$L$1506,IF(ISBLANK(Feb!S45),"",Feb!S45),""),"")))</f>
        <v/>
      </c>
      <c r="G856" s="308" t="str">
        <f t="shared" si="54"/>
        <v/>
      </c>
      <c r="H856" s="309" t="str">
        <f t="shared" si="55"/>
        <v/>
      </c>
      <c r="I856" s="310" t="str">
        <f>IF(ISBLANK($J$1506),"",IF(ISBLANK($L$1506),"",IF(Feb!$E45&gt;=$J$1506,IF(Feb!$E45&lt;=$L$1506,COUNTIF(Feb!L45:L45,"&gt;=0"),""),"")))</f>
        <v/>
      </c>
      <c r="J856" s="300"/>
      <c r="K856" s="300"/>
      <c r="L856" s="300"/>
      <c r="M856" s="302"/>
    </row>
    <row r="857" spans="1:13" ht="9.9499999999999993" hidden="1" customHeight="1" x14ac:dyDescent="0.2">
      <c r="A857" s="301"/>
      <c r="B857" s="300"/>
      <c r="C857" s="305" t="str">
        <f>IF(ISBLANK($J$1506),"",IF(ISBLANK($L$1506),"",IF(Feb!$E46&gt;=$J$1506,IF(Feb!$E46&lt;=$L$1506,IF(ISBLANK(Feb!G46),"",Feb!G46),""),"")))</f>
        <v/>
      </c>
      <c r="D857" s="305"/>
      <c r="E857" s="305" t="str">
        <f>IF(ISBLANK($J$1506),"",IF(ISBLANK($L$1506),"",IF(Feb!$E46&gt;=$J$1506,IF(Feb!$E46&lt;=$L$1506,IF(ISBLANK(Feb!R46),"",Feb!R46),""),"")))</f>
        <v/>
      </c>
      <c r="F857" s="307" t="str">
        <f>IF(ISBLANK($J$1506),"",IF(ISBLANK($L$1506),"",IF(Feb!$E46&gt;=$J$1506,IF(Feb!$E46&lt;=$L$1506,IF(ISBLANK(Feb!S46),"",Feb!S46),""),"")))</f>
        <v/>
      </c>
      <c r="G857" s="308" t="str">
        <f t="shared" si="54"/>
        <v/>
      </c>
      <c r="H857" s="309" t="str">
        <f t="shared" si="55"/>
        <v/>
      </c>
      <c r="I857" s="310" t="str">
        <f>IF(ISBLANK($J$1506),"",IF(ISBLANK($L$1506),"",IF(Feb!$E46&gt;=$J$1506,IF(Feb!$E46&lt;=$L$1506,COUNTIF(Feb!L46:L46,"&gt;=0"),""),"")))</f>
        <v/>
      </c>
      <c r="J857" s="300"/>
      <c r="K857" s="300"/>
      <c r="L857" s="300"/>
      <c r="M857" s="302"/>
    </row>
    <row r="858" spans="1:13" ht="9.9499999999999993" hidden="1" customHeight="1" x14ac:dyDescent="0.2">
      <c r="A858" s="301"/>
      <c r="B858" s="300"/>
      <c r="C858" s="305" t="str">
        <f>IF(ISBLANK($J$1506),"",IF(ISBLANK($L$1506),"",IF(Feb!$E47&gt;=$J$1506,IF(Feb!$E47&lt;=$L$1506,IF(ISBLANK(Feb!G47),"",Feb!G47),""),"")))</f>
        <v/>
      </c>
      <c r="D858" s="305"/>
      <c r="E858" s="305" t="str">
        <f>IF(ISBLANK($J$1506),"",IF(ISBLANK($L$1506),"",IF(Feb!$E47&gt;=$J$1506,IF(Feb!$E47&lt;=$L$1506,IF(ISBLANK(Feb!R47),"",Feb!R47),""),"")))</f>
        <v/>
      </c>
      <c r="F858" s="307" t="str">
        <f>IF(ISBLANK($J$1506),"",IF(ISBLANK($L$1506),"",IF(Feb!$E47&gt;=$J$1506,IF(Feb!$E47&lt;=$L$1506,IF(ISBLANK(Feb!S47),"",Feb!S47),""),"")))</f>
        <v/>
      </c>
      <c r="G858" s="308" t="str">
        <f t="shared" si="54"/>
        <v/>
      </c>
      <c r="H858" s="309" t="str">
        <f t="shared" si="55"/>
        <v/>
      </c>
      <c r="I858" s="310" t="str">
        <f>IF(ISBLANK($J$1506),"",IF(ISBLANK($L$1506),"",IF(Feb!$E47&gt;=$J$1506,IF(Feb!$E47&lt;=$L$1506,COUNTIF(Feb!L47:L47,"&gt;=0"),""),"")))</f>
        <v/>
      </c>
      <c r="J858" s="300"/>
      <c r="K858" s="300"/>
      <c r="L858" s="300"/>
      <c r="M858" s="302"/>
    </row>
    <row r="859" spans="1:13" ht="9.9499999999999993" hidden="1" customHeight="1" x14ac:dyDescent="0.2">
      <c r="A859" s="301"/>
      <c r="B859" s="300"/>
      <c r="C859" s="305" t="str">
        <f>IF(ISBLANK($J$1506),"",IF(ISBLANK($L$1506),"",IF(Feb!$E48&gt;=$J$1506,IF(Feb!$E48&lt;=$L$1506,IF(ISBLANK(Feb!G48),"",Feb!G48),""),"")))</f>
        <v/>
      </c>
      <c r="D859" s="305"/>
      <c r="E859" s="305" t="str">
        <f>IF(ISBLANK($J$1506),"",IF(ISBLANK($L$1506),"",IF(Feb!$E48&gt;=$J$1506,IF(Feb!$E48&lt;=$L$1506,IF(ISBLANK(Feb!R48),"",Feb!R48),""),"")))</f>
        <v/>
      </c>
      <c r="F859" s="307" t="str">
        <f>IF(ISBLANK($J$1506),"",IF(ISBLANK($L$1506),"",IF(Feb!$E48&gt;=$J$1506,IF(Feb!$E48&lt;=$L$1506,IF(ISBLANK(Feb!S48),"",Feb!S48),""),"")))</f>
        <v/>
      </c>
      <c r="G859" s="308" t="str">
        <f t="shared" si="54"/>
        <v/>
      </c>
      <c r="H859" s="309" t="str">
        <f t="shared" si="55"/>
        <v/>
      </c>
      <c r="I859" s="310" t="str">
        <f>IF(ISBLANK($J$1506),"",IF(ISBLANK($L$1506),"",IF(Feb!$E48&gt;=$J$1506,IF(Feb!$E48&lt;=$L$1506,COUNTIF(Feb!L48:L48,"&gt;=0"),""),"")))</f>
        <v/>
      </c>
      <c r="J859" s="300"/>
      <c r="K859" s="300"/>
      <c r="L859" s="300"/>
      <c r="M859" s="302"/>
    </row>
    <row r="860" spans="1:13" ht="9.9499999999999993" hidden="1" customHeight="1" x14ac:dyDescent="0.2">
      <c r="A860" s="301"/>
      <c r="B860" s="300"/>
      <c r="C860" s="305" t="str">
        <f>IF(ISBLANK($J$1506),"",IF(ISBLANK($L$1506),"",IF(Feb!$E49&gt;=$J$1506,IF(Feb!$E49&lt;=$L$1506,IF(ISBLANK(Feb!G49),"",Feb!G49),""),"")))</f>
        <v/>
      </c>
      <c r="D860" s="305"/>
      <c r="E860" s="305" t="str">
        <f>IF(ISBLANK($J$1506),"",IF(ISBLANK($L$1506),"",IF(Feb!$E49&gt;=$J$1506,IF(Feb!$E49&lt;=$L$1506,IF(ISBLANK(Feb!R49),"",Feb!R49),""),"")))</f>
        <v/>
      </c>
      <c r="F860" s="307" t="str">
        <f>IF(ISBLANK($J$1506),"",IF(ISBLANK($L$1506),"",IF(Feb!$E49&gt;=$J$1506,IF(Feb!$E49&lt;=$L$1506,IF(ISBLANK(Feb!S49),"",Feb!S49),""),"")))</f>
        <v/>
      </c>
      <c r="G860" s="308" t="str">
        <f t="shared" si="54"/>
        <v/>
      </c>
      <c r="H860" s="309" t="str">
        <f t="shared" si="55"/>
        <v/>
      </c>
      <c r="I860" s="310" t="str">
        <f>IF(ISBLANK($J$1506),"",IF(ISBLANK($L$1506),"",IF(Feb!$E49&gt;=$J$1506,IF(Feb!$E49&lt;=$L$1506,COUNTIF(Feb!L49:L49,"&gt;=0"),""),"")))</f>
        <v/>
      </c>
      <c r="J860" s="300"/>
      <c r="K860" s="300"/>
      <c r="L860" s="300"/>
      <c r="M860" s="302"/>
    </row>
    <row r="861" spans="1:13" ht="9.9499999999999993" hidden="1" customHeight="1" x14ac:dyDescent="0.2">
      <c r="A861" s="301"/>
      <c r="B861" s="300"/>
      <c r="C861" s="305" t="str">
        <f>IF(ISBLANK($J$1506),"",IF(ISBLANK($L$1506),"",IF(Feb!$E50&gt;=$J$1506,IF(Feb!$E50&lt;=$L$1506,IF(ISBLANK(Feb!G50),"",Feb!G50),""),"")))</f>
        <v/>
      </c>
      <c r="D861" s="305"/>
      <c r="E861" s="305" t="str">
        <f>IF(ISBLANK($J$1506),"",IF(ISBLANK($L$1506),"",IF(Feb!$E50&gt;=$J$1506,IF(Feb!$E50&lt;=$L$1506,IF(ISBLANK(Feb!R50),"",Feb!R50),""),"")))</f>
        <v/>
      </c>
      <c r="F861" s="307" t="str">
        <f>IF(ISBLANK($J$1506),"",IF(ISBLANK($L$1506),"",IF(Feb!$E50&gt;=$J$1506,IF(Feb!$E50&lt;=$L$1506,IF(ISBLANK(Feb!S50),"",Feb!S50),""),"")))</f>
        <v/>
      </c>
      <c r="G861" s="308" t="str">
        <f t="shared" si="54"/>
        <v/>
      </c>
      <c r="H861" s="309" t="str">
        <f t="shared" si="55"/>
        <v/>
      </c>
      <c r="I861" s="310" t="str">
        <f>IF(ISBLANK($J$1506),"",IF(ISBLANK($L$1506),"",IF(Feb!$E50&gt;=$J$1506,IF(Feb!$E50&lt;=$L$1506,COUNTIF(Feb!L50:L50,"&gt;=0"),""),"")))</f>
        <v/>
      </c>
      <c r="J861" s="300"/>
      <c r="K861" s="300"/>
      <c r="L861" s="300"/>
      <c r="M861" s="302"/>
    </row>
    <row r="862" spans="1:13" ht="9.9499999999999993" hidden="1" customHeight="1" x14ac:dyDescent="0.2">
      <c r="A862" s="301"/>
      <c r="B862" s="300"/>
      <c r="C862" s="305" t="str">
        <f>IF(ISBLANK($J$1506),"",IF(ISBLANK($L$1506),"",IF(Feb!$E51&gt;=$J$1506,IF(Feb!$E51&lt;=$L$1506,IF(ISBLANK(Feb!G51),"",Feb!G51),""),"")))</f>
        <v/>
      </c>
      <c r="D862" s="305"/>
      <c r="E862" s="305" t="str">
        <f>IF(ISBLANK($J$1506),"",IF(ISBLANK($L$1506),"",IF(Feb!$E51&gt;=$J$1506,IF(Feb!$E51&lt;=$L$1506,IF(ISBLANK(Feb!R51),"",Feb!R51),""),"")))</f>
        <v/>
      </c>
      <c r="F862" s="307" t="str">
        <f>IF(ISBLANK($J$1506),"",IF(ISBLANK($L$1506),"",IF(Feb!$E51&gt;=$J$1506,IF(Feb!$E51&lt;=$L$1506,IF(ISBLANK(Feb!S51),"",Feb!S51),""),"")))</f>
        <v/>
      </c>
      <c r="G862" s="308" t="str">
        <f t="shared" si="54"/>
        <v/>
      </c>
      <c r="H862" s="309" t="str">
        <f t="shared" si="55"/>
        <v/>
      </c>
      <c r="I862" s="310" t="str">
        <f>IF(ISBLANK($J$1506),"",IF(ISBLANK($L$1506),"",IF(Feb!$E51&gt;=$J$1506,IF(Feb!$E51&lt;=$L$1506,COUNTIF(Feb!L51:L51,"&gt;=0"),""),"")))</f>
        <v/>
      </c>
      <c r="J862" s="300"/>
      <c r="K862" s="300"/>
      <c r="L862" s="300"/>
      <c r="M862" s="302"/>
    </row>
    <row r="863" spans="1:13" ht="9.9499999999999993" hidden="1" customHeight="1" x14ac:dyDescent="0.2">
      <c r="A863" s="301"/>
      <c r="B863" s="300"/>
      <c r="C863" s="305" t="str">
        <f>IF(ISBLANK($J$1506),"",IF(ISBLANK($L$1506),"",IF(Feb!$E52&gt;=$J$1506,IF(Feb!$E52&lt;=$L$1506,IF(ISBLANK(Feb!G52),"",Feb!G52),""),"")))</f>
        <v/>
      </c>
      <c r="D863" s="305"/>
      <c r="E863" s="305" t="str">
        <f>IF(ISBLANK($J$1506),"",IF(ISBLANK($L$1506),"",IF(Feb!$E52&gt;=$J$1506,IF(Feb!$E52&lt;=$L$1506,IF(ISBLANK(Feb!R52),"",Feb!R52),""),"")))</f>
        <v/>
      </c>
      <c r="F863" s="307" t="str">
        <f>IF(ISBLANK($J$1506),"",IF(ISBLANK($L$1506),"",IF(Feb!$E52&gt;=$J$1506,IF(Feb!$E52&lt;=$L$1506,IF(ISBLANK(Feb!S52),"",Feb!S52),""),"")))</f>
        <v/>
      </c>
      <c r="G863" s="308" t="str">
        <f t="shared" si="54"/>
        <v/>
      </c>
      <c r="H863" s="309" t="str">
        <f t="shared" si="55"/>
        <v/>
      </c>
      <c r="I863" s="310" t="str">
        <f>IF(ISBLANK($J$1506),"",IF(ISBLANK($L$1506),"",IF(Feb!$E52&gt;=$J$1506,IF(Feb!$E52&lt;=$L$1506,COUNTIF(Feb!L52:L52,"&gt;=0"),""),"")))</f>
        <v/>
      </c>
      <c r="J863" s="300"/>
      <c r="K863" s="300"/>
      <c r="L863" s="300"/>
      <c r="M863" s="302"/>
    </row>
    <row r="864" spans="1:13" ht="9.9499999999999993" hidden="1" customHeight="1" x14ac:dyDescent="0.2">
      <c r="A864" s="301"/>
      <c r="B864" s="300"/>
      <c r="C864" s="305" t="str">
        <f>IF(ISBLANK($J$1506),"",IF(ISBLANK($L$1506),"",IF(Feb!$E53&gt;=$J$1506,IF(Feb!$E53&lt;=$L$1506,IF(ISBLANK(Feb!G53),"",Feb!G53),""),"")))</f>
        <v/>
      </c>
      <c r="D864" s="305"/>
      <c r="E864" s="305" t="str">
        <f>IF(ISBLANK($J$1506),"",IF(ISBLANK($L$1506),"",IF(Feb!$E53&gt;=$J$1506,IF(Feb!$E53&lt;=$L$1506,IF(ISBLANK(Feb!R53),"",Feb!R53),""),"")))</f>
        <v/>
      </c>
      <c r="F864" s="307" t="str">
        <f>IF(ISBLANK($J$1506),"",IF(ISBLANK($L$1506),"",IF(Feb!$E53&gt;=$J$1506,IF(Feb!$E53&lt;=$L$1506,IF(ISBLANK(Feb!S53),"",Feb!S53),""),"")))</f>
        <v/>
      </c>
      <c r="G864" s="308" t="str">
        <f t="shared" si="54"/>
        <v/>
      </c>
      <c r="H864" s="309" t="str">
        <f t="shared" si="55"/>
        <v/>
      </c>
      <c r="I864" s="310" t="str">
        <f>IF(ISBLANK($J$1506),"",IF(ISBLANK($L$1506),"",IF(Feb!$E53&gt;=$J$1506,IF(Feb!$E53&lt;=$L$1506,COUNTIF(Feb!L53:L53,"&gt;=0"),""),"")))</f>
        <v/>
      </c>
      <c r="J864" s="300"/>
      <c r="K864" s="300"/>
      <c r="L864" s="300"/>
      <c r="M864" s="302"/>
    </row>
    <row r="865" spans="1:13" ht="9.9499999999999993" hidden="1" customHeight="1" x14ac:dyDescent="0.2">
      <c r="A865" s="301"/>
      <c r="B865" s="300"/>
      <c r="C865" s="305" t="str">
        <f>IF(ISBLANK($J$1506),"",IF(ISBLANK($L$1506),"",IF(Feb!$E54&gt;=$J$1506,IF(Feb!$E54&lt;=$L$1506,IF(ISBLANK(Feb!G54),"",Feb!G54),""),"")))</f>
        <v/>
      </c>
      <c r="D865" s="305"/>
      <c r="E865" s="305" t="str">
        <f>IF(ISBLANK($J$1506),"",IF(ISBLANK($L$1506),"",IF(Feb!$E54&gt;=$J$1506,IF(Feb!$E54&lt;=$L$1506,IF(ISBLANK(Feb!R54),"",Feb!R54),""),"")))</f>
        <v/>
      </c>
      <c r="F865" s="307" t="str">
        <f>IF(ISBLANK($J$1506),"",IF(ISBLANK($L$1506),"",IF(Feb!$E54&gt;=$J$1506,IF(Feb!$E54&lt;=$L$1506,IF(ISBLANK(Feb!S54),"",Feb!S54),""),"")))</f>
        <v/>
      </c>
      <c r="G865" s="308" t="str">
        <f t="shared" si="54"/>
        <v/>
      </c>
      <c r="H865" s="309" t="str">
        <f t="shared" si="55"/>
        <v/>
      </c>
      <c r="I865" s="310" t="str">
        <f>IF(ISBLANK($J$1506),"",IF(ISBLANK($L$1506),"",IF(Feb!$E54&gt;=$J$1506,IF(Feb!$E54&lt;=$L$1506,COUNTIF(Feb!L54:L54,"&gt;=0"),""),"")))</f>
        <v/>
      </c>
      <c r="J865" s="300"/>
      <c r="K865" s="300"/>
      <c r="L865" s="300"/>
      <c r="M865" s="302"/>
    </row>
    <row r="866" spans="1:13" ht="9.9499999999999993" hidden="1" customHeight="1" x14ac:dyDescent="0.2">
      <c r="A866" s="301"/>
      <c r="B866" s="300"/>
      <c r="C866" s="305" t="str">
        <f>IF(ISBLANK($J$1506),"",IF(ISBLANK($L$1506),"",IF(Feb!$E55&gt;=$J$1506,IF(Feb!$E55&lt;=$L$1506,IF(ISBLANK(Feb!G55),"",Feb!G55),""),"")))</f>
        <v/>
      </c>
      <c r="D866" s="305"/>
      <c r="E866" s="305" t="str">
        <f>IF(ISBLANK($J$1506),"",IF(ISBLANK($L$1506),"",IF(Feb!$E55&gt;=$J$1506,IF(Feb!$E55&lt;=$L$1506,IF(ISBLANK(Feb!R55),"",Feb!R55),""),"")))</f>
        <v/>
      </c>
      <c r="F866" s="307" t="str">
        <f>IF(ISBLANK($J$1506),"",IF(ISBLANK($L$1506),"",IF(Feb!$E55&gt;=$J$1506,IF(Feb!$E55&lt;=$L$1506,IF(ISBLANK(Feb!S55),"",Feb!S55),""),"")))</f>
        <v/>
      </c>
      <c r="G866" s="308" t="str">
        <f t="shared" si="54"/>
        <v/>
      </c>
      <c r="H866" s="309" t="str">
        <f t="shared" si="55"/>
        <v/>
      </c>
      <c r="I866" s="310" t="str">
        <f>IF(ISBLANK($J$1506),"",IF(ISBLANK($L$1506),"",IF(Feb!$E55&gt;=$J$1506,IF(Feb!$E55&lt;=$L$1506,COUNTIF(Feb!L55:L55,"&gt;=0"),""),"")))</f>
        <v/>
      </c>
      <c r="J866" s="300"/>
      <c r="K866" s="300"/>
      <c r="L866" s="300"/>
      <c r="M866" s="302"/>
    </row>
    <row r="867" spans="1:13" ht="9.9499999999999993" hidden="1" customHeight="1" x14ac:dyDescent="0.2">
      <c r="A867" s="301"/>
      <c r="B867" s="300"/>
      <c r="C867" s="305" t="str">
        <f>IF(ISBLANK($J$1506),"",IF(ISBLANK($L$1506),"",IF(Feb!$E56&gt;=$J$1506,IF(Feb!$E56&lt;=$L$1506,IF(ISBLANK(Feb!G56),"",Feb!G56),""),"")))</f>
        <v/>
      </c>
      <c r="D867" s="305"/>
      <c r="E867" s="305" t="str">
        <f>IF(ISBLANK($J$1506),"",IF(ISBLANK($L$1506),"",IF(Feb!$E56&gt;=$J$1506,IF(Feb!$E56&lt;=$L$1506,IF(ISBLANK(Feb!R56),"",Feb!R56),""),"")))</f>
        <v/>
      </c>
      <c r="F867" s="307" t="str">
        <f>IF(ISBLANK($J$1506),"",IF(ISBLANK($L$1506),"",IF(Feb!$E56&gt;=$J$1506,IF(Feb!$E56&lt;=$L$1506,IF(ISBLANK(Feb!S56),"",Feb!S56),""),"")))</f>
        <v/>
      </c>
      <c r="G867" s="308" t="str">
        <f t="shared" si="54"/>
        <v/>
      </c>
      <c r="H867" s="309" t="str">
        <f t="shared" si="55"/>
        <v/>
      </c>
      <c r="I867" s="310" t="str">
        <f>IF(ISBLANK($J$1506),"",IF(ISBLANK($L$1506),"",IF(Feb!$E56&gt;=$J$1506,IF(Feb!$E56&lt;=$L$1506,COUNTIF(Feb!L56:L56,"&gt;=0"),""),"")))</f>
        <v/>
      </c>
      <c r="J867" s="300"/>
      <c r="K867" s="300"/>
      <c r="L867" s="300"/>
      <c r="M867" s="302"/>
    </row>
    <row r="868" spans="1:13" ht="9.9499999999999993" hidden="1" customHeight="1" x14ac:dyDescent="0.2">
      <c r="A868" s="301"/>
      <c r="B868" s="300"/>
      <c r="C868" s="305" t="str">
        <f>IF(ISBLANK($J$1506),"",IF(ISBLANK($L$1506),"",IF(Feb!$E57&gt;=$J$1506,IF(Feb!$E57&lt;=$L$1506,IF(ISBLANK(Feb!G57),"",Feb!G57),""),"")))</f>
        <v/>
      </c>
      <c r="D868" s="305"/>
      <c r="E868" s="305" t="str">
        <f>IF(ISBLANK($J$1506),"",IF(ISBLANK($L$1506),"",IF(Feb!$E57&gt;=$J$1506,IF(Feb!$E57&lt;=$L$1506,IF(ISBLANK(Feb!R57),"",Feb!R57),""),"")))</f>
        <v/>
      </c>
      <c r="F868" s="307" t="str">
        <f>IF(ISBLANK($J$1506),"",IF(ISBLANK($L$1506),"",IF(Feb!$E57&gt;=$J$1506,IF(Feb!$E57&lt;=$L$1506,IF(ISBLANK(Feb!S57),"",Feb!S57),""),"")))</f>
        <v/>
      </c>
      <c r="G868" s="308" t="str">
        <f t="shared" si="54"/>
        <v/>
      </c>
      <c r="H868" s="309" t="str">
        <f t="shared" si="55"/>
        <v/>
      </c>
      <c r="I868" s="310" t="str">
        <f>IF(ISBLANK($J$1506),"",IF(ISBLANK($L$1506),"",IF(Feb!$E57&gt;=$J$1506,IF(Feb!$E57&lt;=$L$1506,COUNTIF(Feb!L57:L57,"&gt;=0"),""),"")))</f>
        <v/>
      </c>
      <c r="J868" s="300"/>
      <c r="K868" s="300"/>
      <c r="L868" s="300"/>
      <c r="M868" s="302"/>
    </row>
    <row r="869" spans="1:13" ht="9.9499999999999993" hidden="1" customHeight="1" x14ac:dyDescent="0.2">
      <c r="A869" s="301"/>
      <c r="B869" s="300"/>
      <c r="C869" s="305" t="str">
        <f>IF(ISBLANK($J$1506),"",IF(ISBLANK($L$1506),"",IF(Feb!$E58&gt;=$J$1506,IF(Feb!$E58&lt;=$L$1506,IF(ISBLANK(Feb!G58),"",Feb!G58),""),"")))</f>
        <v/>
      </c>
      <c r="D869" s="305"/>
      <c r="E869" s="305" t="str">
        <f>IF(ISBLANK($J$1506),"",IF(ISBLANK($L$1506),"",IF(Feb!$E58&gt;=$J$1506,IF(Feb!$E58&lt;=$L$1506,IF(ISBLANK(Feb!R58),"",Feb!R58),""),"")))</f>
        <v/>
      </c>
      <c r="F869" s="307" t="str">
        <f>IF(ISBLANK($J$1506),"",IF(ISBLANK($L$1506),"",IF(Feb!$E58&gt;=$J$1506,IF(Feb!$E58&lt;=$L$1506,IF(ISBLANK(Feb!S58),"",Feb!S58),""),"")))</f>
        <v/>
      </c>
      <c r="G869" s="308" t="str">
        <f t="shared" si="54"/>
        <v/>
      </c>
      <c r="H869" s="309" t="str">
        <f t="shared" si="55"/>
        <v/>
      </c>
      <c r="I869" s="310" t="str">
        <f>IF(ISBLANK($J$1506),"",IF(ISBLANK($L$1506),"",IF(Feb!$E58&gt;=$J$1506,IF(Feb!$E58&lt;=$L$1506,COUNTIF(Feb!L58:L58,"&gt;=0"),""),"")))</f>
        <v/>
      </c>
      <c r="J869" s="300"/>
      <c r="K869" s="300"/>
      <c r="L869" s="300"/>
      <c r="M869" s="302"/>
    </row>
    <row r="870" spans="1:13" ht="9.9499999999999993" hidden="1" customHeight="1" x14ac:dyDescent="0.2">
      <c r="A870" s="301"/>
      <c r="B870" s="300"/>
      <c r="C870" s="305" t="str">
        <f>IF(ISBLANK($J$1506),"",IF(ISBLANK($L$1506),"",IF(Feb!$E59&gt;=$J$1506,IF(Feb!$E59&lt;=$L$1506,IF(ISBLANK(Feb!G59),"",Feb!G59),""),"")))</f>
        <v/>
      </c>
      <c r="D870" s="305"/>
      <c r="E870" s="305" t="str">
        <f>IF(ISBLANK($J$1506),"",IF(ISBLANK($L$1506),"",IF(Feb!$E59&gt;=$J$1506,IF(Feb!$E59&lt;=$L$1506,IF(ISBLANK(Feb!R59),"",Feb!R59),""),"")))</f>
        <v/>
      </c>
      <c r="F870" s="307" t="str">
        <f>IF(ISBLANK($J$1506),"",IF(ISBLANK($L$1506),"",IF(Feb!$E59&gt;=$J$1506,IF(Feb!$E59&lt;=$L$1506,IF(ISBLANK(Feb!S59),"",Feb!S59),""),"")))</f>
        <v/>
      </c>
      <c r="G870" s="308" t="str">
        <f t="shared" si="54"/>
        <v/>
      </c>
      <c r="H870" s="309" t="str">
        <f t="shared" si="55"/>
        <v/>
      </c>
      <c r="I870" s="310" t="str">
        <f>IF(ISBLANK($J$1506),"",IF(ISBLANK($L$1506),"",IF(Feb!$E59&gt;=$J$1506,IF(Feb!$E59&lt;=$L$1506,COUNTIF(Feb!L59:L59,"&gt;=0"),""),"")))</f>
        <v/>
      </c>
      <c r="J870" s="300"/>
      <c r="K870" s="300"/>
      <c r="L870" s="300"/>
      <c r="M870" s="302"/>
    </row>
    <row r="871" spans="1:13" ht="9.9499999999999993" hidden="1" customHeight="1" x14ac:dyDescent="0.2">
      <c r="A871" s="301"/>
      <c r="B871" s="300"/>
      <c r="C871" s="305" t="str">
        <f>IF(ISBLANK($J$1506),"",IF(ISBLANK($L$1506),"",IF(Feb!$E60&gt;=$J$1506,IF(Feb!$E60&lt;=$L$1506,IF(ISBLANK(Feb!G60),"",Feb!G60),""),"")))</f>
        <v/>
      </c>
      <c r="D871" s="305"/>
      <c r="E871" s="305" t="str">
        <f>IF(ISBLANK($J$1506),"",IF(ISBLANK($L$1506),"",IF(Feb!$E60&gt;=$J$1506,IF(Feb!$E60&lt;=$L$1506,IF(ISBLANK(Feb!R60),"",Feb!R60),""),"")))</f>
        <v/>
      </c>
      <c r="F871" s="307" t="str">
        <f>IF(ISBLANK($J$1506),"",IF(ISBLANK($L$1506),"",IF(Feb!$E60&gt;=$J$1506,IF(Feb!$E60&lt;=$L$1506,IF(ISBLANK(Feb!S60),"",Feb!S60),""),"")))</f>
        <v/>
      </c>
      <c r="G871" s="308" t="str">
        <f t="shared" si="54"/>
        <v/>
      </c>
      <c r="H871" s="309" t="str">
        <f t="shared" si="55"/>
        <v/>
      </c>
      <c r="I871" s="310" t="str">
        <f>IF(ISBLANK($J$1506),"",IF(ISBLANK($L$1506),"",IF(Feb!$E60&gt;=$J$1506,IF(Feb!$E60&lt;=$L$1506,COUNTIF(Feb!L60:L60,"&gt;=0"),""),"")))</f>
        <v/>
      </c>
      <c r="J871" s="300"/>
      <c r="K871" s="300"/>
      <c r="L871" s="300"/>
      <c r="M871" s="302"/>
    </row>
    <row r="872" spans="1:13" ht="9.9499999999999993" hidden="1" customHeight="1" x14ac:dyDescent="0.2">
      <c r="A872" s="301"/>
      <c r="B872" s="300"/>
      <c r="C872" s="305" t="str">
        <f>IF(ISBLANK($J$1506),"",IF(ISBLANK($L$1506),"",IF(Feb!$E61&gt;=$J$1506,IF(Feb!$E61&lt;=$L$1506,IF(ISBLANK(Feb!G61),"",Feb!G61),""),"")))</f>
        <v/>
      </c>
      <c r="D872" s="305"/>
      <c r="E872" s="305" t="str">
        <f>IF(ISBLANK($J$1506),"",IF(ISBLANK($L$1506),"",IF(Feb!$E61&gt;=$J$1506,IF(Feb!$E61&lt;=$L$1506,IF(ISBLANK(Feb!R61),"",Feb!R61),""),"")))</f>
        <v/>
      </c>
      <c r="F872" s="307" t="str">
        <f>IF(ISBLANK($J$1506),"",IF(ISBLANK($L$1506),"",IF(Feb!$E61&gt;=$J$1506,IF(Feb!$E61&lt;=$L$1506,IF(ISBLANK(Feb!S61),"",Feb!S61),""),"")))</f>
        <v/>
      </c>
      <c r="G872" s="308" t="str">
        <f t="shared" si="54"/>
        <v/>
      </c>
      <c r="H872" s="309" t="str">
        <f t="shared" si="55"/>
        <v/>
      </c>
      <c r="I872" s="310" t="str">
        <f>IF(ISBLANK($J$1506),"",IF(ISBLANK($L$1506),"",IF(Feb!$E61&gt;=$J$1506,IF(Feb!$E61&lt;=$L$1506,COUNTIF(Feb!L61:L61,"&gt;=0"),""),"")))</f>
        <v/>
      </c>
      <c r="J872" s="300"/>
      <c r="K872" s="300"/>
      <c r="L872" s="300"/>
      <c r="M872" s="302"/>
    </row>
    <row r="873" spans="1:13" ht="9.9499999999999993" hidden="1" customHeight="1" x14ac:dyDescent="0.2">
      <c r="A873" s="301"/>
      <c r="B873" s="300"/>
      <c r="C873" s="305" t="str">
        <f>IF(ISBLANK($J$1506),"",IF(ISBLANK($L$1506),"",IF(Feb!$E62&gt;=$J$1506,IF(Feb!$E62&lt;=$L$1506,IF(ISBLANK(Feb!G62),"",Feb!G62),""),"")))</f>
        <v/>
      </c>
      <c r="D873" s="305"/>
      <c r="E873" s="305" t="str">
        <f>IF(ISBLANK($J$1506),"",IF(ISBLANK($L$1506),"",IF(Feb!$E62&gt;=$J$1506,IF(Feb!$E62&lt;=$L$1506,IF(ISBLANK(Feb!R62),"",Feb!R62),""),"")))</f>
        <v/>
      </c>
      <c r="F873" s="307" t="str">
        <f>IF(ISBLANK($J$1506),"",IF(ISBLANK($L$1506),"",IF(Feb!$E62&gt;=$J$1506,IF(Feb!$E62&lt;=$L$1506,IF(ISBLANK(Feb!S62),"",Feb!S62),""),"")))</f>
        <v/>
      </c>
      <c r="G873" s="308" t="str">
        <f t="shared" si="54"/>
        <v/>
      </c>
      <c r="H873" s="309" t="str">
        <f t="shared" si="55"/>
        <v/>
      </c>
      <c r="I873" s="310" t="str">
        <f>IF(ISBLANK($J$1506),"",IF(ISBLANK($L$1506),"",IF(Feb!$E62&gt;=$J$1506,IF(Feb!$E62&lt;=$L$1506,COUNTIF(Feb!L62:L62,"&gt;=0"),""),"")))</f>
        <v/>
      </c>
      <c r="J873" s="300"/>
      <c r="K873" s="300"/>
      <c r="L873" s="300"/>
      <c r="M873" s="302"/>
    </row>
    <row r="874" spans="1:13" ht="9.9499999999999993" hidden="1" customHeight="1" x14ac:dyDescent="0.2">
      <c r="A874" s="301"/>
      <c r="B874" s="300"/>
      <c r="C874" s="305" t="str">
        <f>IF(ISBLANK($J$1506),"",IF(ISBLANK($L$1506),"",IF(Feb!$E63&gt;=$J$1506,IF(Feb!$E63&lt;=$L$1506,IF(ISBLANK(Feb!G63),"",Feb!G63),""),"")))</f>
        <v/>
      </c>
      <c r="D874" s="305"/>
      <c r="E874" s="305" t="str">
        <f>IF(ISBLANK($J$1506),"",IF(ISBLANK($L$1506),"",IF(Feb!$E63&gt;=$J$1506,IF(Feb!$E63&lt;=$L$1506,IF(ISBLANK(Feb!R63),"",Feb!R63),""),"")))</f>
        <v/>
      </c>
      <c r="F874" s="307" t="str">
        <f>IF(ISBLANK($J$1506),"",IF(ISBLANK($L$1506),"",IF(Feb!$E63&gt;=$J$1506,IF(Feb!$E63&lt;=$L$1506,IF(ISBLANK(Feb!S63),"",Feb!S63),""),"")))</f>
        <v/>
      </c>
      <c r="G874" s="308" t="str">
        <f t="shared" si="54"/>
        <v/>
      </c>
      <c r="H874" s="309" t="str">
        <f t="shared" si="55"/>
        <v/>
      </c>
      <c r="I874" s="310" t="str">
        <f>IF(ISBLANK($J$1506),"",IF(ISBLANK($L$1506),"",IF(Feb!$E63&gt;=$J$1506,IF(Feb!$E63&lt;=$L$1506,COUNTIF(Feb!L63:L63,"&gt;=0"),""),"")))</f>
        <v/>
      </c>
      <c r="J874" s="300"/>
      <c r="K874" s="300"/>
      <c r="L874" s="300"/>
      <c r="M874" s="302"/>
    </row>
    <row r="875" spans="1:13" ht="9.9499999999999993" hidden="1" customHeight="1" x14ac:dyDescent="0.2">
      <c r="A875" s="301"/>
      <c r="B875" s="300"/>
      <c r="C875" s="305" t="str">
        <f>IF(ISBLANK($J$1506),"",IF(ISBLANK($L$1506),"",IF(Feb!$E64&gt;=$J$1506,IF(Feb!$E64&lt;=$L$1506,IF(ISBLANK(Feb!G64),"",Feb!G64),""),"")))</f>
        <v/>
      </c>
      <c r="D875" s="305"/>
      <c r="E875" s="305" t="str">
        <f>IF(ISBLANK($J$1506),"",IF(ISBLANK($L$1506),"",IF(Feb!$E64&gt;=$J$1506,IF(Feb!$E64&lt;=$L$1506,IF(ISBLANK(Feb!R64),"",Feb!R64),""),"")))</f>
        <v/>
      </c>
      <c r="F875" s="307" t="str">
        <f>IF(ISBLANK($J$1506),"",IF(ISBLANK($L$1506),"",IF(Feb!$E64&gt;=$J$1506,IF(Feb!$E64&lt;=$L$1506,IF(ISBLANK(Feb!S64),"",Feb!S64),""),"")))</f>
        <v/>
      </c>
      <c r="G875" s="308" t="str">
        <f t="shared" si="54"/>
        <v/>
      </c>
      <c r="H875" s="309" t="str">
        <f t="shared" si="55"/>
        <v/>
      </c>
      <c r="I875" s="310" t="str">
        <f>IF(ISBLANK($J$1506),"",IF(ISBLANK($L$1506),"",IF(Feb!$E64&gt;=$J$1506,IF(Feb!$E64&lt;=$L$1506,COUNTIF(Feb!L64:L64,"&gt;=0"),""),"")))</f>
        <v/>
      </c>
      <c r="J875" s="300"/>
      <c r="K875" s="300"/>
      <c r="L875" s="300"/>
      <c r="M875" s="302"/>
    </row>
    <row r="876" spans="1:13" ht="9.9499999999999993" hidden="1" customHeight="1" x14ac:dyDescent="0.2">
      <c r="A876" s="301"/>
      <c r="B876" s="300"/>
      <c r="C876" s="305" t="str">
        <f>IF(ISBLANK($J$1506),"",IF(ISBLANK($L$1506),"",IF(Feb!$E65&gt;=$J$1506,IF(Feb!$E65&lt;=$L$1506,IF(ISBLANK(Feb!G65),"",Feb!G65),""),"")))</f>
        <v/>
      </c>
      <c r="D876" s="305"/>
      <c r="E876" s="305" t="str">
        <f>IF(ISBLANK($J$1506),"",IF(ISBLANK($L$1506),"",IF(Feb!$E65&gt;=$J$1506,IF(Feb!$E65&lt;=$L$1506,IF(ISBLANK(Feb!R65),"",Feb!R65),""),"")))</f>
        <v/>
      </c>
      <c r="F876" s="307" t="str">
        <f>IF(ISBLANK($J$1506),"",IF(ISBLANK($L$1506),"",IF(Feb!$E65&gt;=$J$1506,IF(Feb!$E65&lt;=$L$1506,IF(ISBLANK(Feb!S65),"",Feb!S65),""),"")))</f>
        <v/>
      </c>
      <c r="G876" s="308" t="str">
        <f t="shared" si="54"/>
        <v/>
      </c>
      <c r="H876" s="309" t="str">
        <f t="shared" si="55"/>
        <v/>
      </c>
      <c r="I876" s="310" t="str">
        <f>IF(ISBLANK($J$1506),"",IF(ISBLANK($L$1506),"",IF(Feb!$E65&gt;=$J$1506,IF(Feb!$E65&lt;=$L$1506,COUNTIF(Feb!L65:L65,"&gt;=0"),""),"")))</f>
        <v/>
      </c>
      <c r="J876" s="300"/>
      <c r="K876" s="300"/>
      <c r="L876" s="300"/>
      <c r="M876" s="302"/>
    </row>
    <row r="877" spans="1:13" ht="9.9499999999999993" hidden="1" customHeight="1" x14ac:dyDescent="0.2">
      <c r="A877" s="301"/>
      <c r="B877" s="300"/>
      <c r="C877" s="305" t="str">
        <f>IF(ISBLANK($J$1506),"",IF(ISBLANK($L$1506),"",IF(Feb!$E66&gt;=$J$1506,IF(Feb!$E66&lt;=$L$1506,IF(ISBLANK(Feb!G66),"",Feb!G66),""),"")))</f>
        <v/>
      </c>
      <c r="D877" s="305"/>
      <c r="E877" s="305" t="str">
        <f>IF(ISBLANK($J$1506),"",IF(ISBLANK($L$1506),"",IF(Feb!$E66&gt;=$J$1506,IF(Feb!$E66&lt;=$L$1506,IF(ISBLANK(Feb!R66),"",Feb!R66),""),"")))</f>
        <v/>
      </c>
      <c r="F877" s="307" t="str">
        <f>IF(ISBLANK($J$1506),"",IF(ISBLANK($L$1506),"",IF(Feb!$E66&gt;=$J$1506,IF(Feb!$E66&lt;=$L$1506,IF(ISBLANK(Feb!S66),"",Feb!S66),""),"")))</f>
        <v/>
      </c>
      <c r="G877" s="308" t="str">
        <f t="shared" si="54"/>
        <v/>
      </c>
      <c r="H877" s="309" t="str">
        <f t="shared" si="55"/>
        <v/>
      </c>
      <c r="I877" s="310" t="str">
        <f>IF(ISBLANK($J$1506),"",IF(ISBLANK($L$1506),"",IF(Feb!$E66&gt;=$J$1506,IF(Feb!$E66&lt;=$L$1506,COUNTIF(Feb!L66:L66,"&gt;=0"),""),"")))</f>
        <v/>
      </c>
      <c r="J877" s="300"/>
      <c r="K877" s="300"/>
      <c r="L877" s="300"/>
      <c r="M877" s="302"/>
    </row>
    <row r="878" spans="1:13" ht="9.9499999999999993" hidden="1" customHeight="1" x14ac:dyDescent="0.2">
      <c r="A878" s="301"/>
      <c r="B878" s="300"/>
      <c r="C878" s="305" t="str">
        <f>IF(ISBLANK($J$1506),"",IF(ISBLANK($L$1506),"",IF(Feb!$E67&gt;=$J$1506,IF(Feb!$E67&lt;=$L$1506,IF(ISBLANK(Feb!G67),"",Feb!G67),""),"")))</f>
        <v/>
      </c>
      <c r="D878" s="305"/>
      <c r="E878" s="305" t="str">
        <f>IF(ISBLANK($J$1506),"",IF(ISBLANK($L$1506),"",IF(Feb!$E67&gt;=$J$1506,IF(Feb!$E67&lt;=$L$1506,IF(ISBLANK(Feb!R67),"",Feb!R67),""),"")))</f>
        <v/>
      </c>
      <c r="F878" s="307" t="str">
        <f>IF(ISBLANK($J$1506),"",IF(ISBLANK($L$1506),"",IF(Feb!$E67&gt;=$J$1506,IF(Feb!$E67&lt;=$L$1506,IF(ISBLANK(Feb!S67),"",Feb!S67),""),"")))</f>
        <v/>
      </c>
      <c r="G878" s="308" t="str">
        <f t="shared" si="54"/>
        <v/>
      </c>
      <c r="H878" s="309" t="str">
        <f t="shared" si="55"/>
        <v/>
      </c>
      <c r="I878" s="310" t="str">
        <f>IF(ISBLANK($J$1506),"",IF(ISBLANK($L$1506),"",IF(Feb!$E67&gt;=$J$1506,IF(Feb!$E67&lt;=$L$1506,COUNTIF(Feb!L67:L67,"&gt;=0"),""),"")))</f>
        <v/>
      </c>
      <c r="J878" s="300"/>
      <c r="K878" s="300"/>
      <c r="L878" s="300"/>
      <c r="M878" s="302"/>
    </row>
    <row r="879" spans="1:13" ht="9.9499999999999993" hidden="1" customHeight="1" x14ac:dyDescent="0.2">
      <c r="A879" s="301"/>
      <c r="B879" s="300"/>
      <c r="C879" s="305" t="str">
        <f>IF(ISBLANK($J$1506),"",IF(ISBLANK($L$1506),"",IF(Feb!$E68&gt;=$J$1506,IF(Feb!$E68&lt;=$L$1506,IF(ISBLANK(Feb!G68),"",Feb!G68),""),"")))</f>
        <v/>
      </c>
      <c r="D879" s="305"/>
      <c r="E879" s="305" t="str">
        <f>IF(ISBLANK($J$1506),"",IF(ISBLANK($L$1506),"",IF(Feb!$E68&gt;=$J$1506,IF(Feb!$E68&lt;=$L$1506,IF(ISBLANK(Feb!R68),"",Feb!R68),""),"")))</f>
        <v/>
      </c>
      <c r="F879" s="307" t="str">
        <f>IF(ISBLANK($J$1506),"",IF(ISBLANK($L$1506),"",IF(Feb!$E68&gt;=$J$1506,IF(Feb!$E68&lt;=$L$1506,IF(ISBLANK(Feb!S68),"",Feb!S68),""),"")))</f>
        <v/>
      </c>
      <c r="G879" s="308" t="str">
        <f t="shared" si="54"/>
        <v/>
      </c>
      <c r="H879" s="309" t="str">
        <f t="shared" si="55"/>
        <v/>
      </c>
      <c r="I879" s="310" t="str">
        <f>IF(ISBLANK($J$1506),"",IF(ISBLANK($L$1506),"",IF(Feb!$E68&gt;=$J$1506,IF(Feb!$E68&lt;=$L$1506,COUNTIF(Feb!L68:L68,"&gt;=0"),""),"")))</f>
        <v/>
      </c>
      <c r="J879" s="300"/>
      <c r="K879" s="300"/>
      <c r="L879" s="300"/>
      <c r="M879" s="302"/>
    </row>
    <row r="880" spans="1:13" ht="9.9499999999999993" hidden="1" customHeight="1" x14ac:dyDescent="0.2">
      <c r="A880" s="301"/>
      <c r="B880" s="300"/>
      <c r="C880" s="305" t="str">
        <f>IF(ISBLANK($J$1506),"",IF(ISBLANK($L$1506),"",IF(Feb!$E69&gt;=$J$1506,IF(Feb!$E69&lt;=$L$1506,IF(ISBLANK(Feb!G69),"",Feb!G69),""),"")))</f>
        <v/>
      </c>
      <c r="D880" s="305"/>
      <c r="E880" s="305" t="str">
        <f>IF(ISBLANK($J$1506),"",IF(ISBLANK($L$1506),"",IF(Feb!$E69&gt;=$J$1506,IF(Feb!$E69&lt;=$L$1506,IF(ISBLANK(Feb!R69),"",Feb!R69),""),"")))</f>
        <v/>
      </c>
      <c r="F880" s="307" t="str">
        <f>IF(ISBLANK($J$1506),"",IF(ISBLANK($L$1506),"",IF(Feb!$E69&gt;=$J$1506,IF(Feb!$E69&lt;=$L$1506,IF(ISBLANK(Feb!S69),"",Feb!S69),""),"")))</f>
        <v/>
      </c>
      <c r="G880" s="308" t="str">
        <f t="shared" si="54"/>
        <v/>
      </c>
      <c r="H880" s="309" t="str">
        <f t="shared" si="55"/>
        <v/>
      </c>
      <c r="I880" s="310" t="str">
        <f>IF(ISBLANK($J$1506),"",IF(ISBLANK($L$1506),"",IF(Feb!$E69&gt;=$J$1506,IF(Feb!$E69&lt;=$L$1506,COUNTIF(Feb!L69:L69,"&gt;=0"),""),"")))</f>
        <v/>
      </c>
      <c r="J880" s="300"/>
      <c r="K880" s="300"/>
      <c r="L880" s="300"/>
      <c r="M880" s="302"/>
    </row>
    <row r="881" spans="1:13" ht="9.9499999999999993" hidden="1" customHeight="1" x14ac:dyDescent="0.2">
      <c r="A881" s="301"/>
      <c r="B881" s="300"/>
      <c r="C881" s="305" t="str">
        <f>IF(ISBLANK($J$1506),"",IF(ISBLANK($L$1506),"",IF(Feb!$E70&gt;=$J$1506,IF(Feb!$E70&lt;=$L$1506,IF(ISBLANK(Feb!G70),"",Feb!G70),""),"")))</f>
        <v/>
      </c>
      <c r="D881" s="305"/>
      <c r="E881" s="305" t="str">
        <f>IF(ISBLANK($J$1506),"",IF(ISBLANK($L$1506),"",IF(Feb!$E70&gt;=$J$1506,IF(Feb!$E70&lt;=$L$1506,IF(ISBLANK(Feb!R70),"",Feb!R70),""),"")))</f>
        <v/>
      </c>
      <c r="F881" s="307" t="str">
        <f>IF(ISBLANK($J$1506),"",IF(ISBLANK($L$1506),"",IF(Feb!$E70&gt;=$J$1506,IF(Feb!$E70&lt;=$L$1506,IF(ISBLANK(Feb!S70),"",Feb!S70),""),"")))</f>
        <v/>
      </c>
      <c r="G881" s="308" t="str">
        <f t="shared" si="54"/>
        <v/>
      </c>
      <c r="H881" s="309" t="str">
        <f t="shared" si="55"/>
        <v/>
      </c>
      <c r="I881" s="310" t="str">
        <f>IF(ISBLANK($J$1506),"",IF(ISBLANK($L$1506),"",IF(Feb!$E70&gt;=$J$1506,IF(Feb!$E70&lt;=$L$1506,COUNTIF(Feb!L70:L70,"&gt;=0"),""),"")))</f>
        <v/>
      </c>
      <c r="J881" s="300"/>
      <c r="K881" s="300"/>
      <c r="L881" s="300"/>
      <c r="M881" s="302"/>
    </row>
    <row r="882" spans="1:13" ht="9.9499999999999993" hidden="1" customHeight="1" x14ac:dyDescent="0.2">
      <c r="A882" s="301"/>
      <c r="B882" s="300"/>
      <c r="C882" s="305" t="str">
        <f>IF(ISBLANK($J$1506),"",IF(ISBLANK($L$1506),"",IF(Feb!$E71&gt;=$J$1506,IF(Feb!$E71&lt;=$L$1506,IF(ISBLANK(Feb!G71),"",Feb!G71),""),"")))</f>
        <v/>
      </c>
      <c r="D882" s="305"/>
      <c r="E882" s="305" t="str">
        <f>IF(ISBLANK($J$1506),"",IF(ISBLANK($L$1506),"",IF(Feb!$E71&gt;=$J$1506,IF(Feb!$E71&lt;=$L$1506,IF(ISBLANK(Feb!R71),"",Feb!R71),""),"")))</f>
        <v/>
      </c>
      <c r="F882" s="307" t="str">
        <f>IF(ISBLANK($J$1506),"",IF(ISBLANK($L$1506),"",IF(Feb!$E71&gt;=$J$1506,IF(Feb!$E71&lt;=$L$1506,IF(ISBLANK(Feb!S71),"",Feb!S71),""),"")))</f>
        <v/>
      </c>
      <c r="G882" s="308" t="str">
        <f t="shared" si="54"/>
        <v/>
      </c>
      <c r="H882" s="309" t="str">
        <f t="shared" si="55"/>
        <v/>
      </c>
      <c r="I882" s="310" t="str">
        <f>IF(ISBLANK($J$1506),"",IF(ISBLANK($L$1506),"",IF(Feb!$E71&gt;=$J$1506,IF(Feb!$E71&lt;=$L$1506,COUNTIF(Feb!L71:L71,"&gt;=0"),""),"")))</f>
        <v/>
      </c>
      <c r="J882" s="300"/>
      <c r="K882" s="300"/>
      <c r="L882" s="300"/>
      <c r="M882" s="302"/>
    </row>
    <row r="883" spans="1:13" ht="9.9499999999999993" hidden="1" customHeight="1" x14ac:dyDescent="0.2">
      <c r="A883" s="301"/>
      <c r="B883" s="300"/>
      <c r="C883" s="305" t="str">
        <f>IF(ISBLANK($J$1506),"",IF(ISBLANK($L$1506),"",IF(Feb!$E72&gt;=$J$1506,IF(Feb!$E72&lt;=$L$1506,IF(ISBLANK(Feb!G72),"",Feb!G72),""),"")))</f>
        <v/>
      </c>
      <c r="D883" s="305"/>
      <c r="E883" s="305" t="str">
        <f>IF(ISBLANK($J$1506),"",IF(ISBLANK($L$1506),"",IF(Feb!$E72&gt;=$J$1506,IF(Feb!$E72&lt;=$L$1506,IF(ISBLANK(Feb!R72),"",Feb!R72),""),"")))</f>
        <v/>
      </c>
      <c r="F883" s="307" t="str">
        <f>IF(ISBLANK($J$1506),"",IF(ISBLANK($L$1506),"",IF(Feb!$E72&gt;=$J$1506,IF(Feb!$E72&lt;=$L$1506,IF(ISBLANK(Feb!S72),"",Feb!S72),""),"")))</f>
        <v/>
      </c>
      <c r="G883" s="308" t="str">
        <f t="shared" si="54"/>
        <v/>
      </c>
      <c r="H883" s="309" t="str">
        <f t="shared" si="55"/>
        <v/>
      </c>
      <c r="I883" s="310" t="str">
        <f>IF(ISBLANK($J$1506),"",IF(ISBLANK($L$1506),"",IF(Feb!$E72&gt;=$J$1506,IF(Feb!$E72&lt;=$L$1506,COUNTIF(Feb!L72:L72,"&gt;=0"),""),"")))</f>
        <v/>
      </c>
      <c r="J883" s="300"/>
      <c r="K883" s="300"/>
      <c r="L883" s="300"/>
      <c r="M883" s="302"/>
    </row>
    <row r="884" spans="1:13" ht="9.9499999999999993" hidden="1" customHeight="1" x14ac:dyDescent="0.2">
      <c r="A884" s="301"/>
      <c r="B884" s="300"/>
      <c r="C884" s="305" t="str">
        <f>IF(ISBLANK($J$1506),"",IF(ISBLANK($L$1506),"",IF(Feb!$E73&gt;=$J$1506,IF(Feb!$E73&lt;=$L$1506,IF(ISBLANK(Feb!G73),"",Feb!G73),""),"")))</f>
        <v/>
      </c>
      <c r="D884" s="305"/>
      <c r="E884" s="305" t="str">
        <f>IF(ISBLANK($J$1506),"",IF(ISBLANK($L$1506),"",IF(Feb!$E73&gt;=$J$1506,IF(Feb!$E73&lt;=$L$1506,IF(ISBLANK(Feb!R73),"",Feb!R73),""),"")))</f>
        <v/>
      </c>
      <c r="F884" s="307" t="str">
        <f>IF(ISBLANK($J$1506),"",IF(ISBLANK($L$1506),"",IF(Feb!$E73&gt;=$J$1506,IF(Feb!$E73&lt;=$L$1506,IF(ISBLANK(Feb!S73),"",Feb!S73),""),"")))</f>
        <v/>
      </c>
      <c r="G884" s="308" t="str">
        <f t="shared" si="54"/>
        <v/>
      </c>
      <c r="H884" s="309" t="str">
        <f t="shared" si="55"/>
        <v/>
      </c>
      <c r="I884" s="310" t="str">
        <f>IF(ISBLANK($J$1506),"",IF(ISBLANK($L$1506),"",IF(Feb!$E73&gt;=$J$1506,IF(Feb!$E73&lt;=$L$1506,COUNTIF(Feb!L73:L73,"&gt;=0"),""),"")))</f>
        <v/>
      </c>
      <c r="J884" s="300"/>
      <c r="K884" s="300"/>
      <c r="L884" s="300"/>
      <c r="M884" s="302"/>
    </row>
    <row r="885" spans="1:13" ht="9.9499999999999993" hidden="1" customHeight="1" x14ac:dyDescent="0.2">
      <c r="A885" s="301"/>
      <c r="B885" s="300" t="s">
        <v>125</v>
      </c>
      <c r="C885" s="305" t="str">
        <f>IF(ISBLANK($J$1506),"",IF(ISBLANK($L$1506),"",IF(Mar!$E9&gt;=$J$1506,IF(Mar!$E9&lt;=$L$1506,IF(ISBLANK(Mar!G9),"",Mar!G9),""),"")))</f>
        <v/>
      </c>
      <c r="D885" s="305" t="str">
        <f>IF(ISBLANK($J$1506),"",IF(ISBLANK($L$1506),"",IF(Mar!$E9&gt;=$J$1506,IF(Mar!$E9&lt;=$L$1506,IF(ISBLANK(Mar!I9),"",Mar!I9),""),"")))</f>
        <v/>
      </c>
      <c r="E885" s="305" t="str">
        <f>IF(ISBLANK($J$1506),"",IF(ISBLANK($L$1506),"",IF(Mar!$E9&gt;=$J$1506,IF(Mar!$E9&lt;=$L$1506,IF(ISBLANK(Mar!R9),"",Mar!R9),""),"")))</f>
        <v/>
      </c>
      <c r="F885" s="307" t="str">
        <f>IF(ISBLANK($J$1506),"",IF(ISBLANK($L$1506),"",IF(Mar!$E9&gt;=$J$1506,IF(Mar!$E9&lt;=$L$1506,IF(ISBLANK(Mar!S9),"",Mar!S9),""),"")))</f>
        <v/>
      </c>
      <c r="G885" s="308" t="str">
        <f>IF(ISNUMBER(F885),IF(F885=0,"",IF(E885=0,"",F885/E885)),"")</f>
        <v/>
      </c>
      <c r="H885" s="309" t="str">
        <f>IF(ISNUMBER(G885),IF(G885=0,"",IF(F885=0,"",E885/F885/24)),"")</f>
        <v/>
      </c>
      <c r="I885" s="310">
        <f>IF(ISBLANK($J$1506),"",IF(ISBLANK($L$1506),"",IF(Mar!$E9&gt;=$J$1506,IF(Mar!$E9&lt;=$L$1506,COUNTIF(Mar!L9:L9,"&gt;=0"),""),"")))</f>
        <v>0</v>
      </c>
      <c r="J885" s="300"/>
      <c r="K885" s="300"/>
      <c r="L885" s="300"/>
      <c r="M885" s="302"/>
    </row>
    <row r="886" spans="1:13" ht="9.9499999999999993" hidden="1" customHeight="1" x14ac:dyDescent="0.2">
      <c r="A886" s="301"/>
      <c r="B886" s="300"/>
      <c r="C886" s="305" t="str">
        <f>IF(ISBLANK($J$1506),"",IF(ISBLANK($L$1506),"",IF(Mar!$E10&gt;=$J$1506,IF(Mar!$E10&lt;=$L$1506,IF(ISBLANK(Mar!G10),"",Mar!G10),""),"")))</f>
        <v/>
      </c>
      <c r="D886" s="305" t="str">
        <f>IF(ISBLANK($J$1506),"",IF(ISBLANK($L$1506),"",IF(Mar!$E10&gt;=$J$1506,IF(Mar!$E10&lt;=$L$1506,IF(ISBLANK(Mar!I10),"",Mar!I10),""),"")))</f>
        <v/>
      </c>
      <c r="E886" s="305" t="str">
        <f>IF(ISBLANK($J$1506),"",IF(ISBLANK($L$1506),"",IF(Mar!$E10&gt;=$J$1506,IF(Mar!$E10&lt;=$L$1506,IF(ISBLANK(Mar!R10),"",Mar!R10),""),"")))</f>
        <v/>
      </c>
      <c r="F886" s="307" t="str">
        <f>IF(ISBLANK($J$1506),"",IF(ISBLANK($L$1506),"",IF(Mar!$E10&gt;=$J$1506,IF(Mar!$E10&lt;=$L$1506,IF(ISBLANK(Mar!S10),"",Mar!S10),""),"")))</f>
        <v/>
      </c>
      <c r="G886" s="308" t="str">
        <f t="shared" ref="G886:G915" si="56">IF(ISNUMBER(F886),IF(F886=0,"",IF(E886=0,"",F886/E886)),"")</f>
        <v/>
      </c>
      <c r="H886" s="309" t="str">
        <f t="shared" ref="H886:H915" si="57">IF(ISNUMBER(G886),IF(G886=0,"",IF(F886=0,"",E886/F886/24)),"")</f>
        <v/>
      </c>
      <c r="I886" s="310">
        <f>IF(ISBLANK($J$1506),"",IF(ISBLANK($L$1506),"",IF(Mar!$E10&gt;=$J$1506,IF(Mar!$E10&lt;=$L$1506,COUNTIF(Mar!L10:L10,"&gt;=0"),""),"")))</f>
        <v>0</v>
      </c>
      <c r="J886" s="300"/>
      <c r="K886" s="300"/>
      <c r="L886" s="300"/>
      <c r="M886" s="302"/>
    </row>
    <row r="887" spans="1:13" ht="9.9499999999999993" hidden="1" customHeight="1" x14ac:dyDescent="0.2">
      <c r="A887" s="301"/>
      <c r="B887" s="300"/>
      <c r="C887" s="305" t="str">
        <f>IF(ISBLANK($J$1506),"",IF(ISBLANK($L$1506),"",IF(Mar!$E11&gt;=$J$1506,IF(Mar!$E11&lt;=$L$1506,IF(ISBLANK(Mar!G11),"",Mar!G11),""),"")))</f>
        <v/>
      </c>
      <c r="D887" s="305" t="str">
        <f>IF(ISBLANK($J$1506),"",IF(ISBLANK($L$1506),"",IF(Mar!$E11&gt;=$J$1506,IF(Mar!$E11&lt;=$L$1506,IF(ISBLANK(Mar!I11),"",Mar!I11),""),"")))</f>
        <v/>
      </c>
      <c r="E887" s="305" t="str">
        <f>IF(ISBLANK($J$1506),"",IF(ISBLANK($L$1506),"",IF(Mar!$E11&gt;=$J$1506,IF(Mar!$E11&lt;=$L$1506,IF(ISBLANK(Mar!R11),"",Mar!R11),""),"")))</f>
        <v/>
      </c>
      <c r="F887" s="307" t="str">
        <f>IF(ISBLANK($J$1506),"",IF(ISBLANK($L$1506),"",IF(Mar!$E11&gt;=$J$1506,IF(Mar!$E11&lt;=$L$1506,IF(ISBLANK(Mar!S11),"",Mar!S11),""),"")))</f>
        <v/>
      </c>
      <c r="G887" s="308" t="str">
        <f t="shared" si="56"/>
        <v/>
      </c>
      <c r="H887" s="309" t="str">
        <f t="shared" si="57"/>
        <v/>
      </c>
      <c r="I887" s="310">
        <f>IF(ISBLANK($J$1506),"",IF(ISBLANK($L$1506),"",IF(Mar!$E11&gt;=$J$1506,IF(Mar!$E11&lt;=$L$1506,COUNTIF(Mar!L11:L11,"&gt;=0"),""),"")))</f>
        <v>0</v>
      </c>
      <c r="J887" s="300"/>
      <c r="K887" s="300"/>
      <c r="L887" s="300"/>
      <c r="M887" s="302"/>
    </row>
    <row r="888" spans="1:13" ht="9.9499999999999993" hidden="1" customHeight="1" x14ac:dyDescent="0.2">
      <c r="A888" s="301"/>
      <c r="B888" s="300"/>
      <c r="C888" s="305" t="str">
        <f>IF(ISBLANK($J$1506),"",IF(ISBLANK($L$1506),"",IF(Mar!$E12&gt;=$J$1506,IF(Mar!$E12&lt;=$L$1506,IF(ISBLANK(Mar!G12),"",Mar!G12),""),"")))</f>
        <v/>
      </c>
      <c r="D888" s="305" t="str">
        <f>IF(ISBLANK($J$1506),"",IF(ISBLANK($L$1506),"",IF(Mar!$E12&gt;=$J$1506,IF(Mar!$E12&lt;=$L$1506,IF(ISBLANK(Mar!I12),"",Mar!I12),""),"")))</f>
        <v/>
      </c>
      <c r="E888" s="305" t="str">
        <f>IF(ISBLANK($J$1506),"",IF(ISBLANK($L$1506),"",IF(Mar!$E12&gt;=$J$1506,IF(Mar!$E12&lt;=$L$1506,IF(ISBLANK(Mar!R12),"",Mar!R12),""),"")))</f>
        <v/>
      </c>
      <c r="F888" s="307" t="str">
        <f>IF(ISBLANK($J$1506),"",IF(ISBLANK($L$1506),"",IF(Mar!$E12&gt;=$J$1506,IF(Mar!$E12&lt;=$L$1506,IF(ISBLANK(Mar!S12),"",Mar!S12),""),"")))</f>
        <v/>
      </c>
      <c r="G888" s="308" t="str">
        <f t="shared" si="56"/>
        <v/>
      </c>
      <c r="H888" s="309" t="str">
        <f t="shared" si="57"/>
        <v/>
      </c>
      <c r="I888" s="310">
        <f>IF(ISBLANK($J$1506),"",IF(ISBLANK($L$1506),"",IF(Mar!$E12&gt;=$J$1506,IF(Mar!$E12&lt;=$L$1506,COUNTIF(Mar!L12:L12,"&gt;=0"),""),"")))</f>
        <v>0</v>
      </c>
      <c r="J888" s="300"/>
      <c r="K888" s="300"/>
      <c r="L888" s="300"/>
      <c r="M888" s="302"/>
    </row>
    <row r="889" spans="1:13" ht="9.9499999999999993" hidden="1" customHeight="1" x14ac:dyDescent="0.2">
      <c r="A889" s="301"/>
      <c r="B889" s="300"/>
      <c r="C889" s="305" t="str">
        <f>IF(ISBLANK($J$1506),"",IF(ISBLANK($L$1506),"",IF(Mar!$E13&gt;=$J$1506,IF(Mar!$E13&lt;=$L$1506,IF(ISBLANK(Mar!G13),"",Mar!G13),""),"")))</f>
        <v/>
      </c>
      <c r="D889" s="305" t="str">
        <f>IF(ISBLANK($J$1506),"",IF(ISBLANK($L$1506),"",IF(Mar!$E13&gt;=$J$1506,IF(Mar!$E13&lt;=$L$1506,IF(ISBLANK(Mar!I13),"",Mar!I13),""),"")))</f>
        <v/>
      </c>
      <c r="E889" s="305" t="str">
        <f>IF(ISBLANK($J$1506),"",IF(ISBLANK($L$1506),"",IF(Mar!$E13&gt;=$J$1506,IF(Mar!$E13&lt;=$L$1506,IF(ISBLANK(Mar!R13),"",Mar!R13),""),"")))</f>
        <v/>
      </c>
      <c r="F889" s="307" t="str">
        <f>IF(ISBLANK($J$1506),"",IF(ISBLANK($L$1506),"",IF(Mar!$E13&gt;=$J$1506,IF(Mar!$E13&lt;=$L$1506,IF(ISBLANK(Mar!S13),"",Mar!S13),""),"")))</f>
        <v/>
      </c>
      <c r="G889" s="308" t="str">
        <f t="shared" si="56"/>
        <v/>
      </c>
      <c r="H889" s="309" t="str">
        <f t="shared" si="57"/>
        <v/>
      </c>
      <c r="I889" s="310">
        <f>IF(ISBLANK($J$1506),"",IF(ISBLANK($L$1506),"",IF(Mar!$E13&gt;=$J$1506,IF(Mar!$E13&lt;=$L$1506,COUNTIF(Mar!L13:L13,"&gt;=0"),""),"")))</f>
        <v>0</v>
      </c>
      <c r="J889" s="300"/>
      <c r="K889" s="300"/>
      <c r="L889" s="300"/>
      <c r="M889" s="302"/>
    </row>
    <row r="890" spans="1:13" ht="9.9499999999999993" hidden="1" customHeight="1" x14ac:dyDescent="0.2">
      <c r="A890" s="301"/>
      <c r="B890" s="300"/>
      <c r="C890" s="305" t="str">
        <f>IF(ISBLANK($J$1506),"",IF(ISBLANK($L$1506),"",IF(Mar!$E14&gt;=$J$1506,IF(Mar!$E14&lt;=$L$1506,IF(ISBLANK(Mar!G14),"",Mar!G14),""),"")))</f>
        <v/>
      </c>
      <c r="D890" s="305" t="str">
        <f>IF(ISBLANK($J$1506),"",IF(ISBLANK($L$1506),"",IF(Mar!$E14&gt;=$J$1506,IF(Mar!$E14&lt;=$L$1506,IF(ISBLANK(Mar!I14),"",Mar!I14),""),"")))</f>
        <v/>
      </c>
      <c r="E890" s="305" t="str">
        <f>IF(ISBLANK($J$1506),"",IF(ISBLANK($L$1506),"",IF(Mar!$E14&gt;=$J$1506,IF(Mar!$E14&lt;=$L$1506,IF(ISBLANK(Mar!R14),"",Mar!R14),""),"")))</f>
        <v/>
      </c>
      <c r="F890" s="307" t="str">
        <f>IF(ISBLANK($J$1506),"",IF(ISBLANK($L$1506),"",IF(Mar!$E14&gt;=$J$1506,IF(Mar!$E14&lt;=$L$1506,IF(ISBLANK(Mar!S14),"",Mar!S14),""),"")))</f>
        <v/>
      </c>
      <c r="G890" s="308" t="str">
        <f t="shared" si="56"/>
        <v/>
      </c>
      <c r="H890" s="309" t="str">
        <f t="shared" si="57"/>
        <v/>
      </c>
      <c r="I890" s="310">
        <f>IF(ISBLANK($J$1506),"",IF(ISBLANK($L$1506),"",IF(Mar!$E14&gt;=$J$1506,IF(Mar!$E14&lt;=$L$1506,COUNTIF(Mar!L14:L14,"&gt;=0"),""),"")))</f>
        <v>0</v>
      </c>
      <c r="J890" s="300"/>
      <c r="K890" s="300"/>
      <c r="L890" s="300"/>
      <c r="M890" s="302"/>
    </row>
    <row r="891" spans="1:13" ht="9.9499999999999993" hidden="1" customHeight="1" x14ac:dyDescent="0.2">
      <c r="A891" s="301"/>
      <c r="B891" s="300"/>
      <c r="C891" s="305" t="str">
        <f>IF(ISBLANK($J$1506),"",IF(ISBLANK($L$1506),"",IF(Mar!$E15&gt;=$J$1506,IF(Mar!$E15&lt;=$L$1506,IF(ISBLANK(Mar!G15),"",Mar!G15),""),"")))</f>
        <v/>
      </c>
      <c r="D891" s="305" t="str">
        <f>IF(ISBLANK($J$1506),"",IF(ISBLANK($L$1506),"",IF(Mar!$E15&gt;=$J$1506,IF(Mar!$E15&lt;=$L$1506,IF(ISBLANK(Mar!I15),"",Mar!I15),""),"")))</f>
        <v/>
      </c>
      <c r="E891" s="305" t="str">
        <f>IF(ISBLANK($J$1506),"",IF(ISBLANK($L$1506),"",IF(Mar!$E15&gt;=$J$1506,IF(Mar!$E15&lt;=$L$1506,IF(ISBLANK(Mar!R15),"",Mar!R15),""),"")))</f>
        <v/>
      </c>
      <c r="F891" s="307" t="str">
        <f>IF(ISBLANK($J$1506),"",IF(ISBLANK($L$1506),"",IF(Mar!$E15&gt;=$J$1506,IF(Mar!$E15&lt;=$L$1506,IF(ISBLANK(Mar!S15),"",Mar!S15),""),"")))</f>
        <v/>
      </c>
      <c r="G891" s="308" t="str">
        <f t="shared" si="56"/>
        <v/>
      </c>
      <c r="H891" s="309" t="str">
        <f t="shared" si="57"/>
        <v/>
      </c>
      <c r="I891" s="310">
        <f>IF(ISBLANK($J$1506),"",IF(ISBLANK($L$1506),"",IF(Mar!$E15&gt;=$J$1506,IF(Mar!$E15&lt;=$L$1506,COUNTIF(Mar!L15:L15,"&gt;=0"),""),"")))</f>
        <v>0</v>
      </c>
      <c r="J891" s="300"/>
      <c r="K891" s="300"/>
      <c r="L891" s="300"/>
      <c r="M891" s="302"/>
    </row>
    <row r="892" spans="1:13" ht="9.9499999999999993" hidden="1" customHeight="1" x14ac:dyDescent="0.2">
      <c r="A892" s="301"/>
      <c r="B892" s="300"/>
      <c r="C892" s="305" t="str">
        <f>IF(ISBLANK($J$1506),"",IF(ISBLANK($L$1506),"",IF(Mar!$E16&gt;=$J$1506,IF(Mar!$E16&lt;=$L$1506,IF(ISBLANK(Mar!G16),"",Mar!G16),""),"")))</f>
        <v/>
      </c>
      <c r="D892" s="305" t="str">
        <f>IF(ISBLANK($J$1506),"",IF(ISBLANK($L$1506),"",IF(Mar!$E16&gt;=$J$1506,IF(Mar!$E16&lt;=$L$1506,IF(ISBLANK(Mar!I16),"",Mar!I16),""),"")))</f>
        <v/>
      </c>
      <c r="E892" s="305" t="str">
        <f>IF(ISBLANK($J$1506),"",IF(ISBLANK($L$1506),"",IF(Mar!$E16&gt;=$J$1506,IF(Mar!$E16&lt;=$L$1506,IF(ISBLANK(Mar!R16),"",Mar!R16),""),"")))</f>
        <v/>
      </c>
      <c r="F892" s="307" t="str">
        <f>IF(ISBLANK($J$1506),"",IF(ISBLANK($L$1506),"",IF(Mar!$E16&gt;=$J$1506,IF(Mar!$E16&lt;=$L$1506,IF(ISBLANK(Mar!S16),"",Mar!S16),""),"")))</f>
        <v/>
      </c>
      <c r="G892" s="308" t="str">
        <f t="shared" si="56"/>
        <v/>
      </c>
      <c r="H892" s="309" t="str">
        <f t="shared" si="57"/>
        <v/>
      </c>
      <c r="I892" s="310">
        <f>IF(ISBLANK($J$1506),"",IF(ISBLANK($L$1506),"",IF(Mar!$E16&gt;=$J$1506,IF(Mar!$E16&lt;=$L$1506,COUNTIF(Mar!L16:L16,"&gt;=0"),""),"")))</f>
        <v>0</v>
      </c>
      <c r="J892" s="300"/>
      <c r="K892" s="300"/>
      <c r="L892" s="300"/>
      <c r="M892" s="302"/>
    </row>
    <row r="893" spans="1:13" ht="9.9499999999999993" hidden="1" customHeight="1" x14ac:dyDescent="0.2">
      <c r="A893" s="301"/>
      <c r="B893" s="300"/>
      <c r="C893" s="305" t="str">
        <f>IF(ISBLANK($J$1506),"",IF(ISBLANK($L$1506),"",IF(Mar!$E17&gt;=$J$1506,IF(Mar!$E17&lt;=$L$1506,IF(ISBLANK(Mar!G17),"",Mar!G17),""),"")))</f>
        <v/>
      </c>
      <c r="D893" s="305" t="str">
        <f>IF(ISBLANK($J$1506),"",IF(ISBLANK($L$1506),"",IF(Mar!$E17&gt;=$J$1506,IF(Mar!$E17&lt;=$L$1506,IF(ISBLANK(Mar!I17),"",Mar!I17),""),"")))</f>
        <v/>
      </c>
      <c r="E893" s="305" t="str">
        <f>IF(ISBLANK($J$1506),"",IF(ISBLANK($L$1506),"",IF(Mar!$E17&gt;=$J$1506,IF(Mar!$E17&lt;=$L$1506,IF(ISBLANK(Mar!R17),"",Mar!R17),""),"")))</f>
        <v/>
      </c>
      <c r="F893" s="307" t="str">
        <f>IF(ISBLANK($J$1506),"",IF(ISBLANK($L$1506),"",IF(Mar!$E17&gt;=$J$1506,IF(Mar!$E17&lt;=$L$1506,IF(ISBLANK(Mar!S17),"",Mar!S17),""),"")))</f>
        <v/>
      </c>
      <c r="G893" s="308" t="str">
        <f t="shared" si="56"/>
        <v/>
      </c>
      <c r="H893" s="309" t="str">
        <f t="shared" si="57"/>
        <v/>
      </c>
      <c r="I893" s="310">
        <f>IF(ISBLANK($J$1506),"",IF(ISBLANK($L$1506),"",IF(Mar!$E17&gt;=$J$1506,IF(Mar!$E17&lt;=$L$1506,COUNTIF(Mar!L17:L17,"&gt;=0"),""),"")))</f>
        <v>0</v>
      </c>
      <c r="J893" s="300"/>
      <c r="K893" s="300"/>
      <c r="L893" s="300"/>
      <c r="M893" s="302"/>
    </row>
    <row r="894" spans="1:13" ht="9.9499999999999993" hidden="1" customHeight="1" x14ac:dyDescent="0.2">
      <c r="A894" s="301"/>
      <c r="B894" s="300"/>
      <c r="C894" s="305" t="str">
        <f>IF(ISBLANK($J$1506),"",IF(ISBLANK($L$1506),"",IF(Mar!$E18&gt;=$J$1506,IF(Mar!$E18&lt;=$L$1506,IF(ISBLANK(Mar!G18),"",Mar!G18),""),"")))</f>
        <v/>
      </c>
      <c r="D894" s="305" t="str">
        <f>IF(ISBLANK($J$1506),"",IF(ISBLANK($L$1506),"",IF(Mar!$E18&gt;=$J$1506,IF(Mar!$E18&lt;=$L$1506,IF(ISBLANK(Mar!I18),"",Mar!I18),""),"")))</f>
        <v/>
      </c>
      <c r="E894" s="305" t="str">
        <f>IF(ISBLANK($J$1506),"",IF(ISBLANK($L$1506),"",IF(Mar!$E18&gt;=$J$1506,IF(Mar!$E18&lt;=$L$1506,IF(ISBLANK(Mar!R18),"",Mar!R18),""),"")))</f>
        <v/>
      </c>
      <c r="F894" s="307" t="str">
        <f>IF(ISBLANK($J$1506),"",IF(ISBLANK($L$1506),"",IF(Mar!$E18&gt;=$J$1506,IF(Mar!$E18&lt;=$L$1506,IF(ISBLANK(Mar!S18),"",Mar!S18),""),"")))</f>
        <v/>
      </c>
      <c r="G894" s="308" t="str">
        <f t="shared" si="56"/>
        <v/>
      </c>
      <c r="H894" s="309" t="str">
        <f t="shared" si="57"/>
        <v/>
      </c>
      <c r="I894" s="310">
        <f>IF(ISBLANK($J$1506),"",IF(ISBLANK($L$1506),"",IF(Mar!$E18&gt;=$J$1506,IF(Mar!$E18&lt;=$L$1506,COUNTIF(Mar!L18:L18,"&gt;=0"),""),"")))</f>
        <v>0</v>
      </c>
      <c r="J894" s="300"/>
      <c r="K894" s="300"/>
      <c r="L894" s="300"/>
      <c r="M894" s="302"/>
    </row>
    <row r="895" spans="1:13" ht="9.9499999999999993" hidden="1" customHeight="1" x14ac:dyDescent="0.2">
      <c r="A895" s="301"/>
      <c r="B895" s="300"/>
      <c r="C895" s="305" t="str">
        <f>IF(ISBLANK($J$1506),"",IF(ISBLANK($L$1506),"",IF(Mar!$E19&gt;=$J$1506,IF(Mar!$E19&lt;=$L$1506,IF(ISBLANK(Mar!G19),"",Mar!G19),""),"")))</f>
        <v/>
      </c>
      <c r="D895" s="305" t="str">
        <f>IF(ISBLANK($J$1506),"",IF(ISBLANK($L$1506),"",IF(Mar!$E19&gt;=$J$1506,IF(Mar!$E19&lt;=$L$1506,IF(ISBLANK(Mar!I19),"",Mar!I19),""),"")))</f>
        <v/>
      </c>
      <c r="E895" s="305" t="str">
        <f>IF(ISBLANK($J$1506),"",IF(ISBLANK($L$1506),"",IF(Mar!$E19&gt;=$J$1506,IF(Mar!$E19&lt;=$L$1506,IF(ISBLANK(Mar!R19),"",Mar!R19),""),"")))</f>
        <v/>
      </c>
      <c r="F895" s="307" t="str">
        <f>IF(ISBLANK($J$1506),"",IF(ISBLANK($L$1506),"",IF(Mar!$E19&gt;=$J$1506,IF(Mar!$E19&lt;=$L$1506,IF(ISBLANK(Mar!S19),"",Mar!S19),""),"")))</f>
        <v/>
      </c>
      <c r="G895" s="308" t="str">
        <f t="shared" si="56"/>
        <v/>
      </c>
      <c r="H895" s="309" t="str">
        <f t="shared" si="57"/>
        <v/>
      </c>
      <c r="I895" s="310">
        <f>IF(ISBLANK($J$1506),"",IF(ISBLANK($L$1506),"",IF(Mar!$E19&gt;=$J$1506,IF(Mar!$E19&lt;=$L$1506,COUNTIF(Mar!L19:L19,"&gt;=0"),""),"")))</f>
        <v>0</v>
      </c>
      <c r="J895" s="300"/>
      <c r="K895" s="300"/>
      <c r="L895" s="300"/>
      <c r="M895" s="302"/>
    </row>
    <row r="896" spans="1:13" ht="9.9499999999999993" hidden="1" customHeight="1" x14ac:dyDescent="0.2">
      <c r="A896" s="301"/>
      <c r="B896" s="300"/>
      <c r="C896" s="305" t="str">
        <f>IF(ISBLANK($J$1506),"",IF(ISBLANK($L$1506),"",IF(Mar!$E20&gt;=$J$1506,IF(Mar!$E20&lt;=$L$1506,IF(ISBLANK(Mar!G20),"",Mar!G20),""),"")))</f>
        <v/>
      </c>
      <c r="D896" s="305" t="str">
        <f>IF(ISBLANK($J$1506),"",IF(ISBLANK($L$1506),"",IF(Mar!$E20&gt;=$J$1506,IF(Mar!$E20&lt;=$L$1506,IF(ISBLANK(Mar!I20),"",Mar!I20),""),"")))</f>
        <v/>
      </c>
      <c r="E896" s="305" t="str">
        <f>IF(ISBLANK($J$1506),"",IF(ISBLANK($L$1506),"",IF(Mar!$E20&gt;=$J$1506,IF(Mar!$E20&lt;=$L$1506,IF(ISBLANK(Mar!R20),"",Mar!R20),""),"")))</f>
        <v/>
      </c>
      <c r="F896" s="307" t="str">
        <f>IF(ISBLANK($J$1506),"",IF(ISBLANK($L$1506),"",IF(Mar!$E20&gt;=$J$1506,IF(Mar!$E20&lt;=$L$1506,IF(ISBLANK(Mar!S20),"",Mar!S20),""),"")))</f>
        <v/>
      </c>
      <c r="G896" s="308" t="str">
        <f t="shared" si="56"/>
        <v/>
      </c>
      <c r="H896" s="309" t="str">
        <f t="shared" si="57"/>
        <v/>
      </c>
      <c r="I896" s="310">
        <f>IF(ISBLANK($J$1506),"",IF(ISBLANK($L$1506),"",IF(Mar!$E20&gt;=$J$1506,IF(Mar!$E20&lt;=$L$1506,COUNTIF(Mar!L20:L20,"&gt;=0"),""),"")))</f>
        <v>0</v>
      </c>
      <c r="J896" s="300"/>
      <c r="K896" s="300"/>
      <c r="L896" s="300"/>
      <c r="M896" s="302"/>
    </row>
    <row r="897" spans="1:13" ht="9.9499999999999993" hidden="1" customHeight="1" x14ac:dyDescent="0.2">
      <c r="A897" s="301"/>
      <c r="B897" s="300"/>
      <c r="C897" s="305" t="str">
        <f>IF(ISBLANK($J$1506),"",IF(ISBLANK($L$1506),"",IF(Mar!$E21&gt;=$J$1506,IF(Mar!$E21&lt;=$L$1506,IF(ISBLANK(Mar!G21),"",Mar!G21),""),"")))</f>
        <v/>
      </c>
      <c r="D897" s="305" t="str">
        <f>IF(ISBLANK($J$1506),"",IF(ISBLANK($L$1506),"",IF(Mar!$E21&gt;=$J$1506,IF(Mar!$E21&lt;=$L$1506,IF(ISBLANK(Mar!I21),"",Mar!I21),""),"")))</f>
        <v/>
      </c>
      <c r="E897" s="305" t="str">
        <f>IF(ISBLANK($J$1506),"",IF(ISBLANK($L$1506),"",IF(Mar!$E21&gt;=$J$1506,IF(Mar!$E21&lt;=$L$1506,IF(ISBLANK(Mar!R21),"",Mar!R21),""),"")))</f>
        <v/>
      </c>
      <c r="F897" s="307" t="str">
        <f>IF(ISBLANK($J$1506),"",IF(ISBLANK($L$1506),"",IF(Mar!$E21&gt;=$J$1506,IF(Mar!$E21&lt;=$L$1506,IF(ISBLANK(Mar!S21),"",Mar!S21),""),"")))</f>
        <v/>
      </c>
      <c r="G897" s="308" t="str">
        <f t="shared" si="56"/>
        <v/>
      </c>
      <c r="H897" s="309" t="str">
        <f t="shared" si="57"/>
        <v/>
      </c>
      <c r="I897" s="310">
        <f>IF(ISBLANK($J$1506),"",IF(ISBLANK($L$1506),"",IF(Mar!$E21&gt;=$J$1506,IF(Mar!$E21&lt;=$L$1506,COUNTIF(Mar!L21:L21,"&gt;=0"),""),"")))</f>
        <v>0</v>
      </c>
      <c r="J897" s="300"/>
      <c r="K897" s="300"/>
      <c r="L897" s="300"/>
      <c r="M897" s="302"/>
    </row>
    <row r="898" spans="1:13" ht="9.9499999999999993" hidden="1" customHeight="1" x14ac:dyDescent="0.2">
      <c r="A898" s="301"/>
      <c r="B898" s="300"/>
      <c r="C898" s="305" t="str">
        <f>IF(ISBLANK($J$1506),"",IF(ISBLANK($L$1506),"",IF(Mar!$E22&gt;=$J$1506,IF(Mar!$E22&lt;=$L$1506,IF(ISBLANK(Mar!G22),"",Mar!G22),""),"")))</f>
        <v/>
      </c>
      <c r="D898" s="305" t="str">
        <f>IF(ISBLANK($J$1506),"",IF(ISBLANK($L$1506),"",IF(Mar!$E22&gt;=$J$1506,IF(Mar!$E22&lt;=$L$1506,IF(ISBLANK(Mar!I22),"",Mar!I22),""),"")))</f>
        <v/>
      </c>
      <c r="E898" s="305" t="str">
        <f>IF(ISBLANK($J$1506),"",IF(ISBLANK($L$1506),"",IF(Mar!$E22&gt;=$J$1506,IF(Mar!$E22&lt;=$L$1506,IF(ISBLANK(Mar!R22),"",Mar!R22),""),"")))</f>
        <v/>
      </c>
      <c r="F898" s="307" t="str">
        <f>IF(ISBLANK($J$1506),"",IF(ISBLANK($L$1506),"",IF(Mar!$E22&gt;=$J$1506,IF(Mar!$E22&lt;=$L$1506,IF(ISBLANK(Mar!S22),"",Mar!S22),""),"")))</f>
        <v/>
      </c>
      <c r="G898" s="308" t="str">
        <f t="shared" si="56"/>
        <v/>
      </c>
      <c r="H898" s="309" t="str">
        <f t="shared" si="57"/>
        <v/>
      </c>
      <c r="I898" s="310">
        <f>IF(ISBLANK($J$1506),"",IF(ISBLANK($L$1506),"",IF(Mar!$E22&gt;=$J$1506,IF(Mar!$E22&lt;=$L$1506,COUNTIF(Mar!L22:L22,"&gt;=0"),""),"")))</f>
        <v>0</v>
      </c>
      <c r="J898" s="300"/>
      <c r="K898" s="300"/>
      <c r="L898" s="300"/>
      <c r="M898" s="302"/>
    </row>
    <row r="899" spans="1:13" ht="9.9499999999999993" hidden="1" customHeight="1" x14ac:dyDescent="0.2">
      <c r="A899" s="301"/>
      <c r="B899" s="300"/>
      <c r="C899" s="305" t="str">
        <f>IF(ISBLANK($J$1506),"",IF(ISBLANK($L$1506),"",IF(Mar!$E23&gt;=$J$1506,IF(Mar!$E23&lt;=$L$1506,IF(ISBLANK(Mar!G23),"",Mar!G23),""),"")))</f>
        <v/>
      </c>
      <c r="D899" s="305" t="str">
        <f>IF(ISBLANK($J$1506),"",IF(ISBLANK($L$1506),"",IF(Mar!$E23&gt;=$J$1506,IF(Mar!$E23&lt;=$L$1506,IF(ISBLANK(Mar!I23),"",Mar!I23),""),"")))</f>
        <v/>
      </c>
      <c r="E899" s="305" t="str">
        <f>IF(ISBLANK($J$1506),"",IF(ISBLANK($L$1506),"",IF(Mar!$E23&gt;=$J$1506,IF(Mar!$E23&lt;=$L$1506,IF(ISBLANK(Mar!R23),"",Mar!R23),""),"")))</f>
        <v/>
      </c>
      <c r="F899" s="307" t="str">
        <f>IF(ISBLANK($J$1506),"",IF(ISBLANK($L$1506),"",IF(Mar!$E23&gt;=$J$1506,IF(Mar!$E23&lt;=$L$1506,IF(ISBLANK(Mar!S23),"",Mar!S23),""),"")))</f>
        <v/>
      </c>
      <c r="G899" s="308" t="str">
        <f t="shared" si="56"/>
        <v/>
      </c>
      <c r="H899" s="309" t="str">
        <f t="shared" si="57"/>
        <v/>
      </c>
      <c r="I899" s="310">
        <f>IF(ISBLANK($J$1506),"",IF(ISBLANK($L$1506),"",IF(Mar!$E23&gt;=$J$1506,IF(Mar!$E23&lt;=$L$1506,COUNTIF(Mar!L23:L23,"&gt;=0"),""),"")))</f>
        <v>0</v>
      </c>
      <c r="J899" s="300"/>
      <c r="K899" s="300"/>
      <c r="L899" s="300"/>
      <c r="M899" s="302"/>
    </row>
    <row r="900" spans="1:13" ht="9.9499999999999993" hidden="1" customHeight="1" x14ac:dyDescent="0.2">
      <c r="A900" s="301"/>
      <c r="B900" s="300"/>
      <c r="C900" s="305" t="str">
        <f>IF(ISBLANK($J$1506),"",IF(ISBLANK($L$1506),"",IF(Mar!$E24&gt;=$J$1506,IF(Mar!$E24&lt;=$L$1506,IF(ISBLANK(Mar!G24),"",Mar!G24),""),"")))</f>
        <v/>
      </c>
      <c r="D900" s="305" t="str">
        <f>IF(ISBLANK($J$1506),"",IF(ISBLANK($L$1506),"",IF(Mar!$E24&gt;=$J$1506,IF(Mar!$E24&lt;=$L$1506,IF(ISBLANK(Mar!I24),"",Mar!I24),""),"")))</f>
        <v/>
      </c>
      <c r="E900" s="305" t="str">
        <f>IF(ISBLANK($J$1506),"",IF(ISBLANK($L$1506),"",IF(Mar!$E24&gt;=$J$1506,IF(Mar!$E24&lt;=$L$1506,IF(ISBLANK(Mar!R24),"",Mar!R24),""),"")))</f>
        <v/>
      </c>
      <c r="F900" s="307" t="str">
        <f>IF(ISBLANK($J$1506),"",IF(ISBLANK($L$1506),"",IF(Mar!$E24&gt;=$J$1506,IF(Mar!$E24&lt;=$L$1506,IF(ISBLANK(Mar!S24),"",Mar!S24),""),"")))</f>
        <v/>
      </c>
      <c r="G900" s="308" t="str">
        <f t="shared" si="56"/>
        <v/>
      </c>
      <c r="H900" s="309" t="str">
        <f t="shared" si="57"/>
        <v/>
      </c>
      <c r="I900" s="310">
        <f>IF(ISBLANK($J$1506),"",IF(ISBLANK($L$1506),"",IF(Mar!$E24&gt;=$J$1506,IF(Mar!$E24&lt;=$L$1506,COUNTIF(Mar!L24:L24,"&gt;=0"),""),"")))</f>
        <v>0</v>
      </c>
      <c r="J900" s="300"/>
      <c r="K900" s="300"/>
      <c r="L900" s="300"/>
      <c r="M900" s="302"/>
    </row>
    <row r="901" spans="1:13" ht="9.9499999999999993" hidden="1" customHeight="1" x14ac:dyDescent="0.2">
      <c r="A901" s="301"/>
      <c r="B901" s="300"/>
      <c r="C901" s="305" t="str">
        <f>IF(ISBLANK($J$1506),"",IF(ISBLANK($L$1506),"",IF(Mar!$E25&gt;=$J$1506,IF(Mar!$E25&lt;=$L$1506,IF(ISBLANK(Mar!G25),"",Mar!G25),""),"")))</f>
        <v/>
      </c>
      <c r="D901" s="305" t="str">
        <f>IF(ISBLANK($J$1506),"",IF(ISBLANK($L$1506),"",IF(Mar!$E25&gt;=$J$1506,IF(Mar!$E25&lt;=$L$1506,IF(ISBLANK(Mar!I25),"",Mar!I25),""),"")))</f>
        <v/>
      </c>
      <c r="E901" s="305" t="str">
        <f>IF(ISBLANK($J$1506),"",IF(ISBLANK($L$1506),"",IF(Mar!$E25&gt;=$J$1506,IF(Mar!$E25&lt;=$L$1506,IF(ISBLANK(Mar!R25),"",Mar!R25),""),"")))</f>
        <v/>
      </c>
      <c r="F901" s="307" t="str">
        <f>IF(ISBLANK($J$1506),"",IF(ISBLANK($L$1506),"",IF(Mar!$E25&gt;=$J$1506,IF(Mar!$E25&lt;=$L$1506,IF(ISBLANK(Mar!S25),"",Mar!S25),""),"")))</f>
        <v/>
      </c>
      <c r="G901" s="308" t="str">
        <f t="shared" si="56"/>
        <v/>
      </c>
      <c r="H901" s="309" t="str">
        <f t="shared" si="57"/>
        <v/>
      </c>
      <c r="I901" s="310">
        <f>IF(ISBLANK($J$1506),"",IF(ISBLANK($L$1506),"",IF(Mar!$E25&gt;=$J$1506,IF(Mar!$E25&lt;=$L$1506,COUNTIF(Mar!L25:L25,"&gt;=0"),""),"")))</f>
        <v>0</v>
      </c>
      <c r="J901" s="300"/>
      <c r="K901" s="300"/>
      <c r="L901" s="300"/>
      <c r="M901" s="302"/>
    </row>
    <row r="902" spans="1:13" ht="9.9499999999999993" hidden="1" customHeight="1" x14ac:dyDescent="0.2">
      <c r="A902" s="301"/>
      <c r="B902" s="300"/>
      <c r="C902" s="305" t="str">
        <f>IF(ISBLANK($J$1506),"",IF(ISBLANK($L$1506),"",IF(Mar!$E26&gt;=$J$1506,IF(Mar!$E26&lt;=$L$1506,IF(ISBLANK(Mar!G26),"",Mar!G26),""),"")))</f>
        <v/>
      </c>
      <c r="D902" s="305" t="str">
        <f>IF(ISBLANK($J$1506),"",IF(ISBLANK($L$1506),"",IF(Mar!$E26&gt;=$J$1506,IF(Mar!$E26&lt;=$L$1506,IF(ISBLANK(Mar!I26),"",Mar!I26),""),"")))</f>
        <v/>
      </c>
      <c r="E902" s="305" t="str">
        <f>IF(ISBLANK($J$1506),"",IF(ISBLANK($L$1506),"",IF(Mar!$E26&gt;=$J$1506,IF(Mar!$E26&lt;=$L$1506,IF(ISBLANK(Mar!R26),"",Mar!R26),""),"")))</f>
        <v/>
      </c>
      <c r="F902" s="307" t="str">
        <f>IF(ISBLANK($J$1506),"",IF(ISBLANK($L$1506),"",IF(Mar!$E26&gt;=$J$1506,IF(Mar!$E26&lt;=$L$1506,IF(ISBLANK(Mar!S26),"",Mar!S26),""),"")))</f>
        <v/>
      </c>
      <c r="G902" s="308" t="str">
        <f t="shared" si="56"/>
        <v/>
      </c>
      <c r="H902" s="309" t="str">
        <f t="shared" si="57"/>
        <v/>
      </c>
      <c r="I902" s="310">
        <f>IF(ISBLANK($J$1506),"",IF(ISBLANK($L$1506),"",IF(Mar!$E26&gt;=$J$1506,IF(Mar!$E26&lt;=$L$1506,COUNTIF(Mar!L26:L26,"&gt;=0"),""),"")))</f>
        <v>0</v>
      </c>
      <c r="J902" s="300"/>
      <c r="K902" s="300"/>
      <c r="L902" s="300"/>
      <c r="M902" s="302"/>
    </row>
    <row r="903" spans="1:13" ht="9.9499999999999993" hidden="1" customHeight="1" x14ac:dyDescent="0.2">
      <c r="A903" s="301"/>
      <c r="B903" s="300"/>
      <c r="C903" s="305" t="str">
        <f>IF(ISBLANK($J$1506),"",IF(ISBLANK($L$1506),"",IF(Mar!$E27&gt;=$J$1506,IF(Mar!$E27&lt;=$L$1506,IF(ISBLANK(Mar!G27),"",Mar!G27),""),"")))</f>
        <v/>
      </c>
      <c r="D903" s="305" t="str">
        <f>IF(ISBLANK($J$1506),"",IF(ISBLANK($L$1506),"",IF(Mar!$E27&gt;=$J$1506,IF(Mar!$E27&lt;=$L$1506,IF(ISBLANK(Mar!I27),"",Mar!I27),""),"")))</f>
        <v/>
      </c>
      <c r="E903" s="305" t="str">
        <f>IF(ISBLANK($J$1506),"",IF(ISBLANK($L$1506),"",IF(Mar!$E27&gt;=$J$1506,IF(Mar!$E27&lt;=$L$1506,IF(ISBLANK(Mar!R27),"",Mar!R27),""),"")))</f>
        <v/>
      </c>
      <c r="F903" s="307" t="str">
        <f>IF(ISBLANK($J$1506),"",IF(ISBLANK($L$1506),"",IF(Mar!$E27&gt;=$J$1506,IF(Mar!$E27&lt;=$L$1506,IF(ISBLANK(Mar!S27),"",Mar!S27),""),"")))</f>
        <v/>
      </c>
      <c r="G903" s="308" t="str">
        <f t="shared" si="56"/>
        <v/>
      </c>
      <c r="H903" s="309" t="str">
        <f t="shared" si="57"/>
        <v/>
      </c>
      <c r="I903" s="310">
        <f>IF(ISBLANK($J$1506),"",IF(ISBLANK($L$1506),"",IF(Mar!$E27&gt;=$J$1506,IF(Mar!$E27&lt;=$L$1506,COUNTIF(Mar!L27:L27,"&gt;=0"),""),"")))</f>
        <v>0</v>
      </c>
      <c r="J903" s="300"/>
      <c r="K903" s="300"/>
      <c r="L903" s="300"/>
      <c r="M903" s="302"/>
    </row>
    <row r="904" spans="1:13" ht="9.9499999999999993" hidden="1" customHeight="1" x14ac:dyDescent="0.2">
      <c r="A904" s="301"/>
      <c r="B904" s="300"/>
      <c r="C904" s="305" t="str">
        <f>IF(ISBLANK($J$1506),"",IF(ISBLANK($L$1506),"",IF(Mar!$E28&gt;=$J$1506,IF(Mar!$E28&lt;=$L$1506,IF(ISBLANK(Mar!G28),"",Mar!G28),""),"")))</f>
        <v/>
      </c>
      <c r="D904" s="305" t="str">
        <f>IF(ISBLANK($J$1506),"",IF(ISBLANK($L$1506),"",IF(Mar!$E28&gt;=$J$1506,IF(Mar!$E28&lt;=$L$1506,IF(ISBLANK(Mar!I28),"",Mar!I28),""),"")))</f>
        <v/>
      </c>
      <c r="E904" s="305" t="str">
        <f>IF(ISBLANK($J$1506),"",IF(ISBLANK($L$1506),"",IF(Mar!$E28&gt;=$J$1506,IF(Mar!$E28&lt;=$L$1506,IF(ISBLANK(Mar!R28),"",Mar!R28),""),"")))</f>
        <v/>
      </c>
      <c r="F904" s="307" t="str">
        <f>IF(ISBLANK($J$1506),"",IF(ISBLANK($L$1506),"",IF(Mar!$E28&gt;=$J$1506,IF(Mar!$E28&lt;=$L$1506,IF(ISBLANK(Mar!S28),"",Mar!S28),""),"")))</f>
        <v/>
      </c>
      <c r="G904" s="308" t="str">
        <f t="shared" si="56"/>
        <v/>
      </c>
      <c r="H904" s="309" t="str">
        <f t="shared" si="57"/>
        <v/>
      </c>
      <c r="I904" s="310">
        <f>IF(ISBLANK($J$1506),"",IF(ISBLANK($L$1506),"",IF(Mar!$E28&gt;=$J$1506,IF(Mar!$E28&lt;=$L$1506,COUNTIF(Mar!L28:L28,"&gt;=0"),""),"")))</f>
        <v>0</v>
      </c>
      <c r="J904" s="300"/>
      <c r="K904" s="300"/>
      <c r="L904" s="300"/>
      <c r="M904" s="302"/>
    </row>
    <row r="905" spans="1:13" ht="9.9499999999999993" hidden="1" customHeight="1" x14ac:dyDescent="0.2">
      <c r="A905" s="301"/>
      <c r="B905" s="300"/>
      <c r="C905" s="305" t="str">
        <f>IF(ISBLANK($J$1506),"",IF(ISBLANK($L$1506),"",IF(Mar!$E29&gt;=$J$1506,IF(Mar!$E29&lt;=$L$1506,IF(ISBLANK(Mar!G29),"",Mar!G29),""),"")))</f>
        <v/>
      </c>
      <c r="D905" s="305" t="str">
        <f>IF(ISBLANK($J$1506),"",IF(ISBLANK($L$1506),"",IF(Mar!$E29&gt;=$J$1506,IF(Mar!$E29&lt;=$L$1506,IF(ISBLANK(Mar!I29),"",Mar!I29),""),"")))</f>
        <v/>
      </c>
      <c r="E905" s="305" t="str">
        <f>IF(ISBLANK($J$1506),"",IF(ISBLANK($L$1506),"",IF(Mar!$E29&gt;=$J$1506,IF(Mar!$E29&lt;=$L$1506,IF(ISBLANK(Mar!R29),"",Mar!R29),""),"")))</f>
        <v/>
      </c>
      <c r="F905" s="307" t="str">
        <f>IF(ISBLANK($J$1506),"",IF(ISBLANK($L$1506),"",IF(Mar!$E29&gt;=$J$1506,IF(Mar!$E29&lt;=$L$1506,IF(ISBLANK(Mar!S29),"",Mar!S29),""),"")))</f>
        <v/>
      </c>
      <c r="G905" s="308" t="str">
        <f t="shared" si="56"/>
        <v/>
      </c>
      <c r="H905" s="309" t="str">
        <f t="shared" si="57"/>
        <v/>
      </c>
      <c r="I905" s="310">
        <f>IF(ISBLANK($J$1506),"",IF(ISBLANK($L$1506),"",IF(Mar!$E29&gt;=$J$1506,IF(Mar!$E29&lt;=$L$1506,COUNTIF(Mar!L29:L29,"&gt;=0"),""),"")))</f>
        <v>0</v>
      </c>
      <c r="J905" s="300"/>
      <c r="K905" s="300"/>
      <c r="L905" s="300"/>
      <c r="M905" s="302"/>
    </row>
    <row r="906" spans="1:13" ht="9.9499999999999993" hidden="1" customHeight="1" x14ac:dyDescent="0.2">
      <c r="A906" s="301"/>
      <c r="B906" s="300"/>
      <c r="C906" s="305" t="str">
        <f>IF(ISBLANK($J$1506),"",IF(ISBLANK($L$1506),"",IF(Mar!$E30&gt;=$J$1506,IF(Mar!$E30&lt;=$L$1506,IF(ISBLANK(Mar!G30),"",Mar!G30),""),"")))</f>
        <v/>
      </c>
      <c r="D906" s="305" t="str">
        <f>IF(ISBLANK($J$1506),"",IF(ISBLANK($L$1506),"",IF(Mar!$E30&gt;=$J$1506,IF(Mar!$E30&lt;=$L$1506,IF(ISBLANK(Mar!I30),"",Mar!I30),""),"")))</f>
        <v/>
      </c>
      <c r="E906" s="305" t="str">
        <f>IF(ISBLANK($J$1506),"",IF(ISBLANK($L$1506),"",IF(Mar!$E30&gt;=$J$1506,IF(Mar!$E30&lt;=$L$1506,IF(ISBLANK(Mar!R30),"",Mar!R30),""),"")))</f>
        <v/>
      </c>
      <c r="F906" s="307" t="str">
        <f>IF(ISBLANK($J$1506),"",IF(ISBLANK($L$1506),"",IF(Mar!$E30&gt;=$J$1506,IF(Mar!$E30&lt;=$L$1506,IF(ISBLANK(Mar!S30),"",Mar!S30),""),"")))</f>
        <v/>
      </c>
      <c r="G906" s="308" t="str">
        <f t="shared" si="56"/>
        <v/>
      </c>
      <c r="H906" s="309" t="str">
        <f t="shared" si="57"/>
        <v/>
      </c>
      <c r="I906" s="310">
        <f>IF(ISBLANK($J$1506),"",IF(ISBLANK($L$1506),"",IF(Mar!$E30&gt;=$J$1506,IF(Mar!$E30&lt;=$L$1506,COUNTIF(Mar!L30:L30,"&gt;=0"),""),"")))</f>
        <v>0</v>
      </c>
      <c r="J906" s="300"/>
      <c r="K906" s="300"/>
      <c r="L906" s="300"/>
      <c r="M906" s="302"/>
    </row>
    <row r="907" spans="1:13" ht="9.9499999999999993" hidden="1" customHeight="1" x14ac:dyDescent="0.2">
      <c r="A907" s="301"/>
      <c r="B907" s="300"/>
      <c r="C907" s="305" t="str">
        <f>IF(ISBLANK($J$1506),"",IF(ISBLANK($L$1506),"",IF(Mar!$E31&gt;=$J$1506,IF(Mar!$E31&lt;=$L$1506,IF(ISBLANK(Mar!G31),"",Mar!G31),""),"")))</f>
        <v/>
      </c>
      <c r="D907" s="305" t="str">
        <f>IF(ISBLANK($J$1506),"",IF(ISBLANK($L$1506),"",IF(Mar!$E31&gt;=$J$1506,IF(Mar!$E31&lt;=$L$1506,IF(ISBLANK(Mar!I31),"",Mar!I31),""),"")))</f>
        <v/>
      </c>
      <c r="E907" s="305" t="str">
        <f>IF(ISBLANK($J$1506),"",IF(ISBLANK($L$1506),"",IF(Mar!$E31&gt;=$J$1506,IF(Mar!$E31&lt;=$L$1506,IF(ISBLANK(Mar!R31),"",Mar!R31),""),"")))</f>
        <v/>
      </c>
      <c r="F907" s="307" t="str">
        <f>IF(ISBLANK($J$1506),"",IF(ISBLANK($L$1506),"",IF(Mar!$E31&gt;=$J$1506,IF(Mar!$E31&lt;=$L$1506,IF(ISBLANK(Mar!S31),"",Mar!S31),""),"")))</f>
        <v/>
      </c>
      <c r="G907" s="308" t="str">
        <f t="shared" si="56"/>
        <v/>
      </c>
      <c r="H907" s="309" t="str">
        <f t="shared" si="57"/>
        <v/>
      </c>
      <c r="I907" s="310">
        <f>IF(ISBLANK($J$1506),"",IF(ISBLANK($L$1506),"",IF(Mar!$E31&gt;=$J$1506,IF(Mar!$E31&lt;=$L$1506,COUNTIF(Mar!L31:L31,"&gt;=0"),""),"")))</f>
        <v>0</v>
      </c>
      <c r="J907" s="300"/>
      <c r="K907" s="300"/>
      <c r="L907" s="300"/>
      <c r="M907" s="302"/>
    </row>
    <row r="908" spans="1:13" ht="9.9499999999999993" hidden="1" customHeight="1" x14ac:dyDescent="0.2">
      <c r="A908" s="301"/>
      <c r="B908" s="300"/>
      <c r="C908" s="305" t="str">
        <f>IF(ISBLANK($J$1506),"",IF(ISBLANK($L$1506),"",IF(Mar!$E32&gt;=$J$1506,IF(Mar!$E32&lt;=$L$1506,IF(ISBLANK(Mar!G32),"",Mar!G32),""),"")))</f>
        <v/>
      </c>
      <c r="D908" s="305" t="str">
        <f>IF(ISBLANK($J$1506),"",IF(ISBLANK($L$1506),"",IF(Mar!$E32&gt;=$J$1506,IF(Mar!$E32&lt;=$L$1506,IF(ISBLANK(Mar!I32),"",Mar!I32),""),"")))</f>
        <v/>
      </c>
      <c r="E908" s="305" t="str">
        <f>IF(ISBLANK($J$1506),"",IF(ISBLANK($L$1506),"",IF(Mar!$E32&gt;=$J$1506,IF(Mar!$E32&lt;=$L$1506,IF(ISBLANK(Mar!R32),"",Mar!R32),""),"")))</f>
        <v/>
      </c>
      <c r="F908" s="307" t="str">
        <f>IF(ISBLANK($J$1506),"",IF(ISBLANK($L$1506),"",IF(Mar!$E32&gt;=$J$1506,IF(Mar!$E32&lt;=$L$1506,IF(ISBLANK(Mar!S32),"",Mar!S32),""),"")))</f>
        <v/>
      </c>
      <c r="G908" s="308" t="str">
        <f t="shared" si="56"/>
        <v/>
      </c>
      <c r="H908" s="309" t="str">
        <f t="shared" si="57"/>
        <v/>
      </c>
      <c r="I908" s="310">
        <f>IF(ISBLANK($J$1506),"",IF(ISBLANK($L$1506),"",IF(Mar!$E32&gt;=$J$1506,IF(Mar!$E32&lt;=$L$1506,COUNTIF(Mar!L32:L32,"&gt;=0"),""),"")))</f>
        <v>0</v>
      </c>
      <c r="J908" s="300"/>
      <c r="K908" s="300"/>
      <c r="L908" s="300"/>
      <c r="M908" s="302"/>
    </row>
    <row r="909" spans="1:13" ht="9.9499999999999993" hidden="1" customHeight="1" x14ac:dyDescent="0.2">
      <c r="A909" s="301"/>
      <c r="B909" s="300"/>
      <c r="C909" s="305" t="str">
        <f>IF(ISBLANK($J$1506),"",IF(ISBLANK($L$1506),"",IF(Mar!$E33&gt;=$J$1506,IF(Mar!$E33&lt;=$L$1506,IF(ISBLANK(Mar!G33),"",Mar!G33),""),"")))</f>
        <v/>
      </c>
      <c r="D909" s="305" t="str">
        <f>IF(ISBLANK($J$1506),"",IF(ISBLANK($L$1506),"",IF(Mar!$E33&gt;=$J$1506,IF(Mar!$E33&lt;=$L$1506,IF(ISBLANK(Mar!I33),"",Mar!I33),""),"")))</f>
        <v/>
      </c>
      <c r="E909" s="305" t="str">
        <f>IF(ISBLANK($J$1506),"",IF(ISBLANK($L$1506),"",IF(Mar!$E33&gt;=$J$1506,IF(Mar!$E33&lt;=$L$1506,IF(ISBLANK(Mar!R33),"",Mar!R33),""),"")))</f>
        <v/>
      </c>
      <c r="F909" s="307" t="str">
        <f>IF(ISBLANK($J$1506),"",IF(ISBLANK($L$1506),"",IF(Mar!$E33&gt;=$J$1506,IF(Mar!$E33&lt;=$L$1506,IF(ISBLANK(Mar!S33),"",Mar!S33),""),"")))</f>
        <v/>
      </c>
      <c r="G909" s="308" t="str">
        <f t="shared" si="56"/>
        <v/>
      </c>
      <c r="H909" s="309" t="str">
        <f t="shared" si="57"/>
        <v/>
      </c>
      <c r="I909" s="310">
        <f>IF(ISBLANK($J$1506),"",IF(ISBLANK($L$1506),"",IF(Mar!$E33&gt;=$J$1506,IF(Mar!$E33&lt;=$L$1506,COUNTIF(Mar!L33:L33,"&gt;=0"),""),"")))</f>
        <v>0</v>
      </c>
      <c r="J909" s="300"/>
      <c r="K909" s="300"/>
      <c r="L909" s="300"/>
      <c r="M909" s="302"/>
    </row>
    <row r="910" spans="1:13" ht="9.9499999999999993" hidden="1" customHeight="1" x14ac:dyDescent="0.2">
      <c r="A910" s="301"/>
      <c r="B910" s="300"/>
      <c r="C910" s="305" t="str">
        <f>IF(ISBLANK($J$1506),"",IF(ISBLANK($L$1506),"",IF(Mar!$E34&gt;=$J$1506,IF(Mar!$E34&lt;=$L$1506,IF(ISBLANK(Mar!G34),"",Mar!G34),""),"")))</f>
        <v/>
      </c>
      <c r="D910" s="305" t="str">
        <f>IF(ISBLANK($J$1506),"",IF(ISBLANK($L$1506),"",IF(Mar!$E34&gt;=$J$1506,IF(Mar!$E34&lt;=$L$1506,IF(ISBLANK(Mar!I34),"",Mar!I34),""),"")))</f>
        <v/>
      </c>
      <c r="E910" s="305" t="str">
        <f>IF(ISBLANK($J$1506),"",IF(ISBLANK($L$1506),"",IF(Mar!$E34&gt;=$J$1506,IF(Mar!$E34&lt;=$L$1506,IF(ISBLANK(Mar!R34),"",Mar!R34),""),"")))</f>
        <v/>
      </c>
      <c r="F910" s="307" t="str">
        <f>IF(ISBLANK($J$1506),"",IF(ISBLANK($L$1506),"",IF(Mar!$E34&gt;=$J$1506,IF(Mar!$E34&lt;=$L$1506,IF(ISBLANK(Mar!S34),"",Mar!S34),""),"")))</f>
        <v/>
      </c>
      <c r="G910" s="308" t="str">
        <f t="shared" si="56"/>
        <v/>
      </c>
      <c r="H910" s="309" t="str">
        <f t="shared" si="57"/>
        <v/>
      </c>
      <c r="I910" s="310">
        <f>IF(ISBLANK($J$1506),"",IF(ISBLANK($L$1506),"",IF(Mar!$E34&gt;=$J$1506,IF(Mar!$E34&lt;=$L$1506,COUNTIF(Mar!L34:L34,"&gt;=0"),""),"")))</f>
        <v>0</v>
      </c>
      <c r="J910" s="300"/>
      <c r="K910" s="300"/>
      <c r="L910" s="300"/>
      <c r="M910" s="302"/>
    </row>
    <row r="911" spans="1:13" ht="9.9499999999999993" hidden="1" customHeight="1" x14ac:dyDescent="0.2">
      <c r="A911" s="301"/>
      <c r="B911" s="300"/>
      <c r="C911" s="305" t="str">
        <f>IF(ISBLANK($J$1506),"",IF(ISBLANK($L$1506),"",IF(Mar!$E35&gt;=$J$1506,IF(Mar!$E35&lt;=$L$1506,IF(ISBLANK(Mar!G35),"",Mar!G35),""),"")))</f>
        <v/>
      </c>
      <c r="D911" s="305" t="str">
        <f>IF(ISBLANK($J$1506),"",IF(ISBLANK($L$1506),"",IF(Mar!$E35&gt;=$J$1506,IF(Mar!$E35&lt;=$L$1506,IF(ISBLANK(Mar!I35),"",Mar!I35),""),"")))</f>
        <v/>
      </c>
      <c r="E911" s="305" t="str">
        <f>IF(ISBLANK($J$1506),"",IF(ISBLANK($L$1506),"",IF(Mar!$E35&gt;=$J$1506,IF(Mar!$E35&lt;=$L$1506,IF(ISBLANK(Mar!R35),"",Mar!R35),""),"")))</f>
        <v/>
      </c>
      <c r="F911" s="307" t="str">
        <f>IF(ISBLANK($J$1506),"",IF(ISBLANK($L$1506),"",IF(Mar!$E35&gt;=$J$1506,IF(Mar!$E35&lt;=$L$1506,IF(ISBLANK(Mar!S35),"",Mar!S35),""),"")))</f>
        <v/>
      </c>
      <c r="G911" s="308" t="str">
        <f t="shared" si="56"/>
        <v/>
      </c>
      <c r="H911" s="309" t="str">
        <f t="shared" si="57"/>
        <v/>
      </c>
      <c r="I911" s="310">
        <f>IF(ISBLANK($J$1506),"",IF(ISBLANK($L$1506),"",IF(Mar!$E35&gt;=$J$1506,IF(Mar!$E35&lt;=$L$1506,COUNTIF(Mar!L35:L35,"&gt;=0"),""),"")))</f>
        <v>0</v>
      </c>
      <c r="J911" s="300"/>
      <c r="K911" s="300"/>
      <c r="L911" s="300"/>
      <c r="M911" s="302"/>
    </row>
    <row r="912" spans="1:13" ht="9.9499999999999993" hidden="1" customHeight="1" x14ac:dyDescent="0.2">
      <c r="A912" s="301"/>
      <c r="B912" s="300"/>
      <c r="C912" s="305" t="str">
        <f>IF(ISBLANK($J$1506),"",IF(ISBLANK($L$1506),"",IF(Mar!$E36&gt;=$J$1506,IF(Mar!$E36&lt;=$L$1506,IF(ISBLANK(Mar!G36),"",Mar!G36),""),"")))</f>
        <v/>
      </c>
      <c r="D912" s="305" t="str">
        <f>IF(ISBLANK($J$1506),"",IF(ISBLANK($L$1506),"",IF(Mar!$E36&gt;=$J$1506,IF(Mar!$E36&lt;=$L$1506,IF(ISBLANK(Mar!I36),"",Mar!I36),""),"")))</f>
        <v/>
      </c>
      <c r="E912" s="305" t="str">
        <f>IF(ISBLANK($J$1506),"",IF(ISBLANK($L$1506),"",IF(Mar!$E36&gt;=$J$1506,IF(Mar!$E36&lt;=$L$1506,IF(ISBLANK(Mar!R36),"",Mar!R36),""),"")))</f>
        <v/>
      </c>
      <c r="F912" s="307" t="str">
        <f>IF(ISBLANK($J$1506),"",IF(ISBLANK($L$1506),"",IF(Mar!$E36&gt;=$J$1506,IF(Mar!$E36&lt;=$L$1506,IF(ISBLANK(Mar!S36),"",Mar!S36),""),"")))</f>
        <v/>
      </c>
      <c r="G912" s="308" t="str">
        <f t="shared" si="56"/>
        <v/>
      </c>
      <c r="H912" s="309" t="str">
        <f t="shared" si="57"/>
        <v/>
      </c>
      <c r="I912" s="310">
        <f>IF(ISBLANK($J$1506),"",IF(ISBLANK($L$1506),"",IF(Mar!$E36&gt;=$J$1506,IF(Mar!$E36&lt;=$L$1506,COUNTIF(Mar!L36:L36,"&gt;=0"),""),"")))</f>
        <v>0</v>
      </c>
      <c r="J912" s="300"/>
      <c r="K912" s="300"/>
      <c r="L912" s="300"/>
      <c r="M912" s="302"/>
    </row>
    <row r="913" spans="1:13" ht="9.9499999999999993" hidden="1" customHeight="1" x14ac:dyDescent="0.2">
      <c r="A913" s="301"/>
      <c r="B913" s="300"/>
      <c r="C913" s="305" t="str">
        <f>IF(ISBLANK($J$1506),"",IF(ISBLANK($L$1506),"",IF(Mar!$E37&gt;=$J$1506,IF(Mar!$E37&lt;=$L$1506,IF(ISBLANK(Mar!G37),"",Mar!G37),""),"")))</f>
        <v/>
      </c>
      <c r="D913" s="305" t="str">
        <f>IF(ISBLANK($J$1506),"",IF(ISBLANK($L$1506),"",IF(Mar!$E37&gt;=$J$1506,IF(Mar!$E37&lt;=$L$1506,IF(ISBLANK(Mar!I37),"",Mar!I37),""),"")))</f>
        <v/>
      </c>
      <c r="E913" s="305" t="str">
        <f>IF(ISBLANK($J$1506),"",IF(ISBLANK($L$1506),"",IF(Mar!$E37&gt;=$J$1506,IF(Mar!$E37&lt;=$L$1506,IF(ISBLANK(Mar!R37),"",Mar!R37),""),"")))</f>
        <v/>
      </c>
      <c r="F913" s="307" t="str">
        <f>IF(ISBLANK($J$1506),"",IF(ISBLANK($L$1506),"",IF(Mar!$E37&gt;=$J$1506,IF(Mar!$E37&lt;=$L$1506,IF(ISBLANK(Mar!S37),"",Mar!S37),""),"")))</f>
        <v/>
      </c>
      <c r="G913" s="308" t="str">
        <f t="shared" si="56"/>
        <v/>
      </c>
      <c r="H913" s="309" t="str">
        <f t="shared" si="57"/>
        <v/>
      </c>
      <c r="I913" s="310">
        <f>IF(ISBLANK($J$1506),"",IF(ISBLANK($L$1506),"",IF(Mar!$E37&gt;=$J$1506,IF(Mar!$E37&lt;=$L$1506,COUNTIF(Mar!L37:L37,"&gt;=0"),""),"")))</f>
        <v>0</v>
      </c>
      <c r="J913" s="300"/>
      <c r="K913" s="300"/>
      <c r="L913" s="300"/>
      <c r="M913" s="302"/>
    </row>
    <row r="914" spans="1:13" ht="9.9499999999999993" hidden="1" customHeight="1" x14ac:dyDescent="0.2">
      <c r="A914" s="301"/>
      <c r="B914" s="300"/>
      <c r="C914" s="305" t="str">
        <f>IF(ISBLANK($J$1506),"",IF(ISBLANK($L$1506),"",IF(Mar!$E38&gt;=$J$1506,IF(Mar!$E38&lt;=$L$1506,IF(ISBLANK(Mar!G38),"",Mar!G38),""),"")))</f>
        <v/>
      </c>
      <c r="D914" s="305" t="str">
        <f>IF(ISBLANK($J$1506),"",IF(ISBLANK($L$1506),"",IF(Mar!$E38&gt;=$J$1506,IF(Mar!$E38&lt;=$L$1506,IF(ISBLANK(Mar!I38),"",Mar!I38),""),"")))</f>
        <v/>
      </c>
      <c r="E914" s="305" t="str">
        <f>IF(ISBLANK($J$1506),"",IF(ISBLANK($L$1506),"",IF(Mar!$E38&gt;=$J$1506,IF(Mar!$E38&lt;=$L$1506,IF(ISBLANK(Mar!R38),"",Mar!R38),""),"")))</f>
        <v/>
      </c>
      <c r="F914" s="307" t="str">
        <f>IF(ISBLANK($J$1506),"",IF(ISBLANK($L$1506),"",IF(Mar!$E38&gt;=$J$1506,IF(Mar!$E38&lt;=$L$1506,IF(ISBLANK(Mar!S38),"",Mar!S38),""),"")))</f>
        <v/>
      </c>
      <c r="G914" s="308" t="str">
        <f t="shared" si="56"/>
        <v/>
      </c>
      <c r="H914" s="309" t="str">
        <f t="shared" si="57"/>
        <v/>
      </c>
      <c r="I914" s="310">
        <f>IF(ISBLANK($J$1506),"",IF(ISBLANK($L$1506),"",IF(Mar!$E38&gt;=$J$1506,IF(Mar!$E38&lt;=$L$1506,COUNTIF(Mar!L38:L38,"&gt;=0"),""),"")))</f>
        <v>0</v>
      </c>
      <c r="J914" s="300"/>
      <c r="K914" s="300"/>
      <c r="L914" s="300"/>
      <c r="M914" s="302"/>
    </row>
    <row r="915" spans="1:13" ht="9.9499999999999993" hidden="1" customHeight="1" x14ac:dyDescent="0.2">
      <c r="A915" s="301"/>
      <c r="B915" s="300"/>
      <c r="C915" s="305" t="str">
        <f>IF(ISBLANK($J$1506),"",IF(ISBLANK($L$1506),"",IF(Mar!$E39&gt;=$J$1506,IF(Mar!$E39&lt;=$L$1506,IF(ISBLANK(Mar!G39),"",Mar!G39),""),"")))</f>
        <v/>
      </c>
      <c r="D915" s="305" t="str">
        <f>IF(ISBLANK($J$1506),"",IF(ISBLANK($L$1506),"",IF(Mar!$E39&gt;=$J$1506,IF(Mar!$E39&lt;=$L$1506,IF(ISBLANK(Mar!I39),"",Mar!I39),""),"")))</f>
        <v/>
      </c>
      <c r="E915" s="305" t="str">
        <f>IF(ISBLANK($J$1506),"",IF(ISBLANK($L$1506),"",IF(Mar!$E39&gt;=$J$1506,IF(Mar!$E39&lt;=$L$1506,IF(ISBLANK(Mar!R39),"",Mar!R39),""),"")))</f>
        <v/>
      </c>
      <c r="F915" s="307" t="str">
        <f>IF(ISBLANK($J$1506),"",IF(ISBLANK($L$1506),"",IF(Mar!$E39&gt;=$J$1506,IF(Mar!$E39&lt;=$L$1506,IF(ISBLANK(Mar!S39),"",Mar!S39),""),"")))</f>
        <v/>
      </c>
      <c r="G915" s="308" t="str">
        <f t="shared" si="56"/>
        <v/>
      </c>
      <c r="H915" s="309" t="str">
        <f t="shared" si="57"/>
        <v/>
      </c>
      <c r="I915" s="310">
        <f>IF(ISBLANK($J$1506),"",IF(ISBLANK($L$1506),"",IF(Mar!$E39&gt;=$J$1506,IF(Mar!$E39&lt;=$L$1506,COUNTIF(Mar!L39:L39,"&gt;=0"),""),"")))</f>
        <v>0</v>
      </c>
      <c r="J915" s="300"/>
      <c r="K915" s="300"/>
      <c r="L915" s="300"/>
      <c r="M915" s="302"/>
    </row>
    <row r="916" spans="1:13" ht="9.9499999999999993" hidden="1" customHeight="1" x14ac:dyDescent="0.2">
      <c r="A916" s="301"/>
      <c r="B916" s="300" t="s">
        <v>343</v>
      </c>
      <c r="C916" s="305" t="str">
        <f>IF(ISBLANK($J$1506),"",IF(ISBLANK($L$1506),"",IF(Mar!$E43&gt;=$J$1506,IF(Mar!$E43&lt;=$L$1506,IF(ISBLANK(Mar!G43),"",Mar!G43),""),"")))</f>
        <v/>
      </c>
      <c r="D916" s="305"/>
      <c r="E916" s="305" t="str">
        <f>IF(ISBLANK($J$1506),"",IF(ISBLANK($L$1506),"",IF(Mar!$E43&gt;=$J$1506,IF(Mar!$E43&lt;=$L$1506,IF(ISBLANK(Mar!R43),"",Mar!R43),""),"")))</f>
        <v/>
      </c>
      <c r="F916" s="307" t="str">
        <f>IF(ISBLANK($J$1506),"",IF(ISBLANK($L$1506),"",IF(Mar!$E43&gt;=$J$1506,IF(Mar!$E43&lt;=$L$1506,IF(ISBLANK(Mar!S43),"",Mar!S43),""),"")))</f>
        <v/>
      </c>
      <c r="G916" s="308" t="str">
        <f>IF(ISNUMBER(F916),IF(F916=0,"",IF(E916=0,"",F916/E916)),"")</f>
        <v/>
      </c>
      <c r="H916" s="309" t="str">
        <f>IF(ISNUMBER(G916),IF(G916=0,"",IF(F916=0,"",E916/F916/24)),"")</f>
        <v/>
      </c>
      <c r="I916" s="310" t="str">
        <f>IF(ISBLANK($J$1506),"",IF(ISBLANK($L$1506),"",IF(Mar!$E43&gt;=$J$1506,IF(Mar!$E43&lt;=$L$1506,COUNTIF(Mar!L43:L43,"&gt;=0"),""),"")))</f>
        <v/>
      </c>
      <c r="J916" s="300"/>
      <c r="K916" s="300"/>
      <c r="L916" s="300"/>
      <c r="M916" s="302"/>
    </row>
    <row r="917" spans="1:13" ht="9.9499999999999993" hidden="1" customHeight="1" x14ac:dyDescent="0.2">
      <c r="A917" s="301"/>
      <c r="B917" s="300"/>
      <c r="C917" s="305" t="str">
        <f>IF(ISBLANK($J$1506),"",IF(ISBLANK($L$1506),"",IF(Mar!$E44&gt;=$J$1506,IF(Mar!$E44&lt;=$L$1506,IF(ISBLANK(Mar!G44),"",Mar!G44),""),"")))</f>
        <v/>
      </c>
      <c r="D917" s="305"/>
      <c r="E917" s="305" t="str">
        <f>IF(ISBLANK($J$1506),"",IF(ISBLANK($L$1506),"",IF(Mar!$E44&gt;=$J$1506,IF(Mar!$E44&lt;=$L$1506,IF(ISBLANK(Mar!R44),"",Mar!R44),""),"")))</f>
        <v/>
      </c>
      <c r="F917" s="307" t="str">
        <f>IF(ISBLANK($J$1506),"",IF(ISBLANK($L$1506),"",IF(Mar!$E44&gt;=$J$1506,IF(Mar!$E44&lt;=$L$1506,IF(ISBLANK(Mar!S44),"",Mar!S44),""),"")))</f>
        <v/>
      </c>
      <c r="G917" s="308" t="str">
        <f t="shared" ref="G917:G946" si="58">IF(ISNUMBER(F917),IF(F917=0,"",IF(E917=0,"",F917/E917)),"")</f>
        <v/>
      </c>
      <c r="H917" s="309" t="str">
        <f t="shared" ref="H917:H946" si="59">IF(ISNUMBER(G917),IF(G917=0,"",IF(F917=0,"",E917/F917/24)),"")</f>
        <v/>
      </c>
      <c r="I917" s="310" t="str">
        <f>IF(ISBLANK($J$1506),"",IF(ISBLANK($L$1506),"",IF(Mar!$E44&gt;=$J$1506,IF(Mar!$E44&lt;=$L$1506,COUNTIF(Mar!L44:L44,"&gt;=0"),""),"")))</f>
        <v/>
      </c>
      <c r="J917" s="300"/>
      <c r="K917" s="300"/>
      <c r="L917" s="300"/>
      <c r="M917" s="302"/>
    </row>
    <row r="918" spans="1:13" ht="9.9499999999999993" hidden="1" customHeight="1" x14ac:dyDescent="0.2">
      <c r="A918" s="301"/>
      <c r="B918" s="300"/>
      <c r="C918" s="305" t="str">
        <f>IF(ISBLANK($J$1506),"",IF(ISBLANK($L$1506),"",IF(Mar!$E45&gt;=$J$1506,IF(Mar!$E45&lt;=$L$1506,IF(ISBLANK(Mar!G45),"",Mar!G45),""),"")))</f>
        <v/>
      </c>
      <c r="D918" s="305"/>
      <c r="E918" s="305" t="str">
        <f>IF(ISBLANK($J$1506),"",IF(ISBLANK($L$1506),"",IF(Mar!$E45&gt;=$J$1506,IF(Mar!$E45&lt;=$L$1506,IF(ISBLANK(Mar!R45),"",Mar!R45),""),"")))</f>
        <v/>
      </c>
      <c r="F918" s="307" t="str">
        <f>IF(ISBLANK($J$1506),"",IF(ISBLANK($L$1506),"",IF(Mar!$E45&gt;=$J$1506,IF(Mar!$E45&lt;=$L$1506,IF(ISBLANK(Mar!S45),"",Mar!S45),""),"")))</f>
        <v/>
      </c>
      <c r="G918" s="308" t="str">
        <f t="shared" si="58"/>
        <v/>
      </c>
      <c r="H918" s="309" t="str">
        <f t="shared" si="59"/>
        <v/>
      </c>
      <c r="I918" s="310" t="str">
        <f>IF(ISBLANK($J$1506),"",IF(ISBLANK($L$1506),"",IF(Mar!$E45&gt;=$J$1506,IF(Mar!$E45&lt;=$L$1506,COUNTIF(Mar!L45:L45,"&gt;=0"),""),"")))</f>
        <v/>
      </c>
      <c r="J918" s="300"/>
      <c r="K918" s="300"/>
      <c r="L918" s="300"/>
      <c r="M918" s="302"/>
    </row>
    <row r="919" spans="1:13" ht="9.9499999999999993" hidden="1" customHeight="1" x14ac:dyDescent="0.2">
      <c r="A919" s="301"/>
      <c r="B919" s="300"/>
      <c r="C919" s="305" t="str">
        <f>IF(ISBLANK($J$1506),"",IF(ISBLANK($L$1506),"",IF(Mar!$E46&gt;=$J$1506,IF(Mar!$E46&lt;=$L$1506,IF(ISBLANK(Mar!G46),"",Mar!G46),""),"")))</f>
        <v/>
      </c>
      <c r="D919" s="305"/>
      <c r="E919" s="305" t="str">
        <f>IF(ISBLANK($J$1506),"",IF(ISBLANK($L$1506),"",IF(Mar!$E46&gt;=$J$1506,IF(Mar!$E46&lt;=$L$1506,IF(ISBLANK(Mar!R46),"",Mar!R46),""),"")))</f>
        <v/>
      </c>
      <c r="F919" s="307" t="str">
        <f>IF(ISBLANK($J$1506),"",IF(ISBLANK($L$1506),"",IF(Mar!$E46&gt;=$J$1506,IF(Mar!$E46&lt;=$L$1506,IF(ISBLANK(Mar!S46),"",Mar!S46),""),"")))</f>
        <v/>
      </c>
      <c r="G919" s="308" t="str">
        <f t="shared" si="58"/>
        <v/>
      </c>
      <c r="H919" s="309" t="str">
        <f t="shared" si="59"/>
        <v/>
      </c>
      <c r="I919" s="310" t="str">
        <f>IF(ISBLANK($J$1506),"",IF(ISBLANK($L$1506),"",IF(Mar!$E46&gt;=$J$1506,IF(Mar!$E46&lt;=$L$1506,COUNTIF(Mar!L46:L46,"&gt;=0"),""),"")))</f>
        <v/>
      </c>
      <c r="J919" s="300"/>
      <c r="K919" s="300"/>
      <c r="L919" s="300"/>
      <c r="M919" s="302"/>
    </row>
    <row r="920" spans="1:13" ht="9.9499999999999993" hidden="1" customHeight="1" x14ac:dyDescent="0.2">
      <c r="A920" s="301"/>
      <c r="B920" s="300"/>
      <c r="C920" s="305" t="str">
        <f>IF(ISBLANK($J$1506),"",IF(ISBLANK($L$1506),"",IF(Mar!$E47&gt;=$J$1506,IF(Mar!$E47&lt;=$L$1506,IF(ISBLANK(Mar!G47),"",Mar!G47),""),"")))</f>
        <v/>
      </c>
      <c r="D920" s="305"/>
      <c r="E920" s="305" t="str">
        <f>IF(ISBLANK($J$1506),"",IF(ISBLANK($L$1506),"",IF(Mar!$E47&gt;=$J$1506,IF(Mar!$E47&lt;=$L$1506,IF(ISBLANK(Mar!R47),"",Mar!R47),""),"")))</f>
        <v/>
      </c>
      <c r="F920" s="307" t="str">
        <f>IF(ISBLANK($J$1506),"",IF(ISBLANK($L$1506),"",IF(Mar!$E47&gt;=$J$1506,IF(Mar!$E47&lt;=$L$1506,IF(ISBLANK(Mar!S47),"",Mar!S47),""),"")))</f>
        <v/>
      </c>
      <c r="G920" s="308" t="str">
        <f t="shared" si="58"/>
        <v/>
      </c>
      <c r="H920" s="309" t="str">
        <f t="shared" si="59"/>
        <v/>
      </c>
      <c r="I920" s="310" t="str">
        <f>IF(ISBLANK($J$1506),"",IF(ISBLANK($L$1506),"",IF(Mar!$E47&gt;=$J$1506,IF(Mar!$E47&lt;=$L$1506,COUNTIF(Mar!L47:L47,"&gt;=0"),""),"")))</f>
        <v/>
      </c>
      <c r="J920" s="300"/>
      <c r="K920" s="300"/>
      <c r="L920" s="300"/>
      <c r="M920" s="302"/>
    </row>
    <row r="921" spans="1:13" ht="9.9499999999999993" hidden="1" customHeight="1" x14ac:dyDescent="0.2">
      <c r="A921" s="301"/>
      <c r="B921" s="300"/>
      <c r="C921" s="305" t="str">
        <f>IF(ISBLANK($J$1506),"",IF(ISBLANK($L$1506),"",IF(Mar!$E48&gt;=$J$1506,IF(Mar!$E48&lt;=$L$1506,IF(ISBLANK(Mar!G48),"",Mar!G48),""),"")))</f>
        <v/>
      </c>
      <c r="D921" s="305"/>
      <c r="E921" s="305" t="str">
        <f>IF(ISBLANK($J$1506),"",IF(ISBLANK($L$1506),"",IF(Mar!$E48&gt;=$J$1506,IF(Mar!$E48&lt;=$L$1506,IF(ISBLANK(Mar!R48),"",Mar!R48),""),"")))</f>
        <v/>
      </c>
      <c r="F921" s="307" t="str">
        <f>IF(ISBLANK($J$1506),"",IF(ISBLANK($L$1506),"",IF(Mar!$E48&gt;=$J$1506,IF(Mar!$E48&lt;=$L$1506,IF(ISBLANK(Mar!S48),"",Mar!S48),""),"")))</f>
        <v/>
      </c>
      <c r="G921" s="308" t="str">
        <f t="shared" si="58"/>
        <v/>
      </c>
      <c r="H921" s="309" t="str">
        <f t="shared" si="59"/>
        <v/>
      </c>
      <c r="I921" s="310" t="str">
        <f>IF(ISBLANK($J$1506),"",IF(ISBLANK($L$1506),"",IF(Mar!$E48&gt;=$J$1506,IF(Mar!$E48&lt;=$L$1506,COUNTIF(Mar!L48:L48,"&gt;=0"),""),"")))</f>
        <v/>
      </c>
      <c r="J921" s="300"/>
      <c r="K921" s="300"/>
      <c r="L921" s="300"/>
      <c r="M921" s="302"/>
    </row>
    <row r="922" spans="1:13" ht="9.9499999999999993" hidden="1" customHeight="1" x14ac:dyDescent="0.2">
      <c r="A922" s="301"/>
      <c r="B922" s="300"/>
      <c r="C922" s="305" t="str">
        <f>IF(ISBLANK($J$1506),"",IF(ISBLANK($L$1506),"",IF(Mar!$E49&gt;=$J$1506,IF(Mar!$E49&lt;=$L$1506,IF(ISBLANK(Mar!G49),"",Mar!G49),""),"")))</f>
        <v/>
      </c>
      <c r="D922" s="305"/>
      <c r="E922" s="305" t="str">
        <f>IF(ISBLANK($J$1506),"",IF(ISBLANK($L$1506),"",IF(Mar!$E49&gt;=$J$1506,IF(Mar!$E49&lt;=$L$1506,IF(ISBLANK(Mar!R49),"",Mar!R49),""),"")))</f>
        <v/>
      </c>
      <c r="F922" s="307" t="str">
        <f>IF(ISBLANK($J$1506),"",IF(ISBLANK($L$1506),"",IF(Mar!$E49&gt;=$J$1506,IF(Mar!$E49&lt;=$L$1506,IF(ISBLANK(Mar!S49),"",Mar!S49),""),"")))</f>
        <v/>
      </c>
      <c r="G922" s="308" t="str">
        <f t="shared" si="58"/>
        <v/>
      </c>
      <c r="H922" s="309" t="str">
        <f t="shared" si="59"/>
        <v/>
      </c>
      <c r="I922" s="310" t="str">
        <f>IF(ISBLANK($J$1506),"",IF(ISBLANK($L$1506),"",IF(Mar!$E49&gt;=$J$1506,IF(Mar!$E49&lt;=$L$1506,COUNTIF(Mar!L49:L49,"&gt;=0"),""),"")))</f>
        <v/>
      </c>
      <c r="J922" s="300"/>
      <c r="K922" s="300"/>
      <c r="L922" s="300"/>
      <c r="M922" s="302"/>
    </row>
    <row r="923" spans="1:13" ht="9.9499999999999993" hidden="1" customHeight="1" x14ac:dyDescent="0.2">
      <c r="A923" s="301"/>
      <c r="B923" s="300"/>
      <c r="C923" s="305" t="str">
        <f>IF(ISBLANK($J$1506),"",IF(ISBLANK($L$1506),"",IF(Mar!$E50&gt;=$J$1506,IF(Mar!$E50&lt;=$L$1506,IF(ISBLANK(Mar!G50),"",Mar!G50),""),"")))</f>
        <v/>
      </c>
      <c r="D923" s="305"/>
      <c r="E923" s="305" t="str">
        <f>IF(ISBLANK($J$1506),"",IF(ISBLANK($L$1506),"",IF(Mar!$E50&gt;=$J$1506,IF(Mar!$E50&lt;=$L$1506,IF(ISBLANK(Mar!R50),"",Mar!R50),""),"")))</f>
        <v/>
      </c>
      <c r="F923" s="307" t="str">
        <f>IF(ISBLANK($J$1506),"",IF(ISBLANK($L$1506),"",IF(Mar!$E50&gt;=$J$1506,IF(Mar!$E50&lt;=$L$1506,IF(ISBLANK(Mar!S50),"",Mar!S50),""),"")))</f>
        <v/>
      </c>
      <c r="G923" s="308" t="str">
        <f t="shared" si="58"/>
        <v/>
      </c>
      <c r="H923" s="309" t="str">
        <f t="shared" si="59"/>
        <v/>
      </c>
      <c r="I923" s="310" t="str">
        <f>IF(ISBLANK($J$1506),"",IF(ISBLANK($L$1506),"",IF(Mar!$E50&gt;=$J$1506,IF(Mar!$E50&lt;=$L$1506,COUNTIF(Mar!L50:L50,"&gt;=0"),""),"")))</f>
        <v/>
      </c>
      <c r="J923" s="300"/>
      <c r="K923" s="300"/>
      <c r="L923" s="300"/>
      <c r="M923" s="302"/>
    </row>
    <row r="924" spans="1:13" ht="9.9499999999999993" hidden="1" customHeight="1" x14ac:dyDescent="0.2">
      <c r="A924" s="301"/>
      <c r="B924" s="300"/>
      <c r="C924" s="305" t="str">
        <f>IF(ISBLANK($J$1506),"",IF(ISBLANK($L$1506),"",IF(Mar!$E51&gt;=$J$1506,IF(Mar!$E51&lt;=$L$1506,IF(ISBLANK(Mar!G51),"",Mar!G51),""),"")))</f>
        <v/>
      </c>
      <c r="D924" s="305"/>
      <c r="E924" s="305" t="str">
        <f>IF(ISBLANK($J$1506),"",IF(ISBLANK($L$1506),"",IF(Mar!$E51&gt;=$J$1506,IF(Mar!$E51&lt;=$L$1506,IF(ISBLANK(Mar!R51),"",Mar!R51),""),"")))</f>
        <v/>
      </c>
      <c r="F924" s="307" t="str">
        <f>IF(ISBLANK($J$1506),"",IF(ISBLANK($L$1506),"",IF(Mar!$E51&gt;=$J$1506,IF(Mar!$E51&lt;=$L$1506,IF(ISBLANK(Mar!S51),"",Mar!S51),""),"")))</f>
        <v/>
      </c>
      <c r="G924" s="308" t="str">
        <f t="shared" si="58"/>
        <v/>
      </c>
      <c r="H924" s="309" t="str">
        <f t="shared" si="59"/>
        <v/>
      </c>
      <c r="I924" s="310" t="str">
        <f>IF(ISBLANK($J$1506),"",IF(ISBLANK($L$1506),"",IF(Mar!$E51&gt;=$J$1506,IF(Mar!$E51&lt;=$L$1506,COUNTIF(Mar!L51:L51,"&gt;=0"),""),"")))</f>
        <v/>
      </c>
      <c r="J924" s="300"/>
      <c r="K924" s="300"/>
      <c r="L924" s="300"/>
      <c r="M924" s="302"/>
    </row>
    <row r="925" spans="1:13" ht="9.9499999999999993" hidden="1" customHeight="1" x14ac:dyDescent="0.2">
      <c r="A925" s="301"/>
      <c r="B925" s="300"/>
      <c r="C925" s="305" t="str">
        <f>IF(ISBLANK($J$1506),"",IF(ISBLANK($L$1506),"",IF(Mar!$E52&gt;=$J$1506,IF(Mar!$E52&lt;=$L$1506,IF(ISBLANK(Mar!G52),"",Mar!G52),""),"")))</f>
        <v/>
      </c>
      <c r="D925" s="305"/>
      <c r="E925" s="305" t="str">
        <f>IF(ISBLANK($J$1506),"",IF(ISBLANK($L$1506),"",IF(Mar!$E52&gt;=$J$1506,IF(Mar!$E52&lt;=$L$1506,IF(ISBLANK(Mar!R52),"",Mar!R52),""),"")))</f>
        <v/>
      </c>
      <c r="F925" s="307" t="str">
        <f>IF(ISBLANK($J$1506),"",IF(ISBLANK($L$1506),"",IF(Mar!$E52&gt;=$J$1506,IF(Mar!$E52&lt;=$L$1506,IF(ISBLANK(Mar!S52),"",Mar!S52),""),"")))</f>
        <v/>
      </c>
      <c r="G925" s="308" t="str">
        <f t="shared" si="58"/>
        <v/>
      </c>
      <c r="H925" s="309" t="str">
        <f t="shared" si="59"/>
        <v/>
      </c>
      <c r="I925" s="310" t="str">
        <f>IF(ISBLANK($J$1506),"",IF(ISBLANK($L$1506),"",IF(Mar!$E52&gt;=$J$1506,IF(Mar!$E52&lt;=$L$1506,COUNTIF(Mar!L52:L52,"&gt;=0"),""),"")))</f>
        <v/>
      </c>
      <c r="J925" s="300"/>
      <c r="K925" s="300"/>
      <c r="L925" s="300"/>
      <c r="M925" s="302"/>
    </row>
    <row r="926" spans="1:13" ht="9.9499999999999993" hidden="1" customHeight="1" x14ac:dyDescent="0.2">
      <c r="A926" s="301"/>
      <c r="B926" s="300"/>
      <c r="C926" s="305" t="str">
        <f>IF(ISBLANK($J$1506),"",IF(ISBLANK($L$1506),"",IF(Mar!$E53&gt;=$J$1506,IF(Mar!$E53&lt;=$L$1506,IF(ISBLANK(Mar!G53),"",Mar!G53),""),"")))</f>
        <v/>
      </c>
      <c r="D926" s="305"/>
      <c r="E926" s="305" t="str">
        <f>IF(ISBLANK($J$1506),"",IF(ISBLANK($L$1506),"",IF(Mar!$E53&gt;=$J$1506,IF(Mar!$E53&lt;=$L$1506,IF(ISBLANK(Mar!R53),"",Mar!R53),""),"")))</f>
        <v/>
      </c>
      <c r="F926" s="307" t="str">
        <f>IF(ISBLANK($J$1506),"",IF(ISBLANK($L$1506),"",IF(Mar!$E53&gt;=$J$1506,IF(Mar!$E53&lt;=$L$1506,IF(ISBLANK(Mar!S53),"",Mar!S53),""),"")))</f>
        <v/>
      </c>
      <c r="G926" s="308" t="str">
        <f t="shared" si="58"/>
        <v/>
      </c>
      <c r="H926" s="309" t="str">
        <f t="shared" si="59"/>
        <v/>
      </c>
      <c r="I926" s="310" t="str">
        <f>IF(ISBLANK($J$1506),"",IF(ISBLANK($L$1506),"",IF(Mar!$E53&gt;=$J$1506,IF(Mar!$E53&lt;=$L$1506,COUNTIF(Mar!L53:L53,"&gt;=0"),""),"")))</f>
        <v/>
      </c>
      <c r="J926" s="300"/>
      <c r="K926" s="300"/>
      <c r="L926" s="300"/>
      <c r="M926" s="302"/>
    </row>
    <row r="927" spans="1:13" ht="9.9499999999999993" hidden="1" customHeight="1" x14ac:dyDescent="0.2">
      <c r="A927" s="301"/>
      <c r="B927" s="300"/>
      <c r="C927" s="305" t="str">
        <f>IF(ISBLANK($J$1506),"",IF(ISBLANK($L$1506),"",IF(Mar!$E54&gt;=$J$1506,IF(Mar!$E54&lt;=$L$1506,IF(ISBLANK(Mar!G54),"",Mar!G54),""),"")))</f>
        <v/>
      </c>
      <c r="D927" s="305"/>
      <c r="E927" s="305" t="str">
        <f>IF(ISBLANK($J$1506),"",IF(ISBLANK($L$1506),"",IF(Mar!$E54&gt;=$J$1506,IF(Mar!$E54&lt;=$L$1506,IF(ISBLANK(Mar!R54),"",Mar!R54),""),"")))</f>
        <v/>
      </c>
      <c r="F927" s="307" t="str">
        <f>IF(ISBLANK($J$1506),"",IF(ISBLANK($L$1506),"",IF(Mar!$E54&gt;=$J$1506,IF(Mar!$E54&lt;=$L$1506,IF(ISBLANK(Mar!S54),"",Mar!S54),""),"")))</f>
        <v/>
      </c>
      <c r="G927" s="308" t="str">
        <f t="shared" si="58"/>
        <v/>
      </c>
      <c r="H927" s="309" t="str">
        <f t="shared" si="59"/>
        <v/>
      </c>
      <c r="I927" s="310" t="str">
        <f>IF(ISBLANK($J$1506),"",IF(ISBLANK($L$1506),"",IF(Mar!$E54&gt;=$J$1506,IF(Mar!$E54&lt;=$L$1506,COUNTIF(Mar!L54:L54,"&gt;=0"),""),"")))</f>
        <v/>
      </c>
      <c r="J927" s="300"/>
      <c r="K927" s="300"/>
      <c r="L927" s="300"/>
      <c r="M927" s="302"/>
    </row>
    <row r="928" spans="1:13" ht="9.9499999999999993" hidden="1" customHeight="1" x14ac:dyDescent="0.2">
      <c r="A928" s="301"/>
      <c r="B928" s="300"/>
      <c r="C928" s="305" t="str">
        <f>IF(ISBLANK($J$1506),"",IF(ISBLANK($L$1506),"",IF(Mar!$E55&gt;=$J$1506,IF(Mar!$E55&lt;=$L$1506,IF(ISBLANK(Mar!G55),"",Mar!G55),""),"")))</f>
        <v/>
      </c>
      <c r="D928" s="305"/>
      <c r="E928" s="305" t="str">
        <f>IF(ISBLANK($J$1506),"",IF(ISBLANK($L$1506),"",IF(Mar!$E55&gt;=$J$1506,IF(Mar!$E55&lt;=$L$1506,IF(ISBLANK(Mar!R55),"",Mar!R55),""),"")))</f>
        <v/>
      </c>
      <c r="F928" s="307" t="str">
        <f>IF(ISBLANK($J$1506),"",IF(ISBLANK($L$1506),"",IF(Mar!$E55&gt;=$J$1506,IF(Mar!$E55&lt;=$L$1506,IF(ISBLANK(Mar!S55),"",Mar!S55),""),"")))</f>
        <v/>
      </c>
      <c r="G928" s="308" t="str">
        <f t="shared" si="58"/>
        <v/>
      </c>
      <c r="H928" s="309" t="str">
        <f t="shared" si="59"/>
        <v/>
      </c>
      <c r="I928" s="310" t="str">
        <f>IF(ISBLANK($J$1506),"",IF(ISBLANK($L$1506),"",IF(Mar!$E55&gt;=$J$1506,IF(Mar!$E55&lt;=$L$1506,COUNTIF(Mar!L55:L55,"&gt;=0"),""),"")))</f>
        <v/>
      </c>
      <c r="J928" s="300"/>
      <c r="K928" s="300"/>
      <c r="L928" s="300"/>
      <c r="M928" s="302"/>
    </row>
    <row r="929" spans="1:13" ht="9.9499999999999993" hidden="1" customHeight="1" x14ac:dyDescent="0.2">
      <c r="A929" s="301"/>
      <c r="B929" s="300"/>
      <c r="C929" s="305" t="str">
        <f>IF(ISBLANK($J$1506),"",IF(ISBLANK($L$1506),"",IF(Mar!$E56&gt;=$J$1506,IF(Mar!$E56&lt;=$L$1506,IF(ISBLANK(Mar!G56),"",Mar!G56),""),"")))</f>
        <v/>
      </c>
      <c r="D929" s="305"/>
      <c r="E929" s="305" t="str">
        <f>IF(ISBLANK($J$1506),"",IF(ISBLANK($L$1506),"",IF(Mar!$E56&gt;=$J$1506,IF(Mar!$E56&lt;=$L$1506,IF(ISBLANK(Mar!R56),"",Mar!R56),""),"")))</f>
        <v/>
      </c>
      <c r="F929" s="307" t="str">
        <f>IF(ISBLANK($J$1506),"",IF(ISBLANK($L$1506),"",IF(Mar!$E56&gt;=$J$1506,IF(Mar!$E56&lt;=$L$1506,IF(ISBLANK(Mar!S56),"",Mar!S56),""),"")))</f>
        <v/>
      </c>
      <c r="G929" s="308" t="str">
        <f t="shared" si="58"/>
        <v/>
      </c>
      <c r="H929" s="309" t="str">
        <f t="shared" si="59"/>
        <v/>
      </c>
      <c r="I929" s="310" t="str">
        <f>IF(ISBLANK($J$1506),"",IF(ISBLANK($L$1506),"",IF(Mar!$E56&gt;=$J$1506,IF(Mar!$E56&lt;=$L$1506,COUNTIF(Mar!L56:L56,"&gt;=0"),""),"")))</f>
        <v/>
      </c>
      <c r="J929" s="300"/>
      <c r="K929" s="300"/>
      <c r="L929" s="300"/>
      <c r="M929" s="302"/>
    </row>
    <row r="930" spans="1:13" ht="9.9499999999999993" hidden="1" customHeight="1" x14ac:dyDescent="0.2">
      <c r="A930" s="301"/>
      <c r="B930" s="300"/>
      <c r="C930" s="305" t="str">
        <f>IF(ISBLANK($J$1506),"",IF(ISBLANK($L$1506),"",IF(Mar!$E57&gt;=$J$1506,IF(Mar!$E57&lt;=$L$1506,IF(ISBLANK(Mar!G57),"",Mar!G57),""),"")))</f>
        <v/>
      </c>
      <c r="D930" s="305"/>
      <c r="E930" s="305" t="str">
        <f>IF(ISBLANK($J$1506),"",IF(ISBLANK($L$1506),"",IF(Mar!$E57&gt;=$J$1506,IF(Mar!$E57&lt;=$L$1506,IF(ISBLANK(Mar!R57),"",Mar!R57),""),"")))</f>
        <v/>
      </c>
      <c r="F930" s="307" t="str">
        <f>IF(ISBLANK($J$1506),"",IF(ISBLANK($L$1506),"",IF(Mar!$E57&gt;=$J$1506,IF(Mar!$E57&lt;=$L$1506,IF(ISBLANK(Mar!S57),"",Mar!S57),""),"")))</f>
        <v/>
      </c>
      <c r="G930" s="308" t="str">
        <f t="shared" si="58"/>
        <v/>
      </c>
      <c r="H930" s="309" t="str">
        <f t="shared" si="59"/>
        <v/>
      </c>
      <c r="I930" s="310" t="str">
        <f>IF(ISBLANK($J$1506),"",IF(ISBLANK($L$1506),"",IF(Mar!$E57&gt;=$J$1506,IF(Mar!$E57&lt;=$L$1506,COUNTIF(Mar!L57:L57,"&gt;=0"),""),"")))</f>
        <v/>
      </c>
      <c r="J930" s="300"/>
      <c r="K930" s="300"/>
      <c r="L930" s="300"/>
      <c r="M930" s="302"/>
    </row>
    <row r="931" spans="1:13" ht="9.9499999999999993" hidden="1" customHeight="1" x14ac:dyDescent="0.2">
      <c r="A931" s="301"/>
      <c r="B931" s="300"/>
      <c r="C931" s="305" t="str">
        <f>IF(ISBLANK($J$1506),"",IF(ISBLANK($L$1506),"",IF(Mar!$E58&gt;=$J$1506,IF(Mar!$E58&lt;=$L$1506,IF(ISBLANK(Mar!G58),"",Mar!G58),""),"")))</f>
        <v/>
      </c>
      <c r="D931" s="305"/>
      <c r="E931" s="305" t="str">
        <f>IF(ISBLANK($J$1506),"",IF(ISBLANK($L$1506),"",IF(Mar!$E58&gt;=$J$1506,IF(Mar!$E58&lt;=$L$1506,IF(ISBLANK(Mar!R58),"",Mar!R58),""),"")))</f>
        <v/>
      </c>
      <c r="F931" s="307" t="str">
        <f>IF(ISBLANK($J$1506),"",IF(ISBLANK($L$1506),"",IF(Mar!$E58&gt;=$J$1506,IF(Mar!$E58&lt;=$L$1506,IF(ISBLANK(Mar!S58),"",Mar!S58),""),"")))</f>
        <v/>
      </c>
      <c r="G931" s="308" t="str">
        <f t="shared" si="58"/>
        <v/>
      </c>
      <c r="H931" s="309" t="str">
        <f t="shared" si="59"/>
        <v/>
      </c>
      <c r="I931" s="310" t="str">
        <f>IF(ISBLANK($J$1506),"",IF(ISBLANK($L$1506),"",IF(Mar!$E58&gt;=$J$1506,IF(Mar!$E58&lt;=$L$1506,COUNTIF(Mar!L58:L58,"&gt;=0"),""),"")))</f>
        <v/>
      </c>
      <c r="J931" s="300"/>
      <c r="K931" s="300"/>
      <c r="L931" s="300"/>
      <c r="M931" s="302"/>
    </row>
    <row r="932" spans="1:13" ht="9.9499999999999993" hidden="1" customHeight="1" x14ac:dyDescent="0.2">
      <c r="A932" s="301"/>
      <c r="B932" s="300"/>
      <c r="C932" s="305" t="str">
        <f>IF(ISBLANK($J$1506),"",IF(ISBLANK($L$1506),"",IF(Mar!$E59&gt;=$J$1506,IF(Mar!$E59&lt;=$L$1506,IF(ISBLANK(Mar!G59),"",Mar!G59),""),"")))</f>
        <v/>
      </c>
      <c r="D932" s="305"/>
      <c r="E932" s="305" t="str">
        <f>IF(ISBLANK($J$1506),"",IF(ISBLANK($L$1506),"",IF(Mar!$E59&gt;=$J$1506,IF(Mar!$E59&lt;=$L$1506,IF(ISBLANK(Mar!R59),"",Mar!R59),""),"")))</f>
        <v/>
      </c>
      <c r="F932" s="307" t="str">
        <f>IF(ISBLANK($J$1506),"",IF(ISBLANK($L$1506),"",IF(Mar!$E59&gt;=$J$1506,IF(Mar!$E59&lt;=$L$1506,IF(ISBLANK(Mar!S59),"",Mar!S59),""),"")))</f>
        <v/>
      </c>
      <c r="G932" s="308" t="str">
        <f t="shared" si="58"/>
        <v/>
      </c>
      <c r="H932" s="309" t="str">
        <f t="shared" si="59"/>
        <v/>
      </c>
      <c r="I932" s="310" t="str">
        <f>IF(ISBLANK($J$1506),"",IF(ISBLANK($L$1506),"",IF(Mar!$E59&gt;=$J$1506,IF(Mar!$E59&lt;=$L$1506,COUNTIF(Mar!L59:L59,"&gt;=0"),""),"")))</f>
        <v/>
      </c>
      <c r="J932" s="300"/>
      <c r="K932" s="300"/>
      <c r="L932" s="300"/>
      <c r="M932" s="302"/>
    </row>
    <row r="933" spans="1:13" ht="9.9499999999999993" hidden="1" customHeight="1" x14ac:dyDescent="0.2">
      <c r="A933" s="301"/>
      <c r="B933" s="300"/>
      <c r="C933" s="305" t="str">
        <f>IF(ISBLANK($J$1506),"",IF(ISBLANK($L$1506),"",IF(Mar!$E60&gt;=$J$1506,IF(Mar!$E60&lt;=$L$1506,IF(ISBLANK(Mar!G60),"",Mar!G60),""),"")))</f>
        <v/>
      </c>
      <c r="D933" s="305"/>
      <c r="E933" s="305" t="str">
        <f>IF(ISBLANK($J$1506),"",IF(ISBLANK($L$1506),"",IF(Mar!$E60&gt;=$J$1506,IF(Mar!$E60&lt;=$L$1506,IF(ISBLANK(Mar!R60),"",Mar!R60),""),"")))</f>
        <v/>
      </c>
      <c r="F933" s="307" t="str">
        <f>IF(ISBLANK($J$1506),"",IF(ISBLANK($L$1506),"",IF(Mar!$E60&gt;=$J$1506,IF(Mar!$E60&lt;=$L$1506,IF(ISBLANK(Mar!S60),"",Mar!S60),""),"")))</f>
        <v/>
      </c>
      <c r="G933" s="308" t="str">
        <f t="shared" si="58"/>
        <v/>
      </c>
      <c r="H933" s="309" t="str">
        <f t="shared" si="59"/>
        <v/>
      </c>
      <c r="I933" s="310" t="str">
        <f>IF(ISBLANK($J$1506),"",IF(ISBLANK($L$1506),"",IF(Mar!$E60&gt;=$J$1506,IF(Mar!$E60&lt;=$L$1506,COUNTIF(Mar!L60:L60,"&gt;=0"),""),"")))</f>
        <v/>
      </c>
      <c r="J933" s="300"/>
      <c r="K933" s="300"/>
      <c r="L933" s="300"/>
      <c r="M933" s="302"/>
    </row>
    <row r="934" spans="1:13" ht="9.9499999999999993" hidden="1" customHeight="1" x14ac:dyDescent="0.2">
      <c r="A934" s="301"/>
      <c r="B934" s="300"/>
      <c r="C934" s="305" t="str">
        <f>IF(ISBLANK($J$1506),"",IF(ISBLANK($L$1506),"",IF(Mar!$E61&gt;=$J$1506,IF(Mar!$E61&lt;=$L$1506,IF(ISBLANK(Mar!G61),"",Mar!G61),""),"")))</f>
        <v/>
      </c>
      <c r="D934" s="305"/>
      <c r="E934" s="305" t="str">
        <f>IF(ISBLANK($J$1506),"",IF(ISBLANK($L$1506),"",IF(Mar!$E61&gt;=$J$1506,IF(Mar!$E61&lt;=$L$1506,IF(ISBLANK(Mar!R61),"",Mar!R61),""),"")))</f>
        <v/>
      </c>
      <c r="F934" s="307" t="str">
        <f>IF(ISBLANK($J$1506),"",IF(ISBLANK($L$1506),"",IF(Mar!$E61&gt;=$J$1506,IF(Mar!$E61&lt;=$L$1506,IF(ISBLANK(Mar!S61),"",Mar!S61),""),"")))</f>
        <v/>
      </c>
      <c r="G934" s="308" t="str">
        <f t="shared" si="58"/>
        <v/>
      </c>
      <c r="H934" s="309" t="str">
        <f t="shared" si="59"/>
        <v/>
      </c>
      <c r="I934" s="310" t="str">
        <f>IF(ISBLANK($J$1506),"",IF(ISBLANK($L$1506),"",IF(Mar!$E61&gt;=$J$1506,IF(Mar!$E61&lt;=$L$1506,COUNTIF(Mar!L61:L61,"&gt;=0"),""),"")))</f>
        <v/>
      </c>
      <c r="J934" s="300"/>
      <c r="K934" s="300"/>
      <c r="L934" s="300"/>
      <c r="M934" s="302"/>
    </row>
    <row r="935" spans="1:13" ht="9.9499999999999993" hidden="1" customHeight="1" x14ac:dyDescent="0.2">
      <c r="A935" s="301"/>
      <c r="B935" s="300"/>
      <c r="C935" s="305" t="str">
        <f>IF(ISBLANK($J$1506),"",IF(ISBLANK($L$1506),"",IF(Mar!$E62&gt;=$J$1506,IF(Mar!$E62&lt;=$L$1506,IF(ISBLANK(Mar!G62),"",Mar!G62),""),"")))</f>
        <v/>
      </c>
      <c r="D935" s="305"/>
      <c r="E935" s="305" t="str">
        <f>IF(ISBLANK($J$1506),"",IF(ISBLANK($L$1506),"",IF(Mar!$E62&gt;=$J$1506,IF(Mar!$E62&lt;=$L$1506,IF(ISBLANK(Mar!R62),"",Mar!R62),""),"")))</f>
        <v/>
      </c>
      <c r="F935" s="307" t="str">
        <f>IF(ISBLANK($J$1506),"",IF(ISBLANK($L$1506),"",IF(Mar!$E62&gt;=$J$1506,IF(Mar!$E62&lt;=$L$1506,IF(ISBLANK(Mar!S62),"",Mar!S62),""),"")))</f>
        <v/>
      </c>
      <c r="G935" s="308" t="str">
        <f t="shared" si="58"/>
        <v/>
      </c>
      <c r="H935" s="309" t="str">
        <f t="shared" si="59"/>
        <v/>
      </c>
      <c r="I935" s="310" t="str">
        <f>IF(ISBLANK($J$1506),"",IF(ISBLANK($L$1506),"",IF(Mar!$E62&gt;=$J$1506,IF(Mar!$E62&lt;=$L$1506,COUNTIF(Mar!L62:L62,"&gt;=0"),""),"")))</f>
        <v/>
      </c>
      <c r="J935" s="300"/>
      <c r="K935" s="300"/>
      <c r="L935" s="300"/>
      <c r="M935" s="302"/>
    </row>
    <row r="936" spans="1:13" ht="9.9499999999999993" hidden="1" customHeight="1" x14ac:dyDescent="0.2">
      <c r="A936" s="301"/>
      <c r="B936" s="300"/>
      <c r="C936" s="305" t="str">
        <f>IF(ISBLANK($J$1506),"",IF(ISBLANK($L$1506),"",IF(Mar!$E63&gt;=$J$1506,IF(Mar!$E63&lt;=$L$1506,IF(ISBLANK(Mar!G63),"",Mar!G63),""),"")))</f>
        <v/>
      </c>
      <c r="D936" s="305"/>
      <c r="E936" s="305" t="str">
        <f>IF(ISBLANK($J$1506),"",IF(ISBLANK($L$1506),"",IF(Mar!$E63&gt;=$J$1506,IF(Mar!$E63&lt;=$L$1506,IF(ISBLANK(Mar!R63),"",Mar!R63),""),"")))</f>
        <v/>
      </c>
      <c r="F936" s="307" t="str">
        <f>IF(ISBLANK($J$1506),"",IF(ISBLANK($L$1506),"",IF(Mar!$E63&gt;=$J$1506,IF(Mar!$E63&lt;=$L$1506,IF(ISBLANK(Mar!S63),"",Mar!S63),""),"")))</f>
        <v/>
      </c>
      <c r="G936" s="308" t="str">
        <f t="shared" si="58"/>
        <v/>
      </c>
      <c r="H936" s="309" t="str">
        <f t="shared" si="59"/>
        <v/>
      </c>
      <c r="I936" s="310" t="str">
        <f>IF(ISBLANK($J$1506),"",IF(ISBLANK($L$1506),"",IF(Mar!$E63&gt;=$J$1506,IF(Mar!$E63&lt;=$L$1506,COUNTIF(Mar!L63:L63,"&gt;=0"),""),"")))</f>
        <v/>
      </c>
      <c r="J936" s="300"/>
      <c r="K936" s="300"/>
      <c r="L936" s="300"/>
      <c r="M936" s="302"/>
    </row>
    <row r="937" spans="1:13" ht="9.9499999999999993" hidden="1" customHeight="1" x14ac:dyDescent="0.2">
      <c r="A937" s="301"/>
      <c r="B937" s="300"/>
      <c r="C937" s="305" t="str">
        <f>IF(ISBLANK($J$1506),"",IF(ISBLANK($L$1506),"",IF(Mar!$E64&gt;=$J$1506,IF(Mar!$E64&lt;=$L$1506,IF(ISBLANK(Mar!G64),"",Mar!G64),""),"")))</f>
        <v/>
      </c>
      <c r="D937" s="305"/>
      <c r="E937" s="305" t="str">
        <f>IF(ISBLANK($J$1506),"",IF(ISBLANK($L$1506),"",IF(Mar!$E64&gt;=$J$1506,IF(Mar!$E64&lt;=$L$1506,IF(ISBLANK(Mar!R64),"",Mar!R64),""),"")))</f>
        <v/>
      </c>
      <c r="F937" s="307" t="str">
        <f>IF(ISBLANK($J$1506),"",IF(ISBLANK($L$1506),"",IF(Mar!$E64&gt;=$J$1506,IF(Mar!$E64&lt;=$L$1506,IF(ISBLANK(Mar!S64),"",Mar!S64),""),"")))</f>
        <v/>
      </c>
      <c r="G937" s="308" t="str">
        <f t="shared" si="58"/>
        <v/>
      </c>
      <c r="H937" s="309" t="str">
        <f t="shared" si="59"/>
        <v/>
      </c>
      <c r="I937" s="310" t="str">
        <f>IF(ISBLANK($J$1506),"",IF(ISBLANK($L$1506),"",IF(Mar!$E64&gt;=$J$1506,IF(Mar!$E64&lt;=$L$1506,COUNTIF(Mar!L64:L64,"&gt;=0"),""),"")))</f>
        <v/>
      </c>
      <c r="J937" s="300"/>
      <c r="K937" s="300"/>
      <c r="L937" s="300"/>
      <c r="M937" s="302"/>
    </row>
    <row r="938" spans="1:13" ht="9.9499999999999993" hidden="1" customHeight="1" x14ac:dyDescent="0.2">
      <c r="A938" s="301"/>
      <c r="B938" s="300"/>
      <c r="C938" s="305" t="str">
        <f>IF(ISBLANK($J$1506),"",IF(ISBLANK($L$1506),"",IF(Mar!$E65&gt;=$J$1506,IF(Mar!$E65&lt;=$L$1506,IF(ISBLANK(Mar!G65),"",Mar!G65),""),"")))</f>
        <v/>
      </c>
      <c r="D938" s="305"/>
      <c r="E938" s="305" t="str">
        <f>IF(ISBLANK($J$1506),"",IF(ISBLANK($L$1506),"",IF(Mar!$E65&gt;=$J$1506,IF(Mar!$E65&lt;=$L$1506,IF(ISBLANK(Mar!R65),"",Mar!R65),""),"")))</f>
        <v/>
      </c>
      <c r="F938" s="307" t="str">
        <f>IF(ISBLANK($J$1506),"",IF(ISBLANK($L$1506),"",IF(Mar!$E65&gt;=$J$1506,IF(Mar!$E65&lt;=$L$1506,IF(ISBLANK(Mar!S65),"",Mar!S65),""),"")))</f>
        <v/>
      </c>
      <c r="G938" s="308" t="str">
        <f t="shared" si="58"/>
        <v/>
      </c>
      <c r="H938" s="309" t="str">
        <f t="shared" si="59"/>
        <v/>
      </c>
      <c r="I938" s="310" t="str">
        <f>IF(ISBLANK($J$1506),"",IF(ISBLANK($L$1506),"",IF(Mar!$E65&gt;=$J$1506,IF(Mar!$E65&lt;=$L$1506,COUNTIF(Mar!L65:L65,"&gt;=0"),""),"")))</f>
        <v/>
      </c>
      <c r="J938" s="300"/>
      <c r="K938" s="300"/>
      <c r="L938" s="300"/>
      <c r="M938" s="302"/>
    </row>
    <row r="939" spans="1:13" ht="9.9499999999999993" hidden="1" customHeight="1" x14ac:dyDescent="0.2">
      <c r="A939" s="301"/>
      <c r="B939" s="300"/>
      <c r="C939" s="305" t="str">
        <f>IF(ISBLANK($J$1506),"",IF(ISBLANK($L$1506),"",IF(Mar!$E66&gt;=$J$1506,IF(Mar!$E66&lt;=$L$1506,IF(ISBLANK(Mar!G66),"",Mar!G66),""),"")))</f>
        <v/>
      </c>
      <c r="D939" s="305"/>
      <c r="E939" s="305" t="str">
        <f>IF(ISBLANK($J$1506),"",IF(ISBLANK($L$1506),"",IF(Mar!$E66&gt;=$J$1506,IF(Mar!$E66&lt;=$L$1506,IF(ISBLANK(Mar!R66),"",Mar!R66),""),"")))</f>
        <v/>
      </c>
      <c r="F939" s="307" t="str">
        <f>IF(ISBLANK($J$1506),"",IF(ISBLANK($L$1506),"",IF(Mar!$E66&gt;=$J$1506,IF(Mar!$E66&lt;=$L$1506,IF(ISBLANK(Mar!S66),"",Mar!S66),""),"")))</f>
        <v/>
      </c>
      <c r="G939" s="308" t="str">
        <f t="shared" si="58"/>
        <v/>
      </c>
      <c r="H939" s="309" t="str">
        <f t="shared" si="59"/>
        <v/>
      </c>
      <c r="I939" s="310" t="str">
        <f>IF(ISBLANK($J$1506),"",IF(ISBLANK($L$1506),"",IF(Mar!$E66&gt;=$J$1506,IF(Mar!$E66&lt;=$L$1506,COUNTIF(Mar!L66:L66,"&gt;=0"),""),"")))</f>
        <v/>
      </c>
      <c r="J939" s="300"/>
      <c r="K939" s="300"/>
      <c r="L939" s="300"/>
      <c r="M939" s="302"/>
    </row>
    <row r="940" spans="1:13" ht="9.9499999999999993" hidden="1" customHeight="1" x14ac:dyDescent="0.2">
      <c r="A940" s="301"/>
      <c r="B940" s="300"/>
      <c r="C940" s="305" t="str">
        <f>IF(ISBLANK($J$1506),"",IF(ISBLANK($L$1506),"",IF(Mar!$E67&gt;=$J$1506,IF(Mar!$E67&lt;=$L$1506,IF(ISBLANK(Mar!G67),"",Mar!G67),""),"")))</f>
        <v/>
      </c>
      <c r="D940" s="305"/>
      <c r="E940" s="305" t="str">
        <f>IF(ISBLANK($J$1506),"",IF(ISBLANK($L$1506),"",IF(Mar!$E67&gt;=$J$1506,IF(Mar!$E67&lt;=$L$1506,IF(ISBLANK(Mar!R67),"",Mar!R67),""),"")))</f>
        <v/>
      </c>
      <c r="F940" s="307" t="str">
        <f>IF(ISBLANK($J$1506),"",IF(ISBLANK($L$1506),"",IF(Mar!$E67&gt;=$J$1506,IF(Mar!$E67&lt;=$L$1506,IF(ISBLANK(Mar!S67),"",Mar!S67),""),"")))</f>
        <v/>
      </c>
      <c r="G940" s="308" t="str">
        <f t="shared" si="58"/>
        <v/>
      </c>
      <c r="H940" s="309" t="str">
        <f t="shared" si="59"/>
        <v/>
      </c>
      <c r="I940" s="310" t="str">
        <f>IF(ISBLANK($J$1506),"",IF(ISBLANK($L$1506),"",IF(Mar!$E67&gt;=$J$1506,IF(Mar!$E67&lt;=$L$1506,COUNTIF(Mar!L67:L67,"&gt;=0"),""),"")))</f>
        <v/>
      </c>
      <c r="J940" s="300"/>
      <c r="K940" s="300"/>
      <c r="L940" s="300"/>
      <c r="M940" s="302"/>
    </row>
    <row r="941" spans="1:13" ht="9.9499999999999993" hidden="1" customHeight="1" x14ac:dyDescent="0.2">
      <c r="A941" s="301"/>
      <c r="B941" s="300"/>
      <c r="C941" s="305" t="str">
        <f>IF(ISBLANK($J$1506),"",IF(ISBLANK($L$1506),"",IF(Mar!$E68&gt;=$J$1506,IF(Mar!$E68&lt;=$L$1506,IF(ISBLANK(Mar!G68),"",Mar!G68),""),"")))</f>
        <v/>
      </c>
      <c r="D941" s="305"/>
      <c r="E941" s="305" t="str">
        <f>IF(ISBLANK($J$1506),"",IF(ISBLANK($L$1506),"",IF(Mar!$E68&gt;=$J$1506,IF(Mar!$E68&lt;=$L$1506,IF(ISBLANK(Mar!R68),"",Mar!R68),""),"")))</f>
        <v/>
      </c>
      <c r="F941" s="307" t="str">
        <f>IF(ISBLANK($J$1506),"",IF(ISBLANK($L$1506),"",IF(Mar!$E68&gt;=$J$1506,IF(Mar!$E68&lt;=$L$1506,IF(ISBLANK(Mar!S68),"",Mar!S68),""),"")))</f>
        <v/>
      </c>
      <c r="G941" s="308" t="str">
        <f t="shared" si="58"/>
        <v/>
      </c>
      <c r="H941" s="309" t="str">
        <f t="shared" si="59"/>
        <v/>
      </c>
      <c r="I941" s="310" t="str">
        <f>IF(ISBLANK($J$1506),"",IF(ISBLANK($L$1506),"",IF(Mar!$E68&gt;=$J$1506,IF(Mar!$E68&lt;=$L$1506,COUNTIF(Mar!L68:L68,"&gt;=0"),""),"")))</f>
        <v/>
      </c>
      <c r="J941" s="300"/>
      <c r="K941" s="300"/>
      <c r="L941" s="300"/>
      <c r="M941" s="302"/>
    </row>
    <row r="942" spans="1:13" ht="9.9499999999999993" hidden="1" customHeight="1" x14ac:dyDescent="0.2">
      <c r="A942" s="301"/>
      <c r="B942" s="300"/>
      <c r="C942" s="305" t="str">
        <f>IF(ISBLANK($J$1506),"",IF(ISBLANK($L$1506),"",IF(Mar!$E69&gt;=$J$1506,IF(Mar!$E69&lt;=$L$1506,IF(ISBLANK(Mar!G69),"",Mar!G69),""),"")))</f>
        <v/>
      </c>
      <c r="D942" s="305"/>
      <c r="E942" s="305" t="str">
        <f>IF(ISBLANK($J$1506),"",IF(ISBLANK($L$1506),"",IF(Mar!$E69&gt;=$J$1506,IF(Mar!$E69&lt;=$L$1506,IF(ISBLANK(Mar!R69),"",Mar!R69),""),"")))</f>
        <v/>
      </c>
      <c r="F942" s="307" t="str">
        <f>IF(ISBLANK($J$1506),"",IF(ISBLANK($L$1506),"",IF(Mar!$E69&gt;=$J$1506,IF(Mar!$E69&lt;=$L$1506,IF(ISBLANK(Mar!S69),"",Mar!S69),""),"")))</f>
        <v/>
      </c>
      <c r="G942" s="308" t="str">
        <f t="shared" si="58"/>
        <v/>
      </c>
      <c r="H942" s="309" t="str">
        <f t="shared" si="59"/>
        <v/>
      </c>
      <c r="I942" s="310" t="str">
        <f>IF(ISBLANK($J$1506),"",IF(ISBLANK($L$1506),"",IF(Mar!$E69&gt;=$J$1506,IF(Mar!$E69&lt;=$L$1506,COUNTIF(Mar!L69:L69,"&gt;=0"),""),"")))</f>
        <v/>
      </c>
      <c r="J942" s="300"/>
      <c r="K942" s="300"/>
      <c r="L942" s="300"/>
      <c r="M942" s="302"/>
    </row>
    <row r="943" spans="1:13" ht="9.9499999999999993" hidden="1" customHeight="1" x14ac:dyDescent="0.2">
      <c r="A943" s="301"/>
      <c r="B943" s="300"/>
      <c r="C943" s="305" t="str">
        <f>IF(ISBLANK($J$1506),"",IF(ISBLANK($L$1506),"",IF(Mar!$E70&gt;=$J$1506,IF(Mar!$E70&lt;=$L$1506,IF(ISBLANK(Mar!G70),"",Mar!G70),""),"")))</f>
        <v/>
      </c>
      <c r="D943" s="305"/>
      <c r="E943" s="305" t="str">
        <f>IF(ISBLANK($J$1506),"",IF(ISBLANK($L$1506),"",IF(Mar!$E70&gt;=$J$1506,IF(Mar!$E70&lt;=$L$1506,IF(ISBLANK(Mar!R70),"",Mar!R70),""),"")))</f>
        <v/>
      </c>
      <c r="F943" s="307" t="str">
        <f>IF(ISBLANK($J$1506),"",IF(ISBLANK($L$1506),"",IF(Mar!$E70&gt;=$J$1506,IF(Mar!$E70&lt;=$L$1506,IF(ISBLANK(Mar!S70),"",Mar!S70),""),"")))</f>
        <v/>
      </c>
      <c r="G943" s="308" t="str">
        <f t="shared" si="58"/>
        <v/>
      </c>
      <c r="H943" s="309" t="str">
        <f t="shared" si="59"/>
        <v/>
      </c>
      <c r="I943" s="310" t="str">
        <f>IF(ISBLANK($J$1506),"",IF(ISBLANK($L$1506),"",IF(Mar!$E70&gt;=$J$1506,IF(Mar!$E70&lt;=$L$1506,COUNTIF(Mar!L70:L70,"&gt;=0"),""),"")))</f>
        <v/>
      </c>
      <c r="J943" s="300"/>
      <c r="K943" s="300"/>
      <c r="L943" s="300"/>
      <c r="M943" s="302"/>
    </row>
    <row r="944" spans="1:13" ht="9.9499999999999993" hidden="1" customHeight="1" x14ac:dyDescent="0.2">
      <c r="A944" s="301"/>
      <c r="B944" s="300"/>
      <c r="C944" s="305" t="str">
        <f>IF(ISBLANK($J$1506),"",IF(ISBLANK($L$1506),"",IF(Mar!$E71&gt;=$J$1506,IF(Mar!$E71&lt;=$L$1506,IF(ISBLANK(Mar!G71),"",Mar!G71),""),"")))</f>
        <v/>
      </c>
      <c r="D944" s="305"/>
      <c r="E944" s="305" t="str">
        <f>IF(ISBLANK($J$1506),"",IF(ISBLANK($L$1506),"",IF(Mar!$E71&gt;=$J$1506,IF(Mar!$E71&lt;=$L$1506,IF(ISBLANK(Mar!R71),"",Mar!R71),""),"")))</f>
        <v/>
      </c>
      <c r="F944" s="307" t="str">
        <f>IF(ISBLANK($J$1506),"",IF(ISBLANK($L$1506),"",IF(Mar!$E71&gt;=$J$1506,IF(Mar!$E71&lt;=$L$1506,IF(ISBLANK(Mar!S71),"",Mar!S71),""),"")))</f>
        <v/>
      </c>
      <c r="G944" s="308" t="str">
        <f t="shared" si="58"/>
        <v/>
      </c>
      <c r="H944" s="309" t="str">
        <f t="shared" si="59"/>
        <v/>
      </c>
      <c r="I944" s="310" t="str">
        <f>IF(ISBLANK($J$1506),"",IF(ISBLANK($L$1506),"",IF(Mar!$E71&gt;=$J$1506,IF(Mar!$E71&lt;=$L$1506,COUNTIF(Mar!L71:L71,"&gt;=0"),""),"")))</f>
        <v/>
      </c>
      <c r="J944" s="300"/>
      <c r="K944" s="300"/>
      <c r="L944" s="300"/>
      <c r="M944" s="302"/>
    </row>
    <row r="945" spans="1:13" ht="9.9499999999999993" hidden="1" customHeight="1" x14ac:dyDescent="0.2">
      <c r="A945" s="301"/>
      <c r="B945" s="300"/>
      <c r="C945" s="305" t="str">
        <f>IF(ISBLANK($J$1506),"",IF(ISBLANK($L$1506),"",IF(Mar!$E72&gt;=$J$1506,IF(Mar!$E72&lt;=$L$1506,IF(ISBLANK(Mar!G72),"",Mar!G72),""),"")))</f>
        <v/>
      </c>
      <c r="D945" s="305"/>
      <c r="E945" s="305" t="str">
        <f>IF(ISBLANK($J$1506),"",IF(ISBLANK($L$1506),"",IF(Mar!$E72&gt;=$J$1506,IF(Mar!$E72&lt;=$L$1506,IF(ISBLANK(Mar!R72),"",Mar!R72),""),"")))</f>
        <v/>
      </c>
      <c r="F945" s="307" t="str">
        <f>IF(ISBLANK($J$1506),"",IF(ISBLANK($L$1506),"",IF(Mar!$E72&gt;=$J$1506,IF(Mar!$E72&lt;=$L$1506,IF(ISBLANK(Mar!S72),"",Mar!S72),""),"")))</f>
        <v/>
      </c>
      <c r="G945" s="308" t="str">
        <f t="shared" si="58"/>
        <v/>
      </c>
      <c r="H945" s="309" t="str">
        <f t="shared" si="59"/>
        <v/>
      </c>
      <c r="I945" s="310" t="str">
        <f>IF(ISBLANK($J$1506),"",IF(ISBLANK($L$1506),"",IF(Mar!$E72&gt;=$J$1506,IF(Mar!$E72&lt;=$L$1506,COUNTIF(Mar!L72:L72,"&gt;=0"),""),"")))</f>
        <v/>
      </c>
      <c r="J945" s="300"/>
      <c r="K945" s="300"/>
      <c r="L945" s="300"/>
      <c r="M945" s="302"/>
    </row>
    <row r="946" spans="1:13" ht="9.9499999999999993" hidden="1" customHeight="1" x14ac:dyDescent="0.2">
      <c r="A946" s="301"/>
      <c r="B946" s="300"/>
      <c r="C946" s="305" t="str">
        <f>IF(ISBLANK($J$1506),"",IF(ISBLANK($L$1506),"",IF(Mar!$E73&gt;=$J$1506,IF(Mar!$E73&lt;=$L$1506,IF(ISBLANK(Mar!G73),"",Mar!G73),""),"")))</f>
        <v/>
      </c>
      <c r="D946" s="305"/>
      <c r="E946" s="305" t="str">
        <f>IF(ISBLANK($J$1506),"",IF(ISBLANK($L$1506),"",IF(Mar!$E73&gt;=$J$1506,IF(Mar!$E73&lt;=$L$1506,IF(ISBLANK(Mar!R73),"",Mar!R73),""),"")))</f>
        <v/>
      </c>
      <c r="F946" s="307" t="str">
        <f>IF(ISBLANK($J$1506),"",IF(ISBLANK($L$1506),"",IF(Mar!$E73&gt;=$J$1506,IF(Mar!$E73&lt;=$L$1506,IF(ISBLANK(Mar!S73),"",Mar!S73),""),"")))</f>
        <v/>
      </c>
      <c r="G946" s="308" t="str">
        <f t="shared" si="58"/>
        <v/>
      </c>
      <c r="H946" s="309" t="str">
        <f t="shared" si="59"/>
        <v/>
      </c>
      <c r="I946" s="310" t="str">
        <f>IF(ISBLANK($J$1506),"",IF(ISBLANK($L$1506),"",IF(Mar!$E73&gt;=$J$1506,IF(Mar!$E73&lt;=$L$1506,COUNTIF(Mar!L73:L73,"&gt;=0"),""),"")))</f>
        <v/>
      </c>
      <c r="J946" s="300"/>
      <c r="K946" s="300"/>
      <c r="L946" s="300"/>
      <c r="M946" s="302"/>
    </row>
    <row r="947" spans="1:13" ht="9.9499999999999993" hidden="1" customHeight="1" x14ac:dyDescent="0.2">
      <c r="A947" s="301"/>
      <c r="B947" s="300" t="s">
        <v>126</v>
      </c>
      <c r="C947" s="305" t="str">
        <f>IF(ISBLANK($J$1506),"",IF(ISBLANK($L$1506),"",IF(Apr!$E9&gt;=$J$1506,IF(Apr!$E9&lt;=$L$1506,IF(ISBLANK(Apr!G9),"",Apr!G9),""),"")))</f>
        <v/>
      </c>
      <c r="D947" s="305" t="str">
        <f>IF(ISBLANK($J$1506),"",IF(ISBLANK($L$1506),"",IF(Apr!$E9&gt;=$J$1506,IF(Apr!$E9&lt;=$L$1506,IF(ISBLANK(Apr!I9),"",Apr!I9),""),"")))</f>
        <v/>
      </c>
      <c r="E947" s="305" t="str">
        <f>IF(ISBLANK($J$1506),"",IF(ISBLANK($L$1506),"",IF(Apr!$E9&gt;=$J$1506,IF(Apr!$E9&lt;=$L$1506,IF(ISBLANK(Apr!R9),"",Apr!R9),""),"")))</f>
        <v/>
      </c>
      <c r="F947" s="307" t="str">
        <f>IF(ISBLANK($J$1506),"",IF(ISBLANK($L$1506),"",IF(Apr!$E9&gt;=$J$1506,IF(Apr!$E9&lt;=$L$1506,IF(ISBLANK(Apr!S9),"",Apr!S9),""),"")))</f>
        <v/>
      </c>
      <c r="G947" s="308" t="str">
        <f>IF(ISNUMBER(F947),IF(F947=0,"",IF(E947=0,"",F947/E947)),"")</f>
        <v/>
      </c>
      <c r="H947" s="309" t="str">
        <f>IF(ISNUMBER(G947),IF(G947=0,"",IF(F947=0,"",E947/F947/24)),"")</f>
        <v/>
      </c>
      <c r="I947" s="310" t="str">
        <f>IF(ISBLANK($J$1506),"",IF(ISBLANK($L$1506),"",IF(Apr!$E9&gt;=$J$1506,IF(Apr!$E9&lt;=$L$1506,COUNTIF(Apr!L9:L9,"&gt;=0"),""),"")))</f>
        <v/>
      </c>
      <c r="J947" s="300"/>
      <c r="K947" s="300"/>
      <c r="L947" s="300"/>
      <c r="M947" s="302"/>
    </row>
    <row r="948" spans="1:13" ht="9.9499999999999993" hidden="1" customHeight="1" x14ac:dyDescent="0.2">
      <c r="A948" s="301"/>
      <c r="B948" s="300"/>
      <c r="C948" s="305" t="str">
        <f>IF(ISBLANK($J$1506),"",IF(ISBLANK($L$1506),"",IF(Apr!$E10&gt;=$J$1506,IF(Apr!$E10&lt;=$L$1506,IF(ISBLANK(Apr!G10),"",Apr!G10),""),"")))</f>
        <v/>
      </c>
      <c r="D948" s="305" t="str">
        <f>IF(ISBLANK($J$1506),"",IF(ISBLANK($L$1506),"",IF(Apr!$E10&gt;=$J$1506,IF(Apr!$E10&lt;=$L$1506,IF(ISBLANK(Apr!I10),"",Apr!I10),""),"")))</f>
        <v/>
      </c>
      <c r="E948" s="305" t="str">
        <f>IF(ISBLANK($J$1506),"",IF(ISBLANK($L$1506),"",IF(Apr!$E10&gt;=$J$1506,IF(Apr!$E10&lt;=$L$1506,IF(ISBLANK(Apr!R10),"",Apr!R10),""),"")))</f>
        <v/>
      </c>
      <c r="F948" s="307" t="str">
        <f>IF(ISBLANK($J$1506),"",IF(ISBLANK($L$1506),"",IF(Apr!$E10&gt;=$J$1506,IF(Apr!$E10&lt;=$L$1506,IF(ISBLANK(Apr!S10),"",Apr!S10),""),"")))</f>
        <v/>
      </c>
      <c r="G948" s="308" t="str">
        <f t="shared" ref="G948:G977" si="60">IF(ISNUMBER(F948),IF(F948=0,"",IF(E948=0,"",F948/E948)),"")</f>
        <v/>
      </c>
      <c r="H948" s="309" t="str">
        <f t="shared" ref="H948:H977" si="61">IF(ISNUMBER(G948),IF(G948=0,"",IF(F948=0,"",E948/F948/24)),"")</f>
        <v/>
      </c>
      <c r="I948" s="310" t="str">
        <f>IF(ISBLANK($J$1506),"",IF(ISBLANK($L$1506),"",IF(Apr!$E10&gt;=$J$1506,IF(Apr!$E10&lt;=$L$1506,COUNTIF(Apr!L10:L10,"&gt;=0"),""),"")))</f>
        <v/>
      </c>
      <c r="J948" s="300"/>
      <c r="K948" s="300"/>
      <c r="L948" s="300"/>
      <c r="M948" s="302"/>
    </row>
    <row r="949" spans="1:13" ht="9.9499999999999993" hidden="1" customHeight="1" x14ac:dyDescent="0.2">
      <c r="A949" s="301"/>
      <c r="B949" s="300"/>
      <c r="C949" s="305" t="str">
        <f>IF(ISBLANK($J$1506),"",IF(ISBLANK($L$1506),"",IF(Apr!$E11&gt;=$J$1506,IF(Apr!$E11&lt;=$L$1506,IF(ISBLANK(Apr!G11),"",Apr!G11),""),"")))</f>
        <v/>
      </c>
      <c r="D949" s="305" t="str">
        <f>IF(ISBLANK($J$1506),"",IF(ISBLANK($L$1506),"",IF(Apr!$E11&gt;=$J$1506,IF(Apr!$E11&lt;=$L$1506,IF(ISBLANK(Apr!I11),"",Apr!I11),""),"")))</f>
        <v/>
      </c>
      <c r="E949" s="305" t="str">
        <f>IF(ISBLANK($J$1506),"",IF(ISBLANK($L$1506),"",IF(Apr!$E11&gt;=$J$1506,IF(Apr!$E11&lt;=$L$1506,IF(ISBLANK(Apr!R11),"",Apr!R11),""),"")))</f>
        <v/>
      </c>
      <c r="F949" s="307" t="str">
        <f>IF(ISBLANK($J$1506),"",IF(ISBLANK($L$1506),"",IF(Apr!$E11&gt;=$J$1506,IF(Apr!$E11&lt;=$L$1506,IF(ISBLANK(Apr!S11),"",Apr!S11),""),"")))</f>
        <v/>
      </c>
      <c r="G949" s="308" t="str">
        <f t="shared" si="60"/>
        <v/>
      </c>
      <c r="H949" s="309" t="str">
        <f t="shared" si="61"/>
        <v/>
      </c>
      <c r="I949" s="310" t="str">
        <f>IF(ISBLANK($J$1506),"",IF(ISBLANK($L$1506),"",IF(Apr!$E11&gt;=$J$1506,IF(Apr!$E11&lt;=$L$1506,COUNTIF(Apr!L11:L11,"&gt;=0"),""),"")))</f>
        <v/>
      </c>
      <c r="J949" s="300"/>
      <c r="K949" s="300"/>
      <c r="L949" s="300"/>
      <c r="M949" s="302"/>
    </row>
    <row r="950" spans="1:13" ht="9.9499999999999993" hidden="1" customHeight="1" x14ac:dyDescent="0.2">
      <c r="A950" s="301"/>
      <c r="B950" s="300"/>
      <c r="C950" s="305" t="str">
        <f>IF(ISBLANK($J$1506),"",IF(ISBLANK($L$1506),"",IF(Apr!$E12&gt;=$J$1506,IF(Apr!$E12&lt;=$L$1506,IF(ISBLANK(Apr!G12),"",Apr!G12),""),"")))</f>
        <v/>
      </c>
      <c r="D950" s="305" t="str">
        <f>IF(ISBLANK($J$1506),"",IF(ISBLANK($L$1506),"",IF(Apr!$E12&gt;=$J$1506,IF(Apr!$E12&lt;=$L$1506,IF(ISBLANK(Apr!I12),"",Apr!I12),""),"")))</f>
        <v/>
      </c>
      <c r="E950" s="305" t="str">
        <f>IF(ISBLANK($J$1506),"",IF(ISBLANK($L$1506),"",IF(Apr!$E12&gt;=$J$1506,IF(Apr!$E12&lt;=$L$1506,IF(ISBLANK(Apr!R12),"",Apr!R12),""),"")))</f>
        <v/>
      </c>
      <c r="F950" s="307" t="str">
        <f>IF(ISBLANK($J$1506),"",IF(ISBLANK($L$1506),"",IF(Apr!$E12&gt;=$J$1506,IF(Apr!$E12&lt;=$L$1506,IF(ISBLANK(Apr!S12),"",Apr!S12),""),"")))</f>
        <v/>
      </c>
      <c r="G950" s="308" t="str">
        <f t="shared" si="60"/>
        <v/>
      </c>
      <c r="H950" s="309" t="str">
        <f t="shared" si="61"/>
        <v/>
      </c>
      <c r="I950" s="310" t="str">
        <f>IF(ISBLANK($J$1506),"",IF(ISBLANK($L$1506),"",IF(Apr!$E12&gt;=$J$1506,IF(Apr!$E12&lt;=$L$1506,COUNTIF(Apr!L12:L12,"&gt;=0"),""),"")))</f>
        <v/>
      </c>
      <c r="J950" s="300"/>
      <c r="K950" s="300"/>
      <c r="L950" s="300"/>
      <c r="M950" s="302"/>
    </row>
    <row r="951" spans="1:13" ht="9.9499999999999993" hidden="1" customHeight="1" x14ac:dyDescent="0.2">
      <c r="A951" s="301"/>
      <c r="B951" s="300"/>
      <c r="C951" s="305" t="str">
        <f>IF(ISBLANK($J$1506),"",IF(ISBLANK($L$1506),"",IF(Apr!$E13&gt;=$J$1506,IF(Apr!$E13&lt;=$L$1506,IF(ISBLANK(Apr!G13),"",Apr!G13),""),"")))</f>
        <v/>
      </c>
      <c r="D951" s="305" t="str">
        <f>IF(ISBLANK($J$1506),"",IF(ISBLANK($L$1506),"",IF(Apr!$E13&gt;=$J$1506,IF(Apr!$E13&lt;=$L$1506,IF(ISBLANK(Apr!I13),"",Apr!I13),""),"")))</f>
        <v/>
      </c>
      <c r="E951" s="305" t="str">
        <f>IF(ISBLANK($J$1506),"",IF(ISBLANK($L$1506),"",IF(Apr!$E13&gt;=$J$1506,IF(Apr!$E13&lt;=$L$1506,IF(ISBLANK(Apr!R13),"",Apr!R13),""),"")))</f>
        <v/>
      </c>
      <c r="F951" s="307" t="str">
        <f>IF(ISBLANK($J$1506),"",IF(ISBLANK($L$1506),"",IF(Apr!$E13&gt;=$J$1506,IF(Apr!$E13&lt;=$L$1506,IF(ISBLANK(Apr!S13),"",Apr!S13),""),"")))</f>
        <v/>
      </c>
      <c r="G951" s="308" t="str">
        <f t="shared" si="60"/>
        <v/>
      </c>
      <c r="H951" s="309" t="str">
        <f t="shared" si="61"/>
        <v/>
      </c>
      <c r="I951" s="310" t="str">
        <f>IF(ISBLANK($J$1506),"",IF(ISBLANK($L$1506),"",IF(Apr!$E13&gt;=$J$1506,IF(Apr!$E13&lt;=$L$1506,COUNTIF(Apr!L13:L13,"&gt;=0"),""),"")))</f>
        <v/>
      </c>
      <c r="J951" s="300"/>
      <c r="K951" s="300"/>
      <c r="L951" s="300"/>
      <c r="M951" s="302"/>
    </row>
    <row r="952" spans="1:13" ht="9.9499999999999993" hidden="1" customHeight="1" x14ac:dyDescent="0.2">
      <c r="A952" s="301"/>
      <c r="B952" s="300"/>
      <c r="C952" s="305" t="str">
        <f>IF(ISBLANK($J$1506),"",IF(ISBLANK($L$1506),"",IF(Apr!$E14&gt;=$J$1506,IF(Apr!$E14&lt;=$L$1506,IF(ISBLANK(Apr!G14),"",Apr!G14),""),"")))</f>
        <v/>
      </c>
      <c r="D952" s="305" t="str">
        <f>IF(ISBLANK($J$1506),"",IF(ISBLANK($L$1506),"",IF(Apr!$E14&gt;=$J$1506,IF(Apr!$E14&lt;=$L$1506,IF(ISBLANK(Apr!I14),"",Apr!I14),""),"")))</f>
        <v/>
      </c>
      <c r="E952" s="305" t="str">
        <f>IF(ISBLANK($J$1506),"",IF(ISBLANK($L$1506),"",IF(Apr!$E14&gt;=$J$1506,IF(Apr!$E14&lt;=$L$1506,IF(ISBLANK(Apr!R14),"",Apr!R14),""),"")))</f>
        <v/>
      </c>
      <c r="F952" s="307" t="str">
        <f>IF(ISBLANK($J$1506),"",IF(ISBLANK($L$1506),"",IF(Apr!$E14&gt;=$J$1506,IF(Apr!$E14&lt;=$L$1506,IF(ISBLANK(Apr!S14),"",Apr!S14),""),"")))</f>
        <v/>
      </c>
      <c r="G952" s="308" t="str">
        <f t="shared" si="60"/>
        <v/>
      </c>
      <c r="H952" s="309" t="str">
        <f t="shared" si="61"/>
        <v/>
      </c>
      <c r="I952" s="310" t="str">
        <f>IF(ISBLANK($J$1506),"",IF(ISBLANK($L$1506),"",IF(Apr!$E14&gt;=$J$1506,IF(Apr!$E14&lt;=$L$1506,COUNTIF(Apr!L14:L14,"&gt;=0"),""),"")))</f>
        <v/>
      </c>
      <c r="J952" s="300"/>
      <c r="K952" s="300"/>
      <c r="L952" s="300"/>
      <c r="M952" s="302"/>
    </row>
    <row r="953" spans="1:13" ht="9.9499999999999993" hidden="1" customHeight="1" x14ac:dyDescent="0.2">
      <c r="A953" s="301"/>
      <c r="B953" s="300"/>
      <c r="C953" s="305" t="str">
        <f>IF(ISBLANK($J$1506),"",IF(ISBLANK($L$1506),"",IF(Apr!$E15&gt;=$J$1506,IF(Apr!$E15&lt;=$L$1506,IF(ISBLANK(Apr!G15),"",Apr!G15),""),"")))</f>
        <v/>
      </c>
      <c r="D953" s="305" t="str">
        <f>IF(ISBLANK($J$1506),"",IF(ISBLANK($L$1506),"",IF(Apr!$E15&gt;=$J$1506,IF(Apr!$E15&lt;=$L$1506,IF(ISBLANK(Apr!I15),"",Apr!I15),""),"")))</f>
        <v/>
      </c>
      <c r="E953" s="305" t="str">
        <f>IF(ISBLANK($J$1506),"",IF(ISBLANK($L$1506),"",IF(Apr!$E15&gt;=$J$1506,IF(Apr!$E15&lt;=$L$1506,IF(ISBLANK(Apr!R15),"",Apr!R15),""),"")))</f>
        <v/>
      </c>
      <c r="F953" s="307" t="str">
        <f>IF(ISBLANK($J$1506),"",IF(ISBLANK($L$1506),"",IF(Apr!$E15&gt;=$J$1506,IF(Apr!$E15&lt;=$L$1506,IF(ISBLANK(Apr!S15),"",Apr!S15),""),"")))</f>
        <v/>
      </c>
      <c r="G953" s="308" t="str">
        <f t="shared" si="60"/>
        <v/>
      </c>
      <c r="H953" s="309" t="str">
        <f t="shared" si="61"/>
        <v/>
      </c>
      <c r="I953" s="310" t="str">
        <f>IF(ISBLANK($J$1506),"",IF(ISBLANK($L$1506),"",IF(Apr!$E15&gt;=$J$1506,IF(Apr!$E15&lt;=$L$1506,COUNTIF(Apr!L15:L15,"&gt;=0"),""),"")))</f>
        <v/>
      </c>
      <c r="J953" s="300"/>
      <c r="K953" s="300"/>
      <c r="L953" s="300"/>
      <c r="M953" s="302"/>
    </row>
    <row r="954" spans="1:13" ht="9.9499999999999993" hidden="1" customHeight="1" x14ac:dyDescent="0.2">
      <c r="A954" s="301"/>
      <c r="B954" s="300"/>
      <c r="C954" s="305" t="str">
        <f>IF(ISBLANK($J$1506),"",IF(ISBLANK($L$1506),"",IF(Apr!$E16&gt;=$J$1506,IF(Apr!$E16&lt;=$L$1506,IF(ISBLANK(Apr!G16),"",Apr!G16),""),"")))</f>
        <v/>
      </c>
      <c r="D954" s="305" t="str">
        <f>IF(ISBLANK($J$1506),"",IF(ISBLANK($L$1506),"",IF(Apr!$E16&gt;=$J$1506,IF(Apr!$E16&lt;=$L$1506,IF(ISBLANK(Apr!I16),"",Apr!I16),""),"")))</f>
        <v/>
      </c>
      <c r="E954" s="305" t="str">
        <f>IF(ISBLANK($J$1506),"",IF(ISBLANK($L$1506),"",IF(Apr!$E16&gt;=$J$1506,IF(Apr!$E16&lt;=$L$1506,IF(ISBLANK(Apr!R16),"",Apr!R16),""),"")))</f>
        <v/>
      </c>
      <c r="F954" s="307" t="str">
        <f>IF(ISBLANK($J$1506),"",IF(ISBLANK($L$1506),"",IF(Apr!$E16&gt;=$J$1506,IF(Apr!$E16&lt;=$L$1506,IF(ISBLANK(Apr!S16),"",Apr!S16),""),"")))</f>
        <v/>
      </c>
      <c r="G954" s="308" t="str">
        <f t="shared" si="60"/>
        <v/>
      </c>
      <c r="H954" s="309" t="str">
        <f t="shared" si="61"/>
        <v/>
      </c>
      <c r="I954" s="310" t="str">
        <f>IF(ISBLANK($J$1506),"",IF(ISBLANK($L$1506),"",IF(Apr!$E16&gt;=$J$1506,IF(Apr!$E16&lt;=$L$1506,COUNTIF(Apr!L16:L16,"&gt;=0"),""),"")))</f>
        <v/>
      </c>
      <c r="J954" s="300"/>
      <c r="K954" s="300"/>
      <c r="L954" s="300"/>
      <c r="M954" s="302"/>
    </row>
    <row r="955" spans="1:13" ht="9.9499999999999993" hidden="1" customHeight="1" x14ac:dyDescent="0.2">
      <c r="A955" s="301"/>
      <c r="B955" s="300"/>
      <c r="C955" s="305" t="str">
        <f>IF(ISBLANK($J$1506),"",IF(ISBLANK($L$1506),"",IF(Apr!$E17&gt;=$J$1506,IF(Apr!$E17&lt;=$L$1506,IF(ISBLANK(Apr!G17),"",Apr!G17),""),"")))</f>
        <v/>
      </c>
      <c r="D955" s="305" t="str">
        <f>IF(ISBLANK($J$1506),"",IF(ISBLANK($L$1506),"",IF(Apr!$E17&gt;=$J$1506,IF(Apr!$E17&lt;=$L$1506,IF(ISBLANK(Apr!I17),"",Apr!I17),""),"")))</f>
        <v/>
      </c>
      <c r="E955" s="305" t="str">
        <f>IF(ISBLANK($J$1506),"",IF(ISBLANK($L$1506),"",IF(Apr!$E17&gt;=$J$1506,IF(Apr!$E17&lt;=$L$1506,IF(ISBLANK(Apr!R17),"",Apr!R17),""),"")))</f>
        <v/>
      </c>
      <c r="F955" s="307" t="str">
        <f>IF(ISBLANK($J$1506),"",IF(ISBLANK($L$1506),"",IF(Apr!$E17&gt;=$J$1506,IF(Apr!$E17&lt;=$L$1506,IF(ISBLANK(Apr!S17),"",Apr!S17),""),"")))</f>
        <v/>
      </c>
      <c r="G955" s="308" t="str">
        <f t="shared" si="60"/>
        <v/>
      </c>
      <c r="H955" s="309" t="str">
        <f t="shared" si="61"/>
        <v/>
      </c>
      <c r="I955" s="310" t="str">
        <f>IF(ISBLANK($J$1506),"",IF(ISBLANK($L$1506),"",IF(Apr!$E17&gt;=$J$1506,IF(Apr!$E17&lt;=$L$1506,COUNTIF(Apr!L17:L17,"&gt;=0"),""),"")))</f>
        <v/>
      </c>
      <c r="J955" s="300"/>
      <c r="K955" s="300"/>
      <c r="L955" s="300"/>
      <c r="M955" s="302"/>
    </row>
    <row r="956" spans="1:13" ht="9.9499999999999993" hidden="1" customHeight="1" x14ac:dyDescent="0.2">
      <c r="A956" s="301"/>
      <c r="B956" s="300"/>
      <c r="C956" s="305" t="str">
        <f>IF(ISBLANK($J$1506),"",IF(ISBLANK($L$1506),"",IF(Apr!$E18&gt;=$J$1506,IF(Apr!$E18&lt;=$L$1506,IF(ISBLANK(Apr!G18),"",Apr!G18),""),"")))</f>
        <v/>
      </c>
      <c r="D956" s="305" t="str">
        <f>IF(ISBLANK($J$1506),"",IF(ISBLANK($L$1506),"",IF(Apr!$E18&gt;=$J$1506,IF(Apr!$E18&lt;=$L$1506,IF(ISBLANK(Apr!I18),"",Apr!I18),""),"")))</f>
        <v/>
      </c>
      <c r="E956" s="305" t="str">
        <f>IF(ISBLANK($J$1506),"",IF(ISBLANK($L$1506),"",IF(Apr!$E18&gt;=$J$1506,IF(Apr!$E18&lt;=$L$1506,IF(ISBLANK(Apr!R18),"",Apr!R18),""),"")))</f>
        <v/>
      </c>
      <c r="F956" s="307" t="str">
        <f>IF(ISBLANK($J$1506),"",IF(ISBLANK($L$1506),"",IF(Apr!$E18&gt;=$J$1506,IF(Apr!$E18&lt;=$L$1506,IF(ISBLANK(Apr!S18),"",Apr!S18),""),"")))</f>
        <v/>
      </c>
      <c r="G956" s="308" t="str">
        <f t="shared" si="60"/>
        <v/>
      </c>
      <c r="H956" s="309" t="str">
        <f t="shared" si="61"/>
        <v/>
      </c>
      <c r="I956" s="310" t="str">
        <f>IF(ISBLANK($J$1506),"",IF(ISBLANK($L$1506),"",IF(Apr!$E18&gt;=$J$1506,IF(Apr!$E18&lt;=$L$1506,COUNTIF(Apr!L18:L18,"&gt;=0"),""),"")))</f>
        <v/>
      </c>
      <c r="J956" s="300"/>
      <c r="K956" s="300"/>
      <c r="L956" s="300"/>
      <c r="M956" s="302"/>
    </row>
    <row r="957" spans="1:13" ht="9.9499999999999993" hidden="1" customHeight="1" x14ac:dyDescent="0.2">
      <c r="A957" s="301"/>
      <c r="B957" s="300"/>
      <c r="C957" s="305" t="str">
        <f>IF(ISBLANK($J$1506),"",IF(ISBLANK($L$1506),"",IF(Apr!$E19&gt;=$J$1506,IF(Apr!$E19&lt;=$L$1506,IF(ISBLANK(Apr!G19),"",Apr!G19),""),"")))</f>
        <v/>
      </c>
      <c r="D957" s="305" t="str">
        <f>IF(ISBLANK($J$1506),"",IF(ISBLANK($L$1506),"",IF(Apr!$E19&gt;=$J$1506,IF(Apr!$E19&lt;=$L$1506,IF(ISBLANK(Apr!I19),"",Apr!I19),""),"")))</f>
        <v/>
      </c>
      <c r="E957" s="305" t="str">
        <f>IF(ISBLANK($J$1506),"",IF(ISBLANK($L$1506),"",IF(Apr!$E19&gt;=$J$1506,IF(Apr!$E19&lt;=$L$1506,IF(ISBLANK(Apr!R19),"",Apr!R19),""),"")))</f>
        <v/>
      </c>
      <c r="F957" s="307" t="str">
        <f>IF(ISBLANK($J$1506),"",IF(ISBLANK($L$1506),"",IF(Apr!$E19&gt;=$J$1506,IF(Apr!$E19&lt;=$L$1506,IF(ISBLANK(Apr!S19),"",Apr!S19),""),"")))</f>
        <v/>
      </c>
      <c r="G957" s="308" t="str">
        <f t="shared" si="60"/>
        <v/>
      </c>
      <c r="H957" s="309" t="str">
        <f t="shared" si="61"/>
        <v/>
      </c>
      <c r="I957" s="310" t="str">
        <f>IF(ISBLANK($J$1506),"",IF(ISBLANK($L$1506),"",IF(Apr!$E19&gt;=$J$1506,IF(Apr!$E19&lt;=$L$1506,COUNTIF(Apr!L19:L19,"&gt;=0"),""),"")))</f>
        <v/>
      </c>
      <c r="J957" s="300"/>
      <c r="K957" s="300"/>
      <c r="L957" s="300"/>
      <c r="M957" s="302"/>
    </row>
    <row r="958" spans="1:13" ht="9.9499999999999993" hidden="1" customHeight="1" x14ac:dyDescent="0.2">
      <c r="A958" s="301"/>
      <c r="B958" s="300"/>
      <c r="C958" s="305" t="str">
        <f>IF(ISBLANK($J$1506),"",IF(ISBLANK($L$1506),"",IF(Apr!$E20&gt;=$J$1506,IF(Apr!$E20&lt;=$L$1506,IF(ISBLANK(Apr!G20),"",Apr!G20),""),"")))</f>
        <v/>
      </c>
      <c r="D958" s="305" t="str">
        <f>IF(ISBLANK($J$1506),"",IF(ISBLANK($L$1506),"",IF(Apr!$E20&gt;=$J$1506,IF(Apr!$E20&lt;=$L$1506,IF(ISBLANK(Apr!I20),"",Apr!I20),""),"")))</f>
        <v/>
      </c>
      <c r="E958" s="305" t="str">
        <f>IF(ISBLANK($J$1506),"",IF(ISBLANK($L$1506),"",IF(Apr!$E20&gt;=$J$1506,IF(Apr!$E20&lt;=$L$1506,IF(ISBLANK(Apr!R20),"",Apr!R20),""),"")))</f>
        <v/>
      </c>
      <c r="F958" s="307" t="str">
        <f>IF(ISBLANK($J$1506),"",IF(ISBLANK($L$1506),"",IF(Apr!$E20&gt;=$J$1506,IF(Apr!$E20&lt;=$L$1506,IF(ISBLANK(Apr!S20),"",Apr!S20),""),"")))</f>
        <v/>
      </c>
      <c r="G958" s="308" t="str">
        <f t="shared" si="60"/>
        <v/>
      </c>
      <c r="H958" s="309" t="str">
        <f t="shared" si="61"/>
        <v/>
      </c>
      <c r="I958" s="310" t="str">
        <f>IF(ISBLANK($J$1506),"",IF(ISBLANK($L$1506),"",IF(Apr!$E20&gt;=$J$1506,IF(Apr!$E20&lt;=$L$1506,COUNTIF(Apr!L20:L20,"&gt;=0"),""),"")))</f>
        <v/>
      </c>
      <c r="J958" s="300"/>
      <c r="K958" s="300"/>
      <c r="L958" s="300"/>
      <c r="M958" s="302"/>
    </row>
    <row r="959" spans="1:13" ht="9.9499999999999993" hidden="1" customHeight="1" x14ac:dyDescent="0.2">
      <c r="A959" s="301"/>
      <c r="B959" s="300"/>
      <c r="C959" s="305" t="str">
        <f>IF(ISBLANK($J$1506),"",IF(ISBLANK($L$1506),"",IF(Apr!$E21&gt;=$J$1506,IF(Apr!$E21&lt;=$L$1506,IF(ISBLANK(Apr!G21),"",Apr!G21),""),"")))</f>
        <v/>
      </c>
      <c r="D959" s="305" t="str">
        <f>IF(ISBLANK($J$1506),"",IF(ISBLANK($L$1506),"",IF(Apr!$E21&gt;=$J$1506,IF(Apr!$E21&lt;=$L$1506,IF(ISBLANK(Apr!I21),"",Apr!I21),""),"")))</f>
        <v/>
      </c>
      <c r="E959" s="305" t="str">
        <f>IF(ISBLANK($J$1506),"",IF(ISBLANK($L$1506),"",IF(Apr!$E21&gt;=$J$1506,IF(Apr!$E21&lt;=$L$1506,IF(ISBLANK(Apr!R21),"",Apr!R21),""),"")))</f>
        <v/>
      </c>
      <c r="F959" s="307" t="str">
        <f>IF(ISBLANK($J$1506),"",IF(ISBLANK($L$1506),"",IF(Apr!$E21&gt;=$J$1506,IF(Apr!$E21&lt;=$L$1506,IF(ISBLANK(Apr!S21),"",Apr!S21),""),"")))</f>
        <v/>
      </c>
      <c r="G959" s="308" t="str">
        <f t="shared" si="60"/>
        <v/>
      </c>
      <c r="H959" s="309" t="str">
        <f t="shared" si="61"/>
        <v/>
      </c>
      <c r="I959" s="310" t="str">
        <f>IF(ISBLANK($J$1506),"",IF(ISBLANK($L$1506),"",IF(Apr!$E21&gt;=$J$1506,IF(Apr!$E21&lt;=$L$1506,COUNTIF(Apr!L21:L21,"&gt;=0"),""),"")))</f>
        <v/>
      </c>
      <c r="J959" s="300"/>
      <c r="K959" s="300"/>
      <c r="L959" s="300"/>
      <c r="M959" s="302"/>
    </row>
    <row r="960" spans="1:13" ht="9.9499999999999993" hidden="1" customHeight="1" x14ac:dyDescent="0.2">
      <c r="A960" s="301"/>
      <c r="B960" s="300"/>
      <c r="C960" s="305" t="str">
        <f>IF(ISBLANK($J$1506),"",IF(ISBLANK($L$1506),"",IF(Apr!$E22&gt;=$J$1506,IF(Apr!$E22&lt;=$L$1506,IF(ISBLANK(Apr!G22),"",Apr!G22),""),"")))</f>
        <v/>
      </c>
      <c r="D960" s="305" t="str">
        <f>IF(ISBLANK($J$1506),"",IF(ISBLANK($L$1506),"",IF(Apr!$E22&gt;=$J$1506,IF(Apr!$E22&lt;=$L$1506,IF(ISBLANK(Apr!I22),"",Apr!I22),""),"")))</f>
        <v/>
      </c>
      <c r="E960" s="305" t="str">
        <f>IF(ISBLANK($J$1506),"",IF(ISBLANK($L$1506),"",IF(Apr!$E22&gt;=$J$1506,IF(Apr!$E22&lt;=$L$1506,IF(ISBLANK(Apr!R22),"",Apr!R22),""),"")))</f>
        <v/>
      </c>
      <c r="F960" s="307" t="str">
        <f>IF(ISBLANK($J$1506),"",IF(ISBLANK($L$1506),"",IF(Apr!$E22&gt;=$J$1506,IF(Apr!$E22&lt;=$L$1506,IF(ISBLANK(Apr!S22),"",Apr!S22),""),"")))</f>
        <v/>
      </c>
      <c r="G960" s="308" t="str">
        <f t="shared" si="60"/>
        <v/>
      </c>
      <c r="H960" s="309" t="str">
        <f t="shared" si="61"/>
        <v/>
      </c>
      <c r="I960" s="310" t="str">
        <f>IF(ISBLANK($J$1506),"",IF(ISBLANK($L$1506),"",IF(Apr!$E22&gt;=$J$1506,IF(Apr!$E22&lt;=$L$1506,COUNTIF(Apr!L22:L22,"&gt;=0"),""),"")))</f>
        <v/>
      </c>
      <c r="J960" s="300"/>
      <c r="K960" s="300"/>
      <c r="L960" s="300"/>
      <c r="M960" s="302"/>
    </row>
    <row r="961" spans="1:13" ht="9.9499999999999993" hidden="1" customHeight="1" x14ac:dyDescent="0.2">
      <c r="A961" s="301"/>
      <c r="B961" s="300"/>
      <c r="C961" s="305" t="str">
        <f>IF(ISBLANK($J$1506),"",IF(ISBLANK($L$1506),"",IF(Apr!$E23&gt;=$J$1506,IF(Apr!$E23&lt;=$L$1506,IF(ISBLANK(Apr!G23),"",Apr!G23),""),"")))</f>
        <v/>
      </c>
      <c r="D961" s="305" t="str">
        <f>IF(ISBLANK($J$1506),"",IF(ISBLANK($L$1506),"",IF(Apr!$E23&gt;=$J$1506,IF(Apr!$E23&lt;=$L$1506,IF(ISBLANK(Apr!I23),"",Apr!I23),""),"")))</f>
        <v/>
      </c>
      <c r="E961" s="305" t="str">
        <f>IF(ISBLANK($J$1506),"",IF(ISBLANK($L$1506),"",IF(Apr!$E23&gt;=$J$1506,IF(Apr!$E23&lt;=$L$1506,IF(ISBLANK(Apr!R23),"",Apr!R23),""),"")))</f>
        <v/>
      </c>
      <c r="F961" s="307" t="str">
        <f>IF(ISBLANK($J$1506),"",IF(ISBLANK($L$1506),"",IF(Apr!$E23&gt;=$J$1506,IF(Apr!$E23&lt;=$L$1506,IF(ISBLANK(Apr!S23),"",Apr!S23),""),"")))</f>
        <v/>
      </c>
      <c r="G961" s="308" t="str">
        <f t="shared" si="60"/>
        <v/>
      </c>
      <c r="H961" s="309" t="str">
        <f t="shared" si="61"/>
        <v/>
      </c>
      <c r="I961" s="310" t="str">
        <f>IF(ISBLANK($J$1506),"",IF(ISBLANK($L$1506),"",IF(Apr!$E23&gt;=$J$1506,IF(Apr!$E23&lt;=$L$1506,COUNTIF(Apr!L23:L23,"&gt;=0"),""),"")))</f>
        <v/>
      </c>
      <c r="J961" s="300"/>
      <c r="K961" s="300"/>
      <c r="L961" s="300"/>
      <c r="M961" s="302"/>
    </row>
    <row r="962" spans="1:13" ht="9.9499999999999993" hidden="1" customHeight="1" x14ac:dyDescent="0.2">
      <c r="A962" s="301"/>
      <c r="B962" s="300"/>
      <c r="C962" s="305" t="str">
        <f>IF(ISBLANK($J$1506),"",IF(ISBLANK($L$1506),"",IF(Apr!$E24&gt;=$J$1506,IF(Apr!$E24&lt;=$L$1506,IF(ISBLANK(Apr!G24),"",Apr!G24),""),"")))</f>
        <v/>
      </c>
      <c r="D962" s="305" t="str">
        <f>IF(ISBLANK($J$1506),"",IF(ISBLANK($L$1506),"",IF(Apr!$E24&gt;=$J$1506,IF(Apr!$E24&lt;=$L$1506,IF(ISBLANK(Apr!I24),"",Apr!I24),""),"")))</f>
        <v/>
      </c>
      <c r="E962" s="305" t="str">
        <f>IF(ISBLANK($J$1506),"",IF(ISBLANK($L$1506),"",IF(Apr!$E24&gt;=$J$1506,IF(Apr!$E24&lt;=$L$1506,IF(ISBLANK(Apr!R24),"",Apr!R24),""),"")))</f>
        <v/>
      </c>
      <c r="F962" s="307" t="str">
        <f>IF(ISBLANK($J$1506),"",IF(ISBLANK($L$1506),"",IF(Apr!$E24&gt;=$J$1506,IF(Apr!$E24&lt;=$L$1506,IF(ISBLANK(Apr!S24),"",Apr!S24),""),"")))</f>
        <v/>
      </c>
      <c r="G962" s="308" t="str">
        <f t="shared" si="60"/>
        <v/>
      </c>
      <c r="H962" s="309" t="str">
        <f t="shared" si="61"/>
        <v/>
      </c>
      <c r="I962" s="310" t="str">
        <f>IF(ISBLANK($J$1506),"",IF(ISBLANK($L$1506),"",IF(Apr!$E24&gt;=$J$1506,IF(Apr!$E24&lt;=$L$1506,COUNTIF(Apr!L24:L24,"&gt;=0"),""),"")))</f>
        <v/>
      </c>
      <c r="J962" s="300"/>
      <c r="K962" s="300"/>
      <c r="L962" s="300"/>
      <c r="M962" s="302"/>
    </row>
    <row r="963" spans="1:13" ht="9.9499999999999993" hidden="1" customHeight="1" x14ac:dyDescent="0.2">
      <c r="A963" s="301"/>
      <c r="B963" s="300"/>
      <c r="C963" s="305" t="str">
        <f>IF(ISBLANK($J$1506),"",IF(ISBLANK($L$1506),"",IF(Apr!$E25&gt;=$J$1506,IF(Apr!$E25&lt;=$L$1506,IF(ISBLANK(Apr!G25),"",Apr!G25),""),"")))</f>
        <v/>
      </c>
      <c r="D963" s="305" t="str">
        <f>IF(ISBLANK($J$1506),"",IF(ISBLANK($L$1506),"",IF(Apr!$E25&gt;=$J$1506,IF(Apr!$E25&lt;=$L$1506,IF(ISBLANK(Apr!I25),"",Apr!I25),""),"")))</f>
        <v/>
      </c>
      <c r="E963" s="305" t="str">
        <f>IF(ISBLANK($J$1506),"",IF(ISBLANK($L$1506),"",IF(Apr!$E25&gt;=$J$1506,IF(Apr!$E25&lt;=$L$1506,IF(ISBLANK(Apr!R25),"",Apr!R25),""),"")))</f>
        <v/>
      </c>
      <c r="F963" s="307" t="str">
        <f>IF(ISBLANK($J$1506),"",IF(ISBLANK($L$1506),"",IF(Apr!$E25&gt;=$J$1506,IF(Apr!$E25&lt;=$L$1506,IF(ISBLANK(Apr!S25),"",Apr!S25),""),"")))</f>
        <v/>
      </c>
      <c r="G963" s="308" t="str">
        <f t="shared" si="60"/>
        <v/>
      </c>
      <c r="H963" s="309" t="str">
        <f t="shared" si="61"/>
        <v/>
      </c>
      <c r="I963" s="310" t="str">
        <f>IF(ISBLANK($J$1506),"",IF(ISBLANK($L$1506),"",IF(Apr!$E25&gt;=$J$1506,IF(Apr!$E25&lt;=$L$1506,COUNTIF(Apr!L25:L25,"&gt;=0"),""),"")))</f>
        <v/>
      </c>
      <c r="J963" s="300"/>
      <c r="K963" s="300"/>
      <c r="L963" s="300"/>
      <c r="M963" s="302"/>
    </row>
    <row r="964" spans="1:13" ht="9.9499999999999993" hidden="1" customHeight="1" x14ac:dyDescent="0.2">
      <c r="A964" s="301"/>
      <c r="B964" s="300"/>
      <c r="C964" s="305" t="str">
        <f>IF(ISBLANK($J$1506),"",IF(ISBLANK($L$1506),"",IF(Apr!$E26&gt;=$J$1506,IF(Apr!$E26&lt;=$L$1506,IF(ISBLANK(Apr!G26),"",Apr!G26),""),"")))</f>
        <v/>
      </c>
      <c r="D964" s="305" t="str">
        <f>IF(ISBLANK($J$1506),"",IF(ISBLANK($L$1506),"",IF(Apr!$E26&gt;=$J$1506,IF(Apr!$E26&lt;=$L$1506,IF(ISBLANK(Apr!I26),"",Apr!I26),""),"")))</f>
        <v/>
      </c>
      <c r="E964" s="305" t="str">
        <f>IF(ISBLANK($J$1506),"",IF(ISBLANK($L$1506),"",IF(Apr!$E26&gt;=$J$1506,IF(Apr!$E26&lt;=$L$1506,IF(ISBLANK(Apr!R26),"",Apr!R26),""),"")))</f>
        <v/>
      </c>
      <c r="F964" s="307" t="str">
        <f>IF(ISBLANK($J$1506),"",IF(ISBLANK($L$1506),"",IF(Apr!$E26&gt;=$J$1506,IF(Apr!$E26&lt;=$L$1506,IF(ISBLANK(Apr!S26),"",Apr!S26),""),"")))</f>
        <v/>
      </c>
      <c r="G964" s="308" t="str">
        <f t="shared" si="60"/>
        <v/>
      </c>
      <c r="H964" s="309" t="str">
        <f t="shared" si="61"/>
        <v/>
      </c>
      <c r="I964" s="310" t="str">
        <f>IF(ISBLANK($J$1506),"",IF(ISBLANK($L$1506),"",IF(Apr!$E26&gt;=$J$1506,IF(Apr!$E26&lt;=$L$1506,COUNTIF(Apr!L26:L26,"&gt;=0"),""),"")))</f>
        <v/>
      </c>
      <c r="J964" s="300"/>
      <c r="K964" s="300"/>
      <c r="L964" s="300"/>
      <c r="M964" s="302"/>
    </row>
    <row r="965" spans="1:13" ht="9.9499999999999993" hidden="1" customHeight="1" x14ac:dyDescent="0.2">
      <c r="A965" s="301"/>
      <c r="B965" s="300"/>
      <c r="C965" s="305" t="str">
        <f>IF(ISBLANK($J$1506),"",IF(ISBLANK($L$1506),"",IF(Apr!$E27&gt;=$J$1506,IF(Apr!$E27&lt;=$L$1506,IF(ISBLANK(Apr!G27),"",Apr!G27),""),"")))</f>
        <v/>
      </c>
      <c r="D965" s="305" t="str">
        <f>IF(ISBLANK($J$1506),"",IF(ISBLANK($L$1506),"",IF(Apr!$E27&gt;=$J$1506,IF(Apr!$E27&lt;=$L$1506,IF(ISBLANK(Apr!I27),"",Apr!I27),""),"")))</f>
        <v/>
      </c>
      <c r="E965" s="305" t="str">
        <f>IF(ISBLANK($J$1506),"",IF(ISBLANK($L$1506),"",IF(Apr!$E27&gt;=$J$1506,IF(Apr!$E27&lt;=$L$1506,IF(ISBLANK(Apr!R27),"",Apr!R27),""),"")))</f>
        <v/>
      </c>
      <c r="F965" s="307" t="str">
        <f>IF(ISBLANK($J$1506),"",IF(ISBLANK($L$1506),"",IF(Apr!$E27&gt;=$J$1506,IF(Apr!$E27&lt;=$L$1506,IF(ISBLANK(Apr!S27),"",Apr!S27),""),"")))</f>
        <v/>
      </c>
      <c r="G965" s="308" t="str">
        <f t="shared" si="60"/>
        <v/>
      </c>
      <c r="H965" s="309" t="str">
        <f t="shared" si="61"/>
        <v/>
      </c>
      <c r="I965" s="310" t="str">
        <f>IF(ISBLANK($J$1506),"",IF(ISBLANK($L$1506),"",IF(Apr!$E27&gt;=$J$1506,IF(Apr!$E27&lt;=$L$1506,COUNTIF(Apr!L27:L27,"&gt;=0"),""),"")))</f>
        <v/>
      </c>
      <c r="J965" s="300"/>
      <c r="K965" s="300"/>
      <c r="L965" s="300"/>
      <c r="M965" s="302"/>
    </row>
    <row r="966" spans="1:13" ht="9.9499999999999993" hidden="1" customHeight="1" x14ac:dyDescent="0.2">
      <c r="A966" s="301"/>
      <c r="B966" s="300"/>
      <c r="C966" s="305" t="str">
        <f>IF(ISBLANK($J$1506),"",IF(ISBLANK($L$1506),"",IF(Apr!$E28&gt;=$J$1506,IF(Apr!$E28&lt;=$L$1506,IF(ISBLANK(Apr!G28),"",Apr!G28),""),"")))</f>
        <v/>
      </c>
      <c r="D966" s="305" t="str">
        <f>IF(ISBLANK($J$1506),"",IF(ISBLANK($L$1506),"",IF(Apr!$E28&gt;=$J$1506,IF(Apr!$E28&lt;=$L$1506,IF(ISBLANK(Apr!I28),"",Apr!I28),""),"")))</f>
        <v/>
      </c>
      <c r="E966" s="305" t="str">
        <f>IF(ISBLANK($J$1506),"",IF(ISBLANK($L$1506),"",IF(Apr!$E28&gt;=$J$1506,IF(Apr!$E28&lt;=$L$1506,IF(ISBLANK(Apr!R28),"",Apr!R28),""),"")))</f>
        <v/>
      </c>
      <c r="F966" s="307" t="str">
        <f>IF(ISBLANK($J$1506),"",IF(ISBLANK($L$1506),"",IF(Apr!$E28&gt;=$J$1506,IF(Apr!$E28&lt;=$L$1506,IF(ISBLANK(Apr!S28),"",Apr!S28),""),"")))</f>
        <v/>
      </c>
      <c r="G966" s="308" t="str">
        <f t="shared" si="60"/>
        <v/>
      </c>
      <c r="H966" s="309" t="str">
        <f t="shared" si="61"/>
        <v/>
      </c>
      <c r="I966" s="310" t="str">
        <f>IF(ISBLANK($J$1506),"",IF(ISBLANK($L$1506),"",IF(Apr!$E28&gt;=$J$1506,IF(Apr!$E28&lt;=$L$1506,COUNTIF(Apr!L28:L28,"&gt;=0"),""),"")))</f>
        <v/>
      </c>
      <c r="J966" s="300"/>
      <c r="K966" s="300"/>
      <c r="L966" s="300"/>
      <c r="M966" s="302"/>
    </row>
    <row r="967" spans="1:13" ht="9.9499999999999993" hidden="1" customHeight="1" x14ac:dyDescent="0.2">
      <c r="A967" s="301"/>
      <c r="B967" s="300"/>
      <c r="C967" s="305" t="str">
        <f>IF(ISBLANK($J$1506),"",IF(ISBLANK($L$1506),"",IF(Apr!$E29&gt;=$J$1506,IF(Apr!$E29&lt;=$L$1506,IF(ISBLANK(Apr!G29),"",Apr!G29),""),"")))</f>
        <v/>
      </c>
      <c r="D967" s="305" t="str">
        <f>IF(ISBLANK($J$1506),"",IF(ISBLANK($L$1506),"",IF(Apr!$E29&gt;=$J$1506,IF(Apr!$E29&lt;=$L$1506,IF(ISBLANK(Apr!I29),"",Apr!I29),""),"")))</f>
        <v/>
      </c>
      <c r="E967" s="305" t="str">
        <f>IF(ISBLANK($J$1506),"",IF(ISBLANK($L$1506),"",IF(Apr!$E29&gt;=$J$1506,IF(Apr!$E29&lt;=$L$1506,IF(ISBLANK(Apr!R29),"",Apr!R29),""),"")))</f>
        <v/>
      </c>
      <c r="F967" s="307" t="str">
        <f>IF(ISBLANK($J$1506),"",IF(ISBLANK($L$1506),"",IF(Apr!$E29&gt;=$J$1506,IF(Apr!$E29&lt;=$L$1506,IF(ISBLANK(Apr!S29),"",Apr!S29),""),"")))</f>
        <v/>
      </c>
      <c r="G967" s="308" t="str">
        <f t="shared" si="60"/>
        <v/>
      </c>
      <c r="H967" s="309" t="str">
        <f t="shared" si="61"/>
        <v/>
      </c>
      <c r="I967" s="310" t="str">
        <f>IF(ISBLANK($J$1506),"",IF(ISBLANK($L$1506),"",IF(Apr!$E29&gt;=$J$1506,IF(Apr!$E29&lt;=$L$1506,COUNTIF(Apr!L29:L29,"&gt;=0"),""),"")))</f>
        <v/>
      </c>
      <c r="J967" s="300"/>
      <c r="K967" s="300"/>
      <c r="L967" s="300"/>
      <c r="M967" s="302"/>
    </row>
    <row r="968" spans="1:13" ht="9.9499999999999993" hidden="1" customHeight="1" x14ac:dyDescent="0.2">
      <c r="A968" s="301"/>
      <c r="B968" s="300"/>
      <c r="C968" s="305" t="str">
        <f>IF(ISBLANK($J$1506),"",IF(ISBLANK($L$1506),"",IF(Apr!$E30&gt;=$J$1506,IF(Apr!$E30&lt;=$L$1506,IF(ISBLANK(Apr!G30),"",Apr!G30),""),"")))</f>
        <v/>
      </c>
      <c r="D968" s="305" t="str">
        <f>IF(ISBLANK($J$1506),"",IF(ISBLANK($L$1506),"",IF(Apr!$E30&gt;=$J$1506,IF(Apr!$E30&lt;=$L$1506,IF(ISBLANK(Apr!I30),"",Apr!I30),""),"")))</f>
        <v/>
      </c>
      <c r="E968" s="305" t="str">
        <f>IF(ISBLANK($J$1506),"",IF(ISBLANK($L$1506),"",IF(Apr!$E30&gt;=$J$1506,IF(Apr!$E30&lt;=$L$1506,IF(ISBLANK(Apr!R30),"",Apr!R30),""),"")))</f>
        <v/>
      </c>
      <c r="F968" s="307" t="str">
        <f>IF(ISBLANK($J$1506),"",IF(ISBLANK($L$1506),"",IF(Apr!$E30&gt;=$J$1506,IF(Apr!$E30&lt;=$L$1506,IF(ISBLANK(Apr!S30),"",Apr!S30),""),"")))</f>
        <v/>
      </c>
      <c r="G968" s="308" t="str">
        <f t="shared" si="60"/>
        <v/>
      </c>
      <c r="H968" s="309" t="str">
        <f t="shared" si="61"/>
        <v/>
      </c>
      <c r="I968" s="310" t="str">
        <f>IF(ISBLANK($J$1506),"",IF(ISBLANK($L$1506),"",IF(Apr!$E30&gt;=$J$1506,IF(Apr!$E30&lt;=$L$1506,COUNTIF(Apr!L30:L30,"&gt;=0"),""),"")))</f>
        <v/>
      </c>
      <c r="J968" s="300"/>
      <c r="K968" s="300"/>
      <c r="L968" s="300"/>
      <c r="M968" s="302"/>
    </row>
    <row r="969" spans="1:13" ht="9.9499999999999993" hidden="1" customHeight="1" x14ac:dyDescent="0.2">
      <c r="A969" s="301"/>
      <c r="B969" s="300"/>
      <c r="C969" s="305" t="str">
        <f>IF(ISBLANK($J$1506),"",IF(ISBLANK($L$1506),"",IF(Apr!$E31&gt;=$J$1506,IF(Apr!$E31&lt;=$L$1506,IF(ISBLANK(Apr!G31),"",Apr!G31),""),"")))</f>
        <v/>
      </c>
      <c r="D969" s="305" t="str">
        <f>IF(ISBLANK($J$1506),"",IF(ISBLANK($L$1506),"",IF(Apr!$E31&gt;=$J$1506,IF(Apr!$E31&lt;=$L$1506,IF(ISBLANK(Apr!I31),"",Apr!I31),""),"")))</f>
        <v/>
      </c>
      <c r="E969" s="305" t="str">
        <f>IF(ISBLANK($J$1506),"",IF(ISBLANK($L$1506),"",IF(Apr!$E31&gt;=$J$1506,IF(Apr!$E31&lt;=$L$1506,IF(ISBLANK(Apr!R31),"",Apr!R31),""),"")))</f>
        <v/>
      </c>
      <c r="F969" s="307" t="str">
        <f>IF(ISBLANK($J$1506),"",IF(ISBLANK($L$1506),"",IF(Apr!$E31&gt;=$J$1506,IF(Apr!$E31&lt;=$L$1506,IF(ISBLANK(Apr!S31),"",Apr!S31),""),"")))</f>
        <v/>
      </c>
      <c r="G969" s="308" t="str">
        <f t="shared" si="60"/>
        <v/>
      </c>
      <c r="H969" s="309" t="str">
        <f t="shared" si="61"/>
        <v/>
      </c>
      <c r="I969" s="310" t="str">
        <f>IF(ISBLANK($J$1506),"",IF(ISBLANK($L$1506),"",IF(Apr!$E31&gt;=$J$1506,IF(Apr!$E31&lt;=$L$1506,COUNTIF(Apr!L31:L31,"&gt;=0"),""),"")))</f>
        <v/>
      </c>
      <c r="J969" s="300"/>
      <c r="K969" s="300"/>
      <c r="L969" s="300"/>
      <c r="M969" s="302"/>
    </row>
    <row r="970" spans="1:13" ht="9.9499999999999993" hidden="1" customHeight="1" x14ac:dyDescent="0.2">
      <c r="A970" s="301"/>
      <c r="B970" s="300"/>
      <c r="C970" s="305" t="str">
        <f>IF(ISBLANK($J$1506),"",IF(ISBLANK($L$1506),"",IF(Apr!$E32&gt;=$J$1506,IF(Apr!$E32&lt;=$L$1506,IF(ISBLANK(Apr!G32),"",Apr!G32),""),"")))</f>
        <v/>
      </c>
      <c r="D970" s="305" t="str">
        <f>IF(ISBLANK($J$1506),"",IF(ISBLANK($L$1506),"",IF(Apr!$E32&gt;=$J$1506,IF(Apr!$E32&lt;=$L$1506,IF(ISBLANK(Apr!I32),"",Apr!I32),""),"")))</f>
        <v/>
      </c>
      <c r="E970" s="305" t="str">
        <f>IF(ISBLANK($J$1506),"",IF(ISBLANK($L$1506),"",IF(Apr!$E32&gt;=$J$1506,IF(Apr!$E32&lt;=$L$1506,IF(ISBLANK(Apr!R32),"",Apr!R32),""),"")))</f>
        <v/>
      </c>
      <c r="F970" s="307" t="str">
        <f>IF(ISBLANK($J$1506),"",IF(ISBLANK($L$1506),"",IF(Apr!$E32&gt;=$J$1506,IF(Apr!$E32&lt;=$L$1506,IF(ISBLANK(Apr!S32),"",Apr!S32),""),"")))</f>
        <v/>
      </c>
      <c r="G970" s="308" t="str">
        <f t="shared" si="60"/>
        <v/>
      </c>
      <c r="H970" s="309" t="str">
        <f t="shared" si="61"/>
        <v/>
      </c>
      <c r="I970" s="310" t="str">
        <f>IF(ISBLANK($J$1506),"",IF(ISBLANK($L$1506),"",IF(Apr!$E32&gt;=$J$1506,IF(Apr!$E32&lt;=$L$1506,COUNTIF(Apr!L32:L32,"&gt;=0"),""),"")))</f>
        <v/>
      </c>
      <c r="J970" s="300"/>
      <c r="K970" s="300"/>
      <c r="L970" s="300"/>
      <c r="M970" s="302"/>
    </row>
    <row r="971" spans="1:13" ht="9.9499999999999993" hidden="1" customHeight="1" x14ac:dyDescent="0.2">
      <c r="A971" s="301"/>
      <c r="B971" s="300"/>
      <c r="C971" s="305" t="str">
        <f>IF(ISBLANK($J$1506),"",IF(ISBLANK($L$1506),"",IF(Apr!$E33&gt;=$J$1506,IF(Apr!$E33&lt;=$L$1506,IF(ISBLANK(Apr!G33),"",Apr!G33),""),"")))</f>
        <v/>
      </c>
      <c r="D971" s="305" t="str">
        <f>IF(ISBLANK($J$1506),"",IF(ISBLANK($L$1506),"",IF(Apr!$E33&gt;=$J$1506,IF(Apr!$E33&lt;=$L$1506,IF(ISBLANK(Apr!I33),"",Apr!I33),""),"")))</f>
        <v/>
      </c>
      <c r="E971" s="305" t="str">
        <f>IF(ISBLANK($J$1506),"",IF(ISBLANK($L$1506),"",IF(Apr!$E33&gt;=$J$1506,IF(Apr!$E33&lt;=$L$1506,IF(ISBLANK(Apr!R33),"",Apr!R33),""),"")))</f>
        <v/>
      </c>
      <c r="F971" s="307" t="str">
        <f>IF(ISBLANK($J$1506),"",IF(ISBLANK($L$1506),"",IF(Apr!$E33&gt;=$J$1506,IF(Apr!$E33&lt;=$L$1506,IF(ISBLANK(Apr!S33),"",Apr!S33),""),"")))</f>
        <v/>
      </c>
      <c r="G971" s="308" t="str">
        <f t="shared" si="60"/>
        <v/>
      </c>
      <c r="H971" s="309" t="str">
        <f t="shared" si="61"/>
        <v/>
      </c>
      <c r="I971" s="310" t="str">
        <f>IF(ISBLANK($J$1506),"",IF(ISBLANK($L$1506),"",IF(Apr!$E33&gt;=$J$1506,IF(Apr!$E33&lt;=$L$1506,COUNTIF(Apr!L33:L33,"&gt;=0"),""),"")))</f>
        <v/>
      </c>
      <c r="J971" s="300"/>
      <c r="K971" s="300"/>
      <c r="L971" s="300"/>
      <c r="M971" s="302"/>
    </row>
    <row r="972" spans="1:13" ht="9.9499999999999993" hidden="1" customHeight="1" x14ac:dyDescent="0.2">
      <c r="A972" s="301"/>
      <c r="B972" s="300"/>
      <c r="C972" s="305" t="str">
        <f>IF(ISBLANK($J$1506),"",IF(ISBLANK($L$1506),"",IF(Apr!$E34&gt;=$J$1506,IF(Apr!$E34&lt;=$L$1506,IF(ISBLANK(Apr!G34),"",Apr!G34),""),"")))</f>
        <v/>
      </c>
      <c r="D972" s="305" t="str">
        <f>IF(ISBLANK($J$1506),"",IF(ISBLANK($L$1506),"",IF(Apr!$E34&gt;=$J$1506,IF(Apr!$E34&lt;=$L$1506,IF(ISBLANK(Apr!I34),"",Apr!I34),""),"")))</f>
        <v/>
      </c>
      <c r="E972" s="305" t="str">
        <f>IF(ISBLANK($J$1506),"",IF(ISBLANK($L$1506),"",IF(Apr!$E34&gt;=$J$1506,IF(Apr!$E34&lt;=$L$1506,IF(ISBLANK(Apr!R34),"",Apr!R34),""),"")))</f>
        <v/>
      </c>
      <c r="F972" s="307" t="str">
        <f>IF(ISBLANK($J$1506),"",IF(ISBLANK($L$1506),"",IF(Apr!$E34&gt;=$J$1506,IF(Apr!$E34&lt;=$L$1506,IF(ISBLANK(Apr!S34),"",Apr!S34),""),"")))</f>
        <v/>
      </c>
      <c r="G972" s="308" t="str">
        <f t="shared" si="60"/>
        <v/>
      </c>
      <c r="H972" s="309" t="str">
        <f t="shared" si="61"/>
        <v/>
      </c>
      <c r="I972" s="310" t="str">
        <f>IF(ISBLANK($J$1506),"",IF(ISBLANK($L$1506),"",IF(Apr!$E34&gt;=$J$1506,IF(Apr!$E34&lt;=$L$1506,COUNTIF(Apr!L34:L34,"&gt;=0"),""),"")))</f>
        <v/>
      </c>
      <c r="J972" s="300"/>
      <c r="K972" s="300"/>
      <c r="L972" s="300"/>
      <c r="M972" s="302"/>
    </row>
    <row r="973" spans="1:13" ht="9.9499999999999993" hidden="1" customHeight="1" x14ac:dyDescent="0.2">
      <c r="A973" s="301"/>
      <c r="B973" s="300"/>
      <c r="C973" s="305" t="str">
        <f>IF(ISBLANK($J$1506),"",IF(ISBLANK($L$1506),"",IF(Apr!$E35&gt;=$J$1506,IF(Apr!$E35&lt;=$L$1506,IF(ISBLANK(Apr!G35),"",Apr!G35),""),"")))</f>
        <v/>
      </c>
      <c r="D973" s="305" t="str">
        <f>IF(ISBLANK($J$1506),"",IF(ISBLANK($L$1506),"",IF(Apr!$E35&gt;=$J$1506,IF(Apr!$E35&lt;=$L$1506,IF(ISBLANK(Apr!I35),"",Apr!I35),""),"")))</f>
        <v/>
      </c>
      <c r="E973" s="305" t="str">
        <f>IF(ISBLANK($J$1506),"",IF(ISBLANK($L$1506),"",IF(Apr!$E35&gt;=$J$1506,IF(Apr!$E35&lt;=$L$1506,IF(ISBLANK(Apr!R35),"",Apr!R35),""),"")))</f>
        <v/>
      </c>
      <c r="F973" s="307" t="str">
        <f>IF(ISBLANK($J$1506),"",IF(ISBLANK($L$1506),"",IF(Apr!$E35&gt;=$J$1506,IF(Apr!$E35&lt;=$L$1506,IF(ISBLANK(Apr!S35),"",Apr!S35),""),"")))</f>
        <v/>
      </c>
      <c r="G973" s="308" t="str">
        <f t="shared" si="60"/>
        <v/>
      </c>
      <c r="H973" s="309" t="str">
        <f t="shared" si="61"/>
        <v/>
      </c>
      <c r="I973" s="310" t="str">
        <f>IF(ISBLANK($J$1506),"",IF(ISBLANK($L$1506),"",IF(Apr!$E35&gt;=$J$1506,IF(Apr!$E35&lt;=$L$1506,COUNTIF(Apr!L35:L35,"&gt;=0"),""),"")))</f>
        <v/>
      </c>
      <c r="J973" s="300"/>
      <c r="K973" s="300"/>
      <c r="L973" s="300"/>
      <c r="M973" s="302"/>
    </row>
    <row r="974" spans="1:13" ht="9.9499999999999993" hidden="1" customHeight="1" x14ac:dyDescent="0.2">
      <c r="A974" s="301"/>
      <c r="B974" s="300"/>
      <c r="C974" s="305" t="str">
        <f>IF(ISBLANK($J$1506),"",IF(ISBLANK($L$1506),"",IF(Apr!$E36&gt;=$J$1506,IF(Apr!$E36&lt;=$L$1506,IF(ISBLANK(Apr!G36),"",Apr!G36),""),"")))</f>
        <v/>
      </c>
      <c r="D974" s="305" t="str">
        <f>IF(ISBLANK($J$1506),"",IF(ISBLANK($L$1506),"",IF(Apr!$E36&gt;=$J$1506,IF(Apr!$E36&lt;=$L$1506,IF(ISBLANK(Apr!I36),"",Apr!I36),""),"")))</f>
        <v/>
      </c>
      <c r="E974" s="305" t="str">
        <f>IF(ISBLANK($J$1506),"",IF(ISBLANK($L$1506),"",IF(Apr!$E36&gt;=$J$1506,IF(Apr!$E36&lt;=$L$1506,IF(ISBLANK(Apr!R36),"",Apr!R36),""),"")))</f>
        <v/>
      </c>
      <c r="F974" s="307" t="str">
        <f>IF(ISBLANK($J$1506),"",IF(ISBLANK($L$1506),"",IF(Apr!$E36&gt;=$J$1506,IF(Apr!$E36&lt;=$L$1506,IF(ISBLANK(Apr!S36),"",Apr!S36),""),"")))</f>
        <v/>
      </c>
      <c r="G974" s="308" t="str">
        <f t="shared" si="60"/>
        <v/>
      </c>
      <c r="H974" s="309" t="str">
        <f t="shared" si="61"/>
        <v/>
      </c>
      <c r="I974" s="310" t="str">
        <f>IF(ISBLANK($J$1506),"",IF(ISBLANK($L$1506),"",IF(Apr!$E36&gt;=$J$1506,IF(Apr!$E36&lt;=$L$1506,COUNTIF(Apr!L36:L36,"&gt;=0"),""),"")))</f>
        <v/>
      </c>
      <c r="J974" s="300"/>
      <c r="K974" s="300"/>
      <c r="L974" s="300"/>
      <c r="M974" s="302"/>
    </row>
    <row r="975" spans="1:13" ht="9.9499999999999993" hidden="1" customHeight="1" x14ac:dyDescent="0.2">
      <c r="A975" s="301"/>
      <c r="B975" s="300"/>
      <c r="C975" s="305" t="str">
        <f>IF(ISBLANK($J$1506),"",IF(ISBLANK($L$1506),"",IF(Apr!$E37&gt;=$J$1506,IF(Apr!$E37&lt;=$L$1506,IF(ISBLANK(Apr!G37),"",Apr!G37),""),"")))</f>
        <v/>
      </c>
      <c r="D975" s="305" t="str">
        <f>IF(ISBLANK($J$1506),"",IF(ISBLANK($L$1506),"",IF(Apr!$E37&gt;=$J$1506,IF(Apr!$E37&lt;=$L$1506,IF(ISBLANK(Apr!I37),"",Apr!I37),""),"")))</f>
        <v/>
      </c>
      <c r="E975" s="305" t="str">
        <f>IF(ISBLANK($J$1506),"",IF(ISBLANK($L$1506),"",IF(Apr!$E37&gt;=$J$1506,IF(Apr!$E37&lt;=$L$1506,IF(ISBLANK(Apr!R37),"",Apr!R37),""),"")))</f>
        <v/>
      </c>
      <c r="F975" s="307" t="str">
        <f>IF(ISBLANK($J$1506),"",IF(ISBLANK($L$1506),"",IF(Apr!$E37&gt;=$J$1506,IF(Apr!$E37&lt;=$L$1506,IF(ISBLANK(Apr!S37),"",Apr!S37),""),"")))</f>
        <v/>
      </c>
      <c r="G975" s="308" t="str">
        <f t="shared" si="60"/>
        <v/>
      </c>
      <c r="H975" s="309" t="str">
        <f t="shared" si="61"/>
        <v/>
      </c>
      <c r="I975" s="310" t="str">
        <f>IF(ISBLANK($J$1506),"",IF(ISBLANK($L$1506),"",IF(Apr!$E37&gt;=$J$1506,IF(Apr!$E37&lt;=$L$1506,COUNTIF(Apr!L37:L37,"&gt;=0"),""),"")))</f>
        <v/>
      </c>
      <c r="J975" s="300"/>
      <c r="K975" s="300"/>
      <c r="L975" s="300"/>
      <c r="M975" s="302"/>
    </row>
    <row r="976" spans="1:13" ht="9.9499999999999993" hidden="1" customHeight="1" x14ac:dyDescent="0.2">
      <c r="A976" s="301"/>
      <c r="B976" s="300"/>
      <c r="C976" s="305" t="str">
        <f>IF(ISBLANK($J$1506),"",IF(ISBLANK($L$1506),"",IF(Apr!$E38&gt;=$J$1506,IF(Apr!$E38&lt;=$L$1506,IF(ISBLANK(Apr!G38),"",Apr!G38),""),"")))</f>
        <v/>
      </c>
      <c r="D976" s="305" t="str">
        <f>IF(ISBLANK($J$1506),"",IF(ISBLANK($L$1506),"",IF(Apr!$E38&gt;=$J$1506,IF(Apr!$E38&lt;=$L$1506,IF(ISBLANK(Apr!I38),"",Apr!I38),""),"")))</f>
        <v/>
      </c>
      <c r="E976" s="305" t="str">
        <f>IF(ISBLANK($J$1506),"",IF(ISBLANK($L$1506),"",IF(Apr!$E38&gt;=$J$1506,IF(Apr!$E38&lt;=$L$1506,IF(ISBLANK(Apr!R38),"",Apr!R38),""),"")))</f>
        <v/>
      </c>
      <c r="F976" s="307" t="str">
        <f>IF(ISBLANK($J$1506),"",IF(ISBLANK($L$1506),"",IF(Apr!$E38&gt;=$J$1506,IF(Apr!$E38&lt;=$L$1506,IF(ISBLANK(Apr!S38),"",Apr!S38),""),"")))</f>
        <v/>
      </c>
      <c r="G976" s="308" t="str">
        <f t="shared" si="60"/>
        <v/>
      </c>
      <c r="H976" s="309" t="str">
        <f t="shared" si="61"/>
        <v/>
      </c>
      <c r="I976" s="310" t="str">
        <f>IF(ISBLANK($J$1506),"",IF(ISBLANK($L$1506),"",IF(Apr!$E38&gt;=$J$1506,IF(Apr!$E38&lt;=$L$1506,COUNTIF(Apr!L38:L38,"&gt;=0"),""),"")))</f>
        <v/>
      </c>
      <c r="J976" s="300"/>
      <c r="K976" s="300"/>
      <c r="L976" s="300"/>
      <c r="M976" s="302"/>
    </row>
    <row r="977" spans="1:13" ht="9.9499999999999993" hidden="1" customHeight="1" x14ac:dyDescent="0.2">
      <c r="A977" s="301"/>
      <c r="B977" s="300"/>
      <c r="C977" s="305" t="str">
        <f>IF(ISBLANK($J$1506),"",IF(ISBLANK($L$1506),"",IF(Apr!$E39&gt;=$J$1506,IF(Apr!$E39&lt;=$L$1506,IF(ISBLANK(Apr!G39),"",Apr!G39),""),"")))</f>
        <v/>
      </c>
      <c r="D977" s="305" t="str">
        <f>IF(ISBLANK($J$1506),"",IF(ISBLANK($L$1506),"",IF(Apr!$E39&gt;=$J$1506,IF(Apr!$E39&lt;=$L$1506,IF(ISBLANK(Apr!I39),"",Apr!I39),""),"")))</f>
        <v/>
      </c>
      <c r="E977" s="305" t="str">
        <f>IF(ISBLANK($J$1506),"",IF(ISBLANK($L$1506),"",IF(Apr!$E39&gt;=$J$1506,IF(Apr!$E39&lt;=$L$1506,IF(ISBLANK(Apr!R39),"",Apr!R39),""),"")))</f>
        <v/>
      </c>
      <c r="F977" s="307" t="str">
        <f>IF(ISBLANK($J$1506),"",IF(ISBLANK($L$1506),"",IF(Apr!$E39&gt;=$J$1506,IF(Apr!$E39&lt;=$L$1506,IF(ISBLANK(Apr!S39),"",Apr!S39),""),"")))</f>
        <v/>
      </c>
      <c r="G977" s="308" t="str">
        <f t="shared" si="60"/>
        <v/>
      </c>
      <c r="H977" s="309" t="str">
        <f t="shared" si="61"/>
        <v/>
      </c>
      <c r="I977" s="310" t="str">
        <f>IF(ISBLANK($J$1506),"",IF(ISBLANK($L$1506),"",IF(Apr!$E39&gt;=$J$1506,IF(Apr!$E39&lt;=$L$1506,COUNTIF(Apr!L39:L39,"&gt;=0"),""),"")))</f>
        <v/>
      </c>
      <c r="J977" s="300"/>
      <c r="K977" s="300"/>
      <c r="L977" s="300"/>
      <c r="M977" s="302"/>
    </row>
    <row r="978" spans="1:13" ht="9.9499999999999993" hidden="1" customHeight="1" x14ac:dyDescent="0.2">
      <c r="A978" s="301"/>
      <c r="B978" s="300" t="s">
        <v>344</v>
      </c>
      <c r="C978" s="305" t="str">
        <f>IF(ISBLANK($J$1506),"",IF(ISBLANK($L$1506),"",IF(Apr!$E43&gt;=$J$1506,IF(Apr!$E43&lt;=$L$1506,IF(ISBLANK(Apr!G43),"",Apr!G43),""),"")))</f>
        <v/>
      </c>
      <c r="D978" s="305"/>
      <c r="E978" s="305" t="str">
        <f>IF(ISBLANK($J$1506),"",IF(ISBLANK($L$1506),"",IF(Apr!$E43&gt;=$J$1506,IF(Apr!$E43&lt;=$L$1506,IF(ISBLANK(Apr!R43),"",Apr!R43),""),"")))</f>
        <v/>
      </c>
      <c r="F978" s="307" t="str">
        <f>IF(ISBLANK($J$1506),"",IF(ISBLANK($L$1506),"",IF(Apr!$E43&gt;=$J$1506,IF(Apr!$E43&lt;=$L$1506,IF(ISBLANK(Apr!S43),"",Apr!S43),""),"")))</f>
        <v/>
      </c>
      <c r="G978" s="308" t="str">
        <f>IF(ISNUMBER(F978),IF(F978=0,"",IF(E978=0,"",F978/E978)),"")</f>
        <v/>
      </c>
      <c r="H978" s="309" t="str">
        <f>IF(ISNUMBER(G978),IF(G978=0,"",IF(F978=0,"",E978/F978/24)),"")</f>
        <v/>
      </c>
      <c r="I978" s="310" t="str">
        <f>IF(ISBLANK($J$1506),"",IF(ISBLANK($L$1506),"",IF(Apr!$E43&gt;=$J$1506,IF(Apr!$E43&lt;=$L$1506,COUNTIF(Apr!L43:L43,"&gt;=0"),""),"")))</f>
        <v/>
      </c>
      <c r="J978" s="300"/>
      <c r="K978" s="300"/>
      <c r="L978" s="300"/>
      <c r="M978" s="302"/>
    </row>
    <row r="979" spans="1:13" ht="9.9499999999999993" hidden="1" customHeight="1" x14ac:dyDescent="0.2">
      <c r="A979" s="301"/>
      <c r="B979" s="300"/>
      <c r="C979" s="305" t="str">
        <f>IF(ISBLANK($J$1506),"",IF(ISBLANK($L$1506),"",IF(Apr!$E44&gt;=$J$1506,IF(Apr!$E44&lt;=$L$1506,IF(ISBLANK(Apr!G44),"",Apr!G44),""),"")))</f>
        <v/>
      </c>
      <c r="D979" s="305"/>
      <c r="E979" s="305" t="str">
        <f>IF(ISBLANK($J$1506),"",IF(ISBLANK($L$1506),"",IF(Apr!$E44&gt;=$J$1506,IF(Apr!$E44&lt;=$L$1506,IF(ISBLANK(Apr!R44),"",Apr!R44),""),"")))</f>
        <v/>
      </c>
      <c r="F979" s="307" t="str">
        <f>IF(ISBLANK($J$1506),"",IF(ISBLANK($L$1506),"",IF(Apr!$E44&gt;=$J$1506,IF(Apr!$E44&lt;=$L$1506,IF(ISBLANK(Apr!S44),"",Apr!S44),""),"")))</f>
        <v/>
      </c>
      <c r="G979" s="308" t="str">
        <f t="shared" ref="G979:G1008" si="62">IF(ISNUMBER(F979),IF(F979=0,"",IF(E979=0,"",F979/E979)),"")</f>
        <v/>
      </c>
      <c r="H979" s="309" t="str">
        <f t="shared" ref="H979:H1008" si="63">IF(ISNUMBER(G979),IF(G979=0,"",IF(F979=0,"",E979/F979/24)),"")</f>
        <v/>
      </c>
      <c r="I979" s="310" t="str">
        <f>IF(ISBLANK($J$1506),"",IF(ISBLANK($L$1506),"",IF(Apr!$E44&gt;=$J$1506,IF(Apr!$E44&lt;=$L$1506,COUNTIF(Apr!L44:L44,"&gt;=0"),""),"")))</f>
        <v/>
      </c>
      <c r="J979" s="300"/>
      <c r="K979" s="300"/>
      <c r="L979" s="300"/>
      <c r="M979" s="302"/>
    </row>
    <row r="980" spans="1:13" ht="9.9499999999999993" hidden="1" customHeight="1" x14ac:dyDescent="0.2">
      <c r="A980" s="301"/>
      <c r="B980" s="300"/>
      <c r="C980" s="305" t="str">
        <f>IF(ISBLANK($J$1506),"",IF(ISBLANK($L$1506),"",IF(Apr!$E45&gt;=$J$1506,IF(Apr!$E45&lt;=$L$1506,IF(ISBLANK(Apr!G45),"",Apr!G45),""),"")))</f>
        <v/>
      </c>
      <c r="D980" s="305"/>
      <c r="E980" s="305" t="str">
        <f>IF(ISBLANK($J$1506),"",IF(ISBLANK($L$1506),"",IF(Apr!$E45&gt;=$J$1506,IF(Apr!$E45&lt;=$L$1506,IF(ISBLANK(Apr!R45),"",Apr!R45),""),"")))</f>
        <v/>
      </c>
      <c r="F980" s="307" t="str">
        <f>IF(ISBLANK($J$1506),"",IF(ISBLANK($L$1506),"",IF(Apr!$E45&gt;=$J$1506,IF(Apr!$E45&lt;=$L$1506,IF(ISBLANK(Apr!S45),"",Apr!S45),""),"")))</f>
        <v/>
      </c>
      <c r="G980" s="308" t="str">
        <f t="shared" si="62"/>
        <v/>
      </c>
      <c r="H980" s="309" t="str">
        <f t="shared" si="63"/>
        <v/>
      </c>
      <c r="I980" s="310" t="str">
        <f>IF(ISBLANK($J$1506),"",IF(ISBLANK($L$1506),"",IF(Apr!$E45&gt;=$J$1506,IF(Apr!$E45&lt;=$L$1506,COUNTIF(Apr!L45:L45,"&gt;=0"),""),"")))</f>
        <v/>
      </c>
      <c r="J980" s="300"/>
      <c r="K980" s="300"/>
      <c r="L980" s="300"/>
      <c r="M980" s="302"/>
    </row>
    <row r="981" spans="1:13" ht="9.9499999999999993" hidden="1" customHeight="1" x14ac:dyDescent="0.2">
      <c r="A981" s="301"/>
      <c r="B981" s="300"/>
      <c r="C981" s="305" t="str">
        <f>IF(ISBLANK($J$1506),"",IF(ISBLANK($L$1506),"",IF(Apr!$E46&gt;=$J$1506,IF(Apr!$E46&lt;=$L$1506,IF(ISBLANK(Apr!G46),"",Apr!G46),""),"")))</f>
        <v/>
      </c>
      <c r="D981" s="305"/>
      <c r="E981" s="305" t="str">
        <f>IF(ISBLANK($J$1506),"",IF(ISBLANK($L$1506),"",IF(Apr!$E46&gt;=$J$1506,IF(Apr!$E46&lt;=$L$1506,IF(ISBLANK(Apr!R46),"",Apr!R46),""),"")))</f>
        <v/>
      </c>
      <c r="F981" s="307" t="str">
        <f>IF(ISBLANK($J$1506),"",IF(ISBLANK($L$1506),"",IF(Apr!$E46&gt;=$J$1506,IF(Apr!$E46&lt;=$L$1506,IF(ISBLANK(Apr!S46),"",Apr!S46),""),"")))</f>
        <v/>
      </c>
      <c r="G981" s="308" t="str">
        <f t="shared" si="62"/>
        <v/>
      </c>
      <c r="H981" s="309" t="str">
        <f t="shared" si="63"/>
        <v/>
      </c>
      <c r="I981" s="310" t="str">
        <f>IF(ISBLANK($J$1506),"",IF(ISBLANK($L$1506),"",IF(Apr!$E46&gt;=$J$1506,IF(Apr!$E46&lt;=$L$1506,COUNTIF(Apr!L46:L46,"&gt;=0"),""),"")))</f>
        <v/>
      </c>
      <c r="J981" s="300"/>
      <c r="K981" s="300"/>
      <c r="L981" s="300"/>
      <c r="M981" s="302"/>
    </row>
    <row r="982" spans="1:13" ht="9.9499999999999993" hidden="1" customHeight="1" x14ac:dyDescent="0.2">
      <c r="A982" s="301"/>
      <c r="B982" s="300"/>
      <c r="C982" s="305" t="str">
        <f>IF(ISBLANK($J$1506),"",IF(ISBLANK($L$1506),"",IF(Apr!$E47&gt;=$J$1506,IF(Apr!$E47&lt;=$L$1506,IF(ISBLANK(Apr!G47),"",Apr!G47),""),"")))</f>
        <v/>
      </c>
      <c r="D982" s="305"/>
      <c r="E982" s="305" t="str">
        <f>IF(ISBLANK($J$1506),"",IF(ISBLANK($L$1506),"",IF(Apr!$E47&gt;=$J$1506,IF(Apr!$E47&lt;=$L$1506,IF(ISBLANK(Apr!R47),"",Apr!R47),""),"")))</f>
        <v/>
      </c>
      <c r="F982" s="307" t="str">
        <f>IF(ISBLANK($J$1506),"",IF(ISBLANK($L$1506),"",IF(Apr!$E47&gt;=$J$1506,IF(Apr!$E47&lt;=$L$1506,IF(ISBLANK(Apr!S47),"",Apr!S47),""),"")))</f>
        <v/>
      </c>
      <c r="G982" s="308" t="str">
        <f t="shared" si="62"/>
        <v/>
      </c>
      <c r="H982" s="309" t="str">
        <f t="shared" si="63"/>
        <v/>
      </c>
      <c r="I982" s="310" t="str">
        <f>IF(ISBLANK($J$1506),"",IF(ISBLANK($L$1506),"",IF(Apr!$E47&gt;=$J$1506,IF(Apr!$E47&lt;=$L$1506,COUNTIF(Apr!L47:L47,"&gt;=0"),""),"")))</f>
        <v/>
      </c>
      <c r="J982" s="300"/>
      <c r="K982" s="300"/>
      <c r="L982" s="300"/>
      <c r="M982" s="302"/>
    </row>
    <row r="983" spans="1:13" ht="9.9499999999999993" hidden="1" customHeight="1" x14ac:dyDescent="0.2">
      <c r="A983" s="301"/>
      <c r="B983" s="300"/>
      <c r="C983" s="305" t="str">
        <f>IF(ISBLANK($J$1506),"",IF(ISBLANK($L$1506),"",IF(Apr!$E48&gt;=$J$1506,IF(Apr!$E48&lt;=$L$1506,IF(ISBLANK(Apr!G48),"",Apr!G48),""),"")))</f>
        <v/>
      </c>
      <c r="D983" s="305"/>
      <c r="E983" s="305" t="str">
        <f>IF(ISBLANK($J$1506),"",IF(ISBLANK($L$1506),"",IF(Apr!$E48&gt;=$J$1506,IF(Apr!$E48&lt;=$L$1506,IF(ISBLANK(Apr!R48),"",Apr!R48),""),"")))</f>
        <v/>
      </c>
      <c r="F983" s="307" t="str">
        <f>IF(ISBLANK($J$1506),"",IF(ISBLANK($L$1506),"",IF(Apr!$E48&gt;=$J$1506,IF(Apr!$E48&lt;=$L$1506,IF(ISBLANK(Apr!S48),"",Apr!S48),""),"")))</f>
        <v/>
      </c>
      <c r="G983" s="308" t="str">
        <f t="shared" si="62"/>
        <v/>
      </c>
      <c r="H983" s="309" t="str">
        <f t="shared" si="63"/>
        <v/>
      </c>
      <c r="I983" s="310" t="str">
        <f>IF(ISBLANK($J$1506),"",IF(ISBLANK($L$1506),"",IF(Apr!$E48&gt;=$J$1506,IF(Apr!$E48&lt;=$L$1506,COUNTIF(Apr!L48:L48,"&gt;=0"),""),"")))</f>
        <v/>
      </c>
      <c r="J983" s="300"/>
      <c r="K983" s="300"/>
      <c r="L983" s="300"/>
      <c r="M983" s="302"/>
    </row>
    <row r="984" spans="1:13" ht="9.9499999999999993" hidden="1" customHeight="1" x14ac:dyDescent="0.2">
      <c r="A984" s="301"/>
      <c r="B984" s="300"/>
      <c r="C984" s="305" t="str">
        <f>IF(ISBLANK($J$1506),"",IF(ISBLANK($L$1506),"",IF(Apr!$E49&gt;=$J$1506,IF(Apr!$E49&lt;=$L$1506,IF(ISBLANK(Apr!G49),"",Apr!G49),""),"")))</f>
        <v/>
      </c>
      <c r="D984" s="305"/>
      <c r="E984" s="305" t="str">
        <f>IF(ISBLANK($J$1506),"",IF(ISBLANK($L$1506),"",IF(Apr!$E49&gt;=$J$1506,IF(Apr!$E49&lt;=$L$1506,IF(ISBLANK(Apr!R49),"",Apr!R49),""),"")))</f>
        <v/>
      </c>
      <c r="F984" s="307" t="str">
        <f>IF(ISBLANK($J$1506),"",IF(ISBLANK($L$1506),"",IF(Apr!$E49&gt;=$J$1506,IF(Apr!$E49&lt;=$L$1506,IF(ISBLANK(Apr!S49),"",Apr!S49),""),"")))</f>
        <v/>
      </c>
      <c r="G984" s="308" t="str">
        <f t="shared" si="62"/>
        <v/>
      </c>
      <c r="H984" s="309" t="str">
        <f t="shared" si="63"/>
        <v/>
      </c>
      <c r="I984" s="310" t="str">
        <f>IF(ISBLANK($J$1506),"",IF(ISBLANK($L$1506),"",IF(Apr!$E49&gt;=$J$1506,IF(Apr!$E49&lt;=$L$1506,COUNTIF(Apr!L49:L49,"&gt;=0"),""),"")))</f>
        <v/>
      </c>
      <c r="J984" s="300"/>
      <c r="K984" s="300"/>
      <c r="L984" s="300"/>
      <c r="M984" s="302"/>
    </row>
    <row r="985" spans="1:13" ht="9.9499999999999993" hidden="1" customHeight="1" x14ac:dyDescent="0.2">
      <c r="A985" s="301"/>
      <c r="B985" s="300"/>
      <c r="C985" s="305" t="str">
        <f>IF(ISBLANK($J$1506),"",IF(ISBLANK($L$1506),"",IF(Apr!$E50&gt;=$J$1506,IF(Apr!$E50&lt;=$L$1506,IF(ISBLANK(Apr!G50),"",Apr!G50),""),"")))</f>
        <v/>
      </c>
      <c r="D985" s="305"/>
      <c r="E985" s="305" t="str">
        <f>IF(ISBLANK($J$1506),"",IF(ISBLANK($L$1506),"",IF(Apr!$E50&gt;=$J$1506,IF(Apr!$E50&lt;=$L$1506,IF(ISBLANK(Apr!R50),"",Apr!R50),""),"")))</f>
        <v/>
      </c>
      <c r="F985" s="307" t="str">
        <f>IF(ISBLANK($J$1506),"",IF(ISBLANK($L$1506),"",IF(Apr!$E50&gt;=$J$1506,IF(Apr!$E50&lt;=$L$1506,IF(ISBLANK(Apr!S50),"",Apr!S50),""),"")))</f>
        <v/>
      </c>
      <c r="G985" s="308" t="str">
        <f t="shared" si="62"/>
        <v/>
      </c>
      <c r="H985" s="309" t="str">
        <f t="shared" si="63"/>
        <v/>
      </c>
      <c r="I985" s="310" t="str">
        <f>IF(ISBLANK($J$1506),"",IF(ISBLANK($L$1506),"",IF(Apr!$E50&gt;=$J$1506,IF(Apr!$E50&lt;=$L$1506,COUNTIF(Apr!L50:L50,"&gt;=0"),""),"")))</f>
        <v/>
      </c>
      <c r="J985" s="300"/>
      <c r="K985" s="300"/>
      <c r="L985" s="300"/>
      <c r="M985" s="302"/>
    </row>
    <row r="986" spans="1:13" ht="9.9499999999999993" hidden="1" customHeight="1" x14ac:dyDescent="0.2">
      <c r="A986" s="301"/>
      <c r="B986" s="300"/>
      <c r="C986" s="305" t="str">
        <f>IF(ISBLANK($J$1506),"",IF(ISBLANK($L$1506),"",IF(Apr!$E51&gt;=$J$1506,IF(Apr!$E51&lt;=$L$1506,IF(ISBLANK(Apr!G51),"",Apr!G51),""),"")))</f>
        <v/>
      </c>
      <c r="D986" s="305"/>
      <c r="E986" s="305" t="str">
        <f>IF(ISBLANK($J$1506),"",IF(ISBLANK($L$1506),"",IF(Apr!$E51&gt;=$J$1506,IF(Apr!$E51&lt;=$L$1506,IF(ISBLANK(Apr!R51),"",Apr!R51),""),"")))</f>
        <v/>
      </c>
      <c r="F986" s="307" t="str">
        <f>IF(ISBLANK($J$1506),"",IF(ISBLANK($L$1506),"",IF(Apr!$E51&gt;=$J$1506,IF(Apr!$E51&lt;=$L$1506,IF(ISBLANK(Apr!S51),"",Apr!S51),""),"")))</f>
        <v/>
      </c>
      <c r="G986" s="308" t="str">
        <f t="shared" si="62"/>
        <v/>
      </c>
      <c r="H986" s="309" t="str">
        <f t="shared" si="63"/>
        <v/>
      </c>
      <c r="I986" s="310" t="str">
        <f>IF(ISBLANK($J$1506),"",IF(ISBLANK($L$1506),"",IF(Apr!$E51&gt;=$J$1506,IF(Apr!$E51&lt;=$L$1506,COUNTIF(Apr!L51:L51,"&gt;=0"),""),"")))</f>
        <v/>
      </c>
      <c r="J986" s="300"/>
      <c r="K986" s="300"/>
      <c r="L986" s="300"/>
      <c r="M986" s="302"/>
    </row>
    <row r="987" spans="1:13" ht="9.9499999999999993" hidden="1" customHeight="1" x14ac:dyDescent="0.2">
      <c r="A987" s="301"/>
      <c r="B987" s="300"/>
      <c r="C987" s="305" t="str">
        <f>IF(ISBLANK($J$1506),"",IF(ISBLANK($L$1506),"",IF(Apr!$E52&gt;=$J$1506,IF(Apr!$E52&lt;=$L$1506,IF(ISBLANK(Apr!G52),"",Apr!G52),""),"")))</f>
        <v/>
      </c>
      <c r="D987" s="305"/>
      <c r="E987" s="305" t="str">
        <f>IF(ISBLANK($J$1506),"",IF(ISBLANK($L$1506),"",IF(Apr!$E52&gt;=$J$1506,IF(Apr!$E52&lt;=$L$1506,IF(ISBLANK(Apr!R52),"",Apr!R52),""),"")))</f>
        <v/>
      </c>
      <c r="F987" s="307" t="str">
        <f>IF(ISBLANK($J$1506),"",IF(ISBLANK($L$1506),"",IF(Apr!$E52&gt;=$J$1506,IF(Apr!$E52&lt;=$L$1506,IF(ISBLANK(Apr!S52),"",Apr!S52),""),"")))</f>
        <v/>
      </c>
      <c r="G987" s="308" t="str">
        <f t="shared" si="62"/>
        <v/>
      </c>
      <c r="H987" s="309" t="str">
        <f t="shared" si="63"/>
        <v/>
      </c>
      <c r="I987" s="310" t="str">
        <f>IF(ISBLANK($J$1506),"",IF(ISBLANK($L$1506),"",IF(Apr!$E52&gt;=$J$1506,IF(Apr!$E52&lt;=$L$1506,COUNTIF(Apr!L52:L52,"&gt;=0"),""),"")))</f>
        <v/>
      </c>
      <c r="J987" s="300"/>
      <c r="K987" s="300"/>
      <c r="L987" s="300"/>
      <c r="M987" s="302"/>
    </row>
    <row r="988" spans="1:13" ht="9.9499999999999993" hidden="1" customHeight="1" x14ac:dyDescent="0.2">
      <c r="A988" s="301"/>
      <c r="B988" s="300"/>
      <c r="C988" s="305" t="str">
        <f>IF(ISBLANK($J$1506),"",IF(ISBLANK($L$1506),"",IF(Apr!$E53&gt;=$J$1506,IF(Apr!$E53&lt;=$L$1506,IF(ISBLANK(Apr!G53),"",Apr!G53),""),"")))</f>
        <v/>
      </c>
      <c r="D988" s="305"/>
      <c r="E988" s="305" t="str">
        <f>IF(ISBLANK($J$1506),"",IF(ISBLANK($L$1506),"",IF(Apr!$E53&gt;=$J$1506,IF(Apr!$E53&lt;=$L$1506,IF(ISBLANK(Apr!R53),"",Apr!R53),""),"")))</f>
        <v/>
      </c>
      <c r="F988" s="307" t="str">
        <f>IF(ISBLANK($J$1506),"",IF(ISBLANK($L$1506),"",IF(Apr!$E53&gt;=$J$1506,IF(Apr!$E53&lt;=$L$1506,IF(ISBLANK(Apr!S53),"",Apr!S53),""),"")))</f>
        <v/>
      </c>
      <c r="G988" s="308" t="str">
        <f t="shared" si="62"/>
        <v/>
      </c>
      <c r="H988" s="309" t="str">
        <f t="shared" si="63"/>
        <v/>
      </c>
      <c r="I988" s="310" t="str">
        <f>IF(ISBLANK($J$1506),"",IF(ISBLANK($L$1506),"",IF(Apr!$E53&gt;=$J$1506,IF(Apr!$E53&lt;=$L$1506,COUNTIF(Apr!L53:L53,"&gt;=0"),""),"")))</f>
        <v/>
      </c>
      <c r="J988" s="300"/>
      <c r="K988" s="300"/>
      <c r="L988" s="300"/>
      <c r="M988" s="302"/>
    </row>
    <row r="989" spans="1:13" ht="9.9499999999999993" hidden="1" customHeight="1" x14ac:dyDescent="0.2">
      <c r="A989" s="301"/>
      <c r="B989" s="300"/>
      <c r="C989" s="305" t="str">
        <f>IF(ISBLANK($J$1506),"",IF(ISBLANK($L$1506),"",IF(Apr!$E54&gt;=$J$1506,IF(Apr!$E54&lt;=$L$1506,IF(ISBLANK(Apr!G54),"",Apr!G54),""),"")))</f>
        <v/>
      </c>
      <c r="D989" s="305"/>
      <c r="E989" s="305" t="str">
        <f>IF(ISBLANK($J$1506),"",IF(ISBLANK($L$1506),"",IF(Apr!$E54&gt;=$J$1506,IF(Apr!$E54&lt;=$L$1506,IF(ISBLANK(Apr!R54),"",Apr!R54),""),"")))</f>
        <v/>
      </c>
      <c r="F989" s="307" t="str">
        <f>IF(ISBLANK($J$1506),"",IF(ISBLANK($L$1506),"",IF(Apr!$E54&gt;=$J$1506,IF(Apr!$E54&lt;=$L$1506,IF(ISBLANK(Apr!S54),"",Apr!S54),""),"")))</f>
        <v/>
      </c>
      <c r="G989" s="308" t="str">
        <f t="shared" si="62"/>
        <v/>
      </c>
      <c r="H989" s="309" t="str">
        <f t="shared" si="63"/>
        <v/>
      </c>
      <c r="I989" s="310" t="str">
        <f>IF(ISBLANK($J$1506),"",IF(ISBLANK($L$1506),"",IF(Apr!$E54&gt;=$J$1506,IF(Apr!$E54&lt;=$L$1506,COUNTIF(Apr!L54:L54,"&gt;=0"),""),"")))</f>
        <v/>
      </c>
      <c r="J989" s="300"/>
      <c r="K989" s="300"/>
      <c r="L989" s="300"/>
      <c r="M989" s="302"/>
    </row>
    <row r="990" spans="1:13" ht="9.9499999999999993" hidden="1" customHeight="1" x14ac:dyDescent="0.2">
      <c r="A990" s="301"/>
      <c r="B990" s="300"/>
      <c r="C990" s="305" t="str">
        <f>IF(ISBLANK($J$1506),"",IF(ISBLANK($L$1506),"",IF(Apr!$E55&gt;=$J$1506,IF(Apr!$E55&lt;=$L$1506,IF(ISBLANK(Apr!G55),"",Apr!G55),""),"")))</f>
        <v/>
      </c>
      <c r="D990" s="305"/>
      <c r="E990" s="305" t="str">
        <f>IF(ISBLANK($J$1506),"",IF(ISBLANK($L$1506),"",IF(Apr!$E55&gt;=$J$1506,IF(Apr!$E55&lt;=$L$1506,IF(ISBLANK(Apr!R55),"",Apr!R55),""),"")))</f>
        <v/>
      </c>
      <c r="F990" s="307" t="str">
        <f>IF(ISBLANK($J$1506),"",IF(ISBLANK($L$1506),"",IF(Apr!$E55&gt;=$J$1506,IF(Apr!$E55&lt;=$L$1506,IF(ISBLANK(Apr!S55),"",Apr!S55),""),"")))</f>
        <v/>
      </c>
      <c r="G990" s="308" t="str">
        <f t="shared" si="62"/>
        <v/>
      </c>
      <c r="H990" s="309" t="str">
        <f t="shared" si="63"/>
        <v/>
      </c>
      <c r="I990" s="310" t="str">
        <f>IF(ISBLANK($J$1506),"",IF(ISBLANK($L$1506),"",IF(Apr!$E55&gt;=$J$1506,IF(Apr!$E55&lt;=$L$1506,COUNTIF(Apr!L55:L55,"&gt;=0"),""),"")))</f>
        <v/>
      </c>
      <c r="J990" s="300"/>
      <c r="K990" s="300"/>
      <c r="L990" s="300"/>
      <c r="M990" s="302"/>
    </row>
    <row r="991" spans="1:13" ht="9.9499999999999993" hidden="1" customHeight="1" x14ac:dyDescent="0.2">
      <c r="A991" s="301"/>
      <c r="B991" s="300"/>
      <c r="C991" s="305" t="str">
        <f>IF(ISBLANK($J$1506),"",IF(ISBLANK($L$1506),"",IF(Apr!$E56&gt;=$J$1506,IF(Apr!$E56&lt;=$L$1506,IF(ISBLANK(Apr!G56),"",Apr!G56),""),"")))</f>
        <v/>
      </c>
      <c r="D991" s="305"/>
      <c r="E991" s="305" t="str">
        <f>IF(ISBLANK($J$1506),"",IF(ISBLANK($L$1506),"",IF(Apr!$E56&gt;=$J$1506,IF(Apr!$E56&lt;=$L$1506,IF(ISBLANK(Apr!R56),"",Apr!R56),""),"")))</f>
        <v/>
      </c>
      <c r="F991" s="307" t="str">
        <f>IF(ISBLANK($J$1506),"",IF(ISBLANK($L$1506),"",IF(Apr!$E56&gt;=$J$1506,IF(Apr!$E56&lt;=$L$1506,IF(ISBLANK(Apr!S56),"",Apr!S56),""),"")))</f>
        <v/>
      </c>
      <c r="G991" s="308" t="str">
        <f t="shared" si="62"/>
        <v/>
      </c>
      <c r="H991" s="309" t="str">
        <f t="shared" si="63"/>
        <v/>
      </c>
      <c r="I991" s="310" t="str">
        <f>IF(ISBLANK($J$1506),"",IF(ISBLANK($L$1506),"",IF(Apr!$E56&gt;=$J$1506,IF(Apr!$E56&lt;=$L$1506,COUNTIF(Apr!L56:L56,"&gt;=0"),""),"")))</f>
        <v/>
      </c>
      <c r="J991" s="300"/>
      <c r="K991" s="300"/>
      <c r="L991" s="300"/>
      <c r="M991" s="302"/>
    </row>
    <row r="992" spans="1:13" ht="9.9499999999999993" hidden="1" customHeight="1" x14ac:dyDescent="0.2">
      <c r="A992" s="301"/>
      <c r="B992" s="300"/>
      <c r="C992" s="305" t="str">
        <f>IF(ISBLANK($J$1506),"",IF(ISBLANK($L$1506),"",IF(Apr!$E57&gt;=$J$1506,IF(Apr!$E57&lt;=$L$1506,IF(ISBLANK(Apr!G57),"",Apr!G57),""),"")))</f>
        <v/>
      </c>
      <c r="D992" s="305"/>
      <c r="E992" s="305" t="str">
        <f>IF(ISBLANK($J$1506),"",IF(ISBLANK($L$1506),"",IF(Apr!$E57&gt;=$J$1506,IF(Apr!$E57&lt;=$L$1506,IF(ISBLANK(Apr!R57),"",Apr!R57),""),"")))</f>
        <v/>
      </c>
      <c r="F992" s="307" t="str">
        <f>IF(ISBLANK($J$1506),"",IF(ISBLANK($L$1506),"",IF(Apr!$E57&gt;=$J$1506,IF(Apr!$E57&lt;=$L$1506,IF(ISBLANK(Apr!S57),"",Apr!S57),""),"")))</f>
        <v/>
      </c>
      <c r="G992" s="308" t="str">
        <f t="shared" si="62"/>
        <v/>
      </c>
      <c r="H992" s="309" t="str">
        <f t="shared" si="63"/>
        <v/>
      </c>
      <c r="I992" s="310" t="str">
        <f>IF(ISBLANK($J$1506),"",IF(ISBLANK($L$1506),"",IF(Apr!$E57&gt;=$J$1506,IF(Apr!$E57&lt;=$L$1506,COUNTIF(Apr!L57:L57,"&gt;=0"),""),"")))</f>
        <v/>
      </c>
      <c r="J992" s="300"/>
      <c r="K992" s="300"/>
      <c r="L992" s="300"/>
      <c r="M992" s="302"/>
    </row>
    <row r="993" spans="1:13" ht="9.9499999999999993" hidden="1" customHeight="1" x14ac:dyDescent="0.2">
      <c r="A993" s="301"/>
      <c r="B993" s="300"/>
      <c r="C993" s="305" t="str">
        <f>IF(ISBLANK($J$1506),"",IF(ISBLANK($L$1506),"",IF(Apr!$E58&gt;=$J$1506,IF(Apr!$E58&lt;=$L$1506,IF(ISBLANK(Apr!G58),"",Apr!G58),""),"")))</f>
        <v/>
      </c>
      <c r="D993" s="305"/>
      <c r="E993" s="305" t="str">
        <f>IF(ISBLANK($J$1506),"",IF(ISBLANK($L$1506),"",IF(Apr!$E58&gt;=$J$1506,IF(Apr!$E58&lt;=$L$1506,IF(ISBLANK(Apr!R58),"",Apr!R58),""),"")))</f>
        <v/>
      </c>
      <c r="F993" s="307" t="str">
        <f>IF(ISBLANK($J$1506),"",IF(ISBLANK($L$1506),"",IF(Apr!$E58&gt;=$J$1506,IF(Apr!$E58&lt;=$L$1506,IF(ISBLANK(Apr!S58),"",Apr!S58),""),"")))</f>
        <v/>
      </c>
      <c r="G993" s="308" t="str">
        <f t="shared" si="62"/>
        <v/>
      </c>
      <c r="H993" s="309" t="str">
        <f t="shared" si="63"/>
        <v/>
      </c>
      <c r="I993" s="310" t="str">
        <f>IF(ISBLANK($J$1506),"",IF(ISBLANK($L$1506),"",IF(Apr!$E58&gt;=$J$1506,IF(Apr!$E58&lt;=$L$1506,COUNTIF(Apr!L58:L58,"&gt;=0"),""),"")))</f>
        <v/>
      </c>
      <c r="J993" s="300"/>
      <c r="K993" s="300"/>
      <c r="L993" s="300"/>
      <c r="M993" s="302"/>
    </row>
    <row r="994" spans="1:13" ht="9.9499999999999993" hidden="1" customHeight="1" x14ac:dyDescent="0.2">
      <c r="A994" s="301"/>
      <c r="B994" s="300"/>
      <c r="C994" s="305" t="str">
        <f>IF(ISBLANK($J$1506),"",IF(ISBLANK($L$1506),"",IF(Apr!$E59&gt;=$J$1506,IF(Apr!$E59&lt;=$L$1506,IF(ISBLANK(Apr!G59),"",Apr!G59),""),"")))</f>
        <v/>
      </c>
      <c r="D994" s="305"/>
      <c r="E994" s="305" t="str">
        <f>IF(ISBLANK($J$1506),"",IF(ISBLANK($L$1506),"",IF(Apr!$E59&gt;=$J$1506,IF(Apr!$E59&lt;=$L$1506,IF(ISBLANK(Apr!R59),"",Apr!R59),""),"")))</f>
        <v/>
      </c>
      <c r="F994" s="307" t="str">
        <f>IF(ISBLANK($J$1506),"",IF(ISBLANK($L$1506),"",IF(Apr!$E59&gt;=$J$1506,IF(Apr!$E59&lt;=$L$1506,IF(ISBLANK(Apr!S59),"",Apr!S59),""),"")))</f>
        <v/>
      </c>
      <c r="G994" s="308" t="str">
        <f t="shared" si="62"/>
        <v/>
      </c>
      <c r="H994" s="309" t="str">
        <f t="shared" si="63"/>
        <v/>
      </c>
      <c r="I994" s="310" t="str">
        <f>IF(ISBLANK($J$1506),"",IF(ISBLANK($L$1506),"",IF(Apr!$E59&gt;=$J$1506,IF(Apr!$E59&lt;=$L$1506,COUNTIF(Apr!L59:L59,"&gt;=0"),""),"")))</f>
        <v/>
      </c>
      <c r="J994" s="300"/>
      <c r="K994" s="300"/>
      <c r="L994" s="300"/>
      <c r="M994" s="302"/>
    </row>
    <row r="995" spans="1:13" ht="9.9499999999999993" hidden="1" customHeight="1" x14ac:dyDescent="0.2">
      <c r="A995" s="301"/>
      <c r="B995" s="300"/>
      <c r="C995" s="305" t="str">
        <f>IF(ISBLANK($J$1506),"",IF(ISBLANK($L$1506),"",IF(Apr!$E60&gt;=$J$1506,IF(Apr!$E60&lt;=$L$1506,IF(ISBLANK(Apr!G60),"",Apr!G60),""),"")))</f>
        <v/>
      </c>
      <c r="D995" s="305"/>
      <c r="E995" s="305" t="str">
        <f>IF(ISBLANK($J$1506),"",IF(ISBLANK($L$1506),"",IF(Apr!$E60&gt;=$J$1506,IF(Apr!$E60&lt;=$L$1506,IF(ISBLANK(Apr!R60),"",Apr!R60),""),"")))</f>
        <v/>
      </c>
      <c r="F995" s="307" t="str">
        <f>IF(ISBLANK($J$1506),"",IF(ISBLANK($L$1506),"",IF(Apr!$E60&gt;=$J$1506,IF(Apr!$E60&lt;=$L$1506,IF(ISBLANK(Apr!S60),"",Apr!S60),""),"")))</f>
        <v/>
      </c>
      <c r="G995" s="308" t="str">
        <f t="shared" si="62"/>
        <v/>
      </c>
      <c r="H995" s="309" t="str">
        <f t="shared" si="63"/>
        <v/>
      </c>
      <c r="I995" s="310" t="str">
        <f>IF(ISBLANK($J$1506),"",IF(ISBLANK($L$1506),"",IF(Apr!$E60&gt;=$J$1506,IF(Apr!$E60&lt;=$L$1506,COUNTIF(Apr!L60:L60,"&gt;=0"),""),"")))</f>
        <v/>
      </c>
      <c r="J995" s="300"/>
      <c r="K995" s="300"/>
      <c r="L995" s="300"/>
      <c r="M995" s="302"/>
    </row>
    <row r="996" spans="1:13" ht="9.9499999999999993" hidden="1" customHeight="1" x14ac:dyDescent="0.2">
      <c r="A996" s="301"/>
      <c r="B996" s="300"/>
      <c r="C996" s="305" t="str">
        <f>IF(ISBLANK($J$1506),"",IF(ISBLANK($L$1506),"",IF(Apr!$E61&gt;=$J$1506,IF(Apr!$E61&lt;=$L$1506,IF(ISBLANK(Apr!G61),"",Apr!G61),""),"")))</f>
        <v/>
      </c>
      <c r="D996" s="305"/>
      <c r="E996" s="305" t="str">
        <f>IF(ISBLANK($J$1506),"",IF(ISBLANK($L$1506),"",IF(Apr!$E61&gt;=$J$1506,IF(Apr!$E61&lt;=$L$1506,IF(ISBLANK(Apr!R61),"",Apr!R61),""),"")))</f>
        <v/>
      </c>
      <c r="F996" s="307" t="str">
        <f>IF(ISBLANK($J$1506),"",IF(ISBLANK($L$1506),"",IF(Apr!$E61&gt;=$J$1506,IF(Apr!$E61&lt;=$L$1506,IF(ISBLANK(Apr!S61),"",Apr!S61),""),"")))</f>
        <v/>
      </c>
      <c r="G996" s="308" t="str">
        <f t="shared" si="62"/>
        <v/>
      </c>
      <c r="H996" s="309" t="str">
        <f t="shared" si="63"/>
        <v/>
      </c>
      <c r="I996" s="310" t="str">
        <f>IF(ISBLANK($J$1506),"",IF(ISBLANK($L$1506),"",IF(Apr!$E61&gt;=$J$1506,IF(Apr!$E61&lt;=$L$1506,COUNTIF(Apr!L61:L61,"&gt;=0"),""),"")))</f>
        <v/>
      </c>
      <c r="J996" s="300"/>
      <c r="K996" s="300"/>
      <c r="L996" s="300"/>
      <c r="M996" s="302"/>
    </row>
    <row r="997" spans="1:13" ht="9.9499999999999993" hidden="1" customHeight="1" x14ac:dyDescent="0.2">
      <c r="A997" s="301"/>
      <c r="B997" s="300"/>
      <c r="C997" s="305" t="str">
        <f>IF(ISBLANK($J$1506),"",IF(ISBLANK($L$1506),"",IF(Apr!$E62&gt;=$J$1506,IF(Apr!$E62&lt;=$L$1506,IF(ISBLANK(Apr!G62),"",Apr!G62),""),"")))</f>
        <v/>
      </c>
      <c r="D997" s="305"/>
      <c r="E997" s="305" t="str">
        <f>IF(ISBLANK($J$1506),"",IF(ISBLANK($L$1506),"",IF(Apr!$E62&gt;=$J$1506,IF(Apr!$E62&lt;=$L$1506,IF(ISBLANK(Apr!R62),"",Apr!R62),""),"")))</f>
        <v/>
      </c>
      <c r="F997" s="307" t="str">
        <f>IF(ISBLANK($J$1506),"",IF(ISBLANK($L$1506),"",IF(Apr!$E62&gt;=$J$1506,IF(Apr!$E62&lt;=$L$1506,IF(ISBLANK(Apr!S62),"",Apr!S62),""),"")))</f>
        <v/>
      </c>
      <c r="G997" s="308" t="str">
        <f t="shared" si="62"/>
        <v/>
      </c>
      <c r="H997" s="309" t="str">
        <f t="shared" si="63"/>
        <v/>
      </c>
      <c r="I997" s="310" t="str">
        <f>IF(ISBLANK($J$1506),"",IF(ISBLANK($L$1506),"",IF(Apr!$E62&gt;=$J$1506,IF(Apr!$E62&lt;=$L$1506,COUNTIF(Apr!L62:L62,"&gt;=0"),""),"")))</f>
        <v/>
      </c>
      <c r="J997" s="300"/>
      <c r="K997" s="300"/>
      <c r="L997" s="300"/>
      <c r="M997" s="302"/>
    </row>
    <row r="998" spans="1:13" ht="9.9499999999999993" hidden="1" customHeight="1" x14ac:dyDescent="0.2">
      <c r="A998" s="301"/>
      <c r="B998" s="300"/>
      <c r="C998" s="305" t="str">
        <f>IF(ISBLANK($J$1506),"",IF(ISBLANK($L$1506),"",IF(Apr!$E63&gt;=$J$1506,IF(Apr!$E63&lt;=$L$1506,IF(ISBLANK(Apr!G63),"",Apr!G63),""),"")))</f>
        <v/>
      </c>
      <c r="D998" s="305"/>
      <c r="E998" s="305" t="str">
        <f>IF(ISBLANK($J$1506),"",IF(ISBLANK($L$1506),"",IF(Apr!$E63&gt;=$J$1506,IF(Apr!$E63&lt;=$L$1506,IF(ISBLANK(Apr!R63),"",Apr!R63),""),"")))</f>
        <v/>
      </c>
      <c r="F998" s="307" t="str">
        <f>IF(ISBLANK($J$1506),"",IF(ISBLANK($L$1506),"",IF(Apr!$E63&gt;=$J$1506,IF(Apr!$E63&lt;=$L$1506,IF(ISBLANK(Apr!S63),"",Apr!S63),""),"")))</f>
        <v/>
      </c>
      <c r="G998" s="308" t="str">
        <f t="shared" si="62"/>
        <v/>
      </c>
      <c r="H998" s="309" t="str">
        <f t="shared" si="63"/>
        <v/>
      </c>
      <c r="I998" s="310" t="str">
        <f>IF(ISBLANK($J$1506),"",IF(ISBLANK($L$1506),"",IF(Apr!$E63&gt;=$J$1506,IF(Apr!$E63&lt;=$L$1506,COUNTIF(Apr!L63:L63,"&gt;=0"),""),"")))</f>
        <v/>
      </c>
      <c r="J998" s="300"/>
      <c r="K998" s="300"/>
      <c r="L998" s="300"/>
      <c r="M998" s="302"/>
    </row>
    <row r="999" spans="1:13" ht="9.9499999999999993" hidden="1" customHeight="1" x14ac:dyDescent="0.2">
      <c r="A999" s="301"/>
      <c r="B999" s="300"/>
      <c r="C999" s="305" t="str">
        <f>IF(ISBLANK($J$1506),"",IF(ISBLANK($L$1506),"",IF(Apr!$E64&gt;=$J$1506,IF(Apr!$E64&lt;=$L$1506,IF(ISBLANK(Apr!G64),"",Apr!G64),""),"")))</f>
        <v/>
      </c>
      <c r="D999" s="305"/>
      <c r="E999" s="305" t="str">
        <f>IF(ISBLANK($J$1506),"",IF(ISBLANK($L$1506),"",IF(Apr!$E64&gt;=$J$1506,IF(Apr!$E64&lt;=$L$1506,IF(ISBLANK(Apr!R64),"",Apr!R64),""),"")))</f>
        <v/>
      </c>
      <c r="F999" s="307" t="str">
        <f>IF(ISBLANK($J$1506),"",IF(ISBLANK($L$1506),"",IF(Apr!$E64&gt;=$J$1506,IF(Apr!$E64&lt;=$L$1506,IF(ISBLANK(Apr!S64),"",Apr!S64),""),"")))</f>
        <v/>
      </c>
      <c r="G999" s="308" t="str">
        <f t="shared" si="62"/>
        <v/>
      </c>
      <c r="H999" s="309" t="str">
        <f t="shared" si="63"/>
        <v/>
      </c>
      <c r="I999" s="310" t="str">
        <f>IF(ISBLANK($J$1506),"",IF(ISBLANK($L$1506),"",IF(Apr!$E64&gt;=$J$1506,IF(Apr!$E64&lt;=$L$1506,COUNTIF(Apr!L64:L64,"&gt;=0"),""),"")))</f>
        <v/>
      </c>
      <c r="J999" s="300"/>
      <c r="K999" s="300"/>
      <c r="L999" s="300"/>
      <c r="M999" s="302"/>
    </row>
    <row r="1000" spans="1:13" ht="9.9499999999999993" hidden="1" customHeight="1" x14ac:dyDescent="0.2">
      <c r="A1000" s="301"/>
      <c r="B1000" s="300"/>
      <c r="C1000" s="305" t="str">
        <f>IF(ISBLANK($J$1506),"",IF(ISBLANK($L$1506),"",IF(Apr!$E65&gt;=$J$1506,IF(Apr!$E65&lt;=$L$1506,IF(ISBLANK(Apr!G65),"",Apr!G65),""),"")))</f>
        <v/>
      </c>
      <c r="D1000" s="305"/>
      <c r="E1000" s="305" t="str">
        <f>IF(ISBLANK($J$1506),"",IF(ISBLANK($L$1506),"",IF(Apr!$E65&gt;=$J$1506,IF(Apr!$E65&lt;=$L$1506,IF(ISBLANK(Apr!R65),"",Apr!R65),""),"")))</f>
        <v/>
      </c>
      <c r="F1000" s="307" t="str">
        <f>IF(ISBLANK($J$1506),"",IF(ISBLANK($L$1506),"",IF(Apr!$E65&gt;=$J$1506,IF(Apr!$E65&lt;=$L$1506,IF(ISBLANK(Apr!S65),"",Apr!S65),""),"")))</f>
        <v/>
      </c>
      <c r="G1000" s="308" t="str">
        <f t="shared" si="62"/>
        <v/>
      </c>
      <c r="H1000" s="309" t="str">
        <f t="shared" si="63"/>
        <v/>
      </c>
      <c r="I1000" s="310" t="str">
        <f>IF(ISBLANK($J$1506),"",IF(ISBLANK($L$1506),"",IF(Apr!$E65&gt;=$J$1506,IF(Apr!$E65&lt;=$L$1506,COUNTIF(Apr!L65:L65,"&gt;=0"),""),"")))</f>
        <v/>
      </c>
      <c r="J1000" s="300"/>
      <c r="K1000" s="300"/>
      <c r="L1000" s="300"/>
      <c r="M1000" s="302"/>
    </row>
    <row r="1001" spans="1:13" ht="9.9499999999999993" hidden="1" customHeight="1" x14ac:dyDescent="0.2">
      <c r="A1001" s="301"/>
      <c r="B1001" s="300"/>
      <c r="C1001" s="305" t="str">
        <f>IF(ISBLANK($J$1506),"",IF(ISBLANK($L$1506),"",IF(Apr!$E66&gt;=$J$1506,IF(Apr!$E66&lt;=$L$1506,IF(ISBLANK(Apr!G66),"",Apr!G66),""),"")))</f>
        <v/>
      </c>
      <c r="D1001" s="305"/>
      <c r="E1001" s="305" t="str">
        <f>IF(ISBLANK($J$1506),"",IF(ISBLANK($L$1506),"",IF(Apr!$E66&gt;=$J$1506,IF(Apr!$E66&lt;=$L$1506,IF(ISBLANK(Apr!R66),"",Apr!R66),""),"")))</f>
        <v/>
      </c>
      <c r="F1001" s="307" t="str">
        <f>IF(ISBLANK($J$1506),"",IF(ISBLANK($L$1506),"",IF(Apr!$E66&gt;=$J$1506,IF(Apr!$E66&lt;=$L$1506,IF(ISBLANK(Apr!S66),"",Apr!S66),""),"")))</f>
        <v/>
      </c>
      <c r="G1001" s="308" t="str">
        <f t="shared" si="62"/>
        <v/>
      </c>
      <c r="H1001" s="309" t="str">
        <f t="shared" si="63"/>
        <v/>
      </c>
      <c r="I1001" s="310" t="str">
        <f>IF(ISBLANK($J$1506),"",IF(ISBLANK($L$1506),"",IF(Apr!$E66&gt;=$J$1506,IF(Apr!$E66&lt;=$L$1506,COUNTIF(Apr!L66:L66,"&gt;=0"),""),"")))</f>
        <v/>
      </c>
      <c r="J1001" s="300"/>
      <c r="K1001" s="300"/>
      <c r="L1001" s="300"/>
      <c r="M1001" s="302"/>
    </row>
    <row r="1002" spans="1:13" ht="9.9499999999999993" hidden="1" customHeight="1" x14ac:dyDescent="0.2">
      <c r="A1002" s="301"/>
      <c r="B1002" s="300"/>
      <c r="C1002" s="305" t="str">
        <f>IF(ISBLANK($J$1506),"",IF(ISBLANK($L$1506),"",IF(Apr!$E67&gt;=$J$1506,IF(Apr!$E67&lt;=$L$1506,IF(ISBLANK(Apr!G67),"",Apr!G67),""),"")))</f>
        <v/>
      </c>
      <c r="D1002" s="305"/>
      <c r="E1002" s="305" t="str">
        <f>IF(ISBLANK($J$1506),"",IF(ISBLANK($L$1506),"",IF(Apr!$E67&gt;=$J$1506,IF(Apr!$E67&lt;=$L$1506,IF(ISBLANK(Apr!R67),"",Apr!R67),""),"")))</f>
        <v/>
      </c>
      <c r="F1002" s="307" t="str">
        <f>IF(ISBLANK($J$1506),"",IF(ISBLANK($L$1506),"",IF(Apr!$E67&gt;=$J$1506,IF(Apr!$E67&lt;=$L$1506,IF(ISBLANK(Apr!S67),"",Apr!S67),""),"")))</f>
        <v/>
      </c>
      <c r="G1002" s="308" t="str">
        <f t="shared" si="62"/>
        <v/>
      </c>
      <c r="H1002" s="309" t="str">
        <f t="shared" si="63"/>
        <v/>
      </c>
      <c r="I1002" s="310" t="str">
        <f>IF(ISBLANK($J$1506),"",IF(ISBLANK($L$1506),"",IF(Apr!$E67&gt;=$J$1506,IF(Apr!$E67&lt;=$L$1506,COUNTIF(Apr!L67:L67,"&gt;=0"),""),"")))</f>
        <v/>
      </c>
      <c r="J1002" s="300"/>
      <c r="K1002" s="300"/>
      <c r="L1002" s="300"/>
      <c r="M1002" s="302"/>
    </row>
    <row r="1003" spans="1:13" ht="9.9499999999999993" hidden="1" customHeight="1" x14ac:dyDescent="0.2">
      <c r="A1003" s="301"/>
      <c r="B1003" s="300"/>
      <c r="C1003" s="305" t="str">
        <f>IF(ISBLANK($J$1506),"",IF(ISBLANK($L$1506),"",IF(Apr!$E68&gt;=$J$1506,IF(Apr!$E68&lt;=$L$1506,IF(ISBLANK(Apr!G68),"",Apr!G68),""),"")))</f>
        <v/>
      </c>
      <c r="D1003" s="305"/>
      <c r="E1003" s="305" t="str">
        <f>IF(ISBLANK($J$1506),"",IF(ISBLANK($L$1506),"",IF(Apr!$E68&gt;=$J$1506,IF(Apr!$E68&lt;=$L$1506,IF(ISBLANK(Apr!R68),"",Apr!R68),""),"")))</f>
        <v/>
      </c>
      <c r="F1003" s="307" t="str">
        <f>IF(ISBLANK($J$1506),"",IF(ISBLANK($L$1506),"",IF(Apr!$E68&gt;=$J$1506,IF(Apr!$E68&lt;=$L$1506,IF(ISBLANK(Apr!S68),"",Apr!S68),""),"")))</f>
        <v/>
      </c>
      <c r="G1003" s="308" t="str">
        <f t="shared" si="62"/>
        <v/>
      </c>
      <c r="H1003" s="309" t="str">
        <f t="shared" si="63"/>
        <v/>
      </c>
      <c r="I1003" s="310" t="str">
        <f>IF(ISBLANK($J$1506),"",IF(ISBLANK($L$1506),"",IF(Apr!$E68&gt;=$J$1506,IF(Apr!$E68&lt;=$L$1506,COUNTIF(Apr!L68:L68,"&gt;=0"),""),"")))</f>
        <v/>
      </c>
      <c r="J1003" s="300"/>
      <c r="K1003" s="300"/>
      <c r="L1003" s="300"/>
      <c r="M1003" s="302"/>
    </row>
    <row r="1004" spans="1:13" ht="9.9499999999999993" hidden="1" customHeight="1" x14ac:dyDescent="0.2">
      <c r="A1004" s="301"/>
      <c r="B1004" s="300"/>
      <c r="C1004" s="305" t="str">
        <f>IF(ISBLANK($J$1506),"",IF(ISBLANK($L$1506),"",IF(Apr!$E69&gt;=$J$1506,IF(Apr!$E69&lt;=$L$1506,IF(ISBLANK(Apr!G69),"",Apr!G69),""),"")))</f>
        <v/>
      </c>
      <c r="D1004" s="305"/>
      <c r="E1004" s="305" t="str">
        <f>IF(ISBLANK($J$1506),"",IF(ISBLANK($L$1506),"",IF(Apr!$E69&gt;=$J$1506,IF(Apr!$E69&lt;=$L$1506,IF(ISBLANK(Apr!R69),"",Apr!R69),""),"")))</f>
        <v/>
      </c>
      <c r="F1004" s="307" t="str">
        <f>IF(ISBLANK($J$1506),"",IF(ISBLANK($L$1506),"",IF(Apr!$E69&gt;=$J$1506,IF(Apr!$E69&lt;=$L$1506,IF(ISBLANK(Apr!S69),"",Apr!S69),""),"")))</f>
        <v/>
      </c>
      <c r="G1004" s="308" t="str">
        <f t="shared" si="62"/>
        <v/>
      </c>
      <c r="H1004" s="309" t="str">
        <f t="shared" si="63"/>
        <v/>
      </c>
      <c r="I1004" s="310" t="str">
        <f>IF(ISBLANK($J$1506),"",IF(ISBLANK($L$1506),"",IF(Apr!$E69&gt;=$J$1506,IF(Apr!$E69&lt;=$L$1506,COUNTIF(Apr!L69:L69,"&gt;=0"),""),"")))</f>
        <v/>
      </c>
      <c r="J1004" s="300"/>
      <c r="K1004" s="300"/>
      <c r="L1004" s="300"/>
      <c r="M1004" s="302"/>
    </row>
    <row r="1005" spans="1:13" ht="9.9499999999999993" hidden="1" customHeight="1" x14ac:dyDescent="0.2">
      <c r="A1005" s="301"/>
      <c r="B1005" s="300"/>
      <c r="C1005" s="305" t="str">
        <f>IF(ISBLANK($J$1506),"",IF(ISBLANK($L$1506),"",IF(Apr!$E70&gt;=$J$1506,IF(Apr!$E70&lt;=$L$1506,IF(ISBLANK(Apr!G70),"",Apr!G70),""),"")))</f>
        <v/>
      </c>
      <c r="D1005" s="305"/>
      <c r="E1005" s="305" t="str">
        <f>IF(ISBLANK($J$1506),"",IF(ISBLANK($L$1506),"",IF(Apr!$E70&gt;=$J$1506,IF(Apr!$E70&lt;=$L$1506,IF(ISBLANK(Apr!R70),"",Apr!R70),""),"")))</f>
        <v/>
      </c>
      <c r="F1005" s="307" t="str">
        <f>IF(ISBLANK($J$1506),"",IF(ISBLANK($L$1506),"",IF(Apr!$E70&gt;=$J$1506,IF(Apr!$E70&lt;=$L$1506,IF(ISBLANK(Apr!S70),"",Apr!S70),""),"")))</f>
        <v/>
      </c>
      <c r="G1005" s="308" t="str">
        <f t="shared" si="62"/>
        <v/>
      </c>
      <c r="H1005" s="309" t="str">
        <f t="shared" si="63"/>
        <v/>
      </c>
      <c r="I1005" s="310" t="str">
        <f>IF(ISBLANK($J$1506),"",IF(ISBLANK($L$1506),"",IF(Apr!$E70&gt;=$J$1506,IF(Apr!$E70&lt;=$L$1506,COUNTIF(Apr!L70:L70,"&gt;=0"),""),"")))</f>
        <v/>
      </c>
      <c r="J1005" s="300"/>
      <c r="K1005" s="300"/>
      <c r="L1005" s="300"/>
      <c r="M1005" s="302"/>
    </row>
    <row r="1006" spans="1:13" ht="9.9499999999999993" hidden="1" customHeight="1" x14ac:dyDescent="0.2">
      <c r="A1006" s="301"/>
      <c r="B1006" s="300"/>
      <c r="C1006" s="305" t="str">
        <f>IF(ISBLANK($J$1506),"",IF(ISBLANK($L$1506),"",IF(Apr!$E71&gt;=$J$1506,IF(Apr!$E71&lt;=$L$1506,IF(ISBLANK(Apr!G71),"",Apr!G71),""),"")))</f>
        <v/>
      </c>
      <c r="D1006" s="305"/>
      <c r="E1006" s="305" t="str">
        <f>IF(ISBLANK($J$1506),"",IF(ISBLANK($L$1506),"",IF(Apr!$E71&gt;=$J$1506,IF(Apr!$E71&lt;=$L$1506,IF(ISBLANK(Apr!R71),"",Apr!R71),""),"")))</f>
        <v/>
      </c>
      <c r="F1006" s="307" t="str">
        <f>IF(ISBLANK($J$1506),"",IF(ISBLANK($L$1506),"",IF(Apr!$E71&gt;=$J$1506,IF(Apr!$E71&lt;=$L$1506,IF(ISBLANK(Apr!S71),"",Apr!S71),""),"")))</f>
        <v/>
      </c>
      <c r="G1006" s="308" t="str">
        <f t="shared" si="62"/>
        <v/>
      </c>
      <c r="H1006" s="309" t="str">
        <f t="shared" si="63"/>
        <v/>
      </c>
      <c r="I1006" s="310" t="str">
        <f>IF(ISBLANK($J$1506),"",IF(ISBLANK($L$1506),"",IF(Apr!$E71&gt;=$J$1506,IF(Apr!$E71&lt;=$L$1506,COUNTIF(Apr!L71:L71,"&gt;=0"),""),"")))</f>
        <v/>
      </c>
      <c r="J1006" s="300"/>
      <c r="K1006" s="300"/>
      <c r="L1006" s="300"/>
      <c r="M1006" s="302"/>
    </row>
    <row r="1007" spans="1:13" ht="9.9499999999999993" hidden="1" customHeight="1" x14ac:dyDescent="0.2">
      <c r="A1007" s="301"/>
      <c r="B1007" s="300"/>
      <c r="C1007" s="305" t="str">
        <f>IF(ISBLANK($J$1506),"",IF(ISBLANK($L$1506),"",IF(Apr!$E72&gt;=$J$1506,IF(Apr!$E72&lt;=$L$1506,IF(ISBLANK(Apr!G72),"",Apr!G72),""),"")))</f>
        <v/>
      </c>
      <c r="D1007" s="305"/>
      <c r="E1007" s="305" t="str">
        <f>IF(ISBLANK($J$1506),"",IF(ISBLANK($L$1506),"",IF(Apr!$E72&gt;=$J$1506,IF(Apr!$E72&lt;=$L$1506,IF(ISBLANK(Apr!R72),"",Apr!R72),""),"")))</f>
        <v/>
      </c>
      <c r="F1007" s="307" t="str">
        <f>IF(ISBLANK($J$1506),"",IF(ISBLANK($L$1506),"",IF(Apr!$E72&gt;=$J$1506,IF(Apr!$E72&lt;=$L$1506,IF(ISBLANK(Apr!S72),"",Apr!S72),""),"")))</f>
        <v/>
      </c>
      <c r="G1007" s="308" t="str">
        <f t="shared" si="62"/>
        <v/>
      </c>
      <c r="H1007" s="309" t="str">
        <f t="shared" si="63"/>
        <v/>
      </c>
      <c r="I1007" s="310" t="str">
        <f>IF(ISBLANK($J$1506),"",IF(ISBLANK($L$1506),"",IF(Apr!$E72&gt;=$J$1506,IF(Apr!$E72&lt;=$L$1506,COUNTIF(Apr!L72:L72,"&gt;=0"),""),"")))</f>
        <v/>
      </c>
      <c r="J1007" s="300"/>
      <c r="K1007" s="300"/>
      <c r="L1007" s="300"/>
      <c r="M1007" s="302"/>
    </row>
    <row r="1008" spans="1:13" ht="9.9499999999999993" hidden="1" customHeight="1" x14ac:dyDescent="0.2">
      <c r="A1008" s="301"/>
      <c r="B1008" s="300"/>
      <c r="C1008" s="305" t="str">
        <f>IF(ISBLANK($J$1506),"",IF(ISBLANK($L$1506),"",IF(Apr!$E73&gt;=$J$1506,IF(Apr!$E73&lt;=$L$1506,IF(ISBLANK(Apr!G73),"",Apr!G73),""),"")))</f>
        <v/>
      </c>
      <c r="D1008" s="305"/>
      <c r="E1008" s="305" t="str">
        <f>IF(ISBLANK($J$1506),"",IF(ISBLANK($L$1506),"",IF(Apr!$E73&gt;=$J$1506,IF(Apr!$E73&lt;=$L$1506,IF(ISBLANK(Apr!R73),"",Apr!R73),""),"")))</f>
        <v/>
      </c>
      <c r="F1008" s="307" t="str">
        <f>IF(ISBLANK($J$1506),"",IF(ISBLANK($L$1506),"",IF(Apr!$E73&gt;=$J$1506,IF(Apr!$E73&lt;=$L$1506,IF(ISBLANK(Apr!S73),"",Apr!S73),""),"")))</f>
        <v/>
      </c>
      <c r="G1008" s="308" t="str">
        <f t="shared" si="62"/>
        <v/>
      </c>
      <c r="H1008" s="309" t="str">
        <f t="shared" si="63"/>
        <v/>
      </c>
      <c r="I1008" s="310" t="str">
        <f>IF(ISBLANK($J$1506),"",IF(ISBLANK($L$1506),"",IF(Apr!$E73&gt;=$J$1506,IF(Apr!$E73&lt;=$L$1506,COUNTIF(Apr!L73:L73,"&gt;=0"),""),"")))</f>
        <v/>
      </c>
      <c r="J1008" s="300"/>
      <c r="K1008" s="300"/>
      <c r="L1008" s="300"/>
      <c r="M1008" s="302"/>
    </row>
    <row r="1009" spans="1:13" ht="9.9499999999999993" hidden="1" customHeight="1" x14ac:dyDescent="0.2">
      <c r="A1009" s="301"/>
      <c r="B1009" s="300" t="s">
        <v>127</v>
      </c>
      <c r="C1009" s="305" t="str">
        <f>IF(ISBLANK($J$1506),"",IF(ISBLANK($L$1506),"",IF(Mai!$E9&gt;=$J$1506,IF(Mai!$E9&lt;=$L$1506,IF(ISBLANK(Mai!G9),"",Mai!G9),""),"")))</f>
        <v/>
      </c>
      <c r="D1009" s="305" t="str">
        <f>IF(ISBLANK($J$1506),"",IF(ISBLANK($L$1506),"",IF(Mai!$E9&gt;=$J$1506,IF(Mai!$E9&lt;=$L$1506,IF(ISBLANK(Mai!I9),"",Mai!I9),""),"")))</f>
        <v/>
      </c>
      <c r="E1009" s="305" t="str">
        <f>IF(ISBLANK($J$1506),"",IF(ISBLANK($L$1506),"",IF(Mai!$E9&gt;=$J$1506,IF(Mai!$E9&lt;=$L$1506,IF(ISBLANK(Mai!R9),"",Mai!R9),""),"")))</f>
        <v/>
      </c>
      <c r="F1009" s="307" t="str">
        <f>IF(ISBLANK($J$1506),"",IF(ISBLANK($L$1506),"",IF(Mai!$E9&gt;=$J$1506,IF(Mai!$E9&lt;=$L$1506,IF(ISBLANK(Mai!S9),"",Mai!S9),""),"")))</f>
        <v/>
      </c>
      <c r="G1009" s="308" t="str">
        <f>IF(ISNUMBER(F1009),IF(F1009=0,"",IF(E1009=0,"",F1009/E1009)),"")</f>
        <v/>
      </c>
      <c r="H1009" s="309" t="str">
        <f>IF(ISNUMBER(G1009),IF(G1009=0,"",IF(F1009=0,"",E1009/F1009/24)),"")</f>
        <v/>
      </c>
      <c r="I1009" s="310" t="str">
        <f>IF(ISBLANK($J$1506),"",IF(ISBLANK($L$1506),"",IF(Mai!$E9&gt;=$J$1506,IF(Mai!$E9&lt;=$L$1506,COUNTIF(Mai!L9:L9,"&gt;=0"),""),"")))</f>
        <v/>
      </c>
      <c r="J1009" s="300"/>
      <c r="K1009" s="300"/>
      <c r="L1009" s="300"/>
      <c r="M1009" s="302"/>
    </row>
    <row r="1010" spans="1:13" ht="9.9499999999999993" hidden="1" customHeight="1" x14ac:dyDescent="0.2">
      <c r="A1010" s="301"/>
      <c r="B1010" s="300"/>
      <c r="C1010" s="305" t="str">
        <f>IF(ISBLANK($J$1506),"",IF(ISBLANK($L$1506),"",IF(Mai!$E10&gt;=$J$1506,IF(Mai!$E10&lt;=$L$1506,IF(ISBLANK(Mai!G10),"",Mai!G10),""),"")))</f>
        <v/>
      </c>
      <c r="D1010" s="305" t="str">
        <f>IF(ISBLANK($J$1506),"",IF(ISBLANK($L$1506),"",IF(Mai!$E10&gt;=$J$1506,IF(Mai!$E10&lt;=$L$1506,IF(ISBLANK(Mai!I10),"",Mai!I10),""),"")))</f>
        <v/>
      </c>
      <c r="E1010" s="305" t="str">
        <f>IF(ISBLANK($J$1506),"",IF(ISBLANK($L$1506),"",IF(Mai!$E10&gt;=$J$1506,IF(Mai!$E10&lt;=$L$1506,IF(ISBLANK(Mai!R10),"",Mai!R10),""),"")))</f>
        <v/>
      </c>
      <c r="F1010" s="307" t="str">
        <f>IF(ISBLANK($J$1506),"",IF(ISBLANK($L$1506),"",IF(Mai!$E10&gt;=$J$1506,IF(Mai!$E10&lt;=$L$1506,IF(ISBLANK(Mai!S10),"",Mai!S10),""),"")))</f>
        <v/>
      </c>
      <c r="G1010" s="308" t="str">
        <f t="shared" ref="G1010:G1039" si="64">IF(ISNUMBER(F1010),IF(F1010=0,"",IF(E1010=0,"",F1010/E1010)),"")</f>
        <v/>
      </c>
      <c r="H1010" s="309" t="str">
        <f t="shared" ref="H1010:H1039" si="65">IF(ISNUMBER(G1010),IF(G1010=0,"",IF(F1010=0,"",E1010/F1010/24)),"")</f>
        <v/>
      </c>
      <c r="I1010" s="310" t="str">
        <f>IF(ISBLANK($J$1506),"",IF(ISBLANK($L$1506),"",IF(Mai!$E10&gt;=$J$1506,IF(Mai!$E10&lt;=$L$1506,COUNTIF(Mai!L10:L10,"&gt;=0"),""),"")))</f>
        <v/>
      </c>
      <c r="J1010" s="300"/>
      <c r="K1010" s="300"/>
      <c r="L1010" s="300"/>
      <c r="M1010" s="302"/>
    </row>
    <row r="1011" spans="1:13" ht="9.9499999999999993" hidden="1" customHeight="1" x14ac:dyDescent="0.2">
      <c r="A1011" s="301"/>
      <c r="B1011" s="300"/>
      <c r="C1011" s="305" t="str">
        <f>IF(ISBLANK($J$1506),"",IF(ISBLANK($L$1506),"",IF(Mai!$E11&gt;=$J$1506,IF(Mai!$E11&lt;=$L$1506,IF(ISBLANK(Mai!G11),"",Mai!G11),""),"")))</f>
        <v/>
      </c>
      <c r="D1011" s="305" t="str">
        <f>IF(ISBLANK($J$1506),"",IF(ISBLANK($L$1506),"",IF(Mai!$E11&gt;=$J$1506,IF(Mai!$E11&lt;=$L$1506,IF(ISBLANK(Mai!I11),"",Mai!I11),""),"")))</f>
        <v/>
      </c>
      <c r="E1011" s="305" t="str">
        <f>IF(ISBLANK($J$1506),"",IF(ISBLANK($L$1506),"",IF(Mai!$E11&gt;=$J$1506,IF(Mai!$E11&lt;=$L$1506,IF(ISBLANK(Mai!R11),"",Mai!R11),""),"")))</f>
        <v/>
      </c>
      <c r="F1011" s="307" t="str">
        <f>IF(ISBLANK($J$1506),"",IF(ISBLANK($L$1506),"",IF(Mai!$E11&gt;=$J$1506,IF(Mai!$E11&lt;=$L$1506,IF(ISBLANK(Mai!S11),"",Mai!S11),""),"")))</f>
        <v/>
      </c>
      <c r="G1011" s="308" t="str">
        <f t="shared" si="64"/>
        <v/>
      </c>
      <c r="H1011" s="309" t="str">
        <f t="shared" si="65"/>
        <v/>
      </c>
      <c r="I1011" s="310" t="str">
        <f>IF(ISBLANK($J$1506),"",IF(ISBLANK($L$1506),"",IF(Mai!$E11&gt;=$J$1506,IF(Mai!$E11&lt;=$L$1506,COUNTIF(Mai!L11:L11,"&gt;=0"),""),"")))</f>
        <v/>
      </c>
      <c r="J1011" s="300"/>
      <c r="K1011" s="300"/>
      <c r="L1011" s="300"/>
      <c r="M1011" s="302"/>
    </row>
    <row r="1012" spans="1:13" ht="9.9499999999999993" hidden="1" customHeight="1" x14ac:dyDescent="0.2">
      <c r="A1012" s="301"/>
      <c r="B1012" s="300"/>
      <c r="C1012" s="305" t="str">
        <f>IF(ISBLANK($J$1506),"",IF(ISBLANK($L$1506),"",IF(Mai!$E12&gt;=$J$1506,IF(Mai!$E12&lt;=$L$1506,IF(ISBLANK(Mai!G12),"",Mai!G12),""),"")))</f>
        <v/>
      </c>
      <c r="D1012" s="305" t="str">
        <f>IF(ISBLANK($J$1506),"",IF(ISBLANK($L$1506),"",IF(Mai!$E12&gt;=$J$1506,IF(Mai!$E12&lt;=$L$1506,IF(ISBLANK(Mai!I12),"",Mai!I12),""),"")))</f>
        <v/>
      </c>
      <c r="E1012" s="305" t="str">
        <f>IF(ISBLANK($J$1506),"",IF(ISBLANK($L$1506),"",IF(Mai!$E12&gt;=$J$1506,IF(Mai!$E12&lt;=$L$1506,IF(ISBLANK(Mai!R12),"",Mai!R12),""),"")))</f>
        <v/>
      </c>
      <c r="F1012" s="307" t="str">
        <f>IF(ISBLANK($J$1506),"",IF(ISBLANK($L$1506),"",IF(Mai!$E12&gt;=$J$1506,IF(Mai!$E12&lt;=$L$1506,IF(ISBLANK(Mai!S12),"",Mai!S12),""),"")))</f>
        <v/>
      </c>
      <c r="G1012" s="308" t="str">
        <f t="shared" si="64"/>
        <v/>
      </c>
      <c r="H1012" s="309" t="str">
        <f t="shared" si="65"/>
        <v/>
      </c>
      <c r="I1012" s="310" t="str">
        <f>IF(ISBLANK($J$1506),"",IF(ISBLANK($L$1506),"",IF(Mai!$E12&gt;=$J$1506,IF(Mai!$E12&lt;=$L$1506,COUNTIF(Mai!L12:L12,"&gt;=0"),""),"")))</f>
        <v/>
      </c>
      <c r="J1012" s="300"/>
      <c r="K1012" s="300"/>
      <c r="L1012" s="300"/>
      <c r="M1012" s="302"/>
    </row>
    <row r="1013" spans="1:13" ht="9.9499999999999993" hidden="1" customHeight="1" x14ac:dyDescent="0.2">
      <c r="A1013" s="301"/>
      <c r="B1013" s="300"/>
      <c r="C1013" s="305" t="str">
        <f>IF(ISBLANK($J$1506),"",IF(ISBLANK($L$1506),"",IF(Mai!$E13&gt;=$J$1506,IF(Mai!$E13&lt;=$L$1506,IF(ISBLANK(Mai!G13),"",Mai!G13),""),"")))</f>
        <v/>
      </c>
      <c r="D1013" s="305" t="str">
        <f>IF(ISBLANK($J$1506),"",IF(ISBLANK($L$1506),"",IF(Mai!$E13&gt;=$J$1506,IF(Mai!$E13&lt;=$L$1506,IF(ISBLANK(Mai!I13),"",Mai!I13),""),"")))</f>
        <v/>
      </c>
      <c r="E1013" s="305" t="str">
        <f>IF(ISBLANK($J$1506),"",IF(ISBLANK($L$1506),"",IF(Mai!$E13&gt;=$J$1506,IF(Mai!$E13&lt;=$L$1506,IF(ISBLANK(Mai!R13),"",Mai!R13),""),"")))</f>
        <v/>
      </c>
      <c r="F1013" s="307" t="str">
        <f>IF(ISBLANK($J$1506),"",IF(ISBLANK($L$1506),"",IF(Mai!$E13&gt;=$J$1506,IF(Mai!$E13&lt;=$L$1506,IF(ISBLANK(Mai!S13),"",Mai!S13),""),"")))</f>
        <v/>
      </c>
      <c r="G1013" s="308" t="str">
        <f t="shared" si="64"/>
        <v/>
      </c>
      <c r="H1013" s="309" t="str">
        <f t="shared" si="65"/>
        <v/>
      </c>
      <c r="I1013" s="310" t="str">
        <f>IF(ISBLANK($J$1506),"",IF(ISBLANK($L$1506),"",IF(Mai!$E13&gt;=$J$1506,IF(Mai!$E13&lt;=$L$1506,COUNTIF(Mai!L13:L13,"&gt;=0"),""),"")))</f>
        <v/>
      </c>
      <c r="J1013" s="300"/>
      <c r="K1013" s="300"/>
      <c r="L1013" s="300"/>
      <c r="M1013" s="302"/>
    </row>
    <row r="1014" spans="1:13" ht="9.9499999999999993" hidden="1" customHeight="1" x14ac:dyDescent="0.2">
      <c r="A1014" s="301"/>
      <c r="B1014" s="300"/>
      <c r="C1014" s="305" t="str">
        <f>IF(ISBLANK($J$1506),"",IF(ISBLANK($L$1506),"",IF(Mai!$E14&gt;=$J$1506,IF(Mai!$E14&lt;=$L$1506,IF(ISBLANK(Mai!G14),"",Mai!G14),""),"")))</f>
        <v/>
      </c>
      <c r="D1014" s="305" t="str">
        <f>IF(ISBLANK($J$1506),"",IF(ISBLANK($L$1506),"",IF(Mai!$E14&gt;=$J$1506,IF(Mai!$E14&lt;=$L$1506,IF(ISBLANK(Mai!I14),"",Mai!I14),""),"")))</f>
        <v/>
      </c>
      <c r="E1014" s="305" t="str">
        <f>IF(ISBLANK($J$1506),"",IF(ISBLANK($L$1506),"",IF(Mai!$E14&gt;=$J$1506,IF(Mai!$E14&lt;=$L$1506,IF(ISBLANK(Mai!R14),"",Mai!R14),""),"")))</f>
        <v/>
      </c>
      <c r="F1014" s="307" t="str">
        <f>IF(ISBLANK($J$1506),"",IF(ISBLANK($L$1506),"",IF(Mai!$E14&gt;=$J$1506,IF(Mai!$E14&lt;=$L$1506,IF(ISBLANK(Mai!S14),"",Mai!S14),""),"")))</f>
        <v/>
      </c>
      <c r="G1014" s="308" t="str">
        <f t="shared" si="64"/>
        <v/>
      </c>
      <c r="H1014" s="309" t="str">
        <f t="shared" si="65"/>
        <v/>
      </c>
      <c r="I1014" s="310" t="str">
        <f>IF(ISBLANK($J$1506),"",IF(ISBLANK($L$1506),"",IF(Mai!$E14&gt;=$J$1506,IF(Mai!$E14&lt;=$L$1506,COUNTIF(Mai!L14:L14,"&gt;=0"),""),"")))</f>
        <v/>
      </c>
      <c r="J1014" s="300"/>
      <c r="K1014" s="300"/>
      <c r="L1014" s="300"/>
      <c r="M1014" s="302"/>
    </row>
    <row r="1015" spans="1:13" ht="9.9499999999999993" hidden="1" customHeight="1" x14ac:dyDescent="0.2">
      <c r="A1015" s="301"/>
      <c r="B1015" s="300"/>
      <c r="C1015" s="305" t="str">
        <f>IF(ISBLANK($J$1506),"",IF(ISBLANK($L$1506),"",IF(Mai!$E15&gt;=$J$1506,IF(Mai!$E15&lt;=$L$1506,IF(ISBLANK(Mai!G15),"",Mai!G15),""),"")))</f>
        <v/>
      </c>
      <c r="D1015" s="305" t="str">
        <f>IF(ISBLANK($J$1506),"",IF(ISBLANK($L$1506),"",IF(Mai!$E15&gt;=$J$1506,IF(Mai!$E15&lt;=$L$1506,IF(ISBLANK(Mai!I15),"",Mai!I15),""),"")))</f>
        <v/>
      </c>
      <c r="E1015" s="305" t="str">
        <f>IF(ISBLANK($J$1506),"",IF(ISBLANK($L$1506),"",IF(Mai!$E15&gt;=$J$1506,IF(Mai!$E15&lt;=$L$1506,IF(ISBLANK(Mai!R15),"",Mai!R15),""),"")))</f>
        <v/>
      </c>
      <c r="F1015" s="307" t="str">
        <f>IF(ISBLANK($J$1506),"",IF(ISBLANK($L$1506),"",IF(Mai!$E15&gt;=$J$1506,IF(Mai!$E15&lt;=$L$1506,IF(ISBLANK(Mai!S15),"",Mai!S15),""),"")))</f>
        <v/>
      </c>
      <c r="G1015" s="308" t="str">
        <f t="shared" si="64"/>
        <v/>
      </c>
      <c r="H1015" s="309" t="str">
        <f t="shared" si="65"/>
        <v/>
      </c>
      <c r="I1015" s="310" t="str">
        <f>IF(ISBLANK($J$1506),"",IF(ISBLANK($L$1506),"",IF(Mai!$E15&gt;=$J$1506,IF(Mai!$E15&lt;=$L$1506,COUNTIF(Mai!L15:L15,"&gt;=0"),""),"")))</f>
        <v/>
      </c>
      <c r="J1015" s="300"/>
      <c r="K1015" s="300"/>
      <c r="L1015" s="300"/>
      <c r="M1015" s="302"/>
    </row>
    <row r="1016" spans="1:13" ht="9.9499999999999993" hidden="1" customHeight="1" x14ac:dyDescent="0.2">
      <c r="A1016" s="301"/>
      <c r="B1016" s="300"/>
      <c r="C1016" s="305" t="str">
        <f>IF(ISBLANK($J$1506),"",IF(ISBLANK($L$1506),"",IF(Mai!$E16&gt;=$J$1506,IF(Mai!$E16&lt;=$L$1506,IF(ISBLANK(Mai!G16),"",Mai!G16),""),"")))</f>
        <v/>
      </c>
      <c r="D1016" s="305" t="str">
        <f>IF(ISBLANK($J$1506),"",IF(ISBLANK($L$1506),"",IF(Mai!$E16&gt;=$J$1506,IF(Mai!$E16&lt;=$L$1506,IF(ISBLANK(Mai!I16),"",Mai!I16),""),"")))</f>
        <v/>
      </c>
      <c r="E1016" s="305" t="str">
        <f>IF(ISBLANK($J$1506),"",IF(ISBLANK($L$1506),"",IF(Mai!$E16&gt;=$J$1506,IF(Mai!$E16&lt;=$L$1506,IF(ISBLANK(Mai!R16),"",Mai!R16),""),"")))</f>
        <v/>
      </c>
      <c r="F1016" s="307" t="str">
        <f>IF(ISBLANK($J$1506),"",IF(ISBLANK($L$1506),"",IF(Mai!$E16&gt;=$J$1506,IF(Mai!$E16&lt;=$L$1506,IF(ISBLANK(Mai!S16),"",Mai!S16),""),"")))</f>
        <v/>
      </c>
      <c r="G1016" s="308" t="str">
        <f t="shared" si="64"/>
        <v/>
      </c>
      <c r="H1016" s="309" t="str">
        <f t="shared" si="65"/>
        <v/>
      </c>
      <c r="I1016" s="310" t="str">
        <f>IF(ISBLANK($J$1506),"",IF(ISBLANK($L$1506),"",IF(Mai!$E16&gt;=$J$1506,IF(Mai!$E16&lt;=$L$1506,COUNTIF(Mai!L16:L16,"&gt;=0"),""),"")))</f>
        <v/>
      </c>
      <c r="J1016" s="300"/>
      <c r="K1016" s="300"/>
      <c r="L1016" s="300"/>
      <c r="M1016" s="302"/>
    </row>
    <row r="1017" spans="1:13" ht="9.9499999999999993" hidden="1" customHeight="1" x14ac:dyDescent="0.2">
      <c r="A1017" s="301"/>
      <c r="B1017" s="300"/>
      <c r="C1017" s="305" t="str">
        <f>IF(ISBLANK($J$1506),"",IF(ISBLANK($L$1506),"",IF(Mai!$E17&gt;=$J$1506,IF(Mai!$E17&lt;=$L$1506,IF(ISBLANK(Mai!G17),"",Mai!G17),""),"")))</f>
        <v/>
      </c>
      <c r="D1017" s="305" t="str">
        <f>IF(ISBLANK($J$1506),"",IF(ISBLANK($L$1506),"",IF(Mai!$E17&gt;=$J$1506,IF(Mai!$E17&lt;=$L$1506,IF(ISBLANK(Mai!I17),"",Mai!I17),""),"")))</f>
        <v/>
      </c>
      <c r="E1017" s="305" t="str">
        <f>IF(ISBLANK($J$1506),"",IF(ISBLANK($L$1506),"",IF(Mai!$E17&gt;=$J$1506,IF(Mai!$E17&lt;=$L$1506,IF(ISBLANK(Mai!R17),"",Mai!R17),""),"")))</f>
        <v/>
      </c>
      <c r="F1017" s="307" t="str">
        <f>IF(ISBLANK($J$1506),"",IF(ISBLANK($L$1506),"",IF(Mai!$E17&gt;=$J$1506,IF(Mai!$E17&lt;=$L$1506,IF(ISBLANK(Mai!S17),"",Mai!S17),""),"")))</f>
        <v/>
      </c>
      <c r="G1017" s="308" t="str">
        <f t="shared" si="64"/>
        <v/>
      </c>
      <c r="H1017" s="309" t="str">
        <f t="shared" si="65"/>
        <v/>
      </c>
      <c r="I1017" s="310" t="str">
        <f>IF(ISBLANK($J$1506),"",IF(ISBLANK($L$1506),"",IF(Mai!$E17&gt;=$J$1506,IF(Mai!$E17&lt;=$L$1506,COUNTIF(Mai!L17:L17,"&gt;=0"),""),"")))</f>
        <v/>
      </c>
      <c r="J1017" s="300"/>
      <c r="K1017" s="300"/>
      <c r="L1017" s="300"/>
      <c r="M1017" s="302"/>
    </row>
    <row r="1018" spans="1:13" ht="9.9499999999999993" hidden="1" customHeight="1" x14ac:dyDescent="0.2">
      <c r="A1018" s="301"/>
      <c r="B1018" s="300"/>
      <c r="C1018" s="305" t="str">
        <f>IF(ISBLANK($J$1506),"",IF(ISBLANK($L$1506),"",IF(Mai!$E18&gt;=$J$1506,IF(Mai!$E18&lt;=$L$1506,IF(ISBLANK(Mai!G18),"",Mai!G18),""),"")))</f>
        <v/>
      </c>
      <c r="D1018" s="305" t="str">
        <f>IF(ISBLANK($J$1506),"",IF(ISBLANK($L$1506),"",IF(Mai!$E18&gt;=$J$1506,IF(Mai!$E18&lt;=$L$1506,IF(ISBLANK(Mai!I18),"",Mai!I18),""),"")))</f>
        <v/>
      </c>
      <c r="E1018" s="305" t="str">
        <f>IF(ISBLANK($J$1506),"",IF(ISBLANK($L$1506),"",IF(Mai!$E18&gt;=$J$1506,IF(Mai!$E18&lt;=$L$1506,IF(ISBLANK(Mai!R18),"",Mai!R18),""),"")))</f>
        <v/>
      </c>
      <c r="F1018" s="307" t="str">
        <f>IF(ISBLANK($J$1506),"",IF(ISBLANK($L$1506),"",IF(Mai!$E18&gt;=$J$1506,IF(Mai!$E18&lt;=$L$1506,IF(ISBLANK(Mai!S18),"",Mai!S18),""),"")))</f>
        <v/>
      </c>
      <c r="G1018" s="308" t="str">
        <f t="shared" si="64"/>
        <v/>
      </c>
      <c r="H1018" s="309" t="str">
        <f t="shared" si="65"/>
        <v/>
      </c>
      <c r="I1018" s="310" t="str">
        <f>IF(ISBLANK($J$1506),"",IF(ISBLANK($L$1506),"",IF(Mai!$E18&gt;=$J$1506,IF(Mai!$E18&lt;=$L$1506,COUNTIF(Mai!L18:L18,"&gt;=0"),""),"")))</f>
        <v/>
      </c>
      <c r="J1018" s="300"/>
      <c r="K1018" s="300"/>
      <c r="L1018" s="300"/>
      <c r="M1018" s="302"/>
    </row>
    <row r="1019" spans="1:13" ht="9.9499999999999993" hidden="1" customHeight="1" x14ac:dyDescent="0.2">
      <c r="A1019" s="301"/>
      <c r="B1019" s="300"/>
      <c r="C1019" s="305" t="str">
        <f>IF(ISBLANK($J$1506),"",IF(ISBLANK($L$1506),"",IF(Mai!$E19&gt;=$J$1506,IF(Mai!$E19&lt;=$L$1506,IF(ISBLANK(Mai!G19),"",Mai!G19),""),"")))</f>
        <v/>
      </c>
      <c r="D1019" s="305" t="str">
        <f>IF(ISBLANK($J$1506),"",IF(ISBLANK($L$1506),"",IF(Mai!$E19&gt;=$J$1506,IF(Mai!$E19&lt;=$L$1506,IF(ISBLANK(Mai!I19),"",Mai!I19),""),"")))</f>
        <v/>
      </c>
      <c r="E1019" s="305" t="str">
        <f>IF(ISBLANK($J$1506),"",IF(ISBLANK($L$1506),"",IF(Mai!$E19&gt;=$J$1506,IF(Mai!$E19&lt;=$L$1506,IF(ISBLANK(Mai!R19),"",Mai!R19),""),"")))</f>
        <v/>
      </c>
      <c r="F1019" s="307" t="str">
        <f>IF(ISBLANK($J$1506),"",IF(ISBLANK($L$1506),"",IF(Mai!$E19&gt;=$J$1506,IF(Mai!$E19&lt;=$L$1506,IF(ISBLANK(Mai!S19),"",Mai!S19),""),"")))</f>
        <v/>
      </c>
      <c r="G1019" s="308" t="str">
        <f t="shared" si="64"/>
        <v/>
      </c>
      <c r="H1019" s="309" t="str">
        <f t="shared" si="65"/>
        <v/>
      </c>
      <c r="I1019" s="310" t="str">
        <f>IF(ISBLANK($J$1506),"",IF(ISBLANK($L$1506),"",IF(Mai!$E19&gt;=$J$1506,IF(Mai!$E19&lt;=$L$1506,COUNTIF(Mai!L19:L19,"&gt;=0"),""),"")))</f>
        <v/>
      </c>
      <c r="J1019" s="300"/>
      <c r="K1019" s="300"/>
      <c r="L1019" s="300"/>
      <c r="M1019" s="302"/>
    </row>
    <row r="1020" spans="1:13" ht="9.9499999999999993" hidden="1" customHeight="1" x14ac:dyDescent="0.2">
      <c r="A1020" s="301"/>
      <c r="B1020" s="300"/>
      <c r="C1020" s="305" t="str">
        <f>IF(ISBLANK($J$1506),"",IF(ISBLANK($L$1506),"",IF(Mai!$E20&gt;=$J$1506,IF(Mai!$E20&lt;=$L$1506,IF(ISBLANK(Mai!G20),"",Mai!G20),""),"")))</f>
        <v/>
      </c>
      <c r="D1020" s="305" t="str">
        <f>IF(ISBLANK($J$1506),"",IF(ISBLANK($L$1506),"",IF(Mai!$E20&gt;=$J$1506,IF(Mai!$E20&lt;=$L$1506,IF(ISBLANK(Mai!I20),"",Mai!I20),""),"")))</f>
        <v/>
      </c>
      <c r="E1020" s="305" t="str">
        <f>IF(ISBLANK($J$1506),"",IF(ISBLANK($L$1506),"",IF(Mai!$E20&gt;=$J$1506,IF(Mai!$E20&lt;=$L$1506,IF(ISBLANK(Mai!R20),"",Mai!R20),""),"")))</f>
        <v/>
      </c>
      <c r="F1020" s="307" t="str">
        <f>IF(ISBLANK($J$1506),"",IF(ISBLANK($L$1506),"",IF(Mai!$E20&gt;=$J$1506,IF(Mai!$E20&lt;=$L$1506,IF(ISBLANK(Mai!S20),"",Mai!S20),""),"")))</f>
        <v/>
      </c>
      <c r="G1020" s="308" t="str">
        <f t="shared" si="64"/>
        <v/>
      </c>
      <c r="H1020" s="309" t="str">
        <f t="shared" si="65"/>
        <v/>
      </c>
      <c r="I1020" s="310" t="str">
        <f>IF(ISBLANK($J$1506),"",IF(ISBLANK($L$1506),"",IF(Mai!$E20&gt;=$J$1506,IF(Mai!$E20&lt;=$L$1506,COUNTIF(Mai!L20:L20,"&gt;=0"),""),"")))</f>
        <v/>
      </c>
      <c r="J1020" s="300"/>
      <c r="K1020" s="300"/>
      <c r="L1020" s="300"/>
      <c r="M1020" s="302"/>
    </row>
    <row r="1021" spans="1:13" ht="9.9499999999999993" hidden="1" customHeight="1" x14ac:dyDescent="0.2">
      <c r="A1021" s="301"/>
      <c r="B1021" s="300"/>
      <c r="C1021" s="305" t="str">
        <f>IF(ISBLANK($J$1506),"",IF(ISBLANK($L$1506),"",IF(Mai!$E21&gt;=$J$1506,IF(Mai!$E21&lt;=$L$1506,IF(ISBLANK(Mai!G21),"",Mai!G21),""),"")))</f>
        <v/>
      </c>
      <c r="D1021" s="305" t="str">
        <f>IF(ISBLANK($J$1506),"",IF(ISBLANK($L$1506),"",IF(Mai!$E21&gt;=$J$1506,IF(Mai!$E21&lt;=$L$1506,IF(ISBLANK(Mai!I21),"",Mai!I21),""),"")))</f>
        <v/>
      </c>
      <c r="E1021" s="305" t="str">
        <f>IF(ISBLANK($J$1506),"",IF(ISBLANK($L$1506),"",IF(Mai!$E21&gt;=$J$1506,IF(Mai!$E21&lt;=$L$1506,IF(ISBLANK(Mai!R21),"",Mai!R21),""),"")))</f>
        <v/>
      </c>
      <c r="F1021" s="307" t="str">
        <f>IF(ISBLANK($J$1506),"",IF(ISBLANK($L$1506),"",IF(Mai!$E21&gt;=$J$1506,IF(Mai!$E21&lt;=$L$1506,IF(ISBLANK(Mai!S21),"",Mai!S21),""),"")))</f>
        <v/>
      </c>
      <c r="G1021" s="308" t="str">
        <f t="shared" si="64"/>
        <v/>
      </c>
      <c r="H1021" s="309" t="str">
        <f t="shared" si="65"/>
        <v/>
      </c>
      <c r="I1021" s="310" t="str">
        <f>IF(ISBLANK($J$1506),"",IF(ISBLANK($L$1506),"",IF(Mai!$E21&gt;=$J$1506,IF(Mai!$E21&lt;=$L$1506,COUNTIF(Mai!L21:L21,"&gt;=0"),""),"")))</f>
        <v/>
      </c>
      <c r="J1021" s="300"/>
      <c r="K1021" s="300"/>
      <c r="L1021" s="300"/>
      <c r="M1021" s="302"/>
    </row>
    <row r="1022" spans="1:13" ht="9.9499999999999993" hidden="1" customHeight="1" x14ac:dyDescent="0.2">
      <c r="A1022" s="301"/>
      <c r="B1022" s="300"/>
      <c r="C1022" s="305" t="str">
        <f>IF(ISBLANK($J$1506),"",IF(ISBLANK($L$1506),"",IF(Mai!$E22&gt;=$J$1506,IF(Mai!$E22&lt;=$L$1506,IF(ISBLANK(Mai!G22),"",Mai!G22),""),"")))</f>
        <v/>
      </c>
      <c r="D1022" s="305" t="str">
        <f>IF(ISBLANK($J$1506),"",IF(ISBLANK($L$1506),"",IF(Mai!$E22&gt;=$J$1506,IF(Mai!$E22&lt;=$L$1506,IF(ISBLANK(Mai!I22),"",Mai!I22),""),"")))</f>
        <v/>
      </c>
      <c r="E1022" s="305" t="str">
        <f>IF(ISBLANK($J$1506),"",IF(ISBLANK($L$1506),"",IF(Mai!$E22&gt;=$J$1506,IF(Mai!$E22&lt;=$L$1506,IF(ISBLANK(Mai!R22),"",Mai!R22),""),"")))</f>
        <v/>
      </c>
      <c r="F1022" s="307" t="str">
        <f>IF(ISBLANK($J$1506),"",IF(ISBLANK($L$1506),"",IF(Mai!$E22&gt;=$J$1506,IF(Mai!$E22&lt;=$L$1506,IF(ISBLANK(Mai!S22),"",Mai!S22),""),"")))</f>
        <v/>
      </c>
      <c r="G1022" s="308" t="str">
        <f t="shared" si="64"/>
        <v/>
      </c>
      <c r="H1022" s="309" t="str">
        <f t="shared" si="65"/>
        <v/>
      </c>
      <c r="I1022" s="310" t="str">
        <f>IF(ISBLANK($J$1506),"",IF(ISBLANK($L$1506),"",IF(Mai!$E22&gt;=$J$1506,IF(Mai!$E22&lt;=$L$1506,COUNTIF(Mai!L22:L22,"&gt;=0"),""),"")))</f>
        <v/>
      </c>
      <c r="J1022" s="300"/>
      <c r="K1022" s="300"/>
      <c r="L1022" s="300"/>
      <c r="M1022" s="302"/>
    </row>
    <row r="1023" spans="1:13" ht="9.9499999999999993" hidden="1" customHeight="1" x14ac:dyDescent="0.2">
      <c r="A1023" s="301"/>
      <c r="B1023" s="300"/>
      <c r="C1023" s="305" t="str">
        <f>IF(ISBLANK($J$1506),"",IF(ISBLANK($L$1506),"",IF(Mai!$E23&gt;=$J$1506,IF(Mai!$E23&lt;=$L$1506,IF(ISBLANK(Mai!G23),"",Mai!G23),""),"")))</f>
        <v/>
      </c>
      <c r="D1023" s="305" t="str">
        <f>IF(ISBLANK($J$1506),"",IF(ISBLANK($L$1506),"",IF(Mai!$E23&gt;=$J$1506,IF(Mai!$E23&lt;=$L$1506,IF(ISBLANK(Mai!I23),"",Mai!I23),""),"")))</f>
        <v/>
      </c>
      <c r="E1023" s="305" t="str">
        <f>IF(ISBLANK($J$1506),"",IF(ISBLANK($L$1506),"",IF(Mai!$E23&gt;=$J$1506,IF(Mai!$E23&lt;=$L$1506,IF(ISBLANK(Mai!R23),"",Mai!R23),""),"")))</f>
        <v/>
      </c>
      <c r="F1023" s="307" t="str">
        <f>IF(ISBLANK($J$1506),"",IF(ISBLANK($L$1506),"",IF(Mai!$E23&gt;=$J$1506,IF(Mai!$E23&lt;=$L$1506,IF(ISBLANK(Mai!S23),"",Mai!S23),""),"")))</f>
        <v/>
      </c>
      <c r="G1023" s="308" t="str">
        <f t="shared" si="64"/>
        <v/>
      </c>
      <c r="H1023" s="309" t="str">
        <f t="shared" si="65"/>
        <v/>
      </c>
      <c r="I1023" s="310" t="str">
        <f>IF(ISBLANK($J$1506),"",IF(ISBLANK($L$1506),"",IF(Mai!$E23&gt;=$J$1506,IF(Mai!$E23&lt;=$L$1506,COUNTIF(Mai!L23:L23,"&gt;=0"),""),"")))</f>
        <v/>
      </c>
      <c r="J1023" s="300"/>
      <c r="K1023" s="300"/>
      <c r="L1023" s="300"/>
      <c r="M1023" s="302"/>
    </row>
    <row r="1024" spans="1:13" ht="9.9499999999999993" hidden="1" customHeight="1" x14ac:dyDescent="0.2">
      <c r="A1024" s="301"/>
      <c r="B1024" s="300"/>
      <c r="C1024" s="305" t="str">
        <f>IF(ISBLANK($J$1506),"",IF(ISBLANK($L$1506),"",IF(Mai!$E24&gt;=$J$1506,IF(Mai!$E24&lt;=$L$1506,IF(ISBLANK(Mai!G24),"",Mai!G24),""),"")))</f>
        <v/>
      </c>
      <c r="D1024" s="305" t="str">
        <f>IF(ISBLANK($J$1506),"",IF(ISBLANK($L$1506),"",IF(Mai!$E24&gt;=$J$1506,IF(Mai!$E24&lt;=$L$1506,IF(ISBLANK(Mai!I24),"",Mai!I24),""),"")))</f>
        <v/>
      </c>
      <c r="E1024" s="305" t="str">
        <f>IF(ISBLANK($J$1506),"",IF(ISBLANK($L$1506),"",IF(Mai!$E24&gt;=$J$1506,IF(Mai!$E24&lt;=$L$1506,IF(ISBLANK(Mai!R24),"",Mai!R24),""),"")))</f>
        <v/>
      </c>
      <c r="F1024" s="307" t="str">
        <f>IF(ISBLANK($J$1506),"",IF(ISBLANK($L$1506),"",IF(Mai!$E24&gt;=$J$1506,IF(Mai!$E24&lt;=$L$1506,IF(ISBLANK(Mai!S24),"",Mai!S24),""),"")))</f>
        <v/>
      </c>
      <c r="G1024" s="308" t="str">
        <f t="shared" si="64"/>
        <v/>
      </c>
      <c r="H1024" s="309" t="str">
        <f t="shared" si="65"/>
        <v/>
      </c>
      <c r="I1024" s="310" t="str">
        <f>IF(ISBLANK($J$1506),"",IF(ISBLANK($L$1506),"",IF(Mai!$E24&gt;=$J$1506,IF(Mai!$E24&lt;=$L$1506,COUNTIF(Mai!L24:L24,"&gt;=0"),""),"")))</f>
        <v/>
      </c>
      <c r="J1024" s="300"/>
      <c r="K1024" s="300"/>
      <c r="L1024" s="300"/>
      <c r="M1024" s="302"/>
    </row>
    <row r="1025" spans="1:13" ht="9.9499999999999993" hidden="1" customHeight="1" x14ac:dyDescent="0.2">
      <c r="A1025" s="301"/>
      <c r="B1025" s="300"/>
      <c r="C1025" s="305" t="str">
        <f>IF(ISBLANK($J$1506),"",IF(ISBLANK($L$1506),"",IF(Mai!$E25&gt;=$J$1506,IF(Mai!$E25&lt;=$L$1506,IF(ISBLANK(Mai!G25),"",Mai!G25),""),"")))</f>
        <v/>
      </c>
      <c r="D1025" s="305" t="str">
        <f>IF(ISBLANK($J$1506),"",IF(ISBLANK($L$1506),"",IF(Mai!$E25&gt;=$J$1506,IF(Mai!$E25&lt;=$L$1506,IF(ISBLANK(Mai!I25),"",Mai!I25),""),"")))</f>
        <v/>
      </c>
      <c r="E1025" s="305" t="str">
        <f>IF(ISBLANK($J$1506),"",IF(ISBLANK($L$1506),"",IF(Mai!$E25&gt;=$J$1506,IF(Mai!$E25&lt;=$L$1506,IF(ISBLANK(Mai!R25),"",Mai!R25),""),"")))</f>
        <v/>
      </c>
      <c r="F1025" s="307" t="str">
        <f>IF(ISBLANK($J$1506),"",IF(ISBLANK($L$1506),"",IF(Mai!$E25&gt;=$J$1506,IF(Mai!$E25&lt;=$L$1506,IF(ISBLANK(Mai!S25),"",Mai!S25),""),"")))</f>
        <v/>
      </c>
      <c r="G1025" s="308" t="str">
        <f t="shared" si="64"/>
        <v/>
      </c>
      <c r="H1025" s="309" t="str">
        <f t="shared" si="65"/>
        <v/>
      </c>
      <c r="I1025" s="310" t="str">
        <f>IF(ISBLANK($J$1506),"",IF(ISBLANK($L$1506),"",IF(Mai!$E25&gt;=$J$1506,IF(Mai!$E25&lt;=$L$1506,COUNTIF(Mai!L25:L25,"&gt;=0"),""),"")))</f>
        <v/>
      </c>
      <c r="J1025" s="300"/>
      <c r="K1025" s="300"/>
      <c r="L1025" s="300"/>
      <c r="M1025" s="302"/>
    </row>
    <row r="1026" spans="1:13" ht="9.9499999999999993" hidden="1" customHeight="1" x14ac:dyDescent="0.2">
      <c r="A1026" s="301"/>
      <c r="B1026" s="300"/>
      <c r="C1026" s="305" t="str">
        <f>IF(ISBLANK($J$1506),"",IF(ISBLANK($L$1506),"",IF(Mai!$E26&gt;=$J$1506,IF(Mai!$E26&lt;=$L$1506,IF(ISBLANK(Mai!G26),"",Mai!G26),""),"")))</f>
        <v/>
      </c>
      <c r="D1026" s="305" t="str">
        <f>IF(ISBLANK($J$1506),"",IF(ISBLANK($L$1506),"",IF(Mai!$E26&gt;=$J$1506,IF(Mai!$E26&lt;=$L$1506,IF(ISBLANK(Mai!I26),"",Mai!I26),""),"")))</f>
        <v/>
      </c>
      <c r="E1026" s="305" t="str">
        <f>IF(ISBLANK($J$1506),"",IF(ISBLANK($L$1506),"",IF(Mai!$E26&gt;=$J$1506,IF(Mai!$E26&lt;=$L$1506,IF(ISBLANK(Mai!R26),"",Mai!R26),""),"")))</f>
        <v/>
      </c>
      <c r="F1026" s="307" t="str">
        <f>IF(ISBLANK($J$1506),"",IF(ISBLANK($L$1506),"",IF(Mai!$E26&gt;=$J$1506,IF(Mai!$E26&lt;=$L$1506,IF(ISBLANK(Mai!S26),"",Mai!S26),""),"")))</f>
        <v/>
      </c>
      <c r="G1026" s="308" t="str">
        <f t="shared" si="64"/>
        <v/>
      </c>
      <c r="H1026" s="309" t="str">
        <f t="shared" si="65"/>
        <v/>
      </c>
      <c r="I1026" s="310" t="str">
        <f>IF(ISBLANK($J$1506),"",IF(ISBLANK($L$1506),"",IF(Mai!$E26&gt;=$J$1506,IF(Mai!$E26&lt;=$L$1506,COUNTIF(Mai!L26:L26,"&gt;=0"),""),"")))</f>
        <v/>
      </c>
      <c r="J1026" s="300"/>
      <c r="K1026" s="300"/>
      <c r="L1026" s="300"/>
      <c r="M1026" s="302"/>
    </row>
    <row r="1027" spans="1:13" ht="9.9499999999999993" hidden="1" customHeight="1" x14ac:dyDescent="0.2">
      <c r="A1027" s="301"/>
      <c r="B1027" s="300"/>
      <c r="C1027" s="305" t="str">
        <f>IF(ISBLANK($J$1506),"",IF(ISBLANK($L$1506),"",IF(Mai!$E27&gt;=$J$1506,IF(Mai!$E27&lt;=$L$1506,IF(ISBLANK(Mai!G27),"",Mai!G27),""),"")))</f>
        <v/>
      </c>
      <c r="D1027" s="305" t="str">
        <f>IF(ISBLANK($J$1506),"",IF(ISBLANK($L$1506),"",IF(Mai!$E27&gt;=$J$1506,IF(Mai!$E27&lt;=$L$1506,IF(ISBLANK(Mai!I27),"",Mai!I27),""),"")))</f>
        <v/>
      </c>
      <c r="E1027" s="305" t="str">
        <f>IF(ISBLANK($J$1506),"",IF(ISBLANK($L$1506),"",IF(Mai!$E27&gt;=$J$1506,IF(Mai!$E27&lt;=$L$1506,IF(ISBLANK(Mai!R27),"",Mai!R27),""),"")))</f>
        <v/>
      </c>
      <c r="F1027" s="307" t="str">
        <f>IF(ISBLANK($J$1506),"",IF(ISBLANK($L$1506),"",IF(Mai!$E27&gt;=$J$1506,IF(Mai!$E27&lt;=$L$1506,IF(ISBLANK(Mai!S27),"",Mai!S27),""),"")))</f>
        <v/>
      </c>
      <c r="G1027" s="308" t="str">
        <f t="shared" si="64"/>
        <v/>
      </c>
      <c r="H1027" s="309" t="str">
        <f t="shared" si="65"/>
        <v/>
      </c>
      <c r="I1027" s="310" t="str">
        <f>IF(ISBLANK($J$1506),"",IF(ISBLANK($L$1506),"",IF(Mai!$E27&gt;=$J$1506,IF(Mai!$E27&lt;=$L$1506,COUNTIF(Mai!L27:L27,"&gt;=0"),""),"")))</f>
        <v/>
      </c>
      <c r="J1027" s="300"/>
      <c r="K1027" s="300"/>
      <c r="L1027" s="300"/>
      <c r="M1027" s="302"/>
    </row>
    <row r="1028" spans="1:13" ht="9.9499999999999993" hidden="1" customHeight="1" x14ac:dyDescent="0.2">
      <c r="A1028" s="301"/>
      <c r="B1028" s="300"/>
      <c r="C1028" s="305" t="str">
        <f>IF(ISBLANK($J$1506),"",IF(ISBLANK($L$1506),"",IF(Mai!$E28&gt;=$J$1506,IF(Mai!$E28&lt;=$L$1506,IF(ISBLANK(Mai!G28),"",Mai!G28),""),"")))</f>
        <v/>
      </c>
      <c r="D1028" s="305" t="str">
        <f>IF(ISBLANK($J$1506),"",IF(ISBLANK($L$1506),"",IF(Mai!$E28&gt;=$J$1506,IF(Mai!$E28&lt;=$L$1506,IF(ISBLANK(Mai!I28),"",Mai!I28),""),"")))</f>
        <v/>
      </c>
      <c r="E1028" s="305" t="str">
        <f>IF(ISBLANK($J$1506),"",IF(ISBLANK($L$1506),"",IF(Mai!$E28&gt;=$J$1506,IF(Mai!$E28&lt;=$L$1506,IF(ISBLANK(Mai!R28),"",Mai!R28),""),"")))</f>
        <v/>
      </c>
      <c r="F1028" s="307" t="str">
        <f>IF(ISBLANK($J$1506),"",IF(ISBLANK($L$1506),"",IF(Mai!$E28&gt;=$J$1506,IF(Mai!$E28&lt;=$L$1506,IF(ISBLANK(Mai!S28),"",Mai!S28),""),"")))</f>
        <v/>
      </c>
      <c r="G1028" s="308" t="str">
        <f t="shared" si="64"/>
        <v/>
      </c>
      <c r="H1028" s="309" t="str">
        <f t="shared" si="65"/>
        <v/>
      </c>
      <c r="I1028" s="310" t="str">
        <f>IF(ISBLANK($J$1506),"",IF(ISBLANK($L$1506),"",IF(Mai!$E28&gt;=$J$1506,IF(Mai!$E28&lt;=$L$1506,COUNTIF(Mai!L28:L28,"&gt;=0"),""),"")))</f>
        <v/>
      </c>
      <c r="J1028" s="300"/>
      <c r="K1028" s="300"/>
      <c r="L1028" s="300"/>
      <c r="M1028" s="302"/>
    </row>
    <row r="1029" spans="1:13" ht="9.9499999999999993" hidden="1" customHeight="1" x14ac:dyDescent="0.2">
      <c r="A1029" s="301"/>
      <c r="B1029" s="300"/>
      <c r="C1029" s="305" t="str">
        <f>IF(ISBLANK($J$1506),"",IF(ISBLANK($L$1506),"",IF(Mai!$E29&gt;=$J$1506,IF(Mai!$E29&lt;=$L$1506,IF(ISBLANK(Mai!G29),"",Mai!G29),""),"")))</f>
        <v/>
      </c>
      <c r="D1029" s="305" t="str">
        <f>IF(ISBLANK($J$1506),"",IF(ISBLANK($L$1506),"",IF(Mai!$E29&gt;=$J$1506,IF(Mai!$E29&lt;=$L$1506,IF(ISBLANK(Mai!I29),"",Mai!I29),""),"")))</f>
        <v/>
      </c>
      <c r="E1029" s="305" t="str">
        <f>IF(ISBLANK($J$1506),"",IF(ISBLANK($L$1506),"",IF(Mai!$E29&gt;=$J$1506,IF(Mai!$E29&lt;=$L$1506,IF(ISBLANK(Mai!R29),"",Mai!R29),""),"")))</f>
        <v/>
      </c>
      <c r="F1029" s="307" t="str">
        <f>IF(ISBLANK($J$1506),"",IF(ISBLANK($L$1506),"",IF(Mai!$E29&gt;=$J$1506,IF(Mai!$E29&lt;=$L$1506,IF(ISBLANK(Mai!S29),"",Mai!S29),""),"")))</f>
        <v/>
      </c>
      <c r="G1029" s="308" t="str">
        <f t="shared" si="64"/>
        <v/>
      </c>
      <c r="H1029" s="309" t="str">
        <f t="shared" si="65"/>
        <v/>
      </c>
      <c r="I1029" s="310" t="str">
        <f>IF(ISBLANK($J$1506),"",IF(ISBLANK($L$1506),"",IF(Mai!$E29&gt;=$J$1506,IF(Mai!$E29&lt;=$L$1506,COUNTIF(Mai!L29:L29,"&gt;=0"),""),"")))</f>
        <v/>
      </c>
      <c r="J1029" s="300"/>
      <c r="K1029" s="300"/>
      <c r="L1029" s="300"/>
      <c r="M1029" s="302"/>
    </row>
    <row r="1030" spans="1:13" ht="9.9499999999999993" hidden="1" customHeight="1" x14ac:dyDescent="0.2">
      <c r="A1030" s="301"/>
      <c r="B1030" s="300"/>
      <c r="C1030" s="305" t="str">
        <f>IF(ISBLANK($J$1506),"",IF(ISBLANK($L$1506),"",IF(Mai!$E30&gt;=$J$1506,IF(Mai!$E30&lt;=$L$1506,IF(ISBLANK(Mai!G30),"",Mai!G30),""),"")))</f>
        <v/>
      </c>
      <c r="D1030" s="305" t="str">
        <f>IF(ISBLANK($J$1506),"",IF(ISBLANK($L$1506),"",IF(Mai!$E30&gt;=$J$1506,IF(Mai!$E30&lt;=$L$1506,IF(ISBLANK(Mai!I30),"",Mai!I30),""),"")))</f>
        <v/>
      </c>
      <c r="E1030" s="305" t="str">
        <f>IF(ISBLANK($J$1506),"",IF(ISBLANK($L$1506),"",IF(Mai!$E30&gt;=$J$1506,IF(Mai!$E30&lt;=$L$1506,IF(ISBLANK(Mai!R30),"",Mai!R30),""),"")))</f>
        <v/>
      </c>
      <c r="F1030" s="307" t="str">
        <f>IF(ISBLANK($J$1506),"",IF(ISBLANK($L$1506),"",IF(Mai!$E30&gt;=$J$1506,IF(Mai!$E30&lt;=$L$1506,IF(ISBLANK(Mai!S30),"",Mai!S30),""),"")))</f>
        <v/>
      </c>
      <c r="G1030" s="308" t="str">
        <f t="shared" si="64"/>
        <v/>
      </c>
      <c r="H1030" s="309" t="str">
        <f t="shared" si="65"/>
        <v/>
      </c>
      <c r="I1030" s="310" t="str">
        <f>IF(ISBLANK($J$1506),"",IF(ISBLANK($L$1506),"",IF(Mai!$E30&gt;=$J$1506,IF(Mai!$E30&lt;=$L$1506,COUNTIF(Mai!L30:L30,"&gt;=0"),""),"")))</f>
        <v/>
      </c>
      <c r="J1030" s="300"/>
      <c r="K1030" s="300"/>
      <c r="L1030" s="300"/>
      <c r="M1030" s="302"/>
    </row>
    <row r="1031" spans="1:13" ht="9.9499999999999993" hidden="1" customHeight="1" x14ac:dyDescent="0.2">
      <c r="A1031" s="301"/>
      <c r="B1031" s="300"/>
      <c r="C1031" s="305" t="str">
        <f>IF(ISBLANK($J$1506),"",IF(ISBLANK($L$1506),"",IF(Mai!$E31&gt;=$J$1506,IF(Mai!$E31&lt;=$L$1506,IF(ISBLANK(Mai!G31),"",Mai!G31),""),"")))</f>
        <v/>
      </c>
      <c r="D1031" s="305" t="str">
        <f>IF(ISBLANK($J$1506),"",IF(ISBLANK($L$1506),"",IF(Mai!$E31&gt;=$J$1506,IF(Mai!$E31&lt;=$L$1506,IF(ISBLANK(Mai!I31),"",Mai!I31),""),"")))</f>
        <v/>
      </c>
      <c r="E1031" s="305" t="str">
        <f>IF(ISBLANK($J$1506),"",IF(ISBLANK($L$1506),"",IF(Mai!$E31&gt;=$J$1506,IF(Mai!$E31&lt;=$L$1506,IF(ISBLANK(Mai!R31),"",Mai!R31),""),"")))</f>
        <v/>
      </c>
      <c r="F1031" s="307" t="str">
        <f>IF(ISBLANK($J$1506),"",IF(ISBLANK($L$1506),"",IF(Mai!$E31&gt;=$J$1506,IF(Mai!$E31&lt;=$L$1506,IF(ISBLANK(Mai!S31),"",Mai!S31),""),"")))</f>
        <v/>
      </c>
      <c r="G1031" s="308" t="str">
        <f t="shared" si="64"/>
        <v/>
      </c>
      <c r="H1031" s="309" t="str">
        <f t="shared" si="65"/>
        <v/>
      </c>
      <c r="I1031" s="310" t="str">
        <f>IF(ISBLANK($J$1506),"",IF(ISBLANK($L$1506),"",IF(Mai!$E31&gt;=$J$1506,IF(Mai!$E31&lt;=$L$1506,COUNTIF(Mai!L31:L31,"&gt;=0"),""),"")))</f>
        <v/>
      </c>
      <c r="J1031" s="300"/>
      <c r="K1031" s="300"/>
      <c r="L1031" s="300"/>
      <c r="M1031" s="302"/>
    </row>
    <row r="1032" spans="1:13" ht="9.9499999999999993" hidden="1" customHeight="1" x14ac:dyDescent="0.2">
      <c r="A1032" s="301"/>
      <c r="B1032" s="300"/>
      <c r="C1032" s="305" t="str">
        <f>IF(ISBLANK($J$1506),"",IF(ISBLANK($L$1506),"",IF(Mai!$E32&gt;=$J$1506,IF(Mai!$E32&lt;=$L$1506,IF(ISBLANK(Mai!G32),"",Mai!G32),""),"")))</f>
        <v/>
      </c>
      <c r="D1032" s="305" t="str">
        <f>IF(ISBLANK($J$1506),"",IF(ISBLANK($L$1506),"",IF(Mai!$E32&gt;=$J$1506,IF(Mai!$E32&lt;=$L$1506,IF(ISBLANK(Mai!I32),"",Mai!I32),""),"")))</f>
        <v/>
      </c>
      <c r="E1032" s="305" t="str">
        <f>IF(ISBLANK($J$1506),"",IF(ISBLANK($L$1506),"",IF(Mai!$E32&gt;=$J$1506,IF(Mai!$E32&lt;=$L$1506,IF(ISBLANK(Mai!R32),"",Mai!R32),""),"")))</f>
        <v/>
      </c>
      <c r="F1032" s="307" t="str">
        <f>IF(ISBLANK($J$1506),"",IF(ISBLANK($L$1506),"",IF(Mai!$E32&gt;=$J$1506,IF(Mai!$E32&lt;=$L$1506,IF(ISBLANK(Mai!S32),"",Mai!S32),""),"")))</f>
        <v/>
      </c>
      <c r="G1032" s="308" t="str">
        <f t="shared" si="64"/>
        <v/>
      </c>
      <c r="H1032" s="309" t="str">
        <f t="shared" si="65"/>
        <v/>
      </c>
      <c r="I1032" s="310" t="str">
        <f>IF(ISBLANK($J$1506),"",IF(ISBLANK($L$1506),"",IF(Mai!$E32&gt;=$J$1506,IF(Mai!$E32&lt;=$L$1506,COUNTIF(Mai!L32:L32,"&gt;=0"),""),"")))</f>
        <v/>
      </c>
      <c r="J1032" s="300"/>
      <c r="K1032" s="300"/>
      <c r="L1032" s="300"/>
      <c r="M1032" s="302"/>
    </row>
    <row r="1033" spans="1:13" ht="9.9499999999999993" hidden="1" customHeight="1" x14ac:dyDescent="0.2">
      <c r="A1033" s="301"/>
      <c r="B1033" s="300"/>
      <c r="C1033" s="305" t="str">
        <f>IF(ISBLANK($J$1506),"",IF(ISBLANK($L$1506),"",IF(Mai!$E33&gt;=$J$1506,IF(Mai!$E33&lt;=$L$1506,IF(ISBLANK(Mai!G33),"",Mai!G33),""),"")))</f>
        <v/>
      </c>
      <c r="D1033" s="305" t="str">
        <f>IF(ISBLANK($J$1506),"",IF(ISBLANK($L$1506),"",IF(Mai!$E33&gt;=$J$1506,IF(Mai!$E33&lt;=$L$1506,IF(ISBLANK(Mai!I33),"",Mai!I33),""),"")))</f>
        <v/>
      </c>
      <c r="E1033" s="305" t="str">
        <f>IF(ISBLANK($J$1506),"",IF(ISBLANK($L$1506),"",IF(Mai!$E33&gt;=$J$1506,IF(Mai!$E33&lt;=$L$1506,IF(ISBLANK(Mai!R33),"",Mai!R33),""),"")))</f>
        <v/>
      </c>
      <c r="F1033" s="307" t="str">
        <f>IF(ISBLANK($J$1506),"",IF(ISBLANK($L$1506),"",IF(Mai!$E33&gt;=$J$1506,IF(Mai!$E33&lt;=$L$1506,IF(ISBLANK(Mai!S33),"",Mai!S33),""),"")))</f>
        <v/>
      </c>
      <c r="G1033" s="308" t="str">
        <f t="shared" si="64"/>
        <v/>
      </c>
      <c r="H1033" s="309" t="str">
        <f t="shared" si="65"/>
        <v/>
      </c>
      <c r="I1033" s="310" t="str">
        <f>IF(ISBLANK($J$1506),"",IF(ISBLANK($L$1506),"",IF(Mai!$E33&gt;=$J$1506,IF(Mai!$E33&lt;=$L$1506,COUNTIF(Mai!L33:L33,"&gt;=0"),""),"")))</f>
        <v/>
      </c>
      <c r="J1033" s="300"/>
      <c r="K1033" s="300"/>
      <c r="L1033" s="300"/>
      <c r="M1033" s="302"/>
    </row>
    <row r="1034" spans="1:13" ht="9.9499999999999993" hidden="1" customHeight="1" x14ac:dyDescent="0.2">
      <c r="A1034" s="301"/>
      <c r="B1034" s="300"/>
      <c r="C1034" s="305" t="str">
        <f>IF(ISBLANK($J$1506),"",IF(ISBLANK($L$1506),"",IF(Mai!$E34&gt;=$J$1506,IF(Mai!$E34&lt;=$L$1506,IF(ISBLANK(Mai!G34),"",Mai!G34),""),"")))</f>
        <v/>
      </c>
      <c r="D1034" s="305" t="str">
        <f>IF(ISBLANK($J$1506),"",IF(ISBLANK($L$1506),"",IF(Mai!$E34&gt;=$J$1506,IF(Mai!$E34&lt;=$L$1506,IF(ISBLANK(Mai!I34),"",Mai!I34),""),"")))</f>
        <v/>
      </c>
      <c r="E1034" s="305" t="str">
        <f>IF(ISBLANK($J$1506),"",IF(ISBLANK($L$1506),"",IF(Mai!$E34&gt;=$J$1506,IF(Mai!$E34&lt;=$L$1506,IF(ISBLANK(Mai!R34),"",Mai!R34),""),"")))</f>
        <v/>
      </c>
      <c r="F1034" s="307" t="str">
        <f>IF(ISBLANK($J$1506),"",IF(ISBLANK($L$1506),"",IF(Mai!$E34&gt;=$J$1506,IF(Mai!$E34&lt;=$L$1506,IF(ISBLANK(Mai!S34),"",Mai!S34),""),"")))</f>
        <v/>
      </c>
      <c r="G1034" s="308" t="str">
        <f t="shared" si="64"/>
        <v/>
      </c>
      <c r="H1034" s="309" t="str">
        <f t="shared" si="65"/>
        <v/>
      </c>
      <c r="I1034" s="310" t="str">
        <f>IF(ISBLANK($J$1506),"",IF(ISBLANK($L$1506),"",IF(Mai!$E34&gt;=$J$1506,IF(Mai!$E34&lt;=$L$1506,COUNTIF(Mai!L34:L34,"&gt;=0"),""),"")))</f>
        <v/>
      </c>
      <c r="J1034" s="300"/>
      <c r="K1034" s="300"/>
      <c r="L1034" s="300"/>
      <c r="M1034" s="302"/>
    </row>
    <row r="1035" spans="1:13" ht="9.9499999999999993" hidden="1" customHeight="1" x14ac:dyDescent="0.2">
      <c r="A1035" s="301"/>
      <c r="B1035" s="300"/>
      <c r="C1035" s="305" t="str">
        <f>IF(ISBLANK($J$1506),"",IF(ISBLANK($L$1506),"",IF(Mai!$E35&gt;=$J$1506,IF(Mai!$E35&lt;=$L$1506,IF(ISBLANK(Mai!G35),"",Mai!G35),""),"")))</f>
        <v/>
      </c>
      <c r="D1035" s="305" t="str">
        <f>IF(ISBLANK($J$1506),"",IF(ISBLANK($L$1506),"",IF(Mai!$E35&gt;=$J$1506,IF(Mai!$E35&lt;=$L$1506,IF(ISBLANK(Mai!I35),"",Mai!I35),""),"")))</f>
        <v/>
      </c>
      <c r="E1035" s="305" t="str">
        <f>IF(ISBLANK($J$1506),"",IF(ISBLANK($L$1506),"",IF(Mai!$E35&gt;=$J$1506,IF(Mai!$E35&lt;=$L$1506,IF(ISBLANK(Mai!R35),"",Mai!R35),""),"")))</f>
        <v/>
      </c>
      <c r="F1035" s="307" t="str">
        <f>IF(ISBLANK($J$1506),"",IF(ISBLANK($L$1506),"",IF(Mai!$E35&gt;=$J$1506,IF(Mai!$E35&lt;=$L$1506,IF(ISBLANK(Mai!S35),"",Mai!S35),""),"")))</f>
        <v/>
      </c>
      <c r="G1035" s="308" t="str">
        <f t="shared" si="64"/>
        <v/>
      </c>
      <c r="H1035" s="309" t="str">
        <f t="shared" si="65"/>
        <v/>
      </c>
      <c r="I1035" s="310" t="str">
        <f>IF(ISBLANK($J$1506),"",IF(ISBLANK($L$1506),"",IF(Mai!$E35&gt;=$J$1506,IF(Mai!$E35&lt;=$L$1506,COUNTIF(Mai!L35:L35,"&gt;=0"),""),"")))</f>
        <v/>
      </c>
      <c r="J1035" s="300"/>
      <c r="K1035" s="300"/>
      <c r="L1035" s="300"/>
      <c r="M1035" s="302"/>
    </row>
    <row r="1036" spans="1:13" ht="9.9499999999999993" hidden="1" customHeight="1" x14ac:dyDescent="0.2">
      <c r="A1036" s="301"/>
      <c r="B1036" s="300"/>
      <c r="C1036" s="305" t="str">
        <f>IF(ISBLANK($J$1506),"",IF(ISBLANK($L$1506),"",IF(Mai!$E36&gt;=$J$1506,IF(Mai!$E36&lt;=$L$1506,IF(ISBLANK(Mai!G36),"",Mai!G36),""),"")))</f>
        <v/>
      </c>
      <c r="D1036" s="305" t="str">
        <f>IF(ISBLANK($J$1506),"",IF(ISBLANK($L$1506),"",IF(Mai!$E36&gt;=$J$1506,IF(Mai!$E36&lt;=$L$1506,IF(ISBLANK(Mai!I36),"",Mai!I36),""),"")))</f>
        <v/>
      </c>
      <c r="E1036" s="305" t="str">
        <f>IF(ISBLANK($J$1506),"",IF(ISBLANK($L$1506),"",IF(Mai!$E36&gt;=$J$1506,IF(Mai!$E36&lt;=$L$1506,IF(ISBLANK(Mai!R36),"",Mai!R36),""),"")))</f>
        <v/>
      </c>
      <c r="F1036" s="307" t="str">
        <f>IF(ISBLANK($J$1506),"",IF(ISBLANK($L$1506),"",IF(Mai!$E36&gt;=$J$1506,IF(Mai!$E36&lt;=$L$1506,IF(ISBLANK(Mai!S36),"",Mai!S36),""),"")))</f>
        <v/>
      </c>
      <c r="G1036" s="308" t="str">
        <f t="shared" si="64"/>
        <v/>
      </c>
      <c r="H1036" s="309" t="str">
        <f t="shared" si="65"/>
        <v/>
      </c>
      <c r="I1036" s="310" t="str">
        <f>IF(ISBLANK($J$1506),"",IF(ISBLANK($L$1506),"",IF(Mai!$E36&gt;=$J$1506,IF(Mai!$E36&lt;=$L$1506,COUNTIF(Mai!L36:L36,"&gt;=0"),""),"")))</f>
        <v/>
      </c>
      <c r="J1036" s="300"/>
      <c r="K1036" s="300"/>
      <c r="L1036" s="300"/>
      <c r="M1036" s="302"/>
    </row>
    <row r="1037" spans="1:13" ht="9.9499999999999993" hidden="1" customHeight="1" x14ac:dyDescent="0.2">
      <c r="A1037" s="301"/>
      <c r="B1037" s="300"/>
      <c r="C1037" s="305" t="str">
        <f>IF(ISBLANK($J$1506),"",IF(ISBLANK($L$1506),"",IF(Mai!$E37&gt;=$J$1506,IF(Mai!$E37&lt;=$L$1506,IF(ISBLANK(Mai!G37),"",Mai!G37),""),"")))</f>
        <v/>
      </c>
      <c r="D1037" s="305" t="str">
        <f>IF(ISBLANK($J$1506),"",IF(ISBLANK($L$1506),"",IF(Mai!$E37&gt;=$J$1506,IF(Mai!$E37&lt;=$L$1506,IF(ISBLANK(Mai!I37),"",Mai!I37),""),"")))</f>
        <v/>
      </c>
      <c r="E1037" s="305" t="str">
        <f>IF(ISBLANK($J$1506),"",IF(ISBLANK($L$1506),"",IF(Mai!$E37&gt;=$J$1506,IF(Mai!$E37&lt;=$L$1506,IF(ISBLANK(Mai!R37),"",Mai!R37),""),"")))</f>
        <v/>
      </c>
      <c r="F1037" s="307" t="str">
        <f>IF(ISBLANK($J$1506),"",IF(ISBLANK($L$1506),"",IF(Mai!$E37&gt;=$J$1506,IF(Mai!$E37&lt;=$L$1506,IF(ISBLANK(Mai!S37),"",Mai!S37),""),"")))</f>
        <v/>
      </c>
      <c r="G1037" s="308" t="str">
        <f t="shared" si="64"/>
        <v/>
      </c>
      <c r="H1037" s="309" t="str">
        <f t="shared" si="65"/>
        <v/>
      </c>
      <c r="I1037" s="310" t="str">
        <f>IF(ISBLANK($J$1506),"",IF(ISBLANK($L$1506),"",IF(Mai!$E37&gt;=$J$1506,IF(Mai!$E37&lt;=$L$1506,COUNTIF(Mai!L37:L37,"&gt;=0"),""),"")))</f>
        <v/>
      </c>
      <c r="J1037" s="300"/>
      <c r="K1037" s="300"/>
      <c r="L1037" s="300"/>
      <c r="M1037" s="302"/>
    </row>
    <row r="1038" spans="1:13" ht="9.9499999999999993" hidden="1" customHeight="1" x14ac:dyDescent="0.2">
      <c r="A1038" s="301"/>
      <c r="B1038" s="300"/>
      <c r="C1038" s="305" t="str">
        <f>IF(ISBLANK($J$1506),"",IF(ISBLANK($L$1506),"",IF(Mai!$E38&gt;=$J$1506,IF(Mai!$E38&lt;=$L$1506,IF(ISBLANK(Mai!G38),"",Mai!G38),""),"")))</f>
        <v/>
      </c>
      <c r="D1038" s="305" t="str">
        <f>IF(ISBLANK($J$1506),"",IF(ISBLANK($L$1506),"",IF(Mai!$E38&gt;=$J$1506,IF(Mai!$E38&lt;=$L$1506,IF(ISBLANK(Mai!I38),"",Mai!I38),""),"")))</f>
        <v/>
      </c>
      <c r="E1038" s="305" t="str">
        <f>IF(ISBLANK($J$1506),"",IF(ISBLANK($L$1506),"",IF(Mai!$E38&gt;=$J$1506,IF(Mai!$E38&lt;=$L$1506,IF(ISBLANK(Mai!R38),"",Mai!R38),""),"")))</f>
        <v/>
      </c>
      <c r="F1038" s="307" t="str">
        <f>IF(ISBLANK($J$1506),"",IF(ISBLANK($L$1506),"",IF(Mai!$E38&gt;=$J$1506,IF(Mai!$E38&lt;=$L$1506,IF(ISBLANK(Mai!S38),"",Mai!S38),""),"")))</f>
        <v/>
      </c>
      <c r="G1038" s="308" t="str">
        <f t="shared" si="64"/>
        <v/>
      </c>
      <c r="H1038" s="309" t="str">
        <f t="shared" si="65"/>
        <v/>
      </c>
      <c r="I1038" s="310" t="str">
        <f>IF(ISBLANK($J$1506),"",IF(ISBLANK($L$1506),"",IF(Mai!$E38&gt;=$J$1506,IF(Mai!$E38&lt;=$L$1506,COUNTIF(Mai!L38:L38,"&gt;=0"),""),"")))</f>
        <v/>
      </c>
      <c r="J1038" s="300"/>
      <c r="K1038" s="300"/>
      <c r="L1038" s="300"/>
      <c r="M1038" s="302"/>
    </row>
    <row r="1039" spans="1:13" ht="9.9499999999999993" hidden="1" customHeight="1" x14ac:dyDescent="0.2">
      <c r="A1039" s="301"/>
      <c r="B1039" s="300"/>
      <c r="C1039" s="305" t="str">
        <f>IF(ISBLANK($J$1506),"",IF(ISBLANK($L$1506),"",IF(Mai!$E39&gt;=$J$1506,IF(Mai!$E39&lt;=$L$1506,IF(ISBLANK(Mai!G39),"",Mai!G39),""),"")))</f>
        <v/>
      </c>
      <c r="D1039" s="305" t="str">
        <f>IF(ISBLANK($J$1506),"",IF(ISBLANK($L$1506),"",IF(Mai!$E39&gt;=$J$1506,IF(Mai!$E39&lt;=$L$1506,IF(ISBLANK(Mai!I39),"",Mai!I39),""),"")))</f>
        <v/>
      </c>
      <c r="E1039" s="305" t="str">
        <f>IF(ISBLANK($J$1506),"",IF(ISBLANK($L$1506),"",IF(Mai!$E39&gt;=$J$1506,IF(Mai!$E39&lt;=$L$1506,IF(ISBLANK(Mai!R39),"",Mai!R39),""),"")))</f>
        <v/>
      </c>
      <c r="F1039" s="307" t="str">
        <f>IF(ISBLANK($J$1506),"",IF(ISBLANK($L$1506),"",IF(Mai!$E39&gt;=$J$1506,IF(Mai!$E39&lt;=$L$1506,IF(ISBLANK(Mai!S39),"",Mai!S39),""),"")))</f>
        <v/>
      </c>
      <c r="G1039" s="308" t="str">
        <f t="shared" si="64"/>
        <v/>
      </c>
      <c r="H1039" s="309" t="str">
        <f t="shared" si="65"/>
        <v/>
      </c>
      <c r="I1039" s="310" t="str">
        <f>IF(ISBLANK($J$1506),"",IF(ISBLANK($L$1506),"",IF(Mai!$E39&gt;=$J$1506,IF(Mai!$E39&lt;=$L$1506,COUNTIF(Mai!L39:L39,"&gt;=0"),""),"")))</f>
        <v/>
      </c>
      <c r="J1039" s="300"/>
      <c r="K1039" s="300"/>
      <c r="L1039" s="300"/>
      <c r="M1039" s="302"/>
    </row>
    <row r="1040" spans="1:13" ht="9.9499999999999993" hidden="1" customHeight="1" x14ac:dyDescent="0.2">
      <c r="A1040" s="301"/>
      <c r="B1040" s="300" t="s">
        <v>345</v>
      </c>
      <c r="C1040" s="305" t="str">
        <f>IF(ISBLANK($J$1506),"",IF(ISBLANK($L$1506),"",IF(Mai!$E43&gt;=$J$1506,IF(Mai!$E43&lt;=$L$1506,IF(ISBLANK(Mai!G43),"",Mai!G43),""),"")))</f>
        <v/>
      </c>
      <c r="D1040" s="305"/>
      <c r="E1040" s="305" t="str">
        <f>IF(ISBLANK($J$1506),"",IF(ISBLANK($L$1506),"",IF(Mai!$E43&gt;=$J$1506,IF(Mai!$E43&lt;=$L$1506,IF(ISBLANK(Mai!R43),"",Mai!R43),""),"")))</f>
        <v/>
      </c>
      <c r="F1040" s="307" t="str">
        <f>IF(ISBLANK($J$1506),"",IF(ISBLANK($L$1506),"",IF(Mai!$E43&gt;=$J$1506,IF(Mai!$E43&lt;=$L$1506,IF(ISBLANK(Mai!S43),"",Mai!S43),""),"")))</f>
        <v/>
      </c>
      <c r="G1040" s="308" t="str">
        <f>IF(ISNUMBER(F1040),IF(F1040=0,"",IF(E1040=0,"",F1040/E1040)),"")</f>
        <v/>
      </c>
      <c r="H1040" s="309" t="str">
        <f>IF(ISNUMBER(G1040),IF(G1040=0,"",IF(F1040=0,"",E1040/F1040/24)),"")</f>
        <v/>
      </c>
      <c r="I1040" s="310" t="str">
        <f>IF(ISBLANK($J$1506),"",IF(ISBLANK($L$1506),"",IF(Mai!$E43&gt;=$J$1506,IF(Mai!$E43&lt;=$L$1506,COUNTIF(Mai!L43:L43,"&gt;=0"),""),"")))</f>
        <v/>
      </c>
      <c r="J1040" s="300"/>
      <c r="K1040" s="300"/>
      <c r="L1040" s="300"/>
      <c r="M1040" s="302"/>
    </row>
    <row r="1041" spans="1:13" ht="9.9499999999999993" hidden="1" customHeight="1" x14ac:dyDescent="0.2">
      <c r="A1041" s="301"/>
      <c r="B1041" s="300"/>
      <c r="C1041" s="305" t="str">
        <f>IF(ISBLANK($J$1506),"",IF(ISBLANK($L$1506),"",IF(Mai!$E44&gt;=$J$1506,IF(Mai!$E44&lt;=$L$1506,IF(ISBLANK(Mai!G44),"",Mai!G44),""),"")))</f>
        <v/>
      </c>
      <c r="D1041" s="305"/>
      <c r="E1041" s="305" t="str">
        <f>IF(ISBLANK($J$1506),"",IF(ISBLANK($L$1506),"",IF(Mai!$E44&gt;=$J$1506,IF(Mai!$E44&lt;=$L$1506,IF(ISBLANK(Mai!R44),"",Mai!R44),""),"")))</f>
        <v/>
      </c>
      <c r="F1041" s="307" t="str">
        <f>IF(ISBLANK($J$1506),"",IF(ISBLANK($L$1506),"",IF(Mai!$E44&gt;=$J$1506,IF(Mai!$E44&lt;=$L$1506,IF(ISBLANK(Mai!S44),"",Mai!S44),""),"")))</f>
        <v/>
      </c>
      <c r="G1041" s="308" t="str">
        <f t="shared" ref="G1041:G1070" si="66">IF(ISNUMBER(F1041),IF(F1041=0,"",IF(E1041=0,"",F1041/E1041)),"")</f>
        <v/>
      </c>
      <c r="H1041" s="309" t="str">
        <f t="shared" ref="H1041:H1070" si="67">IF(ISNUMBER(G1041),IF(G1041=0,"",IF(F1041=0,"",E1041/F1041/24)),"")</f>
        <v/>
      </c>
      <c r="I1041" s="310" t="str">
        <f>IF(ISBLANK($J$1506),"",IF(ISBLANK($L$1506),"",IF(Mai!$E44&gt;=$J$1506,IF(Mai!$E44&lt;=$L$1506,COUNTIF(Mai!L44:L44,"&gt;=0"),""),"")))</f>
        <v/>
      </c>
      <c r="J1041" s="300"/>
      <c r="K1041" s="300"/>
      <c r="L1041" s="300"/>
      <c r="M1041" s="302"/>
    </row>
    <row r="1042" spans="1:13" ht="9.9499999999999993" hidden="1" customHeight="1" x14ac:dyDescent="0.2">
      <c r="A1042" s="301"/>
      <c r="B1042" s="300"/>
      <c r="C1042" s="305" t="str">
        <f>IF(ISBLANK($J$1506),"",IF(ISBLANK($L$1506),"",IF(Mai!$E45&gt;=$J$1506,IF(Mai!$E45&lt;=$L$1506,IF(ISBLANK(Mai!G45),"",Mai!G45),""),"")))</f>
        <v/>
      </c>
      <c r="D1042" s="305"/>
      <c r="E1042" s="305" t="str">
        <f>IF(ISBLANK($J$1506),"",IF(ISBLANK($L$1506),"",IF(Mai!$E45&gt;=$J$1506,IF(Mai!$E45&lt;=$L$1506,IF(ISBLANK(Mai!R45),"",Mai!R45),""),"")))</f>
        <v/>
      </c>
      <c r="F1042" s="307" t="str">
        <f>IF(ISBLANK($J$1506),"",IF(ISBLANK($L$1506),"",IF(Mai!$E45&gt;=$J$1506,IF(Mai!$E45&lt;=$L$1506,IF(ISBLANK(Mai!S45),"",Mai!S45),""),"")))</f>
        <v/>
      </c>
      <c r="G1042" s="308" t="str">
        <f t="shared" si="66"/>
        <v/>
      </c>
      <c r="H1042" s="309" t="str">
        <f t="shared" si="67"/>
        <v/>
      </c>
      <c r="I1042" s="310" t="str">
        <f>IF(ISBLANK($J$1506),"",IF(ISBLANK($L$1506),"",IF(Mai!$E45&gt;=$J$1506,IF(Mai!$E45&lt;=$L$1506,COUNTIF(Mai!L45:L45,"&gt;=0"),""),"")))</f>
        <v/>
      </c>
      <c r="J1042" s="300"/>
      <c r="K1042" s="300"/>
      <c r="L1042" s="300"/>
      <c r="M1042" s="302"/>
    </row>
    <row r="1043" spans="1:13" ht="9.9499999999999993" hidden="1" customHeight="1" x14ac:dyDescent="0.2">
      <c r="A1043" s="301"/>
      <c r="B1043" s="300"/>
      <c r="C1043" s="305" t="str">
        <f>IF(ISBLANK($J$1506),"",IF(ISBLANK($L$1506),"",IF(Mai!$E46&gt;=$J$1506,IF(Mai!$E46&lt;=$L$1506,IF(ISBLANK(Mai!G46),"",Mai!G46),""),"")))</f>
        <v/>
      </c>
      <c r="D1043" s="305"/>
      <c r="E1043" s="305" t="str">
        <f>IF(ISBLANK($J$1506),"",IF(ISBLANK($L$1506),"",IF(Mai!$E46&gt;=$J$1506,IF(Mai!$E46&lt;=$L$1506,IF(ISBLANK(Mai!R46),"",Mai!R46),""),"")))</f>
        <v/>
      </c>
      <c r="F1043" s="307" t="str">
        <f>IF(ISBLANK($J$1506),"",IF(ISBLANK($L$1506),"",IF(Mai!$E46&gt;=$J$1506,IF(Mai!$E46&lt;=$L$1506,IF(ISBLANK(Mai!S46),"",Mai!S46),""),"")))</f>
        <v/>
      </c>
      <c r="G1043" s="308" t="str">
        <f t="shared" si="66"/>
        <v/>
      </c>
      <c r="H1043" s="309" t="str">
        <f t="shared" si="67"/>
        <v/>
      </c>
      <c r="I1043" s="310" t="str">
        <f>IF(ISBLANK($J$1506),"",IF(ISBLANK($L$1506),"",IF(Mai!$E46&gt;=$J$1506,IF(Mai!$E46&lt;=$L$1506,COUNTIF(Mai!L46:L46,"&gt;=0"),""),"")))</f>
        <v/>
      </c>
      <c r="J1043" s="300"/>
      <c r="K1043" s="300"/>
      <c r="L1043" s="300"/>
      <c r="M1043" s="302"/>
    </row>
    <row r="1044" spans="1:13" ht="9.9499999999999993" hidden="1" customHeight="1" x14ac:dyDescent="0.2">
      <c r="A1044" s="301"/>
      <c r="B1044" s="300"/>
      <c r="C1044" s="305" t="str">
        <f>IF(ISBLANK($J$1506),"",IF(ISBLANK($L$1506),"",IF(Mai!$E47&gt;=$J$1506,IF(Mai!$E47&lt;=$L$1506,IF(ISBLANK(Mai!G47),"",Mai!G47),""),"")))</f>
        <v/>
      </c>
      <c r="D1044" s="305"/>
      <c r="E1044" s="305" t="str">
        <f>IF(ISBLANK($J$1506),"",IF(ISBLANK($L$1506),"",IF(Mai!$E47&gt;=$J$1506,IF(Mai!$E47&lt;=$L$1506,IF(ISBLANK(Mai!R47),"",Mai!R47),""),"")))</f>
        <v/>
      </c>
      <c r="F1044" s="307" t="str">
        <f>IF(ISBLANK($J$1506),"",IF(ISBLANK($L$1506),"",IF(Mai!$E47&gt;=$J$1506,IF(Mai!$E47&lt;=$L$1506,IF(ISBLANK(Mai!S47),"",Mai!S47),""),"")))</f>
        <v/>
      </c>
      <c r="G1044" s="308" t="str">
        <f t="shared" si="66"/>
        <v/>
      </c>
      <c r="H1044" s="309" t="str">
        <f t="shared" si="67"/>
        <v/>
      </c>
      <c r="I1044" s="310" t="str">
        <f>IF(ISBLANK($J$1506),"",IF(ISBLANK($L$1506),"",IF(Mai!$E47&gt;=$J$1506,IF(Mai!$E47&lt;=$L$1506,COUNTIF(Mai!L47:L47,"&gt;=0"),""),"")))</f>
        <v/>
      </c>
      <c r="J1044" s="300"/>
      <c r="K1044" s="300"/>
      <c r="L1044" s="300"/>
      <c r="M1044" s="302"/>
    </row>
    <row r="1045" spans="1:13" ht="9.9499999999999993" hidden="1" customHeight="1" x14ac:dyDescent="0.2">
      <c r="A1045" s="301"/>
      <c r="B1045" s="300"/>
      <c r="C1045" s="305" t="str">
        <f>IF(ISBLANK($J$1506),"",IF(ISBLANK($L$1506),"",IF(Mai!$E48&gt;=$J$1506,IF(Mai!$E48&lt;=$L$1506,IF(ISBLANK(Mai!G48),"",Mai!G48),""),"")))</f>
        <v/>
      </c>
      <c r="D1045" s="305"/>
      <c r="E1045" s="305" t="str">
        <f>IF(ISBLANK($J$1506),"",IF(ISBLANK($L$1506),"",IF(Mai!$E48&gt;=$J$1506,IF(Mai!$E48&lt;=$L$1506,IF(ISBLANK(Mai!R48),"",Mai!R48),""),"")))</f>
        <v/>
      </c>
      <c r="F1045" s="307" t="str">
        <f>IF(ISBLANK($J$1506),"",IF(ISBLANK($L$1506),"",IF(Mai!$E48&gt;=$J$1506,IF(Mai!$E48&lt;=$L$1506,IF(ISBLANK(Mai!S48),"",Mai!S48),""),"")))</f>
        <v/>
      </c>
      <c r="G1045" s="308" t="str">
        <f t="shared" si="66"/>
        <v/>
      </c>
      <c r="H1045" s="309" t="str">
        <f t="shared" si="67"/>
        <v/>
      </c>
      <c r="I1045" s="310" t="str">
        <f>IF(ISBLANK($J$1506),"",IF(ISBLANK($L$1506),"",IF(Mai!$E48&gt;=$J$1506,IF(Mai!$E48&lt;=$L$1506,COUNTIF(Mai!L48:L48,"&gt;=0"),""),"")))</f>
        <v/>
      </c>
      <c r="J1045" s="300"/>
      <c r="K1045" s="300"/>
      <c r="L1045" s="300"/>
      <c r="M1045" s="302"/>
    </row>
    <row r="1046" spans="1:13" ht="9.9499999999999993" hidden="1" customHeight="1" x14ac:dyDescent="0.2">
      <c r="A1046" s="301"/>
      <c r="B1046" s="300"/>
      <c r="C1046" s="305" t="str">
        <f>IF(ISBLANK($J$1506),"",IF(ISBLANK($L$1506),"",IF(Mai!$E49&gt;=$J$1506,IF(Mai!$E49&lt;=$L$1506,IF(ISBLANK(Mai!G49),"",Mai!G49),""),"")))</f>
        <v/>
      </c>
      <c r="D1046" s="305"/>
      <c r="E1046" s="305" t="str">
        <f>IF(ISBLANK($J$1506),"",IF(ISBLANK($L$1506),"",IF(Mai!$E49&gt;=$J$1506,IF(Mai!$E49&lt;=$L$1506,IF(ISBLANK(Mai!R49),"",Mai!R49),""),"")))</f>
        <v/>
      </c>
      <c r="F1046" s="307" t="str">
        <f>IF(ISBLANK($J$1506),"",IF(ISBLANK($L$1506),"",IF(Mai!$E49&gt;=$J$1506,IF(Mai!$E49&lt;=$L$1506,IF(ISBLANK(Mai!S49),"",Mai!S49),""),"")))</f>
        <v/>
      </c>
      <c r="G1046" s="308" t="str">
        <f t="shared" si="66"/>
        <v/>
      </c>
      <c r="H1046" s="309" t="str">
        <f t="shared" si="67"/>
        <v/>
      </c>
      <c r="I1046" s="310" t="str">
        <f>IF(ISBLANK($J$1506),"",IF(ISBLANK($L$1506),"",IF(Mai!$E49&gt;=$J$1506,IF(Mai!$E49&lt;=$L$1506,COUNTIF(Mai!L49:L49,"&gt;=0"),""),"")))</f>
        <v/>
      </c>
      <c r="J1046" s="300"/>
      <c r="K1046" s="300"/>
      <c r="L1046" s="300"/>
      <c r="M1046" s="302"/>
    </row>
    <row r="1047" spans="1:13" ht="9.9499999999999993" hidden="1" customHeight="1" x14ac:dyDescent="0.2">
      <c r="A1047" s="301"/>
      <c r="B1047" s="300"/>
      <c r="C1047" s="305" t="str">
        <f>IF(ISBLANK($J$1506),"",IF(ISBLANK($L$1506),"",IF(Mai!$E50&gt;=$J$1506,IF(Mai!$E50&lt;=$L$1506,IF(ISBLANK(Mai!G50),"",Mai!G50),""),"")))</f>
        <v/>
      </c>
      <c r="D1047" s="305"/>
      <c r="E1047" s="305" t="str">
        <f>IF(ISBLANK($J$1506),"",IF(ISBLANK($L$1506),"",IF(Mai!$E50&gt;=$J$1506,IF(Mai!$E50&lt;=$L$1506,IF(ISBLANK(Mai!R50),"",Mai!R50),""),"")))</f>
        <v/>
      </c>
      <c r="F1047" s="307" t="str">
        <f>IF(ISBLANK($J$1506),"",IF(ISBLANK($L$1506),"",IF(Mai!$E50&gt;=$J$1506,IF(Mai!$E50&lt;=$L$1506,IF(ISBLANK(Mai!S50),"",Mai!S50),""),"")))</f>
        <v/>
      </c>
      <c r="G1047" s="308" t="str">
        <f t="shared" si="66"/>
        <v/>
      </c>
      <c r="H1047" s="309" t="str">
        <f t="shared" si="67"/>
        <v/>
      </c>
      <c r="I1047" s="310" t="str">
        <f>IF(ISBLANK($J$1506),"",IF(ISBLANK($L$1506),"",IF(Mai!$E50&gt;=$J$1506,IF(Mai!$E50&lt;=$L$1506,COUNTIF(Mai!L50:L50,"&gt;=0"),""),"")))</f>
        <v/>
      </c>
      <c r="J1047" s="300"/>
      <c r="K1047" s="300"/>
      <c r="L1047" s="300"/>
      <c r="M1047" s="302"/>
    </row>
    <row r="1048" spans="1:13" ht="9.9499999999999993" hidden="1" customHeight="1" x14ac:dyDescent="0.2">
      <c r="A1048" s="301"/>
      <c r="B1048" s="300"/>
      <c r="C1048" s="305" t="str">
        <f>IF(ISBLANK($J$1506),"",IF(ISBLANK($L$1506),"",IF(Mai!$E51&gt;=$J$1506,IF(Mai!$E51&lt;=$L$1506,IF(ISBLANK(Mai!G51),"",Mai!G51),""),"")))</f>
        <v/>
      </c>
      <c r="D1048" s="305"/>
      <c r="E1048" s="305" t="str">
        <f>IF(ISBLANK($J$1506),"",IF(ISBLANK($L$1506),"",IF(Mai!$E51&gt;=$J$1506,IF(Mai!$E51&lt;=$L$1506,IF(ISBLANK(Mai!R51),"",Mai!R51),""),"")))</f>
        <v/>
      </c>
      <c r="F1048" s="307" t="str">
        <f>IF(ISBLANK($J$1506),"",IF(ISBLANK($L$1506),"",IF(Mai!$E51&gt;=$J$1506,IF(Mai!$E51&lt;=$L$1506,IF(ISBLANK(Mai!S51),"",Mai!S51),""),"")))</f>
        <v/>
      </c>
      <c r="G1048" s="308" t="str">
        <f t="shared" si="66"/>
        <v/>
      </c>
      <c r="H1048" s="309" t="str">
        <f t="shared" si="67"/>
        <v/>
      </c>
      <c r="I1048" s="310" t="str">
        <f>IF(ISBLANK($J$1506),"",IF(ISBLANK($L$1506),"",IF(Mai!$E51&gt;=$J$1506,IF(Mai!$E51&lt;=$L$1506,COUNTIF(Mai!L51:L51,"&gt;=0"),""),"")))</f>
        <v/>
      </c>
      <c r="J1048" s="300"/>
      <c r="K1048" s="300"/>
      <c r="L1048" s="300"/>
      <c r="M1048" s="302"/>
    </row>
    <row r="1049" spans="1:13" ht="9.9499999999999993" hidden="1" customHeight="1" x14ac:dyDescent="0.2">
      <c r="A1049" s="301"/>
      <c r="B1049" s="300"/>
      <c r="C1049" s="305" t="str">
        <f>IF(ISBLANK($J$1506),"",IF(ISBLANK($L$1506),"",IF(Mai!$E52&gt;=$J$1506,IF(Mai!$E52&lt;=$L$1506,IF(ISBLANK(Mai!G52),"",Mai!G52),""),"")))</f>
        <v/>
      </c>
      <c r="D1049" s="305"/>
      <c r="E1049" s="305" t="str">
        <f>IF(ISBLANK($J$1506),"",IF(ISBLANK($L$1506),"",IF(Mai!$E52&gt;=$J$1506,IF(Mai!$E52&lt;=$L$1506,IF(ISBLANK(Mai!R52),"",Mai!R52),""),"")))</f>
        <v/>
      </c>
      <c r="F1049" s="307" t="str">
        <f>IF(ISBLANK($J$1506),"",IF(ISBLANK($L$1506),"",IF(Mai!$E52&gt;=$J$1506,IF(Mai!$E52&lt;=$L$1506,IF(ISBLANK(Mai!S52),"",Mai!S52),""),"")))</f>
        <v/>
      </c>
      <c r="G1049" s="308" t="str">
        <f t="shared" si="66"/>
        <v/>
      </c>
      <c r="H1049" s="309" t="str">
        <f t="shared" si="67"/>
        <v/>
      </c>
      <c r="I1049" s="310" t="str">
        <f>IF(ISBLANK($J$1506),"",IF(ISBLANK($L$1506),"",IF(Mai!$E52&gt;=$J$1506,IF(Mai!$E52&lt;=$L$1506,COUNTIF(Mai!L52:L52,"&gt;=0"),""),"")))</f>
        <v/>
      </c>
      <c r="J1049" s="300"/>
      <c r="K1049" s="300"/>
      <c r="L1049" s="300"/>
      <c r="M1049" s="302"/>
    </row>
    <row r="1050" spans="1:13" ht="9.9499999999999993" hidden="1" customHeight="1" x14ac:dyDescent="0.2">
      <c r="A1050" s="301"/>
      <c r="B1050" s="300"/>
      <c r="C1050" s="305" t="str">
        <f>IF(ISBLANK($J$1506),"",IF(ISBLANK($L$1506),"",IF(Mai!$E53&gt;=$J$1506,IF(Mai!$E53&lt;=$L$1506,IF(ISBLANK(Mai!G53),"",Mai!G53),""),"")))</f>
        <v/>
      </c>
      <c r="D1050" s="305"/>
      <c r="E1050" s="305" t="str">
        <f>IF(ISBLANK($J$1506),"",IF(ISBLANK($L$1506),"",IF(Mai!$E53&gt;=$J$1506,IF(Mai!$E53&lt;=$L$1506,IF(ISBLANK(Mai!R53),"",Mai!R53),""),"")))</f>
        <v/>
      </c>
      <c r="F1050" s="307" t="str">
        <f>IF(ISBLANK($J$1506),"",IF(ISBLANK($L$1506),"",IF(Mai!$E53&gt;=$J$1506,IF(Mai!$E53&lt;=$L$1506,IF(ISBLANK(Mai!S53),"",Mai!S53),""),"")))</f>
        <v/>
      </c>
      <c r="G1050" s="308" t="str">
        <f t="shared" si="66"/>
        <v/>
      </c>
      <c r="H1050" s="309" t="str">
        <f t="shared" si="67"/>
        <v/>
      </c>
      <c r="I1050" s="310" t="str">
        <f>IF(ISBLANK($J$1506),"",IF(ISBLANK($L$1506),"",IF(Mai!$E53&gt;=$J$1506,IF(Mai!$E53&lt;=$L$1506,COUNTIF(Mai!L53:L53,"&gt;=0"),""),"")))</f>
        <v/>
      </c>
      <c r="J1050" s="300"/>
      <c r="K1050" s="300"/>
      <c r="L1050" s="300"/>
      <c r="M1050" s="302"/>
    </row>
    <row r="1051" spans="1:13" ht="9.9499999999999993" hidden="1" customHeight="1" x14ac:dyDescent="0.2">
      <c r="A1051" s="301"/>
      <c r="B1051" s="300"/>
      <c r="C1051" s="305" t="str">
        <f>IF(ISBLANK($J$1506),"",IF(ISBLANK($L$1506),"",IF(Mai!$E54&gt;=$J$1506,IF(Mai!$E54&lt;=$L$1506,IF(ISBLANK(Mai!G54),"",Mai!G54),""),"")))</f>
        <v/>
      </c>
      <c r="D1051" s="305"/>
      <c r="E1051" s="305" t="str">
        <f>IF(ISBLANK($J$1506),"",IF(ISBLANK($L$1506),"",IF(Mai!$E54&gt;=$J$1506,IF(Mai!$E54&lt;=$L$1506,IF(ISBLANK(Mai!R54),"",Mai!R54),""),"")))</f>
        <v/>
      </c>
      <c r="F1051" s="307" t="str">
        <f>IF(ISBLANK($J$1506),"",IF(ISBLANK($L$1506),"",IF(Mai!$E54&gt;=$J$1506,IF(Mai!$E54&lt;=$L$1506,IF(ISBLANK(Mai!S54),"",Mai!S54),""),"")))</f>
        <v/>
      </c>
      <c r="G1051" s="308" t="str">
        <f t="shared" si="66"/>
        <v/>
      </c>
      <c r="H1051" s="309" t="str">
        <f t="shared" si="67"/>
        <v/>
      </c>
      <c r="I1051" s="310" t="str">
        <f>IF(ISBLANK($J$1506),"",IF(ISBLANK($L$1506),"",IF(Mai!$E54&gt;=$J$1506,IF(Mai!$E54&lt;=$L$1506,COUNTIF(Mai!L54:L54,"&gt;=0"),""),"")))</f>
        <v/>
      </c>
      <c r="J1051" s="300"/>
      <c r="K1051" s="300"/>
      <c r="L1051" s="300"/>
      <c r="M1051" s="302"/>
    </row>
    <row r="1052" spans="1:13" ht="9.9499999999999993" hidden="1" customHeight="1" x14ac:dyDescent="0.2">
      <c r="A1052" s="301"/>
      <c r="B1052" s="300"/>
      <c r="C1052" s="305" t="str">
        <f>IF(ISBLANK($J$1506),"",IF(ISBLANK($L$1506),"",IF(Mai!$E55&gt;=$J$1506,IF(Mai!$E55&lt;=$L$1506,IF(ISBLANK(Mai!G55),"",Mai!G55),""),"")))</f>
        <v/>
      </c>
      <c r="D1052" s="305"/>
      <c r="E1052" s="305" t="str">
        <f>IF(ISBLANK($J$1506),"",IF(ISBLANK($L$1506),"",IF(Mai!$E55&gt;=$J$1506,IF(Mai!$E55&lt;=$L$1506,IF(ISBLANK(Mai!R55),"",Mai!R55),""),"")))</f>
        <v/>
      </c>
      <c r="F1052" s="307" t="str">
        <f>IF(ISBLANK($J$1506),"",IF(ISBLANK($L$1506),"",IF(Mai!$E55&gt;=$J$1506,IF(Mai!$E55&lt;=$L$1506,IF(ISBLANK(Mai!S55),"",Mai!S55),""),"")))</f>
        <v/>
      </c>
      <c r="G1052" s="308" t="str">
        <f t="shared" si="66"/>
        <v/>
      </c>
      <c r="H1052" s="309" t="str">
        <f t="shared" si="67"/>
        <v/>
      </c>
      <c r="I1052" s="310" t="str">
        <f>IF(ISBLANK($J$1506),"",IF(ISBLANK($L$1506),"",IF(Mai!$E55&gt;=$J$1506,IF(Mai!$E55&lt;=$L$1506,COUNTIF(Mai!L55:L55,"&gt;=0"),""),"")))</f>
        <v/>
      </c>
      <c r="J1052" s="300"/>
      <c r="K1052" s="300"/>
      <c r="L1052" s="300"/>
      <c r="M1052" s="302"/>
    </row>
    <row r="1053" spans="1:13" ht="9.9499999999999993" hidden="1" customHeight="1" x14ac:dyDescent="0.2">
      <c r="A1053" s="301"/>
      <c r="B1053" s="300"/>
      <c r="C1053" s="305" t="str">
        <f>IF(ISBLANK($J$1506),"",IF(ISBLANK($L$1506),"",IF(Mai!$E56&gt;=$J$1506,IF(Mai!$E56&lt;=$L$1506,IF(ISBLANK(Mai!G56),"",Mai!G56),""),"")))</f>
        <v/>
      </c>
      <c r="D1053" s="305"/>
      <c r="E1053" s="305" t="str">
        <f>IF(ISBLANK($J$1506),"",IF(ISBLANK($L$1506),"",IF(Mai!$E56&gt;=$J$1506,IF(Mai!$E56&lt;=$L$1506,IF(ISBLANK(Mai!R56),"",Mai!R56),""),"")))</f>
        <v/>
      </c>
      <c r="F1053" s="307" t="str">
        <f>IF(ISBLANK($J$1506),"",IF(ISBLANK($L$1506),"",IF(Mai!$E56&gt;=$J$1506,IF(Mai!$E56&lt;=$L$1506,IF(ISBLANK(Mai!S56),"",Mai!S56),""),"")))</f>
        <v/>
      </c>
      <c r="G1053" s="308" t="str">
        <f t="shared" si="66"/>
        <v/>
      </c>
      <c r="H1053" s="309" t="str">
        <f t="shared" si="67"/>
        <v/>
      </c>
      <c r="I1053" s="310" t="str">
        <f>IF(ISBLANK($J$1506),"",IF(ISBLANK($L$1506),"",IF(Mai!$E56&gt;=$J$1506,IF(Mai!$E56&lt;=$L$1506,COUNTIF(Mai!L56:L56,"&gt;=0"),""),"")))</f>
        <v/>
      </c>
      <c r="J1053" s="300"/>
      <c r="K1053" s="300"/>
      <c r="L1053" s="300"/>
      <c r="M1053" s="302"/>
    </row>
    <row r="1054" spans="1:13" ht="9.9499999999999993" hidden="1" customHeight="1" x14ac:dyDescent="0.2">
      <c r="A1054" s="301"/>
      <c r="B1054" s="300"/>
      <c r="C1054" s="305" t="str">
        <f>IF(ISBLANK($J$1506),"",IF(ISBLANK($L$1506),"",IF(Mai!$E57&gt;=$J$1506,IF(Mai!$E57&lt;=$L$1506,IF(ISBLANK(Mai!G57),"",Mai!G57),""),"")))</f>
        <v/>
      </c>
      <c r="D1054" s="305"/>
      <c r="E1054" s="305" t="str">
        <f>IF(ISBLANK($J$1506),"",IF(ISBLANK($L$1506),"",IF(Mai!$E57&gt;=$J$1506,IF(Mai!$E57&lt;=$L$1506,IF(ISBLANK(Mai!R57),"",Mai!R57),""),"")))</f>
        <v/>
      </c>
      <c r="F1054" s="307" t="str">
        <f>IF(ISBLANK($J$1506),"",IF(ISBLANK($L$1506),"",IF(Mai!$E57&gt;=$J$1506,IF(Mai!$E57&lt;=$L$1506,IF(ISBLANK(Mai!S57),"",Mai!S57),""),"")))</f>
        <v/>
      </c>
      <c r="G1054" s="308" t="str">
        <f t="shared" si="66"/>
        <v/>
      </c>
      <c r="H1054" s="309" t="str">
        <f t="shared" si="67"/>
        <v/>
      </c>
      <c r="I1054" s="310" t="str">
        <f>IF(ISBLANK($J$1506),"",IF(ISBLANK($L$1506),"",IF(Mai!$E57&gt;=$J$1506,IF(Mai!$E57&lt;=$L$1506,COUNTIF(Mai!L57:L57,"&gt;=0"),""),"")))</f>
        <v/>
      </c>
      <c r="J1054" s="300"/>
      <c r="K1054" s="300"/>
      <c r="L1054" s="300"/>
      <c r="M1054" s="302"/>
    </row>
    <row r="1055" spans="1:13" ht="9.9499999999999993" hidden="1" customHeight="1" x14ac:dyDescent="0.2">
      <c r="A1055" s="301"/>
      <c r="B1055" s="300"/>
      <c r="C1055" s="305" t="str">
        <f>IF(ISBLANK($J$1506),"",IF(ISBLANK($L$1506),"",IF(Mai!$E58&gt;=$J$1506,IF(Mai!$E58&lt;=$L$1506,IF(ISBLANK(Mai!G58),"",Mai!G58),""),"")))</f>
        <v/>
      </c>
      <c r="D1055" s="305"/>
      <c r="E1055" s="305" t="str">
        <f>IF(ISBLANK($J$1506),"",IF(ISBLANK($L$1506),"",IF(Mai!$E58&gt;=$J$1506,IF(Mai!$E58&lt;=$L$1506,IF(ISBLANK(Mai!R58),"",Mai!R58),""),"")))</f>
        <v/>
      </c>
      <c r="F1055" s="307" t="str">
        <f>IF(ISBLANK($J$1506),"",IF(ISBLANK($L$1506),"",IF(Mai!$E58&gt;=$J$1506,IF(Mai!$E58&lt;=$L$1506,IF(ISBLANK(Mai!S58),"",Mai!S58),""),"")))</f>
        <v/>
      </c>
      <c r="G1055" s="308" t="str">
        <f t="shared" si="66"/>
        <v/>
      </c>
      <c r="H1055" s="309" t="str">
        <f t="shared" si="67"/>
        <v/>
      </c>
      <c r="I1055" s="310" t="str">
        <f>IF(ISBLANK($J$1506),"",IF(ISBLANK($L$1506),"",IF(Mai!$E58&gt;=$J$1506,IF(Mai!$E58&lt;=$L$1506,COUNTIF(Mai!L58:L58,"&gt;=0"),""),"")))</f>
        <v/>
      </c>
      <c r="J1055" s="300"/>
      <c r="K1055" s="300"/>
      <c r="L1055" s="300"/>
      <c r="M1055" s="302"/>
    </row>
    <row r="1056" spans="1:13" ht="9.9499999999999993" hidden="1" customHeight="1" x14ac:dyDescent="0.2">
      <c r="A1056" s="301"/>
      <c r="B1056" s="300"/>
      <c r="C1056" s="305" t="str">
        <f>IF(ISBLANK($J$1506),"",IF(ISBLANK($L$1506),"",IF(Mai!$E59&gt;=$J$1506,IF(Mai!$E59&lt;=$L$1506,IF(ISBLANK(Mai!G59),"",Mai!G59),""),"")))</f>
        <v/>
      </c>
      <c r="D1056" s="305"/>
      <c r="E1056" s="305" t="str">
        <f>IF(ISBLANK($J$1506),"",IF(ISBLANK($L$1506),"",IF(Mai!$E59&gt;=$J$1506,IF(Mai!$E59&lt;=$L$1506,IF(ISBLANK(Mai!R59),"",Mai!R59),""),"")))</f>
        <v/>
      </c>
      <c r="F1056" s="307" t="str">
        <f>IF(ISBLANK($J$1506),"",IF(ISBLANK($L$1506),"",IF(Mai!$E59&gt;=$J$1506,IF(Mai!$E59&lt;=$L$1506,IF(ISBLANK(Mai!S59),"",Mai!S59),""),"")))</f>
        <v/>
      </c>
      <c r="G1056" s="308" t="str">
        <f t="shared" si="66"/>
        <v/>
      </c>
      <c r="H1056" s="309" t="str">
        <f t="shared" si="67"/>
        <v/>
      </c>
      <c r="I1056" s="310" t="str">
        <f>IF(ISBLANK($J$1506),"",IF(ISBLANK($L$1506),"",IF(Mai!$E59&gt;=$J$1506,IF(Mai!$E59&lt;=$L$1506,COUNTIF(Mai!L59:L59,"&gt;=0"),""),"")))</f>
        <v/>
      </c>
      <c r="J1056" s="300"/>
      <c r="K1056" s="300"/>
      <c r="L1056" s="300"/>
      <c r="M1056" s="302"/>
    </row>
    <row r="1057" spans="1:13" ht="9.9499999999999993" hidden="1" customHeight="1" x14ac:dyDescent="0.2">
      <c r="A1057" s="301"/>
      <c r="B1057" s="300"/>
      <c r="C1057" s="305" t="str">
        <f>IF(ISBLANK($J$1506),"",IF(ISBLANK($L$1506),"",IF(Mai!$E60&gt;=$J$1506,IF(Mai!$E60&lt;=$L$1506,IF(ISBLANK(Mai!G60),"",Mai!G60),""),"")))</f>
        <v/>
      </c>
      <c r="D1057" s="305"/>
      <c r="E1057" s="305" t="str">
        <f>IF(ISBLANK($J$1506),"",IF(ISBLANK($L$1506),"",IF(Mai!$E60&gt;=$J$1506,IF(Mai!$E60&lt;=$L$1506,IF(ISBLANK(Mai!R60),"",Mai!R60),""),"")))</f>
        <v/>
      </c>
      <c r="F1057" s="307" t="str">
        <f>IF(ISBLANK($J$1506),"",IF(ISBLANK($L$1506),"",IF(Mai!$E60&gt;=$J$1506,IF(Mai!$E60&lt;=$L$1506,IF(ISBLANK(Mai!S60),"",Mai!S60),""),"")))</f>
        <v/>
      </c>
      <c r="G1057" s="308" t="str">
        <f t="shared" si="66"/>
        <v/>
      </c>
      <c r="H1057" s="309" t="str">
        <f t="shared" si="67"/>
        <v/>
      </c>
      <c r="I1057" s="310" t="str">
        <f>IF(ISBLANK($J$1506),"",IF(ISBLANK($L$1506),"",IF(Mai!$E60&gt;=$J$1506,IF(Mai!$E60&lt;=$L$1506,COUNTIF(Mai!L60:L60,"&gt;=0"),""),"")))</f>
        <v/>
      </c>
      <c r="J1057" s="300"/>
      <c r="K1057" s="300"/>
      <c r="L1057" s="300"/>
      <c r="M1057" s="302"/>
    </row>
    <row r="1058" spans="1:13" ht="9.9499999999999993" hidden="1" customHeight="1" x14ac:dyDescent="0.2">
      <c r="A1058" s="301"/>
      <c r="B1058" s="300"/>
      <c r="C1058" s="305" t="str">
        <f>IF(ISBLANK($J$1506),"",IF(ISBLANK($L$1506),"",IF(Mai!$E61&gt;=$J$1506,IF(Mai!$E61&lt;=$L$1506,IF(ISBLANK(Mai!G61),"",Mai!G61),""),"")))</f>
        <v/>
      </c>
      <c r="D1058" s="305"/>
      <c r="E1058" s="305" t="str">
        <f>IF(ISBLANK($J$1506),"",IF(ISBLANK($L$1506),"",IF(Mai!$E61&gt;=$J$1506,IF(Mai!$E61&lt;=$L$1506,IF(ISBLANK(Mai!R61),"",Mai!R61),""),"")))</f>
        <v/>
      </c>
      <c r="F1058" s="307" t="str">
        <f>IF(ISBLANK($J$1506),"",IF(ISBLANK($L$1506),"",IF(Mai!$E61&gt;=$J$1506,IF(Mai!$E61&lt;=$L$1506,IF(ISBLANK(Mai!S61),"",Mai!S61),""),"")))</f>
        <v/>
      </c>
      <c r="G1058" s="308" t="str">
        <f t="shared" si="66"/>
        <v/>
      </c>
      <c r="H1058" s="309" t="str">
        <f t="shared" si="67"/>
        <v/>
      </c>
      <c r="I1058" s="310" t="str">
        <f>IF(ISBLANK($J$1506),"",IF(ISBLANK($L$1506),"",IF(Mai!$E61&gt;=$J$1506,IF(Mai!$E61&lt;=$L$1506,COUNTIF(Mai!L61:L61,"&gt;=0"),""),"")))</f>
        <v/>
      </c>
      <c r="J1058" s="300"/>
      <c r="K1058" s="300"/>
      <c r="L1058" s="300"/>
      <c r="M1058" s="302"/>
    </row>
    <row r="1059" spans="1:13" ht="9.9499999999999993" hidden="1" customHeight="1" x14ac:dyDescent="0.2">
      <c r="A1059" s="301"/>
      <c r="B1059" s="300"/>
      <c r="C1059" s="305" t="str">
        <f>IF(ISBLANK($J$1506),"",IF(ISBLANK($L$1506),"",IF(Mai!$E62&gt;=$J$1506,IF(Mai!$E62&lt;=$L$1506,IF(ISBLANK(Mai!G62),"",Mai!G62),""),"")))</f>
        <v/>
      </c>
      <c r="D1059" s="305"/>
      <c r="E1059" s="305" t="str">
        <f>IF(ISBLANK($J$1506),"",IF(ISBLANK($L$1506),"",IF(Mai!$E62&gt;=$J$1506,IF(Mai!$E62&lt;=$L$1506,IF(ISBLANK(Mai!R62),"",Mai!R62),""),"")))</f>
        <v/>
      </c>
      <c r="F1059" s="307" t="str">
        <f>IF(ISBLANK($J$1506),"",IF(ISBLANK($L$1506),"",IF(Mai!$E62&gt;=$J$1506,IF(Mai!$E62&lt;=$L$1506,IF(ISBLANK(Mai!S62),"",Mai!S62),""),"")))</f>
        <v/>
      </c>
      <c r="G1059" s="308" t="str">
        <f t="shared" si="66"/>
        <v/>
      </c>
      <c r="H1059" s="309" t="str">
        <f t="shared" si="67"/>
        <v/>
      </c>
      <c r="I1059" s="310" t="str">
        <f>IF(ISBLANK($J$1506),"",IF(ISBLANK($L$1506),"",IF(Mai!$E62&gt;=$J$1506,IF(Mai!$E62&lt;=$L$1506,COUNTIF(Mai!L62:L62,"&gt;=0"),""),"")))</f>
        <v/>
      </c>
      <c r="J1059" s="300"/>
      <c r="K1059" s="300"/>
      <c r="L1059" s="300"/>
      <c r="M1059" s="302"/>
    </row>
    <row r="1060" spans="1:13" ht="9.9499999999999993" hidden="1" customHeight="1" x14ac:dyDescent="0.2">
      <c r="A1060" s="301"/>
      <c r="B1060" s="300"/>
      <c r="C1060" s="305" t="str">
        <f>IF(ISBLANK($J$1506),"",IF(ISBLANK($L$1506),"",IF(Mai!$E63&gt;=$J$1506,IF(Mai!$E63&lt;=$L$1506,IF(ISBLANK(Mai!G63),"",Mai!G63),""),"")))</f>
        <v/>
      </c>
      <c r="D1060" s="305"/>
      <c r="E1060" s="305" t="str">
        <f>IF(ISBLANK($J$1506),"",IF(ISBLANK($L$1506),"",IF(Mai!$E63&gt;=$J$1506,IF(Mai!$E63&lt;=$L$1506,IF(ISBLANK(Mai!R63),"",Mai!R63),""),"")))</f>
        <v/>
      </c>
      <c r="F1060" s="307" t="str">
        <f>IF(ISBLANK($J$1506),"",IF(ISBLANK($L$1506),"",IF(Mai!$E63&gt;=$J$1506,IF(Mai!$E63&lt;=$L$1506,IF(ISBLANK(Mai!S63),"",Mai!S63),""),"")))</f>
        <v/>
      </c>
      <c r="G1060" s="308" t="str">
        <f t="shared" si="66"/>
        <v/>
      </c>
      <c r="H1060" s="309" t="str">
        <f t="shared" si="67"/>
        <v/>
      </c>
      <c r="I1060" s="310" t="str">
        <f>IF(ISBLANK($J$1506),"",IF(ISBLANK($L$1506),"",IF(Mai!$E63&gt;=$J$1506,IF(Mai!$E63&lt;=$L$1506,COUNTIF(Mai!L63:L63,"&gt;=0"),""),"")))</f>
        <v/>
      </c>
      <c r="J1060" s="300"/>
      <c r="K1060" s="300"/>
      <c r="L1060" s="300"/>
      <c r="M1060" s="302"/>
    </row>
    <row r="1061" spans="1:13" ht="9.9499999999999993" hidden="1" customHeight="1" x14ac:dyDescent="0.2">
      <c r="A1061" s="301"/>
      <c r="B1061" s="300"/>
      <c r="C1061" s="305" t="str">
        <f>IF(ISBLANK($J$1506),"",IF(ISBLANK($L$1506),"",IF(Mai!$E64&gt;=$J$1506,IF(Mai!$E64&lt;=$L$1506,IF(ISBLANK(Mai!G64),"",Mai!G64),""),"")))</f>
        <v/>
      </c>
      <c r="D1061" s="305"/>
      <c r="E1061" s="305" t="str">
        <f>IF(ISBLANK($J$1506),"",IF(ISBLANK($L$1506),"",IF(Mai!$E64&gt;=$J$1506,IF(Mai!$E64&lt;=$L$1506,IF(ISBLANK(Mai!R64),"",Mai!R64),""),"")))</f>
        <v/>
      </c>
      <c r="F1061" s="307" t="str">
        <f>IF(ISBLANK($J$1506),"",IF(ISBLANK($L$1506),"",IF(Mai!$E64&gt;=$J$1506,IF(Mai!$E64&lt;=$L$1506,IF(ISBLANK(Mai!S64),"",Mai!S64),""),"")))</f>
        <v/>
      </c>
      <c r="G1061" s="308" t="str">
        <f t="shared" si="66"/>
        <v/>
      </c>
      <c r="H1061" s="309" t="str">
        <f t="shared" si="67"/>
        <v/>
      </c>
      <c r="I1061" s="310" t="str">
        <f>IF(ISBLANK($J$1506),"",IF(ISBLANK($L$1506),"",IF(Mai!$E64&gt;=$J$1506,IF(Mai!$E64&lt;=$L$1506,COUNTIF(Mai!L64:L64,"&gt;=0"),""),"")))</f>
        <v/>
      </c>
      <c r="J1061" s="300"/>
      <c r="K1061" s="300"/>
      <c r="L1061" s="300"/>
      <c r="M1061" s="302"/>
    </row>
    <row r="1062" spans="1:13" ht="9.9499999999999993" hidden="1" customHeight="1" x14ac:dyDescent="0.2">
      <c r="A1062" s="301"/>
      <c r="B1062" s="300"/>
      <c r="C1062" s="305" t="str">
        <f>IF(ISBLANK($J$1506),"",IF(ISBLANK($L$1506),"",IF(Mai!$E65&gt;=$J$1506,IF(Mai!$E65&lt;=$L$1506,IF(ISBLANK(Mai!G65),"",Mai!G65),""),"")))</f>
        <v/>
      </c>
      <c r="D1062" s="305"/>
      <c r="E1062" s="305" t="str">
        <f>IF(ISBLANK($J$1506),"",IF(ISBLANK($L$1506),"",IF(Mai!$E65&gt;=$J$1506,IF(Mai!$E65&lt;=$L$1506,IF(ISBLANK(Mai!R65),"",Mai!R65),""),"")))</f>
        <v/>
      </c>
      <c r="F1062" s="307" t="str">
        <f>IF(ISBLANK($J$1506),"",IF(ISBLANK($L$1506),"",IF(Mai!$E65&gt;=$J$1506,IF(Mai!$E65&lt;=$L$1506,IF(ISBLANK(Mai!S65),"",Mai!S65),""),"")))</f>
        <v/>
      </c>
      <c r="G1062" s="308" t="str">
        <f t="shared" si="66"/>
        <v/>
      </c>
      <c r="H1062" s="309" t="str">
        <f t="shared" si="67"/>
        <v/>
      </c>
      <c r="I1062" s="310" t="str">
        <f>IF(ISBLANK($J$1506),"",IF(ISBLANK($L$1506),"",IF(Mai!$E65&gt;=$J$1506,IF(Mai!$E65&lt;=$L$1506,COUNTIF(Mai!L65:L65,"&gt;=0"),""),"")))</f>
        <v/>
      </c>
      <c r="J1062" s="300"/>
      <c r="K1062" s="300"/>
      <c r="L1062" s="300"/>
      <c r="M1062" s="302"/>
    </row>
    <row r="1063" spans="1:13" ht="9.9499999999999993" hidden="1" customHeight="1" x14ac:dyDescent="0.2">
      <c r="A1063" s="301"/>
      <c r="B1063" s="300"/>
      <c r="C1063" s="305" t="str">
        <f>IF(ISBLANK($J$1506),"",IF(ISBLANK($L$1506),"",IF(Mai!$E66&gt;=$J$1506,IF(Mai!$E66&lt;=$L$1506,IF(ISBLANK(Mai!G66),"",Mai!G66),""),"")))</f>
        <v/>
      </c>
      <c r="D1063" s="305"/>
      <c r="E1063" s="305" t="str">
        <f>IF(ISBLANK($J$1506),"",IF(ISBLANK($L$1506),"",IF(Mai!$E66&gt;=$J$1506,IF(Mai!$E66&lt;=$L$1506,IF(ISBLANK(Mai!R66),"",Mai!R66),""),"")))</f>
        <v/>
      </c>
      <c r="F1063" s="307" t="str">
        <f>IF(ISBLANK($J$1506),"",IF(ISBLANK($L$1506),"",IF(Mai!$E66&gt;=$J$1506,IF(Mai!$E66&lt;=$L$1506,IF(ISBLANK(Mai!S66),"",Mai!S66),""),"")))</f>
        <v/>
      </c>
      <c r="G1063" s="308" t="str">
        <f t="shared" si="66"/>
        <v/>
      </c>
      <c r="H1063" s="309" t="str">
        <f t="shared" si="67"/>
        <v/>
      </c>
      <c r="I1063" s="310" t="str">
        <f>IF(ISBLANK($J$1506),"",IF(ISBLANK($L$1506),"",IF(Mai!$E66&gt;=$J$1506,IF(Mai!$E66&lt;=$L$1506,COUNTIF(Mai!L66:L66,"&gt;=0"),""),"")))</f>
        <v/>
      </c>
      <c r="J1063" s="300"/>
      <c r="K1063" s="300"/>
      <c r="L1063" s="300"/>
      <c r="M1063" s="302"/>
    </row>
    <row r="1064" spans="1:13" ht="9.9499999999999993" hidden="1" customHeight="1" x14ac:dyDescent="0.2">
      <c r="A1064" s="301"/>
      <c r="B1064" s="300"/>
      <c r="C1064" s="305" t="str">
        <f>IF(ISBLANK($J$1506),"",IF(ISBLANK($L$1506),"",IF(Mai!$E67&gt;=$J$1506,IF(Mai!$E67&lt;=$L$1506,IF(ISBLANK(Mai!G67),"",Mai!G67),""),"")))</f>
        <v/>
      </c>
      <c r="D1064" s="305"/>
      <c r="E1064" s="305" t="str">
        <f>IF(ISBLANK($J$1506),"",IF(ISBLANK($L$1506),"",IF(Mai!$E67&gt;=$J$1506,IF(Mai!$E67&lt;=$L$1506,IF(ISBLANK(Mai!R67),"",Mai!R67),""),"")))</f>
        <v/>
      </c>
      <c r="F1064" s="307" t="str">
        <f>IF(ISBLANK($J$1506),"",IF(ISBLANK($L$1506),"",IF(Mai!$E67&gt;=$J$1506,IF(Mai!$E67&lt;=$L$1506,IF(ISBLANK(Mai!S67),"",Mai!S67),""),"")))</f>
        <v/>
      </c>
      <c r="G1064" s="308" t="str">
        <f t="shared" si="66"/>
        <v/>
      </c>
      <c r="H1064" s="309" t="str">
        <f t="shared" si="67"/>
        <v/>
      </c>
      <c r="I1064" s="310" t="str">
        <f>IF(ISBLANK($J$1506),"",IF(ISBLANK($L$1506),"",IF(Mai!$E67&gt;=$J$1506,IF(Mai!$E67&lt;=$L$1506,COUNTIF(Mai!L67:L67,"&gt;=0"),""),"")))</f>
        <v/>
      </c>
      <c r="J1064" s="300"/>
      <c r="K1064" s="300"/>
      <c r="L1064" s="300"/>
      <c r="M1064" s="302"/>
    </row>
    <row r="1065" spans="1:13" ht="9.9499999999999993" hidden="1" customHeight="1" x14ac:dyDescent="0.2">
      <c r="A1065" s="301"/>
      <c r="B1065" s="300"/>
      <c r="C1065" s="305" t="str">
        <f>IF(ISBLANK($J$1506),"",IF(ISBLANK($L$1506),"",IF(Mai!$E68&gt;=$J$1506,IF(Mai!$E68&lt;=$L$1506,IF(ISBLANK(Mai!G68),"",Mai!G68),""),"")))</f>
        <v/>
      </c>
      <c r="D1065" s="305"/>
      <c r="E1065" s="305" t="str">
        <f>IF(ISBLANK($J$1506),"",IF(ISBLANK($L$1506),"",IF(Mai!$E68&gt;=$J$1506,IF(Mai!$E68&lt;=$L$1506,IF(ISBLANK(Mai!R68),"",Mai!R68),""),"")))</f>
        <v/>
      </c>
      <c r="F1065" s="307" t="str">
        <f>IF(ISBLANK($J$1506),"",IF(ISBLANK($L$1506),"",IF(Mai!$E68&gt;=$J$1506,IF(Mai!$E68&lt;=$L$1506,IF(ISBLANK(Mai!S68),"",Mai!S68),""),"")))</f>
        <v/>
      </c>
      <c r="G1065" s="308" t="str">
        <f t="shared" si="66"/>
        <v/>
      </c>
      <c r="H1065" s="309" t="str">
        <f t="shared" si="67"/>
        <v/>
      </c>
      <c r="I1065" s="310" t="str">
        <f>IF(ISBLANK($J$1506),"",IF(ISBLANK($L$1506),"",IF(Mai!$E68&gt;=$J$1506,IF(Mai!$E68&lt;=$L$1506,COUNTIF(Mai!L68:L68,"&gt;=0"),""),"")))</f>
        <v/>
      </c>
      <c r="J1065" s="300"/>
      <c r="K1065" s="300"/>
      <c r="L1065" s="300"/>
      <c r="M1065" s="302"/>
    </row>
    <row r="1066" spans="1:13" ht="9.9499999999999993" hidden="1" customHeight="1" x14ac:dyDescent="0.2">
      <c r="A1066" s="301"/>
      <c r="B1066" s="300"/>
      <c r="C1066" s="305" t="str">
        <f>IF(ISBLANK($J$1506),"",IF(ISBLANK($L$1506),"",IF(Mai!$E69&gt;=$J$1506,IF(Mai!$E69&lt;=$L$1506,IF(ISBLANK(Mai!G69),"",Mai!G69),""),"")))</f>
        <v/>
      </c>
      <c r="D1066" s="305"/>
      <c r="E1066" s="305" t="str">
        <f>IF(ISBLANK($J$1506),"",IF(ISBLANK($L$1506),"",IF(Mai!$E69&gt;=$J$1506,IF(Mai!$E69&lt;=$L$1506,IF(ISBLANK(Mai!R69),"",Mai!R69),""),"")))</f>
        <v/>
      </c>
      <c r="F1066" s="307" t="str">
        <f>IF(ISBLANK($J$1506),"",IF(ISBLANK($L$1506),"",IF(Mai!$E69&gt;=$J$1506,IF(Mai!$E69&lt;=$L$1506,IF(ISBLANK(Mai!S69),"",Mai!S69),""),"")))</f>
        <v/>
      </c>
      <c r="G1066" s="308" t="str">
        <f t="shared" si="66"/>
        <v/>
      </c>
      <c r="H1066" s="309" t="str">
        <f t="shared" si="67"/>
        <v/>
      </c>
      <c r="I1066" s="310" t="str">
        <f>IF(ISBLANK($J$1506),"",IF(ISBLANK($L$1506),"",IF(Mai!$E69&gt;=$J$1506,IF(Mai!$E69&lt;=$L$1506,COUNTIF(Mai!L69:L69,"&gt;=0"),""),"")))</f>
        <v/>
      </c>
      <c r="J1066" s="300"/>
      <c r="K1066" s="300"/>
      <c r="L1066" s="300"/>
      <c r="M1066" s="302"/>
    </row>
    <row r="1067" spans="1:13" ht="9.9499999999999993" hidden="1" customHeight="1" x14ac:dyDescent="0.2">
      <c r="A1067" s="301"/>
      <c r="B1067" s="300"/>
      <c r="C1067" s="305" t="str">
        <f>IF(ISBLANK($J$1506),"",IF(ISBLANK($L$1506),"",IF(Mai!$E70&gt;=$J$1506,IF(Mai!$E70&lt;=$L$1506,IF(ISBLANK(Mai!G70),"",Mai!G70),""),"")))</f>
        <v/>
      </c>
      <c r="D1067" s="305"/>
      <c r="E1067" s="305" t="str">
        <f>IF(ISBLANK($J$1506),"",IF(ISBLANK($L$1506),"",IF(Mai!$E70&gt;=$J$1506,IF(Mai!$E70&lt;=$L$1506,IF(ISBLANK(Mai!R70),"",Mai!R70),""),"")))</f>
        <v/>
      </c>
      <c r="F1067" s="307" t="str">
        <f>IF(ISBLANK($J$1506),"",IF(ISBLANK($L$1506),"",IF(Mai!$E70&gt;=$J$1506,IF(Mai!$E70&lt;=$L$1506,IF(ISBLANK(Mai!S70),"",Mai!S70),""),"")))</f>
        <v/>
      </c>
      <c r="G1067" s="308" t="str">
        <f t="shared" si="66"/>
        <v/>
      </c>
      <c r="H1067" s="309" t="str">
        <f t="shared" si="67"/>
        <v/>
      </c>
      <c r="I1067" s="310" t="str">
        <f>IF(ISBLANK($J$1506),"",IF(ISBLANK($L$1506),"",IF(Mai!$E70&gt;=$J$1506,IF(Mai!$E70&lt;=$L$1506,COUNTIF(Mai!L70:L70,"&gt;=0"),""),"")))</f>
        <v/>
      </c>
      <c r="J1067" s="300"/>
      <c r="K1067" s="300"/>
      <c r="L1067" s="300"/>
      <c r="M1067" s="302"/>
    </row>
    <row r="1068" spans="1:13" ht="9.9499999999999993" hidden="1" customHeight="1" x14ac:dyDescent="0.2">
      <c r="A1068" s="301"/>
      <c r="B1068" s="300"/>
      <c r="C1068" s="305" t="str">
        <f>IF(ISBLANK($J$1506),"",IF(ISBLANK($L$1506),"",IF(Mai!$E71&gt;=$J$1506,IF(Mai!$E71&lt;=$L$1506,IF(ISBLANK(Mai!G71),"",Mai!G71),""),"")))</f>
        <v/>
      </c>
      <c r="D1068" s="305"/>
      <c r="E1068" s="305" t="str">
        <f>IF(ISBLANK($J$1506),"",IF(ISBLANK($L$1506),"",IF(Mai!$E71&gt;=$J$1506,IF(Mai!$E71&lt;=$L$1506,IF(ISBLANK(Mai!R71),"",Mai!R71),""),"")))</f>
        <v/>
      </c>
      <c r="F1068" s="307" t="str">
        <f>IF(ISBLANK($J$1506),"",IF(ISBLANK($L$1506),"",IF(Mai!$E71&gt;=$J$1506,IF(Mai!$E71&lt;=$L$1506,IF(ISBLANK(Mai!S71),"",Mai!S71),""),"")))</f>
        <v/>
      </c>
      <c r="G1068" s="308" t="str">
        <f t="shared" si="66"/>
        <v/>
      </c>
      <c r="H1068" s="309" t="str">
        <f t="shared" si="67"/>
        <v/>
      </c>
      <c r="I1068" s="310" t="str">
        <f>IF(ISBLANK($J$1506),"",IF(ISBLANK($L$1506),"",IF(Mai!$E71&gt;=$J$1506,IF(Mai!$E71&lt;=$L$1506,COUNTIF(Mai!L71:L71,"&gt;=0"),""),"")))</f>
        <v/>
      </c>
      <c r="J1068" s="300"/>
      <c r="K1068" s="300"/>
      <c r="L1068" s="300"/>
      <c r="M1068" s="302"/>
    </row>
    <row r="1069" spans="1:13" ht="9.9499999999999993" hidden="1" customHeight="1" x14ac:dyDescent="0.2">
      <c r="A1069" s="301"/>
      <c r="B1069" s="300"/>
      <c r="C1069" s="305" t="str">
        <f>IF(ISBLANK($J$1506),"",IF(ISBLANK($L$1506),"",IF(Mai!$E72&gt;=$J$1506,IF(Mai!$E72&lt;=$L$1506,IF(ISBLANK(Mai!G72),"",Mai!G72),""),"")))</f>
        <v/>
      </c>
      <c r="D1069" s="305"/>
      <c r="E1069" s="305" t="str">
        <f>IF(ISBLANK($J$1506),"",IF(ISBLANK($L$1506),"",IF(Mai!$E72&gt;=$J$1506,IF(Mai!$E72&lt;=$L$1506,IF(ISBLANK(Mai!R72),"",Mai!R72),""),"")))</f>
        <v/>
      </c>
      <c r="F1069" s="307" t="str">
        <f>IF(ISBLANK($J$1506),"",IF(ISBLANK($L$1506),"",IF(Mai!$E72&gt;=$J$1506,IF(Mai!$E72&lt;=$L$1506,IF(ISBLANK(Mai!S72),"",Mai!S72),""),"")))</f>
        <v/>
      </c>
      <c r="G1069" s="308" t="str">
        <f t="shared" si="66"/>
        <v/>
      </c>
      <c r="H1069" s="309" t="str">
        <f t="shared" si="67"/>
        <v/>
      </c>
      <c r="I1069" s="310" t="str">
        <f>IF(ISBLANK($J$1506),"",IF(ISBLANK($L$1506),"",IF(Mai!$E72&gt;=$J$1506,IF(Mai!$E72&lt;=$L$1506,COUNTIF(Mai!L72:L72,"&gt;=0"),""),"")))</f>
        <v/>
      </c>
      <c r="J1069" s="300"/>
      <c r="K1069" s="300"/>
      <c r="L1069" s="300"/>
      <c r="M1069" s="302"/>
    </row>
    <row r="1070" spans="1:13" ht="9.9499999999999993" hidden="1" customHeight="1" x14ac:dyDescent="0.2">
      <c r="A1070" s="301"/>
      <c r="B1070" s="300"/>
      <c r="C1070" s="305" t="str">
        <f>IF(ISBLANK($J$1506),"",IF(ISBLANK($L$1506),"",IF(Mai!$E73&gt;=$J$1506,IF(Mai!$E73&lt;=$L$1506,IF(ISBLANK(Mai!G73),"",Mai!G73),""),"")))</f>
        <v/>
      </c>
      <c r="D1070" s="305"/>
      <c r="E1070" s="305" t="str">
        <f>IF(ISBLANK($J$1506),"",IF(ISBLANK($L$1506),"",IF(Mai!$E73&gt;=$J$1506,IF(Mai!$E73&lt;=$L$1506,IF(ISBLANK(Mai!R73),"",Mai!R73),""),"")))</f>
        <v/>
      </c>
      <c r="F1070" s="307" t="str">
        <f>IF(ISBLANK($J$1506),"",IF(ISBLANK($L$1506),"",IF(Mai!$E73&gt;=$J$1506,IF(Mai!$E73&lt;=$L$1506,IF(ISBLANK(Mai!S73),"",Mai!S73),""),"")))</f>
        <v/>
      </c>
      <c r="G1070" s="308" t="str">
        <f t="shared" si="66"/>
        <v/>
      </c>
      <c r="H1070" s="309" t="str">
        <f t="shared" si="67"/>
        <v/>
      </c>
      <c r="I1070" s="310" t="str">
        <f>IF(ISBLANK($J$1506),"",IF(ISBLANK($L$1506),"",IF(Mai!$E73&gt;=$J$1506,IF(Mai!$E73&lt;=$L$1506,COUNTIF(Mai!L73:L73,"&gt;=0"),""),"")))</f>
        <v/>
      </c>
      <c r="J1070" s="300"/>
      <c r="K1070" s="300"/>
      <c r="L1070" s="300"/>
      <c r="M1070" s="302"/>
    </row>
    <row r="1071" spans="1:13" ht="9.9499999999999993" hidden="1" customHeight="1" x14ac:dyDescent="0.2">
      <c r="A1071" s="301"/>
      <c r="B1071" s="300" t="s">
        <v>128</v>
      </c>
      <c r="C1071" s="305" t="str">
        <f>IF(ISBLANK($J$1506),"",IF(ISBLANK($L$1506),"",IF(Jun!$E9&gt;=$J$1506,IF(Jun!$E9&lt;=$L$1506,IF(ISBLANK(Jun!G9),"",Jun!G9),""),"")))</f>
        <v/>
      </c>
      <c r="D1071" s="305" t="str">
        <f>IF(ISBLANK($J$1506),"",IF(ISBLANK($L$1506),"",IF(Jun!$E9&gt;=$J$1506,IF(Jun!$E9&lt;=$L$1506,IF(ISBLANK(Jun!I9),"",Jun!I9),""),"")))</f>
        <v/>
      </c>
      <c r="E1071" s="305" t="str">
        <f>IF(ISBLANK($J$1506),"",IF(ISBLANK($L$1506),"",IF(Jun!$E9&gt;=$J$1506,IF(Jun!$E9&lt;=$L$1506,IF(ISBLANK(Jun!R9),"",Jun!R9),""),"")))</f>
        <v/>
      </c>
      <c r="F1071" s="307" t="str">
        <f>IF(ISBLANK($J$1506),"",IF(ISBLANK($L$1506),"",IF(Jun!$E9&gt;=$J$1506,IF(Jun!$E9&lt;=$L$1506,IF(ISBLANK(Jun!S9),"",Jun!S9),""),"")))</f>
        <v/>
      </c>
      <c r="G1071" s="308" t="str">
        <f>IF(ISNUMBER(F1071),IF(F1071=0,"",IF(E1071=0,"",F1071/E1071)),"")</f>
        <v/>
      </c>
      <c r="H1071" s="309" t="str">
        <f>IF(ISNUMBER(G1071),IF(G1071=0,"",IF(F1071=0,"",E1071/F1071/24)),"")</f>
        <v/>
      </c>
      <c r="I1071" s="310" t="str">
        <f>IF(ISBLANK($J$1506),"",IF(ISBLANK($L$1506),"",IF(Jun!$E9&gt;=$J$1506,IF(Jun!$E9&lt;=$L$1506,COUNTIF(Jun!L9:L9,"&gt;=0"),""),"")))</f>
        <v/>
      </c>
      <c r="J1071" s="300"/>
      <c r="K1071" s="300"/>
      <c r="L1071" s="300"/>
      <c r="M1071" s="302"/>
    </row>
    <row r="1072" spans="1:13" ht="9.9499999999999993" hidden="1" customHeight="1" x14ac:dyDescent="0.2">
      <c r="A1072" s="301"/>
      <c r="B1072" s="300"/>
      <c r="C1072" s="305" t="str">
        <f>IF(ISBLANK($J$1506),"",IF(ISBLANK($L$1506),"",IF(Jun!$E10&gt;=$J$1506,IF(Jun!$E10&lt;=$L$1506,IF(ISBLANK(Jun!G10),"",Jun!G10),""),"")))</f>
        <v/>
      </c>
      <c r="D1072" s="305" t="str">
        <f>IF(ISBLANK($J$1506),"",IF(ISBLANK($L$1506),"",IF(Jun!$E10&gt;=$J$1506,IF(Jun!$E10&lt;=$L$1506,IF(ISBLANK(Jun!I10),"",Jun!I10),""),"")))</f>
        <v/>
      </c>
      <c r="E1072" s="305" t="str">
        <f>IF(ISBLANK($J$1506),"",IF(ISBLANK($L$1506),"",IF(Jun!$E10&gt;=$J$1506,IF(Jun!$E10&lt;=$L$1506,IF(ISBLANK(Jun!R10),"",Jun!R10),""),"")))</f>
        <v/>
      </c>
      <c r="F1072" s="307" t="str">
        <f>IF(ISBLANK($J$1506),"",IF(ISBLANK($L$1506),"",IF(Jun!$E10&gt;=$J$1506,IF(Jun!$E10&lt;=$L$1506,IF(ISBLANK(Jun!S10),"",Jun!S10),""),"")))</f>
        <v/>
      </c>
      <c r="G1072" s="308" t="str">
        <f t="shared" ref="G1072:G1101" si="68">IF(ISNUMBER(F1072),IF(F1072=0,"",IF(E1072=0,"",F1072/E1072)),"")</f>
        <v/>
      </c>
      <c r="H1072" s="309" t="str">
        <f t="shared" ref="H1072:H1101" si="69">IF(ISNUMBER(G1072),IF(G1072=0,"",IF(F1072=0,"",E1072/F1072/24)),"")</f>
        <v/>
      </c>
      <c r="I1072" s="310" t="str">
        <f>IF(ISBLANK($J$1506),"",IF(ISBLANK($L$1506),"",IF(Jun!$E10&gt;=$J$1506,IF(Jun!$E10&lt;=$L$1506,COUNTIF(Jun!L10:L10,"&gt;=0"),""),"")))</f>
        <v/>
      </c>
      <c r="J1072" s="300"/>
      <c r="K1072" s="300"/>
      <c r="L1072" s="300"/>
      <c r="M1072" s="302"/>
    </row>
    <row r="1073" spans="1:13" ht="9.9499999999999993" hidden="1" customHeight="1" x14ac:dyDescent="0.2">
      <c r="A1073" s="301"/>
      <c r="B1073" s="300"/>
      <c r="C1073" s="305" t="str">
        <f>IF(ISBLANK($J$1506),"",IF(ISBLANK($L$1506),"",IF(Jun!$E11&gt;=$J$1506,IF(Jun!$E11&lt;=$L$1506,IF(ISBLANK(Jun!G11),"",Jun!G11),""),"")))</f>
        <v/>
      </c>
      <c r="D1073" s="305" t="str">
        <f>IF(ISBLANK($J$1506),"",IF(ISBLANK($L$1506),"",IF(Jun!$E11&gt;=$J$1506,IF(Jun!$E11&lt;=$L$1506,IF(ISBLANK(Jun!I11),"",Jun!I11),""),"")))</f>
        <v/>
      </c>
      <c r="E1073" s="305" t="str">
        <f>IF(ISBLANK($J$1506),"",IF(ISBLANK($L$1506),"",IF(Jun!$E11&gt;=$J$1506,IF(Jun!$E11&lt;=$L$1506,IF(ISBLANK(Jun!R11),"",Jun!R11),""),"")))</f>
        <v/>
      </c>
      <c r="F1073" s="307" t="str">
        <f>IF(ISBLANK($J$1506),"",IF(ISBLANK($L$1506),"",IF(Jun!$E11&gt;=$J$1506,IF(Jun!$E11&lt;=$L$1506,IF(ISBLANK(Jun!S11),"",Jun!S11),""),"")))</f>
        <v/>
      </c>
      <c r="G1073" s="308" t="str">
        <f t="shared" si="68"/>
        <v/>
      </c>
      <c r="H1073" s="309" t="str">
        <f t="shared" si="69"/>
        <v/>
      </c>
      <c r="I1073" s="310" t="str">
        <f>IF(ISBLANK($J$1506),"",IF(ISBLANK($L$1506),"",IF(Jun!$E11&gt;=$J$1506,IF(Jun!$E11&lt;=$L$1506,COUNTIF(Jun!L11:L11,"&gt;=0"),""),"")))</f>
        <v/>
      </c>
      <c r="J1073" s="300"/>
      <c r="K1073" s="300"/>
      <c r="L1073" s="300"/>
      <c r="M1073" s="302"/>
    </row>
    <row r="1074" spans="1:13" ht="9.9499999999999993" hidden="1" customHeight="1" x14ac:dyDescent="0.2">
      <c r="A1074" s="301"/>
      <c r="B1074" s="300"/>
      <c r="C1074" s="305" t="str">
        <f>IF(ISBLANK($J$1506),"",IF(ISBLANK($L$1506),"",IF(Jun!$E12&gt;=$J$1506,IF(Jun!$E12&lt;=$L$1506,IF(ISBLANK(Jun!G12),"",Jun!G12),""),"")))</f>
        <v/>
      </c>
      <c r="D1074" s="305" t="str">
        <f>IF(ISBLANK($J$1506),"",IF(ISBLANK($L$1506),"",IF(Jun!$E12&gt;=$J$1506,IF(Jun!$E12&lt;=$L$1506,IF(ISBLANK(Jun!I12),"",Jun!I12),""),"")))</f>
        <v/>
      </c>
      <c r="E1074" s="305" t="str">
        <f>IF(ISBLANK($J$1506),"",IF(ISBLANK($L$1506),"",IF(Jun!$E12&gt;=$J$1506,IF(Jun!$E12&lt;=$L$1506,IF(ISBLANK(Jun!R12),"",Jun!R12),""),"")))</f>
        <v/>
      </c>
      <c r="F1074" s="307" t="str">
        <f>IF(ISBLANK($J$1506),"",IF(ISBLANK($L$1506),"",IF(Jun!$E12&gt;=$J$1506,IF(Jun!$E12&lt;=$L$1506,IF(ISBLANK(Jun!S12),"",Jun!S12),""),"")))</f>
        <v/>
      </c>
      <c r="G1074" s="308" t="str">
        <f t="shared" si="68"/>
        <v/>
      </c>
      <c r="H1074" s="309" t="str">
        <f t="shared" si="69"/>
        <v/>
      </c>
      <c r="I1074" s="310" t="str">
        <f>IF(ISBLANK($J$1506),"",IF(ISBLANK($L$1506),"",IF(Jun!$E12&gt;=$J$1506,IF(Jun!$E12&lt;=$L$1506,COUNTIF(Jun!L12:L12,"&gt;=0"),""),"")))</f>
        <v/>
      </c>
      <c r="J1074" s="300"/>
      <c r="K1074" s="300"/>
      <c r="L1074" s="300"/>
      <c r="M1074" s="302"/>
    </row>
    <row r="1075" spans="1:13" ht="9.9499999999999993" hidden="1" customHeight="1" x14ac:dyDescent="0.2">
      <c r="A1075" s="301"/>
      <c r="B1075" s="300"/>
      <c r="C1075" s="305" t="str">
        <f>IF(ISBLANK($J$1506),"",IF(ISBLANK($L$1506),"",IF(Jun!$E13&gt;=$J$1506,IF(Jun!$E13&lt;=$L$1506,IF(ISBLANK(Jun!G13),"",Jun!G13),""),"")))</f>
        <v/>
      </c>
      <c r="D1075" s="305" t="str">
        <f>IF(ISBLANK($J$1506),"",IF(ISBLANK($L$1506),"",IF(Jun!$E13&gt;=$J$1506,IF(Jun!$E13&lt;=$L$1506,IF(ISBLANK(Jun!I13),"",Jun!I13),""),"")))</f>
        <v/>
      </c>
      <c r="E1075" s="305" t="str">
        <f>IF(ISBLANK($J$1506),"",IF(ISBLANK($L$1506),"",IF(Jun!$E13&gt;=$J$1506,IF(Jun!$E13&lt;=$L$1506,IF(ISBLANK(Jun!R13),"",Jun!R13),""),"")))</f>
        <v/>
      </c>
      <c r="F1075" s="307" t="str">
        <f>IF(ISBLANK($J$1506),"",IF(ISBLANK($L$1506),"",IF(Jun!$E13&gt;=$J$1506,IF(Jun!$E13&lt;=$L$1506,IF(ISBLANK(Jun!S13),"",Jun!S13),""),"")))</f>
        <v/>
      </c>
      <c r="G1075" s="308" t="str">
        <f t="shared" si="68"/>
        <v/>
      </c>
      <c r="H1075" s="309" t="str">
        <f t="shared" si="69"/>
        <v/>
      </c>
      <c r="I1075" s="310" t="str">
        <f>IF(ISBLANK($J$1506),"",IF(ISBLANK($L$1506),"",IF(Jun!$E13&gt;=$J$1506,IF(Jun!$E13&lt;=$L$1506,COUNTIF(Jun!L13:L13,"&gt;=0"),""),"")))</f>
        <v/>
      </c>
      <c r="J1075" s="300"/>
      <c r="K1075" s="300"/>
      <c r="L1075" s="300"/>
      <c r="M1075" s="302"/>
    </row>
    <row r="1076" spans="1:13" ht="9.9499999999999993" hidden="1" customHeight="1" x14ac:dyDescent="0.2">
      <c r="A1076" s="301"/>
      <c r="B1076" s="300"/>
      <c r="C1076" s="305" t="str">
        <f>IF(ISBLANK($J$1506),"",IF(ISBLANK($L$1506),"",IF(Jun!$E14&gt;=$J$1506,IF(Jun!$E14&lt;=$L$1506,IF(ISBLANK(Jun!G14),"",Jun!G14),""),"")))</f>
        <v/>
      </c>
      <c r="D1076" s="305" t="str">
        <f>IF(ISBLANK($J$1506),"",IF(ISBLANK($L$1506),"",IF(Jun!$E14&gt;=$J$1506,IF(Jun!$E14&lt;=$L$1506,IF(ISBLANK(Jun!I14),"",Jun!I14),""),"")))</f>
        <v/>
      </c>
      <c r="E1076" s="305" t="str">
        <f>IF(ISBLANK($J$1506),"",IF(ISBLANK($L$1506),"",IF(Jun!$E14&gt;=$J$1506,IF(Jun!$E14&lt;=$L$1506,IF(ISBLANK(Jun!R14),"",Jun!R14),""),"")))</f>
        <v/>
      </c>
      <c r="F1076" s="307" t="str">
        <f>IF(ISBLANK($J$1506),"",IF(ISBLANK($L$1506),"",IF(Jun!$E14&gt;=$J$1506,IF(Jun!$E14&lt;=$L$1506,IF(ISBLANK(Jun!S14),"",Jun!S14),""),"")))</f>
        <v/>
      </c>
      <c r="G1076" s="308" t="str">
        <f t="shared" si="68"/>
        <v/>
      </c>
      <c r="H1076" s="309" t="str">
        <f t="shared" si="69"/>
        <v/>
      </c>
      <c r="I1076" s="310" t="str">
        <f>IF(ISBLANK($J$1506),"",IF(ISBLANK($L$1506),"",IF(Jun!$E14&gt;=$J$1506,IF(Jun!$E14&lt;=$L$1506,COUNTIF(Jun!L14:L14,"&gt;=0"),""),"")))</f>
        <v/>
      </c>
      <c r="J1076" s="300"/>
      <c r="K1076" s="300"/>
      <c r="L1076" s="300"/>
      <c r="M1076" s="302"/>
    </row>
    <row r="1077" spans="1:13" ht="9.9499999999999993" hidden="1" customHeight="1" x14ac:dyDescent="0.2">
      <c r="A1077" s="301"/>
      <c r="B1077" s="300"/>
      <c r="C1077" s="305" t="str">
        <f>IF(ISBLANK($J$1506),"",IF(ISBLANK($L$1506),"",IF(Jun!$E15&gt;=$J$1506,IF(Jun!$E15&lt;=$L$1506,IF(ISBLANK(Jun!G15),"",Jun!G15),""),"")))</f>
        <v/>
      </c>
      <c r="D1077" s="305" t="str">
        <f>IF(ISBLANK($J$1506),"",IF(ISBLANK($L$1506),"",IF(Jun!$E15&gt;=$J$1506,IF(Jun!$E15&lt;=$L$1506,IF(ISBLANK(Jun!I15),"",Jun!I15),""),"")))</f>
        <v/>
      </c>
      <c r="E1077" s="305" t="str">
        <f>IF(ISBLANK($J$1506),"",IF(ISBLANK($L$1506),"",IF(Jun!$E15&gt;=$J$1506,IF(Jun!$E15&lt;=$L$1506,IF(ISBLANK(Jun!R15),"",Jun!R15),""),"")))</f>
        <v/>
      </c>
      <c r="F1077" s="307" t="str">
        <f>IF(ISBLANK($J$1506),"",IF(ISBLANK($L$1506),"",IF(Jun!$E15&gt;=$J$1506,IF(Jun!$E15&lt;=$L$1506,IF(ISBLANK(Jun!S15),"",Jun!S15),""),"")))</f>
        <v/>
      </c>
      <c r="G1077" s="308" t="str">
        <f t="shared" si="68"/>
        <v/>
      </c>
      <c r="H1077" s="309" t="str">
        <f t="shared" si="69"/>
        <v/>
      </c>
      <c r="I1077" s="310" t="str">
        <f>IF(ISBLANK($J$1506),"",IF(ISBLANK($L$1506),"",IF(Jun!$E15&gt;=$J$1506,IF(Jun!$E15&lt;=$L$1506,COUNTIF(Jun!L15:L15,"&gt;=0"),""),"")))</f>
        <v/>
      </c>
      <c r="J1077" s="300"/>
      <c r="K1077" s="300"/>
      <c r="L1077" s="300"/>
      <c r="M1077" s="302"/>
    </row>
    <row r="1078" spans="1:13" ht="9.9499999999999993" hidden="1" customHeight="1" x14ac:dyDescent="0.2">
      <c r="A1078" s="301"/>
      <c r="B1078" s="300"/>
      <c r="C1078" s="305" t="str">
        <f>IF(ISBLANK($J$1506),"",IF(ISBLANK($L$1506),"",IF(Jun!$E16&gt;=$J$1506,IF(Jun!$E16&lt;=$L$1506,IF(ISBLANK(Jun!G16),"",Jun!G16),""),"")))</f>
        <v/>
      </c>
      <c r="D1078" s="305" t="str">
        <f>IF(ISBLANK($J$1506),"",IF(ISBLANK($L$1506),"",IF(Jun!$E16&gt;=$J$1506,IF(Jun!$E16&lt;=$L$1506,IF(ISBLANK(Jun!I16),"",Jun!I16),""),"")))</f>
        <v/>
      </c>
      <c r="E1078" s="305" t="str">
        <f>IF(ISBLANK($J$1506),"",IF(ISBLANK($L$1506),"",IF(Jun!$E16&gt;=$J$1506,IF(Jun!$E16&lt;=$L$1506,IF(ISBLANK(Jun!R16),"",Jun!R16),""),"")))</f>
        <v/>
      </c>
      <c r="F1078" s="307" t="str">
        <f>IF(ISBLANK($J$1506),"",IF(ISBLANK($L$1506),"",IF(Jun!$E16&gt;=$J$1506,IF(Jun!$E16&lt;=$L$1506,IF(ISBLANK(Jun!S16),"",Jun!S16),""),"")))</f>
        <v/>
      </c>
      <c r="G1078" s="308" t="str">
        <f t="shared" si="68"/>
        <v/>
      </c>
      <c r="H1078" s="309" t="str">
        <f t="shared" si="69"/>
        <v/>
      </c>
      <c r="I1078" s="310" t="str">
        <f>IF(ISBLANK($J$1506),"",IF(ISBLANK($L$1506),"",IF(Jun!$E16&gt;=$J$1506,IF(Jun!$E16&lt;=$L$1506,COUNTIF(Jun!L16:L16,"&gt;=0"),""),"")))</f>
        <v/>
      </c>
      <c r="J1078" s="300"/>
      <c r="K1078" s="300"/>
      <c r="L1078" s="300"/>
      <c r="M1078" s="302"/>
    </row>
    <row r="1079" spans="1:13" ht="9.9499999999999993" hidden="1" customHeight="1" x14ac:dyDescent="0.2">
      <c r="A1079" s="301"/>
      <c r="B1079" s="300"/>
      <c r="C1079" s="305" t="str">
        <f>IF(ISBLANK($J$1506),"",IF(ISBLANK($L$1506),"",IF(Jun!$E17&gt;=$J$1506,IF(Jun!$E17&lt;=$L$1506,IF(ISBLANK(Jun!G17),"",Jun!G17),""),"")))</f>
        <v/>
      </c>
      <c r="D1079" s="305" t="str">
        <f>IF(ISBLANK($J$1506),"",IF(ISBLANK($L$1506),"",IF(Jun!$E17&gt;=$J$1506,IF(Jun!$E17&lt;=$L$1506,IF(ISBLANK(Jun!I17),"",Jun!I17),""),"")))</f>
        <v/>
      </c>
      <c r="E1079" s="305" t="str">
        <f>IF(ISBLANK($J$1506),"",IF(ISBLANK($L$1506),"",IF(Jun!$E17&gt;=$J$1506,IF(Jun!$E17&lt;=$L$1506,IF(ISBLANK(Jun!R17),"",Jun!R17),""),"")))</f>
        <v/>
      </c>
      <c r="F1079" s="307" t="str">
        <f>IF(ISBLANK($J$1506),"",IF(ISBLANK($L$1506),"",IF(Jun!$E17&gt;=$J$1506,IF(Jun!$E17&lt;=$L$1506,IF(ISBLANK(Jun!S17),"",Jun!S17),""),"")))</f>
        <v/>
      </c>
      <c r="G1079" s="308" t="str">
        <f t="shared" si="68"/>
        <v/>
      </c>
      <c r="H1079" s="309" t="str">
        <f t="shared" si="69"/>
        <v/>
      </c>
      <c r="I1079" s="310" t="str">
        <f>IF(ISBLANK($J$1506),"",IF(ISBLANK($L$1506),"",IF(Jun!$E17&gt;=$J$1506,IF(Jun!$E17&lt;=$L$1506,COUNTIF(Jun!L17:L17,"&gt;=0"),""),"")))</f>
        <v/>
      </c>
      <c r="J1079" s="300"/>
      <c r="K1079" s="300"/>
      <c r="L1079" s="300"/>
      <c r="M1079" s="302"/>
    </row>
    <row r="1080" spans="1:13" ht="9.9499999999999993" hidden="1" customHeight="1" x14ac:dyDescent="0.2">
      <c r="A1080" s="301"/>
      <c r="B1080" s="300"/>
      <c r="C1080" s="305" t="str">
        <f>IF(ISBLANK($J$1506),"",IF(ISBLANK($L$1506),"",IF(Jun!$E18&gt;=$J$1506,IF(Jun!$E18&lt;=$L$1506,IF(ISBLANK(Jun!G18),"",Jun!G18),""),"")))</f>
        <v/>
      </c>
      <c r="D1080" s="305" t="str">
        <f>IF(ISBLANK($J$1506),"",IF(ISBLANK($L$1506),"",IF(Jun!$E18&gt;=$J$1506,IF(Jun!$E18&lt;=$L$1506,IF(ISBLANK(Jun!I18),"",Jun!I18),""),"")))</f>
        <v/>
      </c>
      <c r="E1080" s="305" t="str">
        <f>IF(ISBLANK($J$1506),"",IF(ISBLANK($L$1506),"",IF(Jun!$E18&gt;=$J$1506,IF(Jun!$E18&lt;=$L$1506,IF(ISBLANK(Jun!R18),"",Jun!R18),""),"")))</f>
        <v/>
      </c>
      <c r="F1080" s="307" t="str">
        <f>IF(ISBLANK($J$1506),"",IF(ISBLANK($L$1506),"",IF(Jun!$E18&gt;=$J$1506,IF(Jun!$E18&lt;=$L$1506,IF(ISBLANK(Jun!S18),"",Jun!S18),""),"")))</f>
        <v/>
      </c>
      <c r="G1080" s="308" t="str">
        <f t="shared" si="68"/>
        <v/>
      </c>
      <c r="H1080" s="309" t="str">
        <f t="shared" si="69"/>
        <v/>
      </c>
      <c r="I1080" s="310" t="str">
        <f>IF(ISBLANK($J$1506),"",IF(ISBLANK($L$1506),"",IF(Jun!$E18&gt;=$J$1506,IF(Jun!$E18&lt;=$L$1506,COUNTIF(Jun!L18:L18,"&gt;=0"),""),"")))</f>
        <v/>
      </c>
      <c r="J1080" s="300"/>
      <c r="K1080" s="300"/>
      <c r="L1080" s="300"/>
      <c r="M1080" s="302"/>
    </row>
    <row r="1081" spans="1:13" ht="9.9499999999999993" hidden="1" customHeight="1" x14ac:dyDescent="0.2">
      <c r="A1081" s="301"/>
      <c r="B1081" s="300"/>
      <c r="C1081" s="305" t="str">
        <f>IF(ISBLANK($J$1506),"",IF(ISBLANK($L$1506),"",IF(Jun!$E19&gt;=$J$1506,IF(Jun!$E19&lt;=$L$1506,IF(ISBLANK(Jun!G19),"",Jun!G19),""),"")))</f>
        <v/>
      </c>
      <c r="D1081" s="305" t="str">
        <f>IF(ISBLANK($J$1506),"",IF(ISBLANK($L$1506),"",IF(Jun!$E19&gt;=$J$1506,IF(Jun!$E19&lt;=$L$1506,IF(ISBLANK(Jun!I19),"",Jun!I19),""),"")))</f>
        <v/>
      </c>
      <c r="E1081" s="305" t="str">
        <f>IF(ISBLANK($J$1506),"",IF(ISBLANK($L$1506),"",IF(Jun!$E19&gt;=$J$1506,IF(Jun!$E19&lt;=$L$1506,IF(ISBLANK(Jun!R19),"",Jun!R19),""),"")))</f>
        <v/>
      </c>
      <c r="F1081" s="307" t="str">
        <f>IF(ISBLANK($J$1506),"",IF(ISBLANK($L$1506),"",IF(Jun!$E19&gt;=$J$1506,IF(Jun!$E19&lt;=$L$1506,IF(ISBLANK(Jun!S19),"",Jun!S19),""),"")))</f>
        <v/>
      </c>
      <c r="G1081" s="308" t="str">
        <f t="shared" si="68"/>
        <v/>
      </c>
      <c r="H1081" s="309" t="str">
        <f t="shared" si="69"/>
        <v/>
      </c>
      <c r="I1081" s="310" t="str">
        <f>IF(ISBLANK($J$1506),"",IF(ISBLANK($L$1506),"",IF(Jun!$E19&gt;=$J$1506,IF(Jun!$E19&lt;=$L$1506,COUNTIF(Jun!L19:L19,"&gt;=0"),""),"")))</f>
        <v/>
      </c>
      <c r="J1081" s="300"/>
      <c r="K1081" s="300"/>
      <c r="L1081" s="300"/>
      <c r="M1081" s="302"/>
    </row>
    <row r="1082" spans="1:13" ht="9.9499999999999993" hidden="1" customHeight="1" x14ac:dyDescent="0.2">
      <c r="A1082" s="301"/>
      <c r="B1082" s="300"/>
      <c r="C1082" s="305" t="str">
        <f>IF(ISBLANK($J$1506),"",IF(ISBLANK($L$1506),"",IF(Jun!$E20&gt;=$J$1506,IF(Jun!$E20&lt;=$L$1506,IF(ISBLANK(Jun!G20),"",Jun!G20),""),"")))</f>
        <v/>
      </c>
      <c r="D1082" s="305" t="str">
        <f>IF(ISBLANK($J$1506),"",IF(ISBLANK($L$1506),"",IF(Jun!$E20&gt;=$J$1506,IF(Jun!$E20&lt;=$L$1506,IF(ISBLANK(Jun!I20),"",Jun!I20),""),"")))</f>
        <v/>
      </c>
      <c r="E1082" s="305" t="str">
        <f>IF(ISBLANK($J$1506),"",IF(ISBLANK($L$1506),"",IF(Jun!$E20&gt;=$J$1506,IF(Jun!$E20&lt;=$L$1506,IF(ISBLANK(Jun!R20),"",Jun!R20),""),"")))</f>
        <v/>
      </c>
      <c r="F1082" s="307" t="str">
        <f>IF(ISBLANK($J$1506),"",IF(ISBLANK($L$1506),"",IF(Jun!$E20&gt;=$J$1506,IF(Jun!$E20&lt;=$L$1506,IF(ISBLANK(Jun!S20),"",Jun!S20),""),"")))</f>
        <v/>
      </c>
      <c r="G1082" s="308" t="str">
        <f t="shared" si="68"/>
        <v/>
      </c>
      <c r="H1082" s="309" t="str">
        <f t="shared" si="69"/>
        <v/>
      </c>
      <c r="I1082" s="310" t="str">
        <f>IF(ISBLANK($J$1506),"",IF(ISBLANK($L$1506),"",IF(Jun!$E20&gt;=$J$1506,IF(Jun!$E20&lt;=$L$1506,COUNTIF(Jun!L20:L20,"&gt;=0"),""),"")))</f>
        <v/>
      </c>
      <c r="J1082" s="300"/>
      <c r="K1082" s="300"/>
      <c r="L1082" s="300"/>
      <c r="M1082" s="302"/>
    </row>
    <row r="1083" spans="1:13" ht="9.9499999999999993" hidden="1" customHeight="1" x14ac:dyDescent="0.2">
      <c r="A1083" s="301"/>
      <c r="B1083" s="300"/>
      <c r="C1083" s="305" t="str">
        <f>IF(ISBLANK($J$1506),"",IF(ISBLANK($L$1506),"",IF(Jun!$E21&gt;=$J$1506,IF(Jun!$E21&lt;=$L$1506,IF(ISBLANK(Jun!G21),"",Jun!G21),""),"")))</f>
        <v/>
      </c>
      <c r="D1083" s="305" t="str">
        <f>IF(ISBLANK($J$1506),"",IF(ISBLANK($L$1506),"",IF(Jun!$E21&gt;=$J$1506,IF(Jun!$E21&lt;=$L$1506,IF(ISBLANK(Jun!I21),"",Jun!I21),""),"")))</f>
        <v/>
      </c>
      <c r="E1083" s="305" t="str">
        <f>IF(ISBLANK($J$1506),"",IF(ISBLANK($L$1506),"",IF(Jun!$E21&gt;=$J$1506,IF(Jun!$E21&lt;=$L$1506,IF(ISBLANK(Jun!R21),"",Jun!R21),""),"")))</f>
        <v/>
      </c>
      <c r="F1083" s="307" t="str">
        <f>IF(ISBLANK($J$1506),"",IF(ISBLANK($L$1506),"",IF(Jun!$E21&gt;=$J$1506,IF(Jun!$E21&lt;=$L$1506,IF(ISBLANK(Jun!S21),"",Jun!S21),""),"")))</f>
        <v/>
      </c>
      <c r="G1083" s="308" t="str">
        <f t="shared" si="68"/>
        <v/>
      </c>
      <c r="H1083" s="309" t="str">
        <f t="shared" si="69"/>
        <v/>
      </c>
      <c r="I1083" s="310" t="str">
        <f>IF(ISBLANK($J$1506),"",IF(ISBLANK($L$1506),"",IF(Jun!$E21&gt;=$J$1506,IF(Jun!$E21&lt;=$L$1506,COUNTIF(Jun!L21:L21,"&gt;=0"),""),"")))</f>
        <v/>
      </c>
      <c r="J1083" s="300"/>
      <c r="K1083" s="300"/>
      <c r="L1083" s="300"/>
      <c r="M1083" s="302"/>
    </row>
    <row r="1084" spans="1:13" ht="9.9499999999999993" hidden="1" customHeight="1" x14ac:dyDescent="0.2">
      <c r="A1084" s="301"/>
      <c r="B1084" s="300"/>
      <c r="C1084" s="305" t="str">
        <f>IF(ISBLANK($J$1506),"",IF(ISBLANK($L$1506),"",IF(Jun!$E22&gt;=$J$1506,IF(Jun!$E22&lt;=$L$1506,IF(ISBLANK(Jun!G22),"",Jun!G22),""),"")))</f>
        <v/>
      </c>
      <c r="D1084" s="305" t="str">
        <f>IF(ISBLANK($J$1506),"",IF(ISBLANK($L$1506),"",IF(Jun!$E22&gt;=$J$1506,IF(Jun!$E22&lt;=$L$1506,IF(ISBLANK(Jun!I22),"",Jun!I22),""),"")))</f>
        <v/>
      </c>
      <c r="E1084" s="305" t="str">
        <f>IF(ISBLANK($J$1506),"",IF(ISBLANK($L$1506),"",IF(Jun!$E22&gt;=$J$1506,IF(Jun!$E22&lt;=$L$1506,IF(ISBLANK(Jun!R22),"",Jun!R22),""),"")))</f>
        <v/>
      </c>
      <c r="F1084" s="307" t="str">
        <f>IF(ISBLANK($J$1506),"",IF(ISBLANK($L$1506),"",IF(Jun!$E22&gt;=$J$1506,IF(Jun!$E22&lt;=$L$1506,IF(ISBLANK(Jun!S22),"",Jun!S22),""),"")))</f>
        <v/>
      </c>
      <c r="G1084" s="308" t="str">
        <f t="shared" si="68"/>
        <v/>
      </c>
      <c r="H1084" s="309" t="str">
        <f t="shared" si="69"/>
        <v/>
      </c>
      <c r="I1084" s="310" t="str">
        <f>IF(ISBLANK($J$1506),"",IF(ISBLANK($L$1506),"",IF(Jun!$E22&gt;=$J$1506,IF(Jun!$E22&lt;=$L$1506,COUNTIF(Jun!L22:L22,"&gt;=0"),""),"")))</f>
        <v/>
      </c>
      <c r="J1084" s="300"/>
      <c r="K1084" s="300"/>
      <c r="L1084" s="300"/>
      <c r="M1084" s="302"/>
    </row>
    <row r="1085" spans="1:13" ht="9.9499999999999993" hidden="1" customHeight="1" x14ac:dyDescent="0.2">
      <c r="A1085" s="301"/>
      <c r="B1085" s="300"/>
      <c r="C1085" s="305" t="str">
        <f>IF(ISBLANK($J$1506),"",IF(ISBLANK($L$1506),"",IF(Jun!$E23&gt;=$J$1506,IF(Jun!$E23&lt;=$L$1506,IF(ISBLANK(Jun!G23),"",Jun!G23),""),"")))</f>
        <v/>
      </c>
      <c r="D1085" s="305" t="str">
        <f>IF(ISBLANK($J$1506),"",IF(ISBLANK($L$1506),"",IF(Jun!$E23&gt;=$J$1506,IF(Jun!$E23&lt;=$L$1506,IF(ISBLANK(Jun!I23),"",Jun!I23),""),"")))</f>
        <v/>
      </c>
      <c r="E1085" s="305" t="str">
        <f>IF(ISBLANK($J$1506),"",IF(ISBLANK($L$1506),"",IF(Jun!$E23&gt;=$J$1506,IF(Jun!$E23&lt;=$L$1506,IF(ISBLANK(Jun!R23),"",Jun!R23),""),"")))</f>
        <v/>
      </c>
      <c r="F1085" s="307" t="str">
        <f>IF(ISBLANK($J$1506),"",IF(ISBLANK($L$1506),"",IF(Jun!$E23&gt;=$J$1506,IF(Jun!$E23&lt;=$L$1506,IF(ISBLANK(Jun!S23),"",Jun!S23),""),"")))</f>
        <v/>
      </c>
      <c r="G1085" s="308" t="str">
        <f t="shared" si="68"/>
        <v/>
      </c>
      <c r="H1085" s="309" t="str">
        <f t="shared" si="69"/>
        <v/>
      </c>
      <c r="I1085" s="310" t="str">
        <f>IF(ISBLANK($J$1506),"",IF(ISBLANK($L$1506),"",IF(Jun!$E23&gt;=$J$1506,IF(Jun!$E23&lt;=$L$1506,COUNTIF(Jun!L23:L23,"&gt;=0"),""),"")))</f>
        <v/>
      </c>
      <c r="J1085" s="300"/>
      <c r="K1085" s="300"/>
      <c r="L1085" s="300"/>
      <c r="M1085" s="302"/>
    </row>
    <row r="1086" spans="1:13" ht="9.9499999999999993" hidden="1" customHeight="1" x14ac:dyDescent="0.2">
      <c r="A1086" s="301"/>
      <c r="B1086" s="300"/>
      <c r="C1086" s="305" t="str">
        <f>IF(ISBLANK($J$1506),"",IF(ISBLANK($L$1506),"",IF(Jun!$E24&gt;=$J$1506,IF(Jun!$E24&lt;=$L$1506,IF(ISBLANK(Jun!G24),"",Jun!G24),""),"")))</f>
        <v/>
      </c>
      <c r="D1086" s="305" t="str">
        <f>IF(ISBLANK($J$1506),"",IF(ISBLANK($L$1506),"",IF(Jun!$E24&gt;=$J$1506,IF(Jun!$E24&lt;=$L$1506,IF(ISBLANK(Jun!I24),"",Jun!I24),""),"")))</f>
        <v/>
      </c>
      <c r="E1086" s="305" t="str">
        <f>IF(ISBLANK($J$1506),"",IF(ISBLANK($L$1506),"",IF(Jun!$E24&gt;=$J$1506,IF(Jun!$E24&lt;=$L$1506,IF(ISBLANK(Jun!R24),"",Jun!R24),""),"")))</f>
        <v/>
      </c>
      <c r="F1086" s="307" t="str">
        <f>IF(ISBLANK($J$1506),"",IF(ISBLANK($L$1506),"",IF(Jun!$E24&gt;=$J$1506,IF(Jun!$E24&lt;=$L$1506,IF(ISBLANK(Jun!S24),"",Jun!S24),""),"")))</f>
        <v/>
      </c>
      <c r="G1086" s="308" t="str">
        <f t="shared" si="68"/>
        <v/>
      </c>
      <c r="H1086" s="309" t="str">
        <f t="shared" si="69"/>
        <v/>
      </c>
      <c r="I1086" s="310" t="str">
        <f>IF(ISBLANK($J$1506),"",IF(ISBLANK($L$1506),"",IF(Jun!$E24&gt;=$J$1506,IF(Jun!$E24&lt;=$L$1506,COUNTIF(Jun!L24:L24,"&gt;=0"),""),"")))</f>
        <v/>
      </c>
      <c r="J1086" s="300"/>
      <c r="K1086" s="300"/>
      <c r="L1086" s="300"/>
      <c r="M1086" s="302"/>
    </row>
    <row r="1087" spans="1:13" ht="9.9499999999999993" hidden="1" customHeight="1" x14ac:dyDescent="0.2">
      <c r="A1087" s="301"/>
      <c r="B1087" s="300"/>
      <c r="C1087" s="305" t="str">
        <f>IF(ISBLANK($J$1506),"",IF(ISBLANK($L$1506),"",IF(Jun!$E25&gt;=$J$1506,IF(Jun!$E25&lt;=$L$1506,IF(ISBLANK(Jun!G25),"",Jun!G25),""),"")))</f>
        <v/>
      </c>
      <c r="D1087" s="305" t="str">
        <f>IF(ISBLANK($J$1506),"",IF(ISBLANK($L$1506),"",IF(Jun!$E25&gt;=$J$1506,IF(Jun!$E25&lt;=$L$1506,IF(ISBLANK(Jun!I25),"",Jun!I25),""),"")))</f>
        <v/>
      </c>
      <c r="E1087" s="305" t="str">
        <f>IF(ISBLANK($J$1506),"",IF(ISBLANK($L$1506),"",IF(Jun!$E25&gt;=$J$1506,IF(Jun!$E25&lt;=$L$1506,IF(ISBLANK(Jun!R25),"",Jun!R25),""),"")))</f>
        <v/>
      </c>
      <c r="F1087" s="307" t="str">
        <f>IF(ISBLANK($J$1506),"",IF(ISBLANK($L$1506),"",IF(Jun!$E25&gt;=$J$1506,IF(Jun!$E25&lt;=$L$1506,IF(ISBLANK(Jun!S25),"",Jun!S25),""),"")))</f>
        <v/>
      </c>
      <c r="G1087" s="308" t="str">
        <f t="shared" si="68"/>
        <v/>
      </c>
      <c r="H1087" s="309" t="str">
        <f t="shared" si="69"/>
        <v/>
      </c>
      <c r="I1087" s="310" t="str">
        <f>IF(ISBLANK($J$1506),"",IF(ISBLANK($L$1506),"",IF(Jun!$E25&gt;=$J$1506,IF(Jun!$E25&lt;=$L$1506,COUNTIF(Jun!L25:L25,"&gt;=0"),""),"")))</f>
        <v/>
      </c>
      <c r="J1087" s="300"/>
      <c r="K1087" s="300"/>
      <c r="L1087" s="300"/>
      <c r="M1087" s="302"/>
    </row>
    <row r="1088" spans="1:13" ht="9.9499999999999993" hidden="1" customHeight="1" x14ac:dyDescent="0.2">
      <c r="A1088" s="301"/>
      <c r="B1088" s="300"/>
      <c r="C1088" s="305" t="str">
        <f>IF(ISBLANK($J$1506),"",IF(ISBLANK($L$1506),"",IF(Jun!$E26&gt;=$J$1506,IF(Jun!$E26&lt;=$L$1506,IF(ISBLANK(Jun!G26),"",Jun!G26),""),"")))</f>
        <v/>
      </c>
      <c r="D1088" s="305" t="str">
        <f>IF(ISBLANK($J$1506),"",IF(ISBLANK($L$1506),"",IF(Jun!$E26&gt;=$J$1506,IF(Jun!$E26&lt;=$L$1506,IF(ISBLANK(Jun!I26),"",Jun!I26),""),"")))</f>
        <v/>
      </c>
      <c r="E1088" s="305" t="str">
        <f>IF(ISBLANK($J$1506),"",IF(ISBLANK($L$1506),"",IF(Jun!$E26&gt;=$J$1506,IF(Jun!$E26&lt;=$L$1506,IF(ISBLANK(Jun!R26),"",Jun!R26),""),"")))</f>
        <v/>
      </c>
      <c r="F1088" s="307" t="str">
        <f>IF(ISBLANK($J$1506),"",IF(ISBLANK($L$1506),"",IF(Jun!$E26&gt;=$J$1506,IF(Jun!$E26&lt;=$L$1506,IF(ISBLANK(Jun!S26),"",Jun!S26),""),"")))</f>
        <v/>
      </c>
      <c r="G1088" s="308" t="str">
        <f t="shared" si="68"/>
        <v/>
      </c>
      <c r="H1088" s="309" t="str">
        <f t="shared" si="69"/>
        <v/>
      </c>
      <c r="I1088" s="310" t="str">
        <f>IF(ISBLANK($J$1506),"",IF(ISBLANK($L$1506),"",IF(Jun!$E26&gt;=$J$1506,IF(Jun!$E26&lt;=$L$1506,COUNTIF(Jun!L26:L26,"&gt;=0"),""),"")))</f>
        <v/>
      </c>
      <c r="J1088" s="300"/>
      <c r="K1088" s="300"/>
      <c r="L1088" s="300"/>
      <c r="M1088" s="302"/>
    </row>
    <row r="1089" spans="1:13" ht="9.9499999999999993" hidden="1" customHeight="1" x14ac:dyDescent="0.2">
      <c r="A1089" s="301"/>
      <c r="B1089" s="300"/>
      <c r="C1089" s="305" t="str">
        <f>IF(ISBLANK($J$1506),"",IF(ISBLANK($L$1506),"",IF(Jun!$E27&gt;=$J$1506,IF(Jun!$E27&lt;=$L$1506,IF(ISBLANK(Jun!G27),"",Jun!G27),""),"")))</f>
        <v/>
      </c>
      <c r="D1089" s="305" t="str">
        <f>IF(ISBLANK($J$1506),"",IF(ISBLANK($L$1506),"",IF(Jun!$E27&gt;=$J$1506,IF(Jun!$E27&lt;=$L$1506,IF(ISBLANK(Jun!I27),"",Jun!I27),""),"")))</f>
        <v/>
      </c>
      <c r="E1089" s="305" t="str">
        <f>IF(ISBLANK($J$1506),"",IF(ISBLANK($L$1506),"",IF(Jun!$E27&gt;=$J$1506,IF(Jun!$E27&lt;=$L$1506,IF(ISBLANK(Jun!R27),"",Jun!R27),""),"")))</f>
        <v/>
      </c>
      <c r="F1089" s="307" t="str">
        <f>IF(ISBLANK($J$1506),"",IF(ISBLANK($L$1506),"",IF(Jun!$E27&gt;=$J$1506,IF(Jun!$E27&lt;=$L$1506,IF(ISBLANK(Jun!S27),"",Jun!S27),""),"")))</f>
        <v/>
      </c>
      <c r="G1089" s="308" t="str">
        <f t="shared" si="68"/>
        <v/>
      </c>
      <c r="H1089" s="309" t="str">
        <f t="shared" si="69"/>
        <v/>
      </c>
      <c r="I1089" s="310" t="str">
        <f>IF(ISBLANK($J$1506),"",IF(ISBLANK($L$1506),"",IF(Jun!$E27&gt;=$J$1506,IF(Jun!$E27&lt;=$L$1506,COUNTIF(Jun!L27:L27,"&gt;=0"),""),"")))</f>
        <v/>
      </c>
      <c r="J1089" s="300"/>
      <c r="K1089" s="300"/>
      <c r="L1089" s="300"/>
      <c r="M1089" s="302"/>
    </row>
    <row r="1090" spans="1:13" ht="9.9499999999999993" hidden="1" customHeight="1" x14ac:dyDescent="0.2">
      <c r="A1090" s="301"/>
      <c r="B1090" s="300"/>
      <c r="C1090" s="305" t="str">
        <f>IF(ISBLANK($J$1506),"",IF(ISBLANK($L$1506),"",IF(Jun!$E28&gt;=$J$1506,IF(Jun!$E28&lt;=$L$1506,IF(ISBLANK(Jun!G28),"",Jun!G28),""),"")))</f>
        <v/>
      </c>
      <c r="D1090" s="305" t="str">
        <f>IF(ISBLANK($J$1506),"",IF(ISBLANK($L$1506),"",IF(Jun!$E28&gt;=$J$1506,IF(Jun!$E28&lt;=$L$1506,IF(ISBLANK(Jun!I28),"",Jun!I28),""),"")))</f>
        <v/>
      </c>
      <c r="E1090" s="305" t="str">
        <f>IF(ISBLANK($J$1506),"",IF(ISBLANK($L$1506),"",IF(Jun!$E28&gt;=$J$1506,IF(Jun!$E28&lt;=$L$1506,IF(ISBLANK(Jun!R28),"",Jun!R28),""),"")))</f>
        <v/>
      </c>
      <c r="F1090" s="307" t="str">
        <f>IF(ISBLANK($J$1506),"",IF(ISBLANK($L$1506),"",IF(Jun!$E28&gt;=$J$1506,IF(Jun!$E28&lt;=$L$1506,IF(ISBLANK(Jun!S28),"",Jun!S28),""),"")))</f>
        <v/>
      </c>
      <c r="G1090" s="308" t="str">
        <f t="shared" si="68"/>
        <v/>
      </c>
      <c r="H1090" s="309" t="str">
        <f t="shared" si="69"/>
        <v/>
      </c>
      <c r="I1090" s="310" t="str">
        <f>IF(ISBLANK($J$1506),"",IF(ISBLANK($L$1506),"",IF(Jun!$E28&gt;=$J$1506,IF(Jun!$E28&lt;=$L$1506,COUNTIF(Jun!L28:L28,"&gt;=0"),""),"")))</f>
        <v/>
      </c>
      <c r="J1090" s="300"/>
      <c r="K1090" s="300"/>
      <c r="L1090" s="300"/>
      <c r="M1090" s="302"/>
    </row>
    <row r="1091" spans="1:13" ht="9.9499999999999993" hidden="1" customHeight="1" x14ac:dyDescent="0.2">
      <c r="A1091" s="301"/>
      <c r="B1091" s="300"/>
      <c r="C1091" s="305" t="str">
        <f>IF(ISBLANK($J$1506),"",IF(ISBLANK($L$1506),"",IF(Jun!$E29&gt;=$J$1506,IF(Jun!$E29&lt;=$L$1506,IF(ISBLANK(Jun!G29),"",Jun!G29),""),"")))</f>
        <v/>
      </c>
      <c r="D1091" s="305" t="str">
        <f>IF(ISBLANK($J$1506),"",IF(ISBLANK($L$1506),"",IF(Jun!$E29&gt;=$J$1506,IF(Jun!$E29&lt;=$L$1506,IF(ISBLANK(Jun!I29),"",Jun!I29),""),"")))</f>
        <v/>
      </c>
      <c r="E1091" s="305" t="str">
        <f>IF(ISBLANK($J$1506),"",IF(ISBLANK($L$1506),"",IF(Jun!$E29&gt;=$J$1506,IF(Jun!$E29&lt;=$L$1506,IF(ISBLANK(Jun!R29),"",Jun!R29),""),"")))</f>
        <v/>
      </c>
      <c r="F1091" s="307" t="str">
        <f>IF(ISBLANK($J$1506),"",IF(ISBLANK($L$1506),"",IF(Jun!$E29&gt;=$J$1506,IF(Jun!$E29&lt;=$L$1506,IF(ISBLANK(Jun!S29),"",Jun!S29),""),"")))</f>
        <v/>
      </c>
      <c r="G1091" s="308" t="str">
        <f t="shared" si="68"/>
        <v/>
      </c>
      <c r="H1091" s="309" t="str">
        <f t="shared" si="69"/>
        <v/>
      </c>
      <c r="I1091" s="310" t="str">
        <f>IF(ISBLANK($J$1506),"",IF(ISBLANK($L$1506),"",IF(Jun!$E29&gt;=$J$1506,IF(Jun!$E29&lt;=$L$1506,COUNTIF(Jun!L29:L29,"&gt;=0"),""),"")))</f>
        <v/>
      </c>
      <c r="J1091" s="300"/>
      <c r="K1091" s="300"/>
      <c r="L1091" s="300"/>
      <c r="M1091" s="302"/>
    </row>
    <row r="1092" spans="1:13" ht="9.9499999999999993" hidden="1" customHeight="1" x14ac:dyDescent="0.2">
      <c r="A1092" s="301"/>
      <c r="B1092" s="300"/>
      <c r="C1092" s="305" t="str">
        <f>IF(ISBLANK($J$1506),"",IF(ISBLANK($L$1506),"",IF(Jun!$E30&gt;=$J$1506,IF(Jun!$E30&lt;=$L$1506,IF(ISBLANK(Jun!G30),"",Jun!G30),""),"")))</f>
        <v/>
      </c>
      <c r="D1092" s="305" t="str">
        <f>IF(ISBLANK($J$1506),"",IF(ISBLANK($L$1506),"",IF(Jun!$E30&gt;=$J$1506,IF(Jun!$E30&lt;=$L$1506,IF(ISBLANK(Jun!I30),"",Jun!I30),""),"")))</f>
        <v/>
      </c>
      <c r="E1092" s="305" t="str">
        <f>IF(ISBLANK($J$1506),"",IF(ISBLANK($L$1506),"",IF(Jun!$E30&gt;=$J$1506,IF(Jun!$E30&lt;=$L$1506,IF(ISBLANK(Jun!R30),"",Jun!R30),""),"")))</f>
        <v/>
      </c>
      <c r="F1092" s="307" t="str">
        <f>IF(ISBLANK($J$1506),"",IF(ISBLANK($L$1506),"",IF(Jun!$E30&gt;=$J$1506,IF(Jun!$E30&lt;=$L$1506,IF(ISBLANK(Jun!S30),"",Jun!S30),""),"")))</f>
        <v/>
      </c>
      <c r="G1092" s="308" t="str">
        <f t="shared" si="68"/>
        <v/>
      </c>
      <c r="H1092" s="309" t="str">
        <f t="shared" si="69"/>
        <v/>
      </c>
      <c r="I1092" s="310" t="str">
        <f>IF(ISBLANK($J$1506),"",IF(ISBLANK($L$1506),"",IF(Jun!$E30&gt;=$J$1506,IF(Jun!$E30&lt;=$L$1506,COUNTIF(Jun!L30:L30,"&gt;=0"),""),"")))</f>
        <v/>
      </c>
      <c r="J1092" s="300"/>
      <c r="K1092" s="300"/>
      <c r="L1092" s="300"/>
      <c r="M1092" s="302"/>
    </row>
    <row r="1093" spans="1:13" ht="9.9499999999999993" hidden="1" customHeight="1" x14ac:dyDescent="0.2">
      <c r="A1093" s="301"/>
      <c r="B1093" s="300"/>
      <c r="C1093" s="305" t="str">
        <f>IF(ISBLANK($J$1506),"",IF(ISBLANK($L$1506),"",IF(Jun!$E31&gt;=$J$1506,IF(Jun!$E31&lt;=$L$1506,IF(ISBLANK(Jun!G31),"",Jun!G31),""),"")))</f>
        <v/>
      </c>
      <c r="D1093" s="305" t="str">
        <f>IF(ISBLANK($J$1506),"",IF(ISBLANK($L$1506),"",IF(Jun!$E31&gt;=$J$1506,IF(Jun!$E31&lt;=$L$1506,IF(ISBLANK(Jun!I31),"",Jun!I31),""),"")))</f>
        <v/>
      </c>
      <c r="E1093" s="305" t="str">
        <f>IF(ISBLANK($J$1506),"",IF(ISBLANK($L$1506),"",IF(Jun!$E31&gt;=$J$1506,IF(Jun!$E31&lt;=$L$1506,IF(ISBLANK(Jun!R31),"",Jun!R31),""),"")))</f>
        <v/>
      </c>
      <c r="F1093" s="307" t="str">
        <f>IF(ISBLANK($J$1506),"",IF(ISBLANK($L$1506),"",IF(Jun!$E31&gt;=$J$1506,IF(Jun!$E31&lt;=$L$1506,IF(ISBLANK(Jun!S31),"",Jun!S31),""),"")))</f>
        <v/>
      </c>
      <c r="G1093" s="308" t="str">
        <f t="shared" si="68"/>
        <v/>
      </c>
      <c r="H1093" s="309" t="str">
        <f t="shared" si="69"/>
        <v/>
      </c>
      <c r="I1093" s="310" t="str">
        <f>IF(ISBLANK($J$1506),"",IF(ISBLANK($L$1506),"",IF(Jun!$E31&gt;=$J$1506,IF(Jun!$E31&lt;=$L$1506,COUNTIF(Jun!L31:L31,"&gt;=0"),""),"")))</f>
        <v/>
      </c>
      <c r="J1093" s="300"/>
      <c r="K1093" s="300"/>
      <c r="L1093" s="300"/>
      <c r="M1093" s="302"/>
    </row>
    <row r="1094" spans="1:13" ht="9.9499999999999993" hidden="1" customHeight="1" x14ac:dyDescent="0.2">
      <c r="A1094" s="301"/>
      <c r="B1094" s="300"/>
      <c r="C1094" s="305" t="str">
        <f>IF(ISBLANK($J$1506),"",IF(ISBLANK($L$1506),"",IF(Jun!$E32&gt;=$J$1506,IF(Jun!$E32&lt;=$L$1506,IF(ISBLANK(Jun!G32),"",Jun!G32),""),"")))</f>
        <v/>
      </c>
      <c r="D1094" s="305" t="str">
        <f>IF(ISBLANK($J$1506),"",IF(ISBLANK($L$1506),"",IF(Jun!$E32&gt;=$J$1506,IF(Jun!$E32&lt;=$L$1506,IF(ISBLANK(Jun!I32),"",Jun!I32),""),"")))</f>
        <v/>
      </c>
      <c r="E1094" s="305" t="str">
        <f>IF(ISBLANK($J$1506),"",IF(ISBLANK($L$1506),"",IF(Jun!$E32&gt;=$J$1506,IF(Jun!$E32&lt;=$L$1506,IF(ISBLANK(Jun!R32),"",Jun!R32),""),"")))</f>
        <v/>
      </c>
      <c r="F1094" s="307" t="str">
        <f>IF(ISBLANK($J$1506),"",IF(ISBLANK($L$1506),"",IF(Jun!$E32&gt;=$J$1506,IF(Jun!$E32&lt;=$L$1506,IF(ISBLANK(Jun!S32),"",Jun!S32),""),"")))</f>
        <v/>
      </c>
      <c r="G1094" s="308" t="str">
        <f t="shared" si="68"/>
        <v/>
      </c>
      <c r="H1094" s="309" t="str">
        <f t="shared" si="69"/>
        <v/>
      </c>
      <c r="I1094" s="310" t="str">
        <f>IF(ISBLANK($J$1506),"",IF(ISBLANK($L$1506),"",IF(Jun!$E32&gt;=$J$1506,IF(Jun!$E32&lt;=$L$1506,COUNTIF(Jun!L32:L32,"&gt;=0"),""),"")))</f>
        <v/>
      </c>
      <c r="J1094" s="300"/>
      <c r="K1094" s="300"/>
      <c r="L1094" s="300"/>
      <c r="M1094" s="302"/>
    </row>
    <row r="1095" spans="1:13" ht="9.9499999999999993" hidden="1" customHeight="1" x14ac:dyDescent="0.2">
      <c r="A1095" s="301"/>
      <c r="B1095" s="300"/>
      <c r="C1095" s="305" t="str">
        <f>IF(ISBLANK($J$1506),"",IF(ISBLANK($L$1506),"",IF(Jun!$E33&gt;=$J$1506,IF(Jun!$E33&lt;=$L$1506,IF(ISBLANK(Jun!G33),"",Jun!G33),""),"")))</f>
        <v/>
      </c>
      <c r="D1095" s="305" t="str">
        <f>IF(ISBLANK($J$1506),"",IF(ISBLANK($L$1506),"",IF(Jun!$E33&gt;=$J$1506,IF(Jun!$E33&lt;=$L$1506,IF(ISBLANK(Jun!I33),"",Jun!I33),""),"")))</f>
        <v/>
      </c>
      <c r="E1095" s="305" t="str">
        <f>IF(ISBLANK($J$1506),"",IF(ISBLANK($L$1506),"",IF(Jun!$E33&gt;=$J$1506,IF(Jun!$E33&lt;=$L$1506,IF(ISBLANK(Jun!R33),"",Jun!R33),""),"")))</f>
        <v/>
      </c>
      <c r="F1095" s="307" t="str">
        <f>IF(ISBLANK($J$1506),"",IF(ISBLANK($L$1506),"",IF(Jun!$E33&gt;=$J$1506,IF(Jun!$E33&lt;=$L$1506,IF(ISBLANK(Jun!S33),"",Jun!S33),""),"")))</f>
        <v/>
      </c>
      <c r="G1095" s="308" t="str">
        <f t="shared" si="68"/>
        <v/>
      </c>
      <c r="H1095" s="309" t="str">
        <f t="shared" si="69"/>
        <v/>
      </c>
      <c r="I1095" s="310" t="str">
        <f>IF(ISBLANK($J$1506),"",IF(ISBLANK($L$1506),"",IF(Jun!$E33&gt;=$J$1506,IF(Jun!$E33&lt;=$L$1506,COUNTIF(Jun!L33:L33,"&gt;=0"),""),"")))</f>
        <v/>
      </c>
      <c r="J1095" s="300"/>
      <c r="K1095" s="300"/>
      <c r="L1095" s="300"/>
      <c r="M1095" s="302"/>
    </row>
    <row r="1096" spans="1:13" ht="9.9499999999999993" hidden="1" customHeight="1" x14ac:dyDescent="0.2">
      <c r="A1096" s="301"/>
      <c r="B1096" s="300"/>
      <c r="C1096" s="305" t="str">
        <f>IF(ISBLANK($J$1506),"",IF(ISBLANK($L$1506),"",IF(Jun!$E34&gt;=$J$1506,IF(Jun!$E34&lt;=$L$1506,IF(ISBLANK(Jun!G34),"",Jun!G34),""),"")))</f>
        <v/>
      </c>
      <c r="D1096" s="305" t="str">
        <f>IF(ISBLANK($J$1506),"",IF(ISBLANK($L$1506),"",IF(Jun!$E34&gt;=$J$1506,IF(Jun!$E34&lt;=$L$1506,IF(ISBLANK(Jun!I34),"",Jun!I34),""),"")))</f>
        <v/>
      </c>
      <c r="E1096" s="305" t="str">
        <f>IF(ISBLANK($J$1506),"",IF(ISBLANK($L$1506),"",IF(Jun!$E34&gt;=$J$1506,IF(Jun!$E34&lt;=$L$1506,IF(ISBLANK(Jun!R34),"",Jun!R34),""),"")))</f>
        <v/>
      </c>
      <c r="F1096" s="307" t="str">
        <f>IF(ISBLANK($J$1506),"",IF(ISBLANK($L$1506),"",IF(Jun!$E34&gt;=$J$1506,IF(Jun!$E34&lt;=$L$1506,IF(ISBLANK(Jun!S34),"",Jun!S34),""),"")))</f>
        <v/>
      </c>
      <c r="G1096" s="308" t="str">
        <f t="shared" si="68"/>
        <v/>
      </c>
      <c r="H1096" s="309" t="str">
        <f t="shared" si="69"/>
        <v/>
      </c>
      <c r="I1096" s="310" t="str">
        <f>IF(ISBLANK($J$1506),"",IF(ISBLANK($L$1506),"",IF(Jun!$E34&gt;=$J$1506,IF(Jun!$E34&lt;=$L$1506,COUNTIF(Jun!L34:L34,"&gt;=0"),""),"")))</f>
        <v/>
      </c>
      <c r="J1096" s="300"/>
      <c r="K1096" s="300"/>
      <c r="L1096" s="300"/>
      <c r="M1096" s="302"/>
    </row>
    <row r="1097" spans="1:13" ht="9.9499999999999993" hidden="1" customHeight="1" x14ac:dyDescent="0.2">
      <c r="A1097" s="301"/>
      <c r="B1097" s="300"/>
      <c r="C1097" s="305" t="str">
        <f>IF(ISBLANK($J$1506),"",IF(ISBLANK($L$1506),"",IF(Jun!$E35&gt;=$J$1506,IF(Jun!$E35&lt;=$L$1506,IF(ISBLANK(Jun!G35),"",Jun!G35),""),"")))</f>
        <v/>
      </c>
      <c r="D1097" s="305" t="str">
        <f>IF(ISBLANK($J$1506),"",IF(ISBLANK($L$1506),"",IF(Jun!$E35&gt;=$J$1506,IF(Jun!$E35&lt;=$L$1506,IF(ISBLANK(Jun!I35),"",Jun!I35),""),"")))</f>
        <v/>
      </c>
      <c r="E1097" s="305" t="str">
        <f>IF(ISBLANK($J$1506),"",IF(ISBLANK($L$1506),"",IF(Jun!$E35&gt;=$J$1506,IF(Jun!$E35&lt;=$L$1506,IF(ISBLANK(Jun!R35),"",Jun!R35),""),"")))</f>
        <v/>
      </c>
      <c r="F1097" s="307" t="str">
        <f>IF(ISBLANK($J$1506),"",IF(ISBLANK($L$1506),"",IF(Jun!$E35&gt;=$J$1506,IF(Jun!$E35&lt;=$L$1506,IF(ISBLANK(Jun!S35),"",Jun!S35),""),"")))</f>
        <v/>
      </c>
      <c r="G1097" s="308" t="str">
        <f t="shared" si="68"/>
        <v/>
      </c>
      <c r="H1097" s="309" t="str">
        <f t="shared" si="69"/>
        <v/>
      </c>
      <c r="I1097" s="310" t="str">
        <f>IF(ISBLANK($J$1506),"",IF(ISBLANK($L$1506),"",IF(Jun!$E35&gt;=$J$1506,IF(Jun!$E35&lt;=$L$1506,COUNTIF(Jun!L35:L35,"&gt;=0"),""),"")))</f>
        <v/>
      </c>
      <c r="J1097" s="300"/>
      <c r="K1097" s="300"/>
      <c r="L1097" s="300"/>
      <c r="M1097" s="302"/>
    </row>
    <row r="1098" spans="1:13" ht="9.9499999999999993" hidden="1" customHeight="1" x14ac:dyDescent="0.2">
      <c r="A1098" s="301"/>
      <c r="B1098" s="300"/>
      <c r="C1098" s="305" t="str">
        <f>IF(ISBLANK($J$1506),"",IF(ISBLANK($L$1506),"",IF(Jun!$E36&gt;=$J$1506,IF(Jun!$E36&lt;=$L$1506,IF(ISBLANK(Jun!G36),"",Jun!G36),""),"")))</f>
        <v/>
      </c>
      <c r="D1098" s="305" t="str">
        <f>IF(ISBLANK($J$1506),"",IF(ISBLANK($L$1506),"",IF(Jun!$E36&gt;=$J$1506,IF(Jun!$E36&lt;=$L$1506,IF(ISBLANK(Jun!I36),"",Jun!I36),""),"")))</f>
        <v/>
      </c>
      <c r="E1098" s="305" t="str">
        <f>IF(ISBLANK($J$1506),"",IF(ISBLANK($L$1506),"",IF(Jun!$E36&gt;=$J$1506,IF(Jun!$E36&lt;=$L$1506,IF(ISBLANK(Jun!R36),"",Jun!R36),""),"")))</f>
        <v/>
      </c>
      <c r="F1098" s="307" t="str">
        <f>IF(ISBLANK($J$1506),"",IF(ISBLANK($L$1506),"",IF(Jun!$E36&gt;=$J$1506,IF(Jun!$E36&lt;=$L$1506,IF(ISBLANK(Jun!S36),"",Jun!S36),""),"")))</f>
        <v/>
      </c>
      <c r="G1098" s="308" t="str">
        <f t="shared" si="68"/>
        <v/>
      </c>
      <c r="H1098" s="309" t="str">
        <f t="shared" si="69"/>
        <v/>
      </c>
      <c r="I1098" s="310" t="str">
        <f>IF(ISBLANK($J$1506),"",IF(ISBLANK($L$1506),"",IF(Jun!$E36&gt;=$J$1506,IF(Jun!$E36&lt;=$L$1506,COUNTIF(Jun!L36:L36,"&gt;=0"),""),"")))</f>
        <v/>
      </c>
      <c r="J1098" s="300"/>
      <c r="K1098" s="300"/>
      <c r="L1098" s="300"/>
      <c r="M1098" s="302"/>
    </row>
    <row r="1099" spans="1:13" ht="9.9499999999999993" hidden="1" customHeight="1" x14ac:dyDescent="0.2">
      <c r="A1099" s="301"/>
      <c r="B1099" s="300"/>
      <c r="C1099" s="305" t="str">
        <f>IF(ISBLANK($J$1506),"",IF(ISBLANK($L$1506),"",IF(Jun!$E37&gt;=$J$1506,IF(Jun!$E37&lt;=$L$1506,IF(ISBLANK(Jun!G37),"",Jun!G37),""),"")))</f>
        <v/>
      </c>
      <c r="D1099" s="305" t="str">
        <f>IF(ISBLANK($J$1506),"",IF(ISBLANK($L$1506),"",IF(Jun!$E37&gt;=$J$1506,IF(Jun!$E37&lt;=$L$1506,IF(ISBLANK(Jun!I37),"",Jun!I37),""),"")))</f>
        <v/>
      </c>
      <c r="E1099" s="305" t="str">
        <f>IF(ISBLANK($J$1506),"",IF(ISBLANK($L$1506),"",IF(Jun!$E37&gt;=$J$1506,IF(Jun!$E37&lt;=$L$1506,IF(ISBLANK(Jun!R37),"",Jun!R37),""),"")))</f>
        <v/>
      </c>
      <c r="F1099" s="307" t="str">
        <f>IF(ISBLANK($J$1506),"",IF(ISBLANK($L$1506),"",IF(Jun!$E37&gt;=$J$1506,IF(Jun!$E37&lt;=$L$1506,IF(ISBLANK(Jun!S37),"",Jun!S37),""),"")))</f>
        <v/>
      </c>
      <c r="G1099" s="308" t="str">
        <f t="shared" si="68"/>
        <v/>
      </c>
      <c r="H1099" s="309" t="str">
        <f t="shared" si="69"/>
        <v/>
      </c>
      <c r="I1099" s="310" t="str">
        <f>IF(ISBLANK($J$1506),"",IF(ISBLANK($L$1506),"",IF(Jun!$E37&gt;=$J$1506,IF(Jun!$E37&lt;=$L$1506,COUNTIF(Jun!L37:L37,"&gt;=0"),""),"")))</f>
        <v/>
      </c>
      <c r="J1099" s="300"/>
      <c r="K1099" s="300"/>
      <c r="L1099" s="300"/>
      <c r="M1099" s="302"/>
    </row>
    <row r="1100" spans="1:13" ht="9.9499999999999993" hidden="1" customHeight="1" x14ac:dyDescent="0.2">
      <c r="A1100" s="301"/>
      <c r="B1100" s="300"/>
      <c r="C1100" s="305" t="str">
        <f>IF(ISBLANK($J$1506),"",IF(ISBLANK($L$1506),"",IF(Jun!$E38&gt;=$J$1506,IF(Jun!$E38&lt;=$L$1506,IF(ISBLANK(Jun!G38),"",Jun!G38),""),"")))</f>
        <v/>
      </c>
      <c r="D1100" s="305" t="str">
        <f>IF(ISBLANK($J$1506),"",IF(ISBLANK($L$1506),"",IF(Jun!$E38&gt;=$J$1506,IF(Jun!$E38&lt;=$L$1506,IF(ISBLANK(Jun!I38),"",Jun!I38),""),"")))</f>
        <v/>
      </c>
      <c r="E1100" s="305" t="str">
        <f>IF(ISBLANK($J$1506),"",IF(ISBLANK($L$1506),"",IF(Jun!$E38&gt;=$J$1506,IF(Jun!$E38&lt;=$L$1506,IF(ISBLANK(Jun!R38),"",Jun!R38),""),"")))</f>
        <v/>
      </c>
      <c r="F1100" s="307" t="str">
        <f>IF(ISBLANK($J$1506),"",IF(ISBLANK($L$1506),"",IF(Jun!$E38&gt;=$J$1506,IF(Jun!$E38&lt;=$L$1506,IF(ISBLANK(Jun!S38),"",Jun!S38),""),"")))</f>
        <v/>
      </c>
      <c r="G1100" s="308" t="str">
        <f t="shared" si="68"/>
        <v/>
      </c>
      <c r="H1100" s="309" t="str">
        <f t="shared" si="69"/>
        <v/>
      </c>
      <c r="I1100" s="310" t="str">
        <f>IF(ISBLANK($J$1506),"",IF(ISBLANK($L$1506),"",IF(Jun!$E38&gt;=$J$1506,IF(Jun!$E38&lt;=$L$1506,COUNTIF(Jun!L38:L38,"&gt;=0"),""),"")))</f>
        <v/>
      </c>
      <c r="J1100" s="300"/>
      <c r="K1100" s="300"/>
      <c r="L1100" s="300"/>
      <c r="M1100" s="302"/>
    </row>
    <row r="1101" spans="1:13" ht="9.9499999999999993" hidden="1" customHeight="1" x14ac:dyDescent="0.2">
      <c r="A1101" s="301"/>
      <c r="B1101" s="300"/>
      <c r="C1101" s="305" t="str">
        <f>IF(ISBLANK($J$1506),"",IF(ISBLANK($L$1506),"",IF(Jun!$E39&gt;=$J$1506,IF(Jun!$E39&lt;=$L$1506,IF(ISBLANK(Jun!G39),"",Jun!G39),""),"")))</f>
        <v/>
      </c>
      <c r="D1101" s="305" t="str">
        <f>IF(ISBLANK($J$1506),"",IF(ISBLANK($L$1506),"",IF(Jun!$E39&gt;=$J$1506,IF(Jun!$E39&lt;=$L$1506,IF(ISBLANK(Jun!I39),"",Jun!I39),""),"")))</f>
        <v/>
      </c>
      <c r="E1101" s="305" t="str">
        <f>IF(ISBLANK($J$1506),"",IF(ISBLANK($L$1506),"",IF(Jun!$E39&gt;=$J$1506,IF(Jun!$E39&lt;=$L$1506,IF(ISBLANK(Jun!R39),"",Jun!R39),""),"")))</f>
        <v/>
      </c>
      <c r="F1101" s="307" t="str">
        <f>IF(ISBLANK($J$1506),"",IF(ISBLANK($L$1506),"",IF(Jun!$E39&gt;=$J$1506,IF(Jun!$E39&lt;=$L$1506,IF(ISBLANK(Jun!S39),"",Jun!S39),""),"")))</f>
        <v/>
      </c>
      <c r="G1101" s="308" t="str">
        <f t="shared" si="68"/>
        <v/>
      </c>
      <c r="H1101" s="309" t="str">
        <f t="shared" si="69"/>
        <v/>
      </c>
      <c r="I1101" s="310" t="str">
        <f>IF(ISBLANK($J$1506),"",IF(ISBLANK($L$1506),"",IF(Jun!$E39&gt;=$J$1506,IF(Jun!$E39&lt;=$L$1506,COUNTIF(Jun!L39:L39,"&gt;=0"),""),"")))</f>
        <v/>
      </c>
      <c r="J1101" s="300"/>
      <c r="K1101" s="300"/>
      <c r="L1101" s="300"/>
      <c r="M1101" s="302"/>
    </row>
    <row r="1102" spans="1:13" ht="9.9499999999999993" hidden="1" customHeight="1" x14ac:dyDescent="0.2">
      <c r="A1102" s="301"/>
      <c r="B1102" s="300" t="s">
        <v>346</v>
      </c>
      <c r="C1102" s="305" t="str">
        <f>IF(ISBLANK($J$1506),"",IF(ISBLANK($L$1506),"",IF(Jun!$E43&gt;=$J$1506,IF(Jun!$E43&lt;=$L$1506,IF(ISBLANK(Jun!G43),"",Jun!G43),""),"")))</f>
        <v/>
      </c>
      <c r="D1102" s="305"/>
      <c r="E1102" s="305" t="str">
        <f>IF(ISBLANK($J$1506),"",IF(ISBLANK($L$1506),"",IF(Jun!$E43&gt;=$J$1506,IF(Jun!$E43&lt;=$L$1506,IF(ISBLANK(Jun!R43),"",Jun!R43),""),"")))</f>
        <v/>
      </c>
      <c r="F1102" s="307" t="str">
        <f>IF(ISBLANK($J$1506),"",IF(ISBLANK($L$1506),"",IF(Jun!$E43&gt;=$J$1506,IF(Jun!$E43&lt;=$L$1506,IF(ISBLANK(Jun!S43),"",Jun!S43),""),"")))</f>
        <v/>
      </c>
      <c r="G1102" s="308" t="str">
        <f>IF(ISNUMBER(F1102),IF(F1102=0,"",IF(E1102=0,"",F1102/E1102)),"")</f>
        <v/>
      </c>
      <c r="H1102" s="309" t="str">
        <f>IF(ISNUMBER(G1102),IF(G1102=0,"",IF(F1102=0,"",E1102/F1102/24)),"")</f>
        <v/>
      </c>
      <c r="I1102" s="310" t="str">
        <f>IF(ISBLANK($J$1506),"",IF(ISBLANK($L$1506),"",IF(Jun!$E43&gt;=$J$1506,IF(Jun!$E43&lt;=$L$1506,COUNTIF(Jun!L43:L43,"&gt;=0"),""),"")))</f>
        <v/>
      </c>
      <c r="J1102" s="300"/>
      <c r="K1102" s="300"/>
      <c r="L1102" s="300"/>
      <c r="M1102" s="302"/>
    </row>
    <row r="1103" spans="1:13" ht="9.9499999999999993" hidden="1" customHeight="1" x14ac:dyDescent="0.2">
      <c r="A1103" s="301"/>
      <c r="B1103" s="300"/>
      <c r="C1103" s="305" t="str">
        <f>IF(ISBLANK($J$1506),"",IF(ISBLANK($L$1506),"",IF(Jun!$E44&gt;=$J$1506,IF(Jun!$E44&lt;=$L$1506,IF(ISBLANK(Jun!G44),"",Jun!G44),""),"")))</f>
        <v/>
      </c>
      <c r="D1103" s="305"/>
      <c r="E1103" s="305" t="str">
        <f>IF(ISBLANK($J$1506),"",IF(ISBLANK($L$1506),"",IF(Jun!$E44&gt;=$J$1506,IF(Jun!$E44&lt;=$L$1506,IF(ISBLANK(Jun!R44),"",Jun!R44),""),"")))</f>
        <v/>
      </c>
      <c r="F1103" s="307" t="str">
        <f>IF(ISBLANK($J$1506),"",IF(ISBLANK($L$1506),"",IF(Jun!$E44&gt;=$J$1506,IF(Jun!$E44&lt;=$L$1506,IF(ISBLANK(Jun!S44),"",Jun!S44),""),"")))</f>
        <v/>
      </c>
      <c r="G1103" s="308" t="str">
        <f t="shared" ref="G1103:G1132" si="70">IF(ISNUMBER(F1103),IF(F1103=0,"",IF(E1103=0,"",F1103/E1103)),"")</f>
        <v/>
      </c>
      <c r="H1103" s="309" t="str">
        <f t="shared" ref="H1103:H1132" si="71">IF(ISNUMBER(G1103),IF(G1103=0,"",IF(F1103=0,"",E1103/F1103/24)),"")</f>
        <v/>
      </c>
      <c r="I1103" s="310" t="str">
        <f>IF(ISBLANK($J$1506),"",IF(ISBLANK($L$1506),"",IF(Jun!$E44&gt;=$J$1506,IF(Jun!$E44&lt;=$L$1506,COUNTIF(Jun!L44:L44,"&gt;=0"),""),"")))</f>
        <v/>
      </c>
      <c r="J1103" s="300"/>
      <c r="K1103" s="300"/>
      <c r="L1103" s="300"/>
      <c r="M1103" s="302"/>
    </row>
    <row r="1104" spans="1:13" ht="9.9499999999999993" hidden="1" customHeight="1" x14ac:dyDescent="0.2">
      <c r="A1104" s="301"/>
      <c r="B1104" s="300"/>
      <c r="C1104" s="305" t="str">
        <f>IF(ISBLANK($J$1506),"",IF(ISBLANK($L$1506),"",IF(Jun!$E45&gt;=$J$1506,IF(Jun!$E45&lt;=$L$1506,IF(ISBLANK(Jun!G45),"",Jun!G45),""),"")))</f>
        <v/>
      </c>
      <c r="D1104" s="305"/>
      <c r="E1104" s="305" t="str">
        <f>IF(ISBLANK($J$1506),"",IF(ISBLANK($L$1506),"",IF(Jun!$E45&gt;=$J$1506,IF(Jun!$E45&lt;=$L$1506,IF(ISBLANK(Jun!R45),"",Jun!R45),""),"")))</f>
        <v/>
      </c>
      <c r="F1104" s="307" t="str">
        <f>IF(ISBLANK($J$1506),"",IF(ISBLANK($L$1506),"",IF(Jun!$E45&gt;=$J$1506,IF(Jun!$E45&lt;=$L$1506,IF(ISBLANK(Jun!S45),"",Jun!S45),""),"")))</f>
        <v/>
      </c>
      <c r="G1104" s="308" t="str">
        <f t="shared" si="70"/>
        <v/>
      </c>
      <c r="H1104" s="309" t="str">
        <f t="shared" si="71"/>
        <v/>
      </c>
      <c r="I1104" s="310" t="str">
        <f>IF(ISBLANK($J$1506),"",IF(ISBLANK($L$1506),"",IF(Jun!$E45&gt;=$J$1506,IF(Jun!$E45&lt;=$L$1506,COUNTIF(Jun!L45:L45,"&gt;=0"),""),"")))</f>
        <v/>
      </c>
      <c r="J1104" s="300"/>
      <c r="K1104" s="300"/>
      <c r="L1104" s="300"/>
      <c r="M1104" s="302"/>
    </row>
    <row r="1105" spans="1:13" ht="9.9499999999999993" hidden="1" customHeight="1" x14ac:dyDescent="0.2">
      <c r="A1105" s="301"/>
      <c r="B1105" s="300"/>
      <c r="C1105" s="305" t="str">
        <f>IF(ISBLANK($J$1506),"",IF(ISBLANK($L$1506),"",IF(Jun!$E46&gt;=$J$1506,IF(Jun!$E46&lt;=$L$1506,IF(ISBLANK(Jun!G46),"",Jun!G46),""),"")))</f>
        <v/>
      </c>
      <c r="D1105" s="305"/>
      <c r="E1105" s="305" t="str">
        <f>IF(ISBLANK($J$1506),"",IF(ISBLANK($L$1506),"",IF(Jun!$E46&gt;=$J$1506,IF(Jun!$E46&lt;=$L$1506,IF(ISBLANK(Jun!R46),"",Jun!R46),""),"")))</f>
        <v/>
      </c>
      <c r="F1105" s="307" t="str">
        <f>IF(ISBLANK($J$1506),"",IF(ISBLANK($L$1506),"",IF(Jun!$E46&gt;=$J$1506,IF(Jun!$E46&lt;=$L$1506,IF(ISBLANK(Jun!S46),"",Jun!S46),""),"")))</f>
        <v/>
      </c>
      <c r="G1105" s="308" t="str">
        <f t="shared" si="70"/>
        <v/>
      </c>
      <c r="H1105" s="309" t="str">
        <f t="shared" si="71"/>
        <v/>
      </c>
      <c r="I1105" s="310" t="str">
        <f>IF(ISBLANK($J$1506),"",IF(ISBLANK($L$1506),"",IF(Jun!$E46&gt;=$J$1506,IF(Jun!$E46&lt;=$L$1506,COUNTIF(Jun!L46:L46,"&gt;=0"),""),"")))</f>
        <v/>
      </c>
      <c r="J1105" s="300"/>
      <c r="K1105" s="300"/>
      <c r="L1105" s="300"/>
      <c r="M1105" s="302"/>
    </row>
    <row r="1106" spans="1:13" ht="9.9499999999999993" hidden="1" customHeight="1" x14ac:dyDescent="0.2">
      <c r="A1106" s="301"/>
      <c r="B1106" s="300"/>
      <c r="C1106" s="305" t="str">
        <f>IF(ISBLANK($J$1506),"",IF(ISBLANK($L$1506),"",IF(Jun!$E47&gt;=$J$1506,IF(Jun!$E47&lt;=$L$1506,IF(ISBLANK(Jun!G47),"",Jun!G47),""),"")))</f>
        <v/>
      </c>
      <c r="D1106" s="305"/>
      <c r="E1106" s="305" t="str">
        <f>IF(ISBLANK($J$1506),"",IF(ISBLANK($L$1506),"",IF(Jun!$E47&gt;=$J$1506,IF(Jun!$E47&lt;=$L$1506,IF(ISBLANK(Jun!R47),"",Jun!R47),""),"")))</f>
        <v/>
      </c>
      <c r="F1106" s="307" t="str">
        <f>IF(ISBLANK($J$1506),"",IF(ISBLANK($L$1506),"",IF(Jun!$E47&gt;=$J$1506,IF(Jun!$E47&lt;=$L$1506,IF(ISBLANK(Jun!S47),"",Jun!S47),""),"")))</f>
        <v/>
      </c>
      <c r="G1106" s="308" t="str">
        <f t="shared" si="70"/>
        <v/>
      </c>
      <c r="H1106" s="309" t="str">
        <f t="shared" si="71"/>
        <v/>
      </c>
      <c r="I1106" s="310" t="str">
        <f>IF(ISBLANK($J$1506),"",IF(ISBLANK($L$1506),"",IF(Jun!$E47&gt;=$J$1506,IF(Jun!$E47&lt;=$L$1506,COUNTIF(Jun!L47:L47,"&gt;=0"),""),"")))</f>
        <v/>
      </c>
      <c r="J1106" s="300"/>
      <c r="K1106" s="300"/>
      <c r="L1106" s="300"/>
      <c r="M1106" s="302"/>
    </row>
    <row r="1107" spans="1:13" ht="9.9499999999999993" hidden="1" customHeight="1" x14ac:dyDescent="0.2">
      <c r="A1107" s="301"/>
      <c r="B1107" s="300"/>
      <c r="C1107" s="305" t="str">
        <f>IF(ISBLANK($J$1506),"",IF(ISBLANK($L$1506),"",IF(Jun!$E48&gt;=$J$1506,IF(Jun!$E48&lt;=$L$1506,IF(ISBLANK(Jun!G48),"",Jun!G48),""),"")))</f>
        <v/>
      </c>
      <c r="D1107" s="305"/>
      <c r="E1107" s="305" t="str">
        <f>IF(ISBLANK($J$1506),"",IF(ISBLANK($L$1506),"",IF(Jun!$E48&gt;=$J$1506,IF(Jun!$E48&lt;=$L$1506,IF(ISBLANK(Jun!R48),"",Jun!R48),""),"")))</f>
        <v/>
      </c>
      <c r="F1107" s="307" t="str">
        <f>IF(ISBLANK($J$1506),"",IF(ISBLANK($L$1506),"",IF(Jun!$E48&gt;=$J$1506,IF(Jun!$E48&lt;=$L$1506,IF(ISBLANK(Jun!S48),"",Jun!S48),""),"")))</f>
        <v/>
      </c>
      <c r="G1107" s="308" t="str">
        <f t="shared" si="70"/>
        <v/>
      </c>
      <c r="H1107" s="309" t="str">
        <f t="shared" si="71"/>
        <v/>
      </c>
      <c r="I1107" s="310" t="str">
        <f>IF(ISBLANK($J$1506),"",IF(ISBLANK($L$1506),"",IF(Jun!$E48&gt;=$J$1506,IF(Jun!$E48&lt;=$L$1506,COUNTIF(Jun!L48:L48,"&gt;=0"),""),"")))</f>
        <v/>
      </c>
      <c r="J1107" s="300"/>
      <c r="K1107" s="300"/>
      <c r="L1107" s="300"/>
      <c r="M1107" s="302"/>
    </row>
    <row r="1108" spans="1:13" ht="9.9499999999999993" hidden="1" customHeight="1" x14ac:dyDescent="0.2">
      <c r="A1108" s="301"/>
      <c r="B1108" s="300"/>
      <c r="C1108" s="305" t="str">
        <f>IF(ISBLANK($J$1506),"",IF(ISBLANK($L$1506),"",IF(Jun!$E49&gt;=$J$1506,IF(Jun!$E49&lt;=$L$1506,IF(ISBLANK(Jun!G49),"",Jun!G49),""),"")))</f>
        <v/>
      </c>
      <c r="D1108" s="305"/>
      <c r="E1108" s="305" t="str">
        <f>IF(ISBLANK($J$1506),"",IF(ISBLANK($L$1506),"",IF(Jun!$E49&gt;=$J$1506,IF(Jun!$E49&lt;=$L$1506,IF(ISBLANK(Jun!R49),"",Jun!R49),""),"")))</f>
        <v/>
      </c>
      <c r="F1108" s="307" t="str">
        <f>IF(ISBLANK($J$1506),"",IF(ISBLANK($L$1506),"",IF(Jun!$E49&gt;=$J$1506,IF(Jun!$E49&lt;=$L$1506,IF(ISBLANK(Jun!S49),"",Jun!S49),""),"")))</f>
        <v/>
      </c>
      <c r="G1108" s="308" t="str">
        <f t="shared" si="70"/>
        <v/>
      </c>
      <c r="H1108" s="309" t="str">
        <f t="shared" si="71"/>
        <v/>
      </c>
      <c r="I1108" s="310" t="str">
        <f>IF(ISBLANK($J$1506),"",IF(ISBLANK($L$1506),"",IF(Jun!$E49&gt;=$J$1506,IF(Jun!$E49&lt;=$L$1506,COUNTIF(Jun!L49:L49,"&gt;=0"),""),"")))</f>
        <v/>
      </c>
      <c r="J1108" s="300"/>
      <c r="K1108" s="300"/>
      <c r="L1108" s="300"/>
      <c r="M1108" s="302"/>
    </row>
    <row r="1109" spans="1:13" ht="9.9499999999999993" hidden="1" customHeight="1" x14ac:dyDescent="0.2">
      <c r="A1109" s="301"/>
      <c r="B1109" s="300"/>
      <c r="C1109" s="305" t="str">
        <f>IF(ISBLANK($J$1506),"",IF(ISBLANK($L$1506),"",IF(Jun!$E50&gt;=$J$1506,IF(Jun!$E50&lt;=$L$1506,IF(ISBLANK(Jun!G50),"",Jun!G50),""),"")))</f>
        <v/>
      </c>
      <c r="D1109" s="305"/>
      <c r="E1109" s="305" t="str">
        <f>IF(ISBLANK($J$1506),"",IF(ISBLANK($L$1506),"",IF(Jun!$E50&gt;=$J$1506,IF(Jun!$E50&lt;=$L$1506,IF(ISBLANK(Jun!R50),"",Jun!R50),""),"")))</f>
        <v/>
      </c>
      <c r="F1109" s="307" t="str">
        <f>IF(ISBLANK($J$1506),"",IF(ISBLANK($L$1506),"",IF(Jun!$E50&gt;=$J$1506,IF(Jun!$E50&lt;=$L$1506,IF(ISBLANK(Jun!S50),"",Jun!S50),""),"")))</f>
        <v/>
      </c>
      <c r="G1109" s="308" t="str">
        <f t="shared" si="70"/>
        <v/>
      </c>
      <c r="H1109" s="309" t="str">
        <f t="shared" si="71"/>
        <v/>
      </c>
      <c r="I1109" s="310" t="str">
        <f>IF(ISBLANK($J$1506),"",IF(ISBLANK($L$1506),"",IF(Jun!$E50&gt;=$J$1506,IF(Jun!$E50&lt;=$L$1506,COUNTIF(Jun!L50:L50,"&gt;=0"),""),"")))</f>
        <v/>
      </c>
      <c r="J1109" s="300"/>
      <c r="K1109" s="300"/>
      <c r="L1109" s="300"/>
      <c r="M1109" s="302"/>
    </row>
    <row r="1110" spans="1:13" ht="9.9499999999999993" hidden="1" customHeight="1" x14ac:dyDescent="0.2">
      <c r="A1110" s="301"/>
      <c r="B1110" s="300"/>
      <c r="C1110" s="305" t="str">
        <f>IF(ISBLANK($J$1506),"",IF(ISBLANK($L$1506),"",IF(Jun!$E51&gt;=$J$1506,IF(Jun!$E51&lt;=$L$1506,IF(ISBLANK(Jun!G51),"",Jun!G51),""),"")))</f>
        <v/>
      </c>
      <c r="D1110" s="305"/>
      <c r="E1110" s="305" t="str">
        <f>IF(ISBLANK($J$1506),"",IF(ISBLANK($L$1506),"",IF(Jun!$E51&gt;=$J$1506,IF(Jun!$E51&lt;=$L$1506,IF(ISBLANK(Jun!R51),"",Jun!R51),""),"")))</f>
        <v/>
      </c>
      <c r="F1110" s="307" t="str">
        <f>IF(ISBLANK($J$1506),"",IF(ISBLANK($L$1506),"",IF(Jun!$E51&gt;=$J$1506,IF(Jun!$E51&lt;=$L$1506,IF(ISBLANK(Jun!S51),"",Jun!S51),""),"")))</f>
        <v/>
      </c>
      <c r="G1110" s="308" t="str">
        <f t="shared" si="70"/>
        <v/>
      </c>
      <c r="H1110" s="309" t="str">
        <f t="shared" si="71"/>
        <v/>
      </c>
      <c r="I1110" s="310" t="str">
        <f>IF(ISBLANK($J$1506),"",IF(ISBLANK($L$1506),"",IF(Jun!$E51&gt;=$J$1506,IF(Jun!$E51&lt;=$L$1506,COUNTIF(Jun!L51:L51,"&gt;=0"),""),"")))</f>
        <v/>
      </c>
      <c r="J1110" s="300"/>
      <c r="K1110" s="300"/>
      <c r="L1110" s="300"/>
      <c r="M1110" s="302"/>
    </row>
    <row r="1111" spans="1:13" ht="9.9499999999999993" hidden="1" customHeight="1" x14ac:dyDescent="0.2">
      <c r="A1111" s="301"/>
      <c r="B1111" s="300"/>
      <c r="C1111" s="305" t="str">
        <f>IF(ISBLANK($J$1506),"",IF(ISBLANK($L$1506),"",IF(Jun!$E52&gt;=$J$1506,IF(Jun!$E52&lt;=$L$1506,IF(ISBLANK(Jun!G52),"",Jun!G52),""),"")))</f>
        <v/>
      </c>
      <c r="D1111" s="305"/>
      <c r="E1111" s="305" t="str">
        <f>IF(ISBLANK($J$1506),"",IF(ISBLANK($L$1506),"",IF(Jun!$E52&gt;=$J$1506,IF(Jun!$E52&lt;=$L$1506,IF(ISBLANK(Jun!R52),"",Jun!R52),""),"")))</f>
        <v/>
      </c>
      <c r="F1111" s="307" t="str">
        <f>IF(ISBLANK($J$1506),"",IF(ISBLANK($L$1506),"",IF(Jun!$E52&gt;=$J$1506,IF(Jun!$E52&lt;=$L$1506,IF(ISBLANK(Jun!S52),"",Jun!S52),""),"")))</f>
        <v/>
      </c>
      <c r="G1111" s="308" t="str">
        <f t="shared" si="70"/>
        <v/>
      </c>
      <c r="H1111" s="309" t="str">
        <f t="shared" si="71"/>
        <v/>
      </c>
      <c r="I1111" s="310" t="str">
        <f>IF(ISBLANK($J$1506),"",IF(ISBLANK($L$1506),"",IF(Jun!$E52&gt;=$J$1506,IF(Jun!$E52&lt;=$L$1506,COUNTIF(Jun!L52:L52,"&gt;=0"),""),"")))</f>
        <v/>
      </c>
      <c r="J1111" s="300"/>
      <c r="K1111" s="300"/>
      <c r="L1111" s="300"/>
      <c r="M1111" s="302"/>
    </row>
    <row r="1112" spans="1:13" ht="9.9499999999999993" hidden="1" customHeight="1" x14ac:dyDescent="0.2">
      <c r="A1112" s="301"/>
      <c r="B1112" s="300"/>
      <c r="C1112" s="305" t="str">
        <f>IF(ISBLANK($J$1506),"",IF(ISBLANK($L$1506),"",IF(Jun!$E53&gt;=$J$1506,IF(Jun!$E53&lt;=$L$1506,IF(ISBLANK(Jun!G53),"",Jun!G53),""),"")))</f>
        <v/>
      </c>
      <c r="D1112" s="305"/>
      <c r="E1112" s="305" t="str">
        <f>IF(ISBLANK($J$1506),"",IF(ISBLANK($L$1506),"",IF(Jun!$E53&gt;=$J$1506,IF(Jun!$E53&lt;=$L$1506,IF(ISBLANK(Jun!R53),"",Jun!R53),""),"")))</f>
        <v/>
      </c>
      <c r="F1112" s="307" t="str">
        <f>IF(ISBLANK($J$1506),"",IF(ISBLANK($L$1506),"",IF(Jun!$E53&gt;=$J$1506,IF(Jun!$E53&lt;=$L$1506,IF(ISBLANK(Jun!S53),"",Jun!S53),""),"")))</f>
        <v/>
      </c>
      <c r="G1112" s="308" t="str">
        <f t="shared" si="70"/>
        <v/>
      </c>
      <c r="H1112" s="309" t="str">
        <f t="shared" si="71"/>
        <v/>
      </c>
      <c r="I1112" s="310" t="str">
        <f>IF(ISBLANK($J$1506),"",IF(ISBLANK($L$1506),"",IF(Jun!$E53&gt;=$J$1506,IF(Jun!$E53&lt;=$L$1506,COUNTIF(Jun!L53:L53,"&gt;=0"),""),"")))</f>
        <v/>
      </c>
      <c r="J1112" s="300"/>
      <c r="K1112" s="300"/>
      <c r="L1112" s="300"/>
      <c r="M1112" s="302"/>
    </row>
    <row r="1113" spans="1:13" ht="9.9499999999999993" hidden="1" customHeight="1" x14ac:dyDescent="0.2">
      <c r="A1113" s="301"/>
      <c r="B1113" s="300"/>
      <c r="C1113" s="305" t="str">
        <f>IF(ISBLANK($J$1506),"",IF(ISBLANK($L$1506),"",IF(Jun!$E54&gt;=$J$1506,IF(Jun!$E54&lt;=$L$1506,IF(ISBLANK(Jun!G54),"",Jun!G54),""),"")))</f>
        <v/>
      </c>
      <c r="D1113" s="305"/>
      <c r="E1113" s="305" t="str">
        <f>IF(ISBLANK($J$1506),"",IF(ISBLANK($L$1506),"",IF(Jun!$E54&gt;=$J$1506,IF(Jun!$E54&lt;=$L$1506,IF(ISBLANK(Jun!R54),"",Jun!R54),""),"")))</f>
        <v/>
      </c>
      <c r="F1113" s="307" t="str">
        <f>IF(ISBLANK($J$1506),"",IF(ISBLANK($L$1506),"",IF(Jun!$E54&gt;=$J$1506,IF(Jun!$E54&lt;=$L$1506,IF(ISBLANK(Jun!S54),"",Jun!S54),""),"")))</f>
        <v/>
      </c>
      <c r="G1113" s="308" t="str">
        <f t="shared" si="70"/>
        <v/>
      </c>
      <c r="H1113" s="309" t="str">
        <f t="shared" si="71"/>
        <v/>
      </c>
      <c r="I1113" s="310" t="str">
        <f>IF(ISBLANK($J$1506),"",IF(ISBLANK($L$1506),"",IF(Jun!$E54&gt;=$J$1506,IF(Jun!$E54&lt;=$L$1506,COUNTIF(Jun!L54:L54,"&gt;=0"),""),"")))</f>
        <v/>
      </c>
      <c r="J1113" s="300"/>
      <c r="K1113" s="300"/>
      <c r="L1113" s="300"/>
      <c r="M1113" s="302"/>
    </row>
    <row r="1114" spans="1:13" ht="9.9499999999999993" hidden="1" customHeight="1" x14ac:dyDescent="0.2">
      <c r="A1114" s="301"/>
      <c r="B1114" s="300"/>
      <c r="C1114" s="305" t="str">
        <f>IF(ISBLANK($J$1506),"",IF(ISBLANK($L$1506),"",IF(Jun!$E55&gt;=$J$1506,IF(Jun!$E55&lt;=$L$1506,IF(ISBLANK(Jun!G55),"",Jun!G55),""),"")))</f>
        <v/>
      </c>
      <c r="D1114" s="305"/>
      <c r="E1114" s="305" t="str">
        <f>IF(ISBLANK($J$1506),"",IF(ISBLANK($L$1506),"",IF(Jun!$E55&gt;=$J$1506,IF(Jun!$E55&lt;=$L$1506,IF(ISBLANK(Jun!R55),"",Jun!R55),""),"")))</f>
        <v/>
      </c>
      <c r="F1114" s="307" t="str">
        <f>IF(ISBLANK($J$1506),"",IF(ISBLANK($L$1506),"",IF(Jun!$E55&gt;=$J$1506,IF(Jun!$E55&lt;=$L$1506,IF(ISBLANK(Jun!S55),"",Jun!S55),""),"")))</f>
        <v/>
      </c>
      <c r="G1114" s="308" t="str">
        <f t="shared" si="70"/>
        <v/>
      </c>
      <c r="H1114" s="309" t="str">
        <f t="shared" si="71"/>
        <v/>
      </c>
      <c r="I1114" s="310" t="str">
        <f>IF(ISBLANK($J$1506),"",IF(ISBLANK($L$1506),"",IF(Jun!$E55&gt;=$J$1506,IF(Jun!$E55&lt;=$L$1506,COUNTIF(Jun!L55:L55,"&gt;=0"),""),"")))</f>
        <v/>
      </c>
      <c r="J1114" s="300"/>
      <c r="K1114" s="300"/>
      <c r="L1114" s="300"/>
      <c r="M1114" s="302"/>
    </row>
    <row r="1115" spans="1:13" ht="9.9499999999999993" hidden="1" customHeight="1" x14ac:dyDescent="0.2">
      <c r="A1115" s="301"/>
      <c r="B1115" s="300"/>
      <c r="C1115" s="305" t="str">
        <f>IF(ISBLANK($J$1506),"",IF(ISBLANK($L$1506),"",IF(Jun!$E56&gt;=$J$1506,IF(Jun!$E56&lt;=$L$1506,IF(ISBLANK(Jun!G56),"",Jun!G56),""),"")))</f>
        <v/>
      </c>
      <c r="D1115" s="305"/>
      <c r="E1115" s="305" t="str">
        <f>IF(ISBLANK($J$1506),"",IF(ISBLANK($L$1506),"",IF(Jun!$E56&gt;=$J$1506,IF(Jun!$E56&lt;=$L$1506,IF(ISBLANK(Jun!R56),"",Jun!R56),""),"")))</f>
        <v/>
      </c>
      <c r="F1115" s="307" t="str">
        <f>IF(ISBLANK($J$1506),"",IF(ISBLANK($L$1506),"",IF(Jun!$E56&gt;=$J$1506,IF(Jun!$E56&lt;=$L$1506,IF(ISBLANK(Jun!S56),"",Jun!S56),""),"")))</f>
        <v/>
      </c>
      <c r="G1115" s="308" t="str">
        <f t="shared" si="70"/>
        <v/>
      </c>
      <c r="H1115" s="309" t="str">
        <f t="shared" si="71"/>
        <v/>
      </c>
      <c r="I1115" s="310" t="str">
        <f>IF(ISBLANK($J$1506),"",IF(ISBLANK($L$1506),"",IF(Jun!$E56&gt;=$J$1506,IF(Jun!$E56&lt;=$L$1506,COUNTIF(Jun!L56:L56,"&gt;=0"),""),"")))</f>
        <v/>
      </c>
      <c r="J1115" s="300"/>
      <c r="K1115" s="300"/>
      <c r="L1115" s="300"/>
      <c r="M1115" s="302"/>
    </row>
    <row r="1116" spans="1:13" ht="9.9499999999999993" hidden="1" customHeight="1" x14ac:dyDescent="0.2">
      <c r="A1116" s="301"/>
      <c r="B1116" s="300"/>
      <c r="C1116" s="305" t="str">
        <f>IF(ISBLANK($J$1506),"",IF(ISBLANK($L$1506),"",IF(Jun!$E57&gt;=$J$1506,IF(Jun!$E57&lt;=$L$1506,IF(ISBLANK(Jun!G57),"",Jun!G57),""),"")))</f>
        <v/>
      </c>
      <c r="D1116" s="305"/>
      <c r="E1116" s="305" t="str">
        <f>IF(ISBLANK($J$1506),"",IF(ISBLANK($L$1506),"",IF(Jun!$E57&gt;=$J$1506,IF(Jun!$E57&lt;=$L$1506,IF(ISBLANK(Jun!R57),"",Jun!R57),""),"")))</f>
        <v/>
      </c>
      <c r="F1116" s="307" t="str">
        <f>IF(ISBLANK($J$1506),"",IF(ISBLANK($L$1506),"",IF(Jun!$E57&gt;=$J$1506,IF(Jun!$E57&lt;=$L$1506,IF(ISBLANK(Jun!S57),"",Jun!S57),""),"")))</f>
        <v/>
      </c>
      <c r="G1116" s="308" t="str">
        <f t="shared" si="70"/>
        <v/>
      </c>
      <c r="H1116" s="309" t="str">
        <f t="shared" si="71"/>
        <v/>
      </c>
      <c r="I1116" s="310" t="str">
        <f>IF(ISBLANK($J$1506),"",IF(ISBLANK($L$1506),"",IF(Jun!$E57&gt;=$J$1506,IF(Jun!$E57&lt;=$L$1506,COUNTIF(Jun!L57:L57,"&gt;=0"),""),"")))</f>
        <v/>
      </c>
      <c r="J1116" s="300"/>
      <c r="K1116" s="300"/>
      <c r="L1116" s="300"/>
      <c r="M1116" s="302"/>
    </row>
    <row r="1117" spans="1:13" ht="9.9499999999999993" hidden="1" customHeight="1" x14ac:dyDescent="0.2">
      <c r="A1117" s="301"/>
      <c r="B1117" s="300"/>
      <c r="C1117" s="305" t="str">
        <f>IF(ISBLANK($J$1506),"",IF(ISBLANK($L$1506),"",IF(Jun!$E58&gt;=$J$1506,IF(Jun!$E58&lt;=$L$1506,IF(ISBLANK(Jun!G58),"",Jun!G58),""),"")))</f>
        <v/>
      </c>
      <c r="D1117" s="305"/>
      <c r="E1117" s="305" t="str">
        <f>IF(ISBLANK($J$1506),"",IF(ISBLANK($L$1506),"",IF(Jun!$E58&gt;=$J$1506,IF(Jun!$E58&lt;=$L$1506,IF(ISBLANK(Jun!R58),"",Jun!R58),""),"")))</f>
        <v/>
      </c>
      <c r="F1117" s="307" t="str">
        <f>IF(ISBLANK($J$1506),"",IF(ISBLANK($L$1506),"",IF(Jun!$E58&gt;=$J$1506,IF(Jun!$E58&lt;=$L$1506,IF(ISBLANK(Jun!S58),"",Jun!S58),""),"")))</f>
        <v/>
      </c>
      <c r="G1117" s="308" t="str">
        <f t="shared" si="70"/>
        <v/>
      </c>
      <c r="H1117" s="309" t="str">
        <f t="shared" si="71"/>
        <v/>
      </c>
      <c r="I1117" s="310" t="str">
        <f>IF(ISBLANK($J$1506),"",IF(ISBLANK($L$1506),"",IF(Jun!$E58&gt;=$J$1506,IF(Jun!$E58&lt;=$L$1506,COUNTIF(Jun!L58:L58,"&gt;=0"),""),"")))</f>
        <v/>
      </c>
      <c r="J1117" s="300"/>
      <c r="K1117" s="300"/>
      <c r="L1117" s="300"/>
      <c r="M1117" s="302"/>
    </row>
    <row r="1118" spans="1:13" ht="9.9499999999999993" hidden="1" customHeight="1" x14ac:dyDescent="0.2">
      <c r="A1118" s="301"/>
      <c r="B1118" s="300"/>
      <c r="C1118" s="305" t="str">
        <f>IF(ISBLANK($J$1506),"",IF(ISBLANK($L$1506),"",IF(Jun!$E59&gt;=$J$1506,IF(Jun!$E59&lt;=$L$1506,IF(ISBLANK(Jun!G59),"",Jun!G59),""),"")))</f>
        <v/>
      </c>
      <c r="D1118" s="305"/>
      <c r="E1118" s="305" t="str">
        <f>IF(ISBLANK($J$1506),"",IF(ISBLANK($L$1506),"",IF(Jun!$E59&gt;=$J$1506,IF(Jun!$E59&lt;=$L$1506,IF(ISBLANK(Jun!R59),"",Jun!R59),""),"")))</f>
        <v/>
      </c>
      <c r="F1118" s="307" t="str">
        <f>IF(ISBLANK($J$1506),"",IF(ISBLANK($L$1506),"",IF(Jun!$E59&gt;=$J$1506,IF(Jun!$E59&lt;=$L$1506,IF(ISBLANK(Jun!S59),"",Jun!S59),""),"")))</f>
        <v/>
      </c>
      <c r="G1118" s="308" t="str">
        <f t="shared" si="70"/>
        <v/>
      </c>
      <c r="H1118" s="309" t="str">
        <f t="shared" si="71"/>
        <v/>
      </c>
      <c r="I1118" s="310" t="str">
        <f>IF(ISBLANK($J$1506),"",IF(ISBLANK($L$1506),"",IF(Jun!$E59&gt;=$J$1506,IF(Jun!$E59&lt;=$L$1506,COUNTIF(Jun!L59:L59,"&gt;=0"),""),"")))</f>
        <v/>
      </c>
      <c r="J1118" s="300"/>
      <c r="K1118" s="300"/>
      <c r="L1118" s="300"/>
      <c r="M1118" s="302"/>
    </row>
    <row r="1119" spans="1:13" ht="9.9499999999999993" hidden="1" customHeight="1" x14ac:dyDescent="0.2">
      <c r="A1119" s="301"/>
      <c r="B1119" s="300"/>
      <c r="C1119" s="305" t="str">
        <f>IF(ISBLANK($J$1506),"",IF(ISBLANK($L$1506),"",IF(Jun!$E60&gt;=$J$1506,IF(Jun!$E60&lt;=$L$1506,IF(ISBLANK(Jun!G60),"",Jun!G60),""),"")))</f>
        <v/>
      </c>
      <c r="D1119" s="305"/>
      <c r="E1119" s="305" t="str">
        <f>IF(ISBLANK($J$1506),"",IF(ISBLANK($L$1506),"",IF(Jun!$E60&gt;=$J$1506,IF(Jun!$E60&lt;=$L$1506,IF(ISBLANK(Jun!R60),"",Jun!R60),""),"")))</f>
        <v/>
      </c>
      <c r="F1119" s="307" t="str">
        <f>IF(ISBLANK($J$1506),"",IF(ISBLANK($L$1506),"",IF(Jun!$E60&gt;=$J$1506,IF(Jun!$E60&lt;=$L$1506,IF(ISBLANK(Jun!S60),"",Jun!S60),""),"")))</f>
        <v/>
      </c>
      <c r="G1119" s="308" t="str">
        <f t="shared" si="70"/>
        <v/>
      </c>
      <c r="H1119" s="309" t="str">
        <f t="shared" si="71"/>
        <v/>
      </c>
      <c r="I1119" s="310" t="str">
        <f>IF(ISBLANK($J$1506),"",IF(ISBLANK($L$1506),"",IF(Jun!$E60&gt;=$J$1506,IF(Jun!$E60&lt;=$L$1506,COUNTIF(Jun!L60:L60,"&gt;=0"),""),"")))</f>
        <v/>
      </c>
      <c r="J1119" s="300"/>
      <c r="K1119" s="300"/>
      <c r="L1119" s="300"/>
      <c r="M1119" s="302"/>
    </row>
    <row r="1120" spans="1:13" ht="9.9499999999999993" hidden="1" customHeight="1" x14ac:dyDescent="0.2">
      <c r="A1120" s="301"/>
      <c r="B1120" s="300"/>
      <c r="C1120" s="305" t="str">
        <f>IF(ISBLANK($J$1506),"",IF(ISBLANK($L$1506),"",IF(Jun!$E61&gt;=$J$1506,IF(Jun!$E61&lt;=$L$1506,IF(ISBLANK(Jun!G61),"",Jun!G61),""),"")))</f>
        <v/>
      </c>
      <c r="D1120" s="305"/>
      <c r="E1120" s="305" t="str">
        <f>IF(ISBLANK($J$1506),"",IF(ISBLANK($L$1506),"",IF(Jun!$E61&gt;=$J$1506,IF(Jun!$E61&lt;=$L$1506,IF(ISBLANK(Jun!R61),"",Jun!R61),""),"")))</f>
        <v/>
      </c>
      <c r="F1120" s="307" t="str">
        <f>IF(ISBLANK($J$1506),"",IF(ISBLANK($L$1506),"",IF(Jun!$E61&gt;=$J$1506,IF(Jun!$E61&lt;=$L$1506,IF(ISBLANK(Jun!S61),"",Jun!S61),""),"")))</f>
        <v/>
      </c>
      <c r="G1120" s="308" t="str">
        <f t="shared" si="70"/>
        <v/>
      </c>
      <c r="H1120" s="309" t="str">
        <f t="shared" si="71"/>
        <v/>
      </c>
      <c r="I1120" s="310" t="str">
        <f>IF(ISBLANK($J$1506),"",IF(ISBLANK($L$1506),"",IF(Jun!$E61&gt;=$J$1506,IF(Jun!$E61&lt;=$L$1506,COUNTIF(Jun!L61:L61,"&gt;=0"),""),"")))</f>
        <v/>
      </c>
      <c r="J1120" s="300"/>
      <c r="K1120" s="300"/>
      <c r="L1120" s="300"/>
      <c r="M1120" s="302"/>
    </row>
    <row r="1121" spans="1:13" ht="9.9499999999999993" hidden="1" customHeight="1" x14ac:dyDescent="0.2">
      <c r="A1121" s="301"/>
      <c r="B1121" s="300"/>
      <c r="C1121" s="305" t="str">
        <f>IF(ISBLANK($J$1506),"",IF(ISBLANK($L$1506),"",IF(Jun!$E62&gt;=$J$1506,IF(Jun!$E62&lt;=$L$1506,IF(ISBLANK(Jun!G62),"",Jun!G62),""),"")))</f>
        <v/>
      </c>
      <c r="D1121" s="305"/>
      <c r="E1121" s="305" t="str">
        <f>IF(ISBLANK($J$1506),"",IF(ISBLANK($L$1506),"",IF(Jun!$E62&gt;=$J$1506,IF(Jun!$E62&lt;=$L$1506,IF(ISBLANK(Jun!R62),"",Jun!R62),""),"")))</f>
        <v/>
      </c>
      <c r="F1121" s="307" t="str">
        <f>IF(ISBLANK($J$1506),"",IF(ISBLANK($L$1506),"",IF(Jun!$E62&gt;=$J$1506,IF(Jun!$E62&lt;=$L$1506,IF(ISBLANK(Jun!S62),"",Jun!S62),""),"")))</f>
        <v/>
      </c>
      <c r="G1121" s="308" t="str">
        <f t="shared" si="70"/>
        <v/>
      </c>
      <c r="H1121" s="309" t="str">
        <f t="shared" si="71"/>
        <v/>
      </c>
      <c r="I1121" s="310" t="str">
        <f>IF(ISBLANK($J$1506),"",IF(ISBLANK($L$1506),"",IF(Jun!$E62&gt;=$J$1506,IF(Jun!$E62&lt;=$L$1506,COUNTIF(Jun!L62:L62,"&gt;=0"),""),"")))</f>
        <v/>
      </c>
      <c r="J1121" s="300"/>
      <c r="K1121" s="300"/>
      <c r="L1121" s="300"/>
      <c r="M1121" s="302"/>
    </row>
    <row r="1122" spans="1:13" ht="9.9499999999999993" hidden="1" customHeight="1" x14ac:dyDescent="0.2">
      <c r="A1122" s="301"/>
      <c r="B1122" s="300"/>
      <c r="C1122" s="305" t="str">
        <f>IF(ISBLANK($J$1506),"",IF(ISBLANK($L$1506),"",IF(Jun!$E63&gt;=$J$1506,IF(Jun!$E63&lt;=$L$1506,IF(ISBLANK(Jun!G63),"",Jun!G63),""),"")))</f>
        <v/>
      </c>
      <c r="D1122" s="305"/>
      <c r="E1122" s="305" t="str">
        <f>IF(ISBLANK($J$1506),"",IF(ISBLANK($L$1506),"",IF(Jun!$E63&gt;=$J$1506,IF(Jun!$E63&lt;=$L$1506,IF(ISBLANK(Jun!R63),"",Jun!R63),""),"")))</f>
        <v/>
      </c>
      <c r="F1122" s="307" t="str">
        <f>IF(ISBLANK($J$1506),"",IF(ISBLANK($L$1506),"",IF(Jun!$E63&gt;=$J$1506,IF(Jun!$E63&lt;=$L$1506,IF(ISBLANK(Jun!S63),"",Jun!S63),""),"")))</f>
        <v/>
      </c>
      <c r="G1122" s="308" t="str">
        <f t="shared" si="70"/>
        <v/>
      </c>
      <c r="H1122" s="309" t="str">
        <f t="shared" si="71"/>
        <v/>
      </c>
      <c r="I1122" s="310" t="str">
        <f>IF(ISBLANK($J$1506),"",IF(ISBLANK($L$1506),"",IF(Jun!$E63&gt;=$J$1506,IF(Jun!$E63&lt;=$L$1506,COUNTIF(Jun!L63:L63,"&gt;=0"),""),"")))</f>
        <v/>
      </c>
      <c r="J1122" s="300"/>
      <c r="K1122" s="300"/>
      <c r="L1122" s="300"/>
      <c r="M1122" s="302"/>
    </row>
    <row r="1123" spans="1:13" ht="9.9499999999999993" hidden="1" customHeight="1" x14ac:dyDescent="0.2">
      <c r="A1123" s="301"/>
      <c r="B1123" s="300"/>
      <c r="C1123" s="305" t="str">
        <f>IF(ISBLANK($J$1506),"",IF(ISBLANK($L$1506),"",IF(Jun!$E64&gt;=$J$1506,IF(Jun!$E64&lt;=$L$1506,IF(ISBLANK(Jun!G64),"",Jun!G64),""),"")))</f>
        <v/>
      </c>
      <c r="D1123" s="305"/>
      <c r="E1123" s="305" t="str">
        <f>IF(ISBLANK($J$1506),"",IF(ISBLANK($L$1506),"",IF(Jun!$E64&gt;=$J$1506,IF(Jun!$E64&lt;=$L$1506,IF(ISBLANK(Jun!R64),"",Jun!R64),""),"")))</f>
        <v/>
      </c>
      <c r="F1123" s="307" t="str">
        <f>IF(ISBLANK($J$1506),"",IF(ISBLANK($L$1506),"",IF(Jun!$E64&gt;=$J$1506,IF(Jun!$E64&lt;=$L$1506,IF(ISBLANK(Jun!S64),"",Jun!S64),""),"")))</f>
        <v/>
      </c>
      <c r="G1123" s="308" t="str">
        <f t="shared" si="70"/>
        <v/>
      </c>
      <c r="H1123" s="309" t="str">
        <f t="shared" si="71"/>
        <v/>
      </c>
      <c r="I1123" s="310" t="str">
        <f>IF(ISBLANK($J$1506),"",IF(ISBLANK($L$1506),"",IF(Jun!$E64&gt;=$J$1506,IF(Jun!$E64&lt;=$L$1506,COUNTIF(Jun!L64:L64,"&gt;=0"),""),"")))</f>
        <v/>
      </c>
      <c r="J1123" s="300"/>
      <c r="K1123" s="300"/>
      <c r="L1123" s="300"/>
      <c r="M1123" s="302"/>
    </row>
    <row r="1124" spans="1:13" ht="9.9499999999999993" hidden="1" customHeight="1" x14ac:dyDescent="0.2">
      <c r="A1124" s="301"/>
      <c r="B1124" s="300"/>
      <c r="C1124" s="305" t="str">
        <f>IF(ISBLANK($J$1506),"",IF(ISBLANK($L$1506),"",IF(Jun!$E65&gt;=$J$1506,IF(Jun!$E65&lt;=$L$1506,IF(ISBLANK(Jun!G65),"",Jun!G65),""),"")))</f>
        <v/>
      </c>
      <c r="D1124" s="305"/>
      <c r="E1124" s="305" t="str">
        <f>IF(ISBLANK($J$1506),"",IF(ISBLANK($L$1506),"",IF(Jun!$E65&gt;=$J$1506,IF(Jun!$E65&lt;=$L$1506,IF(ISBLANK(Jun!R65),"",Jun!R65),""),"")))</f>
        <v/>
      </c>
      <c r="F1124" s="307" t="str">
        <f>IF(ISBLANK($J$1506),"",IF(ISBLANK($L$1506),"",IF(Jun!$E65&gt;=$J$1506,IF(Jun!$E65&lt;=$L$1506,IF(ISBLANK(Jun!S65),"",Jun!S65),""),"")))</f>
        <v/>
      </c>
      <c r="G1124" s="308" t="str">
        <f t="shared" si="70"/>
        <v/>
      </c>
      <c r="H1124" s="309" t="str">
        <f t="shared" si="71"/>
        <v/>
      </c>
      <c r="I1124" s="310" t="str">
        <f>IF(ISBLANK($J$1506),"",IF(ISBLANK($L$1506),"",IF(Jun!$E65&gt;=$J$1506,IF(Jun!$E65&lt;=$L$1506,COUNTIF(Jun!L65:L65,"&gt;=0"),""),"")))</f>
        <v/>
      </c>
      <c r="J1124" s="300"/>
      <c r="K1124" s="300"/>
      <c r="L1124" s="300"/>
      <c r="M1124" s="302"/>
    </row>
    <row r="1125" spans="1:13" ht="9.9499999999999993" hidden="1" customHeight="1" x14ac:dyDescent="0.2">
      <c r="A1125" s="301"/>
      <c r="B1125" s="300"/>
      <c r="C1125" s="305" t="str">
        <f>IF(ISBLANK($J$1506),"",IF(ISBLANK($L$1506),"",IF(Jun!$E66&gt;=$J$1506,IF(Jun!$E66&lt;=$L$1506,IF(ISBLANK(Jun!G66),"",Jun!G66),""),"")))</f>
        <v/>
      </c>
      <c r="D1125" s="305"/>
      <c r="E1125" s="305" t="str">
        <f>IF(ISBLANK($J$1506),"",IF(ISBLANK($L$1506),"",IF(Jun!$E66&gt;=$J$1506,IF(Jun!$E66&lt;=$L$1506,IF(ISBLANK(Jun!R66),"",Jun!R66),""),"")))</f>
        <v/>
      </c>
      <c r="F1125" s="307" t="str">
        <f>IF(ISBLANK($J$1506),"",IF(ISBLANK($L$1506),"",IF(Jun!$E66&gt;=$J$1506,IF(Jun!$E66&lt;=$L$1506,IF(ISBLANK(Jun!S66),"",Jun!S66),""),"")))</f>
        <v/>
      </c>
      <c r="G1125" s="308" t="str">
        <f t="shared" si="70"/>
        <v/>
      </c>
      <c r="H1125" s="309" t="str">
        <f t="shared" si="71"/>
        <v/>
      </c>
      <c r="I1125" s="310" t="str">
        <f>IF(ISBLANK($J$1506),"",IF(ISBLANK($L$1506),"",IF(Jun!$E66&gt;=$J$1506,IF(Jun!$E66&lt;=$L$1506,COUNTIF(Jun!L66:L66,"&gt;=0"),""),"")))</f>
        <v/>
      </c>
      <c r="J1125" s="300"/>
      <c r="K1125" s="300"/>
      <c r="L1125" s="300"/>
      <c r="M1125" s="302"/>
    </row>
    <row r="1126" spans="1:13" ht="9.9499999999999993" hidden="1" customHeight="1" x14ac:dyDescent="0.2">
      <c r="A1126" s="301"/>
      <c r="B1126" s="300"/>
      <c r="C1126" s="305" t="str">
        <f>IF(ISBLANK($J$1506),"",IF(ISBLANK($L$1506),"",IF(Jun!$E67&gt;=$J$1506,IF(Jun!$E67&lt;=$L$1506,IF(ISBLANK(Jun!G67),"",Jun!G67),""),"")))</f>
        <v/>
      </c>
      <c r="D1126" s="305"/>
      <c r="E1126" s="305" t="str">
        <f>IF(ISBLANK($J$1506),"",IF(ISBLANK($L$1506),"",IF(Jun!$E67&gt;=$J$1506,IF(Jun!$E67&lt;=$L$1506,IF(ISBLANK(Jun!R67),"",Jun!R67),""),"")))</f>
        <v/>
      </c>
      <c r="F1126" s="307" t="str">
        <f>IF(ISBLANK($J$1506),"",IF(ISBLANK($L$1506),"",IF(Jun!$E67&gt;=$J$1506,IF(Jun!$E67&lt;=$L$1506,IF(ISBLANK(Jun!S67),"",Jun!S67),""),"")))</f>
        <v/>
      </c>
      <c r="G1126" s="308" t="str">
        <f t="shared" si="70"/>
        <v/>
      </c>
      <c r="H1126" s="309" t="str">
        <f t="shared" si="71"/>
        <v/>
      </c>
      <c r="I1126" s="310" t="str">
        <f>IF(ISBLANK($J$1506),"",IF(ISBLANK($L$1506),"",IF(Jun!$E67&gt;=$J$1506,IF(Jun!$E67&lt;=$L$1506,COUNTIF(Jun!L67:L67,"&gt;=0"),""),"")))</f>
        <v/>
      </c>
      <c r="J1126" s="300"/>
      <c r="K1126" s="300"/>
      <c r="L1126" s="300"/>
      <c r="M1126" s="302"/>
    </row>
    <row r="1127" spans="1:13" ht="9.9499999999999993" hidden="1" customHeight="1" x14ac:dyDescent="0.2">
      <c r="A1127" s="301"/>
      <c r="B1127" s="300"/>
      <c r="C1127" s="305" t="str">
        <f>IF(ISBLANK($J$1506),"",IF(ISBLANK($L$1506),"",IF(Jun!$E68&gt;=$J$1506,IF(Jun!$E68&lt;=$L$1506,IF(ISBLANK(Jun!G68),"",Jun!G68),""),"")))</f>
        <v/>
      </c>
      <c r="D1127" s="305"/>
      <c r="E1127" s="305" t="str">
        <f>IF(ISBLANK($J$1506),"",IF(ISBLANK($L$1506),"",IF(Jun!$E68&gt;=$J$1506,IF(Jun!$E68&lt;=$L$1506,IF(ISBLANK(Jun!R68),"",Jun!R68),""),"")))</f>
        <v/>
      </c>
      <c r="F1127" s="307" t="str">
        <f>IF(ISBLANK($J$1506),"",IF(ISBLANK($L$1506),"",IF(Jun!$E68&gt;=$J$1506,IF(Jun!$E68&lt;=$L$1506,IF(ISBLANK(Jun!S68),"",Jun!S68),""),"")))</f>
        <v/>
      </c>
      <c r="G1127" s="308" t="str">
        <f t="shared" si="70"/>
        <v/>
      </c>
      <c r="H1127" s="309" t="str">
        <f t="shared" si="71"/>
        <v/>
      </c>
      <c r="I1127" s="310" t="str">
        <f>IF(ISBLANK($J$1506),"",IF(ISBLANK($L$1506),"",IF(Jun!$E68&gt;=$J$1506,IF(Jun!$E68&lt;=$L$1506,COUNTIF(Jun!L68:L68,"&gt;=0"),""),"")))</f>
        <v/>
      </c>
      <c r="J1127" s="300"/>
      <c r="K1127" s="300"/>
      <c r="L1127" s="300"/>
      <c r="M1127" s="302"/>
    </row>
    <row r="1128" spans="1:13" ht="9.9499999999999993" hidden="1" customHeight="1" x14ac:dyDescent="0.2">
      <c r="A1128" s="301"/>
      <c r="B1128" s="300"/>
      <c r="C1128" s="305" t="str">
        <f>IF(ISBLANK($J$1506),"",IF(ISBLANK($L$1506),"",IF(Jun!$E69&gt;=$J$1506,IF(Jun!$E69&lt;=$L$1506,IF(ISBLANK(Jun!G69),"",Jun!G69),""),"")))</f>
        <v/>
      </c>
      <c r="D1128" s="305"/>
      <c r="E1128" s="305" t="str">
        <f>IF(ISBLANK($J$1506),"",IF(ISBLANK($L$1506),"",IF(Jun!$E69&gt;=$J$1506,IF(Jun!$E69&lt;=$L$1506,IF(ISBLANK(Jun!R69),"",Jun!R69),""),"")))</f>
        <v/>
      </c>
      <c r="F1128" s="307" t="str">
        <f>IF(ISBLANK($J$1506),"",IF(ISBLANK($L$1506),"",IF(Jun!$E69&gt;=$J$1506,IF(Jun!$E69&lt;=$L$1506,IF(ISBLANK(Jun!S69),"",Jun!S69),""),"")))</f>
        <v/>
      </c>
      <c r="G1128" s="308" t="str">
        <f t="shared" si="70"/>
        <v/>
      </c>
      <c r="H1128" s="309" t="str">
        <f t="shared" si="71"/>
        <v/>
      </c>
      <c r="I1128" s="310" t="str">
        <f>IF(ISBLANK($J$1506),"",IF(ISBLANK($L$1506),"",IF(Jun!$E69&gt;=$J$1506,IF(Jun!$E69&lt;=$L$1506,COUNTIF(Jun!L69:L69,"&gt;=0"),""),"")))</f>
        <v/>
      </c>
      <c r="J1128" s="300"/>
      <c r="K1128" s="300"/>
      <c r="L1128" s="300"/>
      <c r="M1128" s="302"/>
    </row>
    <row r="1129" spans="1:13" ht="9.9499999999999993" hidden="1" customHeight="1" x14ac:dyDescent="0.2">
      <c r="A1129" s="301"/>
      <c r="B1129" s="300"/>
      <c r="C1129" s="305" t="str">
        <f>IF(ISBLANK($J$1506),"",IF(ISBLANK($L$1506),"",IF(Jun!$E70&gt;=$J$1506,IF(Jun!$E70&lt;=$L$1506,IF(ISBLANK(Jun!G70),"",Jun!G70),""),"")))</f>
        <v/>
      </c>
      <c r="D1129" s="305"/>
      <c r="E1129" s="305" t="str">
        <f>IF(ISBLANK($J$1506),"",IF(ISBLANK($L$1506),"",IF(Jun!$E70&gt;=$J$1506,IF(Jun!$E70&lt;=$L$1506,IF(ISBLANK(Jun!R70),"",Jun!R70),""),"")))</f>
        <v/>
      </c>
      <c r="F1129" s="307" t="str">
        <f>IF(ISBLANK($J$1506),"",IF(ISBLANK($L$1506),"",IF(Jun!$E70&gt;=$J$1506,IF(Jun!$E70&lt;=$L$1506,IF(ISBLANK(Jun!S70),"",Jun!S70),""),"")))</f>
        <v/>
      </c>
      <c r="G1129" s="308" t="str">
        <f t="shared" si="70"/>
        <v/>
      </c>
      <c r="H1129" s="309" t="str">
        <f t="shared" si="71"/>
        <v/>
      </c>
      <c r="I1129" s="310" t="str">
        <f>IF(ISBLANK($J$1506),"",IF(ISBLANK($L$1506),"",IF(Jun!$E70&gt;=$J$1506,IF(Jun!$E70&lt;=$L$1506,COUNTIF(Jun!L70:L70,"&gt;=0"),""),"")))</f>
        <v/>
      </c>
      <c r="J1129" s="300"/>
      <c r="K1129" s="300"/>
      <c r="L1129" s="300"/>
      <c r="M1129" s="302"/>
    </row>
    <row r="1130" spans="1:13" ht="9.9499999999999993" hidden="1" customHeight="1" x14ac:dyDescent="0.2">
      <c r="A1130" s="301"/>
      <c r="B1130" s="300"/>
      <c r="C1130" s="305" t="str">
        <f>IF(ISBLANK($J$1506),"",IF(ISBLANK($L$1506),"",IF(Jun!$E71&gt;=$J$1506,IF(Jun!$E71&lt;=$L$1506,IF(ISBLANK(Jun!G71),"",Jun!G71),""),"")))</f>
        <v/>
      </c>
      <c r="D1130" s="305"/>
      <c r="E1130" s="305" t="str">
        <f>IF(ISBLANK($J$1506),"",IF(ISBLANK($L$1506),"",IF(Jun!$E71&gt;=$J$1506,IF(Jun!$E71&lt;=$L$1506,IF(ISBLANK(Jun!R71),"",Jun!R71),""),"")))</f>
        <v/>
      </c>
      <c r="F1130" s="307" t="str">
        <f>IF(ISBLANK($J$1506),"",IF(ISBLANK($L$1506),"",IF(Jun!$E71&gt;=$J$1506,IF(Jun!$E71&lt;=$L$1506,IF(ISBLANK(Jun!S71),"",Jun!S71),""),"")))</f>
        <v/>
      </c>
      <c r="G1130" s="308" t="str">
        <f t="shared" si="70"/>
        <v/>
      </c>
      <c r="H1130" s="309" t="str">
        <f t="shared" si="71"/>
        <v/>
      </c>
      <c r="I1130" s="310" t="str">
        <f>IF(ISBLANK($J$1506),"",IF(ISBLANK($L$1506),"",IF(Jun!$E71&gt;=$J$1506,IF(Jun!$E71&lt;=$L$1506,COUNTIF(Jun!L71:L71,"&gt;=0"),""),"")))</f>
        <v/>
      </c>
      <c r="J1130" s="300"/>
      <c r="K1130" s="300"/>
      <c r="L1130" s="300"/>
      <c r="M1130" s="302"/>
    </row>
    <row r="1131" spans="1:13" ht="9.9499999999999993" hidden="1" customHeight="1" x14ac:dyDescent="0.2">
      <c r="A1131" s="301"/>
      <c r="B1131" s="300"/>
      <c r="C1131" s="305" t="str">
        <f>IF(ISBLANK($J$1506),"",IF(ISBLANK($L$1506),"",IF(Jun!$E72&gt;=$J$1506,IF(Jun!$E72&lt;=$L$1506,IF(ISBLANK(Jun!G72),"",Jun!G72),""),"")))</f>
        <v/>
      </c>
      <c r="D1131" s="305"/>
      <c r="E1131" s="305" t="str">
        <f>IF(ISBLANK($J$1506),"",IF(ISBLANK($L$1506),"",IF(Jun!$E72&gt;=$J$1506,IF(Jun!$E72&lt;=$L$1506,IF(ISBLANK(Jun!R72),"",Jun!R72),""),"")))</f>
        <v/>
      </c>
      <c r="F1131" s="307" t="str">
        <f>IF(ISBLANK($J$1506),"",IF(ISBLANK($L$1506),"",IF(Jun!$E72&gt;=$J$1506,IF(Jun!$E72&lt;=$L$1506,IF(ISBLANK(Jun!S72),"",Jun!S72),""),"")))</f>
        <v/>
      </c>
      <c r="G1131" s="308" t="str">
        <f t="shared" si="70"/>
        <v/>
      </c>
      <c r="H1131" s="309" t="str">
        <f t="shared" si="71"/>
        <v/>
      </c>
      <c r="I1131" s="310" t="str">
        <f>IF(ISBLANK($J$1506),"",IF(ISBLANK($L$1506),"",IF(Jun!$E72&gt;=$J$1506,IF(Jun!$E72&lt;=$L$1506,COUNTIF(Jun!L72:L72,"&gt;=0"),""),"")))</f>
        <v/>
      </c>
      <c r="J1131" s="300"/>
      <c r="K1131" s="300"/>
      <c r="L1131" s="300"/>
      <c r="M1131" s="302"/>
    </row>
    <row r="1132" spans="1:13" ht="9.9499999999999993" hidden="1" customHeight="1" x14ac:dyDescent="0.2">
      <c r="A1132" s="301"/>
      <c r="B1132" s="300"/>
      <c r="C1132" s="305" t="str">
        <f>IF(ISBLANK($J$1506),"",IF(ISBLANK($L$1506),"",IF(Jun!$E73&gt;=$J$1506,IF(Jun!$E73&lt;=$L$1506,IF(ISBLANK(Jun!G73),"",Jun!G73),""),"")))</f>
        <v/>
      </c>
      <c r="D1132" s="305"/>
      <c r="E1132" s="305" t="str">
        <f>IF(ISBLANK($J$1506),"",IF(ISBLANK($L$1506),"",IF(Jun!$E73&gt;=$J$1506,IF(Jun!$E73&lt;=$L$1506,IF(ISBLANK(Jun!R73),"",Jun!R73),""),"")))</f>
        <v/>
      </c>
      <c r="F1132" s="307" t="str">
        <f>IF(ISBLANK($J$1506),"",IF(ISBLANK($L$1506),"",IF(Jun!$E73&gt;=$J$1506,IF(Jun!$E73&lt;=$L$1506,IF(ISBLANK(Jun!S73),"",Jun!S73),""),"")))</f>
        <v/>
      </c>
      <c r="G1132" s="308" t="str">
        <f t="shared" si="70"/>
        <v/>
      </c>
      <c r="H1132" s="309" t="str">
        <f t="shared" si="71"/>
        <v/>
      </c>
      <c r="I1132" s="310" t="str">
        <f>IF(ISBLANK($J$1506),"",IF(ISBLANK($L$1506),"",IF(Jun!$E73&gt;=$J$1506,IF(Jun!$E73&lt;=$L$1506,COUNTIF(Jun!L73:L73,"&gt;=0"),""),"")))</f>
        <v/>
      </c>
      <c r="J1132" s="300"/>
      <c r="K1132" s="300"/>
      <c r="L1132" s="300"/>
      <c r="M1132" s="302"/>
    </row>
    <row r="1133" spans="1:13" ht="9.9499999999999993" hidden="1" customHeight="1" x14ac:dyDescent="0.2">
      <c r="A1133" s="301"/>
      <c r="B1133" s="300" t="s">
        <v>129</v>
      </c>
      <c r="C1133" s="305" t="str">
        <f>IF(ISBLANK($J$1506),"",IF(ISBLANK($L$1506),"",IF(Jul!$E9&gt;=$J$1506,IF(Jul!$E9&lt;=$L$1506,IF(ISBLANK(Jul!G9),"",Jul!G9),""),"")))</f>
        <v/>
      </c>
      <c r="D1133" s="305" t="str">
        <f>IF(ISBLANK($J$1506),"",IF(ISBLANK($L$1506),"",IF(Jul!$E9&gt;=$J$1506,IF(Jul!$E9&lt;=$L$1506,IF(ISBLANK(Jul!I9),"",Jul!I9),""),"")))</f>
        <v/>
      </c>
      <c r="E1133" s="305" t="str">
        <f>IF(ISBLANK($J$1506),"",IF(ISBLANK($L$1506),"",IF(Jul!$E9&gt;=$J$1506,IF(Jul!$E9&lt;=$L$1506,IF(ISBLANK(Jul!R9),"",Jul!R9),""),"")))</f>
        <v/>
      </c>
      <c r="F1133" s="307" t="str">
        <f>IF(ISBLANK($J$1506),"",IF(ISBLANK($L$1506),"",IF(Jul!$E9&gt;=$J$1506,IF(Jul!$E9&lt;=$L$1506,IF(ISBLANK(Jul!S9),"",Jul!S9),""),"")))</f>
        <v/>
      </c>
      <c r="G1133" s="308" t="str">
        <f>IF(ISNUMBER(F1133),IF(F1133=0,"",IF(E1133=0,"",F1133/E1133)),"")</f>
        <v/>
      </c>
      <c r="H1133" s="309" t="str">
        <f>IF(ISNUMBER(G1133),IF(G1133=0,"",IF(F1133=0,"",E1133/F1133/24)),"")</f>
        <v/>
      </c>
      <c r="I1133" s="310" t="str">
        <f>IF(ISBLANK($J$1506),"",IF(ISBLANK($L$1506),"",IF(Jul!$E9&gt;=$J$1506,IF(Jul!$E9&lt;=$L$1506,COUNTIF(Jul!L9:L9,"&gt;=0"),""),"")))</f>
        <v/>
      </c>
      <c r="J1133" s="300"/>
      <c r="K1133" s="300"/>
      <c r="L1133" s="300"/>
      <c r="M1133" s="302"/>
    </row>
    <row r="1134" spans="1:13" ht="9.9499999999999993" hidden="1" customHeight="1" x14ac:dyDescent="0.2">
      <c r="A1134" s="301"/>
      <c r="B1134" s="300"/>
      <c r="C1134" s="305" t="str">
        <f>IF(ISBLANK($J$1506),"",IF(ISBLANK($L$1506),"",IF(Jul!$E10&gt;=$J$1506,IF(Jul!$E10&lt;=$L$1506,IF(ISBLANK(Jul!G10),"",Jul!G10),""),"")))</f>
        <v/>
      </c>
      <c r="D1134" s="305" t="str">
        <f>IF(ISBLANK($J$1506),"",IF(ISBLANK($L$1506),"",IF(Jul!$E10&gt;=$J$1506,IF(Jul!$E10&lt;=$L$1506,IF(ISBLANK(Jul!I10),"",Jul!I10),""),"")))</f>
        <v/>
      </c>
      <c r="E1134" s="305" t="str">
        <f>IF(ISBLANK($J$1506),"",IF(ISBLANK($L$1506),"",IF(Jul!$E10&gt;=$J$1506,IF(Jul!$E10&lt;=$L$1506,IF(ISBLANK(Jul!R10),"",Jul!R10),""),"")))</f>
        <v/>
      </c>
      <c r="F1134" s="307" t="str">
        <f>IF(ISBLANK($J$1506),"",IF(ISBLANK($L$1506),"",IF(Jul!$E10&gt;=$J$1506,IF(Jul!$E10&lt;=$L$1506,IF(ISBLANK(Jul!S10),"",Jul!S10),""),"")))</f>
        <v/>
      </c>
      <c r="G1134" s="308" t="str">
        <f t="shared" ref="G1134:G1163" si="72">IF(ISNUMBER(F1134),IF(F1134=0,"",IF(E1134=0,"",F1134/E1134)),"")</f>
        <v/>
      </c>
      <c r="H1134" s="309" t="str">
        <f t="shared" ref="H1134:H1163" si="73">IF(ISNUMBER(G1134),IF(G1134=0,"",IF(F1134=0,"",E1134/F1134/24)),"")</f>
        <v/>
      </c>
      <c r="I1134" s="310" t="str">
        <f>IF(ISBLANK($J$1506),"",IF(ISBLANK($L$1506),"",IF(Jul!$E10&gt;=$J$1506,IF(Jul!$E10&lt;=$L$1506,COUNTIF(Jul!L10:L10,"&gt;=0"),""),"")))</f>
        <v/>
      </c>
      <c r="J1134" s="300"/>
      <c r="K1134" s="300"/>
      <c r="L1134" s="300"/>
      <c r="M1134" s="302"/>
    </row>
    <row r="1135" spans="1:13" ht="9.9499999999999993" hidden="1" customHeight="1" x14ac:dyDescent="0.2">
      <c r="A1135" s="301"/>
      <c r="B1135" s="300"/>
      <c r="C1135" s="305" t="str">
        <f>IF(ISBLANK($J$1506),"",IF(ISBLANK($L$1506),"",IF(Jul!$E11&gt;=$J$1506,IF(Jul!$E11&lt;=$L$1506,IF(ISBLANK(Jul!G11),"",Jul!G11),""),"")))</f>
        <v/>
      </c>
      <c r="D1135" s="305" t="str">
        <f>IF(ISBLANK($J$1506),"",IF(ISBLANK($L$1506),"",IF(Jul!$E11&gt;=$J$1506,IF(Jul!$E11&lt;=$L$1506,IF(ISBLANK(Jul!I11),"",Jul!I11),""),"")))</f>
        <v/>
      </c>
      <c r="E1135" s="305" t="str">
        <f>IF(ISBLANK($J$1506),"",IF(ISBLANK($L$1506),"",IF(Jul!$E11&gt;=$J$1506,IF(Jul!$E11&lt;=$L$1506,IF(ISBLANK(Jul!R11),"",Jul!R11),""),"")))</f>
        <v/>
      </c>
      <c r="F1135" s="307" t="str">
        <f>IF(ISBLANK($J$1506),"",IF(ISBLANK($L$1506),"",IF(Jul!$E11&gt;=$J$1506,IF(Jul!$E11&lt;=$L$1506,IF(ISBLANK(Jul!S11),"",Jul!S11),""),"")))</f>
        <v/>
      </c>
      <c r="G1135" s="308" t="str">
        <f t="shared" si="72"/>
        <v/>
      </c>
      <c r="H1135" s="309" t="str">
        <f t="shared" si="73"/>
        <v/>
      </c>
      <c r="I1135" s="310" t="str">
        <f>IF(ISBLANK($J$1506),"",IF(ISBLANK($L$1506),"",IF(Jul!$E11&gt;=$J$1506,IF(Jul!$E11&lt;=$L$1506,COUNTIF(Jul!L11:L11,"&gt;=0"),""),"")))</f>
        <v/>
      </c>
      <c r="J1135" s="300"/>
      <c r="K1135" s="300"/>
      <c r="L1135" s="300"/>
      <c r="M1135" s="302"/>
    </row>
    <row r="1136" spans="1:13" ht="9.9499999999999993" hidden="1" customHeight="1" x14ac:dyDescent="0.2">
      <c r="A1136" s="301"/>
      <c r="B1136" s="300"/>
      <c r="C1136" s="305" t="str">
        <f>IF(ISBLANK($J$1506),"",IF(ISBLANK($L$1506),"",IF(Jul!$E12&gt;=$J$1506,IF(Jul!$E12&lt;=$L$1506,IF(ISBLANK(Jul!G12),"",Jul!G12),""),"")))</f>
        <v/>
      </c>
      <c r="D1136" s="305" t="str">
        <f>IF(ISBLANK($J$1506),"",IF(ISBLANK($L$1506),"",IF(Jul!$E12&gt;=$J$1506,IF(Jul!$E12&lt;=$L$1506,IF(ISBLANK(Jul!I12),"",Jul!I12),""),"")))</f>
        <v/>
      </c>
      <c r="E1136" s="305" t="str">
        <f>IF(ISBLANK($J$1506),"",IF(ISBLANK($L$1506),"",IF(Jul!$E12&gt;=$J$1506,IF(Jul!$E12&lt;=$L$1506,IF(ISBLANK(Jul!R12),"",Jul!R12),""),"")))</f>
        <v/>
      </c>
      <c r="F1136" s="307" t="str">
        <f>IF(ISBLANK($J$1506),"",IF(ISBLANK($L$1506),"",IF(Jul!$E12&gt;=$J$1506,IF(Jul!$E12&lt;=$L$1506,IF(ISBLANK(Jul!S12),"",Jul!S12),""),"")))</f>
        <v/>
      </c>
      <c r="G1136" s="308" t="str">
        <f t="shared" si="72"/>
        <v/>
      </c>
      <c r="H1136" s="309" t="str">
        <f t="shared" si="73"/>
        <v/>
      </c>
      <c r="I1136" s="310" t="str">
        <f>IF(ISBLANK($J$1506),"",IF(ISBLANK($L$1506),"",IF(Jul!$E12&gt;=$J$1506,IF(Jul!$E12&lt;=$L$1506,COUNTIF(Jul!L12:L12,"&gt;=0"),""),"")))</f>
        <v/>
      </c>
      <c r="J1136" s="300"/>
      <c r="K1136" s="300"/>
      <c r="L1136" s="300"/>
      <c r="M1136" s="302"/>
    </row>
    <row r="1137" spans="1:13" ht="9.9499999999999993" hidden="1" customHeight="1" x14ac:dyDescent="0.2">
      <c r="A1137" s="301"/>
      <c r="B1137" s="300"/>
      <c r="C1137" s="305" t="str">
        <f>IF(ISBLANK($J$1506),"",IF(ISBLANK($L$1506),"",IF(Jul!$E13&gt;=$J$1506,IF(Jul!$E13&lt;=$L$1506,IF(ISBLANK(Jul!G13),"",Jul!G13),""),"")))</f>
        <v/>
      </c>
      <c r="D1137" s="305" t="str">
        <f>IF(ISBLANK($J$1506),"",IF(ISBLANK($L$1506),"",IF(Jul!$E13&gt;=$J$1506,IF(Jul!$E13&lt;=$L$1506,IF(ISBLANK(Jul!I13),"",Jul!I13),""),"")))</f>
        <v/>
      </c>
      <c r="E1137" s="305" t="str">
        <f>IF(ISBLANK($J$1506),"",IF(ISBLANK($L$1506),"",IF(Jul!$E13&gt;=$J$1506,IF(Jul!$E13&lt;=$L$1506,IF(ISBLANK(Jul!R13),"",Jul!R13),""),"")))</f>
        <v/>
      </c>
      <c r="F1137" s="307" t="str">
        <f>IF(ISBLANK($J$1506),"",IF(ISBLANK($L$1506),"",IF(Jul!$E13&gt;=$J$1506,IF(Jul!$E13&lt;=$L$1506,IF(ISBLANK(Jul!S13),"",Jul!S13),""),"")))</f>
        <v/>
      </c>
      <c r="G1137" s="308" t="str">
        <f t="shared" si="72"/>
        <v/>
      </c>
      <c r="H1137" s="309" t="str">
        <f t="shared" si="73"/>
        <v/>
      </c>
      <c r="I1137" s="310" t="str">
        <f>IF(ISBLANK($J$1506),"",IF(ISBLANK($L$1506),"",IF(Jul!$E13&gt;=$J$1506,IF(Jul!$E13&lt;=$L$1506,COUNTIF(Jul!L13:L13,"&gt;=0"),""),"")))</f>
        <v/>
      </c>
      <c r="J1137" s="300"/>
      <c r="K1137" s="300"/>
      <c r="L1137" s="300"/>
      <c r="M1137" s="302"/>
    </row>
    <row r="1138" spans="1:13" ht="9.9499999999999993" hidden="1" customHeight="1" x14ac:dyDescent="0.2">
      <c r="A1138" s="301"/>
      <c r="B1138" s="300"/>
      <c r="C1138" s="305" t="str">
        <f>IF(ISBLANK($J$1506),"",IF(ISBLANK($L$1506),"",IF(Jul!$E14&gt;=$J$1506,IF(Jul!$E14&lt;=$L$1506,IF(ISBLANK(Jul!G14),"",Jul!G14),""),"")))</f>
        <v/>
      </c>
      <c r="D1138" s="305" t="str">
        <f>IF(ISBLANK($J$1506),"",IF(ISBLANK($L$1506),"",IF(Jul!$E14&gt;=$J$1506,IF(Jul!$E14&lt;=$L$1506,IF(ISBLANK(Jul!I14),"",Jul!I14),""),"")))</f>
        <v/>
      </c>
      <c r="E1138" s="305" t="str">
        <f>IF(ISBLANK($J$1506),"",IF(ISBLANK($L$1506),"",IF(Jul!$E14&gt;=$J$1506,IF(Jul!$E14&lt;=$L$1506,IF(ISBLANK(Jul!R14),"",Jul!R14),""),"")))</f>
        <v/>
      </c>
      <c r="F1138" s="307" t="str">
        <f>IF(ISBLANK($J$1506),"",IF(ISBLANK($L$1506),"",IF(Jul!$E14&gt;=$J$1506,IF(Jul!$E14&lt;=$L$1506,IF(ISBLANK(Jul!S14),"",Jul!S14),""),"")))</f>
        <v/>
      </c>
      <c r="G1138" s="308" t="str">
        <f t="shared" si="72"/>
        <v/>
      </c>
      <c r="H1138" s="309" t="str">
        <f t="shared" si="73"/>
        <v/>
      </c>
      <c r="I1138" s="310" t="str">
        <f>IF(ISBLANK($J$1506),"",IF(ISBLANK($L$1506),"",IF(Jul!$E14&gt;=$J$1506,IF(Jul!$E14&lt;=$L$1506,COUNTIF(Jul!L14:L14,"&gt;=0"),""),"")))</f>
        <v/>
      </c>
      <c r="J1138" s="300"/>
      <c r="K1138" s="300"/>
      <c r="L1138" s="300"/>
      <c r="M1138" s="302"/>
    </row>
    <row r="1139" spans="1:13" ht="9.9499999999999993" hidden="1" customHeight="1" x14ac:dyDescent="0.2">
      <c r="A1139" s="301"/>
      <c r="B1139" s="300"/>
      <c r="C1139" s="305" t="str">
        <f>IF(ISBLANK($J$1506),"",IF(ISBLANK($L$1506),"",IF(Jul!$E15&gt;=$J$1506,IF(Jul!$E15&lt;=$L$1506,IF(ISBLANK(Jul!G15),"",Jul!G15),""),"")))</f>
        <v/>
      </c>
      <c r="D1139" s="305" t="str">
        <f>IF(ISBLANK($J$1506),"",IF(ISBLANK($L$1506),"",IF(Jul!$E15&gt;=$J$1506,IF(Jul!$E15&lt;=$L$1506,IF(ISBLANK(Jul!I15),"",Jul!I15),""),"")))</f>
        <v/>
      </c>
      <c r="E1139" s="305" t="str">
        <f>IF(ISBLANK($J$1506),"",IF(ISBLANK($L$1506),"",IF(Jul!$E15&gt;=$J$1506,IF(Jul!$E15&lt;=$L$1506,IF(ISBLANK(Jul!R15),"",Jul!R15),""),"")))</f>
        <v/>
      </c>
      <c r="F1139" s="307" t="str">
        <f>IF(ISBLANK($J$1506),"",IF(ISBLANK($L$1506),"",IF(Jul!$E15&gt;=$J$1506,IF(Jul!$E15&lt;=$L$1506,IF(ISBLANK(Jul!S15),"",Jul!S15),""),"")))</f>
        <v/>
      </c>
      <c r="G1139" s="308" t="str">
        <f t="shared" si="72"/>
        <v/>
      </c>
      <c r="H1139" s="309" t="str">
        <f t="shared" si="73"/>
        <v/>
      </c>
      <c r="I1139" s="310" t="str">
        <f>IF(ISBLANK($J$1506),"",IF(ISBLANK($L$1506),"",IF(Jul!$E15&gt;=$J$1506,IF(Jul!$E15&lt;=$L$1506,COUNTIF(Jul!L15:L15,"&gt;=0"),""),"")))</f>
        <v/>
      </c>
      <c r="J1139" s="300"/>
      <c r="K1139" s="300"/>
      <c r="L1139" s="300"/>
      <c r="M1139" s="302"/>
    </row>
    <row r="1140" spans="1:13" ht="9.9499999999999993" hidden="1" customHeight="1" x14ac:dyDescent="0.2">
      <c r="A1140" s="301"/>
      <c r="B1140" s="300"/>
      <c r="C1140" s="305" t="str">
        <f>IF(ISBLANK($J$1506),"",IF(ISBLANK($L$1506),"",IF(Jul!$E16&gt;=$J$1506,IF(Jul!$E16&lt;=$L$1506,IF(ISBLANK(Jul!G16),"",Jul!G16),""),"")))</f>
        <v/>
      </c>
      <c r="D1140" s="305" t="str">
        <f>IF(ISBLANK($J$1506),"",IF(ISBLANK($L$1506),"",IF(Jul!$E16&gt;=$J$1506,IF(Jul!$E16&lt;=$L$1506,IF(ISBLANK(Jul!I16),"",Jul!I16),""),"")))</f>
        <v/>
      </c>
      <c r="E1140" s="305" t="str">
        <f>IF(ISBLANK($J$1506),"",IF(ISBLANK($L$1506),"",IF(Jul!$E16&gt;=$J$1506,IF(Jul!$E16&lt;=$L$1506,IF(ISBLANK(Jul!R16),"",Jul!R16),""),"")))</f>
        <v/>
      </c>
      <c r="F1140" s="307" t="str">
        <f>IF(ISBLANK($J$1506),"",IF(ISBLANK($L$1506),"",IF(Jul!$E16&gt;=$J$1506,IF(Jul!$E16&lt;=$L$1506,IF(ISBLANK(Jul!S16),"",Jul!S16),""),"")))</f>
        <v/>
      </c>
      <c r="G1140" s="308" t="str">
        <f t="shared" si="72"/>
        <v/>
      </c>
      <c r="H1140" s="309" t="str">
        <f t="shared" si="73"/>
        <v/>
      </c>
      <c r="I1140" s="310" t="str">
        <f>IF(ISBLANK($J$1506),"",IF(ISBLANK($L$1506),"",IF(Jul!$E16&gt;=$J$1506,IF(Jul!$E16&lt;=$L$1506,COUNTIF(Jul!L16:L16,"&gt;=0"),""),"")))</f>
        <v/>
      </c>
      <c r="J1140" s="300"/>
      <c r="K1140" s="300"/>
      <c r="L1140" s="300"/>
      <c r="M1140" s="302"/>
    </row>
    <row r="1141" spans="1:13" ht="9.9499999999999993" hidden="1" customHeight="1" x14ac:dyDescent="0.2">
      <c r="A1141" s="301"/>
      <c r="B1141" s="300"/>
      <c r="C1141" s="305" t="str">
        <f>IF(ISBLANK($J$1506),"",IF(ISBLANK($L$1506),"",IF(Jul!$E17&gt;=$J$1506,IF(Jul!$E17&lt;=$L$1506,IF(ISBLANK(Jul!G17),"",Jul!G17),""),"")))</f>
        <v/>
      </c>
      <c r="D1141" s="305" t="str">
        <f>IF(ISBLANK($J$1506),"",IF(ISBLANK($L$1506),"",IF(Jul!$E17&gt;=$J$1506,IF(Jul!$E17&lt;=$L$1506,IF(ISBLANK(Jul!I17),"",Jul!I17),""),"")))</f>
        <v/>
      </c>
      <c r="E1141" s="305" t="str">
        <f>IF(ISBLANK($J$1506),"",IF(ISBLANK($L$1506),"",IF(Jul!$E17&gt;=$J$1506,IF(Jul!$E17&lt;=$L$1506,IF(ISBLANK(Jul!R17),"",Jul!R17),""),"")))</f>
        <v/>
      </c>
      <c r="F1141" s="307" t="str">
        <f>IF(ISBLANK($J$1506),"",IF(ISBLANK($L$1506),"",IF(Jul!$E17&gt;=$J$1506,IF(Jul!$E17&lt;=$L$1506,IF(ISBLANK(Jul!S17),"",Jul!S17),""),"")))</f>
        <v/>
      </c>
      <c r="G1141" s="308" t="str">
        <f t="shared" si="72"/>
        <v/>
      </c>
      <c r="H1141" s="309" t="str">
        <f t="shared" si="73"/>
        <v/>
      </c>
      <c r="I1141" s="310" t="str">
        <f>IF(ISBLANK($J$1506),"",IF(ISBLANK($L$1506),"",IF(Jul!$E17&gt;=$J$1506,IF(Jul!$E17&lt;=$L$1506,COUNTIF(Jul!L17:L17,"&gt;=0"),""),"")))</f>
        <v/>
      </c>
      <c r="J1141" s="300"/>
      <c r="K1141" s="300"/>
      <c r="L1141" s="300"/>
      <c r="M1141" s="302"/>
    </row>
    <row r="1142" spans="1:13" ht="9.9499999999999993" hidden="1" customHeight="1" x14ac:dyDescent="0.2">
      <c r="A1142" s="301"/>
      <c r="B1142" s="300"/>
      <c r="C1142" s="305" t="str">
        <f>IF(ISBLANK($J$1506),"",IF(ISBLANK($L$1506),"",IF(Jul!$E18&gt;=$J$1506,IF(Jul!$E18&lt;=$L$1506,IF(ISBLANK(Jul!G18),"",Jul!G18),""),"")))</f>
        <v/>
      </c>
      <c r="D1142" s="305" t="str">
        <f>IF(ISBLANK($J$1506),"",IF(ISBLANK($L$1506),"",IF(Jul!$E18&gt;=$J$1506,IF(Jul!$E18&lt;=$L$1506,IF(ISBLANK(Jul!I18),"",Jul!I18),""),"")))</f>
        <v/>
      </c>
      <c r="E1142" s="305" t="str">
        <f>IF(ISBLANK($J$1506),"",IF(ISBLANK($L$1506),"",IF(Jul!$E18&gt;=$J$1506,IF(Jul!$E18&lt;=$L$1506,IF(ISBLANK(Jul!R18),"",Jul!R18),""),"")))</f>
        <v/>
      </c>
      <c r="F1142" s="307" t="str">
        <f>IF(ISBLANK($J$1506),"",IF(ISBLANK($L$1506),"",IF(Jul!$E18&gt;=$J$1506,IF(Jul!$E18&lt;=$L$1506,IF(ISBLANK(Jul!S18),"",Jul!S18),""),"")))</f>
        <v/>
      </c>
      <c r="G1142" s="308" t="str">
        <f t="shared" si="72"/>
        <v/>
      </c>
      <c r="H1142" s="309" t="str">
        <f t="shared" si="73"/>
        <v/>
      </c>
      <c r="I1142" s="310" t="str">
        <f>IF(ISBLANK($J$1506),"",IF(ISBLANK($L$1506),"",IF(Jul!$E18&gt;=$J$1506,IF(Jul!$E18&lt;=$L$1506,COUNTIF(Jul!L18:L18,"&gt;=0"),""),"")))</f>
        <v/>
      </c>
      <c r="J1142" s="300"/>
      <c r="K1142" s="300"/>
      <c r="L1142" s="300"/>
      <c r="M1142" s="302"/>
    </row>
    <row r="1143" spans="1:13" ht="9.9499999999999993" hidden="1" customHeight="1" x14ac:dyDescent="0.2">
      <c r="A1143" s="301"/>
      <c r="B1143" s="300"/>
      <c r="C1143" s="305" t="str">
        <f>IF(ISBLANK($J$1506),"",IF(ISBLANK($L$1506),"",IF(Jul!$E19&gt;=$J$1506,IF(Jul!$E19&lt;=$L$1506,IF(ISBLANK(Jul!G19),"",Jul!G19),""),"")))</f>
        <v/>
      </c>
      <c r="D1143" s="305" t="str">
        <f>IF(ISBLANK($J$1506),"",IF(ISBLANK($L$1506),"",IF(Jul!$E19&gt;=$J$1506,IF(Jul!$E19&lt;=$L$1506,IF(ISBLANK(Jul!I19),"",Jul!I19),""),"")))</f>
        <v/>
      </c>
      <c r="E1143" s="305" t="str">
        <f>IF(ISBLANK($J$1506),"",IF(ISBLANK($L$1506),"",IF(Jul!$E19&gt;=$J$1506,IF(Jul!$E19&lt;=$L$1506,IF(ISBLANK(Jul!R19),"",Jul!R19),""),"")))</f>
        <v/>
      </c>
      <c r="F1143" s="307" t="str">
        <f>IF(ISBLANK($J$1506),"",IF(ISBLANK($L$1506),"",IF(Jul!$E19&gt;=$J$1506,IF(Jul!$E19&lt;=$L$1506,IF(ISBLANK(Jul!S19),"",Jul!S19),""),"")))</f>
        <v/>
      </c>
      <c r="G1143" s="308" t="str">
        <f t="shared" si="72"/>
        <v/>
      </c>
      <c r="H1143" s="309" t="str">
        <f t="shared" si="73"/>
        <v/>
      </c>
      <c r="I1143" s="310" t="str">
        <f>IF(ISBLANK($J$1506),"",IF(ISBLANK($L$1506),"",IF(Jul!$E19&gt;=$J$1506,IF(Jul!$E19&lt;=$L$1506,COUNTIF(Jul!L19:L19,"&gt;=0"),""),"")))</f>
        <v/>
      </c>
      <c r="J1143" s="300"/>
      <c r="K1143" s="300"/>
      <c r="L1143" s="300"/>
      <c r="M1143" s="302"/>
    </row>
    <row r="1144" spans="1:13" ht="9.9499999999999993" hidden="1" customHeight="1" x14ac:dyDescent="0.2">
      <c r="A1144" s="301"/>
      <c r="B1144" s="300"/>
      <c r="C1144" s="305" t="str">
        <f>IF(ISBLANK($J$1506),"",IF(ISBLANK($L$1506),"",IF(Jul!$E20&gt;=$J$1506,IF(Jul!$E20&lt;=$L$1506,IF(ISBLANK(Jul!G20),"",Jul!G20),""),"")))</f>
        <v/>
      </c>
      <c r="D1144" s="305" t="str">
        <f>IF(ISBLANK($J$1506),"",IF(ISBLANK($L$1506),"",IF(Jul!$E20&gt;=$J$1506,IF(Jul!$E20&lt;=$L$1506,IF(ISBLANK(Jul!I20),"",Jul!I20),""),"")))</f>
        <v/>
      </c>
      <c r="E1144" s="305" t="str">
        <f>IF(ISBLANK($J$1506),"",IF(ISBLANK($L$1506),"",IF(Jul!$E20&gt;=$J$1506,IF(Jul!$E20&lt;=$L$1506,IF(ISBLANK(Jul!R20),"",Jul!R20),""),"")))</f>
        <v/>
      </c>
      <c r="F1144" s="307" t="str">
        <f>IF(ISBLANK($J$1506),"",IF(ISBLANK($L$1506),"",IF(Jul!$E20&gt;=$J$1506,IF(Jul!$E20&lt;=$L$1506,IF(ISBLANK(Jul!S20),"",Jul!S20),""),"")))</f>
        <v/>
      </c>
      <c r="G1144" s="308" t="str">
        <f t="shared" si="72"/>
        <v/>
      </c>
      <c r="H1144" s="309" t="str">
        <f t="shared" si="73"/>
        <v/>
      </c>
      <c r="I1144" s="310" t="str">
        <f>IF(ISBLANK($J$1506),"",IF(ISBLANK($L$1506),"",IF(Jul!$E20&gt;=$J$1506,IF(Jul!$E20&lt;=$L$1506,COUNTIF(Jul!L20:L20,"&gt;=0"),""),"")))</f>
        <v/>
      </c>
      <c r="J1144" s="300"/>
      <c r="K1144" s="300"/>
      <c r="L1144" s="300"/>
      <c r="M1144" s="302"/>
    </row>
    <row r="1145" spans="1:13" ht="9.9499999999999993" hidden="1" customHeight="1" x14ac:dyDescent="0.2">
      <c r="A1145" s="301"/>
      <c r="B1145" s="300"/>
      <c r="C1145" s="305" t="str">
        <f>IF(ISBLANK($J$1506),"",IF(ISBLANK($L$1506),"",IF(Jul!$E21&gt;=$J$1506,IF(Jul!$E21&lt;=$L$1506,IF(ISBLANK(Jul!G21),"",Jul!G21),""),"")))</f>
        <v/>
      </c>
      <c r="D1145" s="305" t="str">
        <f>IF(ISBLANK($J$1506),"",IF(ISBLANK($L$1506),"",IF(Jul!$E21&gt;=$J$1506,IF(Jul!$E21&lt;=$L$1506,IF(ISBLANK(Jul!I21),"",Jul!I21),""),"")))</f>
        <v/>
      </c>
      <c r="E1145" s="305" t="str">
        <f>IF(ISBLANK($J$1506),"",IF(ISBLANK($L$1506),"",IF(Jul!$E21&gt;=$J$1506,IF(Jul!$E21&lt;=$L$1506,IF(ISBLANK(Jul!R21),"",Jul!R21),""),"")))</f>
        <v/>
      </c>
      <c r="F1145" s="307" t="str">
        <f>IF(ISBLANK($J$1506),"",IF(ISBLANK($L$1506),"",IF(Jul!$E21&gt;=$J$1506,IF(Jul!$E21&lt;=$L$1506,IF(ISBLANK(Jul!S21),"",Jul!S21),""),"")))</f>
        <v/>
      </c>
      <c r="G1145" s="308" t="str">
        <f t="shared" si="72"/>
        <v/>
      </c>
      <c r="H1145" s="309" t="str">
        <f t="shared" si="73"/>
        <v/>
      </c>
      <c r="I1145" s="310" t="str">
        <f>IF(ISBLANK($J$1506),"",IF(ISBLANK($L$1506),"",IF(Jul!$E21&gt;=$J$1506,IF(Jul!$E21&lt;=$L$1506,COUNTIF(Jul!L21:L21,"&gt;=0"),""),"")))</f>
        <v/>
      </c>
      <c r="J1145" s="300"/>
      <c r="K1145" s="300"/>
      <c r="L1145" s="300"/>
      <c r="M1145" s="302"/>
    </row>
    <row r="1146" spans="1:13" ht="9.9499999999999993" hidden="1" customHeight="1" x14ac:dyDescent="0.2">
      <c r="A1146" s="301"/>
      <c r="B1146" s="300"/>
      <c r="C1146" s="305" t="str">
        <f>IF(ISBLANK($J$1506),"",IF(ISBLANK($L$1506),"",IF(Jul!$E22&gt;=$J$1506,IF(Jul!$E22&lt;=$L$1506,IF(ISBLANK(Jul!G22),"",Jul!G22),""),"")))</f>
        <v/>
      </c>
      <c r="D1146" s="305" t="str">
        <f>IF(ISBLANK($J$1506),"",IF(ISBLANK($L$1506),"",IF(Jul!$E22&gt;=$J$1506,IF(Jul!$E22&lt;=$L$1506,IF(ISBLANK(Jul!I22),"",Jul!I22),""),"")))</f>
        <v/>
      </c>
      <c r="E1146" s="305" t="str">
        <f>IF(ISBLANK($J$1506),"",IF(ISBLANK($L$1506),"",IF(Jul!$E22&gt;=$J$1506,IF(Jul!$E22&lt;=$L$1506,IF(ISBLANK(Jul!R22),"",Jul!R22),""),"")))</f>
        <v/>
      </c>
      <c r="F1146" s="307" t="str">
        <f>IF(ISBLANK($J$1506),"",IF(ISBLANK($L$1506),"",IF(Jul!$E22&gt;=$J$1506,IF(Jul!$E22&lt;=$L$1506,IF(ISBLANK(Jul!S22),"",Jul!S22),""),"")))</f>
        <v/>
      </c>
      <c r="G1146" s="308" t="str">
        <f t="shared" si="72"/>
        <v/>
      </c>
      <c r="H1146" s="309" t="str">
        <f t="shared" si="73"/>
        <v/>
      </c>
      <c r="I1146" s="310" t="str">
        <f>IF(ISBLANK($J$1506),"",IF(ISBLANK($L$1506),"",IF(Jul!$E22&gt;=$J$1506,IF(Jul!$E22&lt;=$L$1506,COUNTIF(Jul!L22:L22,"&gt;=0"),""),"")))</f>
        <v/>
      </c>
      <c r="J1146" s="300"/>
      <c r="K1146" s="300"/>
      <c r="L1146" s="300"/>
      <c r="M1146" s="302"/>
    </row>
    <row r="1147" spans="1:13" ht="9.9499999999999993" hidden="1" customHeight="1" x14ac:dyDescent="0.2">
      <c r="A1147" s="301"/>
      <c r="B1147" s="300"/>
      <c r="C1147" s="305" t="str">
        <f>IF(ISBLANK($J$1506),"",IF(ISBLANK($L$1506),"",IF(Jul!$E23&gt;=$J$1506,IF(Jul!$E23&lt;=$L$1506,IF(ISBLANK(Jul!G23),"",Jul!G23),""),"")))</f>
        <v/>
      </c>
      <c r="D1147" s="305" t="str">
        <f>IF(ISBLANK($J$1506),"",IF(ISBLANK($L$1506),"",IF(Jul!$E23&gt;=$J$1506,IF(Jul!$E23&lt;=$L$1506,IF(ISBLANK(Jul!I23),"",Jul!I23),""),"")))</f>
        <v/>
      </c>
      <c r="E1147" s="305" t="str">
        <f>IF(ISBLANK($J$1506),"",IF(ISBLANK($L$1506),"",IF(Jul!$E23&gt;=$J$1506,IF(Jul!$E23&lt;=$L$1506,IF(ISBLANK(Jul!R23),"",Jul!R23),""),"")))</f>
        <v/>
      </c>
      <c r="F1147" s="307" t="str">
        <f>IF(ISBLANK($J$1506),"",IF(ISBLANK($L$1506),"",IF(Jul!$E23&gt;=$J$1506,IF(Jul!$E23&lt;=$L$1506,IF(ISBLANK(Jul!S23),"",Jul!S23),""),"")))</f>
        <v/>
      </c>
      <c r="G1147" s="308" t="str">
        <f t="shared" si="72"/>
        <v/>
      </c>
      <c r="H1147" s="309" t="str">
        <f t="shared" si="73"/>
        <v/>
      </c>
      <c r="I1147" s="310" t="str">
        <f>IF(ISBLANK($J$1506),"",IF(ISBLANK($L$1506),"",IF(Jul!$E23&gt;=$J$1506,IF(Jul!$E23&lt;=$L$1506,COUNTIF(Jul!L23:L23,"&gt;=0"),""),"")))</f>
        <v/>
      </c>
      <c r="J1147" s="300"/>
      <c r="K1147" s="300"/>
      <c r="L1147" s="300"/>
      <c r="M1147" s="302"/>
    </row>
    <row r="1148" spans="1:13" ht="9.9499999999999993" hidden="1" customHeight="1" x14ac:dyDescent="0.2">
      <c r="A1148" s="301"/>
      <c r="B1148" s="300"/>
      <c r="C1148" s="305" t="str">
        <f>IF(ISBLANK($J$1506),"",IF(ISBLANK($L$1506),"",IF(Jul!$E24&gt;=$J$1506,IF(Jul!$E24&lt;=$L$1506,IF(ISBLANK(Jul!G24),"",Jul!G24),""),"")))</f>
        <v/>
      </c>
      <c r="D1148" s="305" t="str">
        <f>IF(ISBLANK($J$1506),"",IF(ISBLANK($L$1506),"",IF(Jul!$E24&gt;=$J$1506,IF(Jul!$E24&lt;=$L$1506,IF(ISBLANK(Jul!I24),"",Jul!I24),""),"")))</f>
        <v/>
      </c>
      <c r="E1148" s="305" t="str">
        <f>IF(ISBLANK($J$1506),"",IF(ISBLANK($L$1506),"",IF(Jul!$E24&gt;=$J$1506,IF(Jul!$E24&lt;=$L$1506,IF(ISBLANK(Jul!R24),"",Jul!R24),""),"")))</f>
        <v/>
      </c>
      <c r="F1148" s="307" t="str">
        <f>IF(ISBLANK($J$1506),"",IF(ISBLANK($L$1506),"",IF(Jul!$E24&gt;=$J$1506,IF(Jul!$E24&lt;=$L$1506,IF(ISBLANK(Jul!S24),"",Jul!S24),""),"")))</f>
        <v/>
      </c>
      <c r="G1148" s="308" t="str">
        <f t="shared" si="72"/>
        <v/>
      </c>
      <c r="H1148" s="309" t="str">
        <f t="shared" si="73"/>
        <v/>
      </c>
      <c r="I1148" s="310" t="str">
        <f>IF(ISBLANK($J$1506),"",IF(ISBLANK($L$1506),"",IF(Jul!$E24&gt;=$J$1506,IF(Jul!$E24&lt;=$L$1506,COUNTIF(Jul!L24:L24,"&gt;=0"),""),"")))</f>
        <v/>
      </c>
      <c r="J1148" s="300"/>
      <c r="K1148" s="300"/>
      <c r="L1148" s="300"/>
      <c r="M1148" s="302"/>
    </row>
    <row r="1149" spans="1:13" ht="9.9499999999999993" hidden="1" customHeight="1" x14ac:dyDescent="0.2">
      <c r="A1149" s="301"/>
      <c r="B1149" s="300"/>
      <c r="C1149" s="305" t="str">
        <f>IF(ISBLANK($J$1506),"",IF(ISBLANK($L$1506),"",IF(Jul!$E25&gt;=$J$1506,IF(Jul!$E25&lt;=$L$1506,IF(ISBLANK(Jul!G25),"",Jul!G25),""),"")))</f>
        <v/>
      </c>
      <c r="D1149" s="305" t="str">
        <f>IF(ISBLANK($J$1506),"",IF(ISBLANK($L$1506),"",IF(Jul!$E25&gt;=$J$1506,IF(Jul!$E25&lt;=$L$1506,IF(ISBLANK(Jul!I25),"",Jul!I25),""),"")))</f>
        <v/>
      </c>
      <c r="E1149" s="305" t="str">
        <f>IF(ISBLANK($J$1506),"",IF(ISBLANK($L$1506),"",IF(Jul!$E25&gt;=$J$1506,IF(Jul!$E25&lt;=$L$1506,IF(ISBLANK(Jul!R25),"",Jul!R25),""),"")))</f>
        <v/>
      </c>
      <c r="F1149" s="307" t="str">
        <f>IF(ISBLANK($J$1506),"",IF(ISBLANK($L$1506),"",IF(Jul!$E25&gt;=$J$1506,IF(Jul!$E25&lt;=$L$1506,IF(ISBLANK(Jul!S25),"",Jul!S25),""),"")))</f>
        <v/>
      </c>
      <c r="G1149" s="308" t="str">
        <f t="shared" si="72"/>
        <v/>
      </c>
      <c r="H1149" s="309" t="str">
        <f t="shared" si="73"/>
        <v/>
      </c>
      <c r="I1149" s="310" t="str">
        <f>IF(ISBLANK($J$1506),"",IF(ISBLANK($L$1506),"",IF(Jul!$E25&gt;=$J$1506,IF(Jul!$E25&lt;=$L$1506,COUNTIF(Jul!L25:L25,"&gt;=0"),""),"")))</f>
        <v/>
      </c>
      <c r="J1149" s="300"/>
      <c r="K1149" s="300"/>
      <c r="L1149" s="300"/>
      <c r="M1149" s="302"/>
    </row>
    <row r="1150" spans="1:13" ht="9.9499999999999993" hidden="1" customHeight="1" x14ac:dyDescent="0.2">
      <c r="A1150" s="301"/>
      <c r="B1150" s="300"/>
      <c r="C1150" s="305" t="str">
        <f>IF(ISBLANK($J$1506),"",IF(ISBLANK($L$1506),"",IF(Jul!$E26&gt;=$J$1506,IF(Jul!$E26&lt;=$L$1506,IF(ISBLANK(Jul!G26),"",Jul!G26),""),"")))</f>
        <v/>
      </c>
      <c r="D1150" s="305" t="str">
        <f>IF(ISBLANK($J$1506),"",IF(ISBLANK($L$1506),"",IF(Jul!$E26&gt;=$J$1506,IF(Jul!$E26&lt;=$L$1506,IF(ISBLANK(Jul!I26),"",Jul!I26),""),"")))</f>
        <v/>
      </c>
      <c r="E1150" s="305" t="str">
        <f>IF(ISBLANK($J$1506),"",IF(ISBLANK($L$1506),"",IF(Jul!$E26&gt;=$J$1506,IF(Jul!$E26&lt;=$L$1506,IF(ISBLANK(Jul!R26),"",Jul!R26),""),"")))</f>
        <v/>
      </c>
      <c r="F1150" s="307" t="str">
        <f>IF(ISBLANK($J$1506),"",IF(ISBLANK($L$1506),"",IF(Jul!$E26&gt;=$J$1506,IF(Jul!$E26&lt;=$L$1506,IF(ISBLANK(Jul!S26),"",Jul!S26),""),"")))</f>
        <v/>
      </c>
      <c r="G1150" s="308" t="str">
        <f t="shared" si="72"/>
        <v/>
      </c>
      <c r="H1150" s="309" t="str">
        <f t="shared" si="73"/>
        <v/>
      </c>
      <c r="I1150" s="310" t="str">
        <f>IF(ISBLANK($J$1506),"",IF(ISBLANK($L$1506),"",IF(Jul!$E26&gt;=$J$1506,IF(Jul!$E26&lt;=$L$1506,COUNTIF(Jul!L26:L26,"&gt;=0"),""),"")))</f>
        <v/>
      </c>
      <c r="J1150" s="300"/>
      <c r="K1150" s="300"/>
      <c r="L1150" s="300"/>
      <c r="M1150" s="302"/>
    </row>
    <row r="1151" spans="1:13" ht="9.9499999999999993" hidden="1" customHeight="1" x14ac:dyDescent="0.2">
      <c r="A1151" s="301"/>
      <c r="B1151" s="300"/>
      <c r="C1151" s="305" t="str">
        <f>IF(ISBLANK($J$1506),"",IF(ISBLANK($L$1506),"",IF(Jul!$E27&gt;=$J$1506,IF(Jul!$E27&lt;=$L$1506,IF(ISBLANK(Jul!G27),"",Jul!G27),""),"")))</f>
        <v/>
      </c>
      <c r="D1151" s="305" t="str">
        <f>IF(ISBLANK($J$1506),"",IF(ISBLANK($L$1506),"",IF(Jul!$E27&gt;=$J$1506,IF(Jul!$E27&lt;=$L$1506,IF(ISBLANK(Jul!I27),"",Jul!I27),""),"")))</f>
        <v/>
      </c>
      <c r="E1151" s="305" t="str">
        <f>IF(ISBLANK($J$1506),"",IF(ISBLANK($L$1506),"",IF(Jul!$E27&gt;=$J$1506,IF(Jul!$E27&lt;=$L$1506,IF(ISBLANK(Jul!R27),"",Jul!R27),""),"")))</f>
        <v/>
      </c>
      <c r="F1151" s="307" t="str">
        <f>IF(ISBLANK($J$1506),"",IF(ISBLANK($L$1506),"",IF(Jul!$E27&gt;=$J$1506,IF(Jul!$E27&lt;=$L$1506,IF(ISBLANK(Jul!S27),"",Jul!S27),""),"")))</f>
        <v/>
      </c>
      <c r="G1151" s="308" t="str">
        <f t="shared" si="72"/>
        <v/>
      </c>
      <c r="H1151" s="309" t="str">
        <f t="shared" si="73"/>
        <v/>
      </c>
      <c r="I1151" s="310" t="str">
        <f>IF(ISBLANK($J$1506),"",IF(ISBLANK($L$1506),"",IF(Jul!$E27&gt;=$J$1506,IF(Jul!$E27&lt;=$L$1506,COUNTIF(Jul!L27:L27,"&gt;=0"),""),"")))</f>
        <v/>
      </c>
      <c r="J1151" s="300"/>
      <c r="K1151" s="300"/>
      <c r="L1151" s="300"/>
      <c r="M1151" s="302"/>
    </row>
    <row r="1152" spans="1:13" ht="9.9499999999999993" hidden="1" customHeight="1" x14ac:dyDescent="0.2">
      <c r="A1152" s="301"/>
      <c r="B1152" s="300"/>
      <c r="C1152" s="305" t="str">
        <f>IF(ISBLANK($J$1506),"",IF(ISBLANK($L$1506),"",IF(Jul!$E28&gt;=$J$1506,IF(Jul!$E28&lt;=$L$1506,IF(ISBLANK(Jul!G28),"",Jul!G28),""),"")))</f>
        <v/>
      </c>
      <c r="D1152" s="305" t="str">
        <f>IF(ISBLANK($J$1506),"",IF(ISBLANK($L$1506),"",IF(Jul!$E28&gt;=$J$1506,IF(Jul!$E28&lt;=$L$1506,IF(ISBLANK(Jul!I28),"",Jul!I28),""),"")))</f>
        <v/>
      </c>
      <c r="E1152" s="305" t="str">
        <f>IF(ISBLANK($J$1506),"",IF(ISBLANK($L$1506),"",IF(Jul!$E28&gt;=$J$1506,IF(Jul!$E28&lt;=$L$1506,IF(ISBLANK(Jul!R28),"",Jul!R28),""),"")))</f>
        <v/>
      </c>
      <c r="F1152" s="307" t="str">
        <f>IF(ISBLANK($J$1506),"",IF(ISBLANK($L$1506),"",IF(Jul!$E28&gt;=$J$1506,IF(Jul!$E28&lt;=$L$1506,IF(ISBLANK(Jul!S28),"",Jul!S28),""),"")))</f>
        <v/>
      </c>
      <c r="G1152" s="308" t="str">
        <f t="shared" si="72"/>
        <v/>
      </c>
      <c r="H1152" s="309" t="str">
        <f t="shared" si="73"/>
        <v/>
      </c>
      <c r="I1152" s="310" t="str">
        <f>IF(ISBLANK($J$1506),"",IF(ISBLANK($L$1506),"",IF(Jul!$E28&gt;=$J$1506,IF(Jul!$E28&lt;=$L$1506,COUNTIF(Jul!L28:L28,"&gt;=0"),""),"")))</f>
        <v/>
      </c>
      <c r="J1152" s="300"/>
      <c r="K1152" s="300"/>
      <c r="L1152" s="300"/>
      <c r="M1152" s="302"/>
    </row>
    <row r="1153" spans="1:13" ht="9.9499999999999993" hidden="1" customHeight="1" x14ac:dyDescent="0.2">
      <c r="A1153" s="301"/>
      <c r="B1153" s="300"/>
      <c r="C1153" s="305" t="str">
        <f>IF(ISBLANK($J$1506),"",IF(ISBLANK($L$1506),"",IF(Jul!$E29&gt;=$J$1506,IF(Jul!$E29&lt;=$L$1506,IF(ISBLANK(Jul!G29),"",Jul!G29),""),"")))</f>
        <v/>
      </c>
      <c r="D1153" s="305" t="str">
        <f>IF(ISBLANK($J$1506),"",IF(ISBLANK($L$1506),"",IF(Jul!$E29&gt;=$J$1506,IF(Jul!$E29&lt;=$L$1506,IF(ISBLANK(Jul!I29),"",Jul!I29),""),"")))</f>
        <v/>
      </c>
      <c r="E1153" s="305" t="str">
        <f>IF(ISBLANK($J$1506),"",IF(ISBLANK($L$1506),"",IF(Jul!$E29&gt;=$J$1506,IF(Jul!$E29&lt;=$L$1506,IF(ISBLANK(Jul!R29),"",Jul!R29),""),"")))</f>
        <v/>
      </c>
      <c r="F1153" s="307" t="str">
        <f>IF(ISBLANK($J$1506),"",IF(ISBLANK($L$1506),"",IF(Jul!$E29&gt;=$J$1506,IF(Jul!$E29&lt;=$L$1506,IF(ISBLANK(Jul!S29),"",Jul!S29),""),"")))</f>
        <v/>
      </c>
      <c r="G1153" s="308" t="str">
        <f t="shared" si="72"/>
        <v/>
      </c>
      <c r="H1153" s="309" t="str">
        <f t="shared" si="73"/>
        <v/>
      </c>
      <c r="I1153" s="310" t="str">
        <f>IF(ISBLANK($J$1506),"",IF(ISBLANK($L$1506),"",IF(Jul!$E29&gt;=$J$1506,IF(Jul!$E29&lt;=$L$1506,COUNTIF(Jul!L29:L29,"&gt;=0"),""),"")))</f>
        <v/>
      </c>
      <c r="J1153" s="300"/>
      <c r="K1153" s="300"/>
      <c r="L1153" s="300"/>
      <c r="M1153" s="302"/>
    </row>
    <row r="1154" spans="1:13" ht="9.9499999999999993" hidden="1" customHeight="1" x14ac:dyDescent="0.2">
      <c r="A1154" s="301"/>
      <c r="B1154" s="300"/>
      <c r="C1154" s="305" t="str">
        <f>IF(ISBLANK($J$1506),"",IF(ISBLANK($L$1506),"",IF(Jul!$E30&gt;=$J$1506,IF(Jul!$E30&lt;=$L$1506,IF(ISBLANK(Jul!G30),"",Jul!G30),""),"")))</f>
        <v/>
      </c>
      <c r="D1154" s="305" t="str">
        <f>IF(ISBLANK($J$1506),"",IF(ISBLANK($L$1506),"",IF(Jul!$E30&gt;=$J$1506,IF(Jul!$E30&lt;=$L$1506,IF(ISBLANK(Jul!I30),"",Jul!I30),""),"")))</f>
        <v/>
      </c>
      <c r="E1154" s="305" t="str">
        <f>IF(ISBLANK($J$1506),"",IF(ISBLANK($L$1506),"",IF(Jul!$E30&gt;=$J$1506,IF(Jul!$E30&lt;=$L$1506,IF(ISBLANK(Jul!R30),"",Jul!R30),""),"")))</f>
        <v/>
      </c>
      <c r="F1154" s="307" t="str">
        <f>IF(ISBLANK($J$1506),"",IF(ISBLANK($L$1506),"",IF(Jul!$E30&gt;=$J$1506,IF(Jul!$E30&lt;=$L$1506,IF(ISBLANK(Jul!S30),"",Jul!S30),""),"")))</f>
        <v/>
      </c>
      <c r="G1154" s="308" t="str">
        <f t="shared" si="72"/>
        <v/>
      </c>
      <c r="H1154" s="309" t="str">
        <f t="shared" si="73"/>
        <v/>
      </c>
      <c r="I1154" s="310" t="str">
        <f>IF(ISBLANK($J$1506),"",IF(ISBLANK($L$1506),"",IF(Jul!$E30&gt;=$J$1506,IF(Jul!$E30&lt;=$L$1506,COUNTIF(Jul!L30:L30,"&gt;=0"),""),"")))</f>
        <v/>
      </c>
      <c r="J1154" s="300"/>
      <c r="K1154" s="300"/>
      <c r="L1154" s="300"/>
      <c r="M1154" s="302"/>
    </row>
    <row r="1155" spans="1:13" ht="9.9499999999999993" hidden="1" customHeight="1" x14ac:dyDescent="0.2">
      <c r="A1155" s="301"/>
      <c r="B1155" s="300"/>
      <c r="C1155" s="305" t="str">
        <f>IF(ISBLANK($J$1506),"",IF(ISBLANK($L$1506),"",IF(Jul!$E31&gt;=$J$1506,IF(Jul!$E31&lt;=$L$1506,IF(ISBLANK(Jul!G31),"",Jul!G31),""),"")))</f>
        <v/>
      </c>
      <c r="D1155" s="305" t="str">
        <f>IF(ISBLANK($J$1506),"",IF(ISBLANK($L$1506),"",IF(Jul!$E31&gt;=$J$1506,IF(Jul!$E31&lt;=$L$1506,IF(ISBLANK(Jul!I31),"",Jul!I31),""),"")))</f>
        <v/>
      </c>
      <c r="E1155" s="305" t="str">
        <f>IF(ISBLANK($J$1506),"",IF(ISBLANK($L$1506),"",IF(Jul!$E31&gt;=$J$1506,IF(Jul!$E31&lt;=$L$1506,IF(ISBLANK(Jul!R31),"",Jul!R31),""),"")))</f>
        <v/>
      </c>
      <c r="F1155" s="307" t="str">
        <f>IF(ISBLANK($J$1506),"",IF(ISBLANK($L$1506),"",IF(Jul!$E31&gt;=$J$1506,IF(Jul!$E31&lt;=$L$1506,IF(ISBLANK(Jul!S31),"",Jul!S31),""),"")))</f>
        <v/>
      </c>
      <c r="G1155" s="308" t="str">
        <f t="shared" si="72"/>
        <v/>
      </c>
      <c r="H1155" s="309" t="str">
        <f t="shared" si="73"/>
        <v/>
      </c>
      <c r="I1155" s="310" t="str">
        <f>IF(ISBLANK($J$1506),"",IF(ISBLANK($L$1506),"",IF(Jul!$E31&gt;=$J$1506,IF(Jul!$E31&lt;=$L$1506,COUNTIF(Jul!L31:L31,"&gt;=0"),""),"")))</f>
        <v/>
      </c>
      <c r="J1155" s="300"/>
      <c r="K1155" s="300"/>
      <c r="L1155" s="300"/>
      <c r="M1155" s="302"/>
    </row>
    <row r="1156" spans="1:13" ht="9.9499999999999993" hidden="1" customHeight="1" x14ac:dyDescent="0.2">
      <c r="A1156" s="301"/>
      <c r="B1156" s="300"/>
      <c r="C1156" s="305" t="str">
        <f>IF(ISBLANK($J$1506),"",IF(ISBLANK($L$1506),"",IF(Jul!$E32&gt;=$J$1506,IF(Jul!$E32&lt;=$L$1506,IF(ISBLANK(Jul!G32),"",Jul!G32),""),"")))</f>
        <v/>
      </c>
      <c r="D1156" s="305" t="str">
        <f>IF(ISBLANK($J$1506),"",IF(ISBLANK($L$1506),"",IF(Jul!$E32&gt;=$J$1506,IF(Jul!$E32&lt;=$L$1506,IF(ISBLANK(Jul!I32),"",Jul!I32),""),"")))</f>
        <v/>
      </c>
      <c r="E1156" s="305" t="str">
        <f>IF(ISBLANK($J$1506),"",IF(ISBLANK($L$1506),"",IF(Jul!$E32&gt;=$J$1506,IF(Jul!$E32&lt;=$L$1506,IF(ISBLANK(Jul!R32),"",Jul!R32),""),"")))</f>
        <v/>
      </c>
      <c r="F1156" s="307" t="str">
        <f>IF(ISBLANK($J$1506),"",IF(ISBLANK($L$1506),"",IF(Jul!$E32&gt;=$J$1506,IF(Jul!$E32&lt;=$L$1506,IF(ISBLANK(Jul!S32),"",Jul!S32),""),"")))</f>
        <v/>
      </c>
      <c r="G1156" s="308" t="str">
        <f t="shared" si="72"/>
        <v/>
      </c>
      <c r="H1156" s="309" t="str">
        <f t="shared" si="73"/>
        <v/>
      </c>
      <c r="I1156" s="310" t="str">
        <f>IF(ISBLANK($J$1506),"",IF(ISBLANK($L$1506),"",IF(Jul!$E32&gt;=$J$1506,IF(Jul!$E32&lt;=$L$1506,COUNTIF(Jul!L32:L32,"&gt;=0"),""),"")))</f>
        <v/>
      </c>
      <c r="J1156" s="300"/>
      <c r="K1156" s="300"/>
      <c r="L1156" s="300"/>
      <c r="M1156" s="302"/>
    </row>
    <row r="1157" spans="1:13" ht="9.9499999999999993" hidden="1" customHeight="1" x14ac:dyDescent="0.2">
      <c r="A1157" s="301"/>
      <c r="B1157" s="300"/>
      <c r="C1157" s="305" t="str">
        <f>IF(ISBLANK($J$1506),"",IF(ISBLANK($L$1506),"",IF(Jul!$E33&gt;=$J$1506,IF(Jul!$E33&lt;=$L$1506,IF(ISBLANK(Jul!G33),"",Jul!G33),""),"")))</f>
        <v/>
      </c>
      <c r="D1157" s="305" t="str">
        <f>IF(ISBLANK($J$1506),"",IF(ISBLANK($L$1506),"",IF(Jul!$E33&gt;=$J$1506,IF(Jul!$E33&lt;=$L$1506,IF(ISBLANK(Jul!I33),"",Jul!I33),""),"")))</f>
        <v/>
      </c>
      <c r="E1157" s="305" t="str">
        <f>IF(ISBLANK($J$1506),"",IF(ISBLANK($L$1506),"",IF(Jul!$E33&gt;=$J$1506,IF(Jul!$E33&lt;=$L$1506,IF(ISBLANK(Jul!R33),"",Jul!R33),""),"")))</f>
        <v/>
      </c>
      <c r="F1157" s="307" t="str">
        <f>IF(ISBLANK($J$1506),"",IF(ISBLANK($L$1506),"",IF(Jul!$E33&gt;=$J$1506,IF(Jul!$E33&lt;=$L$1506,IF(ISBLANK(Jul!S33),"",Jul!S33),""),"")))</f>
        <v/>
      </c>
      <c r="G1157" s="308" t="str">
        <f t="shared" si="72"/>
        <v/>
      </c>
      <c r="H1157" s="309" t="str">
        <f t="shared" si="73"/>
        <v/>
      </c>
      <c r="I1157" s="310" t="str">
        <f>IF(ISBLANK($J$1506),"",IF(ISBLANK($L$1506),"",IF(Jul!$E33&gt;=$J$1506,IF(Jul!$E33&lt;=$L$1506,COUNTIF(Jul!L33:L33,"&gt;=0"),""),"")))</f>
        <v/>
      </c>
      <c r="J1157" s="300"/>
      <c r="K1157" s="300"/>
      <c r="L1157" s="300"/>
      <c r="M1157" s="302"/>
    </row>
    <row r="1158" spans="1:13" ht="9.9499999999999993" hidden="1" customHeight="1" x14ac:dyDescent="0.2">
      <c r="A1158" s="301"/>
      <c r="B1158" s="300"/>
      <c r="C1158" s="305" t="str">
        <f>IF(ISBLANK($J$1506),"",IF(ISBLANK($L$1506),"",IF(Jul!$E34&gt;=$J$1506,IF(Jul!$E34&lt;=$L$1506,IF(ISBLANK(Jul!G34),"",Jul!G34),""),"")))</f>
        <v/>
      </c>
      <c r="D1158" s="305" t="str">
        <f>IF(ISBLANK($J$1506),"",IF(ISBLANK($L$1506),"",IF(Jul!$E34&gt;=$J$1506,IF(Jul!$E34&lt;=$L$1506,IF(ISBLANK(Jul!I34),"",Jul!I34),""),"")))</f>
        <v/>
      </c>
      <c r="E1158" s="305" t="str">
        <f>IF(ISBLANK($J$1506),"",IF(ISBLANK($L$1506),"",IF(Jul!$E34&gt;=$J$1506,IF(Jul!$E34&lt;=$L$1506,IF(ISBLANK(Jul!R34),"",Jul!R34),""),"")))</f>
        <v/>
      </c>
      <c r="F1158" s="307" t="str">
        <f>IF(ISBLANK($J$1506),"",IF(ISBLANK($L$1506),"",IF(Jul!$E34&gt;=$J$1506,IF(Jul!$E34&lt;=$L$1506,IF(ISBLANK(Jul!S34),"",Jul!S34),""),"")))</f>
        <v/>
      </c>
      <c r="G1158" s="308" t="str">
        <f t="shared" si="72"/>
        <v/>
      </c>
      <c r="H1158" s="309" t="str">
        <f t="shared" si="73"/>
        <v/>
      </c>
      <c r="I1158" s="310" t="str">
        <f>IF(ISBLANK($J$1506),"",IF(ISBLANK($L$1506),"",IF(Jul!$E34&gt;=$J$1506,IF(Jul!$E34&lt;=$L$1506,COUNTIF(Jul!L34:L34,"&gt;=0"),""),"")))</f>
        <v/>
      </c>
      <c r="J1158" s="300"/>
      <c r="K1158" s="300"/>
      <c r="L1158" s="300"/>
      <c r="M1158" s="302"/>
    </row>
    <row r="1159" spans="1:13" ht="9.9499999999999993" hidden="1" customHeight="1" x14ac:dyDescent="0.2">
      <c r="A1159" s="301"/>
      <c r="B1159" s="300"/>
      <c r="C1159" s="305" t="str">
        <f>IF(ISBLANK($J$1506),"",IF(ISBLANK($L$1506),"",IF(Jul!$E35&gt;=$J$1506,IF(Jul!$E35&lt;=$L$1506,IF(ISBLANK(Jul!G35),"",Jul!G35),""),"")))</f>
        <v/>
      </c>
      <c r="D1159" s="305" t="str">
        <f>IF(ISBLANK($J$1506),"",IF(ISBLANK($L$1506),"",IF(Jul!$E35&gt;=$J$1506,IF(Jul!$E35&lt;=$L$1506,IF(ISBLANK(Jul!I35),"",Jul!I35),""),"")))</f>
        <v/>
      </c>
      <c r="E1159" s="305" t="str">
        <f>IF(ISBLANK($J$1506),"",IF(ISBLANK($L$1506),"",IF(Jul!$E35&gt;=$J$1506,IF(Jul!$E35&lt;=$L$1506,IF(ISBLANK(Jul!R35),"",Jul!R35),""),"")))</f>
        <v/>
      </c>
      <c r="F1159" s="307" t="str">
        <f>IF(ISBLANK($J$1506),"",IF(ISBLANK($L$1506),"",IF(Jul!$E35&gt;=$J$1506,IF(Jul!$E35&lt;=$L$1506,IF(ISBLANK(Jul!S35),"",Jul!S35),""),"")))</f>
        <v/>
      </c>
      <c r="G1159" s="308" t="str">
        <f t="shared" si="72"/>
        <v/>
      </c>
      <c r="H1159" s="309" t="str">
        <f t="shared" si="73"/>
        <v/>
      </c>
      <c r="I1159" s="310" t="str">
        <f>IF(ISBLANK($J$1506),"",IF(ISBLANK($L$1506),"",IF(Jul!$E35&gt;=$J$1506,IF(Jul!$E35&lt;=$L$1506,COUNTIF(Jul!L35:L35,"&gt;=0"),""),"")))</f>
        <v/>
      </c>
      <c r="J1159" s="300"/>
      <c r="K1159" s="300"/>
      <c r="L1159" s="300"/>
      <c r="M1159" s="302"/>
    </row>
    <row r="1160" spans="1:13" ht="9.9499999999999993" hidden="1" customHeight="1" x14ac:dyDescent="0.2">
      <c r="A1160" s="301"/>
      <c r="B1160" s="300"/>
      <c r="C1160" s="305" t="str">
        <f>IF(ISBLANK($J$1506),"",IF(ISBLANK($L$1506),"",IF(Jul!$E36&gt;=$J$1506,IF(Jul!$E36&lt;=$L$1506,IF(ISBLANK(Jul!G36),"",Jul!G36),""),"")))</f>
        <v/>
      </c>
      <c r="D1160" s="305" t="str">
        <f>IF(ISBLANK($J$1506),"",IF(ISBLANK($L$1506),"",IF(Jul!$E36&gt;=$J$1506,IF(Jul!$E36&lt;=$L$1506,IF(ISBLANK(Jul!I36),"",Jul!I36),""),"")))</f>
        <v/>
      </c>
      <c r="E1160" s="305" t="str">
        <f>IF(ISBLANK($J$1506),"",IF(ISBLANK($L$1506),"",IF(Jul!$E36&gt;=$J$1506,IF(Jul!$E36&lt;=$L$1506,IF(ISBLANK(Jul!R36),"",Jul!R36),""),"")))</f>
        <v/>
      </c>
      <c r="F1160" s="307" t="str">
        <f>IF(ISBLANK($J$1506),"",IF(ISBLANK($L$1506),"",IF(Jul!$E36&gt;=$J$1506,IF(Jul!$E36&lt;=$L$1506,IF(ISBLANK(Jul!S36),"",Jul!S36),""),"")))</f>
        <v/>
      </c>
      <c r="G1160" s="308" t="str">
        <f t="shared" si="72"/>
        <v/>
      </c>
      <c r="H1160" s="309" t="str">
        <f t="shared" si="73"/>
        <v/>
      </c>
      <c r="I1160" s="310" t="str">
        <f>IF(ISBLANK($J$1506),"",IF(ISBLANK($L$1506),"",IF(Jul!$E36&gt;=$J$1506,IF(Jul!$E36&lt;=$L$1506,COUNTIF(Jul!L36:L36,"&gt;=0"),""),"")))</f>
        <v/>
      </c>
      <c r="J1160" s="300"/>
      <c r="K1160" s="300"/>
      <c r="L1160" s="300"/>
      <c r="M1160" s="302"/>
    </row>
    <row r="1161" spans="1:13" ht="9.9499999999999993" hidden="1" customHeight="1" x14ac:dyDescent="0.2">
      <c r="A1161" s="301"/>
      <c r="B1161" s="300"/>
      <c r="C1161" s="305" t="str">
        <f>IF(ISBLANK($J$1506),"",IF(ISBLANK($L$1506),"",IF(Jul!$E37&gt;=$J$1506,IF(Jul!$E37&lt;=$L$1506,IF(ISBLANK(Jul!G37),"",Jul!G37),""),"")))</f>
        <v/>
      </c>
      <c r="D1161" s="305" t="str">
        <f>IF(ISBLANK($J$1506),"",IF(ISBLANK($L$1506),"",IF(Jul!$E37&gt;=$J$1506,IF(Jul!$E37&lt;=$L$1506,IF(ISBLANK(Jul!I37),"",Jul!I37),""),"")))</f>
        <v/>
      </c>
      <c r="E1161" s="305" t="str">
        <f>IF(ISBLANK($J$1506),"",IF(ISBLANK($L$1506),"",IF(Jul!$E37&gt;=$J$1506,IF(Jul!$E37&lt;=$L$1506,IF(ISBLANK(Jul!R37),"",Jul!R37),""),"")))</f>
        <v/>
      </c>
      <c r="F1161" s="307" t="str">
        <f>IF(ISBLANK($J$1506),"",IF(ISBLANK($L$1506),"",IF(Jul!$E37&gt;=$J$1506,IF(Jul!$E37&lt;=$L$1506,IF(ISBLANK(Jul!S37),"",Jul!S37),""),"")))</f>
        <v/>
      </c>
      <c r="G1161" s="308" t="str">
        <f t="shared" si="72"/>
        <v/>
      </c>
      <c r="H1161" s="309" t="str">
        <f t="shared" si="73"/>
        <v/>
      </c>
      <c r="I1161" s="310" t="str">
        <f>IF(ISBLANK($J$1506),"",IF(ISBLANK($L$1506),"",IF(Jul!$E37&gt;=$J$1506,IF(Jul!$E37&lt;=$L$1506,COUNTIF(Jul!L37:L37,"&gt;=0"),""),"")))</f>
        <v/>
      </c>
      <c r="J1161" s="300"/>
      <c r="K1161" s="300"/>
      <c r="L1161" s="300"/>
      <c r="M1161" s="302"/>
    </row>
    <row r="1162" spans="1:13" ht="9.9499999999999993" hidden="1" customHeight="1" x14ac:dyDescent="0.2">
      <c r="A1162" s="301"/>
      <c r="B1162" s="300"/>
      <c r="C1162" s="305" t="str">
        <f>IF(ISBLANK($J$1506),"",IF(ISBLANK($L$1506),"",IF(Jul!$E38&gt;=$J$1506,IF(Jul!$E38&lt;=$L$1506,IF(ISBLANK(Jul!G38),"",Jul!G38),""),"")))</f>
        <v/>
      </c>
      <c r="D1162" s="305" t="str">
        <f>IF(ISBLANK($J$1506),"",IF(ISBLANK($L$1506),"",IF(Jul!$E38&gt;=$J$1506,IF(Jul!$E38&lt;=$L$1506,IF(ISBLANK(Jul!I38),"",Jul!I38),""),"")))</f>
        <v/>
      </c>
      <c r="E1162" s="305" t="str">
        <f>IF(ISBLANK($J$1506),"",IF(ISBLANK($L$1506),"",IF(Jul!$E38&gt;=$J$1506,IF(Jul!$E38&lt;=$L$1506,IF(ISBLANK(Jul!R38),"",Jul!R38),""),"")))</f>
        <v/>
      </c>
      <c r="F1162" s="307" t="str">
        <f>IF(ISBLANK($J$1506),"",IF(ISBLANK($L$1506),"",IF(Jul!$E38&gt;=$J$1506,IF(Jul!$E38&lt;=$L$1506,IF(ISBLANK(Jul!S38),"",Jul!S38),""),"")))</f>
        <v/>
      </c>
      <c r="G1162" s="308" t="str">
        <f t="shared" si="72"/>
        <v/>
      </c>
      <c r="H1162" s="309" t="str">
        <f t="shared" si="73"/>
        <v/>
      </c>
      <c r="I1162" s="310" t="str">
        <f>IF(ISBLANK($J$1506),"",IF(ISBLANK($L$1506),"",IF(Jul!$E38&gt;=$J$1506,IF(Jul!$E38&lt;=$L$1506,COUNTIF(Jul!L38:L38,"&gt;=0"),""),"")))</f>
        <v/>
      </c>
      <c r="J1162" s="300"/>
      <c r="K1162" s="300"/>
      <c r="L1162" s="300"/>
      <c r="M1162" s="302"/>
    </row>
    <row r="1163" spans="1:13" ht="9.9499999999999993" hidden="1" customHeight="1" x14ac:dyDescent="0.2">
      <c r="A1163" s="301"/>
      <c r="B1163" s="300"/>
      <c r="C1163" s="305" t="str">
        <f>IF(ISBLANK($J$1506),"",IF(ISBLANK($L$1506),"",IF(Jul!$E39&gt;=$J$1506,IF(Jul!$E39&lt;=$L$1506,IF(ISBLANK(Jul!G39),"",Jul!G39),""),"")))</f>
        <v/>
      </c>
      <c r="D1163" s="305" t="str">
        <f>IF(ISBLANK($J$1506),"",IF(ISBLANK($L$1506),"",IF(Jul!$E39&gt;=$J$1506,IF(Jul!$E39&lt;=$L$1506,IF(ISBLANK(Jul!I39),"",Jul!I39),""),"")))</f>
        <v/>
      </c>
      <c r="E1163" s="305" t="str">
        <f>IF(ISBLANK($J$1506),"",IF(ISBLANK($L$1506),"",IF(Jul!$E39&gt;=$J$1506,IF(Jul!$E39&lt;=$L$1506,IF(ISBLANK(Jul!R39),"",Jul!R39),""),"")))</f>
        <v/>
      </c>
      <c r="F1163" s="307" t="str">
        <f>IF(ISBLANK($J$1506),"",IF(ISBLANK($L$1506),"",IF(Jul!$E39&gt;=$J$1506,IF(Jul!$E39&lt;=$L$1506,IF(ISBLANK(Jul!S39),"",Jul!S39),""),"")))</f>
        <v/>
      </c>
      <c r="G1163" s="308" t="str">
        <f t="shared" si="72"/>
        <v/>
      </c>
      <c r="H1163" s="309" t="str">
        <f t="shared" si="73"/>
        <v/>
      </c>
      <c r="I1163" s="310" t="str">
        <f>IF(ISBLANK($J$1506),"",IF(ISBLANK($L$1506),"",IF(Jul!$E39&gt;=$J$1506,IF(Jul!$E39&lt;=$L$1506,COUNTIF(Jul!L39:L39,"&gt;=0"),""),"")))</f>
        <v/>
      </c>
      <c r="J1163" s="300"/>
      <c r="K1163" s="300"/>
      <c r="L1163" s="300"/>
      <c r="M1163" s="302"/>
    </row>
    <row r="1164" spans="1:13" ht="9.9499999999999993" hidden="1" customHeight="1" x14ac:dyDescent="0.2">
      <c r="A1164" s="301"/>
      <c r="B1164" s="300" t="s">
        <v>347</v>
      </c>
      <c r="C1164" s="305" t="str">
        <f>IF(ISBLANK($J$1506),"",IF(ISBLANK($L$1506),"",IF(Jul!$E43&gt;=$J$1506,IF(Jul!$E43&lt;=$L$1506,IF(ISBLANK(Jul!G43),"",Jul!G43),""),"")))</f>
        <v/>
      </c>
      <c r="D1164" s="305"/>
      <c r="E1164" s="305" t="str">
        <f>IF(ISBLANK($J$1506),"",IF(ISBLANK($L$1506),"",IF(Jul!$E43&gt;=$J$1506,IF(Jul!$E43&lt;=$L$1506,IF(ISBLANK(Jul!R43),"",Jul!R43),""),"")))</f>
        <v/>
      </c>
      <c r="F1164" s="307" t="str">
        <f>IF(ISBLANK($J$1506),"",IF(ISBLANK($L$1506),"",IF(Jul!$E43&gt;=$J$1506,IF(Jul!$E43&lt;=$L$1506,IF(ISBLANK(Jul!S43),"",Jul!S43),""),"")))</f>
        <v/>
      </c>
      <c r="G1164" s="308" t="str">
        <f>IF(ISNUMBER(F1164),IF(F1164=0,"",IF(E1164=0,"",F1164/E1164)),"")</f>
        <v/>
      </c>
      <c r="H1164" s="309" t="str">
        <f>IF(ISNUMBER(G1164),IF(G1164=0,"",IF(F1164=0,"",E1164/F1164/24)),"")</f>
        <v/>
      </c>
      <c r="I1164" s="310" t="str">
        <f>IF(ISBLANK($J$1506),"",IF(ISBLANK($L$1506),"",IF(Jul!$E43&gt;=$J$1506,IF(Jul!$E43&lt;=$L$1506,COUNTIF(Jul!L43:L43,"&gt;=0"),""),"")))</f>
        <v/>
      </c>
      <c r="J1164" s="300"/>
      <c r="K1164" s="300"/>
      <c r="L1164" s="300"/>
      <c r="M1164" s="302"/>
    </row>
    <row r="1165" spans="1:13" ht="9.9499999999999993" hidden="1" customHeight="1" x14ac:dyDescent="0.2">
      <c r="A1165" s="301"/>
      <c r="B1165" s="300"/>
      <c r="C1165" s="305" t="str">
        <f>IF(ISBLANK($J$1506),"",IF(ISBLANK($L$1506),"",IF(Jul!$E44&gt;=$J$1506,IF(Jul!$E44&lt;=$L$1506,IF(ISBLANK(Jul!G44),"",Jul!G44),""),"")))</f>
        <v/>
      </c>
      <c r="D1165" s="305"/>
      <c r="E1165" s="305" t="str">
        <f>IF(ISBLANK($J$1506),"",IF(ISBLANK($L$1506),"",IF(Jul!$E44&gt;=$J$1506,IF(Jul!$E44&lt;=$L$1506,IF(ISBLANK(Jul!R44),"",Jul!R44),""),"")))</f>
        <v/>
      </c>
      <c r="F1165" s="307" t="str">
        <f>IF(ISBLANK($J$1506),"",IF(ISBLANK($L$1506),"",IF(Jul!$E44&gt;=$J$1506,IF(Jul!$E44&lt;=$L$1506,IF(ISBLANK(Jul!S44),"",Jul!S44),""),"")))</f>
        <v/>
      </c>
      <c r="G1165" s="308" t="str">
        <f t="shared" ref="G1165:G1194" si="74">IF(ISNUMBER(F1165),IF(F1165=0,"",IF(E1165=0,"",F1165/E1165)),"")</f>
        <v/>
      </c>
      <c r="H1165" s="309" t="str">
        <f t="shared" ref="H1165:H1194" si="75">IF(ISNUMBER(G1165),IF(G1165=0,"",IF(F1165=0,"",E1165/F1165/24)),"")</f>
        <v/>
      </c>
      <c r="I1165" s="310" t="str">
        <f>IF(ISBLANK($J$1506),"",IF(ISBLANK($L$1506),"",IF(Jul!$E44&gt;=$J$1506,IF(Jul!$E44&lt;=$L$1506,COUNTIF(Jul!L44:L44,"&gt;=0"),""),"")))</f>
        <v/>
      </c>
      <c r="J1165" s="300"/>
      <c r="K1165" s="300"/>
      <c r="L1165" s="300"/>
      <c r="M1165" s="302"/>
    </row>
    <row r="1166" spans="1:13" ht="9.9499999999999993" hidden="1" customHeight="1" x14ac:dyDescent="0.2">
      <c r="A1166" s="301"/>
      <c r="B1166" s="300"/>
      <c r="C1166" s="305" t="str">
        <f>IF(ISBLANK($J$1506),"",IF(ISBLANK($L$1506),"",IF(Jul!$E45&gt;=$J$1506,IF(Jul!$E45&lt;=$L$1506,IF(ISBLANK(Jul!G45),"",Jul!G45),""),"")))</f>
        <v/>
      </c>
      <c r="D1166" s="305"/>
      <c r="E1166" s="305" t="str">
        <f>IF(ISBLANK($J$1506),"",IF(ISBLANK($L$1506),"",IF(Jul!$E45&gt;=$J$1506,IF(Jul!$E45&lt;=$L$1506,IF(ISBLANK(Jul!R45),"",Jul!R45),""),"")))</f>
        <v/>
      </c>
      <c r="F1166" s="307" t="str">
        <f>IF(ISBLANK($J$1506),"",IF(ISBLANK($L$1506),"",IF(Jul!$E45&gt;=$J$1506,IF(Jul!$E45&lt;=$L$1506,IF(ISBLANK(Jul!S45),"",Jul!S45),""),"")))</f>
        <v/>
      </c>
      <c r="G1166" s="308" t="str">
        <f t="shared" si="74"/>
        <v/>
      </c>
      <c r="H1166" s="309" t="str">
        <f t="shared" si="75"/>
        <v/>
      </c>
      <c r="I1166" s="310" t="str">
        <f>IF(ISBLANK($J$1506),"",IF(ISBLANK($L$1506),"",IF(Jul!$E45&gt;=$J$1506,IF(Jul!$E45&lt;=$L$1506,COUNTIF(Jul!L45:L45,"&gt;=0"),""),"")))</f>
        <v/>
      </c>
      <c r="J1166" s="300"/>
      <c r="K1166" s="300"/>
      <c r="L1166" s="300"/>
      <c r="M1166" s="302"/>
    </row>
    <row r="1167" spans="1:13" ht="9.9499999999999993" hidden="1" customHeight="1" x14ac:dyDescent="0.2">
      <c r="A1167" s="301"/>
      <c r="B1167" s="300"/>
      <c r="C1167" s="305" t="str">
        <f>IF(ISBLANK($J$1506),"",IF(ISBLANK($L$1506),"",IF(Jul!$E46&gt;=$J$1506,IF(Jul!$E46&lt;=$L$1506,IF(ISBLANK(Jul!G46),"",Jul!G46),""),"")))</f>
        <v/>
      </c>
      <c r="D1167" s="305"/>
      <c r="E1167" s="305" t="str">
        <f>IF(ISBLANK($J$1506),"",IF(ISBLANK($L$1506),"",IF(Jul!$E46&gt;=$J$1506,IF(Jul!$E46&lt;=$L$1506,IF(ISBLANK(Jul!R46),"",Jul!R46),""),"")))</f>
        <v/>
      </c>
      <c r="F1167" s="307" t="str">
        <f>IF(ISBLANK($J$1506),"",IF(ISBLANK($L$1506),"",IF(Jul!$E46&gt;=$J$1506,IF(Jul!$E46&lt;=$L$1506,IF(ISBLANK(Jul!S46),"",Jul!S46),""),"")))</f>
        <v/>
      </c>
      <c r="G1167" s="308" t="str">
        <f t="shared" si="74"/>
        <v/>
      </c>
      <c r="H1167" s="309" t="str">
        <f t="shared" si="75"/>
        <v/>
      </c>
      <c r="I1167" s="310" t="str">
        <f>IF(ISBLANK($J$1506),"",IF(ISBLANK($L$1506),"",IF(Jul!$E46&gt;=$J$1506,IF(Jul!$E46&lt;=$L$1506,COUNTIF(Jul!L46:L46,"&gt;=0"),""),"")))</f>
        <v/>
      </c>
      <c r="J1167" s="300"/>
      <c r="K1167" s="300"/>
      <c r="L1167" s="300"/>
      <c r="M1167" s="302"/>
    </row>
    <row r="1168" spans="1:13" ht="9.9499999999999993" hidden="1" customHeight="1" x14ac:dyDescent="0.2">
      <c r="A1168" s="301"/>
      <c r="B1168" s="300"/>
      <c r="C1168" s="305" t="str">
        <f>IF(ISBLANK($J$1506),"",IF(ISBLANK($L$1506),"",IF(Jul!$E47&gt;=$J$1506,IF(Jul!$E47&lt;=$L$1506,IF(ISBLANK(Jul!G47),"",Jul!G47),""),"")))</f>
        <v/>
      </c>
      <c r="D1168" s="305"/>
      <c r="E1168" s="305" t="str">
        <f>IF(ISBLANK($J$1506),"",IF(ISBLANK($L$1506),"",IF(Jul!$E47&gt;=$J$1506,IF(Jul!$E47&lt;=$L$1506,IF(ISBLANK(Jul!R47),"",Jul!R47),""),"")))</f>
        <v/>
      </c>
      <c r="F1168" s="307" t="str">
        <f>IF(ISBLANK($J$1506),"",IF(ISBLANK($L$1506),"",IF(Jul!$E47&gt;=$J$1506,IF(Jul!$E47&lt;=$L$1506,IF(ISBLANK(Jul!S47),"",Jul!S47),""),"")))</f>
        <v/>
      </c>
      <c r="G1168" s="308" t="str">
        <f t="shared" si="74"/>
        <v/>
      </c>
      <c r="H1168" s="309" t="str">
        <f t="shared" si="75"/>
        <v/>
      </c>
      <c r="I1168" s="310" t="str">
        <f>IF(ISBLANK($J$1506),"",IF(ISBLANK($L$1506),"",IF(Jul!$E47&gt;=$J$1506,IF(Jul!$E47&lt;=$L$1506,COUNTIF(Jul!L47:L47,"&gt;=0"),""),"")))</f>
        <v/>
      </c>
      <c r="J1168" s="300"/>
      <c r="K1168" s="300"/>
      <c r="L1168" s="300"/>
      <c r="M1168" s="302"/>
    </row>
    <row r="1169" spans="1:13" ht="9.9499999999999993" hidden="1" customHeight="1" x14ac:dyDescent="0.2">
      <c r="A1169" s="301"/>
      <c r="B1169" s="300"/>
      <c r="C1169" s="305" t="str">
        <f>IF(ISBLANK($J$1506),"",IF(ISBLANK($L$1506),"",IF(Jul!$E48&gt;=$J$1506,IF(Jul!$E48&lt;=$L$1506,IF(ISBLANK(Jul!G48),"",Jul!G48),""),"")))</f>
        <v/>
      </c>
      <c r="D1169" s="305"/>
      <c r="E1169" s="305" t="str">
        <f>IF(ISBLANK($J$1506),"",IF(ISBLANK($L$1506),"",IF(Jul!$E48&gt;=$J$1506,IF(Jul!$E48&lt;=$L$1506,IF(ISBLANK(Jul!R48),"",Jul!R48),""),"")))</f>
        <v/>
      </c>
      <c r="F1169" s="307" t="str">
        <f>IF(ISBLANK($J$1506),"",IF(ISBLANK($L$1506),"",IF(Jul!$E48&gt;=$J$1506,IF(Jul!$E48&lt;=$L$1506,IF(ISBLANK(Jul!S48),"",Jul!S48),""),"")))</f>
        <v/>
      </c>
      <c r="G1169" s="308" t="str">
        <f t="shared" si="74"/>
        <v/>
      </c>
      <c r="H1169" s="309" t="str">
        <f t="shared" si="75"/>
        <v/>
      </c>
      <c r="I1169" s="310" t="str">
        <f>IF(ISBLANK($J$1506),"",IF(ISBLANK($L$1506),"",IF(Jul!$E48&gt;=$J$1506,IF(Jul!$E48&lt;=$L$1506,COUNTIF(Jul!L48:L48,"&gt;=0"),""),"")))</f>
        <v/>
      </c>
      <c r="J1169" s="300"/>
      <c r="K1169" s="300"/>
      <c r="L1169" s="300"/>
      <c r="M1169" s="302"/>
    </row>
    <row r="1170" spans="1:13" ht="9.9499999999999993" hidden="1" customHeight="1" x14ac:dyDescent="0.2">
      <c r="A1170" s="301"/>
      <c r="B1170" s="300"/>
      <c r="C1170" s="305" t="str">
        <f>IF(ISBLANK($J$1506),"",IF(ISBLANK($L$1506),"",IF(Jul!$E49&gt;=$J$1506,IF(Jul!$E49&lt;=$L$1506,IF(ISBLANK(Jul!G49),"",Jul!G49),""),"")))</f>
        <v/>
      </c>
      <c r="D1170" s="305"/>
      <c r="E1170" s="305" t="str">
        <f>IF(ISBLANK($J$1506),"",IF(ISBLANK($L$1506),"",IF(Jul!$E49&gt;=$J$1506,IF(Jul!$E49&lt;=$L$1506,IF(ISBLANK(Jul!R49),"",Jul!R49),""),"")))</f>
        <v/>
      </c>
      <c r="F1170" s="307" t="str">
        <f>IF(ISBLANK($J$1506),"",IF(ISBLANK($L$1506),"",IF(Jul!$E49&gt;=$J$1506,IF(Jul!$E49&lt;=$L$1506,IF(ISBLANK(Jul!S49),"",Jul!S49),""),"")))</f>
        <v/>
      </c>
      <c r="G1170" s="308" t="str">
        <f t="shared" si="74"/>
        <v/>
      </c>
      <c r="H1170" s="309" t="str">
        <f t="shared" si="75"/>
        <v/>
      </c>
      <c r="I1170" s="310" t="str">
        <f>IF(ISBLANK($J$1506),"",IF(ISBLANK($L$1506),"",IF(Jul!$E49&gt;=$J$1506,IF(Jul!$E49&lt;=$L$1506,COUNTIF(Jul!L49:L49,"&gt;=0"),""),"")))</f>
        <v/>
      </c>
      <c r="J1170" s="300"/>
      <c r="K1170" s="300"/>
      <c r="L1170" s="300"/>
      <c r="M1170" s="302"/>
    </row>
    <row r="1171" spans="1:13" ht="9.9499999999999993" hidden="1" customHeight="1" x14ac:dyDescent="0.2">
      <c r="A1171" s="301"/>
      <c r="B1171" s="300"/>
      <c r="C1171" s="305" t="str">
        <f>IF(ISBLANK($J$1506),"",IF(ISBLANK($L$1506),"",IF(Jul!$E50&gt;=$J$1506,IF(Jul!$E50&lt;=$L$1506,IF(ISBLANK(Jul!G50),"",Jul!G50),""),"")))</f>
        <v/>
      </c>
      <c r="D1171" s="305"/>
      <c r="E1171" s="305" t="str">
        <f>IF(ISBLANK($J$1506),"",IF(ISBLANK($L$1506),"",IF(Jul!$E50&gt;=$J$1506,IF(Jul!$E50&lt;=$L$1506,IF(ISBLANK(Jul!R50),"",Jul!R50),""),"")))</f>
        <v/>
      </c>
      <c r="F1171" s="307" t="str">
        <f>IF(ISBLANK($J$1506),"",IF(ISBLANK($L$1506),"",IF(Jul!$E50&gt;=$J$1506,IF(Jul!$E50&lt;=$L$1506,IF(ISBLANK(Jul!S50),"",Jul!S50),""),"")))</f>
        <v/>
      </c>
      <c r="G1171" s="308" t="str">
        <f t="shared" si="74"/>
        <v/>
      </c>
      <c r="H1171" s="309" t="str">
        <f t="shared" si="75"/>
        <v/>
      </c>
      <c r="I1171" s="310" t="str">
        <f>IF(ISBLANK($J$1506),"",IF(ISBLANK($L$1506),"",IF(Jul!$E50&gt;=$J$1506,IF(Jul!$E50&lt;=$L$1506,COUNTIF(Jul!L50:L50,"&gt;=0"),""),"")))</f>
        <v/>
      </c>
      <c r="J1171" s="300"/>
      <c r="K1171" s="300"/>
      <c r="L1171" s="300"/>
      <c r="M1171" s="302"/>
    </row>
    <row r="1172" spans="1:13" ht="9.9499999999999993" hidden="1" customHeight="1" x14ac:dyDescent="0.2">
      <c r="A1172" s="301"/>
      <c r="B1172" s="300"/>
      <c r="C1172" s="305" t="str">
        <f>IF(ISBLANK($J$1506),"",IF(ISBLANK($L$1506),"",IF(Jul!$E51&gt;=$J$1506,IF(Jul!$E51&lt;=$L$1506,IF(ISBLANK(Jul!G51),"",Jul!G51),""),"")))</f>
        <v/>
      </c>
      <c r="D1172" s="305"/>
      <c r="E1172" s="305" t="str">
        <f>IF(ISBLANK($J$1506),"",IF(ISBLANK($L$1506),"",IF(Jul!$E51&gt;=$J$1506,IF(Jul!$E51&lt;=$L$1506,IF(ISBLANK(Jul!R51),"",Jul!R51),""),"")))</f>
        <v/>
      </c>
      <c r="F1172" s="307" t="str">
        <f>IF(ISBLANK($J$1506),"",IF(ISBLANK($L$1506),"",IF(Jul!$E51&gt;=$J$1506,IF(Jul!$E51&lt;=$L$1506,IF(ISBLANK(Jul!S51),"",Jul!S51),""),"")))</f>
        <v/>
      </c>
      <c r="G1172" s="308" t="str">
        <f t="shared" si="74"/>
        <v/>
      </c>
      <c r="H1172" s="309" t="str">
        <f t="shared" si="75"/>
        <v/>
      </c>
      <c r="I1172" s="310" t="str">
        <f>IF(ISBLANK($J$1506),"",IF(ISBLANK($L$1506),"",IF(Jul!$E51&gt;=$J$1506,IF(Jul!$E51&lt;=$L$1506,COUNTIF(Jul!L51:L51,"&gt;=0"),""),"")))</f>
        <v/>
      </c>
      <c r="J1172" s="300"/>
      <c r="K1172" s="300"/>
      <c r="L1172" s="300"/>
      <c r="M1172" s="302"/>
    </row>
    <row r="1173" spans="1:13" ht="9.9499999999999993" hidden="1" customHeight="1" x14ac:dyDescent="0.2">
      <c r="A1173" s="301"/>
      <c r="B1173" s="300"/>
      <c r="C1173" s="305" t="str">
        <f>IF(ISBLANK($J$1506),"",IF(ISBLANK($L$1506),"",IF(Jul!$E52&gt;=$J$1506,IF(Jul!$E52&lt;=$L$1506,IF(ISBLANK(Jul!G52),"",Jul!G52),""),"")))</f>
        <v/>
      </c>
      <c r="D1173" s="305"/>
      <c r="E1173" s="305" t="str">
        <f>IF(ISBLANK($J$1506),"",IF(ISBLANK($L$1506),"",IF(Jul!$E52&gt;=$J$1506,IF(Jul!$E52&lt;=$L$1506,IF(ISBLANK(Jul!R52),"",Jul!R52),""),"")))</f>
        <v/>
      </c>
      <c r="F1173" s="307" t="str">
        <f>IF(ISBLANK($J$1506),"",IF(ISBLANK($L$1506),"",IF(Jul!$E52&gt;=$J$1506,IF(Jul!$E52&lt;=$L$1506,IF(ISBLANK(Jul!S52),"",Jul!S52),""),"")))</f>
        <v/>
      </c>
      <c r="G1173" s="308" t="str">
        <f t="shared" si="74"/>
        <v/>
      </c>
      <c r="H1173" s="309" t="str">
        <f t="shared" si="75"/>
        <v/>
      </c>
      <c r="I1173" s="310" t="str">
        <f>IF(ISBLANK($J$1506),"",IF(ISBLANK($L$1506),"",IF(Jul!$E52&gt;=$J$1506,IF(Jul!$E52&lt;=$L$1506,COUNTIF(Jul!L52:L52,"&gt;=0"),""),"")))</f>
        <v/>
      </c>
      <c r="J1173" s="300"/>
      <c r="K1173" s="300"/>
      <c r="L1173" s="300"/>
      <c r="M1173" s="302"/>
    </row>
    <row r="1174" spans="1:13" ht="9.9499999999999993" hidden="1" customHeight="1" x14ac:dyDescent="0.2">
      <c r="A1174" s="301"/>
      <c r="B1174" s="300"/>
      <c r="C1174" s="305" t="str">
        <f>IF(ISBLANK($J$1506),"",IF(ISBLANK($L$1506),"",IF(Jul!$E53&gt;=$J$1506,IF(Jul!$E53&lt;=$L$1506,IF(ISBLANK(Jul!G53),"",Jul!G53),""),"")))</f>
        <v/>
      </c>
      <c r="D1174" s="305"/>
      <c r="E1174" s="305" t="str">
        <f>IF(ISBLANK($J$1506),"",IF(ISBLANK($L$1506),"",IF(Jul!$E53&gt;=$J$1506,IF(Jul!$E53&lt;=$L$1506,IF(ISBLANK(Jul!R53),"",Jul!R53),""),"")))</f>
        <v/>
      </c>
      <c r="F1174" s="307" t="str">
        <f>IF(ISBLANK($J$1506),"",IF(ISBLANK($L$1506),"",IF(Jul!$E53&gt;=$J$1506,IF(Jul!$E53&lt;=$L$1506,IF(ISBLANK(Jul!S53),"",Jul!S53),""),"")))</f>
        <v/>
      </c>
      <c r="G1174" s="308" t="str">
        <f t="shared" si="74"/>
        <v/>
      </c>
      <c r="H1174" s="309" t="str">
        <f t="shared" si="75"/>
        <v/>
      </c>
      <c r="I1174" s="310" t="str">
        <f>IF(ISBLANK($J$1506),"",IF(ISBLANK($L$1506),"",IF(Jul!$E53&gt;=$J$1506,IF(Jul!$E53&lt;=$L$1506,COUNTIF(Jul!L53:L53,"&gt;=0"),""),"")))</f>
        <v/>
      </c>
      <c r="J1174" s="300"/>
      <c r="K1174" s="300"/>
      <c r="L1174" s="300"/>
      <c r="M1174" s="302"/>
    </row>
    <row r="1175" spans="1:13" ht="9.9499999999999993" hidden="1" customHeight="1" x14ac:dyDescent="0.2">
      <c r="A1175" s="301"/>
      <c r="B1175" s="300"/>
      <c r="C1175" s="305" t="str">
        <f>IF(ISBLANK($J$1506),"",IF(ISBLANK($L$1506),"",IF(Jul!$E54&gt;=$J$1506,IF(Jul!$E54&lt;=$L$1506,IF(ISBLANK(Jul!G54),"",Jul!G54),""),"")))</f>
        <v/>
      </c>
      <c r="D1175" s="305"/>
      <c r="E1175" s="305" t="str">
        <f>IF(ISBLANK($J$1506),"",IF(ISBLANK($L$1506),"",IF(Jul!$E54&gt;=$J$1506,IF(Jul!$E54&lt;=$L$1506,IF(ISBLANK(Jul!R54),"",Jul!R54),""),"")))</f>
        <v/>
      </c>
      <c r="F1175" s="307" t="str">
        <f>IF(ISBLANK($J$1506),"",IF(ISBLANK($L$1506),"",IF(Jul!$E54&gt;=$J$1506,IF(Jul!$E54&lt;=$L$1506,IF(ISBLANK(Jul!S54),"",Jul!S54),""),"")))</f>
        <v/>
      </c>
      <c r="G1175" s="308" t="str">
        <f t="shared" si="74"/>
        <v/>
      </c>
      <c r="H1175" s="309" t="str">
        <f t="shared" si="75"/>
        <v/>
      </c>
      <c r="I1175" s="310" t="str">
        <f>IF(ISBLANK($J$1506),"",IF(ISBLANK($L$1506),"",IF(Jul!$E54&gt;=$J$1506,IF(Jul!$E54&lt;=$L$1506,COUNTIF(Jul!L54:L54,"&gt;=0"),""),"")))</f>
        <v/>
      </c>
      <c r="J1175" s="300"/>
      <c r="K1175" s="300"/>
      <c r="L1175" s="300"/>
      <c r="M1175" s="302"/>
    </row>
    <row r="1176" spans="1:13" ht="9.9499999999999993" hidden="1" customHeight="1" x14ac:dyDescent="0.2">
      <c r="A1176" s="301"/>
      <c r="B1176" s="300"/>
      <c r="C1176" s="305" t="str">
        <f>IF(ISBLANK($J$1506),"",IF(ISBLANK($L$1506),"",IF(Jul!$E55&gt;=$J$1506,IF(Jul!$E55&lt;=$L$1506,IF(ISBLANK(Jul!G55),"",Jul!G55),""),"")))</f>
        <v/>
      </c>
      <c r="D1176" s="305"/>
      <c r="E1176" s="305" t="str">
        <f>IF(ISBLANK($J$1506),"",IF(ISBLANK($L$1506),"",IF(Jul!$E55&gt;=$J$1506,IF(Jul!$E55&lt;=$L$1506,IF(ISBLANK(Jul!R55),"",Jul!R55),""),"")))</f>
        <v/>
      </c>
      <c r="F1176" s="307" t="str">
        <f>IF(ISBLANK($J$1506),"",IF(ISBLANK($L$1506),"",IF(Jul!$E55&gt;=$J$1506,IF(Jul!$E55&lt;=$L$1506,IF(ISBLANK(Jul!S55),"",Jul!S55),""),"")))</f>
        <v/>
      </c>
      <c r="G1176" s="308" t="str">
        <f t="shared" si="74"/>
        <v/>
      </c>
      <c r="H1176" s="309" t="str">
        <f t="shared" si="75"/>
        <v/>
      </c>
      <c r="I1176" s="310" t="str">
        <f>IF(ISBLANK($J$1506),"",IF(ISBLANK($L$1506),"",IF(Jul!$E55&gt;=$J$1506,IF(Jul!$E55&lt;=$L$1506,COUNTIF(Jul!L55:L55,"&gt;=0"),""),"")))</f>
        <v/>
      </c>
      <c r="J1176" s="300"/>
      <c r="K1176" s="300"/>
      <c r="L1176" s="300"/>
      <c r="M1176" s="302"/>
    </row>
    <row r="1177" spans="1:13" ht="9.9499999999999993" hidden="1" customHeight="1" x14ac:dyDescent="0.2">
      <c r="A1177" s="301"/>
      <c r="B1177" s="300"/>
      <c r="C1177" s="305" t="str">
        <f>IF(ISBLANK($J$1506),"",IF(ISBLANK($L$1506),"",IF(Jul!$E56&gt;=$J$1506,IF(Jul!$E56&lt;=$L$1506,IF(ISBLANK(Jul!G56),"",Jul!G56),""),"")))</f>
        <v/>
      </c>
      <c r="D1177" s="305"/>
      <c r="E1177" s="305" t="str">
        <f>IF(ISBLANK($J$1506),"",IF(ISBLANK($L$1506),"",IF(Jul!$E56&gt;=$J$1506,IF(Jul!$E56&lt;=$L$1506,IF(ISBLANK(Jul!R56),"",Jul!R56),""),"")))</f>
        <v/>
      </c>
      <c r="F1177" s="307" t="str">
        <f>IF(ISBLANK($J$1506),"",IF(ISBLANK($L$1506),"",IF(Jul!$E56&gt;=$J$1506,IF(Jul!$E56&lt;=$L$1506,IF(ISBLANK(Jul!S56),"",Jul!S56),""),"")))</f>
        <v/>
      </c>
      <c r="G1177" s="308" t="str">
        <f t="shared" si="74"/>
        <v/>
      </c>
      <c r="H1177" s="309" t="str">
        <f t="shared" si="75"/>
        <v/>
      </c>
      <c r="I1177" s="310" t="str">
        <f>IF(ISBLANK($J$1506),"",IF(ISBLANK($L$1506),"",IF(Jul!$E56&gt;=$J$1506,IF(Jul!$E56&lt;=$L$1506,COUNTIF(Jul!L56:L56,"&gt;=0"),""),"")))</f>
        <v/>
      </c>
      <c r="J1177" s="300"/>
      <c r="K1177" s="300"/>
      <c r="L1177" s="300"/>
      <c r="M1177" s="302"/>
    </row>
    <row r="1178" spans="1:13" ht="9.9499999999999993" hidden="1" customHeight="1" x14ac:dyDescent="0.2">
      <c r="A1178" s="301"/>
      <c r="B1178" s="300"/>
      <c r="C1178" s="305" t="str">
        <f>IF(ISBLANK($J$1506),"",IF(ISBLANK($L$1506),"",IF(Jul!$E57&gt;=$J$1506,IF(Jul!$E57&lt;=$L$1506,IF(ISBLANK(Jul!G57),"",Jul!G57),""),"")))</f>
        <v/>
      </c>
      <c r="D1178" s="305"/>
      <c r="E1178" s="305" t="str">
        <f>IF(ISBLANK($J$1506),"",IF(ISBLANK($L$1506),"",IF(Jul!$E57&gt;=$J$1506,IF(Jul!$E57&lt;=$L$1506,IF(ISBLANK(Jul!R57),"",Jul!R57),""),"")))</f>
        <v/>
      </c>
      <c r="F1178" s="307" t="str">
        <f>IF(ISBLANK($J$1506),"",IF(ISBLANK($L$1506),"",IF(Jul!$E57&gt;=$J$1506,IF(Jul!$E57&lt;=$L$1506,IF(ISBLANK(Jul!S57),"",Jul!S57),""),"")))</f>
        <v/>
      </c>
      <c r="G1178" s="308" t="str">
        <f t="shared" si="74"/>
        <v/>
      </c>
      <c r="H1178" s="309" t="str">
        <f t="shared" si="75"/>
        <v/>
      </c>
      <c r="I1178" s="310" t="str">
        <f>IF(ISBLANK($J$1506),"",IF(ISBLANK($L$1506),"",IF(Jul!$E57&gt;=$J$1506,IF(Jul!$E57&lt;=$L$1506,COUNTIF(Jul!L57:L57,"&gt;=0"),""),"")))</f>
        <v/>
      </c>
      <c r="J1178" s="300"/>
      <c r="K1178" s="300"/>
      <c r="L1178" s="300"/>
      <c r="M1178" s="302"/>
    </row>
    <row r="1179" spans="1:13" ht="9.9499999999999993" hidden="1" customHeight="1" x14ac:dyDescent="0.2">
      <c r="A1179" s="301"/>
      <c r="B1179" s="300"/>
      <c r="C1179" s="305" t="str">
        <f>IF(ISBLANK($J$1506),"",IF(ISBLANK($L$1506),"",IF(Jul!$E58&gt;=$J$1506,IF(Jul!$E58&lt;=$L$1506,IF(ISBLANK(Jul!G58),"",Jul!G58),""),"")))</f>
        <v/>
      </c>
      <c r="D1179" s="305"/>
      <c r="E1179" s="305" t="str">
        <f>IF(ISBLANK($J$1506),"",IF(ISBLANK($L$1506),"",IF(Jul!$E58&gt;=$J$1506,IF(Jul!$E58&lt;=$L$1506,IF(ISBLANK(Jul!R58),"",Jul!R58),""),"")))</f>
        <v/>
      </c>
      <c r="F1179" s="307" t="str">
        <f>IF(ISBLANK($J$1506),"",IF(ISBLANK($L$1506),"",IF(Jul!$E58&gt;=$J$1506,IF(Jul!$E58&lt;=$L$1506,IF(ISBLANK(Jul!S58),"",Jul!S58),""),"")))</f>
        <v/>
      </c>
      <c r="G1179" s="308" t="str">
        <f t="shared" si="74"/>
        <v/>
      </c>
      <c r="H1179" s="309" t="str">
        <f t="shared" si="75"/>
        <v/>
      </c>
      <c r="I1179" s="310" t="str">
        <f>IF(ISBLANK($J$1506),"",IF(ISBLANK($L$1506),"",IF(Jul!$E58&gt;=$J$1506,IF(Jul!$E58&lt;=$L$1506,COUNTIF(Jul!L58:L58,"&gt;=0"),""),"")))</f>
        <v/>
      </c>
      <c r="J1179" s="300"/>
      <c r="K1179" s="300"/>
      <c r="L1179" s="300"/>
      <c r="M1179" s="302"/>
    </row>
    <row r="1180" spans="1:13" ht="9.9499999999999993" hidden="1" customHeight="1" x14ac:dyDescent="0.2">
      <c r="A1180" s="301"/>
      <c r="B1180" s="300"/>
      <c r="C1180" s="305" t="str">
        <f>IF(ISBLANK($J$1506),"",IF(ISBLANK($L$1506),"",IF(Jul!$E59&gt;=$J$1506,IF(Jul!$E59&lt;=$L$1506,IF(ISBLANK(Jul!G59),"",Jul!G59),""),"")))</f>
        <v/>
      </c>
      <c r="D1180" s="305"/>
      <c r="E1180" s="305" t="str">
        <f>IF(ISBLANK($J$1506),"",IF(ISBLANK($L$1506),"",IF(Jul!$E59&gt;=$J$1506,IF(Jul!$E59&lt;=$L$1506,IF(ISBLANK(Jul!R59),"",Jul!R59),""),"")))</f>
        <v/>
      </c>
      <c r="F1180" s="307" t="str">
        <f>IF(ISBLANK($J$1506),"",IF(ISBLANK($L$1506),"",IF(Jul!$E59&gt;=$J$1506,IF(Jul!$E59&lt;=$L$1506,IF(ISBLANK(Jul!S59),"",Jul!S59),""),"")))</f>
        <v/>
      </c>
      <c r="G1180" s="308" t="str">
        <f t="shared" si="74"/>
        <v/>
      </c>
      <c r="H1180" s="309" t="str">
        <f t="shared" si="75"/>
        <v/>
      </c>
      <c r="I1180" s="310" t="str">
        <f>IF(ISBLANK($J$1506),"",IF(ISBLANK($L$1506),"",IF(Jul!$E59&gt;=$J$1506,IF(Jul!$E59&lt;=$L$1506,COUNTIF(Jul!L59:L59,"&gt;=0"),""),"")))</f>
        <v/>
      </c>
      <c r="J1180" s="300"/>
      <c r="K1180" s="300"/>
      <c r="L1180" s="300"/>
      <c r="M1180" s="302"/>
    </row>
    <row r="1181" spans="1:13" ht="9.9499999999999993" hidden="1" customHeight="1" x14ac:dyDescent="0.2">
      <c r="A1181" s="301"/>
      <c r="B1181" s="300"/>
      <c r="C1181" s="305" t="str">
        <f>IF(ISBLANK($J$1506),"",IF(ISBLANK($L$1506),"",IF(Jul!$E60&gt;=$J$1506,IF(Jul!$E60&lt;=$L$1506,IF(ISBLANK(Jul!G60),"",Jul!G60),""),"")))</f>
        <v/>
      </c>
      <c r="D1181" s="305"/>
      <c r="E1181" s="305" t="str">
        <f>IF(ISBLANK($J$1506),"",IF(ISBLANK($L$1506),"",IF(Jul!$E60&gt;=$J$1506,IF(Jul!$E60&lt;=$L$1506,IF(ISBLANK(Jul!R60),"",Jul!R60),""),"")))</f>
        <v/>
      </c>
      <c r="F1181" s="307" t="str">
        <f>IF(ISBLANK($J$1506),"",IF(ISBLANK($L$1506),"",IF(Jul!$E60&gt;=$J$1506,IF(Jul!$E60&lt;=$L$1506,IF(ISBLANK(Jul!S60),"",Jul!S60),""),"")))</f>
        <v/>
      </c>
      <c r="G1181" s="308" t="str">
        <f t="shared" si="74"/>
        <v/>
      </c>
      <c r="H1181" s="309" t="str">
        <f t="shared" si="75"/>
        <v/>
      </c>
      <c r="I1181" s="310" t="str">
        <f>IF(ISBLANK($J$1506),"",IF(ISBLANK($L$1506),"",IF(Jul!$E60&gt;=$J$1506,IF(Jul!$E60&lt;=$L$1506,COUNTIF(Jul!L60:L60,"&gt;=0"),""),"")))</f>
        <v/>
      </c>
      <c r="J1181" s="300"/>
      <c r="K1181" s="300"/>
      <c r="L1181" s="300"/>
      <c r="M1181" s="302"/>
    </row>
    <row r="1182" spans="1:13" ht="9.9499999999999993" hidden="1" customHeight="1" x14ac:dyDescent="0.2">
      <c r="A1182" s="301"/>
      <c r="B1182" s="300"/>
      <c r="C1182" s="305" t="str">
        <f>IF(ISBLANK($J$1506),"",IF(ISBLANK($L$1506),"",IF(Jul!$E61&gt;=$J$1506,IF(Jul!$E61&lt;=$L$1506,IF(ISBLANK(Jul!G61),"",Jul!G61),""),"")))</f>
        <v/>
      </c>
      <c r="D1182" s="305"/>
      <c r="E1182" s="305" t="str">
        <f>IF(ISBLANK($J$1506),"",IF(ISBLANK($L$1506),"",IF(Jul!$E61&gt;=$J$1506,IF(Jul!$E61&lt;=$L$1506,IF(ISBLANK(Jul!R61),"",Jul!R61),""),"")))</f>
        <v/>
      </c>
      <c r="F1182" s="307" t="str">
        <f>IF(ISBLANK($J$1506),"",IF(ISBLANK($L$1506),"",IF(Jul!$E61&gt;=$J$1506,IF(Jul!$E61&lt;=$L$1506,IF(ISBLANK(Jul!S61),"",Jul!S61),""),"")))</f>
        <v/>
      </c>
      <c r="G1182" s="308" t="str">
        <f t="shared" si="74"/>
        <v/>
      </c>
      <c r="H1182" s="309" t="str">
        <f t="shared" si="75"/>
        <v/>
      </c>
      <c r="I1182" s="310" t="str">
        <f>IF(ISBLANK($J$1506),"",IF(ISBLANK($L$1506),"",IF(Jul!$E61&gt;=$J$1506,IF(Jul!$E61&lt;=$L$1506,COUNTIF(Jul!L61:L61,"&gt;=0"),""),"")))</f>
        <v/>
      </c>
      <c r="J1182" s="300"/>
      <c r="K1182" s="300"/>
      <c r="L1182" s="300"/>
      <c r="M1182" s="302"/>
    </row>
    <row r="1183" spans="1:13" ht="9.9499999999999993" hidden="1" customHeight="1" x14ac:dyDescent="0.2">
      <c r="A1183" s="301"/>
      <c r="B1183" s="300"/>
      <c r="C1183" s="305" t="str">
        <f>IF(ISBLANK($J$1506),"",IF(ISBLANK($L$1506),"",IF(Jul!$E62&gt;=$J$1506,IF(Jul!$E62&lt;=$L$1506,IF(ISBLANK(Jul!G62),"",Jul!G62),""),"")))</f>
        <v/>
      </c>
      <c r="D1183" s="305"/>
      <c r="E1183" s="305" t="str">
        <f>IF(ISBLANK($J$1506),"",IF(ISBLANK($L$1506),"",IF(Jul!$E62&gt;=$J$1506,IF(Jul!$E62&lt;=$L$1506,IF(ISBLANK(Jul!R62),"",Jul!R62),""),"")))</f>
        <v/>
      </c>
      <c r="F1183" s="307" t="str">
        <f>IF(ISBLANK($J$1506),"",IF(ISBLANK($L$1506),"",IF(Jul!$E62&gt;=$J$1506,IF(Jul!$E62&lt;=$L$1506,IF(ISBLANK(Jul!S62),"",Jul!S62),""),"")))</f>
        <v/>
      </c>
      <c r="G1183" s="308" t="str">
        <f t="shared" si="74"/>
        <v/>
      </c>
      <c r="H1183" s="309" t="str">
        <f t="shared" si="75"/>
        <v/>
      </c>
      <c r="I1183" s="310" t="str">
        <f>IF(ISBLANK($J$1506),"",IF(ISBLANK($L$1506),"",IF(Jul!$E62&gt;=$J$1506,IF(Jul!$E62&lt;=$L$1506,COUNTIF(Jul!L62:L62,"&gt;=0"),""),"")))</f>
        <v/>
      </c>
      <c r="J1183" s="300"/>
      <c r="K1183" s="300"/>
      <c r="L1183" s="300"/>
      <c r="M1183" s="302"/>
    </row>
    <row r="1184" spans="1:13" ht="9.9499999999999993" hidden="1" customHeight="1" x14ac:dyDescent="0.2">
      <c r="A1184" s="301"/>
      <c r="B1184" s="300"/>
      <c r="C1184" s="305" t="str">
        <f>IF(ISBLANK($J$1506),"",IF(ISBLANK($L$1506),"",IF(Jul!$E63&gt;=$J$1506,IF(Jul!$E63&lt;=$L$1506,IF(ISBLANK(Jul!G63),"",Jul!G63),""),"")))</f>
        <v/>
      </c>
      <c r="D1184" s="305"/>
      <c r="E1184" s="305" t="str">
        <f>IF(ISBLANK($J$1506),"",IF(ISBLANK($L$1506),"",IF(Jul!$E63&gt;=$J$1506,IF(Jul!$E63&lt;=$L$1506,IF(ISBLANK(Jul!R63),"",Jul!R63),""),"")))</f>
        <v/>
      </c>
      <c r="F1184" s="307" t="str">
        <f>IF(ISBLANK($J$1506),"",IF(ISBLANK($L$1506),"",IF(Jul!$E63&gt;=$J$1506,IF(Jul!$E63&lt;=$L$1506,IF(ISBLANK(Jul!S63),"",Jul!S63),""),"")))</f>
        <v/>
      </c>
      <c r="G1184" s="308" t="str">
        <f t="shared" si="74"/>
        <v/>
      </c>
      <c r="H1184" s="309" t="str">
        <f t="shared" si="75"/>
        <v/>
      </c>
      <c r="I1184" s="310" t="str">
        <f>IF(ISBLANK($J$1506),"",IF(ISBLANK($L$1506),"",IF(Jul!$E63&gt;=$J$1506,IF(Jul!$E63&lt;=$L$1506,COUNTIF(Jul!L63:L63,"&gt;=0"),""),"")))</f>
        <v/>
      </c>
      <c r="J1184" s="300"/>
      <c r="K1184" s="300"/>
      <c r="L1184" s="300"/>
      <c r="M1184" s="302"/>
    </row>
    <row r="1185" spans="1:13" ht="9.9499999999999993" hidden="1" customHeight="1" x14ac:dyDescent="0.2">
      <c r="A1185" s="301"/>
      <c r="B1185" s="300"/>
      <c r="C1185" s="305" t="str">
        <f>IF(ISBLANK($J$1506),"",IF(ISBLANK($L$1506),"",IF(Jul!$E64&gt;=$J$1506,IF(Jul!$E64&lt;=$L$1506,IF(ISBLANK(Jul!G64),"",Jul!G64),""),"")))</f>
        <v/>
      </c>
      <c r="D1185" s="305"/>
      <c r="E1185" s="305" t="str">
        <f>IF(ISBLANK($J$1506),"",IF(ISBLANK($L$1506),"",IF(Jul!$E64&gt;=$J$1506,IF(Jul!$E64&lt;=$L$1506,IF(ISBLANK(Jul!R64),"",Jul!R64),""),"")))</f>
        <v/>
      </c>
      <c r="F1185" s="307" t="str">
        <f>IF(ISBLANK($J$1506),"",IF(ISBLANK($L$1506),"",IF(Jul!$E64&gt;=$J$1506,IF(Jul!$E64&lt;=$L$1506,IF(ISBLANK(Jul!S64),"",Jul!S64),""),"")))</f>
        <v/>
      </c>
      <c r="G1185" s="308" t="str">
        <f t="shared" si="74"/>
        <v/>
      </c>
      <c r="H1185" s="309" t="str">
        <f t="shared" si="75"/>
        <v/>
      </c>
      <c r="I1185" s="310" t="str">
        <f>IF(ISBLANK($J$1506),"",IF(ISBLANK($L$1506),"",IF(Jul!$E64&gt;=$J$1506,IF(Jul!$E64&lt;=$L$1506,COUNTIF(Jul!L64:L64,"&gt;=0"),""),"")))</f>
        <v/>
      </c>
      <c r="J1185" s="300"/>
      <c r="K1185" s="300"/>
      <c r="L1185" s="300"/>
      <c r="M1185" s="302"/>
    </row>
    <row r="1186" spans="1:13" ht="9.9499999999999993" hidden="1" customHeight="1" x14ac:dyDescent="0.2">
      <c r="A1186" s="301"/>
      <c r="B1186" s="300"/>
      <c r="C1186" s="305" t="str">
        <f>IF(ISBLANK($J$1506),"",IF(ISBLANK($L$1506),"",IF(Jul!$E65&gt;=$J$1506,IF(Jul!$E65&lt;=$L$1506,IF(ISBLANK(Jul!G65),"",Jul!G65),""),"")))</f>
        <v/>
      </c>
      <c r="D1186" s="305"/>
      <c r="E1186" s="305" t="str">
        <f>IF(ISBLANK($J$1506),"",IF(ISBLANK($L$1506),"",IF(Jul!$E65&gt;=$J$1506,IF(Jul!$E65&lt;=$L$1506,IF(ISBLANK(Jul!R65),"",Jul!R65),""),"")))</f>
        <v/>
      </c>
      <c r="F1186" s="307" t="str">
        <f>IF(ISBLANK($J$1506),"",IF(ISBLANK($L$1506),"",IF(Jul!$E65&gt;=$J$1506,IF(Jul!$E65&lt;=$L$1506,IF(ISBLANK(Jul!S65),"",Jul!S65),""),"")))</f>
        <v/>
      </c>
      <c r="G1186" s="308" t="str">
        <f t="shared" si="74"/>
        <v/>
      </c>
      <c r="H1186" s="309" t="str">
        <f t="shared" si="75"/>
        <v/>
      </c>
      <c r="I1186" s="310" t="str">
        <f>IF(ISBLANK($J$1506),"",IF(ISBLANK($L$1506),"",IF(Jul!$E65&gt;=$J$1506,IF(Jul!$E65&lt;=$L$1506,COUNTIF(Jul!L65:L65,"&gt;=0"),""),"")))</f>
        <v/>
      </c>
      <c r="J1186" s="300"/>
      <c r="K1186" s="300"/>
      <c r="L1186" s="300"/>
      <c r="M1186" s="302"/>
    </row>
    <row r="1187" spans="1:13" ht="9.9499999999999993" hidden="1" customHeight="1" x14ac:dyDescent="0.2">
      <c r="A1187" s="301"/>
      <c r="B1187" s="300"/>
      <c r="C1187" s="305" t="str">
        <f>IF(ISBLANK($J$1506),"",IF(ISBLANK($L$1506),"",IF(Jul!$E66&gt;=$J$1506,IF(Jul!$E66&lt;=$L$1506,IF(ISBLANK(Jul!G66),"",Jul!G66),""),"")))</f>
        <v/>
      </c>
      <c r="D1187" s="305"/>
      <c r="E1187" s="305" t="str">
        <f>IF(ISBLANK($J$1506),"",IF(ISBLANK($L$1506),"",IF(Jul!$E66&gt;=$J$1506,IF(Jul!$E66&lt;=$L$1506,IF(ISBLANK(Jul!R66),"",Jul!R66),""),"")))</f>
        <v/>
      </c>
      <c r="F1187" s="307" t="str">
        <f>IF(ISBLANK($J$1506),"",IF(ISBLANK($L$1506),"",IF(Jul!$E66&gt;=$J$1506,IF(Jul!$E66&lt;=$L$1506,IF(ISBLANK(Jul!S66),"",Jul!S66),""),"")))</f>
        <v/>
      </c>
      <c r="G1187" s="308" t="str">
        <f t="shared" si="74"/>
        <v/>
      </c>
      <c r="H1187" s="309" t="str">
        <f t="shared" si="75"/>
        <v/>
      </c>
      <c r="I1187" s="310" t="str">
        <f>IF(ISBLANK($J$1506),"",IF(ISBLANK($L$1506),"",IF(Jul!$E66&gt;=$J$1506,IF(Jul!$E66&lt;=$L$1506,COUNTIF(Jul!L66:L66,"&gt;=0"),""),"")))</f>
        <v/>
      </c>
      <c r="J1187" s="300"/>
      <c r="K1187" s="300"/>
      <c r="L1187" s="300"/>
      <c r="M1187" s="302"/>
    </row>
    <row r="1188" spans="1:13" ht="9.9499999999999993" hidden="1" customHeight="1" x14ac:dyDescent="0.2">
      <c r="A1188" s="301"/>
      <c r="B1188" s="300"/>
      <c r="C1188" s="305" t="str">
        <f>IF(ISBLANK($J$1506),"",IF(ISBLANK($L$1506),"",IF(Jul!$E67&gt;=$J$1506,IF(Jul!$E67&lt;=$L$1506,IF(ISBLANK(Jul!G67),"",Jul!G67),""),"")))</f>
        <v/>
      </c>
      <c r="D1188" s="305"/>
      <c r="E1188" s="305" t="str">
        <f>IF(ISBLANK($J$1506),"",IF(ISBLANK($L$1506),"",IF(Jul!$E67&gt;=$J$1506,IF(Jul!$E67&lt;=$L$1506,IF(ISBLANK(Jul!R67),"",Jul!R67),""),"")))</f>
        <v/>
      </c>
      <c r="F1188" s="307" t="str">
        <f>IF(ISBLANK($J$1506),"",IF(ISBLANK($L$1506),"",IF(Jul!$E67&gt;=$J$1506,IF(Jul!$E67&lt;=$L$1506,IF(ISBLANK(Jul!S67),"",Jul!S67),""),"")))</f>
        <v/>
      </c>
      <c r="G1188" s="308" t="str">
        <f t="shared" si="74"/>
        <v/>
      </c>
      <c r="H1188" s="309" t="str">
        <f t="shared" si="75"/>
        <v/>
      </c>
      <c r="I1188" s="310" t="str">
        <f>IF(ISBLANK($J$1506),"",IF(ISBLANK($L$1506),"",IF(Jul!$E67&gt;=$J$1506,IF(Jul!$E67&lt;=$L$1506,COUNTIF(Jul!L67:L67,"&gt;=0"),""),"")))</f>
        <v/>
      </c>
      <c r="J1188" s="300"/>
      <c r="K1188" s="300"/>
      <c r="L1188" s="300"/>
      <c r="M1188" s="302"/>
    </row>
    <row r="1189" spans="1:13" ht="9.9499999999999993" hidden="1" customHeight="1" x14ac:dyDescent="0.2">
      <c r="A1189" s="301"/>
      <c r="B1189" s="300"/>
      <c r="C1189" s="305" t="str">
        <f>IF(ISBLANK($J$1506),"",IF(ISBLANK($L$1506),"",IF(Jul!$E68&gt;=$J$1506,IF(Jul!$E68&lt;=$L$1506,IF(ISBLANK(Jul!G68),"",Jul!G68),""),"")))</f>
        <v/>
      </c>
      <c r="D1189" s="305"/>
      <c r="E1189" s="305" t="str">
        <f>IF(ISBLANK($J$1506),"",IF(ISBLANK($L$1506),"",IF(Jul!$E68&gt;=$J$1506,IF(Jul!$E68&lt;=$L$1506,IF(ISBLANK(Jul!R68),"",Jul!R68),""),"")))</f>
        <v/>
      </c>
      <c r="F1189" s="307" t="str">
        <f>IF(ISBLANK($J$1506),"",IF(ISBLANK($L$1506),"",IF(Jul!$E68&gt;=$J$1506,IF(Jul!$E68&lt;=$L$1506,IF(ISBLANK(Jul!S68),"",Jul!S68),""),"")))</f>
        <v/>
      </c>
      <c r="G1189" s="308" t="str">
        <f t="shared" si="74"/>
        <v/>
      </c>
      <c r="H1189" s="309" t="str">
        <f t="shared" si="75"/>
        <v/>
      </c>
      <c r="I1189" s="310" t="str">
        <f>IF(ISBLANK($J$1506),"",IF(ISBLANK($L$1506),"",IF(Jul!$E68&gt;=$J$1506,IF(Jul!$E68&lt;=$L$1506,COUNTIF(Jul!L68:L68,"&gt;=0"),""),"")))</f>
        <v/>
      </c>
      <c r="J1189" s="300"/>
      <c r="K1189" s="300"/>
      <c r="L1189" s="300"/>
      <c r="M1189" s="302"/>
    </row>
    <row r="1190" spans="1:13" ht="9.9499999999999993" hidden="1" customHeight="1" x14ac:dyDescent="0.2">
      <c r="A1190" s="301"/>
      <c r="B1190" s="300"/>
      <c r="C1190" s="305" t="str">
        <f>IF(ISBLANK($J$1506),"",IF(ISBLANK($L$1506),"",IF(Jul!$E69&gt;=$J$1506,IF(Jul!$E69&lt;=$L$1506,IF(ISBLANK(Jul!G69),"",Jul!G69),""),"")))</f>
        <v/>
      </c>
      <c r="D1190" s="305"/>
      <c r="E1190" s="305" t="str">
        <f>IF(ISBLANK($J$1506),"",IF(ISBLANK($L$1506),"",IF(Jul!$E69&gt;=$J$1506,IF(Jul!$E69&lt;=$L$1506,IF(ISBLANK(Jul!R69),"",Jul!R69),""),"")))</f>
        <v/>
      </c>
      <c r="F1190" s="307" t="str">
        <f>IF(ISBLANK($J$1506),"",IF(ISBLANK($L$1506),"",IF(Jul!$E69&gt;=$J$1506,IF(Jul!$E69&lt;=$L$1506,IF(ISBLANK(Jul!S69),"",Jul!S69),""),"")))</f>
        <v/>
      </c>
      <c r="G1190" s="308" t="str">
        <f t="shared" si="74"/>
        <v/>
      </c>
      <c r="H1190" s="309" t="str">
        <f t="shared" si="75"/>
        <v/>
      </c>
      <c r="I1190" s="310" t="str">
        <f>IF(ISBLANK($J$1506),"",IF(ISBLANK($L$1506),"",IF(Jul!$E69&gt;=$J$1506,IF(Jul!$E69&lt;=$L$1506,COUNTIF(Jul!L69:L69,"&gt;=0"),""),"")))</f>
        <v/>
      </c>
      <c r="J1190" s="300"/>
      <c r="K1190" s="300"/>
      <c r="L1190" s="300"/>
      <c r="M1190" s="302"/>
    </row>
    <row r="1191" spans="1:13" ht="9.9499999999999993" hidden="1" customHeight="1" x14ac:dyDescent="0.2">
      <c r="A1191" s="301"/>
      <c r="B1191" s="300"/>
      <c r="C1191" s="305" t="str">
        <f>IF(ISBLANK($J$1506),"",IF(ISBLANK($L$1506),"",IF(Jul!$E70&gt;=$J$1506,IF(Jul!$E70&lt;=$L$1506,IF(ISBLANK(Jul!G70),"",Jul!G70),""),"")))</f>
        <v/>
      </c>
      <c r="D1191" s="305"/>
      <c r="E1191" s="305" t="str">
        <f>IF(ISBLANK($J$1506),"",IF(ISBLANK($L$1506),"",IF(Jul!$E70&gt;=$J$1506,IF(Jul!$E70&lt;=$L$1506,IF(ISBLANK(Jul!R70),"",Jul!R70),""),"")))</f>
        <v/>
      </c>
      <c r="F1191" s="307" t="str">
        <f>IF(ISBLANK($J$1506),"",IF(ISBLANK($L$1506),"",IF(Jul!$E70&gt;=$J$1506,IF(Jul!$E70&lt;=$L$1506,IF(ISBLANK(Jul!S70),"",Jul!S70),""),"")))</f>
        <v/>
      </c>
      <c r="G1191" s="308" t="str">
        <f t="shared" si="74"/>
        <v/>
      </c>
      <c r="H1191" s="309" t="str">
        <f t="shared" si="75"/>
        <v/>
      </c>
      <c r="I1191" s="310" t="str">
        <f>IF(ISBLANK($J$1506),"",IF(ISBLANK($L$1506),"",IF(Jul!$E70&gt;=$J$1506,IF(Jul!$E70&lt;=$L$1506,COUNTIF(Jul!L70:L70,"&gt;=0"),""),"")))</f>
        <v/>
      </c>
      <c r="J1191" s="300"/>
      <c r="K1191" s="300"/>
      <c r="L1191" s="300"/>
      <c r="M1191" s="302"/>
    </row>
    <row r="1192" spans="1:13" ht="9.9499999999999993" hidden="1" customHeight="1" x14ac:dyDescent="0.2">
      <c r="A1192" s="301"/>
      <c r="B1192" s="300"/>
      <c r="C1192" s="305" t="str">
        <f>IF(ISBLANK($J$1506),"",IF(ISBLANK($L$1506),"",IF(Jul!$E71&gt;=$J$1506,IF(Jul!$E71&lt;=$L$1506,IF(ISBLANK(Jul!G71),"",Jul!G71),""),"")))</f>
        <v/>
      </c>
      <c r="D1192" s="305"/>
      <c r="E1192" s="305" t="str">
        <f>IF(ISBLANK($J$1506),"",IF(ISBLANK($L$1506),"",IF(Jul!$E71&gt;=$J$1506,IF(Jul!$E71&lt;=$L$1506,IF(ISBLANK(Jul!R71),"",Jul!R71),""),"")))</f>
        <v/>
      </c>
      <c r="F1192" s="307" t="str">
        <f>IF(ISBLANK($J$1506),"",IF(ISBLANK($L$1506),"",IF(Jul!$E71&gt;=$J$1506,IF(Jul!$E71&lt;=$L$1506,IF(ISBLANK(Jul!S71),"",Jul!S71),""),"")))</f>
        <v/>
      </c>
      <c r="G1192" s="308" t="str">
        <f t="shared" si="74"/>
        <v/>
      </c>
      <c r="H1192" s="309" t="str">
        <f t="shared" si="75"/>
        <v/>
      </c>
      <c r="I1192" s="310" t="str">
        <f>IF(ISBLANK($J$1506),"",IF(ISBLANK($L$1506),"",IF(Jul!$E71&gt;=$J$1506,IF(Jul!$E71&lt;=$L$1506,COUNTIF(Jul!L71:L71,"&gt;=0"),""),"")))</f>
        <v/>
      </c>
      <c r="J1192" s="300"/>
      <c r="K1192" s="300"/>
      <c r="L1192" s="300"/>
      <c r="M1192" s="302"/>
    </row>
    <row r="1193" spans="1:13" ht="9.9499999999999993" hidden="1" customHeight="1" x14ac:dyDescent="0.2">
      <c r="A1193" s="301"/>
      <c r="B1193" s="300"/>
      <c r="C1193" s="305" t="str">
        <f>IF(ISBLANK($J$1506),"",IF(ISBLANK($L$1506),"",IF(Jul!$E72&gt;=$J$1506,IF(Jul!$E72&lt;=$L$1506,IF(ISBLANK(Jul!G72),"",Jul!G72),""),"")))</f>
        <v/>
      </c>
      <c r="D1193" s="305"/>
      <c r="E1193" s="305" t="str">
        <f>IF(ISBLANK($J$1506),"",IF(ISBLANK($L$1506),"",IF(Jul!$E72&gt;=$J$1506,IF(Jul!$E72&lt;=$L$1506,IF(ISBLANK(Jul!R72),"",Jul!R72),""),"")))</f>
        <v/>
      </c>
      <c r="F1193" s="307" t="str">
        <f>IF(ISBLANK($J$1506),"",IF(ISBLANK($L$1506),"",IF(Jul!$E72&gt;=$J$1506,IF(Jul!$E72&lt;=$L$1506,IF(ISBLANK(Jul!S72),"",Jul!S72),""),"")))</f>
        <v/>
      </c>
      <c r="G1193" s="308" t="str">
        <f t="shared" si="74"/>
        <v/>
      </c>
      <c r="H1193" s="309" t="str">
        <f t="shared" si="75"/>
        <v/>
      </c>
      <c r="I1193" s="310" t="str">
        <f>IF(ISBLANK($J$1506),"",IF(ISBLANK($L$1506),"",IF(Jul!$E72&gt;=$J$1506,IF(Jul!$E72&lt;=$L$1506,COUNTIF(Jul!L72:L72,"&gt;=0"),""),"")))</f>
        <v/>
      </c>
      <c r="J1193" s="300"/>
      <c r="K1193" s="300"/>
      <c r="L1193" s="300"/>
      <c r="M1193" s="302"/>
    </row>
    <row r="1194" spans="1:13" ht="9.9499999999999993" hidden="1" customHeight="1" x14ac:dyDescent="0.2">
      <c r="A1194" s="301"/>
      <c r="B1194" s="300"/>
      <c r="C1194" s="305" t="str">
        <f>IF(ISBLANK($J$1506),"",IF(ISBLANK($L$1506),"",IF(Jul!$E73&gt;=$J$1506,IF(Jul!$E73&lt;=$L$1506,IF(ISBLANK(Jul!G73),"",Jul!G73),""),"")))</f>
        <v/>
      </c>
      <c r="D1194" s="305"/>
      <c r="E1194" s="305" t="str">
        <f>IF(ISBLANK($J$1506),"",IF(ISBLANK($L$1506),"",IF(Jul!$E73&gt;=$J$1506,IF(Jul!$E73&lt;=$L$1506,IF(ISBLANK(Jul!R73),"",Jul!R73),""),"")))</f>
        <v/>
      </c>
      <c r="F1194" s="307" t="str">
        <f>IF(ISBLANK($J$1506),"",IF(ISBLANK($L$1506),"",IF(Jul!$E73&gt;=$J$1506,IF(Jul!$E73&lt;=$L$1506,IF(ISBLANK(Jul!S73),"",Jul!S73),""),"")))</f>
        <v/>
      </c>
      <c r="G1194" s="308" t="str">
        <f t="shared" si="74"/>
        <v/>
      </c>
      <c r="H1194" s="309" t="str">
        <f t="shared" si="75"/>
        <v/>
      </c>
      <c r="I1194" s="310" t="str">
        <f>IF(ISBLANK($J$1506),"",IF(ISBLANK($L$1506),"",IF(Jul!$E73&gt;=$J$1506,IF(Jul!$E73&lt;=$L$1506,COUNTIF(Jul!L73:L73,"&gt;=0"),""),"")))</f>
        <v/>
      </c>
      <c r="J1194" s="300"/>
      <c r="K1194" s="300"/>
      <c r="L1194" s="300"/>
      <c r="M1194" s="302"/>
    </row>
    <row r="1195" spans="1:13" ht="9.9499999999999993" hidden="1" customHeight="1" x14ac:dyDescent="0.2">
      <c r="A1195" s="301"/>
      <c r="B1195" s="300" t="s">
        <v>130</v>
      </c>
      <c r="C1195" s="305" t="str">
        <f>IF(ISBLANK($J$1506),"",IF(ISBLANK($L$1506),"",IF(Aug!$E9&gt;=$J$1506,IF(Aug!$E9&lt;=$L$1506,IF(ISBLANK(Aug!G9),"",Aug!G9),""),"")))</f>
        <v/>
      </c>
      <c r="D1195" s="305" t="str">
        <f>IF(ISBLANK($J$1506),"",IF(ISBLANK($L$1506),"",IF(Aug!$E9&gt;=$J$1506,IF(Aug!$E9&lt;=$L$1506,IF(ISBLANK(Aug!I9),"",Aug!I9),""),"")))</f>
        <v/>
      </c>
      <c r="E1195" s="305" t="str">
        <f>IF(ISBLANK($J$1506),"",IF(ISBLANK($L$1506),"",IF(Aug!$E9&gt;=$J$1506,IF(Aug!$E9&lt;=$L$1506,IF(ISBLANK(Aug!R9),"",Aug!R9),""),"")))</f>
        <v/>
      </c>
      <c r="F1195" s="307" t="str">
        <f>IF(ISBLANK($J$1506),"",IF(ISBLANK($L$1506),"",IF(Aug!$E9&gt;=$J$1506,IF(Aug!$E9&lt;=$L$1506,IF(ISBLANK(Aug!S9),"",Aug!S9),""),"")))</f>
        <v/>
      </c>
      <c r="G1195" s="308" t="str">
        <f>IF(ISNUMBER(F1195),IF(F1195=0,"",IF(E1195=0,"",F1195/E1195)),"")</f>
        <v/>
      </c>
      <c r="H1195" s="309" t="str">
        <f>IF(ISNUMBER(G1195),IF(G1195=0,"",IF(F1195=0,"",E1195/F1195/24)),"")</f>
        <v/>
      </c>
      <c r="I1195" s="310" t="str">
        <f>IF(ISBLANK($J$1506),"",IF(ISBLANK($L$1506),"",IF(Aug!$E9&gt;=$J$1506,IF(Aug!$E9&lt;=$L$1506,COUNTIF(Aug!L9:L9,"&gt;=0"),""),"")))</f>
        <v/>
      </c>
      <c r="J1195" s="300"/>
      <c r="K1195" s="300"/>
      <c r="L1195" s="300"/>
      <c r="M1195" s="302"/>
    </row>
    <row r="1196" spans="1:13" ht="9.9499999999999993" hidden="1" customHeight="1" x14ac:dyDescent="0.2">
      <c r="A1196" s="301"/>
      <c r="B1196" s="300"/>
      <c r="C1196" s="305" t="str">
        <f>IF(ISBLANK($J$1506),"",IF(ISBLANK($L$1506),"",IF(Aug!$E10&gt;=$J$1506,IF(Aug!$E10&lt;=$L$1506,IF(ISBLANK(Aug!G10),"",Aug!G10),""),"")))</f>
        <v/>
      </c>
      <c r="D1196" s="305" t="str">
        <f>IF(ISBLANK($J$1506),"",IF(ISBLANK($L$1506),"",IF(Aug!$E10&gt;=$J$1506,IF(Aug!$E10&lt;=$L$1506,IF(ISBLANK(Aug!I10),"",Aug!I10),""),"")))</f>
        <v/>
      </c>
      <c r="E1196" s="305" t="str">
        <f>IF(ISBLANK($J$1506),"",IF(ISBLANK($L$1506),"",IF(Aug!$E10&gt;=$J$1506,IF(Aug!$E10&lt;=$L$1506,IF(ISBLANK(Aug!R10),"",Aug!R10),""),"")))</f>
        <v/>
      </c>
      <c r="F1196" s="307" t="str">
        <f>IF(ISBLANK($J$1506),"",IF(ISBLANK($L$1506),"",IF(Aug!$E10&gt;=$J$1506,IF(Aug!$E10&lt;=$L$1506,IF(ISBLANK(Aug!S10),"",Aug!S10),""),"")))</f>
        <v/>
      </c>
      <c r="G1196" s="308" t="str">
        <f t="shared" ref="G1196:G1225" si="76">IF(ISNUMBER(F1196),IF(F1196=0,"",IF(E1196=0,"",F1196/E1196)),"")</f>
        <v/>
      </c>
      <c r="H1196" s="309" t="str">
        <f t="shared" ref="H1196:H1225" si="77">IF(ISNUMBER(G1196),IF(G1196=0,"",IF(F1196=0,"",E1196/F1196/24)),"")</f>
        <v/>
      </c>
      <c r="I1196" s="310" t="str">
        <f>IF(ISBLANK($J$1506),"",IF(ISBLANK($L$1506),"",IF(Aug!$E10&gt;=$J$1506,IF(Aug!$E10&lt;=$L$1506,COUNTIF(Aug!L10:L10,"&gt;=0"),""),"")))</f>
        <v/>
      </c>
      <c r="J1196" s="300"/>
      <c r="K1196" s="300"/>
      <c r="L1196" s="300"/>
      <c r="M1196" s="302"/>
    </row>
    <row r="1197" spans="1:13" ht="9.9499999999999993" hidden="1" customHeight="1" x14ac:dyDescent="0.2">
      <c r="A1197" s="301"/>
      <c r="B1197" s="300"/>
      <c r="C1197" s="305" t="str">
        <f>IF(ISBLANK($J$1506),"",IF(ISBLANK($L$1506),"",IF(Aug!$E11&gt;=$J$1506,IF(Aug!$E11&lt;=$L$1506,IF(ISBLANK(Aug!G11),"",Aug!G11),""),"")))</f>
        <v/>
      </c>
      <c r="D1197" s="305" t="str">
        <f>IF(ISBLANK($J$1506),"",IF(ISBLANK($L$1506),"",IF(Aug!$E11&gt;=$J$1506,IF(Aug!$E11&lt;=$L$1506,IF(ISBLANK(Aug!I11),"",Aug!I11),""),"")))</f>
        <v/>
      </c>
      <c r="E1197" s="305" t="str">
        <f>IF(ISBLANK($J$1506),"",IF(ISBLANK($L$1506),"",IF(Aug!$E11&gt;=$J$1506,IF(Aug!$E11&lt;=$L$1506,IF(ISBLANK(Aug!R11),"",Aug!R11),""),"")))</f>
        <v/>
      </c>
      <c r="F1197" s="307" t="str">
        <f>IF(ISBLANK($J$1506),"",IF(ISBLANK($L$1506),"",IF(Aug!$E11&gt;=$J$1506,IF(Aug!$E11&lt;=$L$1506,IF(ISBLANK(Aug!S11),"",Aug!S11),""),"")))</f>
        <v/>
      </c>
      <c r="G1197" s="308" t="str">
        <f t="shared" si="76"/>
        <v/>
      </c>
      <c r="H1197" s="309" t="str">
        <f t="shared" si="77"/>
        <v/>
      </c>
      <c r="I1197" s="310" t="str">
        <f>IF(ISBLANK($J$1506),"",IF(ISBLANK($L$1506),"",IF(Aug!$E11&gt;=$J$1506,IF(Aug!$E11&lt;=$L$1506,COUNTIF(Aug!L11:L11,"&gt;=0"),""),"")))</f>
        <v/>
      </c>
      <c r="J1197" s="300"/>
      <c r="K1197" s="300"/>
      <c r="L1197" s="300"/>
      <c r="M1197" s="302"/>
    </row>
    <row r="1198" spans="1:13" ht="9.9499999999999993" hidden="1" customHeight="1" x14ac:dyDescent="0.2">
      <c r="A1198" s="301"/>
      <c r="B1198" s="300"/>
      <c r="C1198" s="305" t="str">
        <f>IF(ISBLANK($J$1506),"",IF(ISBLANK($L$1506),"",IF(Aug!$E12&gt;=$J$1506,IF(Aug!$E12&lt;=$L$1506,IF(ISBLANK(Aug!G12),"",Aug!G12),""),"")))</f>
        <v/>
      </c>
      <c r="D1198" s="305" t="str">
        <f>IF(ISBLANK($J$1506),"",IF(ISBLANK($L$1506),"",IF(Aug!$E12&gt;=$J$1506,IF(Aug!$E12&lt;=$L$1506,IF(ISBLANK(Aug!I12),"",Aug!I12),""),"")))</f>
        <v/>
      </c>
      <c r="E1198" s="305" t="str">
        <f>IF(ISBLANK($J$1506),"",IF(ISBLANK($L$1506),"",IF(Aug!$E12&gt;=$J$1506,IF(Aug!$E12&lt;=$L$1506,IF(ISBLANK(Aug!R12),"",Aug!R12),""),"")))</f>
        <v/>
      </c>
      <c r="F1198" s="307" t="str">
        <f>IF(ISBLANK($J$1506),"",IF(ISBLANK($L$1506),"",IF(Aug!$E12&gt;=$J$1506,IF(Aug!$E12&lt;=$L$1506,IF(ISBLANK(Aug!S12),"",Aug!S12),""),"")))</f>
        <v/>
      </c>
      <c r="G1198" s="308" t="str">
        <f t="shared" si="76"/>
        <v/>
      </c>
      <c r="H1198" s="309" t="str">
        <f t="shared" si="77"/>
        <v/>
      </c>
      <c r="I1198" s="310" t="str">
        <f>IF(ISBLANK($J$1506),"",IF(ISBLANK($L$1506),"",IF(Aug!$E12&gt;=$J$1506,IF(Aug!$E12&lt;=$L$1506,COUNTIF(Aug!L12:L12,"&gt;=0"),""),"")))</f>
        <v/>
      </c>
      <c r="J1198" s="300"/>
      <c r="K1198" s="300"/>
      <c r="L1198" s="300"/>
      <c r="M1198" s="302"/>
    </row>
    <row r="1199" spans="1:13" ht="9.9499999999999993" hidden="1" customHeight="1" x14ac:dyDescent="0.2">
      <c r="A1199" s="301"/>
      <c r="B1199" s="300"/>
      <c r="C1199" s="305" t="str">
        <f>IF(ISBLANK($J$1506),"",IF(ISBLANK($L$1506),"",IF(Aug!$E13&gt;=$J$1506,IF(Aug!$E13&lt;=$L$1506,IF(ISBLANK(Aug!G13),"",Aug!G13),""),"")))</f>
        <v/>
      </c>
      <c r="D1199" s="305" t="str">
        <f>IF(ISBLANK($J$1506),"",IF(ISBLANK($L$1506),"",IF(Aug!$E13&gt;=$J$1506,IF(Aug!$E13&lt;=$L$1506,IF(ISBLANK(Aug!I13),"",Aug!I13),""),"")))</f>
        <v/>
      </c>
      <c r="E1199" s="305" t="str">
        <f>IF(ISBLANK($J$1506),"",IF(ISBLANK($L$1506),"",IF(Aug!$E13&gt;=$J$1506,IF(Aug!$E13&lt;=$L$1506,IF(ISBLANK(Aug!R13),"",Aug!R13),""),"")))</f>
        <v/>
      </c>
      <c r="F1199" s="307" t="str">
        <f>IF(ISBLANK($J$1506),"",IF(ISBLANK($L$1506),"",IF(Aug!$E13&gt;=$J$1506,IF(Aug!$E13&lt;=$L$1506,IF(ISBLANK(Aug!S13),"",Aug!S13),""),"")))</f>
        <v/>
      </c>
      <c r="G1199" s="308" t="str">
        <f t="shared" si="76"/>
        <v/>
      </c>
      <c r="H1199" s="309" t="str">
        <f t="shared" si="77"/>
        <v/>
      </c>
      <c r="I1199" s="310" t="str">
        <f>IF(ISBLANK($J$1506),"",IF(ISBLANK($L$1506),"",IF(Aug!$E13&gt;=$J$1506,IF(Aug!$E13&lt;=$L$1506,COUNTIF(Aug!L13:L13,"&gt;=0"),""),"")))</f>
        <v/>
      </c>
      <c r="J1199" s="300"/>
      <c r="K1199" s="300"/>
      <c r="L1199" s="300"/>
      <c r="M1199" s="302"/>
    </row>
    <row r="1200" spans="1:13" ht="9.9499999999999993" hidden="1" customHeight="1" x14ac:dyDescent="0.2">
      <c r="A1200" s="301"/>
      <c r="B1200" s="300"/>
      <c r="C1200" s="305" t="str">
        <f>IF(ISBLANK($J$1506),"",IF(ISBLANK($L$1506),"",IF(Aug!$E14&gt;=$J$1506,IF(Aug!$E14&lt;=$L$1506,IF(ISBLANK(Aug!G14),"",Aug!G14),""),"")))</f>
        <v/>
      </c>
      <c r="D1200" s="305" t="str">
        <f>IF(ISBLANK($J$1506),"",IF(ISBLANK($L$1506),"",IF(Aug!$E14&gt;=$J$1506,IF(Aug!$E14&lt;=$L$1506,IF(ISBLANK(Aug!I14),"",Aug!I14),""),"")))</f>
        <v/>
      </c>
      <c r="E1200" s="305" t="str">
        <f>IF(ISBLANK($J$1506),"",IF(ISBLANK($L$1506),"",IF(Aug!$E14&gt;=$J$1506,IF(Aug!$E14&lt;=$L$1506,IF(ISBLANK(Aug!R14),"",Aug!R14),""),"")))</f>
        <v/>
      </c>
      <c r="F1200" s="307" t="str">
        <f>IF(ISBLANK($J$1506),"",IF(ISBLANK($L$1506),"",IF(Aug!$E14&gt;=$J$1506,IF(Aug!$E14&lt;=$L$1506,IF(ISBLANK(Aug!S14),"",Aug!S14),""),"")))</f>
        <v/>
      </c>
      <c r="G1200" s="308" t="str">
        <f t="shared" si="76"/>
        <v/>
      </c>
      <c r="H1200" s="309" t="str">
        <f t="shared" si="77"/>
        <v/>
      </c>
      <c r="I1200" s="310" t="str">
        <f>IF(ISBLANK($J$1506),"",IF(ISBLANK($L$1506),"",IF(Aug!$E14&gt;=$J$1506,IF(Aug!$E14&lt;=$L$1506,COUNTIF(Aug!L14:L14,"&gt;=0"),""),"")))</f>
        <v/>
      </c>
      <c r="J1200" s="300"/>
      <c r="K1200" s="300"/>
      <c r="L1200" s="300"/>
      <c r="M1200" s="302"/>
    </row>
    <row r="1201" spans="1:13" ht="9.9499999999999993" hidden="1" customHeight="1" x14ac:dyDescent="0.2">
      <c r="A1201" s="301"/>
      <c r="B1201" s="300"/>
      <c r="C1201" s="305" t="str">
        <f>IF(ISBLANK($J$1506),"",IF(ISBLANK($L$1506),"",IF(Aug!$E15&gt;=$J$1506,IF(Aug!$E15&lt;=$L$1506,IF(ISBLANK(Aug!G15),"",Aug!G15),""),"")))</f>
        <v/>
      </c>
      <c r="D1201" s="305" t="str">
        <f>IF(ISBLANK($J$1506),"",IF(ISBLANK($L$1506),"",IF(Aug!$E15&gt;=$J$1506,IF(Aug!$E15&lt;=$L$1506,IF(ISBLANK(Aug!I15),"",Aug!I15),""),"")))</f>
        <v/>
      </c>
      <c r="E1201" s="305" t="str">
        <f>IF(ISBLANK($J$1506),"",IF(ISBLANK($L$1506),"",IF(Aug!$E15&gt;=$J$1506,IF(Aug!$E15&lt;=$L$1506,IF(ISBLANK(Aug!R15),"",Aug!R15),""),"")))</f>
        <v/>
      </c>
      <c r="F1201" s="307" t="str">
        <f>IF(ISBLANK($J$1506),"",IF(ISBLANK($L$1506),"",IF(Aug!$E15&gt;=$J$1506,IF(Aug!$E15&lt;=$L$1506,IF(ISBLANK(Aug!S15),"",Aug!S15),""),"")))</f>
        <v/>
      </c>
      <c r="G1201" s="308" t="str">
        <f t="shared" si="76"/>
        <v/>
      </c>
      <c r="H1201" s="309" t="str">
        <f t="shared" si="77"/>
        <v/>
      </c>
      <c r="I1201" s="310" t="str">
        <f>IF(ISBLANK($J$1506),"",IF(ISBLANK($L$1506),"",IF(Aug!$E15&gt;=$J$1506,IF(Aug!$E15&lt;=$L$1506,COUNTIF(Aug!L15:L15,"&gt;=0"),""),"")))</f>
        <v/>
      </c>
      <c r="J1201" s="300"/>
      <c r="K1201" s="300"/>
      <c r="L1201" s="300"/>
      <c r="M1201" s="302"/>
    </row>
    <row r="1202" spans="1:13" ht="9.9499999999999993" hidden="1" customHeight="1" x14ac:dyDescent="0.2">
      <c r="A1202" s="301"/>
      <c r="B1202" s="300"/>
      <c r="C1202" s="305" t="str">
        <f>IF(ISBLANK($J$1506),"",IF(ISBLANK($L$1506),"",IF(Aug!$E16&gt;=$J$1506,IF(Aug!$E16&lt;=$L$1506,IF(ISBLANK(Aug!G16),"",Aug!G16),""),"")))</f>
        <v/>
      </c>
      <c r="D1202" s="305" t="str">
        <f>IF(ISBLANK($J$1506),"",IF(ISBLANK($L$1506),"",IF(Aug!$E16&gt;=$J$1506,IF(Aug!$E16&lt;=$L$1506,IF(ISBLANK(Aug!I16),"",Aug!I16),""),"")))</f>
        <v/>
      </c>
      <c r="E1202" s="305" t="str">
        <f>IF(ISBLANK($J$1506),"",IF(ISBLANK($L$1506),"",IF(Aug!$E16&gt;=$J$1506,IF(Aug!$E16&lt;=$L$1506,IF(ISBLANK(Aug!R16),"",Aug!R16),""),"")))</f>
        <v/>
      </c>
      <c r="F1202" s="307" t="str">
        <f>IF(ISBLANK($J$1506),"",IF(ISBLANK($L$1506),"",IF(Aug!$E16&gt;=$J$1506,IF(Aug!$E16&lt;=$L$1506,IF(ISBLANK(Aug!S16),"",Aug!S16),""),"")))</f>
        <v/>
      </c>
      <c r="G1202" s="308" t="str">
        <f t="shared" si="76"/>
        <v/>
      </c>
      <c r="H1202" s="309" t="str">
        <f t="shared" si="77"/>
        <v/>
      </c>
      <c r="I1202" s="310" t="str">
        <f>IF(ISBLANK($J$1506),"",IF(ISBLANK($L$1506),"",IF(Aug!$E16&gt;=$J$1506,IF(Aug!$E16&lt;=$L$1506,COUNTIF(Aug!L16:L16,"&gt;=0"),""),"")))</f>
        <v/>
      </c>
      <c r="J1202" s="300"/>
      <c r="K1202" s="300"/>
      <c r="L1202" s="300"/>
      <c r="M1202" s="302"/>
    </row>
    <row r="1203" spans="1:13" ht="9.9499999999999993" hidden="1" customHeight="1" x14ac:dyDescent="0.2">
      <c r="A1203" s="301"/>
      <c r="B1203" s="300"/>
      <c r="C1203" s="305" t="str">
        <f>IF(ISBLANK($J$1506),"",IF(ISBLANK($L$1506),"",IF(Aug!$E17&gt;=$J$1506,IF(Aug!$E17&lt;=$L$1506,IF(ISBLANK(Aug!G17),"",Aug!G17),""),"")))</f>
        <v/>
      </c>
      <c r="D1203" s="305" t="str">
        <f>IF(ISBLANK($J$1506),"",IF(ISBLANK($L$1506),"",IF(Aug!$E17&gt;=$J$1506,IF(Aug!$E17&lt;=$L$1506,IF(ISBLANK(Aug!I17),"",Aug!I17),""),"")))</f>
        <v/>
      </c>
      <c r="E1203" s="305" t="str">
        <f>IF(ISBLANK($J$1506),"",IF(ISBLANK($L$1506),"",IF(Aug!$E17&gt;=$J$1506,IF(Aug!$E17&lt;=$L$1506,IF(ISBLANK(Aug!R17),"",Aug!R17),""),"")))</f>
        <v/>
      </c>
      <c r="F1203" s="307" t="str">
        <f>IF(ISBLANK($J$1506),"",IF(ISBLANK($L$1506),"",IF(Aug!$E17&gt;=$J$1506,IF(Aug!$E17&lt;=$L$1506,IF(ISBLANK(Aug!S17),"",Aug!S17),""),"")))</f>
        <v/>
      </c>
      <c r="G1203" s="308" t="str">
        <f t="shared" si="76"/>
        <v/>
      </c>
      <c r="H1203" s="309" t="str">
        <f t="shared" si="77"/>
        <v/>
      </c>
      <c r="I1203" s="310" t="str">
        <f>IF(ISBLANK($J$1506),"",IF(ISBLANK($L$1506),"",IF(Aug!$E17&gt;=$J$1506,IF(Aug!$E17&lt;=$L$1506,COUNTIF(Aug!L17:L17,"&gt;=0"),""),"")))</f>
        <v/>
      </c>
      <c r="J1203" s="300"/>
      <c r="K1203" s="300"/>
      <c r="L1203" s="300"/>
      <c r="M1203" s="302"/>
    </row>
    <row r="1204" spans="1:13" ht="9.9499999999999993" hidden="1" customHeight="1" x14ac:dyDescent="0.2">
      <c r="A1204" s="301"/>
      <c r="B1204" s="300"/>
      <c r="C1204" s="305" t="str">
        <f>IF(ISBLANK($J$1506),"",IF(ISBLANK($L$1506),"",IF(Aug!$E18&gt;=$J$1506,IF(Aug!$E18&lt;=$L$1506,IF(ISBLANK(Aug!G18),"",Aug!G18),""),"")))</f>
        <v/>
      </c>
      <c r="D1204" s="305" t="str">
        <f>IF(ISBLANK($J$1506),"",IF(ISBLANK($L$1506),"",IF(Aug!$E18&gt;=$J$1506,IF(Aug!$E18&lt;=$L$1506,IF(ISBLANK(Aug!I18),"",Aug!I18),""),"")))</f>
        <v/>
      </c>
      <c r="E1204" s="305" t="str">
        <f>IF(ISBLANK($J$1506),"",IF(ISBLANK($L$1506),"",IF(Aug!$E18&gt;=$J$1506,IF(Aug!$E18&lt;=$L$1506,IF(ISBLANK(Aug!R18),"",Aug!R18),""),"")))</f>
        <v/>
      </c>
      <c r="F1204" s="307" t="str">
        <f>IF(ISBLANK($J$1506),"",IF(ISBLANK($L$1506),"",IF(Aug!$E18&gt;=$J$1506,IF(Aug!$E18&lt;=$L$1506,IF(ISBLANK(Aug!S18),"",Aug!S18),""),"")))</f>
        <v/>
      </c>
      <c r="G1204" s="308" t="str">
        <f t="shared" si="76"/>
        <v/>
      </c>
      <c r="H1204" s="309" t="str">
        <f t="shared" si="77"/>
        <v/>
      </c>
      <c r="I1204" s="310" t="str">
        <f>IF(ISBLANK($J$1506),"",IF(ISBLANK($L$1506),"",IF(Aug!$E18&gt;=$J$1506,IF(Aug!$E18&lt;=$L$1506,COUNTIF(Aug!L18:L18,"&gt;=0"),""),"")))</f>
        <v/>
      </c>
      <c r="J1204" s="300"/>
      <c r="K1204" s="300"/>
      <c r="L1204" s="300"/>
      <c r="M1204" s="302"/>
    </row>
    <row r="1205" spans="1:13" ht="9.9499999999999993" hidden="1" customHeight="1" x14ac:dyDescent="0.2">
      <c r="A1205" s="301"/>
      <c r="B1205" s="300"/>
      <c r="C1205" s="305" t="str">
        <f>IF(ISBLANK($J$1506),"",IF(ISBLANK($L$1506),"",IF(Aug!$E19&gt;=$J$1506,IF(Aug!$E19&lt;=$L$1506,IF(ISBLANK(Aug!G19),"",Aug!G19),""),"")))</f>
        <v/>
      </c>
      <c r="D1205" s="305" t="str">
        <f>IF(ISBLANK($J$1506),"",IF(ISBLANK($L$1506),"",IF(Aug!$E19&gt;=$J$1506,IF(Aug!$E19&lt;=$L$1506,IF(ISBLANK(Aug!I19),"",Aug!I19),""),"")))</f>
        <v/>
      </c>
      <c r="E1205" s="305" t="str">
        <f>IF(ISBLANK($J$1506),"",IF(ISBLANK($L$1506),"",IF(Aug!$E19&gt;=$J$1506,IF(Aug!$E19&lt;=$L$1506,IF(ISBLANK(Aug!R19),"",Aug!R19),""),"")))</f>
        <v/>
      </c>
      <c r="F1205" s="307" t="str">
        <f>IF(ISBLANK($J$1506),"",IF(ISBLANK($L$1506),"",IF(Aug!$E19&gt;=$J$1506,IF(Aug!$E19&lt;=$L$1506,IF(ISBLANK(Aug!S19),"",Aug!S19),""),"")))</f>
        <v/>
      </c>
      <c r="G1205" s="308" t="str">
        <f t="shared" si="76"/>
        <v/>
      </c>
      <c r="H1205" s="309" t="str">
        <f t="shared" si="77"/>
        <v/>
      </c>
      <c r="I1205" s="310" t="str">
        <f>IF(ISBLANK($J$1506),"",IF(ISBLANK($L$1506),"",IF(Aug!$E19&gt;=$J$1506,IF(Aug!$E19&lt;=$L$1506,COUNTIF(Aug!L19:L19,"&gt;=0"),""),"")))</f>
        <v/>
      </c>
      <c r="J1205" s="300"/>
      <c r="K1205" s="300"/>
      <c r="L1205" s="300"/>
      <c r="M1205" s="302"/>
    </row>
    <row r="1206" spans="1:13" ht="9.9499999999999993" hidden="1" customHeight="1" x14ac:dyDescent="0.2">
      <c r="A1206" s="301"/>
      <c r="B1206" s="300"/>
      <c r="C1206" s="305" t="str">
        <f>IF(ISBLANK($J$1506),"",IF(ISBLANK($L$1506),"",IF(Aug!$E20&gt;=$J$1506,IF(Aug!$E20&lt;=$L$1506,IF(ISBLANK(Aug!G20),"",Aug!G20),""),"")))</f>
        <v/>
      </c>
      <c r="D1206" s="305" t="str">
        <f>IF(ISBLANK($J$1506),"",IF(ISBLANK($L$1506),"",IF(Aug!$E20&gt;=$J$1506,IF(Aug!$E20&lt;=$L$1506,IF(ISBLANK(Aug!I20),"",Aug!I20),""),"")))</f>
        <v/>
      </c>
      <c r="E1206" s="305" t="str">
        <f>IF(ISBLANK($J$1506),"",IF(ISBLANK($L$1506),"",IF(Aug!$E20&gt;=$J$1506,IF(Aug!$E20&lt;=$L$1506,IF(ISBLANK(Aug!R20),"",Aug!R20),""),"")))</f>
        <v/>
      </c>
      <c r="F1206" s="307" t="str">
        <f>IF(ISBLANK($J$1506),"",IF(ISBLANK($L$1506),"",IF(Aug!$E20&gt;=$J$1506,IF(Aug!$E20&lt;=$L$1506,IF(ISBLANK(Aug!S20),"",Aug!S20),""),"")))</f>
        <v/>
      </c>
      <c r="G1206" s="308" t="str">
        <f t="shared" si="76"/>
        <v/>
      </c>
      <c r="H1206" s="309" t="str">
        <f t="shared" si="77"/>
        <v/>
      </c>
      <c r="I1206" s="310" t="str">
        <f>IF(ISBLANK($J$1506),"",IF(ISBLANK($L$1506),"",IF(Aug!$E20&gt;=$J$1506,IF(Aug!$E20&lt;=$L$1506,COUNTIF(Aug!L20:L20,"&gt;=0"),""),"")))</f>
        <v/>
      </c>
      <c r="J1206" s="300"/>
      <c r="K1206" s="300"/>
      <c r="L1206" s="300"/>
      <c r="M1206" s="302"/>
    </row>
    <row r="1207" spans="1:13" ht="9.9499999999999993" hidden="1" customHeight="1" x14ac:dyDescent="0.2">
      <c r="A1207" s="301"/>
      <c r="B1207" s="300"/>
      <c r="C1207" s="305" t="str">
        <f>IF(ISBLANK($J$1506),"",IF(ISBLANK($L$1506),"",IF(Aug!$E21&gt;=$J$1506,IF(Aug!$E21&lt;=$L$1506,IF(ISBLANK(Aug!G21),"",Aug!G21),""),"")))</f>
        <v/>
      </c>
      <c r="D1207" s="305" t="str">
        <f>IF(ISBLANK($J$1506),"",IF(ISBLANK($L$1506),"",IF(Aug!$E21&gt;=$J$1506,IF(Aug!$E21&lt;=$L$1506,IF(ISBLANK(Aug!I21),"",Aug!I21),""),"")))</f>
        <v/>
      </c>
      <c r="E1207" s="305" t="str">
        <f>IF(ISBLANK($J$1506),"",IF(ISBLANK($L$1506),"",IF(Aug!$E21&gt;=$J$1506,IF(Aug!$E21&lt;=$L$1506,IF(ISBLANK(Aug!R21),"",Aug!R21),""),"")))</f>
        <v/>
      </c>
      <c r="F1207" s="307" t="str">
        <f>IF(ISBLANK($J$1506),"",IF(ISBLANK($L$1506),"",IF(Aug!$E21&gt;=$J$1506,IF(Aug!$E21&lt;=$L$1506,IF(ISBLANK(Aug!S21),"",Aug!S21),""),"")))</f>
        <v/>
      </c>
      <c r="G1207" s="308" t="str">
        <f t="shared" si="76"/>
        <v/>
      </c>
      <c r="H1207" s="309" t="str">
        <f t="shared" si="77"/>
        <v/>
      </c>
      <c r="I1207" s="310" t="str">
        <f>IF(ISBLANK($J$1506),"",IF(ISBLANK($L$1506),"",IF(Aug!$E21&gt;=$J$1506,IF(Aug!$E21&lt;=$L$1506,COUNTIF(Aug!L21:L21,"&gt;=0"),""),"")))</f>
        <v/>
      </c>
      <c r="J1207" s="300"/>
      <c r="K1207" s="300"/>
      <c r="L1207" s="300"/>
      <c r="M1207" s="302"/>
    </row>
    <row r="1208" spans="1:13" ht="9.9499999999999993" hidden="1" customHeight="1" x14ac:dyDescent="0.2">
      <c r="A1208" s="301"/>
      <c r="B1208" s="300"/>
      <c r="C1208" s="305" t="str">
        <f>IF(ISBLANK($J$1506),"",IF(ISBLANK($L$1506),"",IF(Aug!$E22&gt;=$J$1506,IF(Aug!$E22&lt;=$L$1506,IF(ISBLANK(Aug!G22),"",Aug!G22),""),"")))</f>
        <v/>
      </c>
      <c r="D1208" s="305" t="str">
        <f>IF(ISBLANK($J$1506),"",IF(ISBLANK($L$1506),"",IF(Aug!$E22&gt;=$J$1506,IF(Aug!$E22&lt;=$L$1506,IF(ISBLANK(Aug!I22),"",Aug!I22),""),"")))</f>
        <v/>
      </c>
      <c r="E1208" s="305" t="str">
        <f>IF(ISBLANK($J$1506),"",IF(ISBLANK($L$1506),"",IF(Aug!$E22&gt;=$J$1506,IF(Aug!$E22&lt;=$L$1506,IF(ISBLANK(Aug!R22),"",Aug!R22),""),"")))</f>
        <v/>
      </c>
      <c r="F1208" s="307" t="str">
        <f>IF(ISBLANK($J$1506),"",IF(ISBLANK($L$1506),"",IF(Aug!$E22&gt;=$J$1506,IF(Aug!$E22&lt;=$L$1506,IF(ISBLANK(Aug!S22),"",Aug!S22),""),"")))</f>
        <v/>
      </c>
      <c r="G1208" s="308" t="str">
        <f t="shared" si="76"/>
        <v/>
      </c>
      <c r="H1208" s="309" t="str">
        <f t="shared" si="77"/>
        <v/>
      </c>
      <c r="I1208" s="310" t="str">
        <f>IF(ISBLANK($J$1506),"",IF(ISBLANK($L$1506),"",IF(Aug!$E22&gt;=$J$1506,IF(Aug!$E22&lt;=$L$1506,COUNTIF(Aug!L22:L22,"&gt;=0"),""),"")))</f>
        <v/>
      </c>
      <c r="J1208" s="300"/>
      <c r="K1208" s="300"/>
      <c r="L1208" s="300"/>
      <c r="M1208" s="302"/>
    </row>
    <row r="1209" spans="1:13" ht="9.9499999999999993" hidden="1" customHeight="1" x14ac:dyDescent="0.2">
      <c r="A1209" s="301"/>
      <c r="B1209" s="300"/>
      <c r="C1209" s="305" t="str">
        <f>IF(ISBLANK($J$1506),"",IF(ISBLANK($L$1506),"",IF(Aug!$E23&gt;=$J$1506,IF(Aug!$E23&lt;=$L$1506,IF(ISBLANK(Aug!G23),"",Aug!G23),""),"")))</f>
        <v/>
      </c>
      <c r="D1209" s="305" t="str">
        <f>IF(ISBLANK($J$1506),"",IF(ISBLANK($L$1506),"",IF(Aug!$E23&gt;=$J$1506,IF(Aug!$E23&lt;=$L$1506,IF(ISBLANK(Aug!I23),"",Aug!I23),""),"")))</f>
        <v/>
      </c>
      <c r="E1209" s="305" t="str">
        <f>IF(ISBLANK($J$1506),"",IF(ISBLANK($L$1506),"",IF(Aug!$E23&gt;=$J$1506,IF(Aug!$E23&lt;=$L$1506,IF(ISBLANK(Aug!R23),"",Aug!R23),""),"")))</f>
        <v/>
      </c>
      <c r="F1209" s="307" t="str">
        <f>IF(ISBLANK($J$1506),"",IF(ISBLANK($L$1506),"",IF(Aug!$E23&gt;=$J$1506,IF(Aug!$E23&lt;=$L$1506,IF(ISBLANK(Aug!S23),"",Aug!S23),""),"")))</f>
        <v/>
      </c>
      <c r="G1209" s="308" t="str">
        <f t="shared" si="76"/>
        <v/>
      </c>
      <c r="H1209" s="309" t="str">
        <f t="shared" si="77"/>
        <v/>
      </c>
      <c r="I1209" s="310" t="str">
        <f>IF(ISBLANK($J$1506),"",IF(ISBLANK($L$1506),"",IF(Aug!$E23&gt;=$J$1506,IF(Aug!$E23&lt;=$L$1506,COUNTIF(Aug!L23:L23,"&gt;=0"),""),"")))</f>
        <v/>
      </c>
      <c r="J1209" s="300"/>
      <c r="K1209" s="300"/>
      <c r="L1209" s="300"/>
      <c r="M1209" s="302"/>
    </row>
    <row r="1210" spans="1:13" ht="9.9499999999999993" hidden="1" customHeight="1" x14ac:dyDescent="0.2">
      <c r="A1210" s="301"/>
      <c r="B1210" s="300"/>
      <c r="C1210" s="305" t="str">
        <f>IF(ISBLANK($J$1506),"",IF(ISBLANK($L$1506),"",IF(Aug!$E24&gt;=$J$1506,IF(Aug!$E24&lt;=$L$1506,IF(ISBLANK(Aug!G24),"",Aug!G24),""),"")))</f>
        <v/>
      </c>
      <c r="D1210" s="305" t="str">
        <f>IF(ISBLANK($J$1506),"",IF(ISBLANK($L$1506),"",IF(Aug!$E24&gt;=$J$1506,IF(Aug!$E24&lt;=$L$1506,IF(ISBLANK(Aug!I24),"",Aug!I24),""),"")))</f>
        <v/>
      </c>
      <c r="E1210" s="305" t="str">
        <f>IF(ISBLANK($J$1506),"",IF(ISBLANK($L$1506),"",IF(Aug!$E24&gt;=$J$1506,IF(Aug!$E24&lt;=$L$1506,IF(ISBLANK(Aug!R24),"",Aug!R24),""),"")))</f>
        <v/>
      </c>
      <c r="F1210" s="307" t="str">
        <f>IF(ISBLANK($J$1506),"",IF(ISBLANK($L$1506),"",IF(Aug!$E24&gt;=$J$1506,IF(Aug!$E24&lt;=$L$1506,IF(ISBLANK(Aug!S24),"",Aug!S24),""),"")))</f>
        <v/>
      </c>
      <c r="G1210" s="308" t="str">
        <f t="shared" si="76"/>
        <v/>
      </c>
      <c r="H1210" s="309" t="str">
        <f t="shared" si="77"/>
        <v/>
      </c>
      <c r="I1210" s="310" t="str">
        <f>IF(ISBLANK($J$1506),"",IF(ISBLANK($L$1506),"",IF(Aug!$E24&gt;=$J$1506,IF(Aug!$E24&lt;=$L$1506,COUNTIF(Aug!L24:L24,"&gt;=0"),""),"")))</f>
        <v/>
      </c>
      <c r="J1210" s="300"/>
      <c r="K1210" s="300"/>
      <c r="L1210" s="300"/>
      <c r="M1210" s="302"/>
    </row>
    <row r="1211" spans="1:13" ht="9.9499999999999993" hidden="1" customHeight="1" x14ac:dyDescent="0.2">
      <c r="A1211" s="301"/>
      <c r="B1211" s="300"/>
      <c r="C1211" s="305" t="str">
        <f>IF(ISBLANK($J$1506),"",IF(ISBLANK($L$1506),"",IF(Aug!$E25&gt;=$J$1506,IF(Aug!$E25&lt;=$L$1506,IF(ISBLANK(Aug!G25),"",Aug!G25),""),"")))</f>
        <v/>
      </c>
      <c r="D1211" s="305" t="str">
        <f>IF(ISBLANK($J$1506),"",IF(ISBLANK($L$1506),"",IF(Aug!$E25&gt;=$J$1506,IF(Aug!$E25&lt;=$L$1506,IF(ISBLANK(Aug!I25),"",Aug!I25),""),"")))</f>
        <v/>
      </c>
      <c r="E1211" s="305" t="str">
        <f>IF(ISBLANK($J$1506),"",IF(ISBLANK($L$1506),"",IF(Aug!$E25&gt;=$J$1506,IF(Aug!$E25&lt;=$L$1506,IF(ISBLANK(Aug!R25),"",Aug!R25),""),"")))</f>
        <v/>
      </c>
      <c r="F1211" s="307" t="str">
        <f>IF(ISBLANK($J$1506),"",IF(ISBLANK($L$1506),"",IF(Aug!$E25&gt;=$J$1506,IF(Aug!$E25&lt;=$L$1506,IF(ISBLANK(Aug!S25),"",Aug!S25),""),"")))</f>
        <v/>
      </c>
      <c r="G1211" s="308" t="str">
        <f t="shared" si="76"/>
        <v/>
      </c>
      <c r="H1211" s="309" t="str">
        <f t="shared" si="77"/>
        <v/>
      </c>
      <c r="I1211" s="310" t="str">
        <f>IF(ISBLANK($J$1506),"",IF(ISBLANK($L$1506),"",IF(Aug!$E25&gt;=$J$1506,IF(Aug!$E25&lt;=$L$1506,COUNTIF(Aug!L25:L25,"&gt;=0"),""),"")))</f>
        <v/>
      </c>
      <c r="J1211" s="300"/>
      <c r="K1211" s="300"/>
      <c r="L1211" s="300"/>
      <c r="M1211" s="302"/>
    </row>
    <row r="1212" spans="1:13" ht="9.9499999999999993" hidden="1" customHeight="1" x14ac:dyDescent="0.2">
      <c r="A1212" s="301"/>
      <c r="B1212" s="300"/>
      <c r="C1212" s="305" t="str">
        <f>IF(ISBLANK($J$1506),"",IF(ISBLANK($L$1506),"",IF(Aug!$E26&gt;=$J$1506,IF(Aug!$E26&lt;=$L$1506,IF(ISBLANK(Aug!G26),"",Aug!G26),""),"")))</f>
        <v/>
      </c>
      <c r="D1212" s="305" t="str">
        <f>IF(ISBLANK($J$1506),"",IF(ISBLANK($L$1506),"",IF(Aug!$E26&gt;=$J$1506,IF(Aug!$E26&lt;=$L$1506,IF(ISBLANK(Aug!I26),"",Aug!I26),""),"")))</f>
        <v/>
      </c>
      <c r="E1212" s="305" t="str">
        <f>IF(ISBLANK($J$1506),"",IF(ISBLANK($L$1506),"",IF(Aug!$E26&gt;=$J$1506,IF(Aug!$E26&lt;=$L$1506,IF(ISBLANK(Aug!R26),"",Aug!R26),""),"")))</f>
        <v/>
      </c>
      <c r="F1212" s="307" t="str">
        <f>IF(ISBLANK($J$1506),"",IF(ISBLANK($L$1506),"",IF(Aug!$E26&gt;=$J$1506,IF(Aug!$E26&lt;=$L$1506,IF(ISBLANK(Aug!S26),"",Aug!S26),""),"")))</f>
        <v/>
      </c>
      <c r="G1212" s="308" t="str">
        <f t="shared" si="76"/>
        <v/>
      </c>
      <c r="H1212" s="309" t="str">
        <f t="shared" si="77"/>
        <v/>
      </c>
      <c r="I1212" s="310" t="str">
        <f>IF(ISBLANK($J$1506),"",IF(ISBLANK($L$1506),"",IF(Aug!$E26&gt;=$J$1506,IF(Aug!$E26&lt;=$L$1506,COUNTIF(Aug!L26:L26,"&gt;=0"),""),"")))</f>
        <v/>
      </c>
      <c r="J1212" s="300"/>
      <c r="K1212" s="300"/>
      <c r="L1212" s="300"/>
      <c r="M1212" s="302"/>
    </row>
    <row r="1213" spans="1:13" ht="9.9499999999999993" hidden="1" customHeight="1" x14ac:dyDescent="0.2">
      <c r="A1213" s="301"/>
      <c r="B1213" s="300"/>
      <c r="C1213" s="305" t="str">
        <f>IF(ISBLANK($J$1506),"",IF(ISBLANK($L$1506),"",IF(Aug!$E27&gt;=$J$1506,IF(Aug!$E27&lt;=$L$1506,IF(ISBLANK(Aug!G27),"",Aug!G27),""),"")))</f>
        <v/>
      </c>
      <c r="D1213" s="305" t="str">
        <f>IF(ISBLANK($J$1506),"",IF(ISBLANK($L$1506),"",IF(Aug!$E27&gt;=$J$1506,IF(Aug!$E27&lt;=$L$1506,IF(ISBLANK(Aug!I27),"",Aug!I27),""),"")))</f>
        <v/>
      </c>
      <c r="E1213" s="305" t="str">
        <f>IF(ISBLANK($J$1506),"",IF(ISBLANK($L$1506),"",IF(Aug!$E27&gt;=$J$1506,IF(Aug!$E27&lt;=$L$1506,IF(ISBLANK(Aug!R27),"",Aug!R27),""),"")))</f>
        <v/>
      </c>
      <c r="F1213" s="307" t="str">
        <f>IF(ISBLANK($J$1506),"",IF(ISBLANK($L$1506),"",IF(Aug!$E27&gt;=$J$1506,IF(Aug!$E27&lt;=$L$1506,IF(ISBLANK(Aug!S27),"",Aug!S27),""),"")))</f>
        <v/>
      </c>
      <c r="G1213" s="308" t="str">
        <f t="shared" si="76"/>
        <v/>
      </c>
      <c r="H1213" s="309" t="str">
        <f t="shared" si="77"/>
        <v/>
      </c>
      <c r="I1213" s="310" t="str">
        <f>IF(ISBLANK($J$1506),"",IF(ISBLANK($L$1506),"",IF(Aug!$E27&gt;=$J$1506,IF(Aug!$E27&lt;=$L$1506,COUNTIF(Aug!L27:L27,"&gt;=0"),""),"")))</f>
        <v/>
      </c>
      <c r="J1213" s="300"/>
      <c r="K1213" s="300"/>
      <c r="L1213" s="300"/>
      <c r="M1213" s="302"/>
    </row>
    <row r="1214" spans="1:13" ht="9.9499999999999993" hidden="1" customHeight="1" x14ac:dyDescent="0.2">
      <c r="A1214" s="301"/>
      <c r="B1214" s="300"/>
      <c r="C1214" s="305" t="str">
        <f>IF(ISBLANK($J$1506),"",IF(ISBLANK($L$1506),"",IF(Aug!$E28&gt;=$J$1506,IF(Aug!$E28&lt;=$L$1506,IF(ISBLANK(Aug!G28),"",Aug!G28),""),"")))</f>
        <v/>
      </c>
      <c r="D1214" s="305" t="str">
        <f>IF(ISBLANK($J$1506),"",IF(ISBLANK($L$1506),"",IF(Aug!$E28&gt;=$J$1506,IF(Aug!$E28&lt;=$L$1506,IF(ISBLANK(Aug!I28),"",Aug!I28),""),"")))</f>
        <v/>
      </c>
      <c r="E1214" s="305" t="str">
        <f>IF(ISBLANK($J$1506),"",IF(ISBLANK($L$1506),"",IF(Aug!$E28&gt;=$J$1506,IF(Aug!$E28&lt;=$L$1506,IF(ISBLANK(Aug!R28),"",Aug!R28),""),"")))</f>
        <v/>
      </c>
      <c r="F1214" s="307" t="str">
        <f>IF(ISBLANK($J$1506),"",IF(ISBLANK($L$1506),"",IF(Aug!$E28&gt;=$J$1506,IF(Aug!$E28&lt;=$L$1506,IF(ISBLANK(Aug!S28),"",Aug!S28),""),"")))</f>
        <v/>
      </c>
      <c r="G1214" s="308" t="str">
        <f t="shared" si="76"/>
        <v/>
      </c>
      <c r="H1214" s="309" t="str">
        <f t="shared" si="77"/>
        <v/>
      </c>
      <c r="I1214" s="310" t="str">
        <f>IF(ISBLANK($J$1506),"",IF(ISBLANK($L$1506),"",IF(Aug!$E28&gt;=$J$1506,IF(Aug!$E28&lt;=$L$1506,COUNTIF(Aug!L28:L28,"&gt;=0"),""),"")))</f>
        <v/>
      </c>
      <c r="J1214" s="300"/>
      <c r="K1214" s="300"/>
      <c r="L1214" s="300"/>
      <c r="M1214" s="302"/>
    </row>
    <row r="1215" spans="1:13" ht="9.9499999999999993" hidden="1" customHeight="1" x14ac:dyDescent="0.2">
      <c r="A1215" s="301"/>
      <c r="B1215" s="300"/>
      <c r="C1215" s="305" t="str">
        <f>IF(ISBLANK($J$1506),"",IF(ISBLANK($L$1506),"",IF(Aug!$E29&gt;=$J$1506,IF(Aug!$E29&lt;=$L$1506,IF(ISBLANK(Aug!G29),"",Aug!G29),""),"")))</f>
        <v/>
      </c>
      <c r="D1215" s="305" t="str">
        <f>IF(ISBLANK($J$1506),"",IF(ISBLANK($L$1506),"",IF(Aug!$E29&gt;=$J$1506,IF(Aug!$E29&lt;=$L$1506,IF(ISBLANK(Aug!I29),"",Aug!I29),""),"")))</f>
        <v/>
      </c>
      <c r="E1215" s="305" t="str">
        <f>IF(ISBLANK($J$1506),"",IF(ISBLANK($L$1506),"",IF(Aug!$E29&gt;=$J$1506,IF(Aug!$E29&lt;=$L$1506,IF(ISBLANK(Aug!R29),"",Aug!R29),""),"")))</f>
        <v/>
      </c>
      <c r="F1215" s="307" t="str">
        <f>IF(ISBLANK($J$1506),"",IF(ISBLANK($L$1506),"",IF(Aug!$E29&gt;=$J$1506,IF(Aug!$E29&lt;=$L$1506,IF(ISBLANK(Aug!S29),"",Aug!S29),""),"")))</f>
        <v/>
      </c>
      <c r="G1215" s="308" t="str">
        <f t="shared" si="76"/>
        <v/>
      </c>
      <c r="H1215" s="309" t="str">
        <f t="shared" si="77"/>
        <v/>
      </c>
      <c r="I1215" s="310" t="str">
        <f>IF(ISBLANK($J$1506),"",IF(ISBLANK($L$1506),"",IF(Aug!$E29&gt;=$J$1506,IF(Aug!$E29&lt;=$L$1506,COUNTIF(Aug!L29:L29,"&gt;=0"),""),"")))</f>
        <v/>
      </c>
      <c r="J1215" s="300"/>
      <c r="K1215" s="300"/>
      <c r="L1215" s="300"/>
      <c r="M1215" s="302"/>
    </row>
    <row r="1216" spans="1:13" ht="9.9499999999999993" hidden="1" customHeight="1" x14ac:dyDescent="0.2">
      <c r="A1216" s="301"/>
      <c r="B1216" s="300"/>
      <c r="C1216" s="305" t="str">
        <f>IF(ISBLANK($J$1506),"",IF(ISBLANK($L$1506),"",IF(Aug!$E30&gt;=$J$1506,IF(Aug!$E30&lt;=$L$1506,IF(ISBLANK(Aug!G30),"",Aug!G30),""),"")))</f>
        <v/>
      </c>
      <c r="D1216" s="305" t="str">
        <f>IF(ISBLANK($J$1506),"",IF(ISBLANK($L$1506),"",IF(Aug!$E30&gt;=$J$1506,IF(Aug!$E30&lt;=$L$1506,IF(ISBLANK(Aug!I30),"",Aug!I30),""),"")))</f>
        <v/>
      </c>
      <c r="E1216" s="305" t="str">
        <f>IF(ISBLANK($J$1506),"",IF(ISBLANK($L$1506),"",IF(Aug!$E30&gt;=$J$1506,IF(Aug!$E30&lt;=$L$1506,IF(ISBLANK(Aug!R30),"",Aug!R30),""),"")))</f>
        <v/>
      </c>
      <c r="F1216" s="307" t="str">
        <f>IF(ISBLANK($J$1506),"",IF(ISBLANK($L$1506),"",IF(Aug!$E30&gt;=$J$1506,IF(Aug!$E30&lt;=$L$1506,IF(ISBLANK(Aug!S30),"",Aug!S30),""),"")))</f>
        <v/>
      </c>
      <c r="G1216" s="308" t="str">
        <f t="shared" si="76"/>
        <v/>
      </c>
      <c r="H1216" s="309" t="str">
        <f t="shared" si="77"/>
        <v/>
      </c>
      <c r="I1216" s="310" t="str">
        <f>IF(ISBLANK($J$1506),"",IF(ISBLANK($L$1506),"",IF(Aug!$E30&gt;=$J$1506,IF(Aug!$E30&lt;=$L$1506,COUNTIF(Aug!L30:L30,"&gt;=0"),""),"")))</f>
        <v/>
      </c>
      <c r="J1216" s="300"/>
      <c r="K1216" s="300"/>
      <c r="L1216" s="300"/>
      <c r="M1216" s="302"/>
    </row>
    <row r="1217" spans="1:13" ht="9.9499999999999993" hidden="1" customHeight="1" x14ac:dyDescent="0.2">
      <c r="A1217" s="301"/>
      <c r="B1217" s="300"/>
      <c r="C1217" s="305" t="str">
        <f>IF(ISBLANK($J$1506),"",IF(ISBLANK($L$1506),"",IF(Aug!$E31&gt;=$J$1506,IF(Aug!$E31&lt;=$L$1506,IF(ISBLANK(Aug!G31),"",Aug!G31),""),"")))</f>
        <v/>
      </c>
      <c r="D1217" s="305" t="str">
        <f>IF(ISBLANK($J$1506),"",IF(ISBLANK($L$1506),"",IF(Aug!$E31&gt;=$J$1506,IF(Aug!$E31&lt;=$L$1506,IF(ISBLANK(Aug!I31),"",Aug!I31),""),"")))</f>
        <v/>
      </c>
      <c r="E1217" s="305" t="str">
        <f>IF(ISBLANK($J$1506),"",IF(ISBLANK($L$1506),"",IF(Aug!$E31&gt;=$J$1506,IF(Aug!$E31&lt;=$L$1506,IF(ISBLANK(Aug!R31),"",Aug!R31),""),"")))</f>
        <v/>
      </c>
      <c r="F1217" s="307" t="str">
        <f>IF(ISBLANK($J$1506),"",IF(ISBLANK($L$1506),"",IF(Aug!$E31&gt;=$J$1506,IF(Aug!$E31&lt;=$L$1506,IF(ISBLANK(Aug!S31),"",Aug!S31),""),"")))</f>
        <v/>
      </c>
      <c r="G1217" s="308" t="str">
        <f t="shared" si="76"/>
        <v/>
      </c>
      <c r="H1217" s="309" t="str">
        <f t="shared" si="77"/>
        <v/>
      </c>
      <c r="I1217" s="310" t="str">
        <f>IF(ISBLANK($J$1506),"",IF(ISBLANK($L$1506),"",IF(Aug!$E31&gt;=$J$1506,IF(Aug!$E31&lt;=$L$1506,COUNTIF(Aug!L31:L31,"&gt;=0"),""),"")))</f>
        <v/>
      </c>
      <c r="J1217" s="300"/>
      <c r="K1217" s="300"/>
      <c r="L1217" s="300"/>
      <c r="M1217" s="302"/>
    </row>
    <row r="1218" spans="1:13" ht="9.9499999999999993" hidden="1" customHeight="1" x14ac:dyDescent="0.2">
      <c r="A1218" s="301"/>
      <c r="B1218" s="300"/>
      <c r="C1218" s="305" t="str">
        <f>IF(ISBLANK($J$1506),"",IF(ISBLANK($L$1506),"",IF(Aug!$E32&gt;=$J$1506,IF(Aug!$E32&lt;=$L$1506,IF(ISBLANK(Aug!G32),"",Aug!G32),""),"")))</f>
        <v/>
      </c>
      <c r="D1218" s="305" t="str">
        <f>IF(ISBLANK($J$1506),"",IF(ISBLANK($L$1506),"",IF(Aug!$E32&gt;=$J$1506,IF(Aug!$E32&lt;=$L$1506,IF(ISBLANK(Aug!I32),"",Aug!I32),""),"")))</f>
        <v/>
      </c>
      <c r="E1218" s="305" t="str">
        <f>IF(ISBLANK($J$1506),"",IF(ISBLANK($L$1506),"",IF(Aug!$E32&gt;=$J$1506,IF(Aug!$E32&lt;=$L$1506,IF(ISBLANK(Aug!R32),"",Aug!R32),""),"")))</f>
        <v/>
      </c>
      <c r="F1218" s="307" t="str">
        <f>IF(ISBLANK($J$1506),"",IF(ISBLANK($L$1506),"",IF(Aug!$E32&gt;=$J$1506,IF(Aug!$E32&lt;=$L$1506,IF(ISBLANK(Aug!S32),"",Aug!S32),""),"")))</f>
        <v/>
      </c>
      <c r="G1218" s="308" t="str">
        <f t="shared" si="76"/>
        <v/>
      </c>
      <c r="H1218" s="309" t="str">
        <f t="shared" si="77"/>
        <v/>
      </c>
      <c r="I1218" s="310" t="str">
        <f>IF(ISBLANK($J$1506),"",IF(ISBLANK($L$1506),"",IF(Aug!$E32&gt;=$J$1506,IF(Aug!$E32&lt;=$L$1506,COUNTIF(Aug!L32:L32,"&gt;=0"),""),"")))</f>
        <v/>
      </c>
      <c r="J1218" s="300"/>
      <c r="K1218" s="300"/>
      <c r="L1218" s="300"/>
      <c r="M1218" s="302"/>
    </row>
    <row r="1219" spans="1:13" ht="9.9499999999999993" hidden="1" customHeight="1" x14ac:dyDescent="0.2">
      <c r="A1219" s="301"/>
      <c r="B1219" s="300"/>
      <c r="C1219" s="305" t="str">
        <f>IF(ISBLANK($J$1506),"",IF(ISBLANK($L$1506),"",IF(Aug!$E33&gt;=$J$1506,IF(Aug!$E33&lt;=$L$1506,IF(ISBLANK(Aug!G33),"",Aug!G33),""),"")))</f>
        <v/>
      </c>
      <c r="D1219" s="305" t="str">
        <f>IF(ISBLANK($J$1506),"",IF(ISBLANK($L$1506),"",IF(Aug!$E33&gt;=$J$1506,IF(Aug!$E33&lt;=$L$1506,IF(ISBLANK(Aug!I33),"",Aug!I33),""),"")))</f>
        <v/>
      </c>
      <c r="E1219" s="305" t="str">
        <f>IF(ISBLANK($J$1506),"",IF(ISBLANK($L$1506),"",IF(Aug!$E33&gt;=$J$1506,IF(Aug!$E33&lt;=$L$1506,IF(ISBLANK(Aug!R33),"",Aug!R33),""),"")))</f>
        <v/>
      </c>
      <c r="F1219" s="307" t="str">
        <f>IF(ISBLANK($J$1506),"",IF(ISBLANK($L$1506),"",IF(Aug!$E33&gt;=$J$1506,IF(Aug!$E33&lt;=$L$1506,IF(ISBLANK(Aug!S33),"",Aug!S33),""),"")))</f>
        <v/>
      </c>
      <c r="G1219" s="308" t="str">
        <f t="shared" si="76"/>
        <v/>
      </c>
      <c r="H1219" s="309" t="str">
        <f t="shared" si="77"/>
        <v/>
      </c>
      <c r="I1219" s="310" t="str">
        <f>IF(ISBLANK($J$1506),"",IF(ISBLANK($L$1506),"",IF(Aug!$E33&gt;=$J$1506,IF(Aug!$E33&lt;=$L$1506,COUNTIF(Aug!L33:L33,"&gt;=0"),""),"")))</f>
        <v/>
      </c>
      <c r="J1219" s="300"/>
      <c r="K1219" s="300"/>
      <c r="L1219" s="300"/>
      <c r="M1219" s="302"/>
    </row>
    <row r="1220" spans="1:13" ht="9.9499999999999993" hidden="1" customHeight="1" x14ac:dyDescent="0.2">
      <c r="A1220" s="301"/>
      <c r="B1220" s="300"/>
      <c r="C1220" s="305" t="str">
        <f>IF(ISBLANK($J$1506),"",IF(ISBLANK($L$1506),"",IF(Aug!$E34&gt;=$J$1506,IF(Aug!$E34&lt;=$L$1506,IF(ISBLANK(Aug!G34),"",Aug!G34),""),"")))</f>
        <v/>
      </c>
      <c r="D1220" s="305" t="str">
        <f>IF(ISBLANK($J$1506),"",IF(ISBLANK($L$1506),"",IF(Aug!$E34&gt;=$J$1506,IF(Aug!$E34&lt;=$L$1506,IF(ISBLANK(Aug!I34),"",Aug!I34),""),"")))</f>
        <v/>
      </c>
      <c r="E1220" s="305" t="str">
        <f>IF(ISBLANK($J$1506),"",IF(ISBLANK($L$1506),"",IF(Aug!$E34&gt;=$J$1506,IF(Aug!$E34&lt;=$L$1506,IF(ISBLANK(Aug!R34),"",Aug!R34),""),"")))</f>
        <v/>
      </c>
      <c r="F1220" s="307" t="str">
        <f>IF(ISBLANK($J$1506),"",IF(ISBLANK($L$1506),"",IF(Aug!$E34&gt;=$J$1506,IF(Aug!$E34&lt;=$L$1506,IF(ISBLANK(Aug!S34),"",Aug!S34),""),"")))</f>
        <v/>
      </c>
      <c r="G1220" s="308" t="str">
        <f t="shared" si="76"/>
        <v/>
      </c>
      <c r="H1220" s="309" t="str">
        <f t="shared" si="77"/>
        <v/>
      </c>
      <c r="I1220" s="310" t="str">
        <f>IF(ISBLANK($J$1506),"",IF(ISBLANK($L$1506),"",IF(Aug!$E34&gt;=$J$1506,IF(Aug!$E34&lt;=$L$1506,COUNTIF(Aug!L34:L34,"&gt;=0"),""),"")))</f>
        <v/>
      </c>
      <c r="J1220" s="300"/>
      <c r="K1220" s="300"/>
      <c r="L1220" s="300"/>
      <c r="M1220" s="302"/>
    </row>
    <row r="1221" spans="1:13" ht="9.9499999999999993" hidden="1" customHeight="1" x14ac:dyDescent="0.2">
      <c r="A1221" s="301"/>
      <c r="B1221" s="300"/>
      <c r="C1221" s="305" t="str">
        <f>IF(ISBLANK($J$1506),"",IF(ISBLANK($L$1506),"",IF(Aug!$E35&gt;=$J$1506,IF(Aug!$E35&lt;=$L$1506,IF(ISBLANK(Aug!G35),"",Aug!G35),""),"")))</f>
        <v/>
      </c>
      <c r="D1221" s="305" t="str">
        <f>IF(ISBLANK($J$1506),"",IF(ISBLANK($L$1506),"",IF(Aug!$E35&gt;=$J$1506,IF(Aug!$E35&lt;=$L$1506,IF(ISBLANK(Aug!I35),"",Aug!I35),""),"")))</f>
        <v/>
      </c>
      <c r="E1221" s="305" t="str">
        <f>IF(ISBLANK($J$1506),"",IF(ISBLANK($L$1506),"",IF(Aug!$E35&gt;=$J$1506,IF(Aug!$E35&lt;=$L$1506,IF(ISBLANK(Aug!R35),"",Aug!R35),""),"")))</f>
        <v/>
      </c>
      <c r="F1221" s="307" t="str">
        <f>IF(ISBLANK($J$1506),"",IF(ISBLANK($L$1506),"",IF(Aug!$E35&gt;=$J$1506,IF(Aug!$E35&lt;=$L$1506,IF(ISBLANK(Aug!S35),"",Aug!S35),""),"")))</f>
        <v/>
      </c>
      <c r="G1221" s="308" t="str">
        <f t="shared" si="76"/>
        <v/>
      </c>
      <c r="H1221" s="309" t="str">
        <f t="shared" si="77"/>
        <v/>
      </c>
      <c r="I1221" s="310" t="str">
        <f>IF(ISBLANK($J$1506),"",IF(ISBLANK($L$1506),"",IF(Aug!$E35&gt;=$J$1506,IF(Aug!$E35&lt;=$L$1506,COUNTIF(Aug!L35:L35,"&gt;=0"),""),"")))</f>
        <v/>
      </c>
      <c r="J1221" s="300"/>
      <c r="K1221" s="300"/>
      <c r="L1221" s="300"/>
      <c r="M1221" s="302"/>
    </row>
    <row r="1222" spans="1:13" ht="9.9499999999999993" hidden="1" customHeight="1" x14ac:dyDescent="0.2">
      <c r="A1222" s="301"/>
      <c r="B1222" s="300"/>
      <c r="C1222" s="305" t="str">
        <f>IF(ISBLANK($J$1506),"",IF(ISBLANK($L$1506),"",IF(Aug!$E36&gt;=$J$1506,IF(Aug!$E36&lt;=$L$1506,IF(ISBLANK(Aug!G36),"",Aug!G36),""),"")))</f>
        <v/>
      </c>
      <c r="D1222" s="305" t="str">
        <f>IF(ISBLANK($J$1506),"",IF(ISBLANK($L$1506),"",IF(Aug!$E36&gt;=$J$1506,IF(Aug!$E36&lt;=$L$1506,IF(ISBLANK(Aug!I36),"",Aug!I36),""),"")))</f>
        <v/>
      </c>
      <c r="E1222" s="305" t="str">
        <f>IF(ISBLANK($J$1506),"",IF(ISBLANK($L$1506),"",IF(Aug!$E36&gt;=$J$1506,IF(Aug!$E36&lt;=$L$1506,IF(ISBLANK(Aug!R36),"",Aug!R36),""),"")))</f>
        <v/>
      </c>
      <c r="F1222" s="307" t="str">
        <f>IF(ISBLANK($J$1506),"",IF(ISBLANK($L$1506),"",IF(Aug!$E36&gt;=$J$1506,IF(Aug!$E36&lt;=$L$1506,IF(ISBLANK(Aug!S36),"",Aug!S36),""),"")))</f>
        <v/>
      </c>
      <c r="G1222" s="308" t="str">
        <f t="shared" si="76"/>
        <v/>
      </c>
      <c r="H1222" s="309" t="str">
        <f t="shared" si="77"/>
        <v/>
      </c>
      <c r="I1222" s="310" t="str">
        <f>IF(ISBLANK($J$1506),"",IF(ISBLANK($L$1506),"",IF(Aug!$E36&gt;=$J$1506,IF(Aug!$E36&lt;=$L$1506,COUNTIF(Aug!L36:L36,"&gt;=0"),""),"")))</f>
        <v/>
      </c>
      <c r="J1222" s="300"/>
      <c r="K1222" s="300"/>
      <c r="L1222" s="300"/>
      <c r="M1222" s="302"/>
    </row>
    <row r="1223" spans="1:13" ht="9.9499999999999993" hidden="1" customHeight="1" x14ac:dyDescent="0.2">
      <c r="A1223" s="301"/>
      <c r="B1223" s="300"/>
      <c r="C1223" s="305" t="str">
        <f>IF(ISBLANK($J$1506),"",IF(ISBLANK($L$1506),"",IF(Aug!$E37&gt;=$J$1506,IF(Aug!$E37&lt;=$L$1506,IF(ISBLANK(Aug!G37),"",Aug!G37),""),"")))</f>
        <v/>
      </c>
      <c r="D1223" s="305" t="str">
        <f>IF(ISBLANK($J$1506),"",IF(ISBLANK($L$1506),"",IF(Aug!$E37&gt;=$J$1506,IF(Aug!$E37&lt;=$L$1506,IF(ISBLANK(Aug!I37),"",Aug!I37),""),"")))</f>
        <v/>
      </c>
      <c r="E1223" s="305" t="str">
        <f>IF(ISBLANK($J$1506),"",IF(ISBLANK($L$1506),"",IF(Aug!$E37&gt;=$J$1506,IF(Aug!$E37&lt;=$L$1506,IF(ISBLANK(Aug!R37),"",Aug!R37),""),"")))</f>
        <v/>
      </c>
      <c r="F1223" s="307" t="str">
        <f>IF(ISBLANK($J$1506),"",IF(ISBLANK($L$1506),"",IF(Aug!$E37&gt;=$J$1506,IF(Aug!$E37&lt;=$L$1506,IF(ISBLANK(Aug!S37),"",Aug!S37),""),"")))</f>
        <v/>
      </c>
      <c r="G1223" s="308" t="str">
        <f t="shared" si="76"/>
        <v/>
      </c>
      <c r="H1223" s="309" t="str">
        <f t="shared" si="77"/>
        <v/>
      </c>
      <c r="I1223" s="310" t="str">
        <f>IF(ISBLANK($J$1506),"",IF(ISBLANK($L$1506),"",IF(Aug!$E37&gt;=$J$1506,IF(Aug!$E37&lt;=$L$1506,COUNTIF(Aug!L37:L37,"&gt;=0"),""),"")))</f>
        <v/>
      </c>
      <c r="J1223" s="300"/>
      <c r="K1223" s="300"/>
      <c r="L1223" s="300"/>
      <c r="M1223" s="302"/>
    </row>
    <row r="1224" spans="1:13" ht="9.9499999999999993" hidden="1" customHeight="1" x14ac:dyDescent="0.2">
      <c r="A1224" s="301"/>
      <c r="B1224" s="300"/>
      <c r="C1224" s="305" t="str">
        <f>IF(ISBLANK($J$1506),"",IF(ISBLANK($L$1506),"",IF(Aug!$E38&gt;=$J$1506,IF(Aug!$E38&lt;=$L$1506,IF(ISBLANK(Aug!G38),"",Aug!G38),""),"")))</f>
        <v/>
      </c>
      <c r="D1224" s="305" t="str">
        <f>IF(ISBLANK($J$1506),"",IF(ISBLANK($L$1506),"",IF(Aug!$E38&gt;=$J$1506,IF(Aug!$E38&lt;=$L$1506,IF(ISBLANK(Aug!I38),"",Aug!I38),""),"")))</f>
        <v/>
      </c>
      <c r="E1224" s="305" t="str">
        <f>IF(ISBLANK($J$1506),"",IF(ISBLANK($L$1506),"",IF(Aug!$E38&gt;=$J$1506,IF(Aug!$E38&lt;=$L$1506,IF(ISBLANK(Aug!R38),"",Aug!R38),""),"")))</f>
        <v/>
      </c>
      <c r="F1224" s="307" t="str">
        <f>IF(ISBLANK($J$1506),"",IF(ISBLANK($L$1506),"",IF(Aug!$E38&gt;=$J$1506,IF(Aug!$E38&lt;=$L$1506,IF(ISBLANK(Aug!S38),"",Aug!S38),""),"")))</f>
        <v/>
      </c>
      <c r="G1224" s="308" t="str">
        <f t="shared" si="76"/>
        <v/>
      </c>
      <c r="H1224" s="309" t="str">
        <f t="shared" si="77"/>
        <v/>
      </c>
      <c r="I1224" s="310" t="str">
        <f>IF(ISBLANK($J$1506),"",IF(ISBLANK($L$1506),"",IF(Aug!$E38&gt;=$J$1506,IF(Aug!$E38&lt;=$L$1506,COUNTIF(Aug!L38:L38,"&gt;=0"),""),"")))</f>
        <v/>
      </c>
      <c r="J1224" s="300"/>
      <c r="K1224" s="300"/>
      <c r="L1224" s="300"/>
      <c r="M1224" s="302"/>
    </row>
    <row r="1225" spans="1:13" ht="9.9499999999999993" hidden="1" customHeight="1" x14ac:dyDescent="0.2">
      <c r="A1225" s="301"/>
      <c r="B1225" s="300"/>
      <c r="C1225" s="305" t="str">
        <f>IF(ISBLANK($J$1506),"",IF(ISBLANK($L$1506),"",IF(Aug!$E39&gt;=$J$1506,IF(Aug!$E39&lt;=$L$1506,IF(ISBLANK(Aug!G39),"",Aug!G39),""),"")))</f>
        <v/>
      </c>
      <c r="D1225" s="305" t="str">
        <f>IF(ISBLANK($J$1506),"",IF(ISBLANK($L$1506),"",IF(Aug!$E39&gt;=$J$1506,IF(Aug!$E39&lt;=$L$1506,IF(ISBLANK(Aug!I39),"",Aug!I39),""),"")))</f>
        <v/>
      </c>
      <c r="E1225" s="305" t="str">
        <f>IF(ISBLANK($J$1506),"",IF(ISBLANK($L$1506),"",IF(Aug!$E39&gt;=$J$1506,IF(Aug!$E39&lt;=$L$1506,IF(ISBLANK(Aug!R39),"",Aug!R39),""),"")))</f>
        <v/>
      </c>
      <c r="F1225" s="307" t="str">
        <f>IF(ISBLANK($J$1506),"",IF(ISBLANK($L$1506),"",IF(Aug!$E39&gt;=$J$1506,IF(Aug!$E39&lt;=$L$1506,IF(ISBLANK(Aug!S39),"",Aug!S39),""),"")))</f>
        <v/>
      </c>
      <c r="G1225" s="308" t="str">
        <f t="shared" si="76"/>
        <v/>
      </c>
      <c r="H1225" s="309" t="str">
        <f t="shared" si="77"/>
        <v/>
      </c>
      <c r="I1225" s="310" t="str">
        <f>IF(ISBLANK($J$1506),"",IF(ISBLANK($L$1506),"",IF(Aug!$E39&gt;=$J$1506,IF(Aug!$E39&lt;=$L$1506,COUNTIF(Aug!L39:L39,"&gt;=0"),""),"")))</f>
        <v/>
      </c>
      <c r="J1225" s="300"/>
      <c r="K1225" s="300"/>
      <c r="L1225" s="300"/>
      <c r="M1225" s="302"/>
    </row>
    <row r="1226" spans="1:13" ht="9.9499999999999993" hidden="1" customHeight="1" x14ac:dyDescent="0.2">
      <c r="A1226" s="301"/>
      <c r="B1226" s="300" t="s">
        <v>348</v>
      </c>
      <c r="C1226" s="305" t="str">
        <f>IF(ISBLANK($J$1506),"",IF(ISBLANK($L$1506),"",IF(Aug!$E43&gt;=$J$1506,IF(Aug!$E43&lt;=$L$1506,IF(ISBLANK(Aug!G43),"",Aug!G43),""),"")))</f>
        <v/>
      </c>
      <c r="D1226" s="305"/>
      <c r="E1226" s="305" t="str">
        <f>IF(ISBLANK($J$1506),"",IF(ISBLANK($L$1506),"",IF(Aug!$E43&gt;=$J$1506,IF(Aug!$E43&lt;=$L$1506,IF(ISBLANK(Aug!R43),"",Aug!R43),""),"")))</f>
        <v/>
      </c>
      <c r="F1226" s="307" t="str">
        <f>IF(ISBLANK($J$1506),"",IF(ISBLANK($L$1506),"",IF(Aug!$E43&gt;=$J$1506,IF(Aug!$E43&lt;=$L$1506,IF(ISBLANK(Aug!S43),"",Aug!S43),""),"")))</f>
        <v/>
      </c>
      <c r="G1226" s="308" t="str">
        <f>IF(ISNUMBER(F1226),IF(F1226=0,"",IF(E1226=0,"",F1226/E1226)),"")</f>
        <v/>
      </c>
      <c r="H1226" s="309" t="str">
        <f>IF(ISNUMBER(G1226),IF(G1226=0,"",IF(F1226=0,"",E1226/F1226/24)),"")</f>
        <v/>
      </c>
      <c r="I1226" s="310" t="str">
        <f>IF(ISBLANK($J$1506),"",IF(ISBLANK($L$1506),"",IF(Aug!$E43&gt;=$J$1506,IF(Aug!$E43&lt;=$L$1506,COUNTIF(Aug!L43:L43,"&gt;=0"),""),"")))</f>
        <v/>
      </c>
      <c r="J1226" s="300"/>
      <c r="K1226" s="300"/>
      <c r="L1226" s="300"/>
      <c r="M1226" s="302"/>
    </row>
    <row r="1227" spans="1:13" ht="9.9499999999999993" hidden="1" customHeight="1" x14ac:dyDescent="0.2">
      <c r="A1227" s="301"/>
      <c r="B1227" s="300"/>
      <c r="C1227" s="305" t="str">
        <f>IF(ISBLANK($J$1506),"",IF(ISBLANK($L$1506),"",IF(Aug!$E44&gt;=$J$1506,IF(Aug!$E44&lt;=$L$1506,IF(ISBLANK(Aug!G44),"",Aug!G44),""),"")))</f>
        <v/>
      </c>
      <c r="D1227" s="305"/>
      <c r="E1227" s="305" t="str">
        <f>IF(ISBLANK($J$1506),"",IF(ISBLANK($L$1506),"",IF(Aug!$E44&gt;=$J$1506,IF(Aug!$E44&lt;=$L$1506,IF(ISBLANK(Aug!R44),"",Aug!R44),""),"")))</f>
        <v/>
      </c>
      <c r="F1227" s="307" t="str">
        <f>IF(ISBLANK($J$1506),"",IF(ISBLANK($L$1506),"",IF(Aug!$E44&gt;=$J$1506,IF(Aug!$E44&lt;=$L$1506,IF(ISBLANK(Aug!S44),"",Aug!S44),""),"")))</f>
        <v/>
      </c>
      <c r="G1227" s="308" t="str">
        <f t="shared" ref="G1227:G1256" si="78">IF(ISNUMBER(F1227),IF(F1227=0,"",IF(E1227=0,"",F1227/E1227)),"")</f>
        <v/>
      </c>
      <c r="H1227" s="309" t="str">
        <f t="shared" ref="H1227:H1256" si="79">IF(ISNUMBER(G1227),IF(G1227=0,"",IF(F1227=0,"",E1227/F1227/24)),"")</f>
        <v/>
      </c>
      <c r="I1227" s="310" t="str">
        <f>IF(ISBLANK($J$1506),"",IF(ISBLANK($L$1506),"",IF(Aug!$E44&gt;=$J$1506,IF(Aug!$E44&lt;=$L$1506,COUNTIF(Aug!L44:L44,"&gt;=0"),""),"")))</f>
        <v/>
      </c>
      <c r="J1227" s="300"/>
      <c r="K1227" s="300"/>
      <c r="L1227" s="300"/>
      <c r="M1227" s="302"/>
    </row>
    <row r="1228" spans="1:13" ht="9.9499999999999993" hidden="1" customHeight="1" x14ac:dyDescent="0.2">
      <c r="A1228" s="301"/>
      <c r="B1228" s="300"/>
      <c r="C1228" s="305" t="str">
        <f>IF(ISBLANK($J$1506),"",IF(ISBLANK($L$1506),"",IF(Aug!$E45&gt;=$J$1506,IF(Aug!$E45&lt;=$L$1506,IF(ISBLANK(Aug!G45),"",Aug!G45),""),"")))</f>
        <v/>
      </c>
      <c r="D1228" s="305"/>
      <c r="E1228" s="305" t="str">
        <f>IF(ISBLANK($J$1506),"",IF(ISBLANK($L$1506),"",IF(Aug!$E45&gt;=$J$1506,IF(Aug!$E45&lt;=$L$1506,IF(ISBLANK(Aug!R45),"",Aug!R45),""),"")))</f>
        <v/>
      </c>
      <c r="F1228" s="307" t="str">
        <f>IF(ISBLANK($J$1506),"",IF(ISBLANK($L$1506),"",IF(Aug!$E45&gt;=$J$1506,IF(Aug!$E45&lt;=$L$1506,IF(ISBLANK(Aug!S45),"",Aug!S45),""),"")))</f>
        <v/>
      </c>
      <c r="G1228" s="308" t="str">
        <f t="shared" si="78"/>
        <v/>
      </c>
      <c r="H1228" s="309" t="str">
        <f t="shared" si="79"/>
        <v/>
      </c>
      <c r="I1228" s="310" t="str">
        <f>IF(ISBLANK($J$1506),"",IF(ISBLANK($L$1506),"",IF(Aug!$E45&gt;=$J$1506,IF(Aug!$E45&lt;=$L$1506,COUNTIF(Aug!L45:L45,"&gt;=0"),""),"")))</f>
        <v/>
      </c>
      <c r="J1228" s="300"/>
      <c r="K1228" s="300"/>
      <c r="L1228" s="300"/>
      <c r="M1228" s="302"/>
    </row>
    <row r="1229" spans="1:13" ht="9.9499999999999993" hidden="1" customHeight="1" x14ac:dyDescent="0.2">
      <c r="A1229" s="301"/>
      <c r="B1229" s="300"/>
      <c r="C1229" s="305" t="str">
        <f>IF(ISBLANK($J$1506),"",IF(ISBLANK($L$1506),"",IF(Aug!$E46&gt;=$J$1506,IF(Aug!$E46&lt;=$L$1506,IF(ISBLANK(Aug!G46),"",Aug!G46),""),"")))</f>
        <v/>
      </c>
      <c r="D1229" s="305"/>
      <c r="E1229" s="305" t="str">
        <f>IF(ISBLANK($J$1506),"",IF(ISBLANK($L$1506),"",IF(Aug!$E46&gt;=$J$1506,IF(Aug!$E46&lt;=$L$1506,IF(ISBLANK(Aug!R46),"",Aug!R46),""),"")))</f>
        <v/>
      </c>
      <c r="F1229" s="307" t="str">
        <f>IF(ISBLANK($J$1506),"",IF(ISBLANK($L$1506),"",IF(Aug!$E46&gt;=$J$1506,IF(Aug!$E46&lt;=$L$1506,IF(ISBLANK(Aug!S46),"",Aug!S46),""),"")))</f>
        <v/>
      </c>
      <c r="G1229" s="308" t="str">
        <f t="shared" si="78"/>
        <v/>
      </c>
      <c r="H1229" s="309" t="str">
        <f t="shared" si="79"/>
        <v/>
      </c>
      <c r="I1229" s="310" t="str">
        <f>IF(ISBLANK($J$1506),"",IF(ISBLANK($L$1506),"",IF(Aug!$E46&gt;=$J$1506,IF(Aug!$E46&lt;=$L$1506,COUNTIF(Aug!L46:L46,"&gt;=0"),""),"")))</f>
        <v/>
      </c>
      <c r="J1229" s="300"/>
      <c r="K1229" s="300"/>
      <c r="L1229" s="300"/>
      <c r="M1229" s="302"/>
    </row>
    <row r="1230" spans="1:13" ht="9.9499999999999993" hidden="1" customHeight="1" x14ac:dyDescent="0.2">
      <c r="A1230" s="301"/>
      <c r="B1230" s="300"/>
      <c r="C1230" s="305" t="str">
        <f>IF(ISBLANK($J$1506),"",IF(ISBLANK($L$1506),"",IF(Aug!$E47&gt;=$J$1506,IF(Aug!$E47&lt;=$L$1506,IF(ISBLANK(Aug!G47),"",Aug!G47),""),"")))</f>
        <v/>
      </c>
      <c r="D1230" s="305"/>
      <c r="E1230" s="305" t="str">
        <f>IF(ISBLANK($J$1506),"",IF(ISBLANK($L$1506),"",IF(Aug!$E47&gt;=$J$1506,IF(Aug!$E47&lt;=$L$1506,IF(ISBLANK(Aug!R47),"",Aug!R47),""),"")))</f>
        <v/>
      </c>
      <c r="F1230" s="307" t="str">
        <f>IF(ISBLANK($J$1506),"",IF(ISBLANK($L$1506),"",IF(Aug!$E47&gt;=$J$1506,IF(Aug!$E47&lt;=$L$1506,IF(ISBLANK(Aug!S47),"",Aug!S47),""),"")))</f>
        <v/>
      </c>
      <c r="G1230" s="308" t="str">
        <f t="shared" si="78"/>
        <v/>
      </c>
      <c r="H1230" s="309" t="str">
        <f t="shared" si="79"/>
        <v/>
      </c>
      <c r="I1230" s="310" t="str">
        <f>IF(ISBLANK($J$1506),"",IF(ISBLANK($L$1506),"",IF(Aug!$E47&gt;=$J$1506,IF(Aug!$E47&lt;=$L$1506,COUNTIF(Aug!L47:L47,"&gt;=0"),""),"")))</f>
        <v/>
      </c>
      <c r="J1230" s="300"/>
      <c r="K1230" s="300"/>
      <c r="L1230" s="300"/>
      <c r="M1230" s="302"/>
    </row>
    <row r="1231" spans="1:13" ht="9.9499999999999993" hidden="1" customHeight="1" x14ac:dyDescent="0.2">
      <c r="A1231" s="301"/>
      <c r="B1231" s="300"/>
      <c r="C1231" s="305" t="str">
        <f>IF(ISBLANK($J$1506),"",IF(ISBLANK($L$1506),"",IF(Aug!$E48&gt;=$J$1506,IF(Aug!$E48&lt;=$L$1506,IF(ISBLANK(Aug!G48),"",Aug!G48),""),"")))</f>
        <v/>
      </c>
      <c r="D1231" s="305"/>
      <c r="E1231" s="305" t="str">
        <f>IF(ISBLANK($J$1506),"",IF(ISBLANK($L$1506),"",IF(Aug!$E48&gt;=$J$1506,IF(Aug!$E48&lt;=$L$1506,IF(ISBLANK(Aug!R48),"",Aug!R48),""),"")))</f>
        <v/>
      </c>
      <c r="F1231" s="307" t="str">
        <f>IF(ISBLANK($J$1506),"",IF(ISBLANK($L$1506),"",IF(Aug!$E48&gt;=$J$1506,IF(Aug!$E48&lt;=$L$1506,IF(ISBLANK(Aug!S48),"",Aug!S48),""),"")))</f>
        <v/>
      </c>
      <c r="G1231" s="308" t="str">
        <f t="shared" si="78"/>
        <v/>
      </c>
      <c r="H1231" s="309" t="str">
        <f t="shared" si="79"/>
        <v/>
      </c>
      <c r="I1231" s="310" t="str">
        <f>IF(ISBLANK($J$1506),"",IF(ISBLANK($L$1506),"",IF(Aug!$E48&gt;=$J$1506,IF(Aug!$E48&lt;=$L$1506,COUNTIF(Aug!L48:L48,"&gt;=0"),""),"")))</f>
        <v/>
      </c>
      <c r="J1231" s="300"/>
      <c r="K1231" s="300"/>
      <c r="L1231" s="300"/>
      <c r="M1231" s="302"/>
    </row>
    <row r="1232" spans="1:13" ht="9.9499999999999993" hidden="1" customHeight="1" x14ac:dyDescent="0.2">
      <c r="A1232" s="301"/>
      <c r="B1232" s="300"/>
      <c r="C1232" s="305" t="str">
        <f>IF(ISBLANK($J$1506),"",IF(ISBLANK($L$1506),"",IF(Aug!$E49&gt;=$J$1506,IF(Aug!$E49&lt;=$L$1506,IF(ISBLANK(Aug!G49),"",Aug!G49),""),"")))</f>
        <v/>
      </c>
      <c r="D1232" s="305"/>
      <c r="E1232" s="305" t="str">
        <f>IF(ISBLANK($J$1506),"",IF(ISBLANK($L$1506),"",IF(Aug!$E49&gt;=$J$1506,IF(Aug!$E49&lt;=$L$1506,IF(ISBLANK(Aug!R49),"",Aug!R49),""),"")))</f>
        <v/>
      </c>
      <c r="F1232" s="307" t="str">
        <f>IF(ISBLANK($J$1506),"",IF(ISBLANK($L$1506),"",IF(Aug!$E49&gt;=$J$1506,IF(Aug!$E49&lt;=$L$1506,IF(ISBLANK(Aug!S49),"",Aug!S49),""),"")))</f>
        <v/>
      </c>
      <c r="G1232" s="308" t="str">
        <f t="shared" si="78"/>
        <v/>
      </c>
      <c r="H1232" s="309" t="str">
        <f t="shared" si="79"/>
        <v/>
      </c>
      <c r="I1232" s="310" t="str">
        <f>IF(ISBLANK($J$1506),"",IF(ISBLANK($L$1506),"",IF(Aug!$E49&gt;=$J$1506,IF(Aug!$E49&lt;=$L$1506,COUNTIF(Aug!L49:L49,"&gt;=0"),""),"")))</f>
        <v/>
      </c>
      <c r="J1232" s="300"/>
      <c r="K1232" s="300"/>
      <c r="L1232" s="300"/>
      <c r="M1232" s="302"/>
    </row>
    <row r="1233" spans="1:13" ht="9.9499999999999993" hidden="1" customHeight="1" x14ac:dyDescent="0.2">
      <c r="A1233" s="301"/>
      <c r="B1233" s="300"/>
      <c r="C1233" s="305" t="str">
        <f>IF(ISBLANK($J$1506),"",IF(ISBLANK($L$1506),"",IF(Aug!$E50&gt;=$J$1506,IF(Aug!$E50&lt;=$L$1506,IF(ISBLANK(Aug!G50),"",Aug!G50),""),"")))</f>
        <v/>
      </c>
      <c r="D1233" s="305"/>
      <c r="E1233" s="305" t="str">
        <f>IF(ISBLANK($J$1506),"",IF(ISBLANK($L$1506),"",IF(Aug!$E50&gt;=$J$1506,IF(Aug!$E50&lt;=$L$1506,IF(ISBLANK(Aug!R50),"",Aug!R50),""),"")))</f>
        <v/>
      </c>
      <c r="F1233" s="307" t="str">
        <f>IF(ISBLANK($J$1506),"",IF(ISBLANK($L$1506),"",IF(Aug!$E50&gt;=$J$1506,IF(Aug!$E50&lt;=$L$1506,IF(ISBLANK(Aug!S50),"",Aug!S50),""),"")))</f>
        <v/>
      </c>
      <c r="G1233" s="308" t="str">
        <f t="shared" si="78"/>
        <v/>
      </c>
      <c r="H1233" s="309" t="str">
        <f t="shared" si="79"/>
        <v/>
      </c>
      <c r="I1233" s="310" t="str">
        <f>IF(ISBLANK($J$1506),"",IF(ISBLANK($L$1506),"",IF(Aug!$E50&gt;=$J$1506,IF(Aug!$E50&lt;=$L$1506,COUNTIF(Aug!L50:L50,"&gt;=0"),""),"")))</f>
        <v/>
      </c>
      <c r="J1233" s="300"/>
      <c r="K1233" s="300"/>
      <c r="L1233" s="300"/>
      <c r="M1233" s="302"/>
    </row>
    <row r="1234" spans="1:13" ht="9.9499999999999993" hidden="1" customHeight="1" x14ac:dyDescent="0.2">
      <c r="A1234" s="301"/>
      <c r="B1234" s="300"/>
      <c r="C1234" s="305" t="str">
        <f>IF(ISBLANK($J$1506),"",IF(ISBLANK($L$1506),"",IF(Aug!$E51&gt;=$J$1506,IF(Aug!$E51&lt;=$L$1506,IF(ISBLANK(Aug!G51),"",Aug!G51),""),"")))</f>
        <v/>
      </c>
      <c r="D1234" s="305"/>
      <c r="E1234" s="305" t="str">
        <f>IF(ISBLANK($J$1506),"",IF(ISBLANK($L$1506),"",IF(Aug!$E51&gt;=$J$1506,IF(Aug!$E51&lt;=$L$1506,IF(ISBLANK(Aug!R51),"",Aug!R51),""),"")))</f>
        <v/>
      </c>
      <c r="F1234" s="307" t="str">
        <f>IF(ISBLANK($J$1506),"",IF(ISBLANK($L$1506),"",IF(Aug!$E51&gt;=$J$1506,IF(Aug!$E51&lt;=$L$1506,IF(ISBLANK(Aug!S51),"",Aug!S51),""),"")))</f>
        <v/>
      </c>
      <c r="G1234" s="308" t="str">
        <f t="shared" si="78"/>
        <v/>
      </c>
      <c r="H1234" s="309" t="str">
        <f t="shared" si="79"/>
        <v/>
      </c>
      <c r="I1234" s="310" t="str">
        <f>IF(ISBLANK($J$1506),"",IF(ISBLANK($L$1506),"",IF(Aug!$E51&gt;=$J$1506,IF(Aug!$E51&lt;=$L$1506,COUNTIF(Aug!L51:L51,"&gt;=0"),""),"")))</f>
        <v/>
      </c>
      <c r="J1234" s="300"/>
      <c r="K1234" s="300"/>
      <c r="L1234" s="300"/>
      <c r="M1234" s="302"/>
    </row>
    <row r="1235" spans="1:13" ht="9.9499999999999993" hidden="1" customHeight="1" x14ac:dyDescent="0.2">
      <c r="A1235" s="301"/>
      <c r="B1235" s="300"/>
      <c r="C1235" s="305" t="str">
        <f>IF(ISBLANK($J$1506),"",IF(ISBLANK($L$1506),"",IF(Aug!$E52&gt;=$J$1506,IF(Aug!$E52&lt;=$L$1506,IF(ISBLANK(Aug!G52),"",Aug!G52),""),"")))</f>
        <v/>
      </c>
      <c r="D1235" s="305"/>
      <c r="E1235" s="305" t="str">
        <f>IF(ISBLANK($J$1506),"",IF(ISBLANK($L$1506),"",IF(Aug!$E52&gt;=$J$1506,IF(Aug!$E52&lt;=$L$1506,IF(ISBLANK(Aug!R52),"",Aug!R52),""),"")))</f>
        <v/>
      </c>
      <c r="F1235" s="307" t="str">
        <f>IF(ISBLANK($J$1506),"",IF(ISBLANK($L$1506),"",IF(Aug!$E52&gt;=$J$1506,IF(Aug!$E52&lt;=$L$1506,IF(ISBLANK(Aug!S52),"",Aug!S52),""),"")))</f>
        <v/>
      </c>
      <c r="G1235" s="308" t="str">
        <f t="shared" si="78"/>
        <v/>
      </c>
      <c r="H1235" s="309" t="str">
        <f t="shared" si="79"/>
        <v/>
      </c>
      <c r="I1235" s="310" t="str">
        <f>IF(ISBLANK($J$1506),"",IF(ISBLANK($L$1506),"",IF(Aug!$E52&gt;=$J$1506,IF(Aug!$E52&lt;=$L$1506,COUNTIF(Aug!L52:L52,"&gt;=0"),""),"")))</f>
        <v/>
      </c>
      <c r="J1235" s="300"/>
      <c r="K1235" s="300"/>
      <c r="L1235" s="300"/>
      <c r="M1235" s="302"/>
    </row>
    <row r="1236" spans="1:13" ht="9.9499999999999993" hidden="1" customHeight="1" x14ac:dyDescent="0.2">
      <c r="A1236" s="301"/>
      <c r="B1236" s="300"/>
      <c r="C1236" s="305" t="str">
        <f>IF(ISBLANK($J$1506),"",IF(ISBLANK($L$1506),"",IF(Aug!$E53&gt;=$J$1506,IF(Aug!$E53&lt;=$L$1506,IF(ISBLANK(Aug!G53),"",Aug!G53),""),"")))</f>
        <v/>
      </c>
      <c r="D1236" s="305"/>
      <c r="E1236" s="305" t="str">
        <f>IF(ISBLANK($J$1506),"",IF(ISBLANK($L$1506),"",IF(Aug!$E53&gt;=$J$1506,IF(Aug!$E53&lt;=$L$1506,IF(ISBLANK(Aug!R53),"",Aug!R53),""),"")))</f>
        <v/>
      </c>
      <c r="F1236" s="307" t="str">
        <f>IF(ISBLANK($J$1506),"",IF(ISBLANK($L$1506),"",IF(Aug!$E53&gt;=$J$1506,IF(Aug!$E53&lt;=$L$1506,IF(ISBLANK(Aug!S53),"",Aug!S53),""),"")))</f>
        <v/>
      </c>
      <c r="G1236" s="308" t="str">
        <f t="shared" si="78"/>
        <v/>
      </c>
      <c r="H1236" s="309" t="str">
        <f t="shared" si="79"/>
        <v/>
      </c>
      <c r="I1236" s="310" t="str">
        <f>IF(ISBLANK($J$1506),"",IF(ISBLANK($L$1506),"",IF(Aug!$E53&gt;=$J$1506,IF(Aug!$E53&lt;=$L$1506,COUNTIF(Aug!L53:L53,"&gt;=0"),""),"")))</f>
        <v/>
      </c>
      <c r="J1236" s="300"/>
      <c r="K1236" s="300"/>
      <c r="L1236" s="300"/>
      <c r="M1236" s="302"/>
    </row>
    <row r="1237" spans="1:13" ht="9.9499999999999993" hidden="1" customHeight="1" x14ac:dyDescent="0.2">
      <c r="A1237" s="301"/>
      <c r="B1237" s="300"/>
      <c r="C1237" s="305" t="str">
        <f>IF(ISBLANK($J$1506),"",IF(ISBLANK($L$1506),"",IF(Aug!$E54&gt;=$J$1506,IF(Aug!$E54&lt;=$L$1506,IF(ISBLANK(Aug!G54),"",Aug!G54),""),"")))</f>
        <v/>
      </c>
      <c r="D1237" s="305"/>
      <c r="E1237" s="305" t="str">
        <f>IF(ISBLANK($J$1506),"",IF(ISBLANK($L$1506),"",IF(Aug!$E54&gt;=$J$1506,IF(Aug!$E54&lt;=$L$1506,IF(ISBLANK(Aug!R54),"",Aug!R54),""),"")))</f>
        <v/>
      </c>
      <c r="F1237" s="307" t="str">
        <f>IF(ISBLANK($J$1506),"",IF(ISBLANK($L$1506),"",IF(Aug!$E54&gt;=$J$1506,IF(Aug!$E54&lt;=$L$1506,IF(ISBLANK(Aug!S54),"",Aug!S54),""),"")))</f>
        <v/>
      </c>
      <c r="G1237" s="308" t="str">
        <f t="shared" si="78"/>
        <v/>
      </c>
      <c r="H1237" s="309" t="str">
        <f t="shared" si="79"/>
        <v/>
      </c>
      <c r="I1237" s="310" t="str">
        <f>IF(ISBLANK($J$1506),"",IF(ISBLANK($L$1506),"",IF(Aug!$E54&gt;=$J$1506,IF(Aug!$E54&lt;=$L$1506,COUNTIF(Aug!L54:L54,"&gt;=0"),""),"")))</f>
        <v/>
      </c>
      <c r="J1237" s="300"/>
      <c r="K1237" s="300"/>
      <c r="L1237" s="300"/>
      <c r="M1237" s="302"/>
    </row>
    <row r="1238" spans="1:13" ht="9.9499999999999993" hidden="1" customHeight="1" x14ac:dyDescent="0.2">
      <c r="A1238" s="301"/>
      <c r="B1238" s="300"/>
      <c r="C1238" s="305" t="str">
        <f>IF(ISBLANK($J$1506),"",IF(ISBLANK($L$1506),"",IF(Aug!$E55&gt;=$J$1506,IF(Aug!$E55&lt;=$L$1506,IF(ISBLANK(Aug!G55),"",Aug!G55),""),"")))</f>
        <v/>
      </c>
      <c r="D1238" s="305"/>
      <c r="E1238" s="305" t="str">
        <f>IF(ISBLANK($J$1506),"",IF(ISBLANK($L$1506),"",IF(Aug!$E55&gt;=$J$1506,IF(Aug!$E55&lt;=$L$1506,IF(ISBLANK(Aug!R55),"",Aug!R55),""),"")))</f>
        <v/>
      </c>
      <c r="F1238" s="307" t="str">
        <f>IF(ISBLANK($J$1506),"",IF(ISBLANK($L$1506),"",IF(Aug!$E55&gt;=$J$1506,IF(Aug!$E55&lt;=$L$1506,IF(ISBLANK(Aug!S55),"",Aug!S55),""),"")))</f>
        <v/>
      </c>
      <c r="G1238" s="308" t="str">
        <f t="shared" si="78"/>
        <v/>
      </c>
      <c r="H1238" s="309" t="str">
        <f t="shared" si="79"/>
        <v/>
      </c>
      <c r="I1238" s="310" t="str">
        <f>IF(ISBLANK($J$1506),"",IF(ISBLANK($L$1506),"",IF(Aug!$E55&gt;=$J$1506,IF(Aug!$E55&lt;=$L$1506,COUNTIF(Aug!L55:L55,"&gt;=0"),""),"")))</f>
        <v/>
      </c>
      <c r="J1238" s="300"/>
      <c r="K1238" s="300"/>
      <c r="L1238" s="300"/>
      <c r="M1238" s="302"/>
    </row>
    <row r="1239" spans="1:13" ht="9.9499999999999993" hidden="1" customHeight="1" x14ac:dyDescent="0.2">
      <c r="A1239" s="301"/>
      <c r="B1239" s="300"/>
      <c r="C1239" s="305" t="str">
        <f>IF(ISBLANK($J$1506),"",IF(ISBLANK($L$1506),"",IF(Aug!$E56&gt;=$J$1506,IF(Aug!$E56&lt;=$L$1506,IF(ISBLANK(Aug!G56),"",Aug!G56),""),"")))</f>
        <v/>
      </c>
      <c r="D1239" s="305"/>
      <c r="E1239" s="305" t="str">
        <f>IF(ISBLANK($J$1506),"",IF(ISBLANK($L$1506),"",IF(Aug!$E56&gt;=$J$1506,IF(Aug!$E56&lt;=$L$1506,IF(ISBLANK(Aug!R56),"",Aug!R56),""),"")))</f>
        <v/>
      </c>
      <c r="F1239" s="307" t="str">
        <f>IF(ISBLANK($J$1506),"",IF(ISBLANK($L$1506),"",IF(Aug!$E56&gt;=$J$1506,IF(Aug!$E56&lt;=$L$1506,IF(ISBLANK(Aug!S56),"",Aug!S56),""),"")))</f>
        <v/>
      </c>
      <c r="G1239" s="308" t="str">
        <f t="shared" si="78"/>
        <v/>
      </c>
      <c r="H1239" s="309" t="str">
        <f t="shared" si="79"/>
        <v/>
      </c>
      <c r="I1239" s="310" t="str">
        <f>IF(ISBLANK($J$1506),"",IF(ISBLANK($L$1506),"",IF(Aug!$E56&gt;=$J$1506,IF(Aug!$E56&lt;=$L$1506,COUNTIF(Aug!L56:L56,"&gt;=0"),""),"")))</f>
        <v/>
      </c>
      <c r="J1239" s="300"/>
      <c r="K1239" s="300"/>
      <c r="L1239" s="300"/>
      <c r="M1239" s="302"/>
    </row>
    <row r="1240" spans="1:13" ht="9.9499999999999993" hidden="1" customHeight="1" x14ac:dyDescent="0.2">
      <c r="A1240" s="301"/>
      <c r="B1240" s="300"/>
      <c r="C1240" s="305" t="str">
        <f>IF(ISBLANK($J$1506),"",IF(ISBLANK($L$1506),"",IF(Aug!$E57&gt;=$J$1506,IF(Aug!$E57&lt;=$L$1506,IF(ISBLANK(Aug!G57),"",Aug!G57),""),"")))</f>
        <v/>
      </c>
      <c r="D1240" s="305"/>
      <c r="E1240" s="305" t="str">
        <f>IF(ISBLANK($J$1506),"",IF(ISBLANK($L$1506),"",IF(Aug!$E57&gt;=$J$1506,IF(Aug!$E57&lt;=$L$1506,IF(ISBLANK(Aug!R57),"",Aug!R57),""),"")))</f>
        <v/>
      </c>
      <c r="F1240" s="307" t="str">
        <f>IF(ISBLANK($J$1506),"",IF(ISBLANK($L$1506),"",IF(Aug!$E57&gt;=$J$1506,IF(Aug!$E57&lt;=$L$1506,IF(ISBLANK(Aug!S57),"",Aug!S57),""),"")))</f>
        <v/>
      </c>
      <c r="G1240" s="308" t="str">
        <f t="shared" si="78"/>
        <v/>
      </c>
      <c r="H1240" s="309" t="str">
        <f t="shared" si="79"/>
        <v/>
      </c>
      <c r="I1240" s="310" t="str">
        <f>IF(ISBLANK($J$1506),"",IF(ISBLANK($L$1506),"",IF(Aug!$E57&gt;=$J$1506,IF(Aug!$E57&lt;=$L$1506,COUNTIF(Aug!L57:L57,"&gt;=0"),""),"")))</f>
        <v/>
      </c>
      <c r="J1240" s="300"/>
      <c r="K1240" s="300"/>
      <c r="L1240" s="300"/>
      <c r="M1240" s="302"/>
    </row>
    <row r="1241" spans="1:13" ht="9.9499999999999993" hidden="1" customHeight="1" x14ac:dyDescent="0.2">
      <c r="A1241" s="301"/>
      <c r="B1241" s="300"/>
      <c r="C1241" s="305" t="str">
        <f>IF(ISBLANK($J$1506),"",IF(ISBLANK($L$1506),"",IF(Aug!$E58&gt;=$J$1506,IF(Aug!$E58&lt;=$L$1506,IF(ISBLANK(Aug!G58),"",Aug!G58),""),"")))</f>
        <v/>
      </c>
      <c r="D1241" s="305"/>
      <c r="E1241" s="305" t="str">
        <f>IF(ISBLANK($J$1506),"",IF(ISBLANK($L$1506),"",IF(Aug!$E58&gt;=$J$1506,IF(Aug!$E58&lt;=$L$1506,IF(ISBLANK(Aug!R58),"",Aug!R58),""),"")))</f>
        <v/>
      </c>
      <c r="F1241" s="307" t="str">
        <f>IF(ISBLANK($J$1506),"",IF(ISBLANK($L$1506),"",IF(Aug!$E58&gt;=$J$1506,IF(Aug!$E58&lt;=$L$1506,IF(ISBLANK(Aug!S58),"",Aug!S58),""),"")))</f>
        <v/>
      </c>
      <c r="G1241" s="308" t="str">
        <f t="shared" si="78"/>
        <v/>
      </c>
      <c r="H1241" s="309" t="str">
        <f t="shared" si="79"/>
        <v/>
      </c>
      <c r="I1241" s="310" t="str">
        <f>IF(ISBLANK($J$1506),"",IF(ISBLANK($L$1506),"",IF(Aug!$E58&gt;=$J$1506,IF(Aug!$E58&lt;=$L$1506,COUNTIF(Aug!L58:L58,"&gt;=0"),""),"")))</f>
        <v/>
      </c>
      <c r="J1241" s="300"/>
      <c r="K1241" s="300"/>
      <c r="L1241" s="300"/>
      <c r="M1241" s="302"/>
    </row>
    <row r="1242" spans="1:13" ht="9.9499999999999993" hidden="1" customHeight="1" x14ac:dyDescent="0.2">
      <c r="A1242" s="301"/>
      <c r="B1242" s="300"/>
      <c r="C1242" s="305" t="str">
        <f>IF(ISBLANK($J$1506),"",IF(ISBLANK($L$1506),"",IF(Aug!$E59&gt;=$J$1506,IF(Aug!$E59&lt;=$L$1506,IF(ISBLANK(Aug!G59),"",Aug!G59),""),"")))</f>
        <v/>
      </c>
      <c r="D1242" s="305"/>
      <c r="E1242" s="305" t="str">
        <f>IF(ISBLANK($J$1506),"",IF(ISBLANK($L$1506),"",IF(Aug!$E59&gt;=$J$1506,IF(Aug!$E59&lt;=$L$1506,IF(ISBLANK(Aug!R59),"",Aug!R59),""),"")))</f>
        <v/>
      </c>
      <c r="F1242" s="307" t="str">
        <f>IF(ISBLANK($J$1506),"",IF(ISBLANK($L$1506),"",IF(Aug!$E59&gt;=$J$1506,IF(Aug!$E59&lt;=$L$1506,IF(ISBLANK(Aug!S59),"",Aug!S59),""),"")))</f>
        <v/>
      </c>
      <c r="G1242" s="308" t="str">
        <f t="shared" si="78"/>
        <v/>
      </c>
      <c r="H1242" s="309" t="str">
        <f t="shared" si="79"/>
        <v/>
      </c>
      <c r="I1242" s="310" t="str">
        <f>IF(ISBLANK($J$1506),"",IF(ISBLANK($L$1506),"",IF(Aug!$E59&gt;=$J$1506,IF(Aug!$E59&lt;=$L$1506,COUNTIF(Aug!L59:L59,"&gt;=0"),""),"")))</f>
        <v/>
      </c>
      <c r="J1242" s="300"/>
      <c r="K1242" s="300"/>
      <c r="L1242" s="300"/>
      <c r="M1242" s="302"/>
    </row>
    <row r="1243" spans="1:13" ht="9.9499999999999993" hidden="1" customHeight="1" x14ac:dyDescent="0.2">
      <c r="A1243" s="301"/>
      <c r="B1243" s="300"/>
      <c r="C1243" s="305" t="str">
        <f>IF(ISBLANK($J$1506),"",IF(ISBLANK($L$1506),"",IF(Aug!$E60&gt;=$J$1506,IF(Aug!$E60&lt;=$L$1506,IF(ISBLANK(Aug!G60),"",Aug!G60),""),"")))</f>
        <v/>
      </c>
      <c r="D1243" s="305"/>
      <c r="E1243" s="305" t="str">
        <f>IF(ISBLANK($J$1506),"",IF(ISBLANK($L$1506),"",IF(Aug!$E60&gt;=$J$1506,IF(Aug!$E60&lt;=$L$1506,IF(ISBLANK(Aug!R60),"",Aug!R60),""),"")))</f>
        <v/>
      </c>
      <c r="F1243" s="307" t="str">
        <f>IF(ISBLANK($J$1506),"",IF(ISBLANK($L$1506),"",IF(Aug!$E60&gt;=$J$1506,IF(Aug!$E60&lt;=$L$1506,IF(ISBLANK(Aug!S60),"",Aug!S60),""),"")))</f>
        <v/>
      </c>
      <c r="G1243" s="308" t="str">
        <f t="shared" si="78"/>
        <v/>
      </c>
      <c r="H1243" s="309" t="str">
        <f t="shared" si="79"/>
        <v/>
      </c>
      <c r="I1243" s="310" t="str">
        <f>IF(ISBLANK($J$1506),"",IF(ISBLANK($L$1506),"",IF(Aug!$E60&gt;=$J$1506,IF(Aug!$E60&lt;=$L$1506,COUNTIF(Aug!L60:L60,"&gt;=0"),""),"")))</f>
        <v/>
      </c>
      <c r="J1243" s="300"/>
      <c r="K1243" s="300"/>
      <c r="L1243" s="300"/>
      <c r="M1243" s="302"/>
    </row>
    <row r="1244" spans="1:13" ht="9.9499999999999993" hidden="1" customHeight="1" x14ac:dyDescent="0.2">
      <c r="A1244" s="301"/>
      <c r="B1244" s="300"/>
      <c r="C1244" s="305" t="str">
        <f>IF(ISBLANK($J$1506),"",IF(ISBLANK($L$1506),"",IF(Aug!$E61&gt;=$J$1506,IF(Aug!$E61&lt;=$L$1506,IF(ISBLANK(Aug!G61),"",Aug!G61),""),"")))</f>
        <v/>
      </c>
      <c r="D1244" s="305"/>
      <c r="E1244" s="305" t="str">
        <f>IF(ISBLANK($J$1506),"",IF(ISBLANK($L$1506),"",IF(Aug!$E61&gt;=$J$1506,IF(Aug!$E61&lt;=$L$1506,IF(ISBLANK(Aug!R61),"",Aug!R61),""),"")))</f>
        <v/>
      </c>
      <c r="F1244" s="307" t="str">
        <f>IF(ISBLANK($J$1506),"",IF(ISBLANK($L$1506),"",IF(Aug!$E61&gt;=$J$1506,IF(Aug!$E61&lt;=$L$1506,IF(ISBLANK(Aug!S61),"",Aug!S61),""),"")))</f>
        <v/>
      </c>
      <c r="G1244" s="308" t="str">
        <f t="shared" si="78"/>
        <v/>
      </c>
      <c r="H1244" s="309" t="str">
        <f t="shared" si="79"/>
        <v/>
      </c>
      <c r="I1244" s="310" t="str">
        <f>IF(ISBLANK($J$1506),"",IF(ISBLANK($L$1506),"",IF(Aug!$E61&gt;=$J$1506,IF(Aug!$E61&lt;=$L$1506,COUNTIF(Aug!L61:L61,"&gt;=0"),""),"")))</f>
        <v/>
      </c>
      <c r="J1244" s="300"/>
      <c r="K1244" s="300"/>
      <c r="L1244" s="300"/>
      <c r="M1244" s="302"/>
    </row>
    <row r="1245" spans="1:13" ht="9.9499999999999993" hidden="1" customHeight="1" x14ac:dyDescent="0.2">
      <c r="A1245" s="301"/>
      <c r="B1245" s="300"/>
      <c r="C1245" s="305" t="str">
        <f>IF(ISBLANK($J$1506),"",IF(ISBLANK($L$1506),"",IF(Aug!$E62&gt;=$J$1506,IF(Aug!$E62&lt;=$L$1506,IF(ISBLANK(Aug!G62),"",Aug!G62),""),"")))</f>
        <v/>
      </c>
      <c r="D1245" s="305"/>
      <c r="E1245" s="305" t="str">
        <f>IF(ISBLANK($J$1506),"",IF(ISBLANK($L$1506),"",IF(Aug!$E62&gt;=$J$1506,IF(Aug!$E62&lt;=$L$1506,IF(ISBLANK(Aug!R62),"",Aug!R62),""),"")))</f>
        <v/>
      </c>
      <c r="F1245" s="307" t="str">
        <f>IF(ISBLANK($J$1506),"",IF(ISBLANK($L$1506),"",IF(Aug!$E62&gt;=$J$1506,IF(Aug!$E62&lt;=$L$1506,IF(ISBLANK(Aug!S62),"",Aug!S62),""),"")))</f>
        <v/>
      </c>
      <c r="G1245" s="308" t="str">
        <f t="shared" si="78"/>
        <v/>
      </c>
      <c r="H1245" s="309" t="str">
        <f t="shared" si="79"/>
        <v/>
      </c>
      <c r="I1245" s="310" t="str">
        <f>IF(ISBLANK($J$1506),"",IF(ISBLANK($L$1506),"",IF(Aug!$E62&gt;=$J$1506,IF(Aug!$E62&lt;=$L$1506,COUNTIF(Aug!L62:L62,"&gt;=0"),""),"")))</f>
        <v/>
      </c>
      <c r="J1245" s="300"/>
      <c r="K1245" s="300"/>
      <c r="L1245" s="300"/>
      <c r="M1245" s="302"/>
    </row>
    <row r="1246" spans="1:13" ht="9.9499999999999993" hidden="1" customHeight="1" x14ac:dyDescent="0.2">
      <c r="A1246" s="301"/>
      <c r="B1246" s="300"/>
      <c r="C1246" s="305" t="str">
        <f>IF(ISBLANK($J$1506),"",IF(ISBLANK($L$1506),"",IF(Aug!$E63&gt;=$J$1506,IF(Aug!$E63&lt;=$L$1506,IF(ISBLANK(Aug!G63),"",Aug!G63),""),"")))</f>
        <v/>
      </c>
      <c r="D1246" s="305"/>
      <c r="E1246" s="305" t="str">
        <f>IF(ISBLANK($J$1506),"",IF(ISBLANK($L$1506),"",IF(Aug!$E63&gt;=$J$1506,IF(Aug!$E63&lt;=$L$1506,IF(ISBLANK(Aug!R63),"",Aug!R63),""),"")))</f>
        <v/>
      </c>
      <c r="F1246" s="307" t="str">
        <f>IF(ISBLANK($J$1506),"",IF(ISBLANK($L$1506),"",IF(Aug!$E63&gt;=$J$1506,IF(Aug!$E63&lt;=$L$1506,IF(ISBLANK(Aug!S63),"",Aug!S63),""),"")))</f>
        <v/>
      </c>
      <c r="G1246" s="308" t="str">
        <f t="shared" si="78"/>
        <v/>
      </c>
      <c r="H1246" s="309" t="str">
        <f t="shared" si="79"/>
        <v/>
      </c>
      <c r="I1246" s="310" t="str">
        <f>IF(ISBLANK($J$1506),"",IF(ISBLANK($L$1506),"",IF(Aug!$E63&gt;=$J$1506,IF(Aug!$E63&lt;=$L$1506,COUNTIF(Aug!L63:L63,"&gt;=0"),""),"")))</f>
        <v/>
      </c>
      <c r="J1246" s="300"/>
      <c r="K1246" s="300"/>
      <c r="L1246" s="300"/>
      <c r="M1246" s="302"/>
    </row>
    <row r="1247" spans="1:13" ht="9.9499999999999993" hidden="1" customHeight="1" x14ac:dyDescent="0.2">
      <c r="A1247" s="301"/>
      <c r="B1247" s="300"/>
      <c r="C1247" s="305" t="str">
        <f>IF(ISBLANK($J$1506),"",IF(ISBLANK($L$1506),"",IF(Aug!$E64&gt;=$J$1506,IF(Aug!$E64&lt;=$L$1506,IF(ISBLANK(Aug!G64),"",Aug!G64),""),"")))</f>
        <v/>
      </c>
      <c r="D1247" s="305"/>
      <c r="E1247" s="305" t="str">
        <f>IF(ISBLANK($J$1506),"",IF(ISBLANK($L$1506),"",IF(Aug!$E64&gt;=$J$1506,IF(Aug!$E64&lt;=$L$1506,IF(ISBLANK(Aug!R64),"",Aug!R64),""),"")))</f>
        <v/>
      </c>
      <c r="F1247" s="307" t="str">
        <f>IF(ISBLANK($J$1506),"",IF(ISBLANK($L$1506),"",IF(Aug!$E64&gt;=$J$1506,IF(Aug!$E64&lt;=$L$1506,IF(ISBLANK(Aug!S64),"",Aug!S64),""),"")))</f>
        <v/>
      </c>
      <c r="G1247" s="308" t="str">
        <f t="shared" si="78"/>
        <v/>
      </c>
      <c r="H1247" s="309" t="str">
        <f t="shared" si="79"/>
        <v/>
      </c>
      <c r="I1247" s="310" t="str">
        <f>IF(ISBLANK($J$1506),"",IF(ISBLANK($L$1506),"",IF(Aug!$E64&gt;=$J$1506,IF(Aug!$E64&lt;=$L$1506,COUNTIF(Aug!L64:L64,"&gt;=0"),""),"")))</f>
        <v/>
      </c>
      <c r="J1247" s="300"/>
      <c r="K1247" s="300"/>
      <c r="L1247" s="300"/>
      <c r="M1247" s="302"/>
    </row>
    <row r="1248" spans="1:13" ht="9.9499999999999993" hidden="1" customHeight="1" x14ac:dyDescent="0.2">
      <c r="A1248" s="301"/>
      <c r="B1248" s="300"/>
      <c r="C1248" s="305" t="str">
        <f>IF(ISBLANK($J$1506),"",IF(ISBLANK($L$1506),"",IF(Aug!$E65&gt;=$J$1506,IF(Aug!$E65&lt;=$L$1506,IF(ISBLANK(Aug!G65),"",Aug!G65),""),"")))</f>
        <v/>
      </c>
      <c r="D1248" s="305"/>
      <c r="E1248" s="305" t="str">
        <f>IF(ISBLANK($J$1506),"",IF(ISBLANK($L$1506),"",IF(Aug!$E65&gt;=$J$1506,IF(Aug!$E65&lt;=$L$1506,IF(ISBLANK(Aug!R65),"",Aug!R65),""),"")))</f>
        <v/>
      </c>
      <c r="F1248" s="307" t="str">
        <f>IF(ISBLANK($J$1506),"",IF(ISBLANK($L$1506),"",IF(Aug!$E65&gt;=$J$1506,IF(Aug!$E65&lt;=$L$1506,IF(ISBLANK(Aug!S65),"",Aug!S65),""),"")))</f>
        <v/>
      </c>
      <c r="G1248" s="308" t="str">
        <f t="shared" si="78"/>
        <v/>
      </c>
      <c r="H1248" s="309" t="str">
        <f t="shared" si="79"/>
        <v/>
      </c>
      <c r="I1248" s="310" t="str">
        <f>IF(ISBLANK($J$1506),"",IF(ISBLANK($L$1506),"",IF(Aug!$E65&gt;=$J$1506,IF(Aug!$E65&lt;=$L$1506,COUNTIF(Aug!L65:L65,"&gt;=0"),""),"")))</f>
        <v/>
      </c>
      <c r="J1248" s="300"/>
      <c r="K1248" s="300"/>
      <c r="L1248" s="300"/>
      <c r="M1248" s="302"/>
    </row>
    <row r="1249" spans="1:13" ht="9.9499999999999993" hidden="1" customHeight="1" x14ac:dyDescent="0.2">
      <c r="A1249" s="301"/>
      <c r="B1249" s="300"/>
      <c r="C1249" s="305" t="str">
        <f>IF(ISBLANK($J$1506),"",IF(ISBLANK($L$1506),"",IF(Aug!$E66&gt;=$J$1506,IF(Aug!$E66&lt;=$L$1506,IF(ISBLANK(Aug!G66),"",Aug!G66),""),"")))</f>
        <v/>
      </c>
      <c r="D1249" s="305"/>
      <c r="E1249" s="305" t="str">
        <f>IF(ISBLANK($J$1506),"",IF(ISBLANK($L$1506),"",IF(Aug!$E66&gt;=$J$1506,IF(Aug!$E66&lt;=$L$1506,IF(ISBLANK(Aug!R66),"",Aug!R66),""),"")))</f>
        <v/>
      </c>
      <c r="F1249" s="307" t="str">
        <f>IF(ISBLANK($J$1506),"",IF(ISBLANK($L$1506),"",IF(Aug!$E66&gt;=$J$1506,IF(Aug!$E66&lt;=$L$1506,IF(ISBLANK(Aug!S66),"",Aug!S66),""),"")))</f>
        <v/>
      </c>
      <c r="G1249" s="308" t="str">
        <f t="shared" si="78"/>
        <v/>
      </c>
      <c r="H1249" s="309" t="str">
        <f t="shared" si="79"/>
        <v/>
      </c>
      <c r="I1249" s="310" t="str">
        <f>IF(ISBLANK($J$1506),"",IF(ISBLANK($L$1506),"",IF(Aug!$E66&gt;=$J$1506,IF(Aug!$E66&lt;=$L$1506,COUNTIF(Aug!L66:L66,"&gt;=0"),""),"")))</f>
        <v/>
      </c>
      <c r="J1249" s="300"/>
      <c r="K1249" s="300"/>
      <c r="L1249" s="300"/>
      <c r="M1249" s="302"/>
    </row>
    <row r="1250" spans="1:13" ht="9.9499999999999993" hidden="1" customHeight="1" x14ac:dyDescent="0.2">
      <c r="A1250" s="301"/>
      <c r="B1250" s="300"/>
      <c r="C1250" s="305" t="str">
        <f>IF(ISBLANK($J$1506),"",IF(ISBLANK($L$1506),"",IF(Aug!$E67&gt;=$J$1506,IF(Aug!$E67&lt;=$L$1506,IF(ISBLANK(Aug!G67),"",Aug!G67),""),"")))</f>
        <v/>
      </c>
      <c r="D1250" s="305"/>
      <c r="E1250" s="305" t="str">
        <f>IF(ISBLANK($J$1506),"",IF(ISBLANK($L$1506),"",IF(Aug!$E67&gt;=$J$1506,IF(Aug!$E67&lt;=$L$1506,IF(ISBLANK(Aug!R67),"",Aug!R67),""),"")))</f>
        <v/>
      </c>
      <c r="F1250" s="307" t="str">
        <f>IF(ISBLANK($J$1506),"",IF(ISBLANK($L$1506),"",IF(Aug!$E67&gt;=$J$1506,IF(Aug!$E67&lt;=$L$1506,IF(ISBLANK(Aug!S67),"",Aug!S67),""),"")))</f>
        <v/>
      </c>
      <c r="G1250" s="308" t="str">
        <f t="shared" si="78"/>
        <v/>
      </c>
      <c r="H1250" s="309" t="str">
        <f t="shared" si="79"/>
        <v/>
      </c>
      <c r="I1250" s="310" t="str">
        <f>IF(ISBLANK($J$1506),"",IF(ISBLANK($L$1506),"",IF(Aug!$E67&gt;=$J$1506,IF(Aug!$E67&lt;=$L$1506,COUNTIF(Aug!L67:L67,"&gt;=0"),""),"")))</f>
        <v/>
      </c>
      <c r="J1250" s="300"/>
      <c r="K1250" s="300"/>
      <c r="L1250" s="300"/>
      <c r="M1250" s="302"/>
    </row>
    <row r="1251" spans="1:13" ht="9.9499999999999993" hidden="1" customHeight="1" x14ac:dyDescent="0.2">
      <c r="A1251" s="301"/>
      <c r="B1251" s="300"/>
      <c r="C1251" s="305" t="str">
        <f>IF(ISBLANK($J$1506),"",IF(ISBLANK($L$1506),"",IF(Aug!$E68&gt;=$J$1506,IF(Aug!$E68&lt;=$L$1506,IF(ISBLANK(Aug!G68),"",Aug!G68),""),"")))</f>
        <v/>
      </c>
      <c r="D1251" s="305"/>
      <c r="E1251" s="305" t="str">
        <f>IF(ISBLANK($J$1506),"",IF(ISBLANK($L$1506),"",IF(Aug!$E68&gt;=$J$1506,IF(Aug!$E68&lt;=$L$1506,IF(ISBLANK(Aug!R68),"",Aug!R68),""),"")))</f>
        <v/>
      </c>
      <c r="F1251" s="307" t="str">
        <f>IF(ISBLANK($J$1506),"",IF(ISBLANK($L$1506),"",IF(Aug!$E68&gt;=$J$1506,IF(Aug!$E68&lt;=$L$1506,IF(ISBLANK(Aug!S68),"",Aug!S68),""),"")))</f>
        <v/>
      </c>
      <c r="G1251" s="308" t="str">
        <f t="shared" si="78"/>
        <v/>
      </c>
      <c r="H1251" s="309" t="str">
        <f t="shared" si="79"/>
        <v/>
      </c>
      <c r="I1251" s="310" t="str">
        <f>IF(ISBLANK($J$1506),"",IF(ISBLANK($L$1506),"",IF(Aug!$E68&gt;=$J$1506,IF(Aug!$E68&lt;=$L$1506,COUNTIF(Aug!L68:L68,"&gt;=0"),""),"")))</f>
        <v/>
      </c>
      <c r="J1251" s="300"/>
      <c r="K1251" s="300"/>
      <c r="L1251" s="300"/>
      <c r="M1251" s="302"/>
    </row>
    <row r="1252" spans="1:13" ht="9.9499999999999993" hidden="1" customHeight="1" x14ac:dyDescent="0.2">
      <c r="A1252" s="301"/>
      <c r="B1252" s="300"/>
      <c r="C1252" s="305" t="str">
        <f>IF(ISBLANK($J$1506),"",IF(ISBLANK($L$1506),"",IF(Aug!$E69&gt;=$J$1506,IF(Aug!$E69&lt;=$L$1506,IF(ISBLANK(Aug!G69),"",Aug!G69),""),"")))</f>
        <v/>
      </c>
      <c r="D1252" s="305"/>
      <c r="E1252" s="305" t="str">
        <f>IF(ISBLANK($J$1506),"",IF(ISBLANK($L$1506),"",IF(Aug!$E69&gt;=$J$1506,IF(Aug!$E69&lt;=$L$1506,IF(ISBLANK(Aug!R69),"",Aug!R69),""),"")))</f>
        <v/>
      </c>
      <c r="F1252" s="307" t="str">
        <f>IF(ISBLANK($J$1506),"",IF(ISBLANK($L$1506),"",IF(Aug!$E69&gt;=$J$1506,IF(Aug!$E69&lt;=$L$1506,IF(ISBLANK(Aug!S69),"",Aug!S69),""),"")))</f>
        <v/>
      </c>
      <c r="G1252" s="308" t="str">
        <f t="shared" si="78"/>
        <v/>
      </c>
      <c r="H1252" s="309" t="str">
        <f t="shared" si="79"/>
        <v/>
      </c>
      <c r="I1252" s="310" t="str">
        <f>IF(ISBLANK($J$1506),"",IF(ISBLANK($L$1506),"",IF(Aug!$E69&gt;=$J$1506,IF(Aug!$E69&lt;=$L$1506,COUNTIF(Aug!L69:L69,"&gt;=0"),""),"")))</f>
        <v/>
      </c>
      <c r="J1252" s="300"/>
      <c r="K1252" s="300"/>
      <c r="L1252" s="300"/>
      <c r="M1252" s="302"/>
    </row>
    <row r="1253" spans="1:13" ht="9.9499999999999993" hidden="1" customHeight="1" x14ac:dyDescent="0.2">
      <c r="A1253" s="301"/>
      <c r="B1253" s="300"/>
      <c r="C1253" s="305" t="str">
        <f>IF(ISBLANK($J$1506),"",IF(ISBLANK($L$1506),"",IF(Aug!$E70&gt;=$J$1506,IF(Aug!$E70&lt;=$L$1506,IF(ISBLANK(Aug!G70),"",Aug!G70),""),"")))</f>
        <v/>
      </c>
      <c r="D1253" s="305"/>
      <c r="E1253" s="305" t="str">
        <f>IF(ISBLANK($J$1506),"",IF(ISBLANK($L$1506),"",IF(Aug!$E70&gt;=$J$1506,IF(Aug!$E70&lt;=$L$1506,IF(ISBLANK(Aug!R70),"",Aug!R70),""),"")))</f>
        <v/>
      </c>
      <c r="F1253" s="307" t="str">
        <f>IF(ISBLANK($J$1506),"",IF(ISBLANK($L$1506),"",IF(Aug!$E70&gt;=$J$1506,IF(Aug!$E70&lt;=$L$1506,IF(ISBLANK(Aug!S70),"",Aug!S70),""),"")))</f>
        <v/>
      </c>
      <c r="G1253" s="308" t="str">
        <f t="shared" si="78"/>
        <v/>
      </c>
      <c r="H1253" s="309" t="str">
        <f t="shared" si="79"/>
        <v/>
      </c>
      <c r="I1253" s="310" t="str">
        <f>IF(ISBLANK($J$1506),"",IF(ISBLANK($L$1506),"",IF(Aug!$E70&gt;=$J$1506,IF(Aug!$E70&lt;=$L$1506,COUNTIF(Aug!L70:L70,"&gt;=0"),""),"")))</f>
        <v/>
      </c>
      <c r="J1253" s="300"/>
      <c r="K1253" s="300"/>
      <c r="L1253" s="300"/>
      <c r="M1253" s="302"/>
    </row>
    <row r="1254" spans="1:13" ht="9.9499999999999993" hidden="1" customHeight="1" x14ac:dyDescent="0.2">
      <c r="A1254" s="301"/>
      <c r="B1254" s="300"/>
      <c r="C1254" s="305" t="str">
        <f>IF(ISBLANK($J$1506),"",IF(ISBLANK($L$1506),"",IF(Aug!$E71&gt;=$J$1506,IF(Aug!$E71&lt;=$L$1506,IF(ISBLANK(Aug!G71),"",Aug!G71),""),"")))</f>
        <v/>
      </c>
      <c r="D1254" s="305"/>
      <c r="E1254" s="305" t="str">
        <f>IF(ISBLANK($J$1506),"",IF(ISBLANK($L$1506),"",IF(Aug!$E71&gt;=$J$1506,IF(Aug!$E71&lt;=$L$1506,IF(ISBLANK(Aug!R71),"",Aug!R71),""),"")))</f>
        <v/>
      </c>
      <c r="F1254" s="307" t="str">
        <f>IF(ISBLANK($J$1506),"",IF(ISBLANK($L$1506),"",IF(Aug!$E71&gt;=$J$1506,IF(Aug!$E71&lt;=$L$1506,IF(ISBLANK(Aug!S71),"",Aug!S71),""),"")))</f>
        <v/>
      </c>
      <c r="G1254" s="308" t="str">
        <f t="shared" si="78"/>
        <v/>
      </c>
      <c r="H1254" s="309" t="str">
        <f t="shared" si="79"/>
        <v/>
      </c>
      <c r="I1254" s="310" t="str">
        <f>IF(ISBLANK($J$1506),"",IF(ISBLANK($L$1506),"",IF(Aug!$E71&gt;=$J$1506,IF(Aug!$E71&lt;=$L$1506,COUNTIF(Aug!L71:L71,"&gt;=0"),""),"")))</f>
        <v/>
      </c>
      <c r="J1254" s="300"/>
      <c r="K1254" s="300"/>
      <c r="L1254" s="300"/>
      <c r="M1254" s="302"/>
    </row>
    <row r="1255" spans="1:13" ht="9.9499999999999993" hidden="1" customHeight="1" x14ac:dyDescent="0.2">
      <c r="A1255" s="301"/>
      <c r="B1255" s="300"/>
      <c r="C1255" s="305" t="str">
        <f>IF(ISBLANK($J$1506),"",IF(ISBLANK($L$1506),"",IF(Aug!$E72&gt;=$J$1506,IF(Aug!$E72&lt;=$L$1506,IF(ISBLANK(Aug!G72),"",Aug!G72),""),"")))</f>
        <v/>
      </c>
      <c r="D1255" s="305"/>
      <c r="E1255" s="305" t="str">
        <f>IF(ISBLANK($J$1506),"",IF(ISBLANK($L$1506),"",IF(Aug!$E72&gt;=$J$1506,IF(Aug!$E72&lt;=$L$1506,IF(ISBLANK(Aug!R72),"",Aug!R72),""),"")))</f>
        <v/>
      </c>
      <c r="F1255" s="307" t="str">
        <f>IF(ISBLANK($J$1506),"",IF(ISBLANK($L$1506),"",IF(Aug!$E72&gt;=$J$1506,IF(Aug!$E72&lt;=$L$1506,IF(ISBLANK(Aug!S72),"",Aug!S72),""),"")))</f>
        <v/>
      </c>
      <c r="G1255" s="308" t="str">
        <f t="shared" si="78"/>
        <v/>
      </c>
      <c r="H1255" s="309" t="str">
        <f t="shared" si="79"/>
        <v/>
      </c>
      <c r="I1255" s="310" t="str">
        <f>IF(ISBLANK($J$1506),"",IF(ISBLANK($L$1506),"",IF(Aug!$E72&gt;=$J$1506,IF(Aug!$E72&lt;=$L$1506,COUNTIF(Aug!L72:L72,"&gt;=0"),""),"")))</f>
        <v/>
      </c>
      <c r="J1255" s="300"/>
      <c r="K1255" s="300"/>
      <c r="L1255" s="300"/>
      <c r="M1255" s="302"/>
    </row>
    <row r="1256" spans="1:13" ht="9.9499999999999993" hidden="1" customHeight="1" x14ac:dyDescent="0.2">
      <c r="A1256" s="301"/>
      <c r="B1256" s="300"/>
      <c r="C1256" s="305" t="str">
        <f>IF(ISBLANK($J$1506),"",IF(ISBLANK($L$1506),"",IF(Aug!$E73&gt;=$J$1506,IF(Aug!$E73&lt;=$L$1506,IF(ISBLANK(Aug!G73),"",Aug!G73),""),"")))</f>
        <v/>
      </c>
      <c r="D1256" s="305"/>
      <c r="E1256" s="305" t="str">
        <f>IF(ISBLANK($J$1506),"",IF(ISBLANK($L$1506),"",IF(Aug!$E73&gt;=$J$1506,IF(Aug!$E73&lt;=$L$1506,IF(ISBLANK(Aug!R73),"",Aug!R73),""),"")))</f>
        <v/>
      </c>
      <c r="F1256" s="307" t="str">
        <f>IF(ISBLANK($J$1506),"",IF(ISBLANK($L$1506),"",IF(Aug!$E73&gt;=$J$1506,IF(Aug!$E73&lt;=$L$1506,IF(ISBLANK(Aug!S73),"",Aug!S73),""),"")))</f>
        <v/>
      </c>
      <c r="G1256" s="308" t="str">
        <f t="shared" si="78"/>
        <v/>
      </c>
      <c r="H1256" s="309" t="str">
        <f t="shared" si="79"/>
        <v/>
      </c>
      <c r="I1256" s="310" t="str">
        <f>IF(ISBLANK($J$1506),"",IF(ISBLANK($L$1506),"",IF(Aug!$E73&gt;=$J$1506,IF(Aug!$E73&lt;=$L$1506,COUNTIF(Aug!L73:L73,"&gt;=0"),""),"")))</f>
        <v/>
      </c>
      <c r="J1256" s="300"/>
      <c r="K1256" s="300"/>
      <c r="L1256" s="300"/>
      <c r="M1256" s="302"/>
    </row>
    <row r="1257" spans="1:13" ht="9.9499999999999993" hidden="1" customHeight="1" x14ac:dyDescent="0.2">
      <c r="A1257" s="301"/>
      <c r="B1257" s="300" t="s">
        <v>131</v>
      </c>
      <c r="C1257" s="305" t="str">
        <f>IF(ISBLANK($J$1506),"",IF(ISBLANK($L$1506),"",IF(Sep!$E9&gt;=$J$1506,IF(Sep!$E9&lt;=$L$1506,IF(ISBLANK(Sep!G9),"",Sep!G9),""),"")))</f>
        <v/>
      </c>
      <c r="D1257" s="305" t="str">
        <f>IF(ISBLANK($J$1506),"",IF(ISBLANK($L$1506),"",IF(Sep!$E9&gt;=$J$1506,IF(Sep!$E9&lt;=$L$1506,IF(ISBLANK(Sep!I9),"",Sep!I9),""),"")))</f>
        <v/>
      </c>
      <c r="E1257" s="305" t="str">
        <f>IF(ISBLANK($J$1506),"",IF(ISBLANK($L$1506),"",IF(Sep!$E9&gt;=$J$1506,IF(Sep!$E9&lt;=$L$1506,IF(ISBLANK(Sep!R9),"",Sep!R9),""),"")))</f>
        <v/>
      </c>
      <c r="F1257" s="307" t="str">
        <f>IF(ISBLANK($J$1506),"",IF(ISBLANK($L$1506),"",IF(Sep!$E9&gt;=$J$1506,IF(Sep!$E9&lt;=$L$1506,IF(ISBLANK(Sep!S9),"",Sep!S9),""),"")))</f>
        <v/>
      </c>
      <c r="G1257" s="308" t="str">
        <f>IF(ISNUMBER(F1257),IF(F1257=0,"",IF(E1257=0,"",F1257/E1257)),"")</f>
        <v/>
      </c>
      <c r="H1257" s="309" t="str">
        <f>IF(ISNUMBER(G1257),IF(G1257=0,"",IF(F1257=0,"",E1257/F1257/24)),"")</f>
        <v/>
      </c>
      <c r="I1257" s="310" t="str">
        <f>IF(ISBLANK($J$1506),"",IF(ISBLANK($L$1506),"",IF(Sep!$E9&gt;=$J$1506,IF(Sep!$E9&lt;=$L$1506,COUNTIF(Sep!L9:L9,"&gt;=0"),""),"")))</f>
        <v/>
      </c>
      <c r="J1257" s="300"/>
      <c r="K1257" s="300"/>
      <c r="L1257" s="300"/>
      <c r="M1257" s="302"/>
    </row>
    <row r="1258" spans="1:13" ht="9.9499999999999993" hidden="1" customHeight="1" x14ac:dyDescent="0.2">
      <c r="A1258" s="301"/>
      <c r="B1258" s="300"/>
      <c r="C1258" s="305" t="str">
        <f>IF(ISBLANK($J$1506),"",IF(ISBLANK($L$1506),"",IF(Sep!$E10&gt;=$J$1506,IF(Sep!$E10&lt;=$L$1506,IF(ISBLANK(Sep!G10),"",Sep!G10),""),"")))</f>
        <v/>
      </c>
      <c r="D1258" s="305" t="str">
        <f>IF(ISBLANK($J$1506),"",IF(ISBLANK($L$1506),"",IF(Sep!$E10&gt;=$J$1506,IF(Sep!$E10&lt;=$L$1506,IF(ISBLANK(Sep!I10),"",Sep!I10),""),"")))</f>
        <v/>
      </c>
      <c r="E1258" s="305" t="str">
        <f>IF(ISBLANK($J$1506),"",IF(ISBLANK($L$1506),"",IF(Sep!$E10&gt;=$J$1506,IF(Sep!$E10&lt;=$L$1506,IF(ISBLANK(Sep!R10),"",Sep!R10),""),"")))</f>
        <v/>
      </c>
      <c r="F1258" s="307" t="str">
        <f>IF(ISBLANK($J$1506),"",IF(ISBLANK($L$1506),"",IF(Sep!$E10&gt;=$J$1506,IF(Sep!$E10&lt;=$L$1506,IF(ISBLANK(Sep!S10),"",Sep!S10),""),"")))</f>
        <v/>
      </c>
      <c r="G1258" s="308" t="str">
        <f t="shared" ref="G1258:G1287" si="80">IF(ISNUMBER(F1258),IF(F1258=0,"",IF(E1258=0,"",F1258/E1258)),"")</f>
        <v/>
      </c>
      <c r="H1258" s="309" t="str">
        <f t="shared" ref="H1258:H1287" si="81">IF(ISNUMBER(G1258),IF(G1258=0,"",IF(F1258=0,"",E1258/F1258/24)),"")</f>
        <v/>
      </c>
      <c r="I1258" s="310" t="str">
        <f>IF(ISBLANK($J$1506),"",IF(ISBLANK($L$1506),"",IF(Sep!$E10&gt;=$J$1506,IF(Sep!$E10&lt;=$L$1506,COUNTIF(Sep!L10:L10,"&gt;=0"),""),"")))</f>
        <v/>
      </c>
      <c r="J1258" s="300"/>
      <c r="K1258" s="300"/>
      <c r="L1258" s="300"/>
      <c r="M1258" s="302"/>
    </row>
    <row r="1259" spans="1:13" ht="9.9499999999999993" hidden="1" customHeight="1" x14ac:dyDescent="0.2">
      <c r="A1259" s="301"/>
      <c r="B1259" s="300"/>
      <c r="C1259" s="305" t="str">
        <f>IF(ISBLANK($J$1506),"",IF(ISBLANK($L$1506),"",IF(Sep!$E11&gt;=$J$1506,IF(Sep!$E11&lt;=$L$1506,IF(ISBLANK(Sep!G11),"",Sep!G11),""),"")))</f>
        <v/>
      </c>
      <c r="D1259" s="305" t="str">
        <f>IF(ISBLANK($J$1506),"",IF(ISBLANK($L$1506),"",IF(Sep!$E11&gt;=$J$1506,IF(Sep!$E11&lt;=$L$1506,IF(ISBLANK(Sep!I11),"",Sep!I11),""),"")))</f>
        <v/>
      </c>
      <c r="E1259" s="305" t="str">
        <f>IF(ISBLANK($J$1506),"",IF(ISBLANK($L$1506),"",IF(Sep!$E11&gt;=$J$1506,IF(Sep!$E11&lt;=$L$1506,IF(ISBLANK(Sep!R11),"",Sep!R11),""),"")))</f>
        <v/>
      </c>
      <c r="F1259" s="307" t="str">
        <f>IF(ISBLANK($J$1506),"",IF(ISBLANK($L$1506),"",IF(Sep!$E11&gt;=$J$1506,IF(Sep!$E11&lt;=$L$1506,IF(ISBLANK(Sep!S11),"",Sep!S11),""),"")))</f>
        <v/>
      </c>
      <c r="G1259" s="308" t="str">
        <f t="shared" si="80"/>
        <v/>
      </c>
      <c r="H1259" s="309" t="str">
        <f t="shared" si="81"/>
        <v/>
      </c>
      <c r="I1259" s="310" t="str">
        <f>IF(ISBLANK($J$1506),"",IF(ISBLANK($L$1506),"",IF(Sep!$E11&gt;=$J$1506,IF(Sep!$E11&lt;=$L$1506,COUNTIF(Sep!L11:L11,"&gt;=0"),""),"")))</f>
        <v/>
      </c>
      <c r="J1259" s="300"/>
      <c r="K1259" s="300"/>
      <c r="L1259" s="300"/>
      <c r="M1259" s="302"/>
    </row>
    <row r="1260" spans="1:13" ht="9.9499999999999993" hidden="1" customHeight="1" x14ac:dyDescent="0.2">
      <c r="A1260" s="301"/>
      <c r="B1260" s="300"/>
      <c r="C1260" s="305" t="str">
        <f>IF(ISBLANK($J$1506),"",IF(ISBLANK($L$1506),"",IF(Sep!$E12&gt;=$J$1506,IF(Sep!$E12&lt;=$L$1506,IF(ISBLANK(Sep!G12),"",Sep!G12),""),"")))</f>
        <v/>
      </c>
      <c r="D1260" s="305" t="str">
        <f>IF(ISBLANK($J$1506),"",IF(ISBLANK($L$1506),"",IF(Sep!$E12&gt;=$J$1506,IF(Sep!$E12&lt;=$L$1506,IF(ISBLANK(Sep!I12),"",Sep!I12),""),"")))</f>
        <v/>
      </c>
      <c r="E1260" s="305" t="str">
        <f>IF(ISBLANK($J$1506),"",IF(ISBLANK($L$1506),"",IF(Sep!$E12&gt;=$J$1506,IF(Sep!$E12&lt;=$L$1506,IF(ISBLANK(Sep!R12),"",Sep!R12),""),"")))</f>
        <v/>
      </c>
      <c r="F1260" s="307" t="str">
        <f>IF(ISBLANK($J$1506),"",IF(ISBLANK($L$1506),"",IF(Sep!$E12&gt;=$J$1506,IF(Sep!$E12&lt;=$L$1506,IF(ISBLANK(Sep!S12),"",Sep!S12),""),"")))</f>
        <v/>
      </c>
      <c r="G1260" s="308" t="str">
        <f t="shared" si="80"/>
        <v/>
      </c>
      <c r="H1260" s="309" t="str">
        <f t="shared" si="81"/>
        <v/>
      </c>
      <c r="I1260" s="310" t="str">
        <f>IF(ISBLANK($J$1506),"",IF(ISBLANK($L$1506),"",IF(Sep!$E12&gt;=$J$1506,IF(Sep!$E12&lt;=$L$1506,COUNTIF(Sep!L12:L12,"&gt;=0"),""),"")))</f>
        <v/>
      </c>
      <c r="J1260" s="300"/>
      <c r="K1260" s="300"/>
      <c r="L1260" s="300"/>
      <c r="M1260" s="302"/>
    </row>
    <row r="1261" spans="1:13" ht="9.9499999999999993" hidden="1" customHeight="1" x14ac:dyDescent="0.2">
      <c r="A1261" s="301"/>
      <c r="B1261" s="300"/>
      <c r="C1261" s="305" t="str">
        <f>IF(ISBLANK($J$1506),"",IF(ISBLANK($L$1506),"",IF(Sep!$E13&gt;=$J$1506,IF(Sep!$E13&lt;=$L$1506,IF(ISBLANK(Sep!G13),"",Sep!G13),""),"")))</f>
        <v/>
      </c>
      <c r="D1261" s="305" t="str">
        <f>IF(ISBLANK($J$1506),"",IF(ISBLANK($L$1506),"",IF(Sep!$E13&gt;=$J$1506,IF(Sep!$E13&lt;=$L$1506,IF(ISBLANK(Sep!I13),"",Sep!I13),""),"")))</f>
        <v/>
      </c>
      <c r="E1261" s="305" t="str">
        <f>IF(ISBLANK($J$1506),"",IF(ISBLANK($L$1506),"",IF(Sep!$E13&gt;=$J$1506,IF(Sep!$E13&lt;=$L$1506,IF(ISBLANK(Sep!R13),"",Sep!R13),""),"")))</f>
        <v/>
      </c>
      <c r="F1261" s="307" t="str">
        <f>IF(ISBLANK($J$1506),"",IF(ISBLANK($L$1506),"",IF(Sep!$E13&gt;=$J$1506,IF(Sep!$E13&lt;=$L$1506,IF(ISBLANK(Sep!S13),"",Sep!S13),""),"")))</f>
        <v/>
      </c>
      <c r="G1261" s="308" t="str">
        <f t="shared" si="80"/>
        <v/>
      </c>
      <c r="H1261" s="309" t="str">
        <f t="shared" si="81"/>
        <v/>
      </c>
      <c r="I1261" s="310" t="str">
        <f>IF(ISBLANK($J$1506),"",IF(ISBLANK($L$1506),"",IF(Sep!$E13&gt;=$J$1506,IF(Sep!$E13&lt;=$L$1506,COUNTIF(Sep!L13:L13,"&gt;=0"),""),"")))</f>
        <v/>
      </c>
      <c r="J1261" s="300"/>
      <c r="K1261" s="300"/>
      <c r="L1261" s="300"/>
      <c r="M1261" s="302"/>
    </row>
    <row r="1262" spans="1:13" ht="9.9499999999999993" hidden="1" customHeight="1" x14ac:dyDescent="0.2">
      <c r="A1262" s="301"/>
      <c r="B1262" s="300"/>
      <c r="C1262" s="305" t="str">
        <f>IF(ISBLANK($J$1506),"",IF(ISBLANK($L$1506),"",IF(Sep!$E14&gt;=$J$1506,IF(Sep!$E14&lt;=$L$1506,IF(ISBLANK(Sep!G14),"",Sep!G14),""),"")))</f>
        <v/>
      </c>
      <c r="D1262" s="305" t="str">
        <f>IF(ISBLANK($J$1506),"",IF(ISBLANK($L$1506),"",IF(Sep!$E14&gt;=$J$1506,IF(Sep!$E14&lt;=$L$1506,IF(ISBLANK(Sep!I14),"",Sep!I14),""),"")))</f>
        <v/>
      </c>
      <c r="E1262" s="305" t="str">
        <f>IF(ISBLANK($J$1506),"",IF(ISBLANK($L$1506),"",IF(Sep!$E14&gt;=$J$1506,IF(Sep!$E14&lt;=$L$1506,IF(ISBLANK(Sep!R14),"",Sep!R14),""),"")))</f>
        <v/>
      </c>
      <c r="F1262" s="307" t="str">
        <f>IF(ISBLANK($J$1506),"",IF(ISBLANK($L$1506),"",IF(Sep!$E14&gt;=$J$1506,IF(Sep!$E14&lt;=$L$1506,IF(ISBLANK(Sep!S14),"",Sep!S14),""),"")))</f>
        <v/>
      </c>
      <c r="G1262" s="308" t="str">
        <f t="shared" si="80"/>
        <v/>
      </c>
      <c r="H1262" s="309" t="str">
        <f t="shared" si="81"/>
        <v/>
      </c>
      <c r="I1262" s="310" t="str">
        <f>IF(ISBLANK($J$1506),"",IF(ISBLANK($L$1506),"",IF(Sep!$E14&gt;=$J$1506,IF(Sep!$E14&lt;=$L$1506,COUNTIF(Sep!L14:L14,"&gt;=0"),""),"")))</f>
        <v/>
      </c>
      <c r="J1262" s="300"/>
      <c r="K1262" s="300"/>
      <c r="L1262" s="300"/>
      <c r="M1262" s="302"/>
    </row>
    <row r="1263" spans="1:13" ht="9.9499999999999993" hidden="1" customHeight="1" x14ac:dyDescent="0.2">
      <c r="A1263" s="301"/>
      <c r="B1263" s="300"/>
      <c r="C1263" s="305" t="str">
        <f>IF(ISBLANK($J$1506),"",IF(ISBLANK($L$1506),"",IF(Sep!$E15&gt;=$J$1506,IF(Sep!$E15&lt;=$L$1506,IF(ISBLANK(Sep!G15),"",Sep!G15),""),"")))</f>
        <v/>
      </c>
      <c r="D1263" s="305" t="str">
        <f>IF(ISBLANK($J$1506),"",IF(ISBLANK($L$1506),"",IF(Sep!$E15&gt;=$J$1506,IF(Sep!$E15&lt;=$L$1506,IF(ISBLANK(Sep!I15),"",Sep!I15),""),"")))</f>
        <v/>
      </c>
      <c r="E1263" s="305" t="str">
        <f>IF(ISBLANK($J$1506),"",IF(ISBLANK($L$1506),"",IF(Sep!$E15&gt;=$J$1506,IF(Sep!$E15&lt;=$L$1506,IF(ISBLANK(Sep!R15),"",Sep!R15),""),"")))</f>
        <v/>
      </c>
      <c r="F1263" s="307" t="str">
        <f>IF(ISBLANK($J$1506),"",IF(ISBLANK($L$1506),"",IF(Sep!$E15&gt;=$J$1506,IF(Sep!$E15&lt;=$L$1506,IF(ISBLANK(Sep!S15),"",Sep!S15),""),"")))</f>
        <v/>
      </c>
      <c r="G1263" s="308" t="str">
        <f t="shared" si="80"/>
        <v/>
      </c>
      <c r="H1263" s="309" t="str">
        <f t="shared" si="81"/>
        <v/>
      </c>
      <c r="I1263" s="310" t="str">
        <f>IF(ISBLANK($J$1506),"",IF(ISBLANK($L$1506),"",IF(Sep!$E15&gt;=$J$1506,IF(Sep!$E15&lt;=$L$1506,COUNTIF(Sep!L15:L15,"&gt;=0"),""),"")))</f>
        <v/>
      </c>
      <c r="J1263" s="300"/>
      <c r="K1263" s="300"/>
      <c r="L1263" s="300"/>
      <c r="M1263" s="302"/>
    </row>
    <row r="1264" spans="1:13" ht="9.9499999999999993" hidden="1" customHeight="1" x14ac:dyDescent="0.2">
      <c r="A1264" s="301"/>
      <c r="B1264" s="300"/>
      <c r="C1264" s="305" t="str">
        <f>IF(ISBLANK($J$1506),"",IF(ISBLANK($L$1506),"",IF(Sep!$E16&gt;=$J$1506,IF(Sep!$E16&lt;=$L$1506,IF(ISBLANK(Sep!G16),"",Sep!G16),""),"")))</f>
        <v/>
      </c>
      <c r="D1264" s="305" t="str">
        <f>IF(ISBLANK($J$1506),"",IF(ISBLANK($L$1506),"",IF(Sep!$E16&gt;=$J$1506,IF(Sep!$E16&lt;=$L$1506,IF(ISBLANK(Sep!I16),"",Sep!I16),""),"")))</f>
        <v/>
      </c>
      <c r="E1264" s="305" t="str">
        <f>IF(ISBLANK($J$1506),"",IF(ISBLANK($L$1506),"",IF(Sep!$E16&gt;=$J$1506,IF(Sep!$E16&lt;=$L$1506,IF(ISBLANK(Sep!R16),"",Sep!R16),""),"")))</f>
        <v/>
      </c>
      <c r="F1264" s="307" t="str">
        <f>IF(ISBLANK($J$1506),"",IF(ISBLANK($L$1506),"",IF(Sep!$E16&gt;=$J$1506,IF(Sep!$E16&lt;=$L$1506,IF(ISBLANK(Sep!S16),"",Sep!S16),""),"")))</f>
        <v/>
      </c>
      <c r="G1264" s="308" t="str">
        <f t="shared" si="80"/>
        <v/>
      </c>
      <c r="H1264" s="309" t="str">
        <f t="shared" si="81"/>
        <v/>
      </c>
      <c r="I1264" s="310" t="str">
        <f>IF(ISBLANK($J$1506),"",IF(ISBLANK($L$1506),"",IF(Sep!$E16&gt;=$J$1506,IF(Sep!$E16&lt;=$L$1506,COUNTIF(Sep!L16:L16,"&gt;=0"),""),"")))</f>
        <v/>
      </c>
      <c r="J1264" s="300"/>
      <c r="K1264" s="300"/>
      <c r="L1264" s="300"/>
      <c r="M1264" s="302"/>
    </row>
    <row r="1265" spans="1:13" ht="9.9499999999999993" hidden="1" customHeight="1" x14ac:dyDescent="0.2">
      <c r="A1265" s="301"/>
      <c r="B1265" s="300"/>
      <c r="C1265" s="305" t="str">
        <f>IF(ISBLANK($J$1506),"",IF(ISBLANK($L$1506),"",IF(Sep!$E17&gt;=$J$1506,IF(Sep!$E17&lt;=$L$1506,IF(ISBLANK(Sep!G17),"",Sep!G17),""),"")))</f>
        <v/>
      </c>
      <c r="D1265" s="305" t="str">
        <f>IF(ISBLANK($J$1506),"",IF(ISBLANK($L$1506),"",IF(Sep!$E17&gt;=$J$1506,IF(Sep!$E17&lt;=$L$1506,IF(ISBLANK(Sep!I17),"",Sep!I17),""),"")))</f>
        <v/>
      </c>
      <c r="E1265" s="305" t="str">
        <f>IF(ISBLANK($J$1506),"",IF(ISBLANK($L$1506),"",IF(Sep!$E17&gt;=$J$1506,IF(Sep!$E17&lt;=$L$1506,IF(ISBLANK(Sep!R17),"",Sep!R17),""),"")))</f>
        <v/>
      </c>
      <c r="F1265" s="307" t="str">
        <f>IF(ISBLANK($J$1506),"",IF(ISBLANK($L$1506),"",IF(Sep!$E17&gt;=$J$1506,IF(Sep!$E17&lt;=$L$1506,IF(ISBLANK(Sep!S17),"",Sep!S17),""),"")))</f>
        <v/>
      </c>
      <c r="G1265" s="308" t="str">
        <f t="shared" si="80"/>
        <v/>
      </c>
      <c r="H1265" s="309" t="str">
        <f t="shared" si="81"/>
        <v/>
      </c>
      <c r="I1265" s="310" t="str">
        <f>IF(ISBLANK($J$1506),"",IF(ISBLANK($L$1506),"",IF(Sep!$E17&gt;=$J$1506,IF(Sep!$E17&lt;=$L$1506,COUNTIF(Sep!L17:L17,"&gt;=0"),""),"")))</f>
        <v/>
      </c>
      <c r="J1265" s="300"/>
      <c r="K1265" s="300"/>
      <c r="L1265" s="300"/>
      <c r="M1265" s="302"/>
    </row>
    <row r="1266" spans="1:13" ht="9.9499999999999993" hidden="1" customHeight="1" x14ac:dyDescent="0.2">
      <c r="A1266" s="301"/>
      <c r="B1266" s="300"/>
      <c r="C1266" s="305" t="str">
        <f>IF(ISBLANK($J$1506),"",IF(ISBLANK($L$1506),"",IF(Sep!$E18&gt;=$J$1506,IF(Sep!$E18&lt;=$L$1506,IF(ISBLANK(Sep!G18),"",Sep!G18),""),"")))</f>
        <v/>
      </c>
      <c r="D1266" s="305" t="str">
        <f>IF(ISBLANK($J$1506),"",IF(ISBLANK($L$1506),"",IF(Sep!$E18&gt;=$J$1506,IF(Sep!$E18&lt;=$L$1506,IF(ISBLANK(Sep!I18),"",Sep!I18),""),"")))</f>
        <v/>
      </c>
      <c r="E1266" s="305" t="str">
        <f>IF(ISBLANK($J$1506),"",IF(ISBLANK($L$1506),"",IF(Sep!$E18&gt;=$J$1506,IF(Sep!$E18&lt;=$L$1506,IF(ISBLANK(Sep!R18),"",Sep!R18),""),"")))</f>
        <v/>
      </c>
      <c r="F1266" s="307" t="str">
        <f>IF(ISBLANK($J$1506),"",IF(ISBLANK($L$1506),"",IF(Sep!$E18&gt;=$J$1506,IF(Sep!$E18&lt;=$L$1506,IF(ISBLANK(Sep!S18),"",Sep!S18),""),"")))</f>
        <v/>
      </c>
      <c r="G1266" s="308" t="str">
        <f t="shared" si="80"/>
        <v/>
      </c>
      <c r="H1266" s="309" t="str">
        <f t="shared" si="81"/>
        <v/>
      </c>
      <c r="I1266" s="310" t="str">
        <f>IF(ISBLANK($J$1506),"",IF(ISBLANK($L$1506),"",IF(Sep!$E18&gt;=$J$1506,IF(Sep!$E18&lt;=$L$1506,COUNTIF(Sep!L18:L18,"&gt;=0"),""),"")))</f>
        <v/>
      </c>
      <c r="J1266" s="300"/>
      <c r="K1266" s="300"/>
      <c r="L1266" s="300"/>
      <c r="M1266" s="302"/>
    </row>
    <row r="1267" spans="1:13" ht="9.9499999999999993" hidden="1" customHeight="1" x14ac:dyDescent="0.2">
      <c r="A1267" s="301"/>
      <c r="B1267" s="300"/>
      <c r="C1267" s="305" t="str">
        <f>IF(ISBLANK($J$1506),"",IF(ISBLANK($L$1506),"",IF(Sep!$E19&gt;=$J$1506,IF(Sep!$E19&lt;=$L$1506,IF(ISBLANK(Sep!G19),"",Sep!G19),""),"")))</f>
        <v/>
      </c>
      <c r="D1267" s="305" t="str">
        <f>IF(ISBLANK($J$1506),"",IF(ISBLANK($L$1506),"",IF(Sep!$E19&gt;=$J$1506,IF(Sep!$E19&lt;=$L$1506,IF(ISBLANK(Sep!I19),"",Sep!I19),""),"")))</f>
        <v/>
      </c>
      <c r="E1267" s="305" t="str">
        <f>IF(ISBLANK($J$1506),"",IF(ISBLANK($L$1506),"",IF(Sep!$E19&gt;=$J$1506,IF(Sep!$E19&lt;=$L$1506,IF(ISBLANK(Sep!R19),"",Sep!R19),""),"")))</f>
        <v/>
      </c>
      <c r="F1267" s="307" t="str">
        <f>IF(ISBLANK($J$1506),"",IF(ISBLANK($L$1506),"",IF(Sep!$E19&gt;=$J$1506,IF(Sep!$E19&lt;=$L$1506,IF(ISBLANK(Sep!S19),"",Sep!S19),""),"")))</f>
        <v/>
      </c>
      <c r="G1267" s="308" t="str">
        <f t="shared" si="80"/>
        <v/>
      </c>
      <c r="H1267" s="309" t="str">
        <f t="shared" si="81"/>
        <v/>
      </c>
      <c r="I1267" s="310" t="str">
        <f>IF(ISBLANK($J$1506),"",IF(ISBLANK($L$1506),"",IF(Sep!$E19&gt;=$J$1506,IF(Sep!$E19&lt;=$L$1506,COUNTIF(Sep!L19:L19,"&gt;=0"),""),"")))</f>
        <v/>
      </c>
      <c r="J1267" s="300"/>
      <c r="K1267" s="300"/>
      <c r="L1267" s="300"/>
      <c r="M1267" s="302"/>
    </row>
    <row r="1268" spans="1:13" ht="9.9499999999999993" hidden="1" customHeight="1" x14ac:dyDescent="0.2">
      <c r="A1268" s="301"/>
      <c r="B1268" s="300"/>
      <c r="C1268" s="305" t="str">
        <f>IF(ISBLANK($J$1506),"",IF(ISBLANK($L$1506),"",IF(Sep!$E20&gt;=$J$1506,IF(Sep!$E20&lt;=$L$1506,IF(ISBLANK(Sep!G20),"",Sep!G20),""),"")))</f>
        <v/>
      </c>
      <c r="D1268" s="305" t="str">
        <f>IF(ISBLANK($J$1506),"",IF(ISBLANK($L$1506),"",IF(Sep!$E20&gt;=$J$1506,IF(Sep!$E20&lt;=$L$1506,IF(ISBLANK(Sep!I20),"",Sep!I20),""),"")))</f>
        <v/>
      </c>
      <c r="E1268" s="305" t="str">
        <f>IF(ISBLANK($J$1506),"",IF(ISBLANK($L$1506),"",IF(Sep!$E20&gt;=$J$1506,IF(Sep!$E20&lt;=$L$1506,IF(ISBLANK(Sep!R20),"",Sep!R20),""),"")))</f>
        <v/>
      </c>
      <c r="F1268" s="307" t="str">
        <f>IF(ISBLANK($J$1506),"",IF(ISBLANK($L$1506),"",IF(Sep!$E20&gt;=$J$1506,IF(Sep!$E20&lt;=$L$1506,IF(ISBLANK(Sep!S20),"",Sep!S20),""),"")))</f>
        <v/>
      </c>
      <c r="G1268" s="308" t="str">
        <f t="shared" si="80"/>
        <v/>
      </c>
      <c r="H1268" s="309" t="str">
        <f t="shared" si="81"/>
        <v/>
      </c>
      <c r="I1268" s="310" t="str">
        <f>IF(ISBLANK($J$1506),"",IF(ISBLANK($L$1506),"",IF(Sep!$E20&gt;=$J$1506,IF(Sep!$E20&lt;=$L$1506,COUNTIF(Sep!L20:L20,"&gt;=0"),""),"")))</f>
        <v/>
      </c>
      <c r="J1268" s="300"/>
      <c r="K1268" s="300"/>
      <c r="L1268" s="300"/>
      <c r="M1268" s="302"/>
    </row>
    <row r="1269" spans="1:13" ht="9.9499999999999993" hidden="1" customHeight="1" x14ac:dyDescent="0.2">
      <c r="A1269" s="301"/>
      <c r="B1269" s="300"/>
      <c r="C1269" s="305" t="str">
        <f>IF(ISBLANK($J$1506),"",IF(ISBLANK($L$1506),"",IF(Sep!$E21&gt;=$J$1506,IF(Sep!$E21&lt;=$L$1506,IF(ISBLANK(Sep!G21),"",Sep!G21),""),"")))</f>
        <v/>
      </c>
      <c r="D1269" s="305" t="str">
        <f>IF(ISBLANK($J$1506),"",IF(ISBLANK($L$1506),"",IF(Sep!$E21&gt;=$J$1506,IF(Sep!$E21&lt;=$L$1506,IF(ISBLANK(Sep!I21),"",Sep!I21),""),"")))</f>
        <v/>
      </c>
      <c r="E1269" s="305" t="str">
        <f>IF(ISBLANK($J$1506),"",IF(ISBLANK($L$1506),"",IF(Sep!$E21&gt;=$J$1506,IF(Sep!$E21&lt;=$L$1506,IF(ISBLANK(Sep!R21),"",Sep!R21),""),"")))</f>
        <v/>
      </c>
      <c r="F1269" s="307" t="str">
        <f>IF(ISBLANK($J$1506),"",IF(ISBLANK($L$1506),"",IF(Sep!$E21&gt;=$J$1506,IF(Sep!$E21&lt;=$L$1506,IF(ISBLANK(Sep!S21),"",Sep!S21),""),"")))</f>
        <v/>
      </c>
      <c r="G1269" s="308" t="str">
        <f t="shared" si="80"/>
        <v/>
      </c>
      <c r="H1269" s="309" t="str">
        <f t="shared" si="81"/>
        <v/>
      </c>
      <c r="I1269" s="310" t="str">
        <f>IF(ISBLANK($J$1506),"",IF(ISBLANK($L$1506),"",IF(Sep!$E21&gt;=$J$1506,IF(Sep!$E21&lt;=$L$1506,COUNTIF(Sep!L21:L21,"&gt;=0"),""),"")))</f>
        <v/>
      </c>
      <c r="J1269" s="300"/>
      <c r="K1269" s="300"/>
      <c r="L1269" s="300"/>
      <c r="M1269" s="302"/>
    </row>
    <row r="1270" spans="1:13" ht="9.9499999999999993" hidden="1" customHeight="1" x14ac:dyDescent="0.2">
      <c r="A1270" s="301"/>
      <c r="B1270" s="300"/>
      <c r="C1270" s="305" t="str">
        <f>IF(ISBLANK($J$1506),"",IF(ISBLANK($L$1506),"",IF(Sep!$E22&gt;=$J$1506,IF(Sep!$E22&lt;=$L$1506,IF(ISBLANK(Sep!G22),"",Sep!G22),""),"")))</f>
        <v/>
      </c>
      <c r="D1270" s="305" t="str">
        <f>IF(ISBLANK($J$1506),"",IF(ISBLANK($L$1506),"",IF(Sep!$E22&gt;=$J$1506,IF(Sep!$E22&lt;=$L$1506,IF(ISBLANK(Sep!I22),"",Sep!I22),""),"")))</f>
        <v/>
      </c>
      <c r="E1270" s="305" t="str">
        <f>IF(ISBLANK($J$1506),"",IF(ISBLANK($L$1506),"",IF(Sep!$E22&gt;=$J$1506,IF(Sep!$E22&lt;=$L$1506,IF(ISBLANK(Sep!R22),"",Sep!R22),""),"")))</f>
        <v/>
      </c>
      <c r="F1270" s="307" t="str">
        <f>IF(ISBLANK($J$1506),"",IF(ISBLANK($L$1506),"",IF(Sep!$E22&gt;=$J$1506,IF(Sep!$E22&lt;=$L$1506,IF(ISBLANK(Sep!S22),"",Sep!S22),""),"")))</f>
        <v/>
      </c>
      <c r="G1270" s="308" t="str">
        <f t="shared" si="80"/>
        <v/>
      </c>
      <c r="H1270" s="309" t="str">
        <f t="shared" si="81"/>
        <v/>
      </c>
      <c r="I1270" s="310" t="str">
        <f>IF(ISBLANK($J$1506),"",IF(ISBLANK($L$1506),"",IF(Sep!$E22&gt;=$J$1506,IF(Sep!$E22&lt;=$L$1506,COUNTIF(Sep!L22:L22,"&gt;=0"),""),"")))</f>
        <v/>
      </c>
      <c r="J1270" s="300"/>
      <c r="K1270" s="300"/>
      <c r="L1270" s="300"/>
      <c r="M1270" s="302"/>
    </row>
    <row r="1271" spans="1:13" ht="9.9499999999999993" hidden="1" customHeight="1" x14ac:dyDescent="0.2">
      <c r="A1271" s="301"/>
      <c r="B1271" s="300"/>
      <c r="C1271" s="305" t="str">
        <f>IF(ISBLANK($J$1506),"",IF(ISBLANK($L$1506),"",IF(Sep!$E23&gt;=$J$1506,IF(Sep!$E23&lt;=$L$1506,IF(ISBLANK(Sep!G23),"",Sep!G23),""),"")))</f>
        <v/>
      </c>
      <c r="D1271" s="305" t="str">
        <f>IF(ISBLANK($J$1506),"",IF(ISBLANK($L$1506),"",IF(Sep!$E23&gt;=$J$1506,IF(Sep!$E23&lt;=$L$1506,IF(ISBLANK(Sep!I23),"",Sep!I23),""),"")))</f>
        <v/>
      </c>
      <c r="E1271" s="305" t="str">
        <f>IF(ISBLANK($J$1506),"",IF(ISBLANK($L$1506),"",IF(Sep!$E23&gt;=$J$1506,IF(Sep!$E23&lt;=$L$1506,IF(ISBLANK(Sep!R23),"",Sep!R23),""),"")))</f>
        <v/>
      </c>
      <c r="F1271" s="307" t="str">
        <f>IF(ISBLANK($J$1506),"",IF(ISBLANK($L$1506),"",IF(Sep!$E23&gt;=$J$1506,IF(Sep!$E23&lt;=$L$1506,IF(ISBLANK(Sep!S23),"",Sep!S23),""),"")))</f>
        <v/>
      </c>
      <c r="G1271" s="308" t="str">
        <f t="shared" si="80"/>
        <v/>
      </c>
      <c r="H1271" s="309" t="str">
        <f t="shared" si="81"/>
        <v/>
      </c>
      <c r="I1271" s="310" t="str">
        <f>IF(ISBLANK($J$1506),"",IF(ISBLANK($L$1506),"",IF(Sep!$E23&gt;=$J$1506,IF(Sep!$E23&lt;=$L$1506,COUNTIF(Sep!L23:L23,"&gt;=0"),""),"")))</f>
        <v/>
      </c>
      <c r="J1271" s="300"/>
      <c r="K1271" s="300"/>
      <c r="L1271" s="300"/>
      <c r="M1271" s="302"/>
    </row>
    <row r="1272" spans="1:13" ht="9.9499999999999993" hidden="1" customHeight="1" x14ac:dyDescent="0.2">
      <c r="A1272" s="301"/>
      <c r="B1272" s="300"/>
      <c r="C1272" s="305" t="str">
        <f>IF(ISBLANK($J$1506),"",IF(ISBLANK($L$1506),"",IF(Sep!$E24&gt;=$J$1506,IF(Sep!$E24&lt;=$L$1506,IF(ISBLANK(Sep!G24),"",Sep!G24),""),"")))</f>
        <v/>
      </c>
      <c r="D1272" s="305" t="str">
        <f>IF(ISBLANK($J$1506),"",IF(ISBLANK($L$1506),"",IF(Sep!$E24&gt;=$J$1506,IF(Sep!$E24&lt;=$L$1506,IF(ISBLANK(Sep!I24),"",Sep!I24),""),"")))</f>
        <v/>
      </c>
      <c r="E1272" s="305" t="str">
        <f>IF(ISBLANK($J$1506),"",IF(ISBLANK($L$1506),"",IF(Sep!$E24&gt;=$J$1506,IF(Sep!$E24&lt;=$L$1506,IF(ISBLANK(Sep!R24),"",Sep!R24),""),"")))</f>
        <v/>
      </c>
      <c r="F1272" s="307" t="str">
        <f>IF(ISBLANK($J$1506),"",IF(ISBLANK($L$1506),"",IF(Sep!$E24&gt;=$J$1506,IF(Sep!$E24&lt;=$L$1506,IF(ISBLANK(Sep!S24),"",Sep!S24),""),"")))</f>
        <v/>
      </c>
      <c r="G1272" s="308" t="str">
        <f t="shared" si="80"/>
        <v/>
      </c>
      <c r="H1272" s="309" t="str">
        <f t="shared" si="81"/>
        <v/>
      </c>
      <c r="I1272" s="310" t="str">
        <f>IF(ISBLANK($J$1506),"",IF(ISBLANK($L$1506),"",IF(Sep!$E24&gt;=$J$1506,IF(Sep!$E24&lt;=$L$1506,COUNTIF(Sep!L24:L24,"&gt;=0"),""),"")))</f>
        <v/>
      </c>
      <c r="J1272" s="300"/>
      <c r="K1272" s="300"/>
      <c r="L1272" s="300"/>
      <c r="M1272" s="302"/>
    </row>
    <row r="1273" spans="1:13" ht="9.9499999999999993" hidden="1" customHeight="1" x14ac:dyDescent="0.2">
      <c r="A1273" s="301"/>
      <c r="B1273" s="300"/>
      <c r="C1273" s="305" t="str">
        <f>IF(ISBLANK($J$1506),"",IF(ISBLANK($L$1506),"",IF(Sep!$E25&gt;=$J$1506,IF(Sep!$E25&lt;=$L$1506,IF(ISBLANK(Sep!G25),"",Sep!G25),""),"")))</f>
        <v/>
      </c>
      <c r="D1273" s="305" t="str">
        <f>IF(ISBLANK($J$1506),"",IF(ISBLANK($L$1506),"",IF(Sep!$E25&gt;=$J$1506,IF(Sep!$E25&lt;=$L$1506,IF(ISBLANK(Sep!I25),"",Sep!I25),""),"")))</f>
        <v/>
      </c>
      <c r="E1273" s="305" t="str">
        <f>IF(ISBLANK($J$1506),"",IF(ISBLANK($L$1506),"",IF(Sep!$E25&gt;=$J$1506,IF(Sep!$E25&lt;=$L$1506,IF(ISBLANK(Sep!R25),"",Sep!R25),""),"")))</f>
        <v/>
      </c>
      <c r="F1273" s="307" t="str">
        <f>IF(ISBLANK($J$1506),"",IF(ISBLANK($L$1506),"",IF(Sep!$E25&gt;=$J$1506,IF(Sep!$E25&lt;=$L$1506,IF(ISBLANK(Sep!S25),"",Sep!S25),""),"")))</f>
        <v/>
      </c>
      <c r="G1273" s="308" t="str">
        <f t="shared" si="80"/>
        <v/>
      </c>
      <c r="H1273" s="309" t="str">
        <f t="shared" si="81"/>
        <v/>
      </c>
      <c r="I1273" s="310" t="str">
        <f>IF(ISBLANK($J$1506),"",IF(ISBLANK($L$1506),"",IF(Sep!$E25&gt;=$J$1506,IF(Sep!$E25&lt;=$L$1506,COUNTIF(Sep!L25:L25,"&gt;=0"),""),"")))</f>
        <v/>
      </c>
      <c r="J1273" s="300"/>
      <c r="K1273" s="300"/>
      <c r="L1273" s="300"/>
      <c r="M1273" s="302"/>
    </row>
    <row r="1274" spans="1:13" ht="9.9499999999999993" hidden="1" customHeight="1" x14ac:dyDescent="0.2">
      <c r="A1274" s="301"/>
      <c r="B1274" s="300"/>
      <c r="C1274" s="305" t="str">
        <f>IF(ISBLANK($J$1506),"",IF(ISBLANK($L$1506),"",IF(Sep!$E26&gt;=$J$1506,IF(Sep!$E26&lt;=$L$1506,IF(ISBLANK(Sep!G26),"",Sep!G26),""),"")))</f>
        <v/>
      </c>
      <c r="D1274" s="305" t="str">
        <f>IF(ISBLANK($J$1506),"",IF(ISBLANK($L$1506),"",IF(Sep!$E26&gt;=$J$1506,IF(Sep!$E26&lt;=$L$1506,IF(ISBLANK(Sep!I26),"",Sep!I26),""),"")))</f>
        <v/>
      </c>
      <c r="E1274" s="305" t="str">
        <f>IF(ISBLANK($J$1506),"",IF(ISBLANK($L$1506),"",IF(Sep!$E26&gt;=$J$1506,IF(Sep!$E26&lt;=$L$1506,IF(ISBLANK(Sep!R26),"",Sep!R26),""),"")))</f>
        <v/>
      </c>
      <c r="F1274" s="307" t="str">
        <f>IF(ISBLANK($J$1506),"",IF(ISBLANK($L$1506),"",IF(Sep!$E26&gt;=$J$1506,IF(Sep!$E26&lt;=$L$1506,IF(ISBLANK(Sep!S26),"",Sep!S26),""),"")))</f>
        <v/>
      </c>
      <c r="G1274" s="308" t="str">
        <f t="shared" si="80"/>
        <v/>
      </c>
      <c r="H1274" s="309" t="str">
        <f t="shared" si="81"/>
        <v/>
      </c>
      <c r="I1274" s="310" t="str">
        <f>IF(ISBLANK($J$1506),"",IF(ISBLANK($L$1506),"",IF(Sep!$E26&gt;=$J$1506,IF(Sep!$E26&lt;=$L$1506,COUNTIF(Sep!L26:L26,"&gt;=0"),""),"")))</f>
        <v/>
      </c>
      <c r="J1274" s="300"/>
      <c r="K1274" s="300"/>
      <c r="L1274" s="300"/>
      <c r="M1274" s="302"/>
    </row>
    <row r="1275" spans="1:13" ht="9.9499999999999993" hidden="1" customHeight="1" x14ac:dyDescent="0.2">
      <c r="A1275" s="301"/>
      <c r="B1275" s="300"/>
      <c r="C1275" s="305" t="str">
        <f>IF(ISBLANK($J$1506),"",IF(ISBLANK($L$1506),"",IF(Sep!$E27&gt;=$J$1506,IF(Sep!$E27&lt;=$L$1506,IF(ISBLANK(Sep!G27),"",Sep!G27),""),"")))</f>
        <v/>
      </c>
      <c r="D1275" s="305" t="str">
        <f>IF(ISBLANK($J$1506),"",IF(ISBLANK($L$1506),"",IF(Sep!$E27&gt;=$J$1506,IF(Sep!$E27&lt;=$L$1506,IF(ISBLANK(Sep!I27),"",Sep!I27),""),"")))</f>
        <v/>
      </c>
      <c r="E1275" s="305" t="str">
        <f>IF(ISBLANK($J$1506),"",IF(ISBLANK($L$1506),"",IF(Sep!$E27&gt;=$J$1506,IF(Sep!$E27&lt;=$L$1506,IF(ISBLANK(Sep!R27),"",Sep!R27),""),"")))</f>
        <v/>
      </c>
      <c r="F1275" s="307" t="str">
        <f>IF(ISBLANK($J$1506),"",IF(ISBLANK($L$1506),"",IF(Sep!$E27&gt;=$J$1506,IF(Sep!$E27&lt;=$L$1506,IF(ISBLANK(Sep!S27),"",Sep!S27),""),"")))</f>
        <v/>
      </c>
      <c r="G1275" s="308" t="str">
        <f t="shared" si="80"/>
        <v/>
      </c>
      <c r="H1275" s="309" t="str">
        <f t="shared" si="81"/>
        <v/>
      </c>
      <c r="I1275" s="310" t="str">
        <f>IF(ISBLANK($J$1506),"",IF(ISBLANK($L$1506),"",IF(Sep!$E27&gt;=$J$1506,IF(Sep!$E27&lt;=$L$1506,COUNTIF(Sep!L27:L27,"&gt;=0"),""),"")))</f>
        <v/>
      </c>
      <c r="J1275" s="300"/>
      <c r="K1275" s="300"/>
      <c r="L1275" s="300"/>
      <c r="M1275" s="302"/>
    </row>
    <row r="1276" spans="1:13" ht="9.9499999999999993" hidden="1" customHeight="1" x14ac:dyDescent="0.2">
      <c r="A1276" s="301"/>
      <c r="B1276" s="300"/>
      <c r="C1276" s="305" t="str">
        <f>IF(ISBLANK($J$1506),"",IF(ISBLANK($L$1506),"",IF(Sep!$E28&gt;=$J$1506,IF(Sep!$E28&lt;=$L$1506,IF(ISBLANK(Sep!G28),"",Sep!G28),""),"")))</f>
        <v/>
      </c>
      <c r="D1276" s="305" t="str">
        <f>IF(ISBLANK($J$1506),"",IF(ISBLANK($L$1506),"",IF(Sep!$E28&gt;=$J$1506,IF(Sep!$E28&lt;=$L$1506,IF(ISBLANK(Sep!I28),"",Sep!I28),""),"")))</f>
        <v/>
      </c>
      <c r="E1276" s="305" t="str">
        <f>IF(ISBLANK($J$1506),"",IF(ISBLANK($L$1506),"",IF(Sep!$E28&gt;=$J$1506,IF(Sep!$E28&lt;=$L$1506,IF(ISBLANK(Sep!R28),"",Sep!R28),""),"")))</f>
        <v/>
      </c>
      <c r="F1276" s="307" t="str">
        <f>IF(ISBLANK($J$1506),"",IF(ISBLANK($L$1506),"",IF(Sep!$E28&gt;=$J$1506,IF(Sep!$E28&lt;=$L$1506,IF(ISBLANK(Sep!S28),"",Sep!S28),""),"")))</f>
        <v/>
      </c>
      <c r="G1276" s="308" t="str">
        <f t="shared" si="80"/>
        <v/>
      </c>
      <c r="H1276" s="309" t="str">
        <f t="shared" si="81"/>
        <v/>
      </c>
      <c r="I1276" s="310" t="str">
        <f>IF(ISBLANK($J$1506),"",IF(ISBLANK($L$1506),"",IF(Sep!$E28&gt;=$J$1506,IF(Sep!$E28&lt;=$L$1506,COUNTIF(Sep!L28:L28,"&gt;=0"),""),"")))</f>
        <v/>
      </c>
      <c r="J1276" s="300"/>
      <c r="K1276" s="300"/>
      <c r="L1276" s="300"/>
      <c r="M1276" s="302"/>
    </row>
    <row r="1277" spans="1:13" ht="9.9499999999999993" hidden="1" customHeight="1" x14ac:dyDescent="0.2">
      <c r="A1277" s="301"/>
      <c r="B1277" s="300"/>
      <c r="C1277" s="305" t="str">
        <f>IF(ISBLANK($J$1506),"",IF(ISBLANK($L$1506),"",IF(Sep!$E29&gt;=$J$1506,IF(Sep!$E29&lt;=$L$1506,IF(ISBLANK(Sep!G29),"",Sep!G29),""),"")))</f>
        <v/>
      </c>
      <c r="D1277" s="305" t="str">
        <f>IF(ISBLANK($J$1506),"",IF(ISBLANK($L$1506),"",IF(Sep!$E29&gt;=$J$1506,IF(Sep!$E29&lt;=$L$1506,IF(ISBLANK(Sep!I29),"",Sep!I29),""),"")))</f>
        <v/>
      </c>
      <c r="E1277" s="305" t="str">
        <f>IF(ISBLANK($J$1506),"",IF(ISBLANK($L$1506),"",IF(Sep!$E29&gt;=$J$1506,IF(Sep!$E29&lt;=$L$1506,IF(ISBLANK(Sep!R29),"",Sep!R29),""),"")))</f>
        <v/>
      </c>
      <c r="F1277" s="307" t="str">
        <f>IF(ISBLANK($J$1506),"",IF(ISBLANK($L$1506),"",IF(Sep!$E29&gt;=$J$1506,IF(Sep!$E29&lt;=$L$1506,IF(ISBLANK(Sep!S29),"",Sep!S29),""),"")))</f>
        <v/>
      </c>
      <c r="G1277" s="308" t="str">
        <f t="shared" si="80"/>
        <v/>
      </c>
      <c r="H1277" s="309" t="str">
        <f t="shared" si="81"/>
        <v/>
      </c>
      <c r="I1277" s="310" t="str">
        <f>IF(ISBLANK($J$1506),"",IF(ISBLANK($L$1506),"",IF(Sep!$E29&gt;=$J$1506,IF(Sep!$E29&lt;=$L$1506,COUNTIF(Sep!L29:L29,"&gt;=0"),""),"")))</f>
        <v/>
      </c>
      <c r="J1277" s="300"/>
      <c r="K1277" s="300"/>
      <c r="L1277" s="300"/>
      <c r="M1277" s="302"/>
    </row>
    <row r="1278" spans="1:13" ht="9.9499999999999993" hidden="1" customHeight="1" x14ac:dyDescent="0.2">
      <c r="A1278" s="301"/>
      <c r="B1278" s="300"/>
      <c r="C1278" s="305" t="str">
        <f>IF(ISBLANK($J$1506),"",IF(ISBLANK($L$1506),"",IF(Sep!$E30&gt;=$J$1506,IF(Sep!$E30&lt;=$L$1506,IF(ISBLANK(Sep!G30),"",Sep!G30),""),"")))</f>
        <v/>
      </c>
      <c r="D1278" s="305" t="str">
        <f>IF(ISBLANK($J$1506),"",IF(ISBLANK($L$1506),"",IF(Sep!$E30&gt;=$J$1506,IF(Sep!$E30&lt;=$L$1506,IF(ISBLANK(Sep!I30),"",Sep!I30),""),"")))</f>
        <v/>
      </c>
      <c r="E1278" s="305" t="str">
        <f>IF(ISBLANK($J$1506),"",IF(ISBLANK($L$1506),"",IF(Sep!$E30&gt;=$J$1506,IF(Sep!$E30&lt;=$L$1506,IF(ISBLANK(Sep!R30),"",Sep!R30),""),"")))</f>
        <v/>
      </c>
      <c r="F1278" s="307" t="str">
        <f>IF(ISBLANK($J$1506),"",IF(ISBLANK($L$1506),"",IF(Sep!$E30&gt;=$J$1506,IF(Sep!$E30&lt;=$L$1506,IF(ISBLANK(Sep!S30),"",Sep!S30),""),"")))</f>
        <v/>
      </c>
      <c r="G1278" s="308" t="str">
        <f t="shared" si="80"/>
        <v/>
      </c>
      <c r="H1278" s="309" t="str">
        <f t="shared" si="81"/>
        <v/>
      </c>
      <c r="I1278" s="310" t="str">
        <f>IF(ISBLANK($J$1506),"",IF(ISBLANK($L$1506),"",IF(Sep!$E30&gt;=$J$1506,IF(Sep!$E30&lt;=$L$1506,COUNTIF(Sep!L30:L30,"&gt;=0"),""),"")))</f>
        <v/>
      </c>
      <c r="J1278" s="300"/>
      <c r="K1278" s="300"/>
      <c r="L1278" s="300"/>
      <c r="M1278" s="302"/>
    </row>
    <row r="1279" spans="1:13" ht="9.9499999999999993" hidden="1" customHeight="1" x14ac:dyDescent="0.2">
      <c r="A1279" s="301"/>
      <c r="B1279" s="300"/>
      <c r="C1279" s="305" t="str">
        <f>IF(ISBLANK($J$1506),"",IF(ISBLANK($L$1506),"",IF(Sep!$E31&gt;=$J$1506,IF(Sep!$E31&lt;=$L$1506,IF(ISBLANK(Sep!G31),"",Sep!G31),""),"")))</f>
        <v/>
      </c>
      <c r="D1279" s="305" t="str">
        <f>IF(ISBLANK($J$1506),"",IF(ISBLANK($L$1506),"",IF(Sep!$E31&gt;=$J$1506,IF(Sep!$E31&lt;=$L$1506,IF(ISBLANK(Sep!I31),"",Sep!I31),""),"")))</f>
        <v/>
      </c>
      <c r="E1279" s="305" t="str">
        <f>IF(ISBLANK($J$1506),"",IF(ISBLANK($L$1506),"",IF(Sep!$E31&gt;=$J$1506,IF(Sep!$E31&lt;=$L$1506,IF(ISBLANK(Sep!R31),"",Sep!R31),""),"")))</f>
        <v/>
      </c>
      <c r="F1279" s="307" t="str">
        <f>IF(ISBLANK($J$1506),"",IF(ISBLANK($L$1506),"",IF(Sep!$E31&gt;=$J$1506,IF(Sep!$E31&lt;=$L$1506,IF(ISBLANK(Sep!S31),"",Sep!S31),""),"")))</f>
        <v/>
      </c>
      <c r="G1279" s="308" t="str">
        <f t="shared" si="80"/>
        <v/>
      </c>
      <c r="H1279" s="309" t="str">
        <f t="shared" si="81"/>
        <v/>
      </c>
      <c r="I1279" s="310" t="str">
        <f>IF(ISBLANK($J$1506),"",IF(ISBLANK($L$1506),"",IF(Sep!$E31&gt;=$J$1506,IF(Sep!$E31&lt;=$L$1506,COUNTIF(Sep!L31:L31,"&gt;=0"),""),"")))</f>
        <v/>
      </c>
      <c r="J1279" s="300"/>
      <c r="K1279" s="300"/>
      <c r="L1279" s="300"/>
      <c r="M1279" s="302"/>
    </row>
    <row r="1280" spans="1:13" ht="9.9499999999999993" hidden="1" customHeight="1" x14ac:dyDescent="0.2">
      <c r="A1280" s="301"/>
      <c r="B1280" s="300"/>
      <c r="C1280" s="305" t="str">
        <f>IF(ISBLANK($J$1506),"",IF(ISBLANK($L$1506),"",IF(Sep!$E32&gt;=$J$1506,IF(Sep!$E32&lt;=$L$1506,IF(ISBLANK(Sep!G32),"",Sep!G32),""),"")))</f>
        <v/>
      </c>
      <c r="D1280" s="305" t="str">
        <f>IF(ISBLANK($J$1506),"",IF(ISBLANK($L$1506),"",IF(Sep!$E32&gt;=$J$1506,IF(Sep!$E32&lt;=$L$1506,IF(ISBLANK(Sep!I32),"",Sep!I32),""),"")))</f>
        <v/>
      </c>
      <c r="E1280" s="305" t="str">
        <f>IF(ISBLANK($J$1506),"",IF(ISBLANK($L$1506),"",IF(Sep!$E32&gt;=$J$1506,IF(Sep!$E32&lt;=$L$1506,IF(ISBLANK(Sep!R32),"",Sep!R32),""),"")))</f>
        <v/>
      </c>
      <c r="F1280" s="307" t="str">
        <f>IF(ISBLANK($J$1506),"",IF(ISBLANK($L$1506),"",IF(Sep!$E32&gt;=$J$1506,IF(Sep!$E32&lt;=$L$1506,IF(ISBLANK(Sep!S32),"",Sep!S32),""),"")))</f>
        <v/>
      </c>
      <c r="G1280" s="308" t="str">
        <f t="shared" si="80"/>
        <v/>
      </c>
      <c r="H1280" s="309" t="str">
        <f t="shared" si="81"/>
        <v/>
      </c>
      <c r="I1280" s="310" t="str">
        <f>IF(ISBLANK($J$1506),"",IF(ISBLANK($L$1506),"",IF(Sep!$E32&gt;=$J$1506,IF(Sep!$E32&lt;=$L$1506,COUNTIF(Sep!L32:L32,"&gt;=0"),""),"")))</f>
        <v/>
      </c>
      <c r="J1280" s="300"/>
      <c r="K1280" s="300"/>
      <c r="L1280" s="300"/>
      <c r="M1280" s="302"/>
    </row>
    <row r="1281" spans="1:13" ht="9.9499999999999993" hidden="1" customHeight="1" x14ac:dyDescent="0.2">
      <c r="A1281" s="301"/>
      <c r="B1281" s="300"/>
      <c r="C1281" s="305" t="str">
        <f>IF(ISBLANK($J$1506),"",IF(ISBLANK($L$1506),"",IF(Sep!$E33&gt;=$J$1506,IF(Sep!$E33&lt;=$L$1506,IF(ISBLANK(Sep!G33),"",Sep!G33),""),"")))</f>
        <v/>
      </c>
      <c r="D1281" s="305" t="str">
        <f>IF(ISBLANK($J$1506),"",IF(ISBLANK($L$1506),"",IF(Sep!$E33&gt;=$J$1506,IF(Sep!$E33&lt;=$L$1506,IF(ISBLANK(Sep!I33),"",Sep!I33),""),"")))</f>
        <v/>
      </c>
      <c r="E1281" s="305" t="str">
        <f>IF(ISBLANK($J$1506),"",IF(ISBLANK($L$1506),"",IF(Sep!$E33&gt;=$J$1506,IF(Sep!$E33&lt;=$L$1506,IF(ISBLANK(Sep!R33),"",Sep!R33),""),"")))</f>
        <v/>
      </c>
      <c r="F1281" s="307" t="str">
        <f>IF(ISBLANK($J$1506),"",IF(ISBLANK($L$1506),"",IF(Sep!$E33&gt;=$J$1506,IF(Sep!$E33&lt;=$L$1506,IF(ISBLANK(Sep!S33),"",Sep!S33),""),"")))</f>
        <v/>
      </c>
      <c r="G1281" s="308" t="str">
        <f t="shared" si="80"/>
        <v/>
      </c>
      <c r="H1281" s="309" t="str">
        <f t="shared" si="81"/>
        <v/>
      </c>
      <c r="I1281" s="310" t="str">
        <f>IF(ISBLANK($J$1506),"",IF(ISBLANK($L$1506),"",IF(Sep!$E33&gt;=$J$1506,IF(Sep!$E33&lt;=$L$1506,COUNTIF(Sep!L33:L33,"&gt;=0"),""),"")))</f>
        <v/>
      </c>
      <c r="J1281" s="300"/>
      <c r="K1281" s="300"/>
      <c r="L1281" s="300"/>
      <c r="M1281" s="302"/>
    </row>
    <row r="1282" spans="1:13" ht="9.9499999999999993" hidden="1" customHeight="1" x14ac:dyDescent="0.2">
      <c r="A1282" s="301"/>
      <c r="B1282" s="300"/>
      <c r="C1282" s="305" t="str">
        <f>IF(ISBLANK($J$1506),"",IF(ISBLANK($L$1506),"",IF(Sep!$E34&gt;=$J$1506,IF(Sep!$E34&lt;=$L$1506,IF(ISBLANK(Sep!G34),"",Sep!G34),""),"")))</f>
        <v/>
      </c>
      <c r="D1282" s="305" t="str">
        <f>IF(ISBLANK($J$1506),"",IF(ISBLANK($L$1506),"",IF(Sep!$E34&gt;=$J$1506,IF(Sep!$E34&lt;=$L$1506,IF(ISBLANK(Sep!I34),"",Sep!I34),""),"")))</f>
        <v/>
      </c>
      <c r="E1282" s="305" t="str">
        <f>IF(ISBLANK($J$1506),"",IF(ISBLANK($L$1506),"",IF(Sep!$E34&gt;=$J$1506,IF(Sep!$E34&lt;=$L$1506,IF(ISBLANK(Sep!R34),"",Sep!R34),""),"")))</f>
        <v/>
      </c>
      <c r="F1282" s="307" t="str">
        <f>IF(ISBLANK($J$1506),"",IF(ISBLANK($L$1506),"",IF(Sep!$E34&gt;=$J$1506,IF(Sep!$E34&lt;=$L$1506,IF(ISBLANK(Sep!S34),"",Sep!S34),""),"")))</f>
        <v/>
      </c>
      <c r="G1282" s="308" t="str">
        <f t="shared" si="80"/>
        <v/>
      </c>
      <c r="H1282" s="309" t="str">
        <f t="shared" si="81"/>
        <v/>
      </c>
      <c r="I1282" s="310" t="str">
        <f>IF(ISBLANK($J$1506),"",IF(ISBLANK($L$1506),"",IF(Sep!$E34&gt;=$J$1506,IF(Sep!$E34&lt;=$L$1506,COUNTIF(Sep!L34:L34,"&gt;=0"),""),"")))</f>
        <v/>
      </c>
      <c r="J1282" s="300"/>
      <c r="K1282" s="300"/>
      <c r="L1282" s="300"/>
      <c r="M1282" s="302"/>
    </row>
    <row r="1283" spans="1:13" ht="9.9499999999999993" hidden="1" customHeight="1" x14ac:dyDescent="0.2">
      <c r="A1283" s="301"/>
      <c r="B1283" s="300"/>
      <c r="C1283" s="305" t="str">
        <f>IF(ISBLANK($J$1506),"",IF(ISBLANK($L$1506),"",IF(Sep!$E35&gt;=$J$1506,IF(Sep!$E35&lt;=$L$1506,IF(ISBLANK(Sep!G35),"",Sep!G35),""),"")))</f>
        <v/>
      </c>
      <c r="D1283" s="305" t="str">
        <f>IF(ISBLANK($J$1506),"",IF(ISBLANK($L$1506),"",IF(Sep!$E35&gt;=$J$1506,IF(Sep!$E35&lt;=$L$1506,IF(ISBLANK(Sep!I35),"",Sep!I35),""),"")))</f>
        <v/>
      </c>
      <c r="E1283" s="305" t="str">
        <f>IF(ISBLANK($J$1506),"",IF(ISBLANK($L$1506),"",IF(Sep!$E35&gt;=$J$1506,IF(Sep!$E35&lt;=$L$1506,IF(ISBLANK(Sep!R35),"",Sep!R35),""),"")))</f>
        <v/>
      </c>
      <c r="F1283" s="307" t="str">
        <f>IF(ISBLANK($J$1506),"",IF(ISBLANK($L$1506),"",IF(Sep!$E35&gt;=$J$1506,IF(Sep!$E35&lt;=$L$1506,IF(ISBLANK(Sep!S35),"",Sep!S35),""),"")))</f>
        <v/>
      </c>
      <c r="G1283" s="308" t="str">
        <f t="shared" si="80"/>
        <v/>
      </c>
      <c r="H1283" s="309" t="str">
        <f t="shared" si="81"/>
        <v/>
      </c>
      <c r="I1283" s="310" t="str">
        <f>IF(ISBLANK($J$1506),"",IF(ISBLANK($L$1506),"",IF(Sep!$E35&gt;=$J$1506,IF(Sep!$E35&lt;=$L$1506,COUNTIF(Sep!L35:L35,"&gt;=0"),""),"")))</f>
        <v/>
      </c>
      <c r="J1283" s="300"/>
      <c r="K1283" s="300"/>
      <c r="L1283" s="300"/>
      <c r="M1283" s="302"/>
    </row>
    <row r="1284" spans="1:13" ht="9.9499999999999993" hidden="1" customHeight="1" x14ac:dyDescent="0.2">
      <c r="A1284" s="301"/>
      <c r="B1284" s="300"/>
      <c r="C1284" s="305" t="str">
        <f>IF(ISBLANK($J$1506),"",IF(ISBLANK($L$1506),"",IF(Sep!$E36&gt;=$J$1506,IF(Sep!$E36&lt;=$L$1506,IF(ISBLANK(Sep!G36),"",Sep!G36),""),"")))</f>
        <v/>
      </c>
      <c r="D1284" s="305" t="str">
        <f>IF(ISBLANK($J$1506),"",IF(ISBLANK($L$1506),"",IF(Sep!$E36&gt;=$J$1506,IF(Sep!$E36&lt;=$L$1506,IF(ISBLANK(Sep!I36),"",Sep!I36),""),"")))</f>
        <v/>
      </c>
      <c r="E1284" s="305" t="str">
        <f>IF(ISBLANK($J$1506),"",IF(ISBLANK($L$1506),"",IF(Sep!$E36&gt;=$J$1506,IF(Sep!$E36&lt;=$L$1506,IF(ISBLANK(Sep!R36),"",Sep!R36),""),"")))</f>
        <v/>
      </c>
      <c r="F1284" s="307" t="str">
        <f>IF(ISBLANK($J$1506),"",IF(ISBLANK($L$1506),"",IF(Sep!$E36&gt;=$J$1506,IF(Sep!$E36&lt;=$L$1506,IF(ISBLANK(Sep!S36),"",Sep!S36),""),"")))</f>
        <v/>
      </c>
      <c r="G1284" s="308" t="str">
        <f t="shared" si="80"/>
        <v/>
      </c>
      <c r="H1284" s="309" t="str">
        <f t="shared" si="81"/>
        <v/>
      </c>
      <c r="I1284" s="310" t="str">
        <f>IF(ISBLANK($J$1506),"",IF(ISBLANK($L$1506),"",IF(Sep!$E36&gt;=$J$1506,IF(Sep!$E36&lt;=$L$1506,COUNTIF(Sep!L36:L36,"&gt;=0"),""),"")))</f>
        <v/>
      </c>
      <c r="J1284" s="300"/>
      <c r="K1284" s="300"/>
      <c r="L1284" s="300"/>
      <c r="M1284" s="302"/>
    </row>
    <row r="1285" spans="1:13" ht="9.9499999999999993" hidden="1" customHeight="1" x14ac:dyDescent="0.2">
      <c r="A1285" s="301"/>
      <c r="B1285" s="300"/>
      <c r="C1285" s="305" t="str">
        <f>IF(ISBLANK($J$1506),"",IF(ISBLANK($L$1506),"",IF(Sep!$E37&gt;=$J$1506,IF(Sep!$E37&lt;=$L$1506,IF(ISBLANK(Sep!G37),"",Sep!G37),""),"")))</f>
        <v/>
      </c>
      <c r="D1285" s="305" t="str">
        <f>IF(ISBLANK($J$1506),"",IF(ISBLANK($L$1506),"",IF(Sep!$E37&gt;=$J$1506,IF(Sep!$E37&lt;=$L$1506,IF(ISBLANK(Sep!I37),"",Sep!I37),""),"")))</f>
        <v/>
      </c>
      <c r="E1285" s="305" t="str">
        <f>IF(ISBLANK($J$1506),"",IF(ISBLANK($L$1506),"",IF(Sep!$E37&gt;=$J$1506,IF(Sep!$E37&lt;=$L$1506,IF(ISBLANK(Sep!R37),"",Sep!R37),""),"")))</f>
        <v/>
      </c>
      <c r="F1285" s="307" t="str">
        <f>IF(ISBLANK($J$1506),"",IF(ISBLANK($L$1506),"",IF(Sep!$E37&gt;=$J$1506,IF(Sep!$E37&lt;=$L$1506,IF(ISBLANK(Sep!S37),"",Sep!S37),""),"")))</f>
        <v/>
      </c>
      <c r="G1285" s="308" t="str">
        <f t="shared" si="80"/>
        <v/>
      </c>
      <c r="H1285" s="309" t="str">
        <f t="shared" si="81"/>
        <v/>
      </c>
      <c r="I1285" s="310" t="str">
        <f>IF(ISBLANK($J$1506),"",IF(ISBLANK($L$1506),"",IF(Sep!$E37&gt;=$J$1506,IF(Sep!$E37&lt;=$L$1506,COUNTIF(Sep!L37:L37,"&gt;=0"),""),"")))</f>
        <v/>
      </c>
      <c r="J1285" s="300"/>
      <c r="K1285" s="300"/>
      <c r="L1285" s="300"/>
      <c r="M1285" s="302"/>
    </row>
    <row r="1286" spans="1:13" ht="9.9499999999999993" hidden="1" customHeight="1" x14ac:dyDescent="0.2">
      <c r="A1286" s="301"/>
      <c r="B1286" s="300"/>
      <c r="C1286" s="305" t="str">
        <f>IF(ISBLANK($J$1506),"",IF(ISBLANK($L$1506),"",IF(Sep!$E38&gt;=$J$1506,IF(Sep!$E38&lt;=$L$1506,IF(ISBLANK(Sep!G38),"",Sep!G38),""),"")))</f>
        <v/>
      </c>
      <c r="D1286" s="305" t="str">
        <f>IF(ISBLANK($J$1506),"",IF(ISBLANK($L$1506),"",IF(Sep!$E38&gt;=$J$1506,IF(Sep!$E38&lt;=$L$1506,IF(ISBLANK(Sep!I38),"",Sep!I38),""),"")))</f>
        <v/>
      </c>
      <c r="E1286" s="305" t="str">
        <f>IF(ISBLANK($J$1506),"",IF(ISBLANK($L$1506),"",IF(Sep!$E38&gt;=$J$1506,IF(Sep!$E38&lt;=$L$1506,IF(ISBLANK(Sep!R38),"",Sep!R38),""),"")))</f>
        <v/>
      </c>
      <c r="F1286" s="307" t="str">
        <f>IF(ISBLANK($J$1506),"",IF(ISBLANK($L$1506),"",IF(Sep!$E38&gt;=$J$1506,IF(Sep!$E38&lt;=$L$1506,IF(ISBLANK(Sep!S38),"",Sep!S38),""),"")))</f>
        <v/>
      </c>
      <c r="G1286" s="308" t="str">
        <f t="shared" si="80"/>
        <v/>
      </c>
      <c r="H1286" s="309" t="str">
        <f t="shared" si="81"/>
        <v/>
      </c>
      <c r="I1286" s="310" t="str">
        <f>IF(ISBLANK($J$1506),"",IF(ISBLANK($L$1506),"",IF(Sep!$E38&gt;=$J$1506,IF(Sep!$E38&lt;=$L$1506,COUNTIF(Sep!L38:L38,"&gt;=0"),""),"")))</f>
        <v/>
      </c>
      <c r="J1286" s="300"/>
      <c r="K1286" s="300"/>
      <c r="L1286" s="300"/>
      <c r="M1286" s="302"/>
    </row>
    <row r="1287" spans="1:13" ht="9.9499999999999993" hidden="1" customHeight="1" x14ac:dyDescent="0.2">
      <c r="A1287" s="301"/>
      <c r="B1287" s="300"/>
      <c r="C1287" s="305" t="str">
        <f>IF(ISBLANK($J$1506),"",IF(ISBLANK($L$1506),"",IF(Sep!$E39&gt;=$J$1506,IF(Sep!$E39&lt;=$L$1506,IF(ISBLANK(Sep!G39),"",Sep!G39),""),"")))</f>
        <v/>
      </c>
      <c r="D1287" s="305" t="str">
        <f>IF(ISBLANK($J$1506),"",IF(ISBLANK($L$1506),"",IF(Sep!$E39&gt;=$J$1506,IF(Sep!$E39&lt;=$L$1506,IF(ISBLANK(Sep!I39),"",Sep!I39),""),"")))</f>
        <v/>
      </c>
      <c r="E1287" s="305" t="str">
        <f>IF(ISBLANK($J$1506),"",IF(ISBLANK($L$1506),"",IF(Sep!$E39&gt;=$J$1506,IF(Sep!$E39&lt;=$L$1506,IF(ISBLANK(Sep!R39),"",Sep!R39),""),"")))</f>
        <v/>
      </c>
      <c r="F1287" s="307" t="str">
        <f>IF(ISBLANK($J$1506),"",IF(ISBLANK($L$1506),"",IF(Sep!$E39&gt;=$J$1506,IF(Sep!$E39&lt;=$L$1506,IF(ISBLANK(Sep!S39),"",Sep!S39),""),"")))</f>
        <v/>
      </c>
      <c r="G1287" s="308" t="str">
        <f t="shared" si="80"/>
        <v/>
      </c>
      <c r="H1287" s="309" t="str">
        <f t="shared" si="81"/>
        <v/>
      </c>
      <c r="I1287" s="310" t="str">
        <f>IF(ISBLANK($J$1506),"",IF(ISBLANK($L$1506),"",IF(Sep!$E39&gt;=$J$1506,IF(Sep!$E39&lt;=$L$1506,COUNTIF(Sep!L39:L39,"&gt;=0"),""),"")))</f>
        <v/>
      </c>
      <c r="J1287" s="300"/>
      <c r="K1287" s="300"/>
      <c r="L1287" s="300"/>
      <c r="M1287" s="302"/>
    </row>
    <row r="1288" spans="1:13" ht="9.9499999999999993" hidden="1" customHeight="1" x14ac:dyDescent="0.2">
      <c r="A1288" s="301"/>
      <c r="B1288" s="300" t="s">
        <v>349</v>
      </c>
      <c r="C1288" s="305" t="str">
        <f>IF(ISBLANK($J$1506),"",IF(ISBLANK($L$1506),"",IF(Sep!$E43&gt;=$J$1506,IF(Sep!$E43&lt;=$L$1506,IF(ISBLANK(Sep!G43),"",Sep!G43),""),"")))</f>
        <v/>
      </c>
      <c r="D1288" s="305"/>
      <c r="E1288" s="305" t="str">
        <f>IF(ISBLANK($J$1506),"",IF(ISBLANK($L$1506),"",IF(Sep!$E43&gt;=$J$1506,IF(Sep!$E43&lt;=$L$1506,IF(ISBLANK(Sep!R43),"",Sep!R43),""),"")))</f>
        <v/>
      </c>
      <c r="F1288" s="307" t="str">
        <f>IF(ISBLANK($J$1506),"",IF(ISBLANK($L$1506),"",IF(Sep!$E43&gt;=$J$1506,IF(Sep!$E43&lt;=$L$1506,IF(ISBLANK(Sep!S43),"",Sep!S43),""),"")))</f>
        <v/>
      </c>
      <c r="G1288" s="308" t="str">
        <f>IF(ISNUMBER(F1288),IF(F1288=0,"",IF(E1288=0,"",F1288/E1288)),"")</f>
        <v/>
      </c>
      <c r="H1288" s="309" t="str">
        <f>IF(ISNUMBER(G1288),IF(G1288=0,"",IF(F1288=0,"",E1288/F1288/24)),"")</f>
        <v/>
      </c>
      <c r="I1288" s="310" t="str">
        <f>IF(ISBLANK($J$1506),"",IF(ISBLANK($L$1506),"",IF(Sep!$E43&gt;=$J$1506,IF(Sep!$E43&lt;=$L$1506,COUNTIF(Sep!L43:L43,"&gt;=0"),""),"")))</f>
        <v/>
      </c>
      <c r="J1288" s="300"/>
      <c r="K1288" s="300"/>
      <c r="L1288" s="300"/>
      <c r="M1288" s="302"/>
    </row>
    <row r="1289" spans="1:13" ht="9.9499999999999993" hidden="1" customHeight="1" x14ac:dyDescent="0.2">
      <c r="A1289" s="301"/>
      <c r="B1289" s="300"/>
      <c r="C1289" s="305" t="str">
        <f>IF(ISBLANK($J$1506),"",IF(ISBLANK($L$1506),"",IF(Sep!$E44&gt;=$J$1506,IF(Sep!$E44&lt;=$L$1506,IF(ISBLANK(Sep!G44),"",Sep!G44),""),"")))</f>
        <v/>
      </c>
      <c r="D1289" s="305"/>
      <c r="E1289" s="305" t="str">
        <f>IF(ISBLANK($J$1506),"",IF(ISBLANK($L$1506),"",IF(Sep!$E44&gt;=$J$1506,IF(Sep!$E44&lt;=$L$1506,IF(ISBLANK(Sep!R44),"",Sep!R44),""),"")))</f>
        <v/>
      </c>
      <c r="F1289" s="307" t="str">
        <f>IF(ISBLANK($J$1506),"",IF(ISBLANK($L$1506),"",IF(Sep!$E44&gt;=$J$1506,IF(Sep!$E44&lt;=$L$1506,IF(ISBLANK(Sep!S44),"",Sep!S44),""),"")))</f>
        <v/>
      </c>
      <c r="G1289" s="308" t="str">
        <f t="shared" ref="G1289:G1318" si="82">IF(ISNUMBER(F1289),IF(F1289=0,"",IF(E1289=0,"",F1289/E1289)),"")</f>
        <v/>
      </c>
      <c r="H1289" s="309" t="str">
        <f t="shared" ref="H1289:H1318" si="83">IF(ISNUMBER(G1289),IF(G1289=0,"",IF(F1289=0,"",E1289/F1289/24)),"")</f>
        <v/>
      </c>
      <c r="I1289" s="310" t="str">
        <f>IF(ISBLANK($J$1506),"",IF(ISBLANK($L$1506),"",IF(Sep!$E44&gt;=$J$1506,IF(Sep!$E44&lt;=$L$1506,COUNTIF(Sep!L44:L44,"&gt;=0"),""),"")))</f>
        <v/>
      </c>
      <c r="J1289" s="300"/>
      <c r="K1289" s="300"/>
      <c r="L1289" s="300"/>
      <c r="M1289" s="302"/>
    </row>
    <row r="1290" spans="1:13" ht="9.9499999999999993" hidden="1" customHeight="1" x14ac:dyDescent="0.2">
      <c r="A1290" s="301"/>
      <c r="B1290" s="300"/>
      <c r="C1290" s="305" t="str">
        <f>IF(ISBLANK($J$1506),"",IF(ISBLANK($L$1506),"",IF(Sep!$E45&gt;=$J$1506,IF(Sep!$E45&lt;=$L$1506,IF(ISBLANK(Sep!G45),"",Sep!G45),""),"")))</f>
        <v/>
      </c>
      <c r="D1290" s="305"/>
      <c r="E1290" s="305" t="str">
        <f>IF(ISBLANK($J$1506),"",IF(ISBLANK($L$1506),"",IF(Sep!$E45&gt;=$J$1506,IF(Sep!$E45&lt;=$L$1506,IF(ISBLANK(Sep!R45),"",Sep!R45),""),"")))</f>
        <v/>
      </c>
      <c r="F1290" s="307" t="str">
        <f>IF(ISBLANK($J$1506),"",IF(ISBLANK($L$1506),"",IF(Sep!$E45&gt;=$J$1506,IF(Sep!$E45&lt;=$L$1506,IF(ISBLANK(Sep!S45),"",Sep!S45),""),"")))</f>
        <v/>
      </c>
      <c r="G1290" s="308" t="str">
        <f t="shared" si="82"/>
        <v/>
      </c>
      <c r="H1290" s="309" t="str">
        <f t="shared" si="83"/>
        <v/>
      </c>
      <c r="I1290" s="310" t="str">
        <f>IF(ISBLANK($J$1506),"",IF(ISBLANK($L$1506),"",IF(Sep!$E45&gt;=$J$1506,IF(Sep!$E45&lt;=$L$1506,COUNTIF(Sep!L45:L45,"&gt;=0"),""),"")))</f>
        <v/>
      </c>
      <c r="J1290" s="300"/>
      <c r="K1290" s="300"/>
      <c r="L1290" s="300"/>
      <c r="M1290" s="302"/>
    </row>
    <row r="1291" spans="1:13" ht="9.9499999999999993" hidden="1" customHeight="1" x14ac:dyDescent="0.2">
      <c r="A1291" s="301"/>
      <c r="B1291" s="300"/>
      <c r="C1291" s="305" t="str">
        <f>IF(ISBLANK($J$1506),"",IF(ISBLANK($L$1506),"",IF(Sep!$E46&gt;=$J$1506,IF(Sep!$E46&lt;=$L$1506,IF(ISBLANK(Sep!G46),"",Sep!G46),""),"")))</f>
        <v/>
      </c>
      <c r="D1291" s="305"/>
      <c r="E1291" s="305" t="str">
        <f>IF(ISBLANK($J$1506),"",IF(ISBLANK($L$1506),"",IF(Sep!$E46&gt;=$J$1506,IF(Sep!$E46&lt;=$L$1506,IF(ISBLANK(Sep!R46),"",Sep!R46),""),"")))</f>
        <v/>
      </c>
      <c r="F1291" s="307" t="str">
        <f>IF(ISBLANK($J$1506),"",IF(ISBLANK($L$1506),"",IF(Sep!$E46&gt;=$J$1506,IF(Sep!$E46&lt;=$L$1506,IF(ISBLANK(Sep!S46),"",Sep!S46),""),"")))</f>
        <v/>
      </c>
      <c r="G1291" s="308" t="str">
        <f t="shared" si="82"/>
        <v/>
      </c>
      <c r="H1291" s="309" t="str">
        <f t="shared" si="83"/>
        <v/>
      </c>
      <c r="I1291" s="310" t="str">
        <f>IF(ISBLANK($J$1506),"",IF(ISBLANK($L$1506),"",IF(Sep!$E46&gt;=$J$1506,IF(Sep!$E46&lt;=$L$1506,COUNTIF(Sep!L46:L46,"&gt;=0"),""),"")))</f>
        <v/>
      </c>
      <c r="J1291" s="300"/>
      <c r="K1291" s="300"/>
      <c r="L1291" s="300"/>
      <c r="M1291" s="302"/>
    </row>
    <row r="1292" spans="1:13" ht="9.9499999999999993" hidden="1" customHeight="1" x14ac:dyDescent="0.2">
      <c r="A1292" s="301"/>
      <c r="B1292" s="300"/>
      <c r="C1292" s="305" t="str">
        <f>IF(ISBLANK($J$1506),"",IF(ISBLANK($L$1506),"",IF(Sep!$E47&gt;=$J$1506,IF(Sep!$E47&lt;=$L$1506,IF(ISBLANK(Sep!G47),"",Sep!G47),""),"")))</f>
        <v/>
      </c>
      <c r="D1292" s="305"/>
      <c r="E1292" s="305" t="str">
        <f>IF(ISBLANK($J$1506),"",IF(ISBLANK($L$1506),"",IF(Sep!$E47&gt;=$J$1506,IF(Sep!$E47&lt;=$L$1506,IF(ISBLANK(Sep!R47),"",Sep!R47),""),"")))</f>
        <v/>
      </c>
      <c r="F1292" s="307" t="str">
        <f>IF(ISBLANK($J$1506),"",IF(ISBLANK($L$1506),"",IF(Sep!$E47&gt;=$J$1506,IF(Sep!$E47&lt;=$L$1506,IF(ISBLANK(Sep!S47),"",Sep!S47),""),"")))</f>
        <v/>
      </c>
      <c r="G1292" s="308" t="str">
        <f t="shared" si="82"/>
        <v/>
      </c>
      <c r="H1292" s="309" t="str">
        <f t="shared" si="83"/>
        <v/>
      </c>
      <c r="I1292" s="310" t="str">
        <f>IF(ISBLANK($J$1506),"",IF(ISBLANK($L$1506),"",IF(Sep!$E47&gt;=$J$1506,IF(Sep!$E47&lt;=$L$1506,COUNTIF(Sep!L47:L47,"&gt;=0"),""),"")))</f>
        <v/>
      </c>
      <c r="J1292" s="300"/>
      <c r="K1292" s="300"/>
      <c r="L1292" s="300"/>
      <c r="M1292" s="302"/>
    </row>
    <row r="1293" spans="1:13" ht="9.9499999999999993" hidden="1" customHeight="1" x14ac:dyDescent="0.2">
      <c r="A1293" s="301"/>
      <c r="B1293" s="300"/>
      <c r="C1293" s="305" t="str">
        <f>IF(ISBLANK($J$1506),"",IF(ISBLANK($L$1506),"",IF(Sep!$E48&gt;=$J$1506,IF(Sep!$E48&lt;=$L$1506,IF(ISBLANK(Sep!G48),"",Sep!G48),""),"")))</f>
        <v/>
      </c>
      <c r="D1293" s="305"/>
      <c r="E1293" s="305" t="str">
        <f>IF(ISBLANK($J$1506),"",IF(ISBLANK($L$1506),"",IF(Sep!$E48&gt;=$J$1506,IF(Sep!$E48&lt;=$L$1506,IF(ISBLANK(Sep!R48),"",Sep!R48),""),"")))</f>
        <v/>
      </c>
      <c r="F1293" s="307" t="str">
        <f>IF(ISBLANK($J$1506),"",IF(ISBLANK($L$1506),"",IF(Sep!$E48&gt;=$J$1506,IF(Sep!$E48&lt;=$L$1506,IF(ISBLANK(Sep!S48),"",Sep!S48),""),"")))</f>
        <v/>
      </c>
      <c r="G1293" s="308" t="str">
        <f t="shared" si="82"/>
        <v/>
      </c>
      <c r="H1293" s="309" t="str">
        <f t="shared" si="83"/>
        <v/>
      </c>
      <c r="I1293" s="310" t="str">
        <f>IF(ISBLANK($J$1506),"",IF(ISBLANK($L$1506),"",IF(Sep!$E48&gt;=$J$1506,IF(Sep!$E48&lt;=$L$1506,COUNTIF(Sep!L48:L48,"&gt;=0"),""),"")))</f>
        <v/>
      </c>
      <c r="J1293" s="300"/>
      <c r="K1293" s="300"/>
      <c r="L1293" s="300"/>
      <c r="M1293" s="302"/>
    </row>
    <row r="1294" spans="1:13" ht="9.9499999999999993" hidden="1" customHeight="1" x14ac:dyDescent="0.2">
      <c r="A1294" s="301"/>
      <c r="B1294" s="300"/>
      <c r="C1294" s="305" t="str">
        <f>IF(ISBLANK($J$1506),"",IF(ISBLANK($L$1506),"",IF(Sep!$E49&gt;=$J$1506,IF(Sep!$E49&lt;=$L$1506,IF(ISBLANK(Sep!G49),"",Sep!G49),""),"")))</f>
        <v/>
      </c>
      <c r="D1294" s="305"/>
      <c r="E1294" s="305" t="str">
        <f>IF(ISBLANK($J$1506),"",IF(ISBLANK($L$1506),"",IF(Sep!$E49&gt;=$J$1506,IF(Sep!$E49&lt;=$L$1506,IF(ISBLANK(Sep!R49),"",Sep!R49),""),"")))</f>
        <v/>
      </c>
      <c r="F1294" s="307" t="str">
        <f>IF(ISBLANK($J$1506),"",IF(ISBLANK($L$1506),"",IF(Sep!$E49&gt;=$J$1506,IF(Sep!$E49&lt;=$L$1506,IF(ISBLANK(Sep!S49),"",Sep!S49),""),"")))</f>
        <v/>
      </c>
      <c r="G1294" s="308" t="str">
        <f t="shared" si="82"/>
        <v/>
      </c>
      <c r="H1294" s="309" t="str">
        <f t="shared" si="83"/>
        <v/>
      </c>
      <c r="I1294" s="310" t="str">
        <f>IF(ISBLANK($J$1506),"",IF(ISBLANK($L$1506),"",IF(Sep!$E49&gt;=$J$1506,IF(Sep!$E49&lt;=$L$1506,COUNTIF(Sep!L49:L49,"&gt;=0"),""),"")))</f>
        <v/>
      </c>
      <c r="J1294" s="300"/>
      <c r="K1294" s="300"/>
      <c r="L1294" s="300"/>
      <c r="M1294" s="302"/>
    </row>
    <row r="1295" spans="1:13" ht="9.9499999999999993" hidden="1" customHeight="1" x14ac:dyDescent="0.2">
      <c r="A1295" s="301"/>
      <c r="B1295" s="300"/>
      <c r="C1295" s="305" t="str">
        <f>IF(ISBLANK($J$1506),"",IF(ISBLANK($L$1506),"",IF(Sep!$E50&gt;=$J$1506,IF(Sep!$E50&lt;=$L$1506,IF(ISBLANK(Sep!G50),"",Sep!G50),""),"")))</f>
        <v/>
      </c>
      <c r="D1295" s="305"/>
      <c r="E1295" s="305" t="str">
        <f>IF(ISBLANK($J$1506),"",IF(ISBLANK($L$1506),"",IF(Sep!$E50&gt;=$J$1506,IF(Sep!$E50&lt;=$L$1506,IF(ISBLANK(Sep!R50),"",Sep!R50),""),"")))</f>
        <v/>
      </c>
      <c r="F1295" s="307" t="str">
        <f>IF(ISBLANK($J$1506),"",IF(ISBLANK($L$1506),"",IF(Sep!$E50&gt;=$J$1506,IF(Sep!$E50&lt;=$L$1506,IF(ISBLANK(Sep!S50),"",Sep!S50),""),"")))</f>
        <v/>
      </c>
      <c r="G1295" s="308" t="str">
        <f t="shared" si="82"/>
        <v/>
      </c>
      <c r="H1295" s="309" t="str">
        <f t="shared" si="83"/>
        <v/>
      </c>
      <c r="I1295" s="310" t="str">
        <f>IF(ISBLANK($J$1506),"",IF(ISBLANK($L$1506),"",IF(Sep!$E50&gt;=$J$1506,IF(Sep!$E50&lt;=$L$1506,COUNTIF(Sep!L50:L50,"&gt;=0"),""),"")))</f>
        <v/>
      </c>
      <c r="J1295" s="300"/>
      <c r="K1295" s="300"/>
      <c r="L1295" s="300"/>
      <c r="M1295" s="302"/>
    </row>
    <row r="1296" spans="1:13" ht="9.9499999999999993" hidden="1" customHeight="1" x14ac:dyDescent="0.2">
      <c r="A1296" s="301"/>
      <c r="B1296" s="300"/>
      <c r="C1296" s="305" t="str">
        <f>IF(ISBLANK($J$1506),"",IF(ISBLANK($L$1506),"",IF(Sep!$E51&gt;=$J$1506,IF(Sep!$E51&lt;=$L$1506,IF(ISBLANK(Sep!G51),"",Sep!G51),""),"")))</f>
        <v/>
      </c>
      <c r="D1296" s="305"/>
      <c r="E1296" s="305" t="str">
        <f>IF(ISBLANK($J$1506),"",IF(ISBLANK($L$1506),"",IF(Sep!$E51&gt;=$J$1506,IF(Sep!$E51&lt;=$L$1506,IF(ISBLANK(Sep!R51),"",Sep!R51),""),"")))</f>
        <v/>
      </c>
      <c r="F1296" s="307" t="str">
        <f>IF(ISBLANK($J$1506),"",IF(ISBLANK($L$1506),"",IF(Sep!$E51&gt;=$J$1506,IF(Sep!$E51&lt;=$L$1506,IF(ISBLANK(Sep!S51),"",Sep!S51),""),"")))</f>
        <v/>
      </c>
      <c r="G1296" s="308" t="str">
        <f t="shared" si="82"/>
        <v/>
      </c>
      <c r="H1296" s="309" t="str">
        <f t="shared" si="83"/>
        <v/>
      </c>
      <c r="I1296" s="310" t="str">
        <f>IF(ISBLANK($J$1506),"",IF(ISBLANK($L$1506),"",IF(Sep!$E51&gt;=$J$1506,IF(Sep!$E51&lt;=$L$1506,COUNTIF(Sep!L51:L51,"&gt;=0"),""),"")))</f>
        <v/>
      </c>
      <c r="J1296" s="300"/>
      <c r="K1296" s="300"/>
      <c r="L1296" s="300"/>
      <c r="M1296" s="302"/>
    </row>
    <row r="1297" spans="1:13" ht="9.9499999999999993" hidden="1" customHeight="1" x14ac:dyDescent="0.2">
      <c r="A1297" s="301"/>
      <c r="B1297" s="300"/>
      <c r="C1297" s="305" t="str">
        <f>IF(ISBLANK($J$1506),"",IF(ISBLANK($L$1506),"",IF(Sep!$E52&gt;=$J$1506,IF(Sep!$E52&lt;=$L$1506,IF(ISBLANK(Sep!G52),"",Sep!G52),""),"")))</f>
        <v/>
      </c>
      <c r="D1297" s="305"/>
      <c r="E1297" s="305" t="str">
        <f>IF(ISBLANK($J$1506),"",IF(ISBLANK($L$1506),"",IF(Sep!$E52&gt;=$J$1506,IF(Sep!$E52&lt;=$L$1506,IF(ISBLANK(Sep!R52),"",Sep!R52),""),"")))</f>
        <v/>
      </c>
      <c r="F1297" s="307" t="str">
        <f>IF(ISBLANK($J$1506),"",IF(ISBLANK($L$1506),"",IF(Sep!$E52&gt;=$J$1506,IF(Sep!$E52&lt;=$L$1506,IF(ISBLANK(Sep!S52),"",Sep!S52),""),"")))</f>
        <v/>
      </c>
      <c r="G1297" s="308" t="str">
        <f t="shared" si="82"/>
        <v/>
      </c>
      <c r="H1297" s="309" t="str">
        <f t="shared" si="83"/>
        <v/>
      </c>
      <c r="I1297" s="310" t="str">
        <f>IF(ISBLANK($J$1506),"",IF(ISBLANK($L$1506),"",IF(Sep!$E52&gt;=$J$1506,IF(Sep!$E52&lt;=$L$1506,COUNTIF(Sep!L52:L52,"&gt;=0"),""),"")))</f>
        <v/>
      </c>
      <c r="J1297" s="300"/>
      <c r="K1297" s="300"/>
      <c r="L1297" s="300"/>
      <c r="M1297" s="302"/>
    </row>
    <row r="1298" spans="1:13" ht="9.9499999999999993" hidden="1" customHeight="1" x14ac:dyDescent="0.2">
      <c r="A1298" s="301"/>
      <c r="B1298" s="300"/>
      <c r="C1298" s="305" t="str">
        <f>IF(ISBLANK($J$1506),"",IF(ISBLANK($L$1506),"",IF(Sep!$E53&gt;=$J$1506,IF(Sep!$E53&lt;=$L$1506,IF(ISBLANK(Sep!G53),"",Sep!G53),""),"")))</f>
        <v/>
      </c>
      <c r="D1298" s="305"/>
      <c r="E1298" s="305" t="str">
        <f>IF(ISBLANK($J$1506),"",IF(ISBLANK($L$1506),"",IF(Sep!$E53&gt;=$J$1506,IF(Sep!$E53&lt;=$L$1506,IF(ISBLANK(Sep!R53),"",Sep!R53),""),"")))</f>
        <v/>
      </c>
      <c r="F1298" s="307" t="str">
        <f>IF(ISBLANK($J$1506),"",IF(ISBLANK($L$1506),"",IF(Sep!$E53&gt;=$J$1506,IF(Sep!$E53&lt;=$L$1506,IF(ISBLANK(Sep!S53),"",Sep!S53),""),"")))</f>
        <v/>
      </c>
      <c r="G1298" s="308" t="str">
        <f t="shared" si="82"/>
        <v/>
      </c>
      <c r="H1298" s="309" t="str">
        <f t="shared" si="83"/>
        <v/>
      </c>
      <c r="I1298" s="310" t="str">
        <f>IF(ISBLANK($J$1506),"",IF(ISBLANK($L$1506),"",IF(Sep!$E53&gt;=$J$1506,IF(Sep!$E53&lt;=$L$1506,COUNTIF(Sep!L53:L53,"&gt;=0"),""),"")))</f>
        <v/>
      </c>
      <c r="J1298" s="300"/>
      <c r="K1298" s="300"/>
      <c r="L1298" s="300"/>
      <c r="M1298" s="302"/>
    </row>
    <row r="1299" spans="1:13" ht="9.9499999999999993" hidden="1" customHeight="1" x14ac:dyDescent="0.2">
      <c r="A1299" s="301"/>
      <c r="B1299" s="300"/>
      <c r="C1299" s="305" t="str">
        <f>IF(ISBLANK($J$1506),"",IF(ISBLANK($L$1506),"",IF(Sep!$E54&gt;=$J$1506,IF(Sep!$E54&lt;=$L$1506,IF(ISBLANK(Sep!G54),"",Sep!G54),""),"")))</f>
        <v/>
      </c>
      <c r="D1299" s="305"/>
      <c r="E1299" s="305" t="str">
        <f>IF(ISBLANK($J$1506),"",IF(ISBLANK($L$1506),"",IF(Sep!$E54&gt;=$J$1506,IF(Sep!$E54&lt;=$L$1506,IF(ISBLANK(Sep!R54),"",Sep!R54),""),"")))</f>
        <v/>
      </c>
      <c r="F1299" s="307" t="str">
        <f>IF(ISBLANK($J$1506),"",IF(ISBLANK($L$1506),"",IF(Sep!$E54&gt;=$J$1506,IF(Sep!$E54&lt;=$L$1506,IF(ISBLANK(Sep!S54),"",Sep!S54),""),"")))</f>
        <v/>
      </c>
      <c r="G1299" s="308" t="str">
        <f t="shared" si="82"/>
        <v/>
      </c>
      <c r="H1299" s="309" t="str">
        <f t="shared" si="83"/>
        <v/>
      </c>
      <c r="I1299" s="310" t="str">
        <f>IF(ISBLANK($J$1506),"",IF(ISBLANK($L$1506),"",IF(Sep!$E54&gt;=$J$1506,IF(Sep!$E54&lt;=$L$1506,COUNTIF(Sep!L54:L54,"&gt;=0"),""),"")))</f>
        <v/>
      </c>
      <c r="J1299" s="300"/>
      <c r="K1299" s="300"/>
      <c r="L1299" s="300"/>
      <c r="M1299" s="302"/>
    </row>
    <row r="1300" spans="1:13" ht="9.9499999999999993" hidden="1" customHeight="1" x14ac:dyDescent="0.2">
      <c r="A1300" s="301"/>
      <c r="B1300" s="300"/>
      <c r="C1300" s="305" t="str">
        <f>IF(ISBLANK($J$1506),"",IF(ISBLANK($L$1506),"",IF(Sep!$E55&gt;=$J$1506,IF(Sep!$E55&lt;=$L$1506,IF(ISBLANK(Sep!G55),"",Sep!G55),""),"")))</f>
        <v/>
      </c>
      <c r="D1300" s="305"/>
      <c r="E1300" s="305" t="str">
        <f>IF(ISBLANK($J$1506),"",IF(ISBLANK($L$1506),"",IF(Sep!$E55&gt;=$J$1506,IF(Sep!$E55&lt;=$L$1506,IF(ISBLANK(Sep!R55),"",Sep!R55),""),"")))</f>
        <v/>
      </c>
      <c r="F1300" s="307" t="str">
        <f>IF(ISBLANK($J$1506),"",IF(ISBLANK($L$1506),"",IF(Sep!$E55&gt;=$J$1506,IF(Sep!$E55&lt;=$L$1506,IF(ISBLANK(Sep!S55),"",Sep!S55),""),"")))</f>
        <v/>
      </c>
      <c r="G1300" s="308" t="str">
        <f t="shared" si="82"/>
        <v/>
      </c>
      <c r="H1300" s="309" t="str">
        <f t="shared" si="83"/>
        <v/>
      </c>
      <c r="I1300" s="310" t="str">
        <f>IF(ISBLANK($J$1506),"",IF(ISBLANK($L$1506),"",IF(Sep!$E55&gt;=$J$1506,IF(Sep!$E55&lt;=$L$1506,COUNTIF(Sep!L55:L55,"&gt;=0"),""),"")))</f>
        <v/>
      </c>
      <c r="J1300" s="300"/>
      <c r="K1300" s="300"/>
      <c r="L1300" s="300"/>
      <c r="M1300" s="302"/>
    </row>
    <row r="1301" spans="1:13" ht="9.9499999999999993" hidden="1" customHeight="1" x14ac:dyDescent="0.2">
      <c r="A1301" s="301"/>
      <c r="B1301" s="300"/>
      <c r="C1301" s="305" t="str">
        <f>IF(ISBLANK($J$1506),"",IF(ISBLANK($L$1506),"",IF(Sep!$E56&gt;=$J$1506,IF(Sep!$E56&lt;=$L$1506,IF(ISBLANK(Sep!G56),"",Sep!G56),""),"")))</f>
        <v/>
      </c>
      <c r="D1301" s="305"/>
      <c r="E1301" s="305" t="str">
        <f>IF(ISBLANK($J$1506),"",IF(ISBLANK($L$1506),"",IF(Sep!$E56&gt;=$J$1506,IF(Sep!$E56&lt;=$L$1506,IF(ISBLANK(Sep!R56),"",Sep!R56),""),"")))</f>
        <v/>
      </c>
      <c r="F1301" s="307" t="str">
        <f>IF(ISBLANK($J$1506),"",IF(ISBLANK($L$1506),"",IF(Sep!$E56&gt;=$J$1506,IF(Sep!$E56&lt;=$L$1506,IF(ISBLANK(Sep!S56),"",Sep!S56),""),"")))</f>
        <v/>
      </c>
      <c r="G1301" s="308" t="str">
        <f t="shared" si="82"/>
        <v/>
      </c>
      <c r="H1301" s="309" t="str">
        <f t="shared" si="83"/>
        <v/>
      </c>
      <c r="I1301" s="310" t="str">
        <f>IF(ISBLANK($J$1506),"",IF(ISBLANK($L$1506),"",IF(Sep!$E56&gt;=$J$1506,IF(Sep!$E56&lt;=$L$1506,COUNTIF(Sep!L56:L56,"&gt;=0"),""),"")))</f>
        <v/>
      </c>
      <c r="J1301" s="300"/>
      <c r="K1301" s="300"/>
      <c r="L1301" s="300"/>
      <c r="M1301" s="302"/>
    </row>
    <row r="1302" spans="1:13" ht="9.9499999999999993" hidden="1" customHeight="1" x14ac:dyDescent="0.2">
      <c r="A1302" s="301"/>
      <c r="B1302" s="300"/>
      <c r="C1302" s="305" t="str">
        <f>IF(ISBLANK($J$1506),"",IF(ISBLANK($L$1506),"",IF(Sep!$E57&gt;=$J$1506,IF(Sep!$E57&lt;=$L$1506,IF(ISBLANK(Sep!G57),"",Sep!G57),""),"")))</f>
        <v/>
      </c>
      <c r="D1302" s="305"/>
      <c r="E1302" s="305" t="str">
        <f>IF(ISBLANK($J$1506),"",IF(ISBLANK($L$1506),"",IF(Sep!$E57&gt;=$J$1506,IF(Sep!$E57&lt;=$L$1506,IF(ISBLANK(Sep!R57),"",Sep!R57),""),"")))</f>
        <v/>
      </c>
      <c r="F1302" s="307" t="str">
        <f>IF(ISBLANK($J$1506),"",IF(ISBLANK($L$1506),"",IF(Sep!$E57&gt;=$J$1506,IF(Sep!$E57&lt;=$L$1506,IF(ISBLANK(Sep!S57),"",Sep!S57),""),"")))</f>
        <v/>
      </c>
      <c r="G1302" s="308" t="str">
        <f t="shared" si="82"/>
        <v/>
      </c>
      <c r="H1302" s="309" t="str">
        <f t="shared" si="83"/>
        <v/>
      </c>
      <c r="I1302" s="310" t="str">
        <f>IF(ISBLANK($J$1506),"",IF(ISBLANK($L$1506),"",IF(Sep!$E57&gt;=$J$1506,IF(Sep!$E57&lt;=$L$1506,COUNTIF(Sep!L57:L57,"&gt;=0"),""),"")))</f>
        <v/>
      </c>
      <c r="J1302" s="300"/>
      <c r="K1302" s="300"/>
      <c r="L1302" s="300"/>
      <c r="M1302" s="302"/>
    </row>
    <row r="1303" spans="1:13" ht="9.9499999999999993" hidden="1" customHeight="1" x14ac:dyDescent="0.2">
      <c r="A1303" s="301"/>
      <c r="B1303" s="300"/>
      <c r="C1303" s="305" t="str">
        <f>IF(ISBLANK($J$1506),"",IF(ISBLANK($L$1506),"",IF(Sep!$E58&gt;=$J$1506,IF(Sep!$E58&lt;=$L$1506,IF(ISBLANK(Sep!G58),"",Sep!G58),""),"")))</f>
        <v/>
      </c>
      <c r="D1303" s="305"/>
      <c r="E1303" s="305" t="str">
        <f>IF(ISBLANK($J$1506),"",IF(ISBLANK($L$1506),"",IF(Sep!$E58&gt;=$J$1506,IF(Sep!$E58&lt;=$L$1506,IF(ISBLANK(Sep!R58),"",Sep!R58),""),"")))</f>
        <v/>
      </c>
      <c r="F1303" s="307" t="str">
        <f>IF(ISBLANK($J$1506),"",IF(ISBLANK($L$1506),"",IF(Sep!$E58&gt;=$J$1506,IF(Sep!$E58&lt;=$L$1506,IF(ISBLANK(Sep!S58),"",Sep!S58),""),"")))</f>
        <v/>
      </c>
      <c r="G1303" s="308" t="str">
        <f t="shared" si="82"/>
        <v/>
      </c>
      <c r="H1303" s="309" t="str">
        <f t="shared" si="83"/>
        <v/>
      </c>
      <c r="I1303" s="310" t="str">
        <f>IF(ISBLANK($J$1506),"",IF(ISBLANK($L$1506),"",IF(Sep!$E58&gt;=$J$1506,IF(Sep!$E58&lt;=$L$1506,COUNTIF(Sep!L58:L58,"&gt;=0"),""),"")))</f>
        <v/>
      </c>
      <c r="J1303" s="300"/>
      <c r="K1303" s="300"/>
      <c r="L1303" s="300"/>
      <c r="M1303" s="302"/>
    </row>
    <row r="1304" spans="1:13" ht="9.9499999999999993" hidden="1" customHeight="1" x14ac:dyDescent="0.2">
      <c r="A1304" s="301"/>
      <c r="B1304" s="300"/>
      <c r="C1304" s="305" t="str">
        <f>IF(ISBLANK($J$1506),"",IF(ISBLANK($L$1506),"",IF(Sep!$E59&gt;=$J$1506,IF(Sep!$E59&lt;=$L$1506,IF(ISBLANK(Sep!G59),"",Sep!G59),""),"")))</f>
        <v/>
      </c>
      <c r="D1304" s="305"/>
      <c r="E1304" s="305" t="str">
        <f>IF(ISBLANK($J$1506),"",IF(ISBLANK($L$1506),"",IF(Sep!$E59&gt;=$J$1506,IF(Sep!$E59&lt;=$L$1506,IF(ISBLANK(Sep!R59),"",Sep!R59),""),"")))</f>
        <v/>
      </c>
      <c r="F1304" s="307" t="str">
        <f>IF(ISBLANK($J$1506),"",IF(ISBLANK($L$1506),"",IF(Sep!$E59&gt;=$J$1506,IF(Sep!$E59&lt;=$L$1506,IF(ISBLANK(Sep!S59),"",Sep!S59),""),"")))</f>
        <v/>
      </c>
      <c r="G1304" s="308" t="str">
        <f t="shared" si="82"/>
        <v/>
      </c>
      <c r="H1304" s="309" t="str">
        <f t="shared" si="83"/>
        <v/>
      </c>
      <c r="I1304" s="310" t="str">
        <f>IF(ISBLANK($J$1506),"",IF(ISBLANK($L$1506),"",IF(Sep!$E59&gt;=$J$1506,IF(Sep!$E59&lt;=$L$1506,COUNTIF(Sep!L59:L59,"&gt;=0"),""),"")))</f>
        <v/>
      </c>
      <c r="J1304" s="300"/>
      <c r="K1304" s="300"/>
      <c r="L1304" s="300"/>
      <c r="M1304" s="302"/>
    </row>
    <row r="1305" spans="1:13" ht="9.9499999999999993" hidden="1" customHeight="1" x14ac:dyDescent="0.2">
      <c r="A1305" s="301"/>
      <c r="B1305" s="300"/>
      <c r="C1305" s="305" t="str">
        <f>IF(ISBLANK($J$1506),"",IF(ISBLANK($L$1506),"",IF(Sep!$E60&gt;=$J$1506,IF(Sep!$E60&lt;=$L$1506,IF(ISBLANK(Sep!G60),"",Sep!G60),""),"")))</f>
        <v/>
      </c>
      <c r="D1305" s="305"/>
      <c r="E1305" s="305" t="str">
        <f>IF(ISBLANK($J$1506),"",IF(ISBLANK($L$1506),"",IF(Sep!$E60&gt;=$J$1506,IF(Sep!$E60&lt;=$L$1506,IF(ISBLANK(Sep!R60),"",Sep!R60),""),"")))</f>
        <v/>
      </c>
      <c r="F1305" s="307" t="str">
        <f>IF(ISBLANK($J$1506),"",IF(ISBLANK($L$1506),"",IF(Sep!$E60&gt;=$J$1506,IF(Sep!$E60&lt;=$L$1506,IF(ISBLANK(Sep!S60),"",Sep!S60),""),"")))</f>
        <v/>
      </c>
      <c r="G1305" s="308" t="str">
        <f t="shared" si="82"/>
        <v/>
      </c>
      <c r="H1305" s="309" t="str">
        <f t="shared" si="83"/>
        <v/>
      </c>
      <c r="I1305" s="310" t="str">
        <f>IF(ISBLANK($J$1506),"",IF(ISBLANK($L$1506),"",IF(Sep!$E60&gt;=$J$1506,IF(Sep!$E60&lt;=$L$1506,COUNTIF(Sep!L60:L60,"&gt;=0"),""),"")))</f>
        <v/>
      </c>
      <c r="J1305" s="300"/>
      <c r="K1305" s="300"/>
      <c r="L1305" s="300"/>
      <c r="M1305" s="302"/>
    </row>
    <row r="1306" spans="1:13" ht="9.9499999999999993" hidden="1" customHeight="1" x14ac:dyDescent="0.2">
      <c r="A1306" s="301"/>
      <c r="B1306" s="300"/>
      <c r="C1306" s="305" t="str">
        <f>IF(ISBLANK($J$1506),"",IF(ISBLANK($L$1506),"",IF(Sep!$E61&gt;=$J$1506,IF(Sep!$E61&lt;=$L$1506,IF(ISBLANK(Sep!G61),"",Sep!G61),""),"")))</f>
        <v/>
      </c>
      <c r="D1306" s="305"/>
      <c r="E1306" s="305" t="str">
        <f>IF(ISBLANK($J$1506),"",IF(ISBLANK($L$1506),"",IF(Sep!$E61&gt;=$J$1506,IF(Sep!$E61&lt;=$L$1506,IF(ISBLANK(Sep!R61),"",Sep!R61),""),"")))</f>
        <v/>
      </c>
      <c r="F1306" s="307" t="str">
        <f>IF(ISBLANK($J$1506),"",IF(ISBLANK($L$1506),"",IF(Sep!$E61&gt;=$J$1506,IF(Sep!$E61&lt;=$L$1506,IF(ISBLANK(Sep!S61),"",Sep!S61),""),"")))</f>
        <v/>
      </c>
      <c r="G1306" s="308" t="str">
        <f t="shared" si="82"/>
        <v/>
      </c>
      <c r="H1306" s="309" t="str">
        <f t="shared" si="83"/>
        <v/>
      </c>
      <c r="I1306" s="310" t="str">
        <f>IF(ISBLANK($J$1506),"",IF(ISBLANK($L$1506),"",IF(Sep!$E61&gt;=$J$1506,IF(Sep!$E61&lt;=$L$1506,COUNTIF(Sep!L61:L61,"&gt;=0"),""),"")))</f>
        <v/>
      </c>
      <c r="J1306" s="300"/>
      <c r="K1306" s="300"/>
      <c r="L1306" s="300"/>
      <c r="M1306" s="302"/>
    </row>
    <row r="1307" spans="1:13" ht="9.9499999999999993" hidden="1" customHeight="1" x14ac:dyDescent="0.2">
      <c r="A1307" s="301"/>
      <c r="B1307" s="300"/>
      <c r="C1307" s="305" t="str">
        <f>IF(ISBLANK($J$1506),"",IF(ISBLANK($L$1506),"",IF(Sep!$E62&gt;=$J$1506,IF(Sep!$E62&lt;=$L$1506,IF(ISBLANK(Sep!G62),"",Sep!G62),""),"")))</f>
        <v/>
      </c>
      <c r="D1307" s="305"/>
      <c r="E1307" s="305" t="str">
        <f>IF(ISBLANK($J$1506),"",IF(ISBLANK($L$1506),"",IF(Sep!$E62&gt;=$J$1506,IF(Sep!$E62&lt;=$L$1506,IF(ISBLANK(Sep!R62),"",Sep!R62),""),"")))</f>
        <v/>
      </c>
      <c r="F1307" s="307" t="str">
        <f>IF(ISBLANK($J$1506),"",IF(ISBLANK($L$1506),"",IF(Sep!$E62&gt;=$J$1506,IF(Sep!$E62&lt;=$L$1506,IF(ISBLANK(Sep!S62),"",Sep!S62),""),"")))</f>
        <v/>
      </c>
      <c r="G1307" s="308" t="str">
        <f t="shared" si="82"/>
        <v/>
      </c>
      <c r="H1307" s="309" t="str">
        <f t="shared" si="83"/>
        <v/>
      </c>
      <c r="I1307" s="310" t="str">
        <f>IF(ISBLANK($J$1506),"",IF(ISBLANK($L$1506),"",IF(Sep!$E62&gt;=$J$1506,IF(Sep!$E62&lt;=$L$1506,COUNTIF(Sep!L62:L62,"&gt;=0"),""),"")))</f>
        <v/>
      </c>
      <c r="J1307" s="300"/>
      <c r="K1307" s="300"/>
      <c r="L1307" s="300"/>
      <c r="M1307" s="302"/>
    </row>
    <row r="1308" spans="1:13" ht="9.9499999999999993" hidden="1" customHeight="1" x14ac:dyDescent="0.2">
      <c r="A1308" s="301"/>
      <c r="B1308" s="300"/>
      <c r="C1308" s="305" t="str">
        <f>IF(ISBLANK($J$1506),"",IF(ISBLANK($L$1506),"",IF(Sep!$E63&gt;=$J$1506,IF(Sep!$E63&lt;=$L$1506,IF(ISBLANK(Sep!G63),"",Sep!G63),""),"")))</f>
        <v/>
      </c>
      <c r="D1308" s="305"/>
      <c r="E1308" s="305" t="str">
        <f>IF(ISBLANK($J$1506),"",IF(ISBLANK($L$1506),"",IF(Sep!$E63&gt;=$J$1506,IF(Sep!$E63&lt;=$L$1506,IF(ISBLANK(Sep!R63),"",Sep!R63),""),"")))</f>
        <v/>
      </c>
      <c r="F1308" s="307" t="str">
        <f>IF(ISBLANK($J$1506),"",IF(ISBLANK($L$1506),"",IF(Sep!$E63&gt;=$J$1506,IF(Sep!$E63&lt;=$L$1506,IF(ISBLANK(Sep!S63),"",Sep!S63),""),"")))</f>
        <v/>
      </c>
      <c r="G1308" s="308" t="str">
        <f t="shared" si="82"/>
        <v/>
      </c>
      <c r="H1308" s="309" t="str">
        <f t="shared" si="83"/>
        <v/>
      </c>
      <c r="I1308" s="310" t="str">
        <f>IF(ISBLANK($J$1506),"",IF(ISBLANK($L$1506),"",IF(Sep!$E63&gt;=$J$1506,IF(Sep!$E63&lt;=$L$1506,COUNTIF(Sep!L63:L63,"&gt;=0"),""),"")))</f>
        <v/>
      </c>
      <c r="J1308" s="300"/>
      <c r="K1308" s="300"/>
      <c r="L1308" s="300"/>
      <c r="M1308" s="302"/>
    </row>
    <row r="1309" spans="1:13" ht="9.9499999999999993" hidden="1" customHeight="1" x14ac:dyDescent="0.2">
      <c r="A1309" s="301"/>
      <c r="B1309" s="300"/>
      <c r="C1309" s="305" t="str">
        <f>IF(ISBLANK($J$1506),"",IF(ISBLANK($L$1506),"",IF(Sep!$E64&gt;=$J$1506,IF(Sep!$E64&lt;=$L$1506,IF(ISBLANK(Sep!G64),"",Sep!G64),""),"")))</f>
        <v/>
      </c>
      <c r="D1309" s="305"/>
      <c r="E1309" s="305" t="str">
        <f>IF(ISBLANK($J$1506),"",IF(ISBLANK($L$1506),"",IF(Sep!$E64&gt;=$J$1506,IF(Sep!$E64&lt;=$L$1506,IF(ISBLANK(Sep!R64),"",Sep!R64),""),"")))</f>
        <v/>
      </c>
      <c r="F1309" s="307" t="str">
        <f>IF(ISBLANK($J$1506),"",IF(ISBLANK($L$1506),"",IF(Sep!$E64&gt;=$J$1506,IF(Sep!$E64&lt;=$L$1506,IF(ISBLANK(Sep!S64),"",Sep!S64),""),"")))</f>
        <v/>
      </c>
      <c r="G1309" s="308" t="str">
        <f t="shared" si="82"/>
        <v/>
      </c>
      <c r="H1309" s="309" t="str">
        <f t="shared" si="83"/>
        <v/>
      </c>
      <c r="I1309" s="310" t="str">
        <f>IF(ISBLANK($J$1506),"",IF(ISBLANK($L$1506),"",IF(Sep!$E64&gt;=$J$1506,IF(Sep!$E64&lt;=$L$1506,COUNTIF(Sep!L64:L64,"&gt;=0"),""),"")))</f>
        <v/>
      </c>
      <c r="J1309" s="300"/>
      <c r="K1309" s="300"/>
      <c r="L1309" s="300"/>
      <c r="M1309" s="302"/>
    </row>
    <row r="1310" spans="1:13" ht="9.9499999999999993" hidden="1" customHeight="1" x14ac:dyDescent="0.2">
      <c r="A1310" s="301"/>
      <c r="B1310" s="300"/>
      <c r="C1310" s="305" t="str">
        <f>IF(ISBLANK($J$1506),"",IF(ISBLANK($L$1506),"",IF(Sep!$E65&gt;=$J$1506,IF(Sep!$E65&lt;=$L$1506,IF(ISBLANK(Sep!G65),"",Sep!G65),""),"")))</f>
        <v/>
      </c>
      <c r="D1310" s="305"/>
      <c r="E1310" s="305" t="str">
        <f>IF(ISBLANK($J$1506),"",IF(ISBLANK($L$1506),"",IF(Sep!$E65&gt;=$J$1506,IF(Sep!$E65&lt;=$L$1506,IF(ISBLANK(Sep!R65),"",Sep!R65),""),"")))</f>
        <v/>
      </c>
      <c r="F1310" s="307" t="str">
        <f>IF(ISBLANK($J$1506),"",IF(ISBLANK($L$1506),"",IF(Sep!$E65&gt;=$J$1506,IF(Sep!$E65&lt;=$L$1506,IF(ISBLANK(Sep!S65),"",Sep!S65),""),"")))</f>
        <v/>
      </c>
      <c r="G1310" s="308" t="str">
        <f t="shared" si="82"/>
        <v/>
      </c>
      <c r="H1310" s="309" t="str">
        <f t="shared" si="83"/>
        <v/>
      </c>
      <c r="I1310" s="310" t="str">
        <f>IF(ISBLANK($J$1506),"",IF(ISBLANK($L$1506),"",IF(Sep!$E65&gt;=$J$1506,IF(Sep!$E65&lt;=$L$1506,COUNTIF(Sep!L65:L65,"&gt;=0"),""),"")))</f>
        <v/>
      </c>
      <c r="J1310" s="300"/>
      <c r="K1310" s="300"/>
      <c r="L1310" s="300"/>
      <c r="M1310" s="302"/>
    </row>
    <row r="1311" spans="1:13" ht="9.9499999999999993" hidden="1" customHeight="1" x14ac:dyDescent="0.2">
      <c r="A1311" s="301"/>
      <c r="B1311" s="300"/>
      <c r="C1311" s="305" t="str">
        <f>IF(ISBLANK($J$1506),"",IF(ISBLANK($L$1506),"",IF(Sep!$E66&gt;=$J$1506,IF(Sep!$E66&lt;=$L$1506,IF(ISBLANK(Sep!G66),"",Sep!G66),""),"")))</f>
        <v/>
      </c>
      <c r="D1311" s="305"/>
      <c r="E1311" s="305" t="str">
        <f>IF(ISBLANK($J$1506),"",IF(ISBLANK($L$1506),"",IF(Sep!$E66&gt;=$J$1506,IF(Sep!$E66&lt;=$L$1506,IF(ISBLANK(Sep!R66),"",Sep!R66),""),"")))</f>
        <v/>
      </c>
      <c r="F1311" s="307" t="str">
        <f>IF(ISBLANK($J$1506),"",IF(ISBLANK($L$1506),"",IF(Sep!$E66&gt;=$J$1506,IF(Sep!$E66&lt;=$L$1506,IF(ISBLANK(Sep!S66),"",Sep!S66),""),"")))</f>
        <v/>
      </c>
      <c r="G1311" s="308" t="str">
        <f t="shared" si="82"/>
        <v/>
      </c>
      <c r="H1311" s="309" t="str">
        <f t="shared" si="83"/>
        <v/>
      </c>
      <c r="I1311" s="310" t="str">
        <f>IF(ISBLANK($J$1506),"",IF(ISBLANK($L$1506),"",IF(Sep!$E66&gt;=$J$1506,IF(Sep!$E66&lt;=$L$1506,COUNTIF(Sep!L66:L66,"&gt;=0"),""),"")))</f>
        <v/>
      </c>
      <c r="J1311" s="300"/>
      <c r="K1311" s="300"/>
      <c r="L1311" s="300"/>
      <c r="M1311" s="302"/>
    </row>
    <row r="1312" spans="1:13" ht="9.9499999999999993" hidden="1" customHeight="1" x14ac:dyDescent="0.2">
      <c r="A1312" s="301"/>
      <c r="B1312" s="300"/>
      <c r="C1312" s="305" t="str">
        <f>IF(ISBLANK($J$1506),"",IF(ISBLANK($L$1506),"",IF(Sep!$E67&gt;=$J$1506,IF(Sep!$E67&lt;=$L$1506,IF(ISBLANK(Sep!G67),"",Sep!G67),""),"")))</f>
        <v/>
      </c>
      <c r="D1312" s="305"/>
      <c r="E1312" s="305" t="str">
        <f>IF(ISBLANK($J$1506),"",IF(ISBLANK($L$1506),"",IF(Sep!$E67&gt;=$J$1506,IF(Sep!$E67&lt;=$L$1506,IF(ISBLANK(Sep!R67),"",Sep!R67),""),"")))</f>
        <v/>
      </c>
      <c r="F1312" s="307" t="str">
        <f>IF(ISBLANK($J$1506),"",IF(ISBLANK($L$1506),"",IF(Sep!$E67&gt;=$J$1506,IF(Sep!$E67&lt;=$L$1506,IF(ISBLANK(Sep!S67),"",Sep!S67),""),"")))</f>
        <v/>
      </c>
      <c r="G1312" s="308" t="str">
        <f t="shared" si="82"/>
        <v/>
      </c>
      <c r="H1312" s="309" t="str">
        <f t="shared" si="83"/>
        <v/>
      </c>
      <c r="I1312" s="310" t="str">
        <f>IF(ISBLANK($J$1506),"",IF(ISBLANK($L$1506),"",IF(Sep!$E67&gt;=$J$1506,IF(Sep!$E67&lt;=$L$1506,COUNTIF(Sep!L67:L67,"&gt;=0"),""),"")))</f>
        <v/>
      </c>
      <c r="J1312" s="300"/>
      <c r="K1312" s="300"/>
      <c r="L1312" s="300"/>
      <c r="M1312" s="302"/>
    </row>
    <row r="1313" spans="1:13" ht="9.9499999999999993" hidden="1" customHeight="1" x14ac:dyDescent="0.2">
      <c r="A1313" s="301"/>
      <c r="B1313" s="300"/>
      <c r="C1313" s="305" t="str">
        <f>IF(ISBLANK($J$1506),"",IF(ISBLANK($L$1506),"",IF(Sep!$E68&gt;=$J$1506,IF(Sep!$E68&lt;=$L$1506,IF(ISBLANK(Sep!G68),"",Sep!G68),""),"")))</f>
        <v/>
      </c>
      <c r="D1313" s="305"/>
      <c r="E1313" s="305" t="str">
        <f>IF(ISBLANK($J$1506),"",IF(ISBLANK($L$1506),"",IF(Sep!$E68&gt;=$J$1506,IF(Sep!$E68&lt;=$L$1506,IF(ISBLANK(Sep!R68),"",Sep!R68),""),"")))</f>
        <v/>
      </c>
      <c r="F1313" s="307" t="str">
        <f>IF(ISBLANK($J$1506),"",IF(ISBLANK($L$1506),"",IF(Sep!$E68&gt;=$J$1506,IF(Sep!$E68&lt;=$L$1506,IF(ISBLANK(Sep!S68),"",Sep!S68),""),"")))</f>
        <v/>
      </c>
      <c r="G1313" s="308" t="str">
        <f t="shared" si="82"/>
        <v/>
      </c>
      <c r="H1313" s="309" t="str">
        <f t="shared" si="83"/>
        <v/>
      </c>
      <c r="I1313" s="310" t="str">
        <f>IF(ISBLANK($J$1506),"",IF(ISBLANK($L$1506),"",IF(Sep!$E68&gt;=$J$1506,IF(Sep!$E68&lt;=$L$1506,COUNTIF(Sep!L68:L68,"&gt;=0"),""),"")))</f>
        <v/>
      </c>
      <c r="J1313" s="300"/>
      <c r="K1313" s="300"/>
      <c r="L1313" s="300"/>
      <c r="M1313" s="302"/>
    </row>
    <row r="1314" spans="1:13" ht="9.9499999999999993" hidden="1" customHeight="1" x14ac:dyDescent="0.2">
      <c r="A1314" s="301"/>
      <c r="B1314" s="300"/>
      <c r="C1314" s="305" t="str">
        <f>IF(ISBLANK($J$1506),"",IF(ISBLANK($L$1506),"",IF(Sep!$E69&gt;=$J$1506,IF(Sep!$E69&lt;=$L$1506,IF(ISBLANK(Sep!G69),"",Sep!G69),""),"")))</f>
        <v/>
      </c>
      <c r="D1314" s="305"/>
      <c r="E1314" s="305" t="str">
        <f>IF(ISBLANK($J$1506),"",IF(ISBLANK($L$1506),"",IF(Sep!$E69&gt;=$J$1506,IF(Sep!$E69&lt;=$L$1506,IF(ISBLANK(Sep!R69),"",Sep!R69),""),"")))</f>
        <v/>
      </c>
      <c r="F1314" s="307" t="str">
        <f>IF(ISBLANK($J$1506),"",IF(ISBLANK($L$1506),"",IF(Sep!$E69&gt;=$J$1506,IF(Sep!$E69&lt;=$L$1506,IF(ISBLANK(Sep!S69),"",Sep!S69),""),"")))</f>
        <v/>
      </c>
      <c r="G1314" s="308" t="str">
        <f t="shared" si="82"/>
        <v/>
      </c>
      <c r="H1314" s="309" t="str">
        <f t="shared" si="83"/>
        <v/>
      </c>
      <c r="I1314" s="310" t="str">
        <f>IF(ISBLANK($J$1506),"",IF(ISBLANK($L$1506),"",IF(Sep!$E69&gt;=$J$1506,IF(Sep!$E69&lt;=$L$1506,COUNTIF(Sep!L69:L69,"&gt;=0"),""),"")))</f>
        <v/>
      </c>
      <c r="J1314" s="300"/>
      <c r="K1314" s="300"/>
      <c r="L1314" s="300"/>
      <c r="M1314" s="302"/>
    </row>
    <row r="1315" spans="1:13" ht="9.9499999999999993" hidden="1" customHeight="1" x14ac:dyDescent="0.2">
      <c r="A1315" s="301"/>
      <c r="B1315" s="300"/>
      <c r="C1315" s="305" t="str">
        <f>IF(ISBLANK($J$1506),"",IF(ISBLANK($L$1506),"",IF(Sep!$E70&gt;=$J$1506,IF(Sep!$E70&lt;=$L$1506,IF(ISBLANK(Sep!G70),"",Sep!G70),""),"")))</f>
        <v/>
      </c>
      <c r="D1315" s="305"/>
      <c r="E1315" s="305" t="str">
        <f>IF(ISBLANK($J$1506),"",IF(ISBLANK($L$1506),"",IF(Sep!$E70&gt;=$J$1506,IF(Sep!$E70&lt;=$L$1506,IF(ISBLANK(Sep!R70),"",Sep!R70),""),"")))</f>
        <v/>
      </c>
      <c r="F1315" s="307" t="str">
        <f>IF(ISBLANK($J$1506),"",IF(ISBLANK($L$1506),"",IF(Sep!$E70&gt;=$J$1506,IF(Sep!$E70&lt;=$L$1506,IF(ISBLANK(Sep!S70),"",Sep!S70),""),"")))</f>
        <v/>
      </c>
      <c r="G1315" s="308" t="str">
        <f t="shared" si="82"/>
        <v/>
      </c>
      <c r="H1315" s="309" t="str">
        <f t="shared" si="83"/>
        <v/>
      </c>
      <c r="I1315" s="310" t="str">
        <f>IF(ISBLANK($J$1506),"",IF(ISBLANK($L$1506),"",IF(Sep!$E70&gt;=$J$1506,IF(Sep!$E70&lt;=$L$1506,COUNTIF(Sep!L70:L70,"&gt;=0"),""),"")))</f>
        <v/>
      </c>
      <c r="J1315" s="300"/>
      <c r="K1315" s="300"/>
      <c r="L1315" s="300"/>
      <c r="M1315" s="302"/>
    </row>
    <row r="1316" spans="1:13" ht="9.9499999999999993" hidden="1" customHeight="1" x14ac:dyDescent="0.2">
      <c r="A1316" s="301"/>
      <c r="B1316" s="300"/>
      <c r="C1316" s="305" t="str">
        <f>IF(ISBLANK($J$1506),"",IF(ISBLANK($L$1506),"",IF(Sep!$E71&gt;=$J$1506,IF(Sep!$E71&lt;=$L$1506,IF(ISBLANK(Sep!G71),"",Sep!G71),""),"")))</f>
        <v/>
      </c>
      <c r="D1316" s="305"/>
      <c r="E1316" s="305" t="str">
        <f>IF(ISBLANK($J$1506),"",IF(ISBLANK($L$1506),"",IF(Sep!$E71&gt;=$J$1506,IF(Sep!$E71&lt;=$L$1506,IF(ISBLANK(Sep!R71),"",Sep!R71),""),"")))</f>
        <v/>
      </c>
      <c r="F1316" s="307" t="str">
        <f>IF(ISBLANK($J$1506),"",IF(ISBLANK($L$1506),"",IF(Sep!$E71&gt;=$J$1506,IF(Sep!$E71&lt;=$L$1506,IF(ISBLANK(Sep!S71),"",Sep!S71),""),"")))</f>
        <v/>
      </c>
      <c r="G1316" s="308" t="str">
        <f t="shared" si="82"/>
        <v/>
      </c>
      <c r="H1316" s="309" t="str">
        <f t="shared" si="83"/>
        <v/>
      </c>
      <c r="I1316" s="310" t="str">
        <f>IF(ISBLANK($J$1506),"",IF(ISBLANK($L$1506),"",IF(Sep!$E71&gt;=$J$1506,IF(Sep!$E71&lt;=$L$1506,COUNTIF(Sep!L71:L71,"&gt;=0"),""),"")))</f>
        <v/>
      </c>
      <c r="J1316" s="300"/>
      <c r="K1316" s="300"/>
      <c r="L1316" s="300"/>
      <c r="M1316" s="302"/>
    </row>
    <row r="1317" spans="1:13" ht="9.9499999999999993" hidden="1" customHeight="1" x14ac:dyDescent="0.2">
      <c r="A1317" s="301"/>
      <c r="B1317" s="300"/>
      <c r="C1317" s="305" t="str">
        <f>IF(ISBLANK($J$1506),"",IF(ISBLANK($L$1506),"",IF(Sep!$E72&gt;=$J$1506,IF(Sep!$E72&lt;=$L$1506,IF(ISBLANK(Sep!G72),"",Sep!G72),""),"")))</f>
        <v/>
      </c>
      <c r="D1317" s="305"/>
      <c r="E1317" s="305" t="str">
        <f>IF(ISBLANK($J$1506),"",IF(ISBLANK($L$1506),"",IF(Sep!$E72&gt;=$J$1506,IF(Sep!$E72&lt;=$L$1506,IF(ISBLANK(Sep!R72),"",Sep!R72),""),"")))</f>
        <v/>
      </c>
      <c r="F1317" s="307" t="str">
        <f>IF(ISBLANK($J$1506),"",IF(ISBLANK($L$1506),"",IF(Sep!$E72&gt;=$J$1506,IF(Sep!$E72&lt;=$L$1506,IF(ISBLANK(Sep!S72),"",Sep!S72),""),"")))</f>
        <v/>
      </c>
      <c r="G1317" s="308" t="str">
        <f t="shared" si="82"/>
        <v/>
      </c>
      <c r="H1317" s="309" t="str">
        <f t="shared" si="83"/>
        <v/>
      </c>
      <c r="I1317" s="310" t="str">
        <f>IF(ISBLANK($J$1506),"",IF(ISBLANK($L$1506),"",IF(Sep!$E72&gt;=$J$1506,IF(Sep!$E72&lt;=$L$1506,COUNTIF(Sep!L72:L72,"&gt;=0"),""),"")))</f>
        <v/>
      </c>
      <c r="J1317" s="300"/>
      <c r="K1317" s="300"/>
      <c r="L1317" s="300"/>
      <c r="M1317" s="302"/>
    </row>
    <row r="1318" spans="1:13" ht="9.9499999999999993" hidden="1" customHeight="1" x14ac:dyDescent="0.2">
      <c r="A1318" s="301"/>
      <c r="B1318" s="300"/>
      <c r="C1318" s="305" t="str">
        <f>IF(ISBLANK($J$1506),"",IF(ISBLANK($L$1506),"",IF(Sep!$E73&gt;=$J$1506,IF(Sep!$E73&lt;=$L$1506,IF(ISBLANK(Sep!G73),"",Sep!G73),""),"")))</f>
        <v/>
      </c>
      <c r="D1318" s="305"/>
      <c r="E1318" s="305" t="str">
        <f>IF(ISBLANK($J$1506),"",IF(ISBLANK($L$1506),"",IF(Sep!$E73&gt;=$J$1506,IF(Sep!$E73&lt;=$L$1506,IF(ISBLANK(Sep!R73),"",Sep!R73),""),"")))</f>
        <v/>
      </c>
      <c r="F1318" s="307" t="str">
        <f>IF(ISBLANK($J$1506),"",IF(ISBLANK($L$1506),"",IF(Sep!$E73&gt;=$J$1506,IF(Sep!$E73&lt;=$L$1506,IF(ISBLANK(Sep!S73),"",Sep!S73),""),"")))</f>
        <v/>
      </c>
      <c r="G1318" s="308" t="str">
        <f t="shared" si="82"/>
        <v/>
      </c>
      <c r="H1318" s="309" t="str">
        <f t="shared" si="83"/>
        <v/>
      </c>
      <c r="I1318" s="310" t="str">
        <f>IF(ISBLANK($J$1506),"",IF(ISBLANK($L$1506),"",IF(Sep!$E73&gt;=$J$1506,IF(Sep!$E73&lt;=$L$1506,COUNTIF(Sep!L73:L73,"&gt;=0"),""),"")))</f>
        <v/>
      </c>
      <c r="J1318" s="300"/>
      <c r="K1318" s="300"/>
      <c r="L1318" s="300"/>
      <c r="M1318" s="302"/>
    </row>
    <row r="1319" spans="1:13" ht="9.9499999999999993" hidden="1" customHeight="1" x14ac:dyDescent="0.2">
      <c r="A1319" s="301"/>
      <c r="B1319" s="300" t="s">
        <v>132</v>
      </c>
      <c r="C1319" s="305" t="str">
        <f>IF(ISBLANK($J$1506),"",IF(ISBLANK($L$1506),"",IF(Okt!$E9&gt;=$J$1506,IF(Okt!$E9&lt;=$L$1506,IF(ISBLANK(Okt!G9),"",Okt!G9),""),"")))</f>
        <v/>
      </c>
      <c r="D1319" s="305" t="str">
        <f>IF(ISBLANK($J$1506),"",IF(ISBLANK($L$1506),"",IF(Okt!$E9&gt;=$J$1506,IF(Okt!$E9&lt;=$L$1506,IF(ISBLANK(Okt!I9),"",Okt!I9),""),"")))</f>
        <v/>
      </c>
      <c r="E1319" s="305" t="str">
        <f>IF(ISBLANK($J$1506),"",IF(ISBLANK($L$1506),"",IF(Okt!$E9&gt;=$J$1506,IF(Okt!$E9&lt;=$L$1506,IF(ISBLANK(Okt!R9),"",Okt!R9),""),"")))</f>
        <v/>
      </c>
      <c r="F1319" s="307" t="str">
        <f>IF(ISBLANK($J$1506),"",IF(ISBLANK($L$1506),"",IF(Okt!$E9&gt;=$J$1506,IF(Okt!$E9&lt;=$L$1506,IF(ISBLANK(Okt!S9),"",Okt!S9),""),"")))</f>
        <v/>
      </c>
      <c r="G1319" s="308" t="str">
        <f>IF(ISNUMBER(F1319),IF(F1319=0,"",IF(E1319=0,"",F1319/E1319)),"")</f>
        <v/>
      </c>
      <c r="H1319" s="309" t="str">
        <f>IF(ISNUMBER(G1319),IF(G1319=0,"",IF(F1319=0,"",E1319/F1319/24)),"")</f>
        <v/>
      </c>
      <c r="I1319" s="310" t="str">
        <f>IF(ISBLANK($J$1506),"",IF(ISBLANK($L$1506),"",IF(Okt!$E9&gt;=$J$1506,IF(Okt!$E9&lt;=$L$1506,COUNTIF(Okt!L9:L9,"&gt;=0"),""),"")))</f>
        <v/>
      </c>
      <c r="J1319" s="300"/>
      <c r="K1319" s="300"/>
      <c r="L1319" s="300"/>
      <c r="M1319" s="302"/>
    </row>
    <row r="1320" spans="1:13" ht="9.9499999999999993" hidden="1" customHeight="1" x14ac:dyDescent="0.2">
      <c r="A1320" s="301"/>
      <c r="B1320" s="300"/>
      <c r="C1320" s="305" t="str">
        <f>IF(ISBLANK($J$1506),"",IF(ISBLANK($L$1506),"",IF(Okt!$E10&gt;=$J$1506,IF(Okt!$E10&lt;=$L$1506,IF(ISBLANK(Okt!G10),"",Okt!G10),""),"")))</f>
        <v/>
      </c>
      <c r="D1320" s="305" t="str">
        <f>IF(ISBLANK($J$1506),"",IF(ISBLANK($L$1506),"",IF(Okt!$E10&gt;=$J$1506,IF(Okt!$E10&lt;=$L$1506,IF(ISBLANK(Okt!I10),"",Okt!I10),""),"")))</f>
        <v/>
      </c>
      <c r="E1320" s="305" t="str">
        <f>IF(ISBLANK($J$1506),"",IF(ISBLANK($L$1506),"",IF(Okt!$E10&gt;=$J$1506,IF(Okt!$E10&lt;=$L$1506,IF(ISBLANK(Okt!R10),"",Okt!R10),""),"")))</f>
        <v/>
      </c>
      <c r="F1320" s="307" t="str">
        <f>IF(ISBLANK($J$1506),"",IF(ISBLANK($L$1506),"",IF(Okt!$E10&gt;=$J$1506,IF(Okt!$E10&lt;=$L$1506,IF(ISBLANK(Okt!S10),"",Okt!S10),""),"")))</f>
        <v/>
      </c>
      <c r="G1320" s="308" t="str">
        <f t="shared" ref="G1320:G1349" si="84">IF(ISNUMBER(F1320),IF(F1320=0,"",IF(E1320=0,"",F1320/E1320)),"")</f>
        <v/>
      </c>
      <c r="H1320" s="309" t="str">
        <f t="shared" ref="H1320:H1349" si="85">IF(ISNUMBER(G1320),IF(G1320=0,"",IF(F1320=0,"",E1320/F1320/24)),"")</f>
        <v/>
      </c>
      <c r="I1320" s="310" t="str">
        <f>IF(ISBLANK($J$1506),"",IF(ISBLANK($L$1506),"",IF(Okt!$E10&gt;=$J$1506,IF(Okt!$E10&lt;=$L$1506,COUNTIF(Okt!L10:L10,"&gt;=0"),""),"")))</f>
        <v/>
      </c>
      <c r="J1320" s="300"/>
      <c r="K1320" s="300"/>
      <c r="L1320" s="300"/>
      <c r="M1320" s="302"/>
    </row>
    <row r="1321" spans="1:13" ht="9.9499999999999993" hidden="1" customHeight="1" x14ac:dyDescent="0.2">
      <c r="A1321" s="301"/>
      <c r="B1321" s="300"/>
      <c r="C1321" s="305" t="str">
        <f>IF(ISBLANK($J$1506),"",IF(ISBLANK($L$1506),"",IF(Okt!$E11&gt;=$J$1506,IF(Okt!$E11&lt;=$L$1506,IF(ISBLANK(Okt!G11),"",Okt!G11),""),"")))</f>
        <v/>
      </c>
      <c r="D1321" s="305" t="str">
        <f>IF(ISBLANK($J$1506),"",IF(ISBLANK($L$1506),"",IF(Okt!$E11&gt;=$J$1506,IF(Okt!$E11&lt;=$L$1506,IF(ISBLANK(Okt!I11),"",Okt!I11),""),"")))</f>
        <v/>
      </c>
      <c r="E1321" s="305" t="str">
        <f>IF(ISBLANK($J$1506),"",IF(ISBLANK($L$1506),"",IF(Okt!$E11&gt;=$J$1506,IF(Okt!$E11&lt;=$L$1506,IF(ISBLANK(Okt!R11),"",Okt!R11),""),"")))</f>
        <v/>
      </c>
      <c r="F1321" s="307" t="str">
        <f>IF(ISBLANK($J$1506),"",IF(ISBLANK($L$1506),"",IF(Okt!$E11&gt;=$J$1506,IF(Okt!$E11&lt;=$L$1506,IF(ISBLANK(Okt!S11),"",Okt!S11),""),"")))</f>
        <v/>
      </c>
      <c r="G1321" s="308" t="str">
        <f t="shared" si="84"/>
        <v/>
      </c>
      <c r="H1321" s="309" t="str">
        <f t="shared" si="85"/>
        <v/>
      </c>
      <c r="I1321" s="310" t="str">
        <f>IF(ISBLANK($J$1506),"",IF(ISBLANK($L$1506),"",IF(Okt!$E11&gt;=$J$1506,IF(Okt!$E11&lt;=$L$1506,COUNTIF(Okt!L11:L11,"&gt;=0"),""),"")))</f>
        <v/>
      </c>
      <c r="J1321" s="300"/>
      <c r="K1321" s="300"/>
      <c r="L1321" s="300"/>
      <c r="M1321" s="302"/>
    </row>
    <row r="1322" spans="1:13" ht="9.9499999999999993" hidden="1" customHeight="1" x14ac:dyDescent="0.2">
      <c r="A1322" s="301"/>
      <c r="B1322" s="300"/>
      <c r="C1322" s="305" t="str">
        <f>IF(ISBLANK($J$1506),"",IF(ISBLANK($L$1506),"",IF(Okt!$E12&gt;=$J$1506,IF(Okt!$E12&lt;=$L$1506,IF(ISBLANK(Okt!G12),"",Okt!G12),""),"")))</f>
        <v/>
      </c>
      <c r="D1322" s="305" t="str">
        <f>IF(ISBLANK($J$1506),"",IF(ISBLANK($L$1506),"",IF(Okt!$E12&gt;=$J$1506,IF(Okt!$E12&lt;=$L$1506,IF(ISBLANK(Okt!I12),"",Okt!I12),""),"")))</f>
        <v/>
      </c>
      <c r="E1322" s="305" t="str">
        <f>IF(ISBLANK($J$1506),"",IF(ISBLANK($L$1506),"",IF(Okt!$E12&gt;=$J$1506,IF(Okt!$E12&lt;=$L$1506,IF(ISBLANK(Okt!R12),"",Okt!R12),""),"")))</f>
        <v/>
      </c>
      <c r="F1322" s="307" t="str">
        <f>IF(ISBLANK($J$1506),"",IF(ISBLANK($L$1506),"",IF(Okt!$E12&gt;=$J$1506,IF(Okt!$E12&lt;=$L$1506,IF(ISBLANK(Okt!S12),"",Okt!S12),""),"")))</f>
        <v/>
      </c>
      <c r="G1322" s="308" t="str">
        <f t="shared" si="84"/>
        <v/>
      </c>
      <c r="H1322" s="309" t="str">
        <f t="shared" si="85"/>
        <v/>
      </c>
      <c r="I1322" s="310" t="str">
        <f>IF(ISBLANK($J$1506),"",IF(ISBLANK($L$1506),"",IF(Okt!$E12&gt;=$J$1506,IF(Okt!$E12&lt;=$L$1506,COUNTIF(Okt!L12:L12,"&gt;=0"),""),"")))</f>
        <v/>
      </c>
      <c r="J1322" s="300"/>
      <c r="K1322" s="300"/>
      <c r="L1322" s="300"/>
      <c r="M1322" s="302"/>
    </row>
    <row r="1323" spans="1:13" ht="9.9499999999999993" hidden="1" customHeight="1" x14ac:dyDescent="0.2">
      <c r="A1323" s="301"/>
      <c r="B1323" s="300"/>
      <c r="C1323" s="305" t="str">
        <f>IF(ISBLANK($J$1506),"",IF(ISBLANK($L$1506),"",IF(Okt!$E13&gt;=$J$1506,IF(Okt!$E13&lt;=$L$1506,IF(ISBLANK(Okt!G13),"",Okt!G13),""),"")))</f>
        <v/>
      </c>
      <c r="D1323" s="305" t="str">
        <f>IF(ISBLANK($J$1506),"",IF(ISBLANK($L$1506),"",IF(Okt!$E13&gt;=$J$1506,IF(Okt!$E13&lt;=$L$1506,IF(ISBLANK(Okt!I13),"",Okt!I13),""),"")))</f>
        <v/>
      </c>
      <c r="E1323" s="305" t="str">
        <f>IF(ISBLANK($J$1506),"",IF(ISBLANK($L$1506),"",IF(Okt!$E13&gt;=$J$1506,IF(Okt!$E13&lt;=$L$1506,IF(ISBLANK(Okt!R13),"",Okt!R13),""),"")))</f>
        <v/>
      </c>
      <c r="F1323" s="307" t="str">
        <f>IF(ISBLANK($J$1506),"",IF(ISBLANK($L$1506),"",IF(Okt!$E13&gt;=$J$1506,IF(Okt!$E13&lt;=$L$1506,IF(ISBLANK(Okt!S13),"",Okt!S13),""),"")))</f>
        <v/>
      </c>
      <c r="G1323" s="308" t="str">
        <f t="shared" si="84"/>
        <v/>
      </c>
      <c r="H1323" s="309" t="str">
        <f t="shared" si="85"/>
        <v/>
      </c>
      <c r="I1323" s="310" t="str">
        <f>IF(ISBLANK($J$1506),"",IF(ISBLANK($L$1506),"",IF(Okt!$E13&gt;=$J$1506,IF(Okt!$E13&lt;=$L$1506,COUNTIF(Okt!L13:L13,"&gt;=0"),""),"")))</f>
        <v/>
      </c>
      <c r="J1323" s="300"/>
      <c r="K1323" s="300"/>
      <c r="L1323" s="300"/>
      <c r="M1323" s="302"/>
    </row>
    <row r="1324" spans="1:13" ht="9.9499999999999993" hidden="1" customHeight="1" x14ac:dyDescent="0.2">
      <c r="A1324" s="301"/>
      <c r="B1324" s="300"/>
      <c r="C1324" s="305" t="str">
        <f>IF(ISBLANK($J$1506),"",IF(ISBLANK($L$1506),"",IF(Okt!$E14&gt;=$J$1506,IF(Okt!$E14&lt;=$L$1506,IF(ISBLANK(Okt!G14),"",Okt!G14),""),"")))</f>
        <v/>
      </c>
      <c r="D1324" s="305" t="str">
        <f>IF(ISBLANK($J$1506),"",IF(ISBLANK($L$1506),"",IF(Okt!$E14&gt;=$J$1506,IF(Okt!$E14&lt;=$L$1506,IF(ISBLANK(Okt!I14),"",Okt!I14),""),"")))</f>
        <v/>
      </c>
      <c r="E1324" s="305" t="str">
        <f>IF(ISBLANK($J$1506),"",IF(ISBLANK($L$1506),"",IF(Okt!$E14&gt;=$J$1506,IF(Okt!$E14&lt;=$L$1506,IF(ISBLANK(Okt!R14),"",Okt!R14),""),"")))</f>
        <v/>
      </c>
      <c r="F1324" s="307" t="str">
        <f>IF(ISBLANK($J$1506),"",IF(ISBLANK($L$1506),"",IF(Okt!$E14&gt;=$J$1506,IF(Okt!$E14&lt;=$L$1506,IF(ISBLANK(Okt!S14),"",Okt!S14),""),"")))</f>
        <v/>
      </c>
      <c r="G1324" s="308" t="str">
        <f t="shared" si="84"/>
        <v/>
      </c>
      <c r="H1324" s="309" t="str">
        <f t="shared" si="85"/>
        <v/>
      </c>
      <c r="I1324" s="310" t="str">
        <f>IF(ISBLANK($J$1506),"",IF(ISBLANK($L$1506),"",IF(Okt!$E14&gt;=$J$1506,IF(Okt!$E14&lt;=$L$1506,COUNTIF(Okt!L14:L14,"&gt;=0"),""),"")))</f>
        <v/>
      </c>
      <c r="J1324" s="300"/>
      <c r="K1324" s="300"/>
      <c r="L1324" s="300"/>
      <c r="M1324" s="302"/>
    </row>
    <row r="1325" spans="1:13" ht="9.9499999999999993" hidden="1" customHeight="1" x14ac:dyDescent="0.2">
      <c r="A1325" s="301"/>
      <c r="B1325" s="300"/>
      <c r="C1325" s="305" t="str">
        <f>IF(ISBLANK($J$1506),"",IF(ISBLANK($L$1506),"",IF(Okt!$E15&gt;=$J$1506,IF(Okt!$E15&lt;=$L$1506,IF(ISBLANK(Okt!G15),"",Okt!G15),""),"")))</f>
        <v/>
      </c>
      <c r="D1325" s="305" t="str">
        <f>IF(ISBLANK($J$1506),"",IF(ISBLANK($L$1506),"",IF(Okt!$E15&gt;=$J$1506,IF(Okt!$E15&lt;=$L$1506,IF(ISBLANK(Okt!I15),"",Okt!I15),""),"")))</f>
        <v/>
      </c>
      <c r="E1325" s="305" t="str">
        <f>IF(ISBLANK($J$1506),"",IF(ISBLANK($L$1506),"",IF(Okt!$E15&gt;=$J$1506,IF(Okt!$E15&lt;=$L$1506,IF(ISBLANK(Okt!R15),"",Okt!R15),""),"")))</f>
        <v/>
      </c>
      <c r="F1325" s="307" t="str">
        <f>IF(ISBLANK($J$1506),"",IF(ISBLANK($L$1506),"",IF(Okt!$E15&gt;=$J$1506,IF(Okt!$E15&lt;=$L$1506,IF(ISBLANK(Okt!S15),"",Okt!S15),""),"")))</f>
        <v/>
      </c>
      <c r="G1325" s="308" t="str">
        <f t="shared" si="84"/>
        <v/>
      </c>
      <c r="H1325" s="309" t="str">
        <f t="shared" si="85"/>
        <v/>
      </c>
      <c r="I1325" s="310" t="str">
        <f>IF(ISBLANK($J$1506),"",IF(ISBLANK($L$1506),"",IF(Okt!$E15&gt;=$J$1506,IF(Okt!$E15&lt;=$L$1506,COUNTIF(Okt!L15:L15,"&gt;=0"),""),"")))</f>
        <v/>
      </c>
      <c r="J1325" s="300"/>
      <c r="K1325" s="300"/>
      <c r="L1325" s="300"/>
      <c r="M1325" s="302"/>
    </row>
    <row r="1326" spans="1:13" ht="9.9499999999999993" hidden="1" customHeight="1" x14ac:dyDescent="0.2">
      <c r="A1326" s="301"/>
      <c r="B1326" s="300"/>
      <c r="C1326" s="305" t="str">
        <f>IF(ISBLANK($J$1506),"",IF(ISBLANK($L$1506),"",IF(Okt!$E16&gt;=$J$1506,IF(Okt!$E16&lt;=$L$1506,IF(ISBLANK(Okt!G16),"",Okt!G16),""),"")))</f>
        <v/>
      </c>
      <c r="D1326" s="305" t="str">
        <f>IF(ISBLANK($J$1506),"",IF(ISBLANK($L$1506),"",IF(Okt!$E16&gt;=$J$1506,IF(Okt!$E16&lt;=$L$1506,IF(ISBLANK(Okt!I16),"",Okt!I16),""),"")))</f>
        <v/>
      </c>
      <c r="E1326" s="305" t="str">
        <f>IF(ISBLANK($J$1506),"",IF(ISBLANK($L$1506),"",IF(Okt!$E16&gt;=$J$1506,IF(Okt!$E16&lt;=$L$1506,IF(ISBLANK(Okt!R16),"",Okt!R16),""),"")))</f>
        <v/>
      </c>
      <c r="F1326" s="307" t="str">
        <f>IF(ISBLANK($J$1506),"",IF(ISBLANK($L$1506),"",IF(Okt!$E16&gt;=$J$1506,IF(Okt!$E16&lt;=$L$1506,IF(ISBLANK(Okt!S16),"",Okt!S16),""),"")))</f>
        <v/>
      </c>
      <c r="G1326" s="308" t="str">
        <f t="shared" si="84"/>
        <v/>
      </c>
      <c r="H1326" s="309" t="str">
        <f t="shared" si="85"/>
        <v/>
      </c>
      <c r="I1326" s="310" t="str">
        <f>IF(ISBLANK($J$1506),"",IF(ISBLANK($L$1506),"",IF(Okt!$E16&gt;=$J$1506,IF(Okt!$E16&lt;=$L$1506,COUNTIF(Okt!L16:L16,"&gt;=0"),""),"")))</f>
        <v/>
      </c>
      <c r="J1326" s="300"/>
      <c r="K1326" s="300"/>
      <c r="L1326" s="300"/>
      <c r="M1326" s="302"/>
    </row>
    <row r="1327" spans="1:13" ht="9.9499999999999993" hidden="1" customHeight="1" x14ac:dyDescent="0.2">
      <c r="A1327" s="301"/>
      <c r="B1327" s="300"/>
      <c r="C1327" s="305" t="str">
        <f>IF(ISBLANK($J$1506),"",IF(ISBLANK($L$1506),"",IF(Okt!$E17&gt;=$J$1506,IF(Okt!$E17&lt;=$L$1506,IF(ISBLANK(Okt!G17),"",Okt!G17),""),"")))</f>
        <v/>
      </c>
      <c r="D1327" s="305" t="str">
        <f>IF(ISBLANK($J$1506),"",IF(ISBLANK($L$1506),"",IF(Okt!$E17&gt;=$J$1506,IF(Okt!$E17&lt;=$L$1506,IF(ISBLANK(Okt!I17),"",Okt!I17),""),"")))</f>
        <v/>
      </c>
      <c r="E1327" s="305" t="str">
        <f>IF(ISBLANK($J$1506),"",IF(ISBLANK($L$1506),"",IF(Okt!$E17&gt;=$J$1506,IF(Okt!$E17&lt;=$L$1506,IF(ISBLANK(Okt!R17),"",Okt!R17),""),"")))</f>
        <v/>
      </c>
      <c r="F1327" s="307" t="str">
        <f>IF(ISBLANK($J$1506),"",IF(ISBLANK($L$1506),"",IF(Okt!$E17&gt;=$J$1506,IF(Okt!$E17&lt;=$L$1506,IF(ISBLANK(Okt!S17),"",Okt!S17),""),"")))</f>
        <v/>
      </c>
      <c r="G1327" s="308" t="str">
        <f t="shared" si="84"/>
        <v/>
      </c>
      <c r="H1327" s="309" t="str">
        <f t="shared" si="85"/>
        <v/>
      </c>
      <c r="I1327" s="310" t="str">
        <f>IF(ISBLANK($J$1506),"",IF(ISBLANK($L$1506),"",IF(Okt!$E17&gt;=$J$1506,IF(Okt!$E17&lt;=$L$1506,COUNTIF(Okt!L17:L17,"&gt;=0"),""),"")))</f>
        <v/>
      </c>
      <c r="J1327" s="300"/>
      <c r="K1327" s="300"/>
      <c r="L1327" s="300"/>
      <c r="M1327" s="302"/>
    </row>
    <row r="1328" spans="1:13" ht="9.9499999999999993" hidden="1" customHeight="1" x14ac:dyDescent="0.2">
      <c r="A1328" s="301"/>
      <c r="B1328" s="300"/>
      <c r="C1328" s="305" t="str">
        <f>IF(ISBLANK($J$1506),"",IF(ISBLANK($L$1506),"",IF(Okt!$E18&gt;=$J$1506,IF(Okt!$E18&lt;=$L$1506,IF(ISBLANK(Okt!G18),"",Okt!G18),""),"")))</f>
        <v/>
      </c>
      <c r="D1328" s="305" t="str">
        <f>IF(ISBLANK($J$1506),"",IF(ISBLANK($L$1506),"",IF(Okt!$E18&gt;=$J$1506,IF(Okt!$E18&lt;=$L$1506,IF(ISBLANK(Okt!I18),"",Okt!I18),""),"")))</f>
        <v/>
      </c>
      <c r="E1328" s="305" t="str">
        <f>IF(ISBLANK($J$1506),"",IF(ISBLANK($L$1506),"",IF(Okt!$E18&gt;=$J$1506,IF(Okt!$E18&lt;=$L$1506,IF(ISBLANK(Okt!R18),"",Okt!R18),""),"")))</f>
        <v/>
      </c>
      <c r="F1328" s="307" t="str">
        <f>IF(ISBLANK($J$1506),"",IF(ISBLANK($L$1506),"",IF(Okt!$E18&gt;=$J$1506,IF(Okt!$E18&lt;=$L$1506,IF(ISBLANK(Okt!S18),"",Okt!S18),""),"")))</f>
        <v/>
      </c>
      <c r="G1328" s="308" t="str">
        <f t="shared" si="84"/>
        <v/>
      </c>
      <c r="H1328" s="309" t="str">
        <f t="shared" si="85"/>
        <v/>
      </c>
      <c r="I1328" s="310" t="str">
        <f>IF(ISBLANK($J$1506),"",IF(ISBLANK($L$1506),"",IF(Okt!$E18&gt;=$J$1506,IF(Okt!$E18&lt;=$L$1506,COUNTIF(Okt!L18:L18,"&gt;=0"),""),"")))</f>
        <v/>
      </c>
      <c r="J1328" s="300"/>
      <c r="K1328" s="300"/>
      <c r="L1328" s="300"/>
      <c r="M1328" s="302"/>
    </row>
    <row r="1329" spans="1:13" ht="9.9499999999999993" hidden="1" customHeight="1" x14ac:dyDescent="0.2">
      <c r="A1329" s="301"/>
      <c r="B1329" s="300"/>
      <c r="C1329" s="305" t="str">
        <f>IF(ISBLANK($J$1506),"",IF(ISBLANK($L$1506),"",IF(Okt!$E19&gt;=$J$1506,IF(Okt!$E19&lt;=$L$1506,IF(ISBLANK(Okt!G19),"",Okt!G19),""),"")))</f>
        <v/>
      </c>
      <c r="D1329" s="305" t="str">
        <f>IF(ISBLANK($J$1506),"",IF(ISBLANK($L$1506),"",IF(Okt!$E19&gt;=$J$1506,IF(Okt!$E19&lt;=$L$1506,IF(ISBLANK(Okt!I19),"",Okt!I19),""),"")))</f>
        <v/>
      </c>
      <c r="E1329" s="305" t="str">
        <f>IF(ISBLANK($J$1506),"",IF(ISBLANK($L$1506),"",IF(Okt!$E19&gt;=$J$1506,IF(Okt!$E19&lt;=$L$1506,IF(ISBLANK(Okt!R19),"",Okt!R19),""),"")))</f>
        <v/>
      </c>
      <c r="F1329" s="307" t="str">
        <f>IF(ISBLANK($J$1506),"",IF(ISBLANK($L$1506),"",IF(Okt!$E19&gt;=$J$1506,IF(Okt!$E19&lt;=$L$1506,IF(ISBLANK(Okt!S19),"",Okt!S19),""),"")))</f>
        <v/>
      </c>
      <c r="G1329" s="308" t="str">
        <f t="shared" si="84"/>
        <v/>
      </c>
      <c r="H1329" s="309" t="str">
        <f t="shared" si="85"/>
        <v/>
      </c>
      <c r="I1329" s="310" t="str">
        <f>IF(ISBLANK($J$1506),"",IF(ISBLANK($L$1506),"",IF(Okt!$E19&gt;=$J$1506,IF(Okt!$E19&lt;=$L$1506,COUNTIF(Okt!L19:L19,"&gt;=0"),""),"")))</f>
        <v/>
      </c>
      <c r="J1329" s="300"/>
      <c r="K1329" s="300"/>
      <c r="L1329" s="300"/>
      <c r="M1329" s="302"/>
    </row>
    <row r="1330" spans="1:13" ht="9.9499999999999993" hidden="1" customHeight="1" x14ac:dyDescent="0.2">
      <c r="A1330" s="301"/>
      <c r="B1330" s="300"/>
      <c r="C1330" s="305" t="str">
        <f>IF(ISBLANK($J$1506),"",IF(ISBLANK($L$1506),"",IF(Okt!$E20&gt;=$J$1506,IF(Okt!$E20&lt;=$L$1506,IF(ISBLANK(Okt!G20),"",Okt!G20),""),"")))</f>
        <v/>
      </c>
      <c r="D1330" s="305" t="str">
        <f>IF(ISBLANK($J$1506),"",IF(ISBLANK($L$1506),"",IF(Okt!$E20&gt;=$J$1506,IF(Okt!$E20&lt;=$L$1506,IF(ISBLANK(Okt!I20),"",Okt!I20),""),"")))</f>
        <v/>
      </c>
      <c r="E1330" s="305" t="str">
        <f>IF(ISBLANK($J$1506),"",IF(ISBLANK($L$1506),"",IF(Okt!$E20&gt;=$J$1506,IF(Okt!$E20&lt;=$L$1506,IF(ISBLANK(Okt!R20),"",Okt!R20),""),"")))</f>
        <v/>
      </c>
      <c r="F1330" s="307" t="str">
        <f>IF(ISBLANK($J$1506),"",IF(ISBLANK($L$1506),"",IF(Okt!$E20&gt;=$J$1506,IF(Okt!$E20&lt;=$L$1506,IF(ISBLANK(Okt!S20),"",Okt!S20),""),"")))</f>
        <v/>
      </c>
      <c r="G1330" s="308" t="str">
        <f t="shared" si="84"/>
        <v/>
      </c>
      <c r="H1330" s="309" t="str">
        <f t="shared" si="85"/>
        <v/>
      </c>
      <c r="I1330" s="310" t="str">
        <f>IF(ISBLANK($J$1506),"",IF(ISBLANK($L$1506),"",IF(Okt!$E20&gt;=$J$1506,IF(Okt!$E20&lt;=$L$1506,COUNTIF(Okt!L20:L20,"&gt;=0"),""),"")))</f>
        <v/>
      </c>
      <c r="J1330" s="300"/>
      <c r="K1330" s="300"/>
      <c r="L1330" s="300"/>
      <c r="M1330" s="302"/>
    </row>
    <row r="1331" spans="1:13" ht="9.9499999999999993" hidden="1" customHeight="1" x14ac:dyDescent="0.2">
      <c r="A1331" s="301"/>
      <c r="B1331" s="300"/>
      <c r="C1331" s="305" t="str">
        <f>IF(ISBLANK($J$1506),"",IF(ISBLANK($L$1506),"",IF(Okt!$E21&gt;=$J$1506,IF(Okt!$E21&lt;=$L$1506,IF(ISBLANK(Okt!G21),"",Okt!G21),""),"")))</f>
        <v/>
      </c>
      <c r="D1331" s="305" t="str">
        <f>IF(ISBLANK($J$1506),"",IF(ISBLANK($L$1506),"",IF(Okt!$E21&gt;=$J$1506,IF(Okt!$E21&lt;=$L$1506,IF(ISBLANK(Okt!I21),"",Okt!I21),""),"")))</f>
        <v/>
      </c>
      <c r="E1331" s="305" t="str">
        <f>IF(ISBLANK($J$1506),"",IF(ISBLANK($L$1506),"",IF(Okt!$E21&gt;=$J$1506,IF(Okt!$E21&lt;=$L$1506,IF(ISBLANK(Okt!R21),"",Okt!R21),""),"")))</f>
        <v/>
      </c>
      <c r="F1331" s="307" t="str">
        <f>IF(ISBLANK($J$1506),"",IF(ISBLANK($L$1506),"",IF(Okt!$E21&gt;=$J$1506,IF(Okt!$E21&lt;=$L$1506,IF(ISBLANK(Okt!S21),"",Okt!S21),""),"")))</f>
        <v/>
      </c>
      <c r="G1331" s="308" t="str">
        <f t="shared" si="84"/>
        <v/>
      </c>
      <c r="H1331" s="309" t="str">
        <f t="shared" si="85"/>
        <v/>
      </c>
      <c r="I1331" s="310" t="str">
        <f>IF(ISBLANK($J$1506),"",IF(ISBLANK($L$1506),"",IF(Okt!$E21&gt;=$J$1506,IF(Okt!$E21&lt;=$L$1506,COUNTIF(Okt!L21:L21,"&gt;=0"),""),"")))</f>
        <v/>
      </c>
      <c r="J1331" s="300"/>
      <c r="K1331" s="300"/>
      <c r="L1331" s="300"/>
      <c r="M1331" s="302"/>
    </row>
    <row r="1332" spans="1:13" ht="9.9499999999999993" hidden="1" customHeight="1" x14ac:dyDescent="0.2">
      <c r="A1332" s="301"/>
      <c r="B1332" s="300"/>
      <c r="C1332" s="305" t="str">
        <f>IF(ISBLANK($J$1506),"",IF(ISBLANK($L$1506),"",IF(Okt!$E22&gt;=$J$1506,IF(Okt!$E22&lt;=$L$1506,IF(ISBLANK(Okt!G22),"",Okt!G22),""),"")))</f>
        <v/>
      </c>
      <c r="D1332" s="305" t="str">
        <f>IF(ISBLANK($J$1506),"",IF(ISBLANK($L$1506),"",IF(Okt!$E22&gt;=$J$1506,IF(Okt!$E22&lt;=$L$1506,IF(ISBLANK(Okt!I22),"",Okt!I22),""),"")))</f>
        <v/>
      </c>
      <c r="E1332" s="305" t="str">
        <f>IF(ISBLANK($J$1506),"",IF(ISBLANK($L$1506),"",IF(Okt!$E22&gt;=$J$1506,IF(Okt!$E22&lt;=$L$1506,IF(ISBLANK(Okt!R22),"",Okt!R22),""),"")))</f>
        <v/>
      </c>
      <c r="F1332" s="307" t="str">
        <f>IF(ISBLANK($J$1506),"",IF(ISBLANK($L$1506),"",IF(Okt!$E22&gt;=$J$1506,IF(Okt!$E22&lt;=$L$1506,IF(ISBLANK(Okt!S22),"",Okt!S22),""),"")))</f>
        <v/>
      </c>
      <c r="G1332" s="308" t="str">
        <f t="shared" si="84"/>
        <v/>
      </c>
      <c r="H1332" s="309" t="str">
        <f t="shared" si="85"/>
        <v/>
      </c>
      <c r="I1332" s="310" t="str">
        <f>IF(ISBLANK($J$1506),"",IF(ISBLANK($L$1506),"",IF(Okt!$E22&gt;=$J$1506,IF(Okt!$E22&lt;=$L$1506,COUNTIF(Okt!L22:L22,"&gt;=0"),""),"")))</f>
        <v/>
      </c>
      <c r="J1332" s="300"/>
      <c r="K1332" s="300"/>
      <c r="L1332" s="300"/>
      <c r="M1332" s="302"/>
    </row>
    <row r="1333" spans="1:13" ht="9.9499999999999993" hidden="1" customHeight="1" x14ac:dyDescent="0.2">
      <c r="A1333" s="301"/>
      <c r="B1333" s="300"/>
      <c r="C1333" s="305" t="str">
        <f>IF(ISBLANK($J$1506),"",IF(ISBLANK($L$1506),"",IF(Okt!$E23&gt;=$J$1506,IF(Okt!$E23&lt;=$L$1506,IF(ISBLANK(Okt!G23),"",Okt!G23),""),"")))</f>
        <v/>
      </c>
      <c r="D1333" s="305" t="str">
        <f>IF(ISBLANK($J$1506),"",IF(ISBLANK($L$1506),"",IF(Okt!$E23&gt;=$J$1506,IF(Okt!$E23&lt;=$L$1506,IF(ISBLANK(Okt!I23),"",Okt!I23),""),"")))</f>
        <v/>
      </c>
      <c r="E1333" s="305" t="str">
        <f>IF(ISBLANK($J$1506),"",IF(ISBLANK($L$1506),"",IF(Okt!$E23&gt;=$J$1506,IF(Okt!$E23&lt;=$L$1506,IF(ISBLANK(Okt!R23),"",Okt!R23),""),"")))</f>
        <v/>
      </c>
      <c r="F1333" s="307" t="str">
        <f>IF(ISBLANK($J$1506),"",IF(ISBLANK($L$1506),"",IF(Okt!$E23&gt;=$J$1506,IF(Okt!$E23&lt;=$L$1506,IF(ISBLANK(Okt!S23),"",Okt!S23),""),"")))</f>
        <v/>
      </c>
      <c r="G1333" s="308" t="str">
        <f t="shared" si="84"/>
        <v/>
      </c>
      <c r="H1333" s="309" t="str">
        <f t="shared" si="85"/>
        <v/>
      </c>
      <c r="I1333" s="310" t="str">
        <f>IF(ISBLANK($J$1506),"",IF(ISBLANK($L$1506),"",IF(Okt!$E23&gt;=$J$1506,IF(Okt!$E23&lt;=$L$1506,COUNTIF(Okt!L23:L23,"&gt;=0"),""),"")))</f>
        <v/>
      </c>
      <c r="J1333" s="300"/>
      <c r="K1333" s="300"/>
      <c r="L1333" s="300"/>
      <c r="M1333" s="302"/>
    </row>
    <row r="1334" spans="1:13" ht="9.9499999999999993" hidden="1" customHeight="1" x14ac:dyDescent="0.2">
      <c r="A1334" s="301"/>
      <c r="B1334" s="300"/>
      <c r="C1334" s="305" t="str">
        <f>IF(ISBLANK($J$1506),"",IF(ISBLANK($L$1506),"",IF(Okt!$E24&gt;=$J$1506,IF(Okt!$E24&lt;=$L$1506,IF(ISBLANK(Okt!G24),"",Okt!G24),""),"")))</f>
        <v/>
      </c>
      <c r="D1334" s="305" t="str">
        <f>IF(ISBLANK($J$1506),"",IF(ISBLANK($L$1506),"",IF(Okt!$E24&gt;=$J$1506,IF(Okt!$E24&lt;=$L$1506,IF(ISBLANK(Okt!I24),"",Okt!I24),""),"")))</f>
        <v/>
      </c>
      <c r="E1334" s="305" t="str">
        <f>IF(ISBLANK($J$1506),"",IF(ISBLANK($L$1506),"",IF(Okt!$E24&gt;=$J$1506,IF(Okt!$E24&lt;=$L$1506,IF(ISBLANK(Okt!R24),"",Okt!R24),""),"")))</f>
        <v/>
      </c>
      <c r="F1334" s="307" t="str">
        <f>IF(ISBLANK($J$1506),"",IF(ISBLANK($L$1506),"",IF(Okt!$E24&gt;=$J$1506,IF(Okt!$E24&lt;=$L$1506,IF(ISBLANK(Okt!S24),"",Okt!S24),""),"")))</f>
        <v/>
      </c>
      <c r="G1334" s="308" t="str">
        <f t="shared" si="84"/>
        <v/>
      </c>
      <c r="H1334" s="309" t="str">
        <f t="shared" si="85"/>
        <v/>
      </c>
      <c r="I1334" s="310" t="str">
        <f>IF(ISBLANK($J$1506),"",IF(ISBLANK($L$1506),"",IF(Okt!$E24&gt;=$J$1506,IF(Okt!$E24&lt;=$L$1506,COUNTIF(Okt!L24:L24,"&gt;=0"),""),"")))</f>
        <v/>
      </c>
      <c r="J1334" s="300"/>
      <c r="K1334" s="300"/>
      <c r="L1334" s="300"/>
      <c r="M1334" s="302"/>
    </row>
    <row r="1335" spans="1:13" ht="9.9499999999999993" hidden="1" customHeight="1" x14ac:dyDescent="0.2">
      <c r="A1335" s="301"/>
      <c r="B1335" s="300"/>
      <c r="C1335" s="305" t="str">
        <f>IF(ISBLANK($J$1506),"",IF(ISBLANK($L$1506),"",IF(Okt!$E25&gt;=$J$1506,IF(Okt!$E25&lt;=$L$1506,IF(ISBLANK(Okt!G25),"",Okt!G25),""),"")))</f>
        <v/>
      </c>
      <c r="D1335" s="305" t="str">
        <f>IF(ISBLANK($J$1506),"",IF(ISBLANK($L$1506),"",IF(Okt!$E25&gt;=$J$1506,IF(Okt!$E25&lt;=$L$1506,IF(ISBLANK(Okt!I25),"",Okt!I25),""),"")))</f>
        <v/>
      </c>
      <c r="E1335" s="305" t="str">
        <f>IF(ISBLANK($J$1506),"",IF(ISBLANK($L$1506),"",IF(Okt!$E25&gt;=$J$1506,IF(Okt!$E25&lt;=$L$1506,IF(ISBLANK(Okt!R25),"",Okt!R25),""),"")))</f>
        <v/>
      </c>
      <c r="F1335" s="307" t="str">
        <f>IF(ISBLANK($J$1506),"",IF(ISBLANK($L$1506),"",IF(Okt!$E25&gt;=$J$1506,IF(Okt!$E25&lt;=$L$1506,IF(ISBLANK(Okt!S25),"",Okt!S25),""),"")))</f>
        <v/>
      </c>
      <c r="G1335" s="308" t="str">
        <f t="shared" si="84"/>
        <v/>
      </c>
      <c r="H1335" s="309" t="str">
        <f t="shared" si="85"/>
        <v/>
      </c>
      <c r="I1335" s="310" t="str">
        <f>IF(ISBLANK($J$1506),"",IF(ISBLANK($L$1506),"",IF(Okt!$E25&gt;=$J$1506,IF(Okt!$E25&lt;=$L$1506,COUNTIF(Okt!L25:L25,"&gt;=0"),""),"")))</f>
        <v/>
      </c>
      <c r="J1335" s="300"/>
      <c r="K1335" s="300"/>
      <c r="L1335" s="300"/>
      <c r="M1335" s="302"/>
    </row>
    <row r="1336" spans="1:13" ht="9.9499999999999993" hidden="1" customHeight="1" x14ac:dyDescent="0.2">
      <c r="A1336" s="301"/>
      <c r="B1336" s="300"/>
      <c r="C1336" s="305" t="str">
        <f>IF(ISBLANK($J$1506),"",IF(ISBLANK($L$1506),"",IF(Okt!$E26&gt;=$J$1506,IF(Okt!$E26&lt;=$L$1506,IF(ISBLANK(Okt!G26),"",Okt!G26),""),"")))</f>
        <v/>
      </c>
      <c r="D1336" s="305" t="str">
        <f>IF(ISBLANK($J$1506),"",IF(ISBLANK($L$1506),"",IF(Okt!$E26&gt;=$J$1506,IF(Okt!$E26&lt;=$L$1506,IF(ISBLANK(Okt!I26),"",Okt!I26),""),"")))</f>
        <v/>
      </c>
      <c r="E1336" s="305" t="str">
        <f>IF(ISBLANK($J$1506),"",IF(ISBLANK($L$1506),"",IF(Okt!$E26&gt;=$J$1506,IF(Okt!$E26&lt;=$L$1506,IF(ISBLANK(Okt!R26),"",Okt!R26),""),"")))</f>
        <v/>
      </c>
      <c r="F1336" s="307" t="str">
        <f>IF(ISBLANK($J$1506),"",IF(ISBLANK($L$1506),"",IF(Okt!$E26&gt;=$J$1506,IF(Okt!$E26&lt;=$L$1506,IF(ISBLANK(Okt!S26),"",Okt!S26),""),"")))</f>
        <v/>
      </c>
      <c r="G1336" s="308" t="str">
        <f t="shared" si="84"/>
        <v/>
      </c>
      <c r="H1336" s="309" t="str">
        <f t="shared" si="85"/>
        <v/>
      </c>
      <c r="I1336" s="310" t="str">
        <f>IF(ISBLANK($J$1506),"",IF(ISBLANK($L$1506),"",IF(Okt!$E26&gt;=$J$1506,IF(Okt!$E26&lt;=$L$1506,COUNTIF(Okt!L26:L26,"&gt;=0"),""),"")))</f>
        <v/>
      </c>
      <c r="J1336" s="300"/>
      <c r="K1336" s="300"/>
      <c r="L1336" s="300"/>
      <c r="M1336" s="302"/>
    </row>
    <row r="1337" spans="1:13" ht="9.9499999999999993" hidden="1" customHeight="1" x14ac:dyDescent="0.2">
      <c r="A1337" s="301"/>
      <c r="B1337" s="300"/>
      <c r="C1337" s="305" t="str">
        <f>IF(ISBLANK($J$1506),"",IF(ISBLANK($L$1506),"",IF(Okt!$E27&gt;=$J$1506,IF(Okt!$E27&lt;=$L$1506,IF(ISBLANK(Okt!G27),"",Okt!G27),""),"")))</f>
        <v/>
      </c>
      <c r="D1337" s="305" t="str">
        <f>IF(ISBLANK($J$1506),"",IF(ISBLANK($L$1506),"",IF(Okt!$E27&gt;=$J$1506,IF(Okt!$E27&lt;=$L$1506,IF(ISBLANK(Okt!I27),"",Okt!I27),""),"")))</f>
        <v/>
      </c>
      <c r="E1337" s="305" t="str">
        <f>IF(ISBLANK($J$1506),"",IF(ISBLANK($L$1506),"",IF(Okt!$E27&gt;=$J$1506,IF(Okt!$E27&lt;=$L$1506,IF(ISBLANK(Okt!R27),"",Okt!R27),""),"")))</f>
        <v/>
      </c>
      <c r="F1337" s="307" t="str">
        <f>IF(ISBLANK($J$1506),"",IF(ISBLANK($L$1506),"",IF(Okt!$E27&gt;=$J$1506,IF(Okt!$E27&lt;=$L$1506,IF(ISBLANK(Okt!S27),"",Okt!S27),""),"")))</f>
        <v/>
      </c>
      <c r="G1337" s="308" t="str">
        <f t="shared" si="84"/>
        <v/>
      </c>
      <c r="H1337" s="309" t="str">
        <f t="shared" si="85"/>
        <v/>
      </c>
      <c r="I1337" s="310" t="str">
        <f>IF(ISBLANK($J$1506),"",IF(ISBLANK($L$1506),"",IF(Okt!$E27&gt;=$J$1506,IF(Okt!$E27&lt;=$L$1506,COUNTIF(Okt!L27:L27,"&gt;=0"),""),"")))</f>
        <v/>
      </c>
      <c r="J1337" s="300"/>
      <c r="K1337" s="300"/>
      <c r="L1337" s="300"/>
      <c r="M1337" s="302"/>
    </row>
    <row r="1338" spans="1:13" ht="9.9499999999999993" hidden="1" customHeight="1" x14ac:dyDescent="0.2">
      <c r="A1338" s="301"/>
      <c r="B1338" s="300"/>
      <c r="C1338" s="305" t="str">
        <f>IF(ISBLANK($J$1506),"",IF(ISBLANK($L$1506),"",IF(Okt!$E28&gt;=$J$1506,IF(Okt!$E28&lt;=$L$1506,IF(ISBLANK(Okt!G28),"",Okt!G28),""),"")))</f>
        <v/>
      </c>
      <c r="D1338" s="305" t="str">
        <f>IF(ISBLANK($J$1506),"",IF(ISBLANK($L$1506),"",IF(Okt!$E28&gt;=$J$1506,IF(Okt!$E28&lt;=$L$1506,IF(ISBLANK(Okt!I28),"",Okt!I28),""),"")))</f>
        <v/>
      </c>
      <c r="E1338" s="305" t="str">
        <f>IF(ISBLANK($J$1506),"",IF(ISBLANK($L$1506),"",IF(Okt!$E28&gt;=$J$1506,IF(Okt!$E28&lt;=$L$1506,IF(ISBLANK(Okt!R28),"",Okt!R28),""),"")))</f>
        <v/>
      </c>
      <c r="F1338" s="307" t="str">
        <f>IF(ISBLANK($J$1506),"",IF(ISBLANK($L$1506),"",IF(Okt!$E28&gt;=$J$1506,IF(Okt!$E28&lt;=$L$1506,IF(ISBLANK(Okt!S28),"",Okt!S28),""),"")))</f>
        <v/>
      </c>
      <c r="G1338" s="308" t="str">
        <f t="shared" si="84"/>
        <v/>
      </c>
      <c r="H1338" s="309" t="str">
        <f t="shared" si="85"/>
        <v/>
      </c>
      <c r="I1338" s="310" t="str">
        <f>IF(ISBLANK($J$1506),"",IF(ISBLANK($L$1506),"",IF(Okt!$E28&gt;=$J$1506,IF(Okt!$E28&lt;=$L$1506,COUNTIF(Okt!L28:L28,"&gt;=0"),""),"")))</f>
        <v/>
      </c>
      <c r="J1338" s="300"/>
      <c r="K1338" s="300"/>
      <c r="L1338" s="300"/>
      <c r="M1338" s="302"/>
    </row>
    <row r="1339" spans="1:13" ht="9.9499999999999993" hidden="1" customHeight="1" x14ac:dyDescent="0.2">
      <c r="A1339" s="301"/>
      <c r="B1339" s="300"/>
      <c r="C1339" s="305" t="str">
        <f>IF(ISBLANK($J$1506),"",IF(ISBLANK($L$1506),"",IF(Okt!$E29&gt;=$J$1506,IF(Okt!$E29&lt;=$L$1506,IF(ISBLANK(Okt!G29),"",Okt!G29),""),"")))</f>
        <v/>
      </c>
      <c r="D1339" s="305" t="str">
        <f>IF(ISBLANK($J$1506),"",IF(ISBLANK($L$1506),"",IF(Okt!$E29&gt;=$J$1506,IF(Okt!$E29&lt;=$L$1506,IF(ISBLANK(Okt!I29),"",Okt!I29),""),"")))</f>
        <v/>
      </c>
      <c r="E1339" s="305" t="str">
        <f>IF(ISBLANK($J$1506),"",IF(ISBLANK($L$1506),"",IF(Okt!$E29&gt;=$J$1506,IF(Okt!$E29&lt;=$L$1506,IF(ISBLANK(Okt!R29),"",Okt!R29),""),"")))</f>
        <v/>
      </c>
      <c r="F1339" s="307" t="str">
        <f>IF(ISBLANK($J$1506),"",IF(ISBLANK($L$1506),"",IF(Okt!$E29&gt;=$J$1506,IF(Okt!$E29&lt;=$L$1506,IF(ISBLANK(Okt!S29),"",Okt!S29),""),"")))</f>
        <v/>
      </c>
      <c r="G1339" s="308" t="str">
        <f t="shared" si="84"/>
        <v/>
      </c>
      <c r="H1339" s="309" t="str">
        <f t="shared" si="85"/>
        <v/>
      </c>
      <c r="I1339" s="310" t="str">
        <f>IF(ISBLANK($J$1506),"",IF(ISBLANK($L$1506),"",IF(Okt!$E29&gt;=$J$1506,IF(Okt!$E29&lt;=$L$1506,COUNTIF(Okt!L29:L29,"&gt;=0"),""),"")))</f>
        <v/>
      </c>
      <c r="J1339" s="300"/>
      <c r="K1339" s="300"/>
      <c r="L1339" s="300"/>
      <c r="M1339" s="302"/>
    </row>
    <row r="1340" spans="1:13" ht="9.9499999999999993" hidden="1" customHeight="1" x14ac:dyDescent="0.2">
      <c r="A1340" s="301"/>
      <c r="B1340" s="300"/>
      <c r="C1340" s="305" t="str">
        <f>IF(ISBLANK($J$1506),"",IF(ISBLANK($L$1506),"",IF(Okt!$E30&gt;=$J$1506,IF(Okt!$E30&lt;=$L$1506,IF(ISBLANK(Okt!G30),"",Okt!G30),""),"")))</f>
        <v/>
      </c>
      <c r="D1340" s="305" t="str">
        <f>IF(ISBLANK($J$1506),"",IF(ISBLANK($L$1506),"",IF(Okt!$E30&gt;=$J$1506,IF(Okt!$E30&lt;=$L$1506,IF(ISBLANK(Okt!I30),"",Okt!I30),""),"")))</f>
        <v/>
      </c>
      <c r="E1340" s="305" t="str">
        <f>IF(ISBLANK($J$1506),"",IF(ISBLANK($L$1506),"",IF(Okt!$E30&gt;=$J$1506,IF(Okt!$E30&lt;=$L$1506,IF(ISBLANK(Okt!R30),"",Okt!R30),""),"")))</f>
        <v/>
      </c>
      <c r="F1340" s="307" t="str">
        <f>IF(ISBLANK($J$1506),"",IF(ISBLANK($L$1506),"",IF(Okt!$E30&gt;=$J$1506,IF(Okt!$E30&lt;=$L$1506,IF(ISBLANK(Okt!S30),"",Okt!S30),""),"")))</f>
        <v/>
      </c>
      <c r="G1340" s="308" t="str">
        <f t="shared" si="84"/>
        <v/>
      </c>
      <c r="H1340" s="309" t="str">
        <f t="shared" si="85"/>
        <v/>
      </c>
      <c r="I1340" s="310" t="str">
        <f>IF(ISBLANK($J$1506),"",IF(ISBLANK($L$1506),"",IF(Okt!$E30&gt;=$J$1506,IF(Okt!$E30&lt;=$L$1506,COUNTIF(Okt!L30:L30,"&gt;=0"),""),"")))</f>
        <v/>
      </c>
      <c r="J1340" s="300"/>
      <c r="K1340" s="300"/>
      <c r="L1340" s="300"/>
      <c r="M1340" s="302"/>
    </row>
    <row r="1341" spans="1:13" ht="9.9499999999999993" hidden="1" customHeight="1" x14ac:dyDescent="0.2">
      <c r="A1341" s="301"/>
      <c r="B1341" s="300"/>
      <c r="C1341" s="305" t="str">
        <f>IF(ISBLANK($J$1506),"",IF(ISBLANK($L$1506),"",IF(Okt!$E31&gt;=$J$1506,IF(Okt!$E31&lt;=$L$1506,IF(ISBLANK(Okt!G31),"",Okt!G31),""),"")))</f>
        <v/>
      </c>
      <c r="D1341" s="305" t="str">
        <f>IF(ISBLANK($J$1506),"",IF(ISBLANK($L$1506),"",IF(Okt!$E31&gt;=$J$1506,IF(Okt!$E31&lt;=$L$1506,IF(ISBLANK(Okt!I31),"",Okt!I31),""),"")))</f>
        <v/>
      </c>
      <c r="E1341" s="305" t="str">
        <f>IF(ISBLANK($J$1506),"",IF(ISBLANK($L$1506),"",IF(Okt!$E31&gt;=$J$1506,IF(Okt!$E31&lt;=$L$1506,IF(ISBLANK(Okt!R31),"",Okt!R31),""),"")))</f>
        <v/>
      </c>
      <c r="F1341" s="307" t="str">
        <f>IF(ISBLANK($J$1506),"",IF(ISBLANK($L$1506),"",IF(Okt!$E31&gt;=$J$1506,IF(Okt!$E31&lt;=$L$1506,IF(ISBLANK(Okt!S31),"",Okt!S31),""),"")))</f>
        <v/>
      </c>
      <c r="G1341" s="308" t="str">
        <f t="shared" si="84"/>
        <v/>
      </c>
      <c r="H1341" s="309" t="str">
        <f t="shared" si="85"/>
        <v/>
      </c>
      <c r="I1341" s="310" t="str">
        <f>IF(ISBLANK($J$1506),"",IF(ISBLANK($L$1506),"",IF(Okt!$E31&gt;=$J$1506,IF(Okt!$E31&lt;=$L$1506,COUNTIF(Okt!L31:L31,"&gt;=0"),""),"")))</f>
        <v/>
      </c>
      <c r="J1341" s="300"/>
      <c r="K1341" s="300"/>
      <c r="L1341" s="300"/>
      <c r="M1341" s="302"/>
    </row>
    <row r="1342" spans="1:13" ht="9.9499999999999993" hidden="1" customHeight="1" x14ac:dyDescent="0.2">
      <c r="A1342" s="301"/>
      <c r="B1342" s="300"/>
      <c r="C1342" s="305" t="str">
        <f>IF(ISBLANK($J$1506),"",IF(ISBLANK($L$1506),"",IF(Okt!$E32&gt;=$J$1506,IF(Okt!$E32&lt;=$L$1506,IF(ISBLANK(Okt!G32),"",Okt!G32),""),"")))</f>
        <v/>
      </c>
      <c r="D1342" s="305" t="str">
        <f>IF(ISBLANK($J$1506),"",IF(ISBLANK($L$1506),"",IF(Okt!$E32&gt;=$J$1506,IF(Okt!$E32&lt;=$L$1506,IF(ISBLANK(Okt!I32),"",Okt!I32),""),"")))</f>
        <v/>
      </c>
      <c r="E1342" s="305" t="str">
        <f>IF(ISBLANK($J$1506),"",IF(ISBLANK($L$1506),"",IF(Okt!$E32&gt;=$J$1506,IF(Okt!$E32&lt;=$L$1506,IF(ISBLANK(Okt!R32),"",Okt!R32),""),"")))</f>
        <v/>
      </c>
      <c r="F1342" s="307" t="str">
        <f>IF(ISBLANK($J$1506),"",IF(ISBLANK($L$1506),"",IF(Okt!$E32&gt;=$J$1506,IF(Okt!$E32&lt;=$L$1506,IF(ISBLANK(Okt!S32),"",Okt!S32),""),"")))</f>
        <v/>
      </c>
      <c r="G1342" s="308" t="str">
        <f t="shared" si="84"/>
        <v/>
      </c>
      <c r="H1342" s="309" t="str">
        <f t="shared" si="85"/>
        <v/>
      </c>
      <c r="I1342" s="310" t="str">
        <f>IF(ISBLANK($J$1506),"",IF(ISBLANK($L$1506),"",IF(Okt!$E32&gt;=$J$1506,IF(Okt!$E32&lt;=$L$1506,COUNTIF(Okt!L32:L32,"&gt;=0"),""),"")))</f>
        <v/>
      </c>
      <c r="J1342" s="300"/>
      <c r="K1342" s="300"/>
      <c r="L1342" s="300"/>
      <c r="M1342" s="302"/>
    </row>
    <row r="1343" spans="1:13" ht="9.9499999999999993" hidden="1" customHeight="1" x14ac:dyDescent="0.2">
      <c r="A1343" s="301"/>
      <c r="B1343" s="300"/>
      <c r="C1343" s="305" t="str">
        <f>IF(ISBLANK($J$1506),"",IF(ISBLANK($L$1506),"",IF(Okt!$E33&gt;=$J$1506,IF(Okt!$E33&lt;=$L$1506,IF(ISBLANK(Okt!G33),"",Okt!G33),""),"")))</f>
        <v/>
      </c>
      <c r="D1343" s="305" t="str">
        <f>IF(ISBLANK($J$1506),"",IF(ISBLANK($L$1506),"",IF(Okt!$E33&gt;=$J$1506,IF(Okt!$E33&lt;=$L$1506,IF(ISBLANK(Okt!I33),"",Okt!I33),""),"")))</f>
        <v/>
      </c>
      <c r="E1343" s="305" t="str">
        <f>IF(ISBLANK($J$1506),"",IF(ISBLANK($L$1506),"",IF(Okt!$E33&gt;=$J$1506,IF(Okt!$E33&lt;=$L$1506,IF(ISBLANK(Okt!R33),"",Okt!R33),""),"")))</f>
        <v/>
      </c>
      <c r="F1343" s="307" t="str">
        <f>IF(ISBLANK($J$1506),"",IF(ISBLANK($L$1506),"",IF(Okt!$E33&gt;=$J$1506,IF(Okt!$E33&lt;=$L$1506,IF(ISBLANK(Okt!S33),"",Okt!S33),""),"")))</f>
        <v/>
      </c>
      <c r="G1343" s="308" t="str">
        <f t="shared" si="84"/>
        <v/>
      </c>
      <c r="H1343" s="309" t="str">
        <f t="shared" si="85"/>
        <v/>
      </c>
      <c r="I1343" s="310" t="str">
        <f>IF(ISBLANK($J$1506),"",IF(ISBLANK($L$1506),"",IF(Okt!$E33&gt;=$J$1506,IF(Okt!$E33&lt;=$L$1506,COUNTIF(Okt!L33:L33,"&gt;=0"),""),"")))</f>
        <v/>
      </c>
      <c r="J1343" s="300"/>
      <c r="K1343" s="300"/>
      <c r="L1343" s="300"/>
      <c r="M1343" s="302"/>
    </row>
    <row r="1344" spans="1:13" ht="9.9499999999999993" hidden="1" customHeight="1" x14ac:dyDescent="0.2">
      <c r="A1344" s="301"/>
      <c r="B1344" s="300"/>
      <c r="C1344" s="305" t="str">
        <f>IF(ISBLANK($J$1506),"",IF(ISBLANK($L$1506),"",IF(Okt!$E34&gt;=$J$1506,IF(Okt!$E34&lt;=$L$1506,IF(ISBLANK(Okt!G34),"",Okt!G34),""),"")))</f>
        <v/>
      </c>
      <c r="D1344" s="305" t="str">
        <f>IF(ISBLANK($J$1506),"",IF(ISBLANK($L$1506),"",IF(Okt!$E34&gt;=$J$1506,IF(Okt!$E34&lt;=$L$1506,IF(ISBLANK(Okt!I34),"",Okt!I34),""),"")))</f>
        <v/>
      </c>
      <c r="E1344" s="305" t="str">
        <f>IF(ISBLANK($J$1506),"",IF(ISBLANK($L$1506),"",IF(Okt!$E34&gt;=$J$1506,IF(Okt!$E34&lt;=$L$1506,IF(ISBLANK(Okt!R34),"",Okt!R34),""),"")))</f>
        <v/>
      </c>
      <c r="F1344" s="307" t="str">
        <f>IF(ISBLANK($J$1506),"",IF(ISBLANK($L$1506),"",IF(Okt!$E34&gt;=$J$1506,IF(Okt!$E34&lt;=$L$1506,IF(ISBLANK(Okt!S34),"",Okt!S34),""),"")))</f>
        <v/>
      </c>
      <c r="G1344" s="308" t="str">
        <f t="shared" si="84"/>
        <v/>
      </c>
      <c r="H1344" s="309" t="str">
        <f t="shared" si="85"/>
        <v/>
      </c>
      <c r="I1344" s="310" t="str">
        <f>IF(ISBLANK($J$1506),"",IF(ISBLANK($L$1506),"",IF(Okt!$E34&gt;=$J$1506,IF(Okt!$E34&lt;=$L$1506,COUNTIF(Okt!L34:L34,"&gt;=0"),""),"")))</f>
        <v/>
      </c>
      <c r="J1344" s="300"/>
      <c r="K1344" s="300"/>
      <c r="L1344" s="300"/>
      <c r="M1344" s="302"/>
    </row>
    <row r="1345" spans="1:13" ht="9.9499999999999993" hidden="1" customHeight="1" x14ac:dyDescent="0.2">
      <c r="A1345" s="301"/>
      <c r="B1345" s="300"/>
      <c r="C1345" s="305" t="str">
        <f>IF(ISBLANK($J$1506),"",IF(ISBLANK($L$1506),"",IF(Okt!$E35&gt;=$J$1506,IF(Okt!$E35&lt;=$L$1506,IF(ISBLANK(Okt!G35),"",Okt!G35),""),"")))</f>
        <v/>
      </c>
      <c r="D1345" s="305" t="str">
        <f>IF(ISBLANK($J$1506),"",IF(ISBLANK($L$1506),"",IF(Okt!$E35&gt;=$J$1506,IF(Okt!$E35&lt;=$L$1506,IF(ISBLANK(Okt!I35),"",Okt!I35),""),"")))</f>
        <v/>
      </c>
      <c r="E1345" s="305" t="str">
        <f>IF(ISBLANK($J$1506),"",IF(ISBLANK($L$1506),"",IF(Okt!$E35&gt;=$J$1506,IF(Okt!$E35&lt;=$L$1506,IF(ISBLANK(Okt!R35),"",Okt!R35),""),"")))</f>
        <v/>
      </c>
      <c r="F1345" s="307" t="str">
        <f>IF(ISBLANK($J$1506),"",IF(ISBLANK($L$1506),"",IF(Okt!$E35&gt;=$J$1506,IF(Okt!$E35&lt;=$L$1506,IF(ISBLANK(Okt!S35),"",Okt!S35),""),"")))</f>
        <v/>
      </c>
      <c r="G1345" s="308" t="str">
        <f t="shared" si="84"/>
        <v/>
      </c>
      <c r="H1345" s="309" t="str">
        <f t="shared" si="85"/>
        <v/>
      </c>
      <c r="I1345" s="310" t="str">
        <f>IF(ISBLANK($J$1506),"",IF(ISBLANK($L$1506),"",IF(Okt!$E35&gt;=$J$1506,IF(Okt!$E35&lt;=$L$1506,COUNTIF(Okt!L35:L35,"&gt;=0"),""),"")))</f>
        <v/>
      </c>
      <c r="J1345" s="300"/>
      <c r="K1345" s="300"/>
      <c r="L1345" s="300"/>
      <c r="M1345" s="302"/>
    </row>
    <row r="1346" spans="1:13" ht="9.9499999999999993" hidden="1" customHeight="1" x14ac:dyDescent="0.2">
      <c r="A1346" s="301"/>
      <c r="B1346" s="300"/>
      <c r="C1346" s="305" t="str">
        <f>IF(ISBLANK($J$1506),"",IF(ISBLANK($L$1506),"",IF(Okt!$E36&gt;=$J$1506,IF(Okt!$E36&lt;=$L$1506,IF(ISBLANK(Okt!G36),"",Okt!G36),""),"")))</f>
        <v/>
      </c>
      <c r="D1346" s="305" t="str">
        <f>IF(ISBLANK($J$1506),"",IF(ISBLANK($L$1506),"",IF(Okt!$E36&gt;=$J$1506,IF(Okt!$E36&lt;=$L$1506,IF(ISBLANK(Okt!I36),"",Okt!I36),""),"")))</f>
        <v/>
      </c>
      <c r="E1346" s="305" t="str">
        <f>IF(ISBLANK($J$1506),"",IF(ISBLANK($L$1506),"",IF(Okt!$E36&gt;=$J$1506,IF(Okt!$E36&lt;=$L$1506,IF(ISBLANK(Okt!R36),"",Okt!R36),""),"")))</f>
        <v/>
      </c>
      <c r="F1346" s="307" t="str">
        <f>IF(ISBLANK($J$1506),"",IF(ISBLANK($L$1506),"",IF(Okt!$E36&gt;=$J$1506,IF(Okt!$E36&lt;=$L$1506,IF(ISBLANK(Okt!S36),"",Okt!S36),""),"")))</f>
        <v/>
      </c>
      <c r="G1346" s="308" t="str">
        <f t="shared" si="84"/>
        <v/>
      </c>
      <c r="H1346" s="309" t="str">
        <f t="shared" si="85"/>
        <v/>
      </c>
      <c r="I1346" s="310" t="str">
        <f>IF(ISBLANK($J$1506),"",IF(ISBLANK($L$1506),"",IF(Okt!$E36&gt;=$J$1506,IF(Okt!$E36&lt;=$L$1506,COUNTIF(Okt!L36:L36,"&gt;=0"),""),"")))</f>
        <v/>
      </c>
      <c r="J1346" s="300"/>
      <c r="K1346" s="300"/>
      <c r="L1346" s="300"/>
      <c r="M1346" s="302"/>
    </row>
    <row r="1347" spans="1:13" ht="9.9499999999999993" hidden="1" customHeight="1" x14ac:dyDescent="0.2">
      <c r="A1347" s="301"/>
      <c r="B1347" s="300"/>
      <c r="C1347" s="305" t="str">
        <f>IF(ISBLANK($J$1506),"",IF(ISBLANK($L$1506),"",IF(Okt!$E37&gt;=$J$1506,IF(Okt!$E37&lt;=$L$1506,IF(ISBLANK(Okt!G37),"",Okt!G37),""),"")))</f>
        <v/>
      </c>
      <c r="D1347" s="305" t="str">
        <f>IF(ISBLANK($J$1506),"",IF(ISBLANK($L$1506),"",IF(Okt!$E37&gt;=$J$1506,IF(Okt!$E37&lt;=$L$1506,IF(ISBLANK(Okt!I37),"",Okt!I37),""),"")))</f>
        <v/>
      </c>
      <c r="E1347" s="305" t="str">
        <f>IF(ISBLANK($J$1506),"",IF(ISBLANK($L$1506),"",IF(Okt!$E37&gt;=$J$1506,IF(Okt!$E37&lt;=$L$1506,IF(ISBLANK(Okt!R37),"",Okt!R37),""),"")))</f>
        <v/>
      </c>
      <c r="F1347" s="307" t="str">
        <f>IF(ISBLANK($J$1506),"",IF(ISBLANK($L$1506),"",IF(Okt!$E37&gt;=$J$1506,IF(Okt!$E37&lt;=$L$1506,IF(ISBLANK(Okt!S37),"",Okt!S37),""),"")))</f>
        <v/>
      </c>
      <c r="G1347" s="308" t="str">
        <f t="shared" si="84"/>
        <v/>
      </c>
      <c r="H1347" s="309" t="str">
        <f t="shared" si="85"/>
        <v/>
      </c>
      <c r="I1347" s="310" t="str">
        <f>IF(ISBLANK($J$1506),"",IF(ISBLANK($L$1506),"",IF(Okt!$E37&gt;=$J$1506,IF(Okt!$E37&lt;=$L$1506,COUNTIF(Okt!L37:L37,"&gt;=0"),""),"")))</f>
        <v/>
      </c>
      <c r="J1347" s="300"/>
      <c r="K1347" s="300"/>
      <c r="L1347" s="300"/>
      <c r="M1347" s="302"/>
    </row>
    <row r="1348" spans="1:13" ht="9.9499999999999993" hidden="1" customHeight="1" x14ac:dyDescent="0.2">
      <c r="A1348" s="301"/>
      <c r="B1348" s="300"/>
      <c r="C1348" s="305" t="str">
        <f>IF(ISBLANK($J$1506),"",IF(ISBLANK($L$1506),"",IF(Okt!$E38&gt;=$J$1506,IF(Okt!$E38&lt;=$L$1506,IF(ISBLANK(Okt!G38),"",Okt!G38),""),"")))</f>
        <v/>
      </c>
      <c r="D1348" s="305" t="str">
        <f>IF(ISBLANK($J$1506),"",IF(ISBLANK($L$1506),"",IF(Okt!$E38&gt;=$J$1506,IF(Okt!$E38&lt;=$L$1506,IF(ISBLANK(Okt!I38),"",Okt!I38),""),"")))</f>
        <v/>
      </c>
      <c r="E1348" s="305" t="str">
        <f>IF(ISBLANK($J$1506),"",IF(ISBLANK($L$1506),"",IF(Okt!$E38&gt;=$J$1506,IF(Okt!$E38&lt;=$L$1506,IF(ISBLANK(Okt!R38),"",Okt!R38),""),"")))</f>
        <v/>
      </c>
      <c r="F1348" s="307" t="str">
        <f>IF(ISBLANK($J$1506),"",IF(ISBLANK($L$1506),"",IF(Okt!$E38&gt;=$J$1506,IF(Okt!$E38&lt;=$L$1506,IF(ISBLANK(Okt!S38),"",Okt!S38),""),"")))</f>
        <v/>
      </c>
      <c r="G1348" s="308" t="str">
        <f t="shared" si="84"/>
        <v/>
      </c>
      <c r="H1348" s="309" t="str">
        <f t="shared" si="85"/>
        <v/>
      </c>
      <c r="I1348" s="310" t="str">
        <f>IF(ISBLANK($J$1506),"",IF(ISBLANK($L$1506),"",IF(Okt!$E38&gt;=$J$1506,IF(Okt!$E38&lt;=$L$1506,COUNTIF(Okt!L38:L38,"&gt;=0"),""),"")))</f>
        <v/>
      </c>
      <c r="J1348" s="300"/>
      <c r="K1348" s="300"/>
      <c r="L1348" s="300"/>
      <c r="M1348" s="302"/>
    </row>
    <row r="1349" spans="1:13" ht="9.9499999999999993" hidden="1" customHeight="1" x14ac:dyDescent="0.2">
      <c r="A1349" s="301"/>
      <c r="B1349" s="300"/>
      <c r="C1349" s="305" t="str">
        <f>IF(ISBLANK($J$1506),"",IF(ISBLANK($L$1506),"",IF(Okt!$E39&gt;=$J$1506,IF(Okt!$E39&lt;=$L$1506,IF(ISBLANK(Okt!G39),"",Okt!G39),""),"")))</f>
        <v/>
      </c>
      <c r="D1349" s="305" t="str">
        <f>IF(ISBLANK($J$1506),"",IF(ISBLANK($L$1506),"",IF(Okt!$E39&gt;=$J$1506,IF(Okt!$E39&lt;=$L$1506,IF(ISBLANK(Okt!I39),"",Okt!I39),""),"")))</f>
        <v/>
      </c>
      <c r="E1349" s="305" t="str">
        <f>IF(ISBLANK($J$1506),"",IF(ISBLANK($L$1506),"",IF(Okt!$E39&gt;=$J$1506,IF(Okt!$E39&lt;=$L$1506,IF(ISBLANK(Okt!R39),"",Okt!R39),""),"")))</f>
        <v/>
      </c>
      <c r="F1349" s="307" t="str">
        <f>IF(ISBLANK($J$1506),"",IF(ISBLANK($L$1506),"",IF(Okt!$E39&gt;=$J$1506,IF(Okt!$E39&lt;=$L$1506,IF(ISBLANK(Okt!S39),"",Okt!S39),""),"")))</f>
        <v/>
      </c>
      <c r="G1349" s="308" t="str">
        <f t="shared" si="84"/>
        <v/>
      </c>
      <c r="H1349" s="309" t="str">
        <f t="shared" si="85"/>
        <v/>
      </c>
      <c r="I1349" s="310" t="str">
        <f>IF(ISBLANK($J$1506),"",IF(ISBLANK($L$1506),"",IF(Okt!$E39&gt;=$J$1506,IF(Okt!$E39&lt;=$L$1506,COUNTIF(Okt!L39:L39,"&gt;=0"),""),"")))</f>
        <v/>
      </c>
      <c r="J1349" s="300"/>
      <c r="K1349" s="300"/>
      <c r="L1349" s="300"/>
      <c r="M1349" s="302"/>
    </row>
    <row r="1350" spans="1:13" ht="9.9499999999999993" hidden="1" customHeight="1" x14ac:dyDescent="0.2">
      <c r="A1350" s="301"/>
      <c r="B1350" s="300" t="s">
        <v>350</v>
      </c>
      <c r="C1350" s="305" t="str">
        <f>IF(ISBLANK($J$1506),"",IF(ISBLANK($L$1506),"",IF(Okt!$E43&gt;=$J$1506,IF(Okt!$E43&lt;=$L$1506,IF(ISBLANK(Okt!G43),"",Okt!G43),""),"")))</f>
        <v/>
      </c>
      <c r="D1350" s="305"/>
      <c r="E1350" s="305" t="str">
        <f>IF(ISBLANK($J$1506),"",IF(ISBLANK($L$1506),"",IF(Okt!$E43&gt;=$J$1506,IF(Okt!$E43&lt;=$L$1506,IF(ISBLANK(Okt!R43),"",Okt!R43),""),"")))</f>
        <v/>
      </c>
      <c r="F1350" s="307" t="str">
        <f>IF(ISBLANK($J$1506),"",IF(ISBLANK($L$1506),"",IF(Okt!$E43&gt;=$J$1506,IF(Okt!$E43&lt;=$L$1506,IF(ISBLANK(Okt!S43),"",Okt!S43),""),"")))</f>
        <v/>
      </c>
      <c r="G1350" s="308" t="str">
        <f>IF(ISNUMBER(F1350),IF(F1350=0,"",IF(E1350=0,"",F1350/E1350)),"")</f>
        <v/>
      </c>
      <c r="H1350" s="309" t="str">
        <f>IF(ISNUMBER(G1350),IF(G1350=0,"",IF(F1350=0,"",E1350/F1350/24)),"")</f>
        <v/>
      </c>
      <c r="I1350" s="310" t="str">
        <f>IF(ISBLANK($J$1506),"",IF(ISBLANK($L$1506),"",IF(Okt!$E43&gt;=$J$1506,IF(Okt!$E43&lt;=$L$1506,COUNTIF(Okt!L43:L43,"&gt;=0"),""),"")))</f>
        <v/>
      </c>
      <c r="J1350" s="300"/>
      <c r="K1350" s="300"/>
      <c r="L1350" s="300"/>
      <c r="M1350" s="302"/>
    </row>
    <row r="1351" spans="1:13" ht="9.9499999999999993" hidden="1" customHeight="1" x14ac:dyDescent="0.2">
      <c r="A1351" s="301"/>
      <c r="B1351" s="300"/>
      <c r="C1351" s="305" t="str">
        <f>IF(ISBLANK($J$1506),"",IF(ISBLANK($L$1506),"",IF(Okt!$E44&gt;=$J$1506,IF(Okt!$E44&lt;=$L$1506,IF(ISBLANK(Okt!G44),"",Okt!G44),""),"")))</f>
        <v/>
      </c>
      <c r="D1351" s="305"/>
      <c r="E1351" s="305" t="str">
        <f>IF(ISBLANK($J$1506),"",IF(ISBLANK($L$1506),"",IF(Okt!$E44&gt;=$J$1506,IF(Okt!$E44&lt;=$L$1506,IF(ISBLANK(Okt!R44),"",Okt!R44),""),"")))</f>
        <v/>
      </c>
      <c r="F1351" s="307" t="str">
        <f>IF(ISBLANK($J$1506),"",IF(ISBLANK($L$1506),"",IF(Okt!$E44&gt;=$J$1506,IF(Okt!$E44&lt;=$L$1506,IF(ISBLANK(Okt!S44),"",Okt!S44),""),"")))</f>
        <v/>
      </c>
      <c r="G1351" s="308" t="str">
        <f t="shared" ref="G1351:G1380" si="86">IF(ISNUMBER(F1351),IF(F1351=0,"",IF(E1351=0,"",F1351/E1351)),"")</f>
        <v/>
      </c>
      <c r="H1351" s="309" t="str">
        <f t="shared" ref="H1351:H1380" si="87">IF(ISNUMBER(G1351),IF(G1351=0,"",IF(F1351=0,"",E1351/F1351/24)),"")</f>
        <v/>
      </c>
      <c r="I1351" s="310" t="str">
        <f>IF(ISBLANK($J$1506),"",IF(ISBLANK($L$1506),"",IF(Okt!$E44&gt;=$J$1506,IF(Okt!$E44&lt;=$L$1506,COUNTIF(Okt!L44:L44,"&gt;=0"),""),"")))</f>
        <v/>
      </c>
      <c r="J1351" s="300"/>
      <c r="K1351" s="300"/>
      <c r="L1351" s="300"/>
      <c r="M1351" s="302"/>
    </row>
    <row r="1352" spans="1:13" ht="9.9499999999999993" hidden="1" customHeight="1" x14ac:dyDescent="0.2">
      <c r="A1352" s="301"/>
      <c r="B1352" s="300"/>
      <c r="C1352" s="305" t="str">
        <f>IF(ISBLANK($J$1506),"",IF(ISBLANK($L$1506),"",IF(Okt!$E45&gt;=$J$1506,IF(Okt!$E45&lt;=$L$1506,IF(ISBLANK(Okt!G45),"",Okt!G45),""),"")))</f>
        <v/>
      </c>
      <c r="D1352" s="305"/>
      <c r="E1352" s="305" t="str">
        <f>IF(ISBLANK($J$1506),"",IF(ISBLANK($L$1506),"",IF(Okt!$E45&gt;=$J$1506,IF(Okt!$E45&lt;=$L$1506,IF(ISBLANK(Okt!R45),"",Okt!R45),""),"")))</f>
        <v/>
      </c>
      <c r="F1352" s="307" t="str">
        <f>IF(ISBLANK($J$1506),"",IF(ISBLANK($L$1506),"",IF(Okt!$E45&gt;=$J$1506,IF(Okt!$E45&lt;=$L$1506,IF(ISBLANK(Okt!S45),"",Okt!S45),""),"")))</f>
        <v/>
      </c>
      <c r="G1352" s="308" t="str">
        <f t="shared" si="86"/>
        <v/>
      </c>
      <c r="H1352" s="309" t="str">
        <f t="shared" si="87"/>
        <v/>
      </c>
      <c r="I1352" s="310" t="str">
        <f>IF(ISBLANK($J$1506),"",IF(ISBLANK($L$1506),"",IF(Okt!$E45&gt;=$J$1506,IF(Okt!$E45&lt;=$L$1506,COUNTIF(Okt!L45:L45,"&gt;=0"),""),"")))</f>
        <v/>
      </c>
      <c r="J1352" s="300"/>
      <c r="K1352" s="300"/>
      <c r="L1352" s="300"/>
      <c r="M1352" s="302"/>
    </row>
    <row r="1353" spans="1:13" ht="9.9499999999999993" hidden="1" customHeight="1" x14ac:dyDescent="0.2">
      <c r="A1353" s="301"/>
      <c r="B1353" s="300"/>
      <c r="C1353" s="305" t="str">
        <f>IF(ISBLANK($J$1506),"",IF(ISBLANK($L$1506),"",IF(Okt!$E46&gt;=$J$1506,IF(Okt!$E46&lt;=$L$1506,IF(ISBLANK(Okt!G46),"",Okt!G46),""),"")))</f>
        <v/>
      </c>
      <c r="D1353" s="305"/>
      <c r="E1353" s="305" t="str">
        <f>IF(ISBLANK($J$1506),"",IF(ISBLANK($L$1506),"",IF(Okt!$E46&gt;=$J$1506,IF(Okt!$E46&lt;=$L$1506,IF(ISBLANK(Okt!R46),"",Okt!R46),""),"")))</f>
        <v/>
      </c>
      <c r="F1353" s="307" t="str">
        <f>IF(ISBLANK($J$1506),"",IF(ISBLANK($L$1506),"",IF(Okt!$E46&gt;=$J$1506,IF(Okt!$E46&lt;=$L$1506,IF(ISBLANK(Okt!S46),"",Okt!S46),""),"")))</f>
        <v/>
      </c>
      <c r="G1353" s="308" t="str">
        <f t="shared" si="86"/>
        <v/>
      </c>
      <c r="H1353" s="309" t="str">
        <f t="shared" si="87"/>
        <v/>
      </c>
      <c r="I1353" s="310" t="str">
        <f>IF(ISBLANK($J$1506),"",IF(ISBLANK($L$1506),"",IF(Okt!$E46&gt;=$J$1506,IF(Okt!$E46&lt;=$L$1506,COUNTIF(Okt!L46:L46,"&gt;=0"),""),"")))</f>
        <v/>
      </c>
      <c r="J1353" s="300"/>
      <c r="K1353" s="300"/>
      <c r="L1353" s="300"/>
      <c r="M1353" s="302"/>
    </row>
    <row r="1354" spans="1:13" ht="9.9499999999999993" hidden="1" customHeight="1" x14ac:dyDescent="0.2">
      <c r="A1354" s="301"/>
      <c r="B1354" s="300"/>
      <c r="C1354" s="305" t="str">
        <f>IF(ISBLANK($J$1506),"",IF(ISBLANK($L$1506),"",IF(Okt!$E47&gt;=$J$1506,IF(Okt!$E47&lt;=$L$1506,IF(ISBLANK(Okt!G47),"",Okt!G47),""),"")))</f>
        <v/>
      </c>
      <c r="D1354" s="305"/>
      <c r="E1354" s="305" t="str">
        <f>IF(ISBLANK($J$1506),"",IF(ISBLANK($L$1506),"",IF(Okt!$E47&gt;=$J$1506,IF(Okt!$E47&lt;=$L$1506,IF(ISBLANK(Okt!R47),"",Okt!R47),""),"")))</f>
        <v/>
      </c>
      <c r="F1354" s="307" t="str">
        <f>IF(ISBLANK($J$1506),"",IF(ISBLANK($L$1506),"",IF(Okt!$E47&gt;=$J$1506,IF(Okt!$E47&lt;=$L$1506,IF(ISBLANK(Okt!S47),"",Okt!S47),""),"")))</f>
        <v/>
      </c>
      <c r="G1354" s="308" t="str">
        <f t="shared" si="86"/>
        <v/>
      </c>
      <c r="H1354" s="309" t="str">
        <f t="shared" si="87"/>
        <v/>
      </c>
      <c r="I1354" s="310" t="str">
        <f>IF(ISBLANK($J$1506),"",IF(ISBLANK($L$1506),"",IF(Okt!$E47&gt;=$J$1506,IF(Okt!$E47&lt;=$L$1506,COUNTIF(Okt!L47:L47,"&gt;=0"),""),"")))</f>
        <v/>
      </c>
      <c r="J1354" s="300"/>
      <c r="K1354" s="300"/>
      <c r="L1354" s="300"/>
      <c r="M1354" s="302"/>
    </row>
    <row r="1355" spans="1:13" ht="9.9499999999999993" hidden="1" customHeight="1" x14ac:dyDescent="0.2">
      <c r="A1355" s="301"/>
      <c r="B1355" s="300"/>
      <c r="C1355" s="305" t="str">
        <f>IF(ISBLANK($J$1506),"",IF(ISBLANK($L$1506),"",IF(Okt!$E48&gt;=$J$1506,IF(Okt!$E48&lt;=$L$1506,IF(ISBLANK(Okt!G48),"",Okt!G48),""),"")))</f>
        <v/>
      </c>
      <c r="D1355" s="305"/>
      <c r="E1355" s="305" t="str">
        <f>IF(ISBLANK($J$1506),"",IF(ISBLANK($L$1506),"",IF(Okt!$E48&gt;=$J$1506,IF(Okt!$E48&lt;=$L$1506,IF(ISBLANK(Okt!R48),"",Okt!R48),""),"")))</f>
        <v/>
      </c>
      <c r="F1355" s="307" t="str">
        <f>IF(ISBLANK($J$1506),"",IF(ISBLANK($L$1506),"",IF(Okt!$E48&gt;=$J$1506,IF(Okt!$E48&lt;=$L$1506,IF(ISBLANK(Okt!S48),"",Okt!S48),""),"")))</f>
        <v/>
      </c>
      <c r="G1355" s="308" t="str">
        <f t="shared" si="86"/>
        <v/>
      </c>
      <c r="H1355" s="309" t="str">
        <f t="shared" si="87"/>
        <v/>
      </c>
      <c r="I1355" s="310" t="str">
        <f>IF(ISBLANK($J$1506),"",IF(ISBLANK($L$1506),"",IF(Okt!$E48&gt;=$J$1506,IF(Okt!$E48&lt;=$L$1506,COUNTIF(Okt!L48:L48,"&gt;=0"),""),"")))</f>
        <v/>
      </c>
      <c r="J1355" s="300"/>
      <c r="K1355" s="300"/>
      <c r="L1355" s="300"/>
      <c r="M1355" s="302"/>
    </row>
    <row r="1356" spans="1:13" ht="9.9499999999999993" hidden="1" customHeight="1" x14ac:dyDescent="0.2">
      <c r="A1356" s="301"/>
      <c r="B1356" s="300"/>
      <c r="C1356" s="305" t="str">
        <f>IF(ISBLANK($J$1506),"",IF(ISBLANK($L$1506),"",IF(Okt!$E49&gt;=$J$1506,IF(Okt!$E49&lt;=$L$1506,IF(ISBLANK(Okt!G49),"",Okt!G49),""),"")))</f>
        <v/>
      </c>
      <c r="D1356" s="305"/>
      <c r="E1356" s="305" t="str">
        <f>IF(ISBLANK($J$1506),"",IF(ISBLANK($L$1506),"",IF(Okt!$E49&gt;=$J$1506,IF(Okt!$E49&lt;=$L$1506,IF(ISBLANK(Okt!R49),"",Okt!R49),""),"")))</f>
        <v/>
      </c>
      <c r="F1356" s="307" t="str">
        <f>IF(ISBLANK($J$1506),"",IF(ISBLANK($L$1506),"",IF(Okt!$E49&gt;=$J$1506,IF(Okt!$E49&lt;=$L$1506,IF(ISBLANK(Okt!S49),"",Okt!S49),""),"")))</f>
        <v/>
      </c>
      <c r="G1356" s="308" t="str">
        <f t="shared" si="86"/>
        <v/>
      </c>
      <c r="H1356" s="309" t="str">
        <f t="shared" si="87"/>
        <v/>
      </c>
      <c r="I1356" s="310" t="str">
        <f>IF(ISBLANK($J$1506),"",IF(ISBLANK($L$1506),"",IF(Okt!$E49&gt;=$J$1506,IF(Okt!$E49&lt;=$L$1506,COUNTIF(Okt!L49:L49,"&gt;=0"),""),"")))</f>
        <v/>
      </c>
      <c r="J1356" s="300"/>
      <c r="K1356" s="300"/>
      <c r="L1356" s="300"/>
      <c r="M1356" s="302"/>
    </row>
    <row r="1357" spans="1:13" ht="9.9499999999999993" hidden="1" customHeight="1" x14ac:dyDescent="0.2">
      <c r="A1357" s="301"/>
      <c r="B1357" s="300"/>
      <c r="C1357" s="305" t="str">
        <f>IF(ISBLANK($J$1506),"",IF(ISBLANK($L$1506),"",IF(Okt!$E50&gt;=$J$1506,IF(Okt!$E50&lt;=$L$1506,IF(ISBLANK(Okt!G50),"",Okt!G50),""),"")))</f>
        <v/>
      </c>
      <c r="D1357" s="305"/>
      <c r="E1357" s="305" t="str">
        <f>IF(ISBLANK($J$1506),"",IF(ISBLANK($L$1506),"",IF(Okt!$E50&gt;=$J$1506,IF(Okt!$E50&lt;=$L$1506,IF(ISBLANK(Okt!R50),"",Okt!R50),""),"")))</f>
        <v/>
      </c>
      <c r="F1357" s="307" t="str">
        <f>IF(ISBLANK($J$1506),"",IF(ISBLANK($L$1506),"",IF(Okt!$E50&gt;=$J$1506,IF(Okt!$E50&lt;=$L$1506,IF(ISBLANK(Okt!S50),"",Okt!S50),""),"")))</f>
        <v/>
      </c>
      <c r="G1357" s="308" t="str">
        <f t="shared" si="86"/>
        <v/>
      </c>
      <c r="H1357" s="309" t="str">
        <f t="shared" si="87"/>
        <v/>
      </c>
      <c r="I1357" s="310" t="str">
        <f>IF(ISBLANK($J$1506),"",IF(ISBLANK($L$1506),"",IF(Okt!$E50&gt;=$J$1506,IF(Okt!$E50&lt;=$L$1506,COUNTIF(Okt!L50:L50,"&gt;=0"),""),"")))</f>
        <v/>
      </c>
      <c r="J1357" s="300"/>
      <c r="K1357" s="300"/>
      <c r="L1357" s="300"/>
      <c r="M1357" s="302"/>
    </row>
    <row r="1358" spans="1:13" ht="9.9499999999999993" hidden="1" customHeight="1" x14ac:dyDescent="0.2">
      <c r="A1358" s="301"/>
      <c r="B1358" s="300"/>
      <c r="C1358" s="305" t="str">
        <f>IF(ISBLANK($J$1506),"",IF(ISBLANK($L$1506),"",IF(Okt!$E51&gt;=$J$1506,IF(Okt!$E51&lt;=$L$1506,IF(ISBLANK(Okt!G51),"",Okt!G51),""),"")))</f>
        <v/>
      </c>
      <c r="D1358" s="305"/>
      <c r="E1358" s="305" t="str">
        <f>IF(ISBLANK($J$1506),"",IF(ISBLANK($L$1506),"",IF(Okt!$E51&gt;=$J$1506,IF(Okt!$E51&lt;=$L$1506,IF(ISBLANK(Okt!R51),"",Okt!R51),""),"")))</f>
        <v/>
      </c>
      <c r="F1358" s="307" t="str">
        <f>IF(ISBLANK($J$1506),"",IF(ISBLANK($L$1506),"",IF(Okt!$E51&gt;=$J$1506,IF(Okt!$E51&lt;=$L$1506,IF(ISBLANK(Okt!S51),"",Okt!S51),""),"")))</f>
        <v/>
      </c>
      <c r="G1358" s="308" t="str">
        <f t="shared" si="86"/>
        <v/>
      </c>
      <c r="H1358" s="309" t="str">
        <f t="shared" si="87"/>
        <v/>
      </c>
      <c r="I1358" s="310" t="str">
        <f>IF(ISBLANK($J$1506),"",IF(ISBLANK($L$1506),"",IF(Okt!$E51&gt;=$J$1506,IF(Okt!$E51&lt;=$L$1506,COUNTIF(Okt!L51:L51,"&gt;=0"),""),"")))</f>
        <v/>
      </c>
      <c r="J1358" s="300"/>
      <c r="K1358" s="300"/>
      <c r="L1358" s="300"/>
      <c r="M1358" s="302"/>
    </row>
    <row r="1359" spans="1:13" ht="9.9499999999999993" hidden="1" customHeight="1" x14ac:dyDescent="0.2">
      <c r="A1359" s="301"/>
      <c r="B1359" s="300"/>
      <c r="C1359" s="305" t="str">
        <f>IF(ISBLANK($J$1506),"",IF(ISBLANK($L$1506),"",IF(Okt!$E52&gt;=$J$1506,IF(Okt!$E52&lt;=$L$1506,IF(ISBLANK(Okt!G52),"",Okt!G52),""),"")))</f>
        <v/>
      </c>
      <c r="D1359" s="305"/>
      <c r="E1359" s="305" t="str">
        <f>IF(ISBLANK($J$1506),"",IF(ISBLANK($L$1506),"",IF(Okt!$E52&gt;=$J$1506,IF(Okt!$E52&lt;=$L$1506,IF(ISBLANK(Okt!R52),"",Okt!R52),""),"")))</f>
        <v/>
      </c>
      <c r="F1359" s="307" t="str">
        <f>IF(ISBLANK($J$1506),"",IF(ISBLANK($L$1506),"",IF(Okt!$E52&gt;=$J$1506,IF(Okt!$E52&lt;=$L$1506,IF(ISBLANK(Okt!S52),"",Okt!S52),""),"")))</f>
        <v/>
      </c>
      <c r="G1359" s="308" t="str">
        <f t="shared" si="86"/>
        <v/>
      </c>
      <c r="H1359" s="309" t="str">
        <f t="shared" si="87"/>
        <v/>
      </c>
      <c r="I1359" s="310" t="str">
        <f>IF(ISBLANK($J$1506),"",IF(ISBLANK($L$1506),"",IF(Okt!$E52&gt;=$J$1506,IF(Okt!$E52&lt;=$L$1506,COUNTIF(Okt!L52:L52,"&gt;=0"),""),"")))</f>
        <v/>
      </c>
      <c r="J1359" s="300"/>
      <c r="K1359" s="300"/>
      <c r="L1359" s="300"/>
      <c r="M1359" s="302"/>
    </row>
    <row r="1360" spans="1:13" ht="9.9499999999999993" hidden="1" customHeight="1" x14ac:dyDescent="0.2">
      <c r="A1360" s="301"/>
      <c r="B1360" s="300"/>
      <c r="C1360" s="305" t="str">
        <f>IF(ISBLANK($J$1506),"",IF(ISBLANK($L$1506),"",IF(Okt!$E53&gt;=$J$1506,IF(Okt!$E53&lt;=$L$1506,IF(ISBLANK(Okt!G53),"",Okt!G53),""),"")))</f>
        <v/>
      </c>
      <c r="D1360" s="305"/>
      <c r="E1360" s="305" t="str">
        <f>IF(ISBLANK($J$1506),"",IF(ISBLANK($L$1506),"",IF(Okt!$E53&gt;=$J$1506,IF(Okt!$E53&lt;=$L$1506,IF(ISBLANK(Okt!R53),"",Okt!R53),""),"")))</f>
        <v/>
      </c>
      <c r="F1360" s="307" t="str">
        <f>IF(ISBLANK($J$1506),"",IF(ISBLANK($L$1506),"",IF(Okt!$E53&gt;=$J$1506,IF(Okt!$E53&lt;=$L$1506,IF(ISBLANK(Okt!S53),"",Okt!S53),""),"")))</f>
        <v/>
      </c>
      <c r="G1360" s="308" t="str">
        <f t="shared" si="86"/>
        <v/>
      </c>
      <c r="H1360" s="309" t="str">
        <f t="shared" si="87"/>
        <v/>
      </c>
      <c r="I1360" s="310" t="str">
        <f>IF(ISBLANK($J$1506),"",IF(ISBLANK($L$1506),"",IF(Okt!$E53&gt;=$J$1506,IF(Okt!$E53&lt;=$L$1506,COUNTIF(Okt!L53:L53,"&gt;=0"),""),"")))</f>
        <v/>
      </c>
      <c r="J1360" s="300"/>
      <c r="K1360" s="300"/>
      <c r="L1360" s="300"/>
      <c r="M1360" s="302"/>
    </row>
    <row r="1361" spans="1:13" ht="9.9499999999999993" hidden="1" customHeight="1" x14ac:dyDescent="0.2">
      <c r="A1361" s="301"/>
      <c r="B1361" s="300"/>
      <c r="C1361" s="305" t="str">
        <f>IF(ISBLANK($J$1506),"",IF(ISBLANK($L$1506),"",IF(Okt!$E54&gt;=$J$1506,IF(Okt!$E54&lt;=$L$1506,IF(ISBLANK(Okt!G54),"",Okt!G54),""),"")))</f>
        <v/>
      </c>
      <c r="D1361" s="305"/>
      <c r="E1361" s="305" t="str">
        <f>IF(ISBLANK($J$1506),"",IF(ISBLANK($L$1506),"",IF(Okt!$E54&gt;=$J$1506,IF(Okt!$E54&lt;=$L$1506,IF(ISBLANK(Okt!R54),"",Okt!R54),""),"")))</f>
        <v/>
      </c>
      <c r="F1361" s="307" t="str">
        <f>IF(ISBLANK($J$1506),"",IF(ISBLANK($L$1506),"",IF(Okt!$E54&gt;=$J$1506,IF(Okt!$E54&lt;=$L$1506,IF(ISBLANK(Okt!S54),"",Okt!S54),""),"")))</f>
        <v/>
      </c>
      <c r="G1361" s="308" t="str">
        <f t="shared" si="86"/>
        <v/>
      </c>
      <c r="H1361" s="309" t="str">
        <f t="shared" si="87"/>
        <v/>
      </c>
      <c r="I1361" s="310" t="str">
        <f>IF(ISBLANK($J$1506),"",IF(ISBLANK($L$1506),"",IF(Okt!$E54&gt;=$J$1506,IF(Okt!$E54&lt;=$L$1506,COUNTIF(Okt!L54:L54,"&gt;=0"),""),"")))</f>
        <v/>
      </c>
      <c r="J1361" s="300"/>
      <c r="K1361" s="300"/>
      <c r="L1361" s="300"/>
      <c r="M1361" s="302"/>
    </row>
    <row r="1362" spans="1:13" ht="9.75" hidden="1" customHeight="1" x14ac:dyDescent="0.2">
      <c r="A1362" s="301"/>
      <c r="B1362" s="300"/>
      <c r="C1362" s="305" t="str">
        <f>IF(ISBLANK($J$1506),"",IF(ISBLANK($L$1506),"",IF(Okt!$E55&gt;=$J$1506,IF(Okt!$E55&lt;=$L$1506,IF(ISBLANK(Okt!G55),"",Okt!G55),""),"")))</f>
        <v/>
      </c>
      <c r="D1362" s="305"/>
      <c r="E1362" s="305" t="str">
        <f>IF(ISBLANK($J$1506),"",IF(ISBLANK($L$1506),"",IF(Okt!$E55&gt;=$J$1506,IF(Okt!$E55&lt;=$L$1506,IF(ISBLANK(Okt!R55),"",Okt!R55),""),"")))</f>
        <v/>
      </c>
      <c r="F1362" s="307" t="str">
        <f>IF(ISBLANK($J$1506),"",IF(ISBLANK($L$1506),"",IF(Okt!$E55&gt;=$J$1506,IF(Okt!$E55&lt;=$L$1506,IF(ISBLANK(Okt!S55),"",Okt!S55),""),"")))</f>
        <v/>
      </c>
      <c r="G1362" s="308" t="str">
        <f t="shared" si="86"/>
        <v/>
      </c>
      <c r="H1362" s="309" t="str">
        <f t="shared" si="87"/>
        <v/>
      </c>
      <c r="I1362" s="310" t="str">
        <f>IF(ISBLANK($J$1506),"",IF(ISBLANK($L$1506),"",IF(Okt!$E55&gt;=$J$1506,IF(Okt!$E55&lt;=$L$1506,COUNTIF(Okt!L55:L55,"&gt;=0"),""),"")))</f>
        <v/>
      </c>
      <c r="J1362" s="300"/>
      <c r="K1362" s="300"/>
      <c r="L1362" s="300"/>
      <c r="M1362" s="302"/>
    </row>
    <row r="1363" spans="1:13" ht="9.9499999999999993" hidden="1" customHeight="1" x14ac:dyDescent="0.2">
      <c r="A1363" s="301"/>
      <c r="B1363" s="300"/>
      <c r="C1363" s="305" t="str">
        <f>IF(ISBLANK($J$1506),"",IF(ISBLANK($L$1506),"",IF(Okt!$E56&gt;=$J$1506,IF(Okt!$E56&lt;=$L$1506,IF(ISBLANK(Okt!G56),"",Okt!G56),""),"")))</f>
        <v/>
      </c>
      <c r="D1363" s="305"/>
      <c r="E1363" s="305" t="str">
        <f>IF(ISBLANK($J$1506),"",IF(ISBLANK($L$1506),"",IF(Okt!$E56&gt;=$J$1506,IF(Okt!$E56&lt;=$L$1506,IF(ISBLANK(Okt!R56),"",Okt!R56),""),"")))</f>
        <v/>
      </c>
      <c r="F1363" s="307" t="str">
        <f>IF(ISBLANK($J$1506),"",IF(ISBLANK($L$1506),"",IF(Okt!$E56&gt;=$J$1506,IF(Okt!$E56&lt;=$L$1506,IF(ISBLANK(Okt!S56),"",Okt!S56),""),"")))</f>
        <v/>
      </c>
      <c r="G1363" s="308" t="str">
        <f t="shared" si="86"/>
        <v/>
      </c>
      <c r="H1363" s="309" t="str">
        <f t="shared" si="87"/>
        <v/>
      </c>
      <c r="I1363" s="310" t="str">
        <f>IF(ISBLANK($J$1506),"",IF(ISBLANK($L$1506),"",IF(Okt!$E56&gt;=$J$1506,IF(Okt!$E56&lt;=$L$1506,COUNTIF(Okt!L56:L56,"&gt;=0"),""),"")))</f>
        <v/>
      </c>
      <c r="J1363" s="300"/>
      <c r="K1363" s="300"/>
      <c r="L1363" s="300"/>
      <c r="M1363" s="302"/>
    </row>
    <row r="1364" spans="1:13" ht="9.9499999999999993" hidden="1" customHeight="1" x14ac:dyDescent="0.2">
      <c r="A1364" s="301"/>
      <c r="B1364" s="300"/>
      <c r="C1364" s="305" t="str">
        <f>IF(ISBLANK($J$1506),"",IF(ISBLANK($L$1506),"",IF(Okt!$E57&gt;=$J$1506,IF(Okt!$E57&lt;=$L$1506,IF(ISBLANK(Okt!G57),"",Okt!G57),""),"")))</f>
        <v/>
      </c>
      <c r="D1364" s="305"/>
      <c r="E1364" s="305" t="str">
        <f>IF(ISBLANK($J$1506),"",IF(ISBLANK($L$1506),"",IF(Okt!$E57&gt;=$J$1506,IF(Okt!$E57&lt;=$L$1506,IF(ISBLANK(Okt!R57),"",Okt!R57),""),"")))</f>
        <v/>
      </c>
      <c r="F1364" s="307" t="str">
        <f>IF(ISBLANK($J$1506),"",IF(ISBLANK($L$1506),"",IF(Okt!$E57&gt;=$J$1506,IF(Okt!$E57&lt;=$L$1506,IF(ISBLANK(Okt!S57),"",Okt!S57),""),"")))</f>
        <v/>
      </c>
      <c r="G1364" s="308" t="str">
        <f t="shared" si="86"/>
        <v/>
      </c>
      <c r="H1364" s="309" t="str">
        <f t="shared" si="87"/>
        <v/>
      </c>
      <c r="I1364" s="310" t="str">
        <f>IF(ISBLANK($J$1506),"",IF(ISBLANK($L$1506),"",IF(Okt!$E57&gt;=$J$1506,IF(Okt!$E57&lt;=$L$1506,COUNTIF(Okt!L57:L57,"&gt;=0"),""),"")))</f>
        <v/>
      </c>
      <c r="J1364" s="300"/>
      <c r="K1364" s="300"/>
      <c r="L1364" s="300"/>
      <c r="M1364" s="302"/>
    </row>
    <row r="1365" spans="1:13" ht="9.9499999999999993" hidden="1" customHeight="1" x14ac:dyDescent="0.2">
      <c r="A1365" s="301"/>
      <c r="B1365" s="300"/>
      <c r="C1365" s="305" t="str">
        <f>IF(ISBLANK($J$1506),"",IF(ISBLANK($L$1506),"",IF(Okt!$E58&gt;=$J$1506,IF(Okt!$E58&lt;=$L$1506,IF(ISBLANK(Okt!G58),"",Okt!G58),""),"")))</f>
        <v/>
      </c>
      <c r="D1365" s="305"/>
      <c r="E1365" s="305" t="str">
        <f>IF(ISBLANK($J$1506),"",IF(ISBLANK($L$1506),"",IF(Okt!$E58&gt;=$J$1506,IF(Okt!$E58&lt;=$L$1506,IF(ISBLANK(Okt!R58),"",Okt!R58),""),"")))</f>
        <v/>
      </c>
      <c r="F1365" s="307" t="str">
        <f>IF(ISBLANK($J$1506),"",IF(ISBLANK($L$1506),"",IF(Okt!$E58&gt;=$J$1506,IF(Okt!$E58&lt;=$L$1506,IF(ISBLANK(Okt!S58),"",Okt!S58),""),"")))</f>
        <v/>
      </c>
      <c r="G1365" s="308" t="str">
        <f t="shared" si="86"/>
        <v/>
      </c>
      <c r="H1365" s="309" t="str">
        <f t="shared" si="87"/>
        <v/>
      </c>
      <c r="I1365" s="310" t="str">
        <f>IF(ISBLANK($J$1506),"",IF(ISBLANK($L$1506),"",IF(Okt!$E58&gt;=$J$1506,IF(Okt!$E58&lt;=$L$1506,COUNTIF(Okt!L58:L58,"&gt;=0"),""),"")))</f>
        <v/>
      </c>
      <c r="J1365" s="300"/>
      <c r="K1365" s="300"/>
      <c r="L1365" s="300"/>
      <c r="M1365" s="302"/>
    </row>
    <row r="1366" spans="1:13" ht="9.9499999999999993" hidden="1" customHeight="1" x14ac:dyDescent="0.2">
      <c r="A1366" s="301"/>
      <c r="B1366" s="300"/>
      <c r="C1366" s="305" t="str">
        <f>IF(ISBLANK($J$1506),"",IF(ISBLANK($L$1506),"",IF(Okt!$E59&gt;=$J$1506,IF(Okt!$E59&lt;=$L$1506,IF(ISBLANK(Okt!G59),"",Okt!G59),""),"")))</f>
        <v/>
      </c>
      <c r="D1366" s="305"/>
      <c r="E1366" s="305" t="str">
        <f>IF(ISBLANK($J$1506),"",IF(ISBLANK($L$1506),"",IF(Okt!$E59&gt;=$J$1506,IF(Okt!$E59&lt;=$L$1506,IF(ISBLANK(Okt!R59),"",Okt!R59),""),"")))</f>
        <v/>
      </c>
      <c r="F1366" s="307" t="str">
        <f>IF(ISBLANK($J$1506),"",IF(ISBLANK($L$1506),"",IF(Okt!$E59&gt;=$J$1506,IF(Okt!$E59&lt;=$L$1506,IF(ISBLANK(Okt!S59),"",Okt!S59),""),"")))</f>
        <v/>
      </c>
      <c r="G1366" s="308" t="str">
        <f t="shared" si="86"/>
        <v/>
      </c>
      <c r="H1366" s="309" t="str">
        <f t="shared" si="87"/>
        <v/>
      </c>
      <c r="I1366" s="310" t="str">
        <f>IF(ISBLANK($J$1506),"",IF(ISBLANK($L$1506),"",IF(Okt!$E59&gt;=$J$1506,IF(Okt!$E59&lt;=$L$1506,COUNTIF(Okt!L59:L59,"&gt;=0"),""),"")))</f>
        <v/>
      </c>
      <c r="J1366" s="300"/>
      <c r="K1366" s="300"/>
      <c r="L1366" s="300"/>
      <c r="M1366" s="302"/>
    </row>
    <row r="1367" spans="1:13" ht="9.9499999999999993" hidden="1" customHeight="1" x14ac:dyDescent="0.2">
      <c r="A1367" s="301"/>
      <c r="B1367" s="300"/>
      <c r="C1367" s="305" t="str">
        <f>IF(ISBLANK($J$1506),"",IF(ISBLANK($L$1506),"",IF(Okt!$E60&gt;=$J$1506,IF(Okt!$E60&lt;=$L$1506,IF(ISBLANK(Okt!G60),"",Okt!G60),""),"")))</f>
        <v/>
      </c>
      <c r="D1367" s="305"/>
      <c r="E1367" s="305" t="str">
        <f>IF(ISBLANK($J$1506),"",IF(ISBLANK($L$1506),"",IF(Okt!$E60&gt;=$J$1506,IF(Okt!$E60&lt;=$L$1506,IF(ISBLANK(Okt!R60),"",Okt!R60),""),"")))</f>
        <v/>
      </c>
      <c r="F1367" s="307" t="str">
        <f>IF(ISBLANK($J$1506),"",IF(ISBLANK($L$1506),"",IF(Okt!$E60&gt;=$J$1506,IF(Okt!$E60&lt;=$L$1506,IF(ISBLANK(Okt!S60),"",Okt!S60),""),"")))</f>
        <v/>
      </c>
      <c r="G1367" s="308" t="str">
        <f t="shared" si="86"/>
        <v/>
      </c>
      <c r="H1367" s="309" t="str">
        <f t="shared" si="87"/>
        <v/>
      </c>
      <c r="I1367" s="310" t="str">
        <f>IF(ISBLANK($J$1506),"",IF(ISBLANK($L$1506),"",IF(Okt!$E60&gt;=$J$1506,IF(Okt!$E60&lt;=$L$1506,COUNTIF(Okt!L60:L60,"&gt;=0"),""),"")))</f>
        <v/>
      </c>
      <c r="J1367" s="300"/>
      <c r="K1367" s="300"/>
      <c r="L1367" s="300"/>
      <c r="M1367" s="302"/>
    </row>
    <row r="1368" spans="1:13" ht="9.9499999999999993" hidden="1" customHeight="1" x14ac:dyDescent="0.2">
      <c r="A1368" s="301"/>
      <c r="B1368" s="300"/>
      <c r="C1368" s="305" t="str">
        <f>IF(ISBLANK($J$1506),"",IF(ISBLANK($L$1506),"",IF(Okt!$E61&gt;=$J$1506,IF(Okt!$E61&lt;=$L$1506,IF(ISBLANK(Okt!G61),"",Okt!G61),""),"")))</f>
        <v/>
      </c>
      <c r="D1368" s="305"/>
      <c r="E1368" s="305" t="str">
        <f>IF(ISBLANK($J$1506),"",IF(ISBLANK($L$1506),"",IF(Okt!$E61&gt;=$J$1506,IF(Okt!$E61&lt;=$L$1506,IF(ISBLANK(Okt!R61),"",Okt!R61),""),"")))</f>
        <v/>
      </c>
      <c r="F1368" s="307" t="str">
        <f>IF(ISBLANK($J$1506),"",IF(ISBLANK($L$1506),"",IF(Okt!$E61&gt;=$J$1506,IF(Okt!$E61&lt;=$L$1506,IF(ISBLANK(Okt!S61),"",Okt!S61),""),"")))</f>
        <v/>
      </c>
      <c r="G1368" s="308" t="str">
        <f t="shared" si="86"/>
        <v/>
      </c>
      <c r="H1368" s="309" t="str">
        <f t="shared" si="87"/>
        <v/>
      </c>
      <c r="I1368" s="310" t="str">
        <f>IF(ISBLANK($J$1506),"",IF(ISBLANK($L$1506),"",IF(Okt!$E61&gt;=$J$1506,IF(Okt!$E61&lt;=$L$1506,COUNTIF(Okt!L61:L61,"&gt;=0"),""),"")))</f>
        <v/>
      </c>
      <c r="J1368" s="300"/>
      <c r="K1368" s="300"/>
      <c r="L1368" s="300"/>
      <c r="M1368" s="302"/>
    </row>
    <row r="1369" spans="1:13" ht="9.9499999999999993" hidden="1" customHeight="1" x14ac:dyDescent="0.2">
      <c r="A1369" s="301"/>
      <c r="B1369" s="300"/>
      <c r="C1369" s="305" t="str">
        <f>IF(ISBLANK($J$1506),"",IF(ISBLANK($L$1506),"",IF(Okt!$E62&gt;=$J$1506,IF(Okt!$E62&lt;=$L$1506,IF(ISBLANK(Okt!G62),"",Okt!G62),""),"")))</f>
        <v/>
      </c>
      <c r="D1369" s="305"/>
      <c r="E1369" s="305" t="str">
        <f>IF(ISBLANK($J$1506),"",IF(ISBLANK($L$1506),"",IF(Okt!$E62&gt;=$J$1506,IF(Okt!$E62&lt;=$L$1506,IF(ISBLANK(Okt!R62),"",Okt!R62),""),"")))</f>
        <v/>
      </c>
      <c r="F1369" s="307" t="str">
        <f>IF(ISBLANK($J$1506),"",IF(ISBLANK($L$1506),"",IF(Okt!$E62&gt;=$J$1506,IF(Okt!$E62&lt;=$L$1506,IF(ISBLANK(Okt!S62),"",Okt!S62),""),"")))</f>
        <v/>
      </c>
      <c r="G1369" s="308" t="str">
        <f t="shared" si="86"/>
        <v/>
      </c>
      <c r="H1369" s="309" t="str">
        <f t="shared" si="87"/>
        <v/>
      </c>
      <c r="I1369" s="310" t="str">
        <f>IF(ISBLANK($J$1506),"",IF(ISBLANK($L$1506),"",IF(Okt!$E62&gt;=$J$1506,IF(Okt!$E62&lt;=$L$1506,COUNTIF(Okt!L62:L62,"&gt;=0"),""),"")))</f>
        <v/>
      </c>
      <c r="J1369" s="300"/>
      <c r="K1369" s="300"/>
      <c r="L1369" s="300"/>
      <c r="M1369" s="302"/>
    </row>
    <row r="1370" spans="1:13" ht="9.9499999999999993" hidden="1" customHeight="1" x14ac:dyDescent="0.2">
      <c r="A1370" s="301"/>
      <c r="B1370" s="300"/>
      <c r="C1370" s="305" t="str">
        <f>IF(ISBLANK($J$1506),"",IF(ISBLANK($L$1506),"",IF(Okt!$E63&gt;=$J$1506,IF(Okt!$E63&lt;=$L$1506,IF(ISBLANK(Okt!G63),"",Okt!G63),""),"")))</f>
        <v/>
      </c>
      <c r="D1370" s="305"/>
      <c r="E1370" s="305" t="str">
        <f>IF(ISBLANK($J$1506),"",IF(ISBLANK($L$1506),"",IF(Okt!$E63&gt;=$J$1506,IF(Okt!$E63&lt;=$L$1506,IF(ISBLANK(Okt!R63),"",Okt!R63),""),"")))</f>
        <v/>
      </c>
      <c r="F1370" s="307" t="str">
        <f>IF(ISBLANK($J$1506),"",IF(ISBLANK($L$1506),"",IF(Okt!$E63&gt;=$J$1506,IF(Okt!$E63&lt;=$L$1506,IF(ISBLANK(Okt!S63),"",Okt!S63),""),"")))</f>
        <v/>
      </c>
      <c r="G1370" s="308" t="str">
        <f t="shared" si="86"/>
        <v/>
      </c>
      <c r="H1370" s="309" t="str">
        <f t="shared" si="87"/>
        <v/>
      </c>
      <c r="I1370" s="310" t="str">
        <f>IF(ISBLANK($J$1506),"",IF(ISBLANK($L$1506),"",IF(Okt!$E63&gt;=$J$1506,IF(Okt!$E63&lt;=$L$1506,COUNTIF(Okt!L63:L63,"&gt;=0"),""),"")))</f>
        <v/>
      </c>
      <c r="J1370" s="300"/>
      <c r="K1370" s="300"/>
      <c r="L1370" s="300"/>
      <c r="M1370" s="302"/>
    </row>
    <row r="1371" spans="1:13" ht="9.9499999999999993" hidden="1" customHeight="1" x14ac:dyDescent="0.2">
      <c r="A1371" s="301"/>
      <c r="B1371" s="300"/>
      <c r="C1371" s="305" t="str">
        <f>IF(ISBLANK($J$1506),"",IF(ISBLANK($L$1506),"",IF(Okt!$E64&gt;=$J$1506,IF(Okt!$E64&lt;=$L$1506,IF(ISBLANK(Okt!G64),"",Okt!G64),""),"")))</f>
        <v/>
      </c>
      <c r="D1371" s="305"/>
      <c r="E1371" s="305" t="str">
        <f>IF(ISBLANK($J$1506),"",IF(ISBLANK($L$1506),"",IF(Okt!$E64&gt;=$J$1506,IF(Okt!$E64&lt;=$L$1506,IF(ISBLANK(Okt!R64),"",Okt!R64),""),"")))</f>
        <v/>
      </c>
      <c r="F1371" s="307" t="str">
        <f>IF(ISBLANK($J$1506),"",IF(ISBLANK($L$1506),"",IF(Okt!$E64&gt;=$J$1506,IF(Okt!$E64&lt;=$L$1506,IF(ISBLANK(Okt!S64),"",Okt!S64),""),"")))</f>
        <v/>
      </c>
      <c r="G1371" s="308" t="str">
        <f t="shared" si="86"/>
        <v/>
      </c>
      <c r="H1371" s="309" t="str">
        <f t="shared" si="87"/>
        <v/>
      </c>
      <c r="I1371" s="310" t="str">
        <f>IF(ISBLANK($J$1506),"",IF(ISBLANK($L$1506),"",IF(Okt!$E64&gt;=$J$1506,IF(Okt!$E64&lt;=$L$1506,COUNTIF(Okt!L64:L64,"&gt;=0"),""),"")))</f>
        <v/>
      </c>
      <c r="J1371" s="300"/>
      <c r="K1371" s="300"/>
      <c r="L1371" s="300"/>
      <c r="M1371" s="302"/>
    </row>
    <row r="1372" spans="1:13" ht="9.9499999999999993" hidden="1" customHeight="1" x14ac:dyDescent="0.2">
      <c r="A1372" s="301"/>
      <c r="B1372" s="300"/>
      <c r="C1372" s="305" t="str">
        <f>IF(ISBLANK($J$1506),"",IF(ISBLANK($L$1506),"",IF(Okt!$E65&gt;=$J$1506,IF(Okt!$E65&lt;=$L$1506,IF(ISBLANK(Okt!G65),"",Okt!G65),""),"")))</f>
        <v/>
      </c>
      <c r="D1372" s="305"/>
      <c r="E1372" s="305" t="str">
        <f>IF(ISBLANK($J$1506),"",IF(ISBLANK($L$1506),"",IF(Okt!$E65&gt;=$J$1506,IF(Okt!$E65&lt;=$L$1506,IF(ISBLANK(Okt!R65),"",Okt!R65),""),"")))</f>
        <v/>
      </c>
      <c r="F1372" s="307" t="str">
        <f>IF(ISBLANK($J$1506),"",IF(ISBLANK($L$1506),"",IF(Okt!$E65&gt;=$J$1506,IF(Okt!$E65&lt;=$L$1506,IF(ISBLANK(Okt!S65),"",Okt!S65),""),"")))</f>
        <v/>
      </c>
      <c r="G1372" s="308" t="str">
        <f t="shared" si="86"/>
        <v/>
      </c>
      <c r="H1372" s="309" t="str">
        <f t="shared" si="87"/>
        <v/>
      </c>
      <c r="I1372" s="310" t="str">
        <f>IF(ISBLANK($J$1506),"",IF(ISBLANK($L$1506),"",IF(Okt!$E65&gt;=$J$1506,IF(Okt!$E65&lt;=$L$1506,COUNTIF(Okt!L65:L65,"&gt;=0"),""),"")))</f>
        <v/>
      </c>
      <c r="J1372" s="300"/>
      <c r="K1372" s="300"/>
      <c r="L1372" s="300"/>
      <c r="M1372" s="302"/>
    </row>
    <row r="1373" spans="1:13" ht="9.9499999999999993" hidden="1" customHeight="1" x14ac:dyDescent="0.2">
      <c r="A1373" s="301"/>
      <c r="B1373" s="300"/>
      <c r="C1373" s="305" t="str">
        <f>IF(ISBLANK($J$1506),"",IF(ISBLANK($L$1506),"",IF(Okt!$E66&gt;=$J$1506,IF(Okt!$E66&lt;=$L$1506,IF(ISBLANK(Okt!G66),"",Okt!G66),""),"")))</f>
        <v/>
      </c>
      <c r="D1373" s="305"/>
      <c r="E1373" s="305" t="str">
        <f>IF(ISBLANK($J$1506),"",IF(ISBLANK($L$1506),"",IF(Okt!$E66&gt;=$J$1506,IF(Okt!$E66&lt;=$L$1506,IF(ISBLANK(Okt!R66),"",Okt!R66),""),"")))</f>
        <v/>
      </c>
      <c r="F1373" s="307" t="str">
        <f>IF(ISBLANK($J$1506),"",IF(ISBLANK($L$1506),"",IF(Okt!$E66&gt;=$J$1506,IF(Okt!$E66&lt;=$L$1506,IF(ISBLANK(Okt!S66),"",Okt!S66),""),"")))</f>
        <v/>
      </c>
      <c r="G1373" s="308" t="str">
        <f t="shared" si="86"/>
        <v/>
      </c>
      <c r="H1373" s="309" t="str">
        <f t="shared" si="87"/>
        <v/>
      </c>
      <c r="I1373" s="310" t="str">
        <f>IF(ISBLANK($J$1506),"",IF(ISBLANK($L$1506),"",IF(Okt!$E66&gt;=$J$1506,IF(Okt!$E66&lt;=$L$1506,COUNTIF(Okt!L66:L66,"&gt;=0"),""),"")))</f>
        <v/>
      </c>
      <c r="J1373" s="300"/>
      <c r="K1373" s="300"/>
      <c r="L1373" s="300"/>
      <c r="M1373" s="302"/>
    </row>
    <row r="1374" spans="1:13" ht="9.9499999999999993" hidden="1" customHeight="1" x14ac:dyDescent="0.2">
      <c r="A1374" s="301"/>
      <c r="B1374" s="300"/>
      <c r="C1374" s="305" t="str">
        <f>IF(ISBLANK($J$1506),"",IF(ISBLANK($L$1506),"",IF(Okt!$E67&gt;=$J$1506,IF(Okt!$E67&lt;=$L$1506,IF(ISBLANK(Okt!G67),"",Okt!G67),""),"")))</f>
        <v/>
      </c>
      <c r="D1374" s="305"/>
      <c r="E1374" s="305" t="str">
        <f>IF(ISBLANK($J$1506),"",IF(ISBLANK($L$1506),"",IF(Okt!$E67&gt;=$J$1506,IF(Okt!$E67&lt;=$L$1506,IF(ISBLANK(Okt!R67),"",Okt!R67),""),"")))</f>
        <v/>
      </c>
      <c r="F1374" s="307" t="str">
        <f>IF(ISBLANK($J$1506),"",IF(ISBLANK($L$1506),"",IF(Okt!$E67&gt;=$J$1506,IF(Okt!$E67&lt;=$L$1506,IF(ISBLANK(Okt!S67),"",Okt!S67),""),"")))</f>
        <v/>
      </c>
      <c r="G1374" s="308" t="str">
        <f t="shared" si="86"/>
        <v/>
      </c>
      <c r="H1374" s="309" t="str">
        <f t="shared" si="87"/>
        <v/>
      </c>
      <c r="I1374" s="310" t="str">
        <f>IF(ISBLANK($J$1506),"",IF(ISBLANK($L$1506),"",IF(Okt!$E67&gt;=$J$1506,IF(Okt!$E67&lt;=$L$1506,COUNTIF(Okt!L67:L67,"&gt;=0"),""),"")))</f>
        <v/>
      </c>
      <c r="J1374" s="300"/>
      <c r="K1374" s="300"/>
      <c r="L1374" s="300"/>
      <c r="M1374" s="302"/>
    </row>
    <row r="1375" spans="1:13" ht="9.9499999999999993" hidden="1" customHeight="1" x14ac:dyDescent="0.2">
      <c r="A1375" s="301"/>
      <c r="B1375" s="300"/>
      <c r="C1375" s="305" t="str">
        <f>IF(ISBLANK($J$1506),"",IF(ISBLANK($L$1506),"",IF(Okt!$E68&gt;=$J$1506,IF(Okt!$E68&lt;=$L$1506,IF(ISBLANK(Okt!G68),"",Okt!G68),""),"")))</f>
        <v/>
      </c>
      <c r="D1375" s="305"/>
      <c r="E1375" s="305" t="str">
        <f>IF(ISBLANK($J$1506),"",IF(ISBLANK($L$1506),"",IF(Okt!$E68&gt;=$J$1506,IF(Okt!$E68&lt;=$L$1506,IF(ISBLANK(Okt!R68),"",Okt!R68),""),"")))</f>
        <v/>
      </c>
      <c r="F1375" s="307" t="str">
        <f>IF(ISBLANK($J$1506),"",IF(ISBLANK($L$1506),"",IF(Okt!$E68&gt;=$J$1506,IF(Okt!$E68&lt;=$L$1506,IF(ISBLANK(Okt!S68),"",Okt!S68),""),"")))</f>
        <v/>
      </c>
      <c r="G1375" s="308" t="str">
        <f t="shared" si="86"/>
        <v/>
      </c>
      <c r="H1375" s="309" t="str">
        <f t="shared" si="87"/>
        <v/>
      </c>
      <c r="I1375" s="310" t="str">
        <f>IF(ISBLANK($J$1506),"",IF(ISBLANK($L$1506),"",IF(Okt!$E68&gt;=$J$1506,IF(Okt!$E68&lt;=$L$1506,COUNTIF(Okt!L68:L68,"&gt;=0"),""),"")))</f>
        <v/>
      </c>
      <c r="J1375" s="300"/>
      <c r="K1375" s="300"/>
      <c r="L1375" s="300"/>
      <c r="M1375" s="302"/>
    </row>
    <row r="1376" spans="1:13" ht="9.9499999999999993" hidden="1" customHeight="1" x14ac:dyDescent="0.2">
      <c r="A1376" s="301"/>
      <c r="B1376" s="300"/>
      <c r="C1376" s="305" t="str">
        <f>IF(ISBLANK($J$1506),"",IF(ISBLANK($L$1506),"",IF(Okt!$E69&gt;=$J$1506,IF(Okt!$E69&lt;=$L$1506,IF(ISBLANK(Okt!G69),"",Okt!G69),""),"")))</f>
        <v/>
      </c>
      <c r="D1376" s="305"/>
      <c r="E1376" s="305" t="str">
        <f>IF(ISBLANK($J$1506),"",IF(ISBLANK($L$1506),"",IF(Okt!$E69&gt;=$J$1506,IF(Okt!$E69&lt;=$L$1506,IF(ISBLANK(Okt!R69),"",Okt!R69),""),"")))</f>
        <v/>
      </c>
      <c r="F1376" s="307" t="str">
        <f>IF(ISBLANK($J$1506),"",IF(ISBLANK($L$1506),"",IF(Okt!$E69&gt;=$J$1506,IF(Okt!$E69&lt;=$L$1506,IF(ISBLANK(Okt!S69),"",Okt!S69),""),"")))</f>
        <v/>
      </c>
      <c r="G1376" s="308" t="str">
        <f t="shared" si="86"/>
        <v/>
      </c>
      <c r="H1376" s="309" t="str">
        <f t="shared" si="87"/>
        <v/>
      </c>
      <c r="I1376" s="310" t="str">
        <f>IF(ISBLANK($J$1506),"",IF(ISBLANK($L$1506),"",IF(Okt!$E69&gt;=$J$1506,IF(Okt!$E69&lt;=$L$1506,COUNTIF(Okt!L69:L69,"&gt;=0"),""),"")))</f>
        <v/>
      </c>
      <c r="J1376" s="300"/>
      <c r="K1376" s="300"/>
      <c r="L1376" s="300"/>
      <c r="M1376" s="302"/>
    </row>
    <row r="1377" spans="1:13" ht="9.9499999999999993" hidden="1" customHeight="1" x14ac:dyDescent="0.2">
      <c r="A1377" s="301"/>
      <c r="B1377" s="300"/>
      <c r="C1377" s="305" t="str">
        <f>IF(ISBLANK($J$1506),"",IF(ISBLANK($L$1506),"",IF(Okt!$E70&gt;=$J$1506,IF(Okt!$E70&lt;=$L$1506,IF(ISBLANK(Okt!G70),"",Okt!G70),""),"")))</f>
        <v/>
      </c>
      <c r="D1377" s="305"/>
      <c r="E1377" s="305" t="str">
        <f>IF(ISBLANK($J$1506),"",IF(ISBLANK($L$1506),"",IF(Okt!$E70&gt;=$J$1506,IF(Okt!$E70&lt;=$L$1506,IF(ISBLANK(Okt!R70),"",Okt!R70),""),"")))</f>
        <v/>
      </c>
      <c r="F1377" s="307" t="str">
        <f>IF(ISBLANK($J$1506),"",IF(ISBLANK($L$1506),"",IF(Okt!$E70&gt;=$J$1506,IF(Okt!$E70&lt;=$L$1506,IF(ISBLANK(Okt!S70),"",Okt!S70),""),"")))</f>
        <v/>
      </c>
      <c r="G1377" s="308" t="str">
        <f t="shared" si="86"/>
        <v/>
      </c>
      <c r="H1377" s="309" t="str">
        <f t="shared" si="87"/>
        <v/>
      </c>
      <c r="I1377" s="310" t="str">
        <f>IF(ISBLANK($J$1506),"",IF(ISBLANK($L$1506),"",IF(Okt!$E70&gt;=$J$1506,IF(Okt!$E70&lt;=$L$1506,COUNTIF(Okt!L70:L70,"&gt;=0"),""),"")))</f>
        <v/>
      </c>
      <c r="J1377" s="300"/>
      <c r="K1377" s="300"/>
      <c r="L1377" s="300"/>
      <c r="M1377" s="302"/>
    </row>
    <row r="1378" spans="1:13" ht="9.9499999999999993" hidden="1" customHeight="1" x14ac:dyDescent="0.2">
      <c r="A1378" s="301"/>
      <c r="B1378" s="300"/>
      <c r="C1378" s="305" t="str">
        <f>IF(ISBLANK($J$1506),"",IF(ISBLANK($L$1506),"",IF(Okt!$E71&gt;=$J$1506,IF(Okt!$E71&lt;=$L$1506,IF(ISBLANK(Okt!G71),"",Okt!G71),""),"")))</f>
        <v/>
      </c>
      <c r="D1378" s="305"/>
      <c r="E1378" s="305" t="str">
        <f>IF(ISBLANK($J$1506),"",IF(ISBLANK($L$1506),"",IF(Okt!$E71&gt;=$J$1506,IF(Okt!$E71&lt;=$L$1506,IF(ISBLANK(Okt!R71),"",Okt!R71),""),"")))</f>
        <v/>
      </c>
      <c r="F1378" s="307" t="str">
        <f>IF(ISBLANK($J$1506),"",IF(ISBLANK($L$1506),"",IF(Okt!$E71&gt;=$J$1506,IF(Okt!$E71&lt;=$L$1506,IF(ISBLANK(Okt!S71),"",Okt!S71),""),"")))</f>
        <v/>
      </c>
      <c r="G1378" s="308" t="str">
        <f t="shared" si="86"/>
        <v/>
      </c>
      <c r="H1378" s="309" t="str">
        <f t="shared" si="87"/>
        <v/>
      </c>
      <c r="I1378" s="310" t="str">
        <f>IF(ISBLANK($J$1506),"",IF(ISBLANK($L$1506),"",IF(Okt!$E71&gt;=$J$1506,IF(Okt!$E71&lt;=$L$1506,COUNTIF(Okt!L71:L71,"&gt;=0"),""),"")))</f>
        <v/>
      </c>
      <c r="J1378" s="300"/>
      <c r="K1378" s="300"/>
      <c r="L1378" s="300"/>
      <c r="M1378" s="302"/>
    </row>
    <row r="1379" spans="1:13" ht="9.9499999999999993" hidden="1" customHeight="1" x14ac:dyDescent="0.2">
      <c r="A1379" s="301"/>
      <c r="B1379" s="300"/>
      <c r="C1379" s="305" t="str">
        <f>IF(ISBLANK($J$1506),"",IF(ISBLANK($L$1506),"",IF(Okt!$E72&gt;=$J$1506,IF(Okt!$E72&lt;=$L$1506,IF(ISBLANK(Okt!G72),"",Okt!G72),""),"")))</f>
        <v/>
      </c>
      <c r="D1379" s="305"/>
      <c r="E1379" s="305" t="str">
        <f>IF(ISBLANK($J$1506),"",IF(ISBLANK($L$1506),"",IF(Okt!$E72&gt;=$J$1506,IF(Okt!$E72&lt;=$L$1506,IF(ISBLANK(Okt!R72),"",Okt!R72),""),"")))</f>
        <v/>
      </c>
      <c r="F1379" s="307" t="str">
        <f>IF(ISBLANK($J$1506),"",IF(ISBLANK($L$1506),"",IF(Okt!$E72&gt;=$J$1506,IF(Okt!$E72&lt;=$L$1506,IF(ISBLANK(Okt!S72),"",Okt!S72),""),"")))</f>
        <v/>
      </c>
      <c r="G1379" s="308" t="str">
        <f t="shared" si="86"/>
        <v/>
      </c>
      <c r="H1379" s="309" t="str">
        <f t="shared" si="87"/>
        <v/>
      </c>
      <c r="I1379" s="310" t="str">
        <f>IF(ISBLANK($J$1506),"",IF(ISBLANK($L$1506),"",IF(Okt!$E72&gt;=$J$1506,IF(Okt!$E72&lt;=$L$1506,COUNTIF(Okt!L72:L72,"&gt;=0"),""),"")))</f>
        <v/>
      </c>
      <c r="J1379" s="300"/>
      <c r="K1379" s="300"/>
      <c r="L1379" s="300"/>
      <c r="M1379" s="302"/>
    </row>
    <row r="1380" spans="1:13" ht="9.9499999999999993" hidden="1" customHeight="1" x14ac:dyDescent="0.2">
      <c r="A1380" s="301"/>
      <c r="B1380" s="300"/>
      <c r="C1380" s="305" t="str">
        <f>IF(ISBLANK($J$1506),"",IF(ISBLANK($L$1506),"",IF(Okt!$E73&gt;=$J$1506,IF(Okt!$E73&lt;=$L$1506,IF(ISBLANK(Okt!G73),"",Okt!G73),""),"")))</f>
        <v/>
      </c>
      <c r="D1380" s="305"/>
      <c r="E1380" s="305" t="str">
        <f>IF(ISBLANK($J$1506),"",IF(ISBLANK($L$1506),"",IF(Okt!$E73&gt;=$J$1506,IF(Okt!$E73&lt;=$L$1506,IF(ISBLANK(Okt!R73),"",Okt!R73),""),"")))</f>
        <v/>
      </c>
      <c r="F1380" s="307" t="str">
        <f>IF(ISBLANK($J$1506),"",IF(ISBLANK($L$1506),"",IF(Okt!$E73&gt;=$J$1506,IF(Okt!$E73&lt;=$L$1506,IF(ISBLANK(Okt!S73),"",Okt!S73),""),"")))</f>
        <v/>
      </c>
      <c r="G1380" s="308" t="str">
        <f t="shared" si="86"/>
        <v/>
      </c>
      <c r="H1380" s="309" t="str">
        <f t="shared" si="87"/>
        <v/>
      </c>
      <c r="I1380" s="310" t="str">
        <f>IF(ISBLANK($J$1506),"",IF(ISBLANK($L$1506),"",IF(Okt!$E73&gt;=$J$1506,IF(Okt!$E73&lt;=$L$1506,COUNTIF(Okt!L73:L73,"&gt;=0"),""),"")))</f>
        <v/>
      </c>
      <c r="J1380" s="300"/>
      <c r="K1380" s="300"/>
      <c r="L1380" s="300"/>
      <c r="M1380" s="302"/>
    </row>
    <row r="1381" spans="1:13" ht="9.9499999999999993" hidden="1" customHeight="1" x14ac:dyDescent="0.2">
      <c r="A1381" s="301"/>
      <c r="B1381" s="300" t="s">
        <v>133</v>
      </c>
      <c r="C1381" s="305" t="str">
        <f>IF(ISBLANK($J$1506),"",IF(ISBLANK($L$1506),"",IF(Nov!$E9&gt;=$J$1506,IF(Nov!$E9&lt;=$L$1506,IF(ISBLANK(Nov!G9),"",Nov!G9),""),"")))</f>
        <v/>
      </c>
      <c r="D1381" s="305" t="str">
        <f>IF(ISBLANK($J$1506),"",IF(ISBLANK($L$1506),"",IF(Nov!$E9&gt;=$J$1506,IF(Nov!$E9&lt;=$L$1506,IF(ISBLANK(Nov!I9),"",Nov!I9),""),"")))</f>
        <v/>
      </c>
      <c r="E1381" s="305" t="str">
        <f>IF(ISBLANK($J$1506),"",IF(ISBLANK($L$1506),"",IF(Nov!$E9&gt;=$J$1506,IF(Nov!$E9&lt;=$L$1506,IF(ISBLANK(Nov!R9),"",Nov!R9),""),"")))</f>
        <v/>
      </c>
      <c r="F1381" s="307" t="str">
        <f>IF(ISBLANK($J$1506),"",IF(ISBLANK($L$1506),"",IF(Nov!$E9&gt;=$J$1506,IF(Nov!$E9&lt;=$L$1506,IF(ISBLANK(Nov!S9),"",Nov!S9),""),"")))</f>
        <v/>
      </c>
      <c r="G1381" s="308" t="str">
        <f>IF(ISNUMBER(F1381),IF(F1381=0,"",IF(E1381=0,"",F1381/E1381)),"")</f>
        <v/>
      </c>
      <c r="H1381" s="309" t="str">
        <f>IF(ISNUMBER(G1381),IF(G1381=0,"",IF(F1381=0,"",E1381/F1381/24)),"")</f>
        <v/>
      </c>
      <c r="I1381" s="310" t="str">
        <f>IF(ISBLANK($J$1506),"",IF(ISBLANK($L$1506),"",IF(Nov!$E9&gt;=$J$1506,IF(Nov!$E9&lt;=$L$1506,COUNTIF(Nov!L9:L9,"&gt;=0"),""),"")))</f>
        <v/>
      </c>
      <c r="J1381" s="300"/>
      <c r="K1381" s="300"/>
      <c r="L1381" s="300"/>
      <c r="M1381" s="302"/>
    </row>
    <row r="1382" spans="1:13" ht="9.9499999999999993" hidden="1" customHeight="1" x14ac:dyDescent="0.2">
      <c r="A1382" s="301"/>
      <c r="B1382" s="300"/>
      <c r="C1382" s="305" t="str">
        <f>IF(ISBLANK($J$1506),"",IF(ISBLANK($L$1506),"",IF(Nov!$E10&gt;=$J$1506,IF(Nov!$E10&lt;=$L$1506,IF(ISBLANK(Nov!G10),"",Nov!G10),""),"")))</f>
        <v/>
      </c>
      <c r="D1382" s="305" t="str">
        <f>IF(ISBLANK($J$1506),"",IF(ISBLANK($L$1506),"",IF(Nov!$E10&gt;=$J$1506,IF(Nov!$E10&lt;=$L$1506,IF(ISBLANK(Nov!I10),"",Nov!I10),""),"")))</f>
        <v/>
      </c>
      <c r="E1382" s="305" t="str">
        <f>IF(ISBLANK($J$1506),"",IF(ISBLANK($L$1506),"",IF(Nov!$E10&gt;=$J$1506,IF(Nov!$E10&lt;=$L$1506,IF(ISBLANK(Nov!R10),"",Nov!R10),""),"")))</f>
        <v/>
      </c>
      <c r="F1382" s="307" t="str">
        <f>IF(ISBLANK($J$1506),"",IF(ISBLANK($L$1506),"",IF(Nov!$E10&gt;=$J$1506,IF(Nov!$E10&lt;=$L$1506,IF(ISBLANK(Nov!S10),"",Nov!S10),""),"")))</f>
        <v/>
      </c>
      <c r="G1382" s="308" t="str">
        <f t="shared" ref="G1382:G1411" si="88">IF(ISNUMBER(F1382),IF(F1382=0,"",IF(E1382=0,"",F1382/E1382)),"")</f>
        <v/>
      </c>
      <c r="H1382" s="309" t="str">
        <f t="shared" ref="H1382:H1411" si="89">IF(ISNUMBER(G1382),IF(G1382=0,"",IF(F1382=0,"",E1382/F1382/24)),"")</f>
        <v/>
      </c>
      <c r="I1382" s="310" t="str">
        <f>IF(ISBLANK($J$1506),"",IF(ISBLANK($L$1506),"",IF(Nov!$E10&gt;=$J$1506,IF(Nov!$E10&lt;=$L$1506,COUNTIF(Nov!L10:L10,"&gt;=0"),""),"")))</f>
        <v/>
      </c>
      <c r="J1382" s="300"/>
      <c r="K1382" s="300"/>
      <c r="L1382" s="300"/>
      <c r="M1382" s="302"/>
    </row>
    <row r="1383" spans="1:13" ht="9.9499999999999993" hidden="1" customHeight="1" x14ac:dyDescent="0.2">
      <c r="A1383" s="301"/>
      <c r="B1383" s="300"/>
      <c r="C1383" s="305" t="str">
        <f>IF(ISBLANK($J$1506),"",IF(ISBLANK($L$1506),"",IF(Nov!$E11&gt;=$J$1506,IF(Nov!$E11&lt;=$L$1506,IF(ISBLANK(Nov!G11),"",Nov!G11),""),"")))</f>
        <v/>
      </c>
      <c r="D1383" s="305" t="str">
        <f>IF(ISBLANK($J$1506),"",IF(ISBLANK($L$1506),"",IF(Nov!$E11&gt;=$J$1506,IF(Nov!$E11&lt;=$L$1506,IF(ISBLANK(Nov!I11),"",Nov!I11),""),"")))</f>
        <v/>
      </c>
      <c r="E1383" s="305" t="str">
        <f>IF(ISBLANK($J$1506),"",IF(ISBLANK($L$1506),"",IF(Nov!$E11&gt;=$J$1506,IF(Nov!$E11&lt;=$L$1506,IF(ISBLANK(Nov!R11),"",Nov!R11),""),"")))</f>
        <v/>
      </c>
      <c r="F1383" s="307" t="str">
        <f>IF(ISBLANK($J$1506),"",IF(ISBLANK($L$1506),"",IF(Nov!$E11&gt;=$J$1506,IF(Nov!$E11&lt;=$L$1506,IF(ISBLANK(Nov!S11),"",Nov!S11),""),"")))</f>
        <v/>
      </c>
      <c r="G1383" s="308" t="str">
        <f t="shared" si="88"/>
        <v/>
      </c>
      <c r="H1383" s="309" t="str">
        <f t="shared" si="89"/>
        <v/>
      </c>
      <c r="I1383" s="310" t="str">
        <f>IF(ISBLANK($J$1506),"",IF(ISBLANK($L$1506),"",IF(Nov!$E11&gt;=$J$1506,IF(Nov!$E11&lt;=$L$1506,COUNTIF(Nov!L11:L11,"&gt;=0"),""),"")))</f>
        <v/>
      </c>
      <c r="J1383" s="300"/>
      <c r="K1383" s="300"/>
      <c r="L1383" s="300"/>
      <c r="M1383" s="302"/>
    </row>
    <row r="1384" spans="1:13" ht="9.9499999999999993" hidden="1" customHeight="1" x14ac:dyDescent="0.2">
      <c r="A1384" s="301"/>
      <c r="B1384" s="300"/>
      <c r="C1384" s="305" t="str">
        <f>IF(ISBLANK($J$1506),"",IF(ISBLANK($L$1506),"",IF(Nov!$E12&gt;=$J$1506,IF(Nov!$E12&lt;=$L$1506,IF(ISBLANK(Nov!G12),"",Nov!G12),""),"")))</f>
        <v/>
      </c>
      <c r="D1384" s="305" t="str">
        <f>IF(ISBLANK($J$1506),"",IF(ISBLANK($L$1506),"",IF(Nov!$E12&gt;=$J$1506,IF(Nov!$E12&lt;=$L$1506,IF(ISBLANK(Nov!I12),"",Nov!I12),""),"")))</f>
        <v/>
      </c>
      <c r="E1384" s="305" t="str">
        <f>IF(ISBLANK($J$1506),"",IF(ISBLANK($L$1506),"",IF(Nov!$E12&gt;=$J$1506,IF(Nov!$E12&lt;=$L$1506,IF(ISBLANK(Nov!R12),"",Nov!R12),""),"")))</f>
        <v/>
      </c>
      <c r="F1384" s="307" t="str">
        <f>IF(ISBLANK($J$1506),"",IF(ISBLANK($L$1506),"",IF(Nov!$E12&gt;=$J$1506,IF(Nov!$E12&lt;=$L$1506,IF(ISBLANK(Nov!S12),"",Nov!S12),""),"")))</f>
        <v/>
      </c>
      <c r="G1384" s="308" t="str">
        <f t="shared" si="88"/>
        <v/>
      </c>
      <c r="H1384" s="309" t="str">
        <f t="shared" si="89"/>
        <v/>
      </c>
      <c r="I1384" s="310" t="str">
        <f>IF(ISBLANK($J$1506),"",IF(ISBLANK($L$1506),"",IF(Nov!$E12&gt;=$J$1506,IF(Nov!$E12&lt;=$L$1506,COUNTIF(Nov!L12:L12,"&gt;=0"),""),"")))</f>
        <v/>
      </c>
      <c r="J1384" s="300"/>
      <c r="K1384" s="300"/>
      <c r="L1384" s="300"/>
      <c r="M1384" s="302"/>
    </row>
    <row r="1385" spans="1:13" ht="9.9499999999999993" hidden="1" customHeight="1" x14ac:dyDescent="0.2">
      <c r="A1385" s="301"/>
      <c r="B1385" s="300"/>
      <c r="C1385" s="305" t="str">
        <f>IF(ISBLANK($J$1506),"",IF(ISBLANK($L$1506),"",IF(Nov!$E13&gt;=$J$1506,IF(Nov!$E13&lt;=$L$1506,IF(ISBLANK(Nov!G13),"",Nov!G13),""),"")))</f>
        <v/>
      </c>
      <c r="D1385" s="305" t="str">
        <f>IF(ISBLANK($J$1506),"",IF(ISBLANK($L$1506),"",IF(Nov!$E13&gt;=$J$1506,IF(Nov!$E13&lt;=$L$1506,IF(ISBLANK(Nov!I13),"",Nov!I13),""),"")))</f>
        <v/>
      </c>
      <c r="E1385" s="305" t="str">
        <f>IF(ISBLANK($J$1506),"",IF(ISBLANK($L$1506),"",IF(Nov!$E13&gt;=$J$1506,IF(Nov!$E13&lt;=$L$1506,IF(ISBLANK(Nov!R13),"",Nov!R13),""),"")))</f>
        <v/>
      </c>
      <c r="F1385" s="307" t="str">
        <f>IF(ISBLANK($J$1506),"",IF(ISBLANK($L$1506),"",IF(Nov!$E13&gt;=$J$1506,IF(Nov!$E13&lt;=$L$1506,IF(ISBLANK(Nov!S13),"",Nov!S13),""),"")))</f>
        <v/>
      </c>
      <c r="G1385" s="308" t="str">
        <f t="shared" si="88"/>
        <v/>
      </c>
      <c r="H1385" s="309" t="str">
        <f t="shared" si="89"/>
        <v/>
      </c>
      <c r="I1385" s="310" t="str">
        <f>IF(ISBLANK($J$1506),"",IF(ISBLANK($L$1506),"",IF(Nov!$E13&gt;=$J$1506,IF(Nov!$E13&lt;=$L$1506,COUNTIF(Nov!L13:L13,"&gt;=0"),""),"")))</f>
        <v/>
      </c>
      <c r="J1385" s="300"/>
      <c r="K1385" s="300"/>
      <c r="L1385" s="300"/>
      <c r="M1385" s="302"/>
    </row>
    <row r="1386" spans="1:13" ht="9.9499999999999993" hidden="1" customHeight="1" x14ac:dyDescent="0.2">
      <c r="A1386" s="301"/>
      <c r="B1386" s="300"/>
      <c r="C1386" s="305" t="str">
        <f>IF(ISBLANK($J$1506),"",IF(ISBLANK($L$1506),"",IF(Nov!$E14&gt;=$J$1506,IF(Nov!$E14&lt;=$L$1506,IF(ISBLANK(Nov!G14),"",Nov!G14),""),"")))</f>
        <v/>
      </c>
      <c r="D1386" s="305" t="str">
        <f>IF(ISBLANK($J$1506),"",IF(ISBLANK($L$1506),"",IF(Nov!$E14&gt;=$J$1506,IF(Nov!$E14&lt;=$L$1506,IF(ISBLANK(Nov!I14),"",Nov!I14),""),"")))</f>
        <v/>
      </c>
      <c r="E1386" s="305" t="str">
        <f>IF(ISBLANK($J$1506),"",IF(ISBLANK($L$1506),"",IF(Nov!$E14&gt;=$J$1506,IF(Nov!$E14&lt;=$L$1506,IF(ISBLANK(Nov!R14),"",Nov!R14),""),"")))</f>
        <v/>
      </c>
      <c r="F1386" s="307" t="str">
        <f>IF(ISBLANK($J$1506),"",IF(ISBLANK($L$1506),"",IF(Nov!$E14&gt;=$J$1506,IF(Nov!$E14&lt;=$L$1506,IF(ISBLANK(Nov!S14),"",Nov!S14),""),"")))</f>
        <v/>
      </c>
      <c r="G1386" s="308" t="str">
        <f t="shared" si="88"/>
        <v/>
      </c>
      <c r="H1386" s="309" t="str">
        <f t="shared" si="89"/>
        <v/>
      </c>
      <c r="I1386" s="310" t="str">
        <f>IF(ISBLANK($J$1506),"",IF(ISBLANK($L$1506),"",IF(Nov!$E14&gt;=$J$1506,IF(Nov!$E14&lt;=$L$1506,COUNTIF(Nov!L14:L14,"&gt;=0"),""),"")))</f>
        <v/>
      </c>
      <c r="J1386" s="300"/>
      <c r="K1386" s="300"/>
      <c r="L1386" s="300"/>
      <c r="M1386" s="302"/>
    </row>
    <row r="1387" spans="1:13" ht="9.9499999999999993" hidden="1" customHeight="1" x14ac:dyDescent="0.2">
      <c r="A1387" s="301"/>
      <c r="B1387" s="300"/>
      <c r="C1387" s="305" t="str">
        <f>IF(ISBLANK($J$1506),"",IF(ISBLANK($L$1506),"",IF(Nov!$E15&gt;=$J$1506,IF(Nov!$E15&lt;=$L$1506,IF(ISBLANK(Nov!G15),"",Nov!G15),""),"")))</f>
        <v/>
      </c>
      <c r="D1387" s="305" t="str">
        <f>IF(ISBLANK($J$1506),"",IF(ISBLANK($L$1506),"",IF(Nov!$E15&gt;=$J$1506,IF(Nov!$E15&lt;=$L$1506,IF(ISBLANK(Nov!I15),"",Nov!I15),""),"")))</f>
        <v/>
      </c>
      <c r="E1387" s="305" t="str">
        <f>IF(ISBLANK($J$1506),"",IF(ISBLANK($L$1506),"",IF(Nov!$E15&gt;=$J$1506,IF(Nov!$E15&lt;=$L$1506,IF(ISBLANK(Nov!R15),"",Nov!R15),""),"")))</f>
        <v/>
      </c>
      <c r="F1387" s="307" t="str">
        <f>IF(ISBLANK($J$1506),"",IF(ISBLANK($L$1506),"",IF(Nov!$E15&gt;=$J$1506,IF(Nov!$E15&lt;=$L$1506,IF(ISBLANK(Nov!S15),"",Nov!S15),""),"")))</f>
        <v/>
      </c>
      <c r="G1387" s="308" t="str">
        <f t="shared" si="88"/>
        <v/>
      </c>
      <c r="H1387" s="309" t="str">
        <f t="shared" si="89"/>
        <v/>
      </c>
      <c r="I1387" s="310" t="str">
        <f>IF(ISBLANK($J$1506),"",IF(ISBLANK($L$1506),"",IF(Nov!$E15&gt;=$J$1506,IF(Nov!$E15&lt;=$L$1506,COUNTIF(Nov!L15:L15,"&gt;=0"),""),"")))</f>
        <v/>
      </c>
      <c r="J1387" s="300"/>
      <c r="K1387" s="300"/>
      <c r="L1387" s="300"/>
      <c r="M1387" s="302"/>
    </row>
    <row r="1388" spans="1:13" ht="9.9499999999999993" hidden="1" customHeight="1" x14ac:dyDescent="0.2">
      <c r="A1388" s="301"/>
      <c r="B1388" s="300"/>
      <c r="C1388" s="305" t="str">
        <f>IF(ISBLANK($J$1506),"",IF(ISBLANK($L$1506),"",IF(Nov!$E16&gt;=$J$1506,IF(Nov!$E16&lt;=$L$1506,IF(ISBLANK(Nov!G16),"",Nov!G16),""),"")))</f>
        <v/>
      </c>
      <c r="D1388" s="305" t="str">
        <f>IF(ISBLANK($J$1506),"",IF(ISBLANK($L$1506),"",IF(Nov!$E16&gt;=$J$1506,IF(Nov!$E16&lt;=$L$1506,IF(ISBLANK(Nov!I16),"",Nov!I16),""),"")))</f>
        <v/>
      </c>
      <c r="E1388" s="305" t="str">
        <f>IF(ISBLANK($J$1506),"",IF(ISBLANK($L$1506),"",IF(Nov!$E16&gt;=$J$1506,IF(Nov!$E16&lt;=$L$1506,IF(ISBLANK(Nov!R16),"",Nov!R16),""),"")))</f>
        <v/>
      </c>
      <c r="F1388" s="307" t="str">
        <f>IF(ISBLANK($J$1506),"",IF(ISBLANK($L$1506),"",IF(Nov!$E16&gt;=$J$1506,IF(Nov!$E16&lt;=$L$1506,IF(ISBLANK(Nov!S16),"",Nov!S16),""),"")))</f>
        <v/>
      </c>
      <c r="G1388" s="308" t="str">
        <f t="shared" si="88"/>
        <v/>
      </c>
      <c r="H1388" s="309" t="str">
        <f t="shared" si="89"/>
        <v/>
      </c>
      <c r="I1388" s="310" t="str">
        <f>IF(ISBLANK($J$1506),"",IF(ISBLANK($L$1506),"",IF(Nov!$E16&gt;=$J$1506,IF(Nov!$E16&lt;=$L$1506,COUNTIF(Nov!L16:L16,"&gt;=0"),""),"")))</f>
        <v/>
      </c>
      <c r="J1388" s="300"/>
      <c r="K1388" s="300"/>
      <c r="L1388" s="300"/>
      <c r="M1388" s="302"/>
    </row>
    <row r="1389" spans="1:13" ht="9.9499999999999993" hidden="1" customHeight="1" x14ac:dyDescent="0.2">
      <c r="A1389" s="301"/>
      <c r="B1389" s="300"/>
      <c r="C1389" s="305" t="str">
        <f>IF(ISBLANK($J$1506),"",IF(ISBLANK($L$1506),"",IF(Nov!$E17&gt;=$J$1506,IF(Nov!$E17&lt;=$L$1506,IF(ISBLANK(Nov!G17),"",Nov!G17),""),"")))</f>
        <v/>
      </c>
      <c r="D1389" s="305" t="str">
        <f>IF(ISBLANK($J$1506),"",IF(ISBLANK($L$1506),"",IF(Nov!$E17&gt;=$J$1506,IF(Nov!$E17&lt;=$L$1506,IF(ISBLANK(Nov!I17),"",Nov!I17),""),"")))</f>
        <v/>
      </c>
      <c r="E1389" s="305" t="str">
        <f>IF(ISBLANK($J$1506),"",IF(ISBLANK($L$1506),"",IF(Nov!$E17&gt;=$J$1506,IF(Nov!$E17&lt;=$L$1506,IF(ISBLANK(Nov!R17),"",Nov!R17),""),"")))</f>
        <v/>
      </c>
      <c r="F1389" s="307" t="str">
        <f>IF(ISBLANK($J$1506),"",IF(ISBLANK($L$1506),"",IF(Nov!$E17&gt;=$J$1506,IF(Nov!$E17&lt;=$L$1506,IF(ISBLANK(Nov!S17),"",Nov!S17),""),"")))</f>
        <v/>
      </c>
      <c r="G1389" s="308" t="str">
        <f t="shared" si="88"/>
        <v/>
      </c>
      <c r="H1389" s="309" t="str">
        <f t="shared" si="89"/>
        <v/>
      </c>
      <c r="I1389" s="310" t="str">
        <f>IF(ISBLANK($J$1506),"",IF(ISBLANK($L$1506),"",IF(Nov!$E17&gt;=$J$1506,IF(Nov!$E17&lt;=$L$1506,COUNTIF(Nov!L17:L17,"&gt;=0"),""),"")))</f>
        <v/>
      </c>
      <c r="J1389" s="300"/>
      <c r="K1389" s="300"/>
      <c r="L1389" s="300"/>
      <c r="M1389" s="302"/>
    </row>
    <row r="1390" spans="1:13" ht="9.9499999999999993" hidden="1" customHeight="1" x14ac:dyDescent="0.2">
      <c r="A1390" s="301"/>
      <c r="B1390" s="300"/>
      <c r="C1390" s="305" t="str">
        <f>IF(ISBLANK($J$1506),"",IF(ISBLANK($L$1506),"",IF(Nov!$E18&gt;=$J$1506,IF(Nov!$E18&lt;=$L$1506,IF(ISBLANK(Nov!G18),"",Nov!G18),""),"")))</f>
        <v/>
      </c>
      <c r="D1390" s="305" t="str">
        <f>IF(ISBLANK($J$1506),"",IF(ISBLANK($L$1506),"",IF(Nov!$E18&gt;=$J$1506,IF(Nov!$E18&lt;=$L$1506,IF(ISBLANK(Nov!I18),"",Nov!I18),""),"")))</f>
        <v/>
      </c>
      <c r="E1390" s="305" t="str">
        <f>IF(ISBLANK($J$1506),"",IF(ISBLANK($L$1506),"",IF(Nov!$E18&gt;=$J$1506,IF(Nov!$E18&lt;=$L$1506,IF(ISBLANK(Nov!R18),"",Nov!R18),""),"")))</f>
        <v/>
      </c>
      <c r="F1390" s="307" t="str">
        <f>IF(ISBLANK($J$1506),"",IF(ISBLANK($L$1506),"",IF(Nov!$E18&gt;=$J$1506,IF(Nov!$E18&lt;=$L$1506,IF(ISBLANK(Nov!S18),"",Nov!S18),""),"")))</f>
        <v/>
      </c>
      <c r="G1390" s="308" t="str">
        <f t="shared" si="88"/>
        <v/>
      </c>
      <c r="H1390" s="309" t="str">
        <f t="shared" si="89"/>
        <v/>
      </c>
      <c r="I1390" s="310" t="str">
        <f>IF(ISBLANK($J$1506),"",IF(ISBLANK($L$1506),"",IF(Nov!$E18&gt;=$J$1506,IF(Nov!$E18&lt;=$L$1506,COUNTIF(Nov!L18:L18,"&gt;=0"),""),"")))</f>
        <v/>
      </c>
      <c r="J1390" s="300"/>
      <c r="K1390" s="300"/>
      <c r="L1390" s="300"/>
      <c r="M1390" s="302"/>
    </row>
    <row r="1391" spans="1:13" ht="9.9499999999999993" hidden="1" customHeight="1" x14ac:dyDescent="0.2">
      <c r="A1391" s="301"/>
      <c r="B1391" s="300"/>
      <c r="C1391" s="305" t="str">
        <f>IF(ISBLANK($J$1506),"",IF(ISBLANK($L$1506),"",IF(Nov!$E19&gt;=$J$1506,IF(Nov!$E19&lt;=$L$1506,IF(ISBLANK(Nov!G19),"",Nov!G19),""),"")))</f>
        <v/>
      </c>
      <c r="D1391" s="305" t="str">
        <f>IF(ISBLANK($J$1506),"",IF(ISBLANK($L$1506),"",IF(Nov!$E19&gt;=$J$1506,IF(Nov!$E19&lt;=$L$1506,IF(ISBLANK(Nov!I19),"",Nov!I19),""),"")))</f>
        <v/>
      </c>
      <c r="E1391" s="305" t="str">
        <f>IF(ISBLANK($J$1506),"",IF(ISBLANK($L$1506),"",IF(Nov!$E19&gt;=$J$1506,IF(Nov!$E19&lt;=$L$1506,IF(ISBLANK(Nov!R19),"",Nov!R19),""),"")))</f>
        <v/>
      </c>
      <c r="F1391" s="307" t="str">
        <f>IF(ISBLANK($J$1506),"",IF(ISBLANK($L$1506),"",IF(Nov!$E19&gt;=$J$1506,IF(Nov!$E19&lt;=$L$1506,IF(ISBLANK(Nov!S19),"",Nov!S19),""),"")))</f>
        <v/>
      </c>
      <c r="G1391" s="308" t="str">
        <f t="shared" si="88"/>
        <v/>
      </c>
      <c r="H1391" s="309" t="str">
        <f t="shared" si="89"/>
        <v/>
      </c>
      <c r="I1391" s="310" t="str">
        <f>IF(ISBLANK($J$1506),"",IF(ISBLANK($L$1506),"",IF(Nov!$E19&gt;=$J$1506,IF(Nov!$E19&lt;=$L$1506,COUNTIF(Nov!L19:L19,"&gt;=0"),""),"")))</f>
        <v/>
      </c>
      <c r="J1391" s="300"/>
      <c r="K1391" s="300"/>
      <c r="L1391" s="300"/>
      <c r="M1391" s="302"/>
    </row>
    <row r="1392" spans="1:13" ht="9.9499999999999993" hidden="1" customHeight="1" x14ac:dyDescent="0.2">
      <c r="A1392" s="301"/>
      <c r="B1392" s="300"/>
      <c r="C1392" s="305" t="str">
        <f>IF(ISBLANK($J$1506),"",IF(ISBLANK($L$1506),"",IF(Nov!$E20&gt;=$J$1506,IF(Nov!$E20&lt;=$L$1506,IF(ISBLANK(Nov!G20),"",Nov!G20),""),"")))</f>
        <v/>
      </c>
      <c r="D1392" s="305" t="str">
        <f>IF(ISBLANK($J$1506),"",IF(ISBLANK($L$1506),"",IF(Nov!$E20&gt;=$J$1506,IF(Nov!$E20&lt;=$L$1506,IF(ISBLANK(Nov!I20),"",Nov!I20),""),"")))</f>
        <v/>
      </c>
      <c r="E1392" s="305" t="str">
        <f>IF(ISBLANK($J$1506),"",IF(ISBLANK($L$1506),"",IF(Nov!$E20&gt;=$J$1506,IF(Nov!$E20&lt;=$L$1506,IF(ISBLANK(Nov!R20),"",Nov!R20),""),"")))</f>
        <v/>
      </c>
      <c r="F1392" s="307" t="str">
        <f>IF(ISBLANK($J$1506),"",IF(ISBLANK($L$1506),"",IF(Nov!$E20&gt;=$J$1506,IF(Nov!$E20&lt;=$L$1506,IF(ISBLANK(Nov!S20),"",Nov!S20),""),"")))</f>
        <v/>
      </c>
      <c r="G1392" s="308" t="str">
        <f t="shared" si="88"/>
        <v/>
      </c>
      <c r="H1392" s="309" t="str">
        <f t="shared" si="89"/>
        <v/>
      </c>
      <c r="I1392" s="310" t="str">
        <f>IF(ISBLANK($J$1506),"",IF(ISBLANK($L$1506),"",IF(Nov!$E20&gt;=$J$1506,IF(Nov!$E20&lt;=$L$1506,COUNTIF(Nov!L20:L20,"&gt;=0"),""),"")))</f>
        <v/>
      </c>
      <c r="J1392" s="300"/>
      <c r="K1392" s="300"/>
      <c r="L1392" s="300"/>
      <c r="M1392" s="302"/>
    </row>
    <row r="1393" spans="1:13" ht="9.9499999999999993" hidden="1" customHeight="1" x14ac:dyDescent="0.2">
      <c r="A1393" s="301"/>
      <c r="B1393" s="300"/>
      <c r="C1393" s="305" t="str">
        <f>IF(ISBLANK($J$1506),"",IF(ISBLANK($L$1506),"",IF(Nov!$E21&gt;=$J$1506,IF(Nov!$E21&lt;=$L$1506,IF(ISBLANK(Nov!G21),"",Nov!G21),""),"")))</f>
        <v/>
      </c>
      <c r="D1393" s="305" t="str">
        <f>IF(ISBLANK($J$1506),"",IF(ISBLANK($L$1506),"",IF(Nov!$E21&gt;=$J$1506,IF(Nov!$E21&lt;=$L$1506,IF(ISBLANK(Nov!I21),"",Nov!I21),""),"")))</f>
        <v/>
      </c>
      <c r="E1393" s="305" t="str">
        <f>IF(ISBLANK($J$1506),"",IF(ISBLANK($L$1506),"",IF(Nov!$E21&gt;=$J$1506,IF(Nov!$E21&lt;=$L$1506,IF(ISBLANK(Nov!R21),"",Nov!R21),""),"")))</f>
        <v/>
      </c>
      <c r="F1393" s="307" t="str">
        <f>IF(ISBLANK($J$1506),"",IF(ISBLANK($L$1506),"",IF(Nov!$E21&gt;=$J$1506,IF(Nov!$E21&lt;=$L$1506,IF(ISBLANK(Nov!S21),"",Nov!S21),""),"")))</f>
        <v/>
      </c>
      <c r="G1393" s="308" t="str">
        <f t="shared" si="88"/>
        <v/>
      </c>
      <c r="H1393" s="309" t="str">
        <f t="shared" si="89"/>
        <v/>
      </c>
      <c r="I1393" s="310" t="str">
        <f>IF(ISBLANK($J$1506),"",IF(ISBLANK($L$1506),"",IF(Nov!$E21&gt;=$J$1506,IF(Nov!$E21&lt;=$L$1506,COUNTIF(Nov!L21:L21,"&gt;=0"),""),"")))</f>
        <v/>
      </c>
      <c r="J1393" s="300"/>
      <c r="K1393" s="300"/>
      <c r="L1393" s="300"/>
      <c r="M1393" s="302"/>
    </row>
    <row r="1394" spans="1:13" ht="9.9499999999999993" hidden="1" customHeight="1" x14ac:dyDescent="0.2">
      <c r="A1394" s="301"/>
      <c r="B1394" s="300"/>
      <c r="C1394" s="305" t="str">
        <f>IF(ISBLANK($J$1506),"",IF(ISBLANK($L$1506),"",IF(Nov!$E22&gt;=$J$1506,IF(Nov!$E22&lt;=$L$1506,IF(ISBLANK(Nov!G22),"",Nov!G22),""),"")))</f>
        <v/>
      </c>
      <c r="D1394" s="305" t="str">
        <f>IF(ISBLANK($J$1506),"",IF(ISBLANK($L$1506),"",IF(Nov!$E22&gt;=$J$1506,IF(Nov!$E22&lt;=$L$1506,IF(ISBLANK(Nov!I22),"",Nov!I22),""),"")))</f>
        <v/>
      </c>
      <c r="E1394" s="305" t="str">
        <f>IF(ISBLANK($J$1506),"",IF(ISBLANK($L$1506),"",IF(Nov!$E22&gt;=$J$1506,IF(Nov!$E22&lt;=$L$1506,IF(ISBLANK(Nov!R22),"",Nov!R22),""),"")))</f>
        <v/>
      </c>
      <c r="F1394" s="307" t="str">
        <f>IF(ISBLANK($J$1506),"",IF(ISBLANK($L$1506),"",IF(Nov!$E22&gt;=$J$1506,IF(Nov!$E22&lt;=$L$1506,IF(ISBLANK(Nov!S22),"",Nov!S22),""),"")))</f>
        <v/>
      </c>
      <c r="G1394" s="308" t="str">
        <f t="shared" si="88"/>
        <v/>
      </c>
      <c r="H1394" s="309" t="str">
        <f t="shared" si="89"/>
        <v/>
      </c>
      <c r="I1394" s="310" t="str">
        <f>IF(ISBLANK($J$1506),"",IF(ISBLANK($L$1506),"",IF(Nov!$E22&gt;=$J$1506,IF(Nov!$E22&lt;=$L$1506,COUNTIF(Nov!L22:L22,"&gt;=0"),""),"")))</f>
        <v/>
      </c>
      <c r="J1394" s="300"/>
      <c r="K1394" s="300"/>
      <c r="L1394" s="300"/>
      <c r="M1394" s="302"/>
    </row>
    <row r="1395" spans="1:13" ht="9.9499999999999993" hidden="1" customHeight="1" x14ac:dyDescent="0.2">
      <c r="A1395" s="301"/>
      <c r="B1395" s="300"/>
      <c r="C1395" s="305" t="str">
        <f>IF(ISBLANK($J$1506),"",IF(ISBLANK($L$1506),"",IF(Nov!$E23&gt;=$J$1506,IF(Nov!$E23&lt;=$L$1506,IF(ISBLANK(Nov!G23),"",Nov!G23),""),"")))</f>
        <v/>
      </c>
      <c r="D1395" s="305" t="str">
        <f>IF(ISBLANK($J$1506),"",IF(ISBLANK($L$1506),"",IF(Nov!$E23&gt;=$J$1506,IF(Nov!$E23&lt;=$L$1506,IF(ISBLANK(Nov!I23),"",Nov!I23),""),"")))</f>
        <v/>
      </c>
      <c r="E1395" s="305" t="str">
        <f>IF(ISBLANK($J$1506),"",IF(ISBLANK($L$1506),"",IF(Nov!$E23&gt;=$J$1506,IF(Nov!$E23&lt;=$L$1506,IF(ISBLANK(Nov!R23),"",Nov!R23),""),"")))</f>
        <v/>
      </c>
      <c r="F1395" s="307" t="str">
        <f>IF(ISBLANK($J$1506),"",IF(ISBLANK($L$1506),"",IF(Nov!$E23&gt;=$J$1506,IF(Nov!$E23&lt;=$L$1506,IF(ISBLANK(Nov!S23),"",Nov!S23),""),"")))</f>
        <v/>
      </c>
      <c r="G1395" s="308" t="str">
        <f t="shared" si="88"/>
        <v/>
      </c>
      <c r="H1395" s="309" t="str">
        <f t="shared" si="89"/>
        <v/>
      </c>
      <c r="I1395" s="310" t="str">
        <f>IF(ISBLANK($J$1506),"",IF(ISBLANK($L$1506),"",IF(Nov!$E23&gt;=$J$1506,IF(Nov!$E23&lt;=$L$1506,COUNTIF(Nov!L23:L23,"&gt;=0"),""),"")))</f>
        <v/>
      </c>
      <c r="J1395" s="300"/>
      <c r="K1395" s="300"/>
      <c r="L1395" s="300"/>
      <c r="M1395" s="302"/>
    </row>
    <row r="1396" spans="1:13" ht="9.9499999999999993" hidden="1" customHeight="1" x14ac:dyDescent="0.2">
      <c r="A1396" s="301"/>
      <c r="B1396" s="300"/>
      <c r="C1396" s="305" t="str">
        <f>IF(ISBLANK($J$1506),"",IF(ISBLANK($L$1506),"",IF(Nov!$E24&gt;=$J$1506,IF(Nov!$E24&lt;=$L$1506,IF(ISBLANK(Nov!G24),"",Nov!G24),""),"")))</f>
        <v/>
      </c>
      <c r="D1396" s="305" t="str">
        <f>IF(ISBLANK($J$1506),"",IF(ISBLANK($L$1506),"",IF(Nov!$E24&gt;=$J$1506,IF(Nov!$E24&lt;=$L$1506,IF(ISBLANK(Nov!I24),"",Nov!I24),""),"")))</f>
        <v/>
      </c>
      <c r="E1396" s="305" t="str">
        <f>IF(ISBLANK($J$1506),"",IF(ISBLANK($L$1506),"",IF(Nov!$E24&gt;=$J$1506,IF(Nov!$E24&lt;=$L$1506,IF(ISBLANK(Nov!R24),"",Nov!R24),""),"")))</f>
        <v/>
      </c>
      <c r="F1396" s="307" t="str">
        <f>IF(ISBLANK($J$1506),"",IF(ISBLANK($L$1506),"",IF(Nov!$E24&gt;=$J$1506,IF(Nov!$E24&lt;=$L$1506,IF(ISBLANK(Nov!S24),"",Nov!S24),""),"")))</f>
        <v/>
      </c>
      <c r="G1396" s="308" t="str">
        <f t="shared" si="88"/>
        <v/>
      </c>
      <c r="H1396" s="309" t="str">
        <f t="shared" si="89"/>
        <v/>
      </c>
      <c r="I1396" s="310" t="str">
        <f>IF(ISBLANK($J$1506),"",IF(ISBLANK($L$1506),"",IF(Nov!$E24&gt;=$J$1506,IF(Nov!$E24&lt;=$L$1506,COUNTIF(Nov!L24:L24,"&gt;=0"),""),"")))</f>
        <v/>
      </c>
      <c r="J1396" s="300"/>
      <c r="K1396" s="300"/>
      <c r="L1396" s="300"/>
      <c r="M1396" s="302"/>
    </row>
    <row r="1397" spans="1:13" ht="9.9499999999999993" hidden="1" customHeight="1" x14ac:dyDescent="0.2">
      <c r="A1397" s="301"/>
      <c r="B1397" s="300"/>
      <c r="C1397" s="305" t="str">
        <f>IF(ISBLANK($J$1506),"",IF(ISBLANK($L$1506),"",IF(Nov!$E25&gt;=$J$1506,IF(Nov!$E25&lt;=$L$1506,IF(ISBLANK(Nov!G25),"",Nov!G25),""),"")))</f>
        <v/>
      </c>
      <c r="D1397" s="305" t="str">
        <f>IF(ISBLANK($J$1506),"",IF(ISBLANK($L$1506),"",IF(Nov!$E25&gt;=$J$1506,IF(Nov!$E25&lt;=$L$1506,IF(ISBLANK(Nov!I25),"",Nov!I25),""),"")))</f>
        <v/>
      </c>
      <c r="E1397" s="305" t="str">
        <f>IF(ISBLANK($J$1506),"",IF(ISBLANK($L$1506),"",IF(Nov!$E25&gt;=$J$1506,IF(Nov!$E25&lt;=$L$1506,IF(ISBLANK(Nov!R25),"",Nov!R25),""),"")))</f>
        <v/>
      </c>
      <c r="F1397" s="307" t="str">
        <f>IF(ISBLANK($J$1506),"",IF(ISBLANK($L$1506),"",IF(Nov!$E25&gt;=$J$1506,IF(Nov!$E25&lt;=$L$1506,IF(ISBLANK(Nov!S25),"",Nov!S25),""),"")))</f>
        <v/>
      </c>
      <c r="G1397" s="308" t="str">
        <f t="shared" si="88"/>
        <v/>
      </c>
      <c r="H1397" s="309" t="str">
        <f t="shared" si="89"/>
        <v/>
      </c>
      <c r="I1397" s="310" t="str">
        <f>IF(ISBLANK($J$1506),"",IF(ISBLANK($L$1506),"",IF(Nov!$E25&gt;=$J$1506,IF(Nov!$E25&lt;=$L$1506,COUNTIF(Nov!L25:L25,"&gt;=0"),""),"")))</f>
        <v/>
      </c>
      <c r="J1397" s="300"/>
      <c r="K1397" s="300"/>
      <c r="L1397" s="300"/>
      <c r="M1397" s="302"/>
    </row>
    <row r="1398" spans="1:13" ht="9.9499999999999993" hidden="1" customHeight="1" x14ac:dyDescent="0.2">
      <c r="A1398" s="301"/>
      <c r="B1398" s="300"/>
      <c r="C1398" s="305" t="str">
        <f>IF(ISBLANK($J$1506),"",IF(ISBLANK($L$1506),"",IF(Nov!$E26&gt;=$J$1506,IF(Nov!$E26&lt;=$L$1506,IF(ISBLANK(Nov!G26),"",Nov!G26),""),"")))</f>
        <v/>
      </c>
      <c r="D1398" s="305" t="str">
        <f>IF(ISBLANK($J$1506),"",IF(ISBLANK($L$1506),"",IF(Nov!$E26&gt;=$J$1506,IF(Nov!$E26&lt;=$L$1506,IF(ISBLANK(Nov!I26),"",Nov!I26),""),"")))</f>
        <v/>
      </c>
      <c r="E1398" s="305" t="str">
        <f>IF(ISBLANK($J$1506),"",IF(ISBLANK($L$1506),"",IF(Nov!$E26&gt;=$J$1506,IF(Nov!$E26&lt;=$L$1506,IF(ISBLANK(Nov!R26),"",Nov!R26),""),"")))</f>
        <v/>
      </c>
      <c r="F1398" s="307" t="str">
        <f>IF(ISBLANK($J$1506),"",IF(ISBLANK($L$1506),"",IF(Nov!$E26&gt;=$J$1506,IF(Nov!$E26&lt;=$L$1506,IF(ISBLANK(Nov!S26),"",Nov!S26),""),"")))</f>
        <v/>
      </c>
      <c r="G1398" s="308" t="str">
        <f t="shared" si="88"/>
        <v/>
      </c>
      <c r="H1398" s="309" t="str">
        <f t="shared" si="89"/>
        <v/>
      </c>
      <c r="I1398" s="310" t="str">
        <f>IF(ISBLANK($J$1506),"",IF(ISBLANK($L$1506),"",IF(Nov!$E26&gt;=$J$1506,IF(Nov!$E26&lt;=$L$1506,COUNTIF(Nov!L26:L26,"&gt;=0"),""),"")))</f>
        <v/>
      </c>
      <c r="J1398" s="300"/>
      <c r="K1398" s="300"/>
      <c r="L1398" s="300"/>
      <c r="M1398" s="302"/>
    </row>
    <row r="1399" spans="1:13" ht="9.9499999999999993" hidden="1" customHeight="1" x14ac:dyDescent="0.2">
      <c r="A1399" s="301"/>
      <c r="B1399" s="300"/>
      <c r="C1399" s="305" t="str">
        <f>IF(ISBLANK($J$1506),"",IF(ISBLANK($L$1506),"",IF(Nov!$E27&gt;=$J$1506,IF(Nov!$E27&lt;=$L$1506,IF(ISBLANK(Nov!G27),"",Nov!G27),""),"")))</f>
        <v/>
      </c>
      <c r="D1399" s="305" t="str">
        <f>IF(ISBLANK($J$1506),"",IF(ISBLANK($L$1506),"",IF(Nov!$E27&gt;=$J$1506,IF(Nov!$E27&lt;=$L$1506,IF(ISBLANK(Nov!I27),"",Nov!I27),""),"")))</f>
        <v/>
      </c>
      <c r="E1399" s="305" t="str">
        <f>IF(ISBLANK($J$1506),"",IF(ISBLANK($L$1506),"",IF(Nov!$E27&gt;=$J$1506,IF(Nov!$E27&lt;=$L$1506,IF(ISBLANK(Nov!R27),"",Nov!R27),""),"")))</f>
        <v/>
      </c>
      <c r="F1399" s="307" t="str">
        <f>IF(ISBLANK($J$1506),"",IF(ISBLANK($L$1506),"",IF(Nov!$E27&gt;=$J$1506,IF(Nov!$E27&lt;=$L$1506,IF(ISBLANK(Nov!S27),"",Nov!S27),""),"")))</f>
        <v/>
      </c>
      <c r="G1399" s="308" t="str">
        <f t="shared" si="88"/>
        <v/>
      </c>
      <c r="H1399" s="309" t="str">
        <f t="shared" si="89"/>
        <v/>
      </c>
      <c r="I1399" s="310" t="str">
        <f>IF(ISBLANK($J$1506),"",IF(ISBLANK($L$1506),"",IF(Nov!$E27&gt;=$J$1506,IF(Nov!$E27&lt;=$L$1506,COUNTIF(Nov!L27:L27,"&gt;=0"),""),"")))</f>
        <v/>
      </c>
      <c r="J1399" s="300"/>
      <c r="K1399" s="300"/>
      <c r="L1399" s="300"/>
      <c r="M1399" s="302"/>
    </row>
    <row r="1400" spans="1:13" ht="9.9499999999999993" hidden="1" customHeight="1" x14ac:dyDescent="0.2">
      <c r="A1400" s="301"/>
      <c r="B1400" s="300"/>
      <c r="C1400" s="305" t="str">
        <f>IF(ISBLANK($J$1506),"",IF(ISBLANK($L$1506),"",IF(Nov!$E28&gt;=$J$1506,IF(Nov!$E28&lt;=$L$1506,IF(ISBLANK(Nov!G28),"",Nov!G28),""),"")))</f>
        <v/>
      </c>
      <c r="D1400" s="305" t="str">
        <f>IF(ISBLANK($J$1506),"",IF(ISBLANK($L$1506),"",IF(Nov!$E28&gt;=$J$1506,IF(Nov!$E28&lt;=$L$1506,IF(ISBLANK(Nov!I28),"",Nov!I28),""),"")))</f>
        <v/>
      </c>
      <c r="E1400" s="305" t="str">
        <f>IF(ISBLANK($J$1506),"",IF(ISBLANK($L$1506),"",IF(Nov!$E28&gt;=$J$1506,IF(Nov!$E28&lt;=$L$1506,IF(ISBLANK(Nov!R28),"",Nov!R28),""),"")))</f>
        <v/>
      </c>
      <c r="F1400" s="307" t="str">
        <f>IF(ISBLANK($J$1506),"",IF(ISBLANK($L$1506),"",IF(Nov!$E28&gt;=$J$1506,IF(Nov!$E28&lt;=$L$1506,IF(ISBLANK(Nov!S28),"",Nov!S28),""),"")))</f>
        <v/>
      </c>
      <c r="G1400" s="308" t="str">
        <f t="shared" si="88"/>
        <v/>
      </c>
      <c r="H1400" s="309" t="str">
        <f t="shared" si="89"/>
        <v/>
      </c>
      <c r="I1400" s="310" t="str">
        <f>IF(ISBLANK($J$1506),"",IF(ISBLANK($L$1506),"",IF(Nov!$E28&gt;=$J$1506,IF(Nov!$E28&lt;=$L$1506,COUNTIF(Nov!L28:L28,"&gt;=0"),""),"")))</f>
        <v/>
      </c>
      <c r="J1400" s="300"/>
      <c r="K1400" s="300"/>
      <c r="L1400" s="300"/>
      <c r="M1400" s="302"/>
    </row>
    <row r="1401" spans="1:13" ht="9.9499999999999993" hidden="1" customHeight="1" x14ac:dyDescent="0.2">
      <c r="A1401" s="301"/>
      <c r="B1401" s="300"/>
      <c r="C1401" s="305" t="str">
        <f>IF(ISBLANK($J$1506),"",IF(ISBLANK($L$1506),"",IF(Nov!$E29&gt;=$J$1506,IF(Nov!$E29&lt;=$L$1506,IF(ISBLANK(Nov!G29),"",Nov!G29),""),"")))</f>
        <v/>
      </c>
      <c r="D1401" s="305" t="str">
        <f>IF(ISBLANK($J$1506),"",IF(ISBLANK($L$1506),"",IF(Nov!$E29&gt;=$J$1506,IF(Nov!$E29&lt;=$L$1506,IF(ISBLANK(Nov!I29),"",Nov!I29),""),"")))</f>
        <v/>
      </c>
      <c r="E1401" s="305" t="str">
        <f>IF(ISBLANK($J$1506),"",IF(ISBLANK($L$1506),"",IF(Nov!$E29&gt;=$J$1506,IF(Nov!$E29&lt;=$L$1506,IF(ISBLANK(Nov!R29),"",Nov!R29),""),"")))</f>
        <v/>
      </c>
      <c r="F1401" s="307" t="str">
        <f>IF(ISBLANK($J$1506),"",IF(ISBLANK($L$1506),"",IF(Nov!$E29&gt;=$J$1506,IF(Nov!$E29&lt;=$L$1506,IF(ISBLANK(Nov!S29),"",Nov!S29),""),"")))</f>
        <v/>
      </c>
      <c r="G1401" s="308" t="str">
        <f t="shared" si="88"/>
        <v/>
      </c>
      <c r="H1401" s="309" t="str">
        <f t="shared" si="89"/>
        <v/>
      </c>
      <c r="I1401" s="310" t="str">
        <f>IF(ISBLANK($J$1506),"",IF(ISBLANK($L$1506),"",IF(Nov!$E29&gt;=$J$1506,IF(Nov!$E29&lt;=$L$1506,COUNTIF(Nov!L29:L29,"&gt;=0"),""),"")))</f>
        <v/>
      </c>
      <c r="J1401" s="300"/>
      <c r="K1401" s="300"/>
      <c r="L1401" s="300"/>
      <c r="M1401" s="302"/>
    </row>
    <row r="1402" spans="1:13" ht="9.9499999999999993" hidden="1" customHeight="1" x14ac:dyDescent="0.2">
      <c r="A1402" s="301"/>
      <c r="B1402" s="300"/>
      <c r="C1402" s="305" t="str">
        <f>IF(ISBLANK($J$1506),"",IF(ISBLANK($L$1506),"",IF(Nov!$E30&gt;=$J$1506,IF(Nov!$E30&lt;=$L$1506,IF(ISBLANK(Nov!G30),"",Nov!G30),""),"")))</f>
        <v/>
      </c>
      <c r="D1402" s="305" t="str">
        <f>IF(ISBLANK($J$1506),"",IF(ISBLANK($L$1506),"",IF(Nov!$E30&gt;=$J$1506,IF(Nov!$E30&lt;=$L$1506,IF(ISBLANK(Nov!I30),"",Nov!I30),""),"")))</f>
        <v/>
      </c>
      <c r="E1402" s="305" t="str">
        <f>IF(ISBLANK($J$1506),"",IF(ISBLANK($L$1506),"",IF(Nov!$E30&gt;=$J$1506,IF(Nov!$E30&lt;=$L$1506,IF(ISBLANK(Nov!R30),"",Nov!R30),""),"")))</f>
        <v/>
      </c>
      <c r="F1402" s="307" t="str">
        <f>IF(ISBLANK($J$1506),"",IF(ISBLANK($L$1506),"",IF(Nov!$E30&gt;=$J$1506,IF(Nov!$E30&lt;=$L$1506,IF(ISBLANK(Nov!S30),"",Nov!S30),""),"")))</f>
        <v/>
      </c>
      <c r="G1402" s="308" t="str">
        <f t="shared" si="88"/>
        <v/>
      </c>
      <c r="H1402" s="309" t="str">
        <f t="shared" si="89"/>
        <v/>
      </c>
      <c r="I1402" s="310" t="str">
        <f>IF(ISBLANK($J$1506),"",IF(ISBLANK($L$1506),"",IF(Nov!$E30&gt;=$J$1506,IF(Nov!$E30&lt;=$L$1506,COUNTIF(Nov!L30:L30,"&gt;=0"),""),"")))</f>
        <v/>
      </c>
      <c r="J1402" s="300"/>
      <c r="K1402" s="300"/>
      <c r="L1402" s="300"/>
      <c r="M1402" s="302"/>
    </row>
    <row r="1403" spans="1:13" ht="9.9499999999999993" hidden="1" customHeight="1" x14ac:dyDescent="0.2">
      <c r="A1403" s="301"/>
      <c r="B1403" s="300"/>
      <c r="C1403" s="305" t="str">
        <f>IF(ISBLANK($J$1506),"",IF(ISBLANK($L$1506),"",IF(Nov!$E31&gt;=$J$1506,IF(Nov!$E31&lt;=$L$1506,IF(ISBLANK(Nov!G31),"",Nov!G31),""),"")))</f>
        <v/>
      </c>
      <c r="D1403" s="305" t="str">
        <f>IF(ISBLANK($J$1506),"",IF(ISBLANK($L$1506),"",IF(Nov!$E31&gt;=$J$1506,IF(Nov!$E31&lt;=$L$1506,IF(ISBLANK(Nov!I31),"",Nov!I31),""),"")))</f>
        <v/>
      </c>
      <c r="E1403" s="305" t="str">
        <f>IF(ISBLANK($J$1506),"",IF(ISBLANK($L$1506),"",IF(Nov!$E31&gt;=$J$1506,IF(Nov!$E31&lt;=$L$1506,IF(ISBLANK(Nov!R31),"",Nov!R31),""),"")))</f>
        <v/>
      </c>
      <c r="F1403" s="307" t="str">
        <f>IF(ISBLANK($J$1506),"",IF(ISBLANK($L$1506),"",IF(Nov!$E31&gt;=$J$1506,IF(Nov!$E31&lt;=$L$1506,IF(ISBLANK(Nov!S31),"",Nov!S31),""),"")))</f>
        <v/>
      </c>
      <c r="G1403" s="308" t="str">
        <f t="shared" si="88"/>
        <v/>
      </c>
      <c r="H1403" s="309" t="str">
        <f t="shared" si="89"/>
        <v/>
      </c>
      <c r="I1403" s="310" t="str">
        <f>IF(ISBLANK($J$1506),"",IF(ISBLANK($L$1506),"",IF(Nov!$E31&gt;=$J$1506,IF(Nov!$E31&lt;=$L$1506,COUNTIF(Nov!L31:L31,"&gt;=0"),""),"")))</f>
        <v/>
      </c>
      <c r="J1403" s="300"/>
      <c r="K1403" s="300"/>
      <c r="L1403" s="300"/>
      <c r="M1403" s="302"/>
    </row>
    <row r="1404" spans="1:13" ht="9.9499999999999993" hidden="1" customHeight="1" x14ac:dyDescent="0.2">
      <c r="A1404" s="301"/>
      <c r="B1404" s="300"/>
      <c r="C1404" s="305" t="str">
        <f>IF(ISBLANK($J$1506),"",IF(ISBLANK($L$1506),"",IF(Nov!$E32&gt;=$J$1506,IF(Nov!$E32&lt;=$L$1506,IF(ISBLANK(Nov!G32),"",Nov!G32),""),"")))</f>
        <v/>
      </c>
      <c r="D1404" s="305" t="str">
        <f>IF(ISBLANK($J$1506),"",IF(ISBLANK($L$1506),"",IF(Nov!$E32&gt;=$J$1506,IF(Nov!$E32&lt;=$L$1506,IF(ISBLANK(Nov!I32),"",Nov!I32),""),"")))</f>
        <v/>
      </c>
      <c r="E1404" s="305" t="str">
        <f>IF(ISBLANK($J$1506),"",IF(ISBLANK($L$1506),"",IF(Nov!$E32&gt;=$J$1506,IF(Nov!$E32&lt;=$L$1506,IF(ISBLANK(Nov!R32),"",Nov!R32),""),"")))</f>
        <v/>
      </c>
      <c r="F1404" s="307" t="str">
        <f>IF(ISBLANK($J$1506),"",IF(ISBLANK($L$1506),"",IF(Nov!$E32&gt;=$J$1506,IF(Nov!$E32&lt;=$L$1506,IF(ISBLANK(Nov!S32),"",Nov!S32),""),"")))</f>
        <v/>
      </c>
      <c r="G1404" s="308" t="str">
        <f t="shared" si="88"/>
        <v/>
      </c>
      <c r="H1404" s="309" t="str">
        <f t="shared" si="89"/>
        <v/>
      </c>
      <c r="I1404" s="310" t="str">
        <f>IF(ISBLANK($J$1506),"",IF(ISBLANK($L$1506),"",IF(Nov!$E32&gt;=$J$1506,IF(Nov!$E32&lt;=$L$1506,COUNTIF(Nov!L32:L32,"&gt;=0"),""),"")))</f>
        <v/>
      </c>
      <c r="J1404" s="300"/>
      <c r="K1404" s="300"/>
      <c r="L1404" s="300"/>
      <c r="M1404" s="302"/>
    </row>
    <row r="1405" spans="1:13" ht="9.9499999999999993" hidden="1" customHeight="1" x14ac:dyDescent="0.2">
      <c r="A1405" s="301"/>
      <c r="B1405" s="300"/>
      <c r="C1405" s="305" t="str">
        <f>IF(ISBLANK($J$1506),"",IF(ISBLANK($L$1506),"",IF(Nov!$E33&gt;=$J$1506,IF(Nov!$E33&lt;=$L$1506,IF(ISBLANK(Nov!G33),"",Nov!G33),""),"")))</f>
        <v/>
      </c>
      <c r="D1405" s="305" t="str">
        <f>IF(ISBLANK($J$1506),"",IF(ISBLANK($L$1506),"",IF(Nov!$E33&gt;=$J$1506,IF(Nov!$E33&lt;=$L$1506,IF(ISBLANK(Nov!I33),"",Nov!I33),""),"")))</f>
        <v/>
      </c>
      <c r="E1405" s="305" t="str">
        <f>IF(ISBLANK($J$1506),"",IF(ISBLANK($L$1506),"",IF(Nov!$E33&gt;=$J$1506,IF(Nov!$E33&lt;=$L$1506,IF(ISBLANK(Nov!R33),"",Nov!R33),""),"")))</f>
        <v/>
      </c>
      <c r="F1405" s="307" t="str">
        <f>IF(ISBLANK($J$1506),"",IF(ISBLANK($L$1506),"",IF(Nov!$E33&gt;=$J$1506,IF(Nov!$E33&lt;=$L$1506,IF(ISBLANK(Nov!S33),"",Nov!S33),""),"")))</f>
        <v/>
      </c>
      <c r="G1405" s="308" t="str">
        <f t="shared" si="88"/>
        <v/>
      </c>
      <c r="H1405" s="309" t="str">
        <f t="shared" si="89"/>
        <v/>
      </c>
      <c r="I1405" s="310" t="str">
        <f>IF(ISBLANK($J$1506),"",IF(ISBLANK($L$1506),"",IF(Nov!$E33&gt;=$J$1506,IF(Nov!$E33&lt;=$L$1506,COUNTIF(Nov!L33:L33,"&gt;=0"),""),"")))</f>
        <v/>
      </c>
      <c r="J1405" s="300"/>
      <c r="K1405" s="300"/>
      <c r="L1405" s="300"/>
      <c r="M1405" s="302"/>
    </row>
    <row r="1406" spans="1:13" ht="9.9499999999999993" hidden="1" customHeight="1" x14ac:dyDescent="0.2">
      <c r="A1406" s="301"/>
      <c r="B1406" s="300"/>
      <c r="C1406" s="305" t="str">
        <f>IF(ISBLANK($J$1506),"",IF(ISBLANK($L$1506),"",IF(Nov!$E34&gt;=$J$1506,IF(Nov!$E34&lt;=$L$1506,IF(ISBLANK(Nov!G34),"",Nov!G34),""),"")))</f>
        <v/>
      </c>
      <c r="D1406" s="305" t="str">
        <f>IF(ISBLANK($J$1506),"",IF(ISBLANK($L$1506),"",IF(Nov!$E34&gt;=$J$1506,IF(Nov!$E34&lt;=$L$1506,IF(ISBLANK(Nov!I34),"",Nov!I34),""),"")))</f>
        <v/>
      </c>
      <c r="E1406" s="305" t="str">
        <f>IF(ISBLANK($J$1506),"",IF(ISBLANK($L$1506),"",IF(Nov!$E34&gt;=$J$1506,IF(Nov!$E34&lt;=$L$1506,IF(ISBLANK(Nov!R34),"",Nov!R34),""),"")))</f>
        <v/>
      </c>
      <c r="F1406" s="307" t="str">
        <f>IF(ISBLANK($J$1506),"",IF(ISBLANK($L$1506),"",IF(Nov!$E34&gt;=$J$1506,IF(Nov!$E34&lt;=$L$1506,IF(ISBLANK(Nov!S34),"",Nov!S34),""),"")))</f>
        <v/>
      </c>
      <c r="G1406" s="308" t="str">
        <f t="shared" si="88"/>
        <v/>
      </c>
      <c r="H1406" s="309" t="str">
        <f t="shared" si="89"/>
        <v/>
      </c>
      <c r="I1406" s="310" t="str">
        <f>IF(ISBLANK($J$1506),"",IF(ISBLANK($L$1506),"",IF(Nov!$E34&gt;=$J$1506,IF(Nov!$E34&lt;=$L$1506,COUNTIF(Nov!L34:L34,"&gt;=0"),""),"")))</f>
        <v/>
      </c>
      <c r="J1406" s="300"/>
      <c r="K1406" s="300"/>
      <c r="L1406" s="300"/>
      <c r="M1406" s="302"/>
    </row>
    <row r="1407" spans="1:13" ht="9.9499999999999993" hidden="1" customHeight="1" x14ac:dyDescent="0.2">
      <c r="A1407" s="301"/>
      <c r="B1407" s="300"/>
      <c r="C1407" s="305" t="str">
        <f>IF(ISBLANK($J$1506),"",IF(ISBLANK($L$1506),"",IF(Nov!$E35&gt;=$J$1506,IF(Nov!$E35&lt;=$L$1506,IF(ISBLANK(Nov!G35),"",Nov!G35),""),"")))</f>
        <v/>
      </c>
      <c r="D1407" s="305" t="str">
        <f>IF(ISBLANK($J$1506),"",IF(ISBLANK($L$1506),"",IF(Nov!$E35&gt;=$J$1506,IF(Nov!$E35&lt;=$L$1506,IF(ISBLANK(Nov!I35),"",Nov!I35),""),"")))</f>
        <v/>
      </c>
      <c r="E1407" s="305" t="str">
        <f>IF(ISBLANK($J$1506),"",IF(ISBLANK($L$1506),"",IF(Nov!$E35&gt;=$J$1506,IF(Nov!$E35&lt;=$L$1506,IF(ISBLANK(Nov!R35),"",Nov!R35),""),"")))</f>
        <v/>
      </c>
      <c r="F1407" s="307" t="str">
        <f>IF(ISBLANK($J$1506),"",IF(ISBLANK($L$1506),"",IF(Nov!$E35&gt;=$J$1506,IF(Nov!$E35&lt;=$L$1506,IF(ISBLANK(Nov!S35),"",Nov!S35),""),"")))</f>
        <v/>
      </c>
      <c r="G1407" s="308" t="str">
        <f t="shared" si="88"/>
        <v/>
      </c>
      <c r="H1407" s="309" t="str">
        <f t="shared" si="89"/>
        <v/>
      </c>
      <c r="I1407" s="310" t="str">
        <f>IF(ISBLANK($J$1506),"",IF(ISBLANK($L$1506),"",IF(Nov!$E35&gt;=$J$1506,IF(Nov!$E35&lt;=$L$1506,COUNTIF(Nov!L35:L35,"&gt;=0"),""),"")))</f>
        <v/>
      </c>
      <c r="J1407" s="300"/>
      <c r="K1407" s="300"/>
      <c r="L1407" s="300"/>
      <c r="M1407" s="302"/>
    </row>
    <row r="1408" spans="1:13" ht="9.9499999999999993" hidden="1" customHeight="1" x14ac:dyDescent="0.2">
      <c r="A1408" s="301"/>
      <c r="B1408" s="300"/>
      <c r="C1408" s="305" t="str">
        <f>IF(ISBLANK($J$1506),"",IF(ISBLANK($L$1506),"",IF(Nov!$E36&gt;=$J$1506,IF(Nov!$E36&lt;=$L$1506,IF(ISBLANK(Nov!G36),"",Nov!G36),""),"")))</f>
        <v/>
      </c>
      <c r="D1408" s="305" t="str">
        <f>IF(ISBLANK($J$1506),"",IF(ISBLANK($L$1506),"",IF(Nov!$E36&gt;=$J$1506,IF(Nov!$E36&lt;=$L$1506,IF(ISBLANK(Nov!I36),"",Nov!I36),""),"")))</f>
        <v/>
      </c>
      <c r="E1408" s="305" t="str">
        <f>IF(ISBLANK($J$1506),"",IF(ISBLANK($L$1506),"",IF(Nov!$E36&gt;=$J$1506,IF(Nov!$E36&lt;=$L$1506,IF(ISBLANK(Nov!R36),"",Nov!R36),""),"")))</f>
        <v/>
      </c>
      <c r="F1408" s="307" t="str">
        <f>IF(ISBLANK($J$1506),"",IF(ISBLANK($L$1506),"",IF(Nov!$E36&gt;=$J$1506,IF(Nov!$E36&lt;=$L$1506,IF(ISBLANK(Nov!S36),"",Nov!S36),""),"")))</f>
        <v/>
      </c>
      <c r="G1408" s="308" t="str">
        <f t="shared" si="88"/>
        <v/>
      </c>
      <c r="H1408" s="309" t="str">
        <f t="shared" si="89"/>
        <v/>
      </c>
      <c r="I1408" s="310" t="str">
        <f>IF(ISBLANK($J$1506),"",IF(ISBLANK($L$1506),"",IF(Nov!$E36&gt;=$J$1506,IF(Nov!$E36&lt;=$L$1506,COUNTIF(Nov!L36:L36,"&gt;=0"),""),"")))</f>
        <v/>
      </c>
      <c r="J1408" s="300"/>
      <c r="K1408" s="300"/>
      <c r="L1408" s="300"/>
      <c r="M1408" s="302"/>
    </row>
    <row r="1409" spans="1:13" ht="9.9499999999999993" hidden="1" customHeight="1" x14ac:dyDescent="0.2">
      <c r="A1409" s="301"/>
      <c r="B1409" s="300"/>
      <c r="C1409" s="305" t="str">
        <f>IF(ISBLANK($J$1506),"",IF(ISBLANK($L$1506),"",IF(Nov!$E37&gt;=$J$1506,IF(Nov!$E37&lt;=$L$1506,IF(ISBLANK(Nov!G37),"",Nov!G37),""),"")))</f>
        <v/>
      </c>
      <c r="D1409" s="305" t="str">
        <f>IF(ISBLANK($J$1506),"",IF(ISBLANK($L$1506),"",IF(Nov!$E37&gt;=$J$1506,IF(Nov!$E37&lt;=$L$1506,IF(ISBLANK(Nov!I37),"",Nov!I37),""),"")))</f>
        <v/>
      </c>
      <c r="E1409" s="305" t="str">
        <f>IF(ISBLANK($J$1506),"",IF(ISBLANK($L$1506),"",IF(Nov!$E37&gt;=$J$1506,IF(Nov!$E37&lt;=$L$1506,IF(ISBLANK(Nov!R37),"",Nov!R37),""),"")))</f>
        <v/>
      </c>
      <c r="F1409" s="307" t="str">
        <f>IF(ISBLANK($J$1506),"",IF(ISBLANK($L$1506),"",IF(Nov!$E37&gt;=$J$1506,IF(Nov!$E37&lt;=$L$1506,IF(ISBLANK(Nov!S37),"",Nov!S37),""),"")))</f>
        <v/>
      </c>
      <c r="G1409" s="308" t="str">
        <f t="shared" si="88"/>
        <v/>
      </c>
      <c r="H1409" s="309" t="str">
        <f t="shared" si="89"/>
        <v/>
      </c>
      <c r="I1409" s="310" t="str">
        <f>IF(ISBLANK($J$1506),"",IF(ISBLANK($L$1506),"",IF(Nov!$E37&gt;=$J$1506,IF(Nov!$E37&lt;=$L$1506,COUNTIF(Nov!L37:L37,"&gt;=0"),""),"")))</f>
        <v/>
      </c>
      <c r="J1409" s="300"/>
      <c r="K1409" s="300"/>
      <c r="L1409" s="300"/>
      <c r="M1409" s="302"/>
    </row>
    <row r="1410" spans="1:13" ht="9.9499999999999993" hidden="1" customHeight="1" x14ac:dyDescent="0.2">
      <c r="A1410" s="301"/>
      <c r="B1410" s="300"/>
      <c r="C1410" s="305" t="str">
        <f>IF(ISBLANK($J$1506),"",IF(ISBLANK($L$1506),"",IF(Nov!$E38&gt;=$J$1506,IF(Nov!$E38&lt;=$L$1506,IF(ISBLANK(Nov!G38),"",Nov!G38),""),"")))</f>
        <v/>
      </c>
      <c r="D1410" s="305" t="str">
        <f>IF(ISBLANK($J$1506),"",IF(ISBLANK($L$1506),"",IF(Nov!$E38&gt;=$J$1506,IF(Nov!$E38&lt;=$L$1506,IF(ISBLANK(Nov!I38),"",Nov!I38),""),"")))</f>
        <v/>
      </c>
      <c r="E1410" s="305" t="str">
        <f>IF(ISBLANK($J$1506),"",IF(ISBLANK($L$1506),"",IF(Nov!$E38&gt;=$J$1506,IF(Nov!$E38&lt;=$L$1506,IF(ISBLANK(Nov!R38),"",Nov!R38),""),"")))</f>
        <v/>
      </c>
      <c r="F1410" s="307" t="str">
        <f>IF(ISBLANK($J$1506),"",IF(ISBLANK($L$1506),"",IF(Nov!$E38&gt;=$J$1506,IF(Nov!$E38&lt;=$L$1506,IF(ISBLANK(Nov!S38),"",Nov!S38),""),"")))</f>
        <v/>
      </c>
      <c r="G1410" s="308" t="str">
        <f t="shared" si="88"/>
        <v/>
      </c>
      <c r="H1410" s="309" t="str">
        <f t="shared" si="89"/>
        <v/>
      </c>
      <c r="I1410" s="310" t="str">
        <f>IF(ISBLANK($J$1506),"",IF(ISBLANK($L$1506),"",IF(Nov!$E38&gt;=$J$1506,IF(Nov!$E38&lt;=$L$1506,COUNTIF(Nov!L38:L38,"&gt;=0"),""),"")))</f>
        <v/>
      </c>
      <c r="J1410" s="300"/>
      <c r="K1410" s="300"/>
      <c r="L1410" s="300"/>
      <c r="M1410" s="302"/>
    </row>
    <row r="1411" spans="1:13" ht="9.9499999999999993" hidden="1" customHeight="1" x14ac:dyDescent="0.2">
      <c r="A1411" s="301"/>
      <c r="B1411" s="300"/>
      <c r="C1411" s="305" t="str">
        <f>IF(ISBLANK($J$1506),"",IF(ISBLANK($L$1506),"",IF(Nov!$E39&gt;=$J$1506,IF(Nov!$E39&lt;=$L$1506,IF(ISBLANK(Nov!G39),"",Nov!G39),""),"")))</f>
        <v/>
      </c>
      <c r="D1411" s="305" t="str">
        <f>IF(ISBLANK($J$1506),"",IF(ISBLANK($L$1506),"",IF(Nov!$E39&gt;=$J$1506,IF(Nov!$E39&lt;=$L$1506,IF(ISBLANK(Nov!I39),"",Nov!I39),""),"")))</f>
        <v/>
      </c>
      <c r="E1411" s="305" t="str">
        <f>IF(ISBLANK($J$1506),"",IF(ISBLANK($L$1506),"",IF(Nov!$E39&gt;=$J$1506,IF(Nov!$E39&lt;=$L$1506,IF(ISBLANK(Nov!R39),"",Nov!R39),""),"")))</f>
        <v/>
      </c>
      <c r="F1411" s="307" t="str">
        <f>IF(ISBLANK($J$1506),"",IF(ISBLANK($L$1506),"",IF(Nov!$E39&gt;=$J$1506,IF(Nov!$E39&lt;=$L$1506,IF(ISBLANK(Nov!S39),"",Nov!S39),""),"")))</f>
        <v/>
      </c>
      <c r="G1411" s="308" t="str">
        <f t="shared" si="88"/>
        <v/>
      </c>
      <c r="H1411" s="309" t="str">
        <f t="shared" si="89"/>
        <v/>
      </c>
      <c r="I1411" s="310" t="str">
        <f>IF(ISBLANK($J$1506),"",IF(ISBLANK($L$1506),"",IF(Nov!$E39&gt;=$J$1506,IF(Nov!$E39&lt;=$L$1506,COUNTIF(Nov!L39:L39,"&gt;=0"),""),"")))</f>
        <v/>
      </c>
      <c r="J1411" s="300"/>
      <c r="K1411" s="300"/>
      <c r="L1411" s="300"/>
      <c r="M1411" s="302"/>
    </row>
    <row r="1412" spans="1:13" ht="9.9499999999999993" hidden="1" customHeight="1" x14ac:dyDescent="0.2">
      <c r="A1412" s="301"/>
      <c r="B1412" s="300" t="s">
        <v>351</v>
      </c>
      <c r="C1412" s="305" t="str">
        <f>IF(ISBLANK($J$1506),"",IF(ISBLANK($L$1506),"",IF(Nov!$E43&gt;=$J$1506,IF(Nov!$E43&lt;=$L$1506,IF(ISBLANK(Nov!G43),"",Nov!G43),""),"")))</f>
        <v/>
      </c>
      <c r="D1412" s="305"/>
      <c r="E1412" s="305" t="str">
        <f>IF(ISBLANK($J$1506),"",IF(ISBLANK($L$1506),"",IF(Nov!$E43&gt;=$J$1506,IF(Nov!$E43&lt;=$L$1506,IF(ISBLANK(Nov!R43),"",Nov!R43),""),"")))</f>
        <v/>
      </c>
      <c r="F1412" s="307" t="str">
        <f>IF(ISBLANK($J$1506),"",IF(ISBLANK($L$1506),"",IF(Nov!$E43&gt;=$J$1506,IF(Nov!$E43&lt;=$L$1506,IF(ISBLANK(Nov!S43),"",Nov!S43),""),"")))</f>
        <v/>
      </c>
      <c r="G1412" s="308" t="str">
        <f>IF(ISNUMBER(F1412),IF(F1412=0,"",IF(E1412=0,"",F1412/E1412)),"")</f>
        <v/>
      </c>
      <c r="H1412" s="309" t="str">
        <f>IF(ISNUMBER(G1412),IF(G1412=0,"",IF(F1412=0,"",E1412/F1412/24)),"")</f>
        <v/>
      </c>
      <c r="I1412" s="310" t="str">
        <f>IF(ISBLANK($J$1506),"",IF(ISBLANK($L$1506),"",IF(Nov!$E43&gt;=$J$1506,IF(Nov!$E43&lt;=$L$1506,COUNTIF(Nov!L43:L43,"&gt;=0"),""),"")))</f>
        <v/>
      </c>
      <c r="J1412" s="300"/>
      <c r="K1412" s="300"/>
      <c r="L1412" s="300"/>
      <c r="M1412" s="302"/>
    </row>
    <row r="1413" spans="1:13" ht="9.9499999999999993" hidden="1" customHeight="1" x14ac:dyDescent="0.2">
      <c r="A1413" s="301"/>
      <c r="B1413" s="300"/>
      <c r="C1413" s="305" t="str">
        <f>IF(ISBLANK($J$1506),"",IF(ISBLANK($L$1506),"",IF(Nov!$E44&gt;=$J$1506,IF(Nov!$E44&lt;=$L$1506,IF(ISBLANK(Nov!G44),"",Nov!G44),""),"")))</f>
        <v/>
      </c>
      <c r="D1413" s="305"/>
      <c r="E1413" s="305" t="str">
        <f>IF(ISBLANK($J$1506),"",IF(ISBLANK($L$1506),"",IF(Nov!$E44&gt;=$J$1506,IF(Nov!$E44&lt;=$L$1506,IF(ISBLANK(Nov!R44),"",Nov!R44),""),"")))</f>
        <v/>
      </c>
      <c r="F1413" s="307" t="str">
        <f>IF(ISBLANK($J$1506),"",IF(ISBLANK($L$1506),"",IF(Nov!$E44&gt;=$J$1506,IF(Nov!$E44&lt;=$L$1506,IF(ISBLANK(Nov!S44),"",Nov!S44),""),"")))</f>
        <v/>
      </c>
      <c r="G1413" s="308" t="str">
        <f t="shared" ref="G1413:G1442" si="90">IF(ISNUMBER(F1413),IF(F1413=0,"",IF(E1413=0,"",F1413/E1413)),"")</f>
        <v/>
      </c>
      <c r="H1413" s="309" t="str">
        <f t="shared" ref="H1413:H1442" si="91">IF(ISNUMBER(G1413),IF(G1413=0,"",IF(F1413=0,"",E1413/F1413/24)),"")</f>
        <v/>
      </c>
      <c r="I1413" s="310" t="str">
        <f>IF(ISBLANK($J$1506),"",IF(ISBLANK($L$1506),"",IF(Nov!$E44&gt;=$J$1506,IF(Nov!$E44&lt;=$L$1506,COUNTIF(Nov!L44:L44,"&gt;=0"),""),"")))</f>
        <v/>
      </c>
      <c r="J1413" s="300"/>
      <c r="K1413" s="300"/>
      <c r="L1413" s="300"/>
      <c r="M1413" s="302"/>
    </row>
    <row r="1414" spans="1:13" ht="9.9499999999999993" hidden="1" customHeight="1" x14ac:dyDescent="0.2">
      <c r="A1414" s="301"/>
      <c r="B1414" s="300"/>
      <c r="C1414" s="305" t="str">
        <f>IF(ISBLANK($J$1506),"",IF(ISBLANK($L$1506),"",IF(Nov!$E45&gt;=$J$1506,IF(Nov!$E45&lt;=$L$1506,IF(ISBLANK(Nov!G45),"",Nov!G45),""),"")))</f>
        <v/>
      </c>
      <c r="D1414" s="305"/>
      <c r="E1414" s="305" t="str">
        <f>IF(ISBLANK($J$1506),"",IF(ISBLANK($L$1506),"",IF(Nov!$E45&gt;=$J$1506,IF(Nov!$E45&lt;=$L$1506,IF(ISBLANK(Nov!R45),"",Nov!R45),""),"")))</f>
        <v/>
      </c>
      <c r="F1414" s="307" t="str">
        <f>IF(ISBLANK($J$1506),"",IF(ISBLANK($L$1506),"",IF(Nov!$E45&gt;=$J$1506,IF(Nov!$E45&lt;=$L$1506,IF(ISBLANK(Nov!S45),"",Nov!S45),""),"")))</f>
        <v/>
      </c>
      <c r="G1414" s="308" t="str">
        <f t="shared" si="90"/>
        <v/>
      </c>
      <c r="H1414" s="309" t="str">
        <f t="shared" si="91"/>
        <v/>
      </c>
      <c r="I1414" s="310" t="str">
        <f>IF(ISBLANK($J$1506),"",IF(ISBLANK($L$1506),"",IF(Nov!$E45&gt;=$J$1506,IF(Nov!$E45&lt;=$L$1506,COUNTIF(Nov!L45:L45,"&gt;=0"),""),"")))</f>
        <v/>
      </c>
      <c r="J1414" s="300"/>
      <c r="K1414" s="300"/>
      <c r="L1414" s="300"/>
      <c r="M1414" s="302"/>
    </row>
    <row r="1415" spans="1:13" ht="9.9499999999999993" hidden="1" customHeight="1" x14ac:dyDescent="0.2">
      <c r="A1415" s="301"/>
      <c r="B1415" s="300"/>
      <c r="C1415" s="305" t="str">
        <f>IF(ISBLANK($J$1506),"",IF(ISBLANK($L$1506),"",IF(Nov!$E46&gt;=$J$1506,IF(Nov!$E46&lt;=$L$1506,IF(ISBLANK(Nov!G46),"",Nov!G46),""),"")))</f>
        <v/>
      </c>
      <c r="D1415" s="305"/>
      <c r="E1415" s="305" t="str">
        <f>IF(ISBLANK($J$1506),"",IF(ISBLANK($L$1506),"",IF(Nov!$E46&gt;=$J$1506,IF(Nov!$E46&lt;=$L$1506,IF(ISBLANK(Nov!R46),"",Nov!R46),""),"")))</f>
        <v/>
      </c>
      <c r="F1415" s="307" t="str">
        <f>IF(ISBLANK($J$1506),"",IF(ISBLANK($L$1506),"",IF(Nov!$E46&gt;=$J$1506,IF(Nov!$E46&lt;=$L$1506,IF(ISBLANK(Nov!S46),"",Nov!S46),""),"")))</f>
        <v/>
      </c>
      <c r="G1415" s="308" t="str">
        <f t="shared" si="90"/>
        <v/>
      </c>
      <c r="H1415" s="309" t="str">
        <f t="shared" si="91"/>
        <v/>
      </c>
      <c r="I1415" s="310" t="str">
        <f>IF(ISBLANK($J$1506),"",IF(ISBLANK($L$1506),"",IF(Nov!$E46&gt;=$J$1506,IF(Nov!$E46&lt;=$L$1506,COUNTIF(Nov!L46:L46,"&gt;=0"),""),"")))</f>
        <v/>
      </c>
      <c r="J1415" s="300"/>
      <c r="K1415" s="300"/>
      <c r="L1415" s="300"/>
      <c r="M1415" s="302"/>
    </row>
    <row r="1416" spans="1:13" ht="9.9499999999999993" hidden="1" customHeight="1" x14ac:dyDescent="0.2">
      <c r="A1416" s="301"/>
      <c r="B1416" s="300"/>
      <c r="C1416" s="305" t="str">
        <f>IF(ISBLANK($J$1506),"",IF(ISBLANK($L$1506),"",IF(Nov!$E47&gt;=$J$1506,IF(Nov!$E47&lt;=$L$1506,IF(ISBLANK(Nov!G47),"",Nov!G47),""),"")))</f>
        <v/>
      </c>
      <c r="D1416" s="305"/>
      <c r="E1416" s="305" t="str">
        <f>IF(ISBLANK($J$1506),"",IF(ISBLANK($L$1506),"",IF(Nov!$E47&gt;=$J$1506,IF(Nov!$E47&lt;=$L$1506,IF(ISBLANK(Nov!R47),"",Nov!R47),""),"")))</f>
        <v/>
      </c>
      <c r="F1416" s="307" t="str">
        <f>IF(ISBLANK($J$1506),"",IF(ISBLANK($L$1506),"",IF(Nov!$E47&gt;=$J$1506,IF(Nov!$E47&lt;=$L$1506,IF(ISBLANK(Nov!S47),"",Nov!S47),""),"")))</f>
        <v/>
      </c>
      <c r="G1416" s="308" t="str">
        <f t="shared" si="90"/>
        <v/>
      </c>
      <c r="H1416" s="309" t="str">
        <f t="shared" si="91"/>
        <v/>
      </c>
      <c r="I1416" s="310" t="str">
        <f>IF(ISBLANK($J$1506),"",IF(ISBLANK($L$1506),"",IF(Nov!$E47&gt;=$J$1506,IF(Nov!$E47&lt;=$L$1506,COUNTIF(Nov!L47:L47,"&gt;=0"),""),"")))</f>
        <v/>
      </c>
      <c r="J1416" s="300"/>
      <c r="K1416" s="300"/>
      <c r="L1416" s="300"/>
      <c r="M1416" s="302"/>
    </row>
    <row r="1417" spans="1:13" ht="9.9499999999999993" hidden="1" customHeight="1" x14ac:dyDescent="0.2">
      <c r="A1417" s="301"/>
      <c r="B1417" s="300"/>
      <c r="C1417" s="305" t="str">
        <f>IF(ISBLANK($J$1506),"",IF(ISBLANK($L$1506),"",IF(Nov!$E48&gt;=$J$1506,IF(Nov!$E48&lt;=$L$1506,IF(ISBLANK(Nov!G48),"",Nov!G48),""),"")))</f>
        <v/>
      </c>
      <c r="D1417" s="305"/>
      <c r="E1417" s="305" t="str">
        <f>IF(ISBLANK($J$1506),"",IF(ISBLANK($L$1506),"",IF(Nov!$E48&gt;=$J$1506,IF(Nov!$E48&lt;=$L$1506,IF(ISBLANK(Nov!R48),"",Nov!R48),""),"")))</f>
        <v/>
      </c>
      <c r="F1417" s="307" t="str">
        <f>IF(ISBLANK($J$1506),"",IF(ISBLANK($L$1506),"",IF(Nov!$E48&gt;=$J$1506,IF(Nov!$E48&lt;=$L$1506,IF(ISBLANK(Nov!S48),"",Nov!S48),""),"")))</f>
        <v/>
      </c>
      <c r="G1417" s="308" t="str">
        <f t="shared" si="90"/>
        <v/>
      </c>
      <c r="H1417" s="309" t="str">
        <f t="shared" si="91"/>
        <v/>
      </c>
      <c r="I1417" s="310" t="str">
        <f>IF(ISBLANK($J$1506),"",IF(ISBLANK($L$1506),"",IF(Nov!$E48&gt;=$J$1506,IF(Nov!$E48&lt;=$L$1506,COUNTIF(Nov!L48:L48,"&gt;=0"),""),"")))</f>
        <v/>
      </c>
      <c r="J1417" s="300"/>
      <c r="K1417" s="300"/>
      <c r="L1417" s="300"/>
      <c r="M1417" s="302"/>
    </row>
    <row r="1418" spans="1:13" ht="9.9499999999999993" hidden="1" customHeight="1" x14ac:dyDescent="0.2">
      <c r="A1418" s="301"/>
      <c r="B1418" s="300"/>
      <c r="C1418" s="305" t="str">
        <f>IF(ISBLANK($J$1506),"",IF(ISBLANK($L$1506),"",IF(Nov!$E49&gt;=$J$1506,IF(Nov!$E49&lt;=$L$1506,IF(ISBLANK(Nov!G49),"",Nov!G49),""),"")))</f>
        <v/>
      </c>
      <c r="D1418" s="305"/>
      <c r="E1418" s="305" t="str">
        <f>IF(ISBLANK($J$1506),"",IF(ISBLANK($L$1506),"",IF(Nov!$E49&gt;=$J$1506,IF(Nov!$E49&lt;=$L$1506,IF(ISBLANK(Nov!R49),"",Nov!R49),""),"")))</f>
        <v/>
      </c>
      <c r="F1418" s="307" t="str">
        <f>IF(ISBLANK($J$1506),"",IF(ISBLANK($L$1506),"",IF(Nov!$E49&gt;=$J$1506,IF(Nov!$E49&lt;=$L$1506,IF(ISBLANK(Nov!S49),"",Nov!S49),""),"")))</f>
        <v/>
      </c>
      <c r="G1418" s="308" t="str">
        <f t="shared" si="90"/>
        <v/>
      </c>
      <c r="H1418" s="309" t="str">
        <f t="shared" si="91"/>
        <v/>
      </c>
      <c r="I1418" s="310" t="str">
        <f>IF(ISBLANK($J$1506),"",IF(ISBLANK($L$1506),"",IF(Nov!$E49&gt;=$J$1506,IF(Nov!$E49&lt;=$L$1506,COUNTIF(Nov!L49:L49,"&gt;=0"),""),"")))</f>
        <v/>
      </c>
      <c r="J1418" s="300"/>
      <c r="K1418" s="300"/>
      <c r="L1418" s="300"/>
      <c r="M1418" s="302"/>
    </row>
    <row r="1419" spans="1:13" ht="9.9499999999999993" hidden="1" customHeight="1" x14ac:dyDescent="0.2">
      <c r="A1419" s="301"/>
      <c r="B1419" s="300"/>
      <c r="C1419" s="305" t="str">
        <f>IF(ISBLANK($J$1506),"",IF(ISBLANK($L$1506),"",IF(Nov!$E50&gt;=$J$1506,IF(Nov!$E50&lt;=$L$1506,IF(ISBLANK(Nov!G50),"",Nov!G50),""),"")))</f>
        <v/>
      </c>
      <c r="D1419" s="305"/>
      <c r="E1419" s="305" t="str">
        <f>IF(ISBLANK($J$1506),"",IF(ISBLANK($L$1506),"",IF(Nov!$E50&gt;=$J$1506,IF(Nov!$E50&lt;=$L$1506,IF(ISBLANK(Nov!R50),"",Nov!R50),""),"")))</f>
        <v/>
      </c>
      <c r="F1419" s="307" t="str">
        <f>IF(ISBLANK($J$1506),"",IF(ISBLANK($L$1506),"",IF(Nov!$E50&gt;=$J$1506,IF(Nov!$E50&lt;=$L$1506,IF(ISBLANK(Nov!S50),"",Nov!S50),""),"")))</f>
        <v/>
      </c>
      <c r="G1419" s="308" t="str">
        <f t="shared" si="90"/>
        <v/>
      </c>
      <c r="H1419" s="309" t="str">
        <f t="shared" si="91"/>
        <v/>
      </c>
      <c r="I1419" s="310" t="str">
        <f>IF(ISBLANK($J$1506),"",IF(ISBLANK($L$1506),"",IF(Nov!$E50&gt;=$J$1506,IF(Nov!$E50&lt;=$L$1506,COUNTIF(Nov!L50:L50,"&gt;=0"),""),"")))</f>
        <v/>
      </c>
      <c r="J1419" s="300"/>
      <c r="K1419" s="300"/>
      <c r="L1419" s="300"/>
      <c r="M1419" s="302"/>
    </row>
    <row r="1420" spans="1:13" ht="9.9499999999999993" hidden="1" customHeight="1" x14ac:dyDescent="0.2">
      <c r="A1420" s="301"/>
      <c r="B1420" s="300"/>
      <c r="C1420" s="305" t="str">
        <f>IF(ISBLANK($J$1506),"",IF(ISBLANK($L$1506),"",IF(Nov!$E51&gt;=$J$1506,IF(Nov!$E51&lt;=$L$1506,IF(ISBLANK(Nov!G51),"",Nov!G51),""),"")))</f>
        <v/>
      </c>
      <c r="D1420" s="305"/>
      <c r="E1420" s="305" t="str">
        <f>IF(ISBLANK($J$1506),"",IF(ISBLANK($L$1506),"",IF(Nov!$E51&gt;=$J$1506,IF(Nov!$E51&lt;=$L$1506,IF(ISBLANK(Nov!R51),"",Nov!R51),""),"")))</f>
        <v/>
      </c>
      <c r="F1420" s="307" t="str">
        <f>IF(ISBLANK($J$1506),"",IF(ISBLANK($L$1506),"",IF(Nov!$E51&gt;=$J$1506,IF(Nov!$E51&lt;=$L$1506,IF(ISBLANK(Nov!S51),"",Nov!S51),""),"")))</f>
        <v/>
      </c>
      <c r="G1420" s="308" t="str">
        <f t="shared" si="90"/>
        <v/>
      </c>
      <c r="H1420" s="309" t="str">
        <f t="shared" si="91"/>
        <v/>
      </c>
      <c r="I1420" s="310" t="str">
        <f>IF(ISBLANK($J$1506),"",IF(ISBLANK($L$1506),"",IF(Nov!$E51&gt;=$J$1506,IF(Nov!$E51&lt;=$L$1506,COUNTIF(Nov!L51:L51,"&gt;=0"),""),"")))</f>
        <v/>
      </c>
      <c r="J1420" s="300"/>
      <c r="K1420" s="300"/>
      <c r="L1420" s="300"/>
      <c r="M1420" s="302"/>
    </row>
    <row r="1421" spans="1:13" ht="9.9499999999999993" hidden="1" customHeight="1" x14ac:dyDescent="0.2">
      <c r="A1421" s="301"/>
      <c r="B1421" s="300"/>
      <c r="C1421" s="305" t="str">
        <f>IF(ISBLANK($J$1506),"",IF(ISBLANK($L$1506),"",IF(Nov!$E52&gt;=$J$1506,IF(Nov!$E52&lt;=$L$1506,IF(ISBLANK(Nov!G52),"",Nov!G52),""),"")))</f>
        <v/>
      </c>
      <c r="D1421" s="305"/>
      <c r="E1421" s="305" t="str">
        <f>IF(ISBLANK($J$1506),"",IF(ISBLANK($L$1506),"",IF(Nov!$E52&gt;=$J$1506,IF(Nov!$E52&lt;=$L$1506,IF(ISBLANK(Nov!R52),"",Nov!R52),""),"")))</f>
        <v/>
      </c>
      <c r="F1421" s="307" t="str">
        <f>IF(ISBLANK($J$1506),"",IF(ISBLANK($L$1506),"",IF(Nov!$E52&gt;=$J$1506,IF(Nov!$E52&lt;=$L$1506,IF(ISBLANK(Nov!S52),"",Nov!S52),""),"")))</f>
        <v/>
      </c>
      <c r="G1421" s="308" t="str">
        <f t="shared" si="90"/>
        <v/>
      </c>
      <c r="H1421" s="309" t="str">
        <f t="shared" si="91"/>
        <v/>
      </c>
      <c r="I1421" s="310" t="str">
        <f>IF(ISBLANK($J$1506),"",IF(ISBLANK($L$1506),"",IF(Nov!$E52&gt;=$J$1506,IF(Nov!$E52&lt;=$L$1506,COUNTIF(Nov!L52:L52,"&gt;=0"),""),"")))</f>
        <v/>
      </c>
      <c r="J1421" s="300"/>
      <c r="K1421" s="300"/>
      <c r="L1421" s="300"/>
      <c r="M1421" s="302"/>
    </row>
    <row r="1422" spans="1:13" ht="9.9499999999999993" hidden="1" customHeight="1" x14ac:dyDescent="0.2">
      <c r="A1422" s="301"/>
      <c r="B1422" s="300"/>
      <c r="C1422" s="305" t="str">
        <f>IF(ISBLANK($J$1506),"",IF(ISBLANK($L$1506),"",IF(Nov!$E53&gt;=$J$1506,IF(Nov!$E53&lt;=$L$1506,IF(ISBLANK(Nov!G53),"",Nov!G53),""),"")))</f>
        <v/>
      </c>
      <c r="D1422" s="305"/>
      <c r="E1422" s="305" t="str">
        <f>IF(ISBLANK($J$1506),"",IF(ISBLANK($L$1506),"",IF(Nov!$E53&gt;=$J$1506,IF(Nov!$E53&lt;=$L$1506,IF(ISBLANK(Nov!R53),"",Nov!R53),""),"")))</f>
        <v/>
      </c>
      <c r="F1422" s="307" t="str">
        <f>IF(ISBLANK($J$1506),"",IF(ISBLANK($L$1506),"",IF(Nov!$E53&gt;=$J$1506,IF(Nov!$E53&lt;=$L$1506,IF(ISBLANK(Nov!S53),"",Nov!S53),""),"")))</f>
        <v/>
      </c>
      <c r="G1422" s="308" t="str">
        <f t="shared" si="90"/>
        <v/>
      </c>
      <c r="H1422" s="309" t="str">
        <f t="shared" si="91"/>
        <v/>
      </c>
      <c r="I1422" s="310" t="str">
        <f>IF(ISBLANK($J$1506),"",IF(ISBLANK($L$1506),"",IF(Nov!$E53&gt;=$J$1506,IF(Nov!$E53&lt;=$L$1506,COUNTIF(Nov!L53:L53,"&gt;=0"),""),"")))</f>
        <v/>
      </c>
      <c r="J1422" s="300"/>
      <c r="K1422" s="300"/>
      <c r="L1422" s="300"/>
      <c r="M1422" s="302"/>
    </row>
    <row r="1423" spans="1:13" ht="9.9499999999999993" hidden="1" customHeight="1" x14ac:dyDescent="0.2">
      <c r="A1423" s="301"/>
      <c r="B1423" s="300"/>
      <c r="C1423" s="305" t="str">
        <f>IF(ISBLANK($J$1506),"",IF(ISBLANK($L$1506),"",IF(Nov!$E54&gt;=$J$1506,IF(Nov!$E54&lt;=$L$1506,IF(ISBLANK(Nov!G54),"",Nov!G54),""),"")))</f>
        <v/>
      </c>
      <c r="D1423" s="305"/>
      <c r="E1423" s="305" t="str">
        <f>IF(ISBLANK($J$1506),"",IF(ISBLANK($L$1506),"",IF(Nov!$E54&gt;=$J$1506,IF(Nov!$E54&lt;=$L$1506,IF(ISBLANK(Nov!R54),"",Nov!R54),""),"")))</f>
        <v/>
      </c>
      <c r="F1423" s="307" t="str">
        <f>IF(ISBLANK($J$1506),"",IF(ISBLANK($L$1506),"",IF(Nov!$E54&gt;=$J$1506,IF(Nov!$E54&lt;=$L$1506,IF(ISBLANK(Nov!S54),"",Nov!S54),""),"")))</f>
        <v/>
      </c>
      <c r="G1423" s="308" t="str">
        <f t="shared" si="90"/>
        <v/>
      </c>
      <c r="H1423" s="309" t="str">
        <f t="shared" si="91"/>
        <v/>
      </c>
      <c r="I1423" s="310" t="str">
        <f>IF(ISBLANK($J$1506),"",IF(ISBLANK($L$1506),"",IF(Nov!$E54&gt;=$J$1506,IF(Nov!$E54&lt;=$L$1506,COUNTIF(Nov!L54:L54,"&gt;=0"),""),"")))</f>
        <v/>
      </c>
      <c r="J1423" s="300"/>
      <c r="K1423" s="300"/>
      <c r="L1423" s="300"/>
      <c r="M1423" s="302"/>
    </row>
    <row r="1424" spans="1:13" ht="9.9499999999999993" hidden="1" customHeight="1" x14ac:dyDescent="0.2">
      <c r="A1424" s="301"/>
      <c r="B1424" s="300"/>
      <c r="C1424" s="305" t="str">
        <f>IF(ISBLANK($J$1506),"",IF(ISBLANK($L$1506),"",IF(Nov!$E55&gt;=$J$1506,IF(Nov!$E55&lt;=$L$1506,IF(ISBLANK(Nov!G55),"",Nov!G55),""),"")))</f>
        <v/>
      </c>
      <c r="D1424" s="305"/>
      <c r="E1424" s="305" t="str">
        <f>IF(ISBLANK($J$1506),"",IF(ISBLANK($L$1506),"",IF(Nov!$E55&gt;=$J$1506,IF(Nov!$E55&lt;=$L$1506,IF(ISBLANK(Nov!R55),"",Nov!R55),""),"")))</f>
        <v/>
      </c>
      <c r="F1424" s="307" t="str">
        <f>IF(ISBLANK($J$1506),"",IF(ISBLANK($L$1506),"",IF(Nov!$E55&gt;=$J$1506,IF(Nov!$E55&lt;=$L$1506,IF(ISBLANK(Nov!S55),"",Nov!S55),""),"")))</f>
        <v/>
      </c>
      <c r="G1424" s="308" t="str">
        <f t="shared" si="90"/>
        <v/>
      </c>
      <c r="H1424" s="309" t="str">
        <f t="shared" si="91"/>
        <v/>
      </c>
      <c r="I1424" s="310" t="str">
        <f>IF(ISBLANK($J$1506),"",IF(ISBLANK($L$1506),"",IF(Nov!$E55&gt;=$J$1506,IF(Nov!$E55&lt;=$L$1506,COUNTIF(Nov!L55:L55,"&gt;=0"),""),"")))</f>
        <v/>
      </c>
      <c r="J1424" s="300"/>
      <c r="K1424" s="300"/>
      <c r="L1424" s="300"/>
      <c r="M1424" s="302"/>
    </row>
    <row r="1425" spans="1:13" ht="9.9499999999999993" hidden="1" customHeight="1" x14ac:dyDescent="0.2">
      <c r="A1425" s="301"/>
      <c r="B1425" s="300"/>
      <c r="C1425" s="305" t="str">
        <f>IF(ISBLANK($J$1506),"",IF(ISBLANK($L$1506),"",IF(Nov!$E56&gt;=$J$1506,IF(Nov!$E56&lt;=$L$1506,IF(ISBLANK(Nov!G56),"",Nov!G56),""),"")))</f>
        <v/>
      </c>
      <c r="D1425" s="305"/>
      <c r="E1425" s="305" t="str">
        <f>IF(ISBLANK($J$1506),"",IF(ISBLANK($L$1506),"",IF(Nov!$E56&gt;=$J$1506,IF(Nov!$E56&lt;=$L$1506,IF(ISBLANK(Nov!R56),"",Nov!R56),""),"")))</f>
        <v/>
      </c>
      <c r="F1425" s="307" t="str">
        <f>IF(ISBLANK($J$1506),"",IF(ISBLANK($L$1506),"",IF(Nov!$E56&gt;=$J$1506,IF(Nov!$E56&lt;=$L$1506,IF(ISBLANK(Nov!S56),"",Nov!S56),""),"")))</f>
        <v/>
      </c>
      <c r="G1425" s="308" t="str">
        <f t="shared" si="90"/>
        <v/>
      </c>
      <c r="H1425" s="309" t="str">
        <f t="shared" si="91"/>
        <v/>
      </c>
      <c r="I1425" s="310" t="str">
        <f>IF(ISBLANK($J$1506),"",IF(ISBLANK($L$1506),"",IF(Nov!$E56&gt;=$J$1506,IF(Nov!$E56&lt;=$L$1506,COUNTIF(Nov!L56:L56,"&gt;=0"),""),"")))</f>
        <v/>
      </c>
      <c r="J1425" s="300"/>
      <c r="K1425" s="300"/>
      <c r="L1425" s="300"/>
      <c r="M1425" s="302"/>
    </row>
    <row r="1426" spans="1:13" ht="9.9499999999999993" hidden="1" customHeight="1" x14ac:dyDescent="0.2">
      <c r="A1426" s="301"/>
      <c r="B1426" s="300"/>
      <c r="C1426" s="305" t="str">
        <f>IF(ISBLANK($J$1506),"",IF(ISBLANK($L$1506),"",IF(Nov!$E57&gt;=$J$1506,IF(Nov!$E57&lt;=$L$1506,IF(ISBLANK(Nov!G57),"",Nov!G57),""),"")))</f>
        <v/>
      </c>
      <c r="D1426" s="305"/>
      <c r="E1426" s="305" t="str">
        <f>IF(ISBLANK($J$1506),"",IF(ISBLANK($L$1506),"",IF(Nov!$E57&gt;=$J$1506,IF(Nov!$E57&lt;=$L$1506,IF(ISBLANK(Nov!R57),"",Nov!R57),""),"")))</f>
        <v/>
      </c>
      <c r="F1426" s="307" t="str">
        <f>IF(ISBLANK($J$1506),"",IF(ISBLANK($L$1506),"",IF(Nov!$E57&gt;=$J$1506,IF(Nov!$E57&lt;=$L$1506,IF(ISBLANK(Nov!S57),"",Nov!S57),""),"")))</f>
        <v/>
      </c>
      <c r="G1426" s="308" t="str">
        <f t="shared" si="90"/>
        <v/>
      </c>
      <c r="H1426" s="309" t="str">
        <f t="shared" si="91"/>
        <v/>
      </c>
      <c r="I1426" s="310" t="str">
        <f>IF(ISBLANK($J$1506),"",IF(ISBLANK($L$1506),"",IF(Nov!$E57&gt;=$J$1506,IF(Nov!$E57&lt;=$L$1506,COUNTIF(Nov!L57:L57,"&gt;=0"),""),"")))</f>
        <v/>
      </c>
      <c r="J1426" s="300"/>
      <c r="K1426" s="300"/>
      <c r="L1426" s="300"/>
      <c r="M1426" s="302"/>
    </row>
    <row r="1427" spans="1:13" ht="9.9499999999999993" hidden="1" customHeight="1" x14ac:dyDescent="0.2">
      <c r="A1427" s="301"/>
      <c r="B1427" s="300"/>
      <c r="C1427" s="305" t="str">
        <f>IF(ISBLANK($J$1506),"",IF(ISBLANK($L$1506),"",IF(Nov!$E58&gt;=$J$1506,IF(Nov!$E58&lt;=$L$1506,IF(ISBLANK(Nov!G58),"",Nov!G58),""),"")))</f>
        <v/>
      </c>
      <c r="D1427" s="305"/>
      <c r="E1427" s="305" t="str">
        <f>IF(ISBLANK($J$1506),"",IF(ISBLANK($L$1506),"",IF(Nov!$E58&gt;=$J$1506,IF(Nov!$E58&lt;=$L$1506,IF(ISBLANK(Nov!R58),"",Nov!R58),""),"")))</f>
        <v/>
      </c>
      <c r="F1427" s="307" t="str">
        <f>IF(ISBLANK($J$1506),"",IF(ISBLANK($L$1506),"",IF(Nov!$E58&gt;=$J$1506,IF(Nov!$E58&lt;=$L$1506,IF(ISBLANK(Nov!S58),"",Nov!S58),""),"")))</f>
        <v/>
      </c>
      <c r="G1427" s="308" t="str">
        <f t="shared" si="90"/>
        <v/>
      </c>
      <c r="H1427" s="309" t="str">
        <f t="shared" si="91"/>
        <v/>
      </c>
      <c r="I1427" s="310" t="str">
        <f>IF(ISBLANK($J$1506),"",IF(ISBLANK($L$1506),"",IF(Nov!$E58&gt;=$J$1506,IF(Nov!$E58&lt;=$L$1506,COUNTIF(Nov!L58:L58,"&gt;=0"),""),"")))</f>
        <v/>
      </c>
      <c r="J1427" s="300"/>
      <c r="K1427" s="300"/>
      <c r="L1427" s="300"/>
      <c r="M1427" s="302"/>
    </row>
    <row r="1428" spans="1:13" ht="9.9499999999999993" hidden="1" customHeight="1" x14ac:dyDescent="0.2">
      <c r="A1428" s="301"/>
      <c r="B1428" s="300"/>
      <c r="C1428" s="305" t="str">
        <f>IF(ISBLANK($J$1506),"",IF(ISBLANK($L$1506),"",IF(Nov!$E59&gt;=$J$1506,IF(Nov!$E59&lt;=$L$1506,IF(ISBLANK(Nov!G59),"",Nov!G59),""),"")))</f>
        <v/>
      </c>
      <c r="D1428" s="305"/>
      <c r="E1428" s="305" t="str">
        <f>IF(ISBLANK($J$1506),"",IF(ISBLANK($L$1506),"",IF(Nov!$E59&gt;=$J$1506,IF(Nov!$E59&lt;=$L$1506,IF(ISBLANK(Nov!R59),"",Nov!R59),""),"")))</f>
        <v/>
      </c>
      <c r="F1428" s="307" t="str">
        <f>IF(ISBLANK($J$1506),"",IF(ISBLANK($L$1506),"",IF(Nov!$E59&gt;=$J$1506,IF(Nov!$E59&lt;=$L$1506,IF(ISBLANK(Nov!S59),"",Nov!S59),""),"")))</f>
        <v/>
      </c>
      <c r="G1428" s="308" t="str">
        <f t="shared" si="90"/>
        <v/>
      </c>
      <c r="H1428" s="309" t="str">
        <f t="shared" si="91"/>
        <v/>
      </c>
      <c r="I1428" s="310" t="str">
        <f>IF(ISBLANK($J$1506),"",IF(ISBLANK($L$1506),"",IF(Nov!$E59&gt;=$J$1506,IF(Nov!$E59&lt;=$L$1506,COUNTIF(Nov!L59:L59,"&gt;=0"),""),"")))</f>
        <v/>
      </c>
      <c r="J1428" s="300"/>
      <c r="K1428" s="300"/>
      <c r="L1428" s="300"/>
      <c r="M1428" s="302"/>
    </row>
    <row r="1429" spans="1:13" ht="9.9499999999999993" hidden="1" customHeight="1" x14ac:dyDescent="0.2">
      <c r="A1429" s="301"/>
      <c r="B1429" s="300"/>
      <c r="C1429" s="305" t="str">
        <f>IF(ISBLANK($J$1506),"",IF(ISBLANK($L$1506),"",IF(Nov!$E60&gt;=$J$1506,IF(Nov!$E60&lt;=$L$1506,IF(ISBLANK(Nov!G60),"",Nov!G60),""),"")))</f>
        <v/>
      </c>
      <c r="D1429" s="305"/>
      <c r="E1429" s="305" t="str">
        <f>IF(ISBLANK($J$1506),"",IF(ISBLANK($L$1506),"",IF(Nov!$E60&gt;=$J$1506,IF(Nov!$E60&lt;=$L$1506,IF(ISBLANK(Nov!R60),"",Nov!R60),""),"")))</f>
        <v/>
      </c>
      <c r="F1429" s="307" t="str">
        <f>IF(ISBLANK($J$1506),"",IF(ISBLANK($L$1506),"",IF(Nov!$E60&gt;=$J$1506,IF(Nov!$E60&lt;=$L$1506,IF(ISBLANK(Nov!S60),"",Nov!S60),""),"")))</f>
        <v/>
      </c>
      <c r="G1429" s="308" t="str">
        <f t="shared" si="90"/>
        <v/>
      </c>
      <c r="H1429" s="309" t="str">
        <f t="shared" si="91"/>
        <v/>
      </c>
      <c r="I1429" s="310" t="str">
        <f>IF(ISBLANK($J$1506),"",IF(ISBLANK($L$1506),"",IF(Nov!$E60&gt;=$J$1506,IF(Nov!$E60&lt;=$L$1506,COUNTIF(Nov!L60:L60,"&gt;=0"),""),"")))</f>
        <v/>
      </c>
      <c r="J1429" s="300"/>
      <c r="K1429" s="300"/>
      <c r="L1429" s="300"/>
      <c r="M1429" s="302"/>
    </row>
    <row r="1430" spans="1:13" ht="9.9499999999999993" hidden="1" customHeight="1" x14ac:dyDescent="0.2">
      <c r="A1430" s="301"/>
      <c r="B1430" s="300"/>
      <c r="C1430" s="305" t="str">
        <f>IF(ISBLANK($J$1506),"",IF(ISBLANK($L$1506),"",IF(Nov!$E61&gt;=$J$1506,IF(Nov!$E61&lt;=$L$1506,IF(ISBLANK(Nov!G61),"",Nov!G61),""),"")))</f>
        <v/>
      </c>
      <c r="D1430" s="305"/>
      <c r="E1430" s="305" t="str">
        <f>IF(ISBLANK($J$1506),"",IF(ISBLANK($L$1506),"",IF(Nov!$E61&gt;=$J$1506,IF(Nov!$E61&lt;=$L$1506,IF(ISBLANK(Nov!R61),"",Nov!R61),""),"")))</f>
        <v/>
      </c>
      <c r="F1430" s="307" t="str">
        <f>IF(ISBLANK($J$1506),"",IF(ISBLANK($L$1506),"",IF(Nov!$E61&gt;=$J$1506,IF(Nov!$E61&lt;=$L$1506,IF(ISBLANK(Nov!S61),"",Nov!S61),""),"")))</f>
        <v/>
      </c>
      <c r="G1430" s="308" t="str">
        <f t="shared" si="90"/>
        <v/>
      </c>
      <c r="H1430" s="309" t="str">
        <f t="shared" si="91"/>
        <v/>
      </c>
      <c r="I1430" s="310" t="str">
        <f>IF(ISBLANK($J$1506),"",IF(ISBLANK($L$1506),"",IF(Nov!$E61&gt;=$J$1506,IF(Nov!$E61&lt;=$L$1506,COUNTIF(Nov!L61:L61,"&gt;=0"),""),"")))</f>
        <v/>
      </c>
      <c r="J1430" s="300"/>
      <c r="K1430" s="300"/>
      <c r="L1430" s="300"/>
      <c r="M1430" s="302"/>
    </row>
    <row r="1431" spans="1:13" ht="9.9499999999999993" hidden="1" customHeight="1" x14ac:dyDescent="0.2">
      <c r="A1431" s="301"/>
      <c r="B1431" s="300"/>
      <c r="C1431" s="305" t="str">
        <f>IF(ISBLANK($J$1506),"",IF(ISBLANK($L$1506),"",IF(Nov!$E62&gt;=$J$1506,IF(Nov!$E62&lt;=$L$1506,IF(ISBLANK(Nov!G62),"",Nov!G62),""),"")))</f>
        <v/>
      </c>
      <c r="D1431" s="305"/>
      <c r="E1431" s="305" t="str">
        <f>IF(ISBLANK($J$1506),"",IF(ISBLANK($L$1506),"",IF(Nov!$E62&gt;=$J$1506,IF(Nov!$E62&lt;=$L$1506,IF(ISBLANK(Nov!R62),"",Nov!R62),""),"")))</f>
        <v/>
      </c>
      <c r="F1431" s="307" t="str">
        <f>IF(ISBLANK($J$1506),"",IF(ISBLANK($L$1506),"",IF(Nov!$E62&gt;=$J$1506,IF(Nov!$E62&lt;=$L$1506,IF(ISBLANK(Nov!S62),"",Nov!S62),""),"")))</f>
        <v/>
      </c>
      <c r="G1431" s="308" t="str">
        <f t="shared" si="90"/>
        <v/>
      </c>
      <c r="H1431" s="309" t="str">
        <f t="shared" si="91"/>
        <v/>
      </c>
      <c r="I1431" s="310" t="str">
        <f>IF(ISBLANK($J$1506),"",IF(ISBLANK($L$1506),"",IF(Nov!$E62&gt;=$J$1506,IF(Nov!$E62&lt;=$L$1506,COUNTIF(Nov!L62:L62,"&gt;=0"),""),"")))</f>
        <v/>
      </c>
      <c r="J1431" s="300"/>
      <c r="K1431" s="300"/>
      <c r="L1431" s="300"/>
      <c r="M1431" s="302"/>
    </row>
    <row r="1432" spans="1:13" ht="9.9499999999999993" hidden="1" customHeight="1" x14ac:dyDescent="0.2">
      <c r="A1432" s="301"/>
      <c r="B1432" s="300"/>
      <c r="C1432" s="305" t="str">
        <f>IF(ISBLANK($J$1506),"",IF(ISBLANK($L$1506),"",IF(Nov!$E63&gt;=$J$1506,IF(Nov!$E63&lt;=$L$1506,IF(ISBLANK(Nov!G63),"",Nov!G63),""),"")))</f>
        <v/>
      </c>
      <c r="D1432" s="305"/>
      <c r="E1432" s="305" t="str">
        <f>IF(ISBLANK($J$1506),"",IF(ISBLANK($L$1506),"",IF(Nov!$E63&gt;=$J$1506,IF(Nov!$E63&lt;=$L$1506,IF(ISBLANK(Nov!R63),"",Nov!R63),""),"")))</f>
        <v/>
      </c>
      <c r="F1432" s="307" t="str">
        <f>IF(ISBLANK($J$1506),"",IF(ISBLANK($L$1506),"",IF(Nov!$E63&gt;=$J$1506,IF(Nov!$E63&lt;=$L$1506,IF(ISBLANK(Nov!S63),"",Nov!S63),""),"")))</f>
        <v/>
      </c>
      <c r="G1432" s="308" t="str">
        <f t="shared" si="90"/>
        <v/>
      </c>
      <c r="H1432" s="309" t="str">
        <f t="shared" si="91"/>
        <v/>
      </c>
      <c r="I1432" s="310" t="str">
        <f>IF(ISBLANK($J$1506),"",IF(ISBLANK($L$1506),"",IF(Nov!$E63&gt;=$J$1506,IF(Nov!$E63&lt;=$L$1506,COUNTIF(Nov!L63:L63,"&gt;=0"),""),"")))</f>
        <v/>
      </c>
      <c r="J1432" s="300"/>
      <c r="K1432" s="300"/>
      <c r="L1432" s="300"/>
      <c r="M1432" s="302"/>
    </row>
    <row r="1433" spans="1:13" ht="9.9499999999999993" hidden="1" customHeight="1" x14ac:dyDescent="0.2">
      <c r="A1433" s="301"/>
      <c r="B1433" s="300"/>
      <c r="C1433" s="305" t="str">
        <f>IF(ISBLANK($J$1506),"",IF(ISBLANK($L$1506),"",IF(Nov!$E64&gt;=$J$1506,IF(Nov!$E64&lt;=$L$1506,IF(ISBLANK(Nov!G64),"",Nov!G64),""),"")))</f>
        <v/>
      </c>
      <c r="D1433" s="305"/>
      <c r="E1433" s="305" t="str">
        <f>IF(ISBLANK($J$1506),"",IF(ISBLANK($L$1506),"",IF(Nov!$E64&gt;=$J$1506,IF(Nov!$E64&lt;=$L$1506,IF(ISBLANK(Nov!R64),"",Nov!R64),""),"")))</f>
        <v/>
      </c>
      <c r="F1433" s="307" t="str">
        <f>IF(ISBLANK($J$1506),"",IF(ISBLANK($L$1506),"",IF(Nov!$E64&gt;=$J$1506,IF(Nov!$E64&lt;=$L$1506,IF(ISBLANK(Nov!S64),"",Nov!S64),""),"")))</f>
        <v/>
      </c>
      <c r="G1433" s="308" t="str">
        <f t="shared" si="90"/>
        <v/>
      </c>
      <c r="H1433" s="309" t="str">
        <f t="shared" si="91"/>
        <v/>
      </c>
      <c r="I1433" s="310" t="str">
        <f>IF(ISBLANK($J$1506),"",IF(ISBLANK($L$1506),"",IF(Nov!$E64&gt;=$J$1506,IF(Nov!$E64&lt;=$L$1506,COUNTIF(Nov!L64:L64,"&gt;=0"),""),"")))</f>
        <v/>
      </c>
      <c r="J1433" s="300"/>
      <c r="K1433" s="300"/>
      <c r="L1433" s="300"/>
      <c r="M1433" s="302"/>
    </row>
    <row r="1434" spans="1:13" ht="9.9499999999999993" hidden="1" customHeight="1" x14ac:dyDescent="0.2">
      <c r="A1434" s="301"/>
      <c r="B1434" s="300"/>
      <c r="C1434" s="305" t="str">
        <f>IF(ISBLANK($J$1506),"",IF(ISBLANK($L$1506),"",IF(Nov!$E65&gt;=$J$1506,IF(Nov!$E65&lt;=$L$1506,IF(ISBLANK(Nov!G65),"",Nov!G65),""),"")))</f>
        <v/>
      </c>
      <c r="D1434" s="305"/>
      <c r="E1434" s="305" t="str">
        <f>IF(ISBLANK($J$1506),"",IF(ISBLANK($L$1506),"",IF(Nov!$E65&gt;=$J$1506,IF(Nov!$E65&lt;=$L$1506,IF(ISBLANK(Nov!R65),"",Nov!R65),""),"")))</f>
        <v/>
      </c>
      <c r="F1434" s="307" t="str">
        <f>IF(ISBLANK($J$1506),"",IF(ISBLANK($L$1506),"",IF(Nov!$E65&gt;=$J$1506,IF(Nov!$E65&lt;=$L$1506,IF(ISBLANK(Nov!S65),"",Nov!S65),""),"")))</f>
        <v/>
      </c>
      <c r="G1434" s="308" t="str">
        <f t="shared" si="90"/>
        <v/>
      </c>
      <c r="H1434" s="309" t="str">
        <f t="shared" si="91"/>
        <v/>
      </c>
      <c r="I1434" s="310" t="str">
        <f>IF(ISBLANK($J$1506),"",IF(ISBLANK($L$1506),"",IF(Nov!$E65&gt;=$J$1506,IF(Nov!$E65&lt;=$L$1506,COUNTIF(Nov!L65:L65,"&gt;=0"),""),"")))</f>
        <v/>
      </c>
      <c r="J1434" s="300"/>
      <c r="K1434" s="300"/>
      <c r="L1434" s="300"/>
      <c r="M1434" s="302"/>
    </row>
    <row r="1435" spans="1:13" ht="9.9499999999999993" hidden="1" customHeight="1" x14ac:dyDescent="0.2">
      <c r="A1435" s="301"/>
      <c r="B1435" s="300"/>
      <c r="C1435" s="305" t="str">
        <f>IF(ISBLANK($J$1506),"",IF(ISBLANK($L$1506),"",IF(Nov!$E66&gt;=$J$1506,IF(Nov!$E66&lt;=$L$1506,IF(ISBLANK(Nov!G66),"",Nov!G66),""),"")))</f>
        <v/>
      </c>
      <c r="D1435" s="305"/>
      <c r="E1435" s="305" t="str">
        <f>IF(ISBLANK($J$1506),"",IF(ISBLANK($L$1506),"",IF(Nov!$E66&gt;=$J$1506,IF(Nov!$E66&lt;=$L$1506,IF(ISBLANK(Nov!R66),"",Nov!R66),""),"")))</f>
        <v/>
      </c>
      <c r="F1435" s="307" t="str">
        <f>IF(ISBLANK($J$1506),"",IF(ISBLANK($L$1506),"",IF(Nov!$E66&gt;=$J$1506,IF(Nov!$E66&lt;=$L$1506,IF(ISBLANK(Nov!S66),"",Nov!S66),""),"")))</f>
        <v/>
      </c>
      <c r="G1435" s="308" t="str">
        <f t="shared" si="90"/>
        <v/>
      </c>
      <c r="H1435" s="309" t="str">
        <f t="shared" si="91"/>
        <v/>
      </c>
      <c r="I1435" s="310" t="str">
        <f>IF(ISBLANK($J$1506),"",IF(ISBLANK($L$1506),"",IF(Nov!$E66&gt;=$J$1506,IF(Nov!$E66&lt;=$L$1506,COUNTIF(Nov!L66:L66,"&gt;=0"),""),"")))</f>
        <v/>
      </c>
      <c r="J1435" s="300"/>
      <c r="K1435" s="300"/>
      <c r="L1435" s="300"/>
      <c r="M1435" s="302"/>
    </row>
    <row r="1436" spans="1:13" ht="9.9499999999999993" hidden="1" customHeight="1" x14ac:dyDescent="0.2">
      <c r="A1436" s="301"/>
      <c r="B1436" s="300"/>
      <c r="C1436" s="305" t="str">
        <f>IF(ISBLANK($J$1506),"",IF(ISBLANK($L$1506),"",IF(Nov!$E67&gt;=$J$1506,IF(Nov!$E67&lt;=$L$1506,IF(ISBLANK(Nov!G67),"",Nov!G67),""),"")))</f>
        <v/>
      </c>
      <c r="D1436" s="305"/>
      <c r="E1436" s="305" t="str">
        <f>IF(ISBLANK($J$1506),"",IF(ISBLANK($L$1506),"",IF(Nov!$E67&gt;=$J$1506,IF(Nov!$E67&lt;=$L$1506,IF(ISBLANK(Nov!R67),"",Nov!R67),""),"")))</f>
        <v/>
      </c>
      <c r="F1436" s="307" t="str">
        <f>IF(ISBLANK($J$1506),"",IF(ISBLANK($L$1506),"",IF(Nov!$E67&gt;=$J$1506,IF(Nov!$E67&lt;=$L$1506,IF(ISBLANK(Nov!S67),"",Nov!S67),""),"")))</f>
        <v/>
      </c>
      <c r="G1436" s="308" t="str">
        <f t="shared" si="90"/>
        <v/>
      </c>
      <c r="H1436" s="309" t="str">
        <f t="shared" si="91"/>
        <v/>
      </c>
      <c r="I1436" s="310" t="str">
        <f>IF(ISBLANK($J$1506),"",IF(ISBLANK($L$1506),"",IF(Nov!$E67&gt;=$J$1506,IF(Nov!$E67&lt;=$L$1506,COUNTIF(Nov!L67:L67,"&gt;=0"),""),"")))</f>
        <v/>
      </c>
      <c r="J1436" s="300"/>
      <c r="K1436" s="300"/>
      <c r="L1436" s="300"/>
      <c r="M1436" s="302"/>
    </row>
    <row r="1437" spans="1:13" ht="9.9499999999999993" hidden="1" customHeight="1" x14ac:dyDescent="0.2">
      <c r="A1437" s="301"/>
      <c r="B1437" s="300"/>
      <c r="C1437" s="305" t="str">
        <f>IF(ISBLANK($J$1506),"",IF(ISBLANK($L$1506),"",IF(Nov!$E68&gt;=$J$1506,IF(Nov!$E68&lt;=$L$1506,IF(ISBLANK(Nov!G68),"",Nov!G68),""),"")))</f>
        <v/>
      </c>
      <c r="D1437" s="305"/>
      <c r="E1437" s="305" t="str">
        <f>IF(ISBLANK($J$1506),"",IF(ISBLANK($L$1506),"",IF(Nov!$E68&gt;=$J$1506,IF(Nov!$E68&lt;=$L$1506,IF(ISBLANK(Nov!R68),"",Nov!R68),""),"")))</f>
        <v/>
      </c>
      <c r="F1437" s="307" t="str">
        <f>IF(ISBLANK($J$1506),"",IF(ISBLANK($L$1506),"",IF(Nov!$E68&gt;=$J$1506,IF(Nov!$E68&lt;=$L$1506,IF(ISBLANK(Nov!S68),"",Nov!S68),""),"")))</f>
        <v/>
      </c>
      <c r="G1437" s="308" t="str">
        <f t="shared" si="90"/>
        <v/>
      </c>
      <c r="H1437" s="309" t="str">
        <f t="shared" si="91"/>
        <v/>
      </c>
      <c r="I1437" s="310" t="str">
        <f>IF(ISBLANK($J$1506),"",IF(ISBLANK($L$1506),"",IF(Nov!$E68&gt;=$J$1506,IF(Nov!$E68&lt;=$L$1506,COUNTIF(Nov!L68:L68,"&gt;=0"),""),"")))</f>
        <v/>
      </c>
      <c r="J1437" s="300"/>
      <c r="K1437" s="300"/>
      <c r="L1437" s="300"/>
      <c r="M1437" s="302"/>
    </row>
    <row r="1438" spans="1:13" ht="9.9499999999999993" hidden="1" customHeight="1" x14ac:dyDescent="0.2">
      <c r="A1438" s="301"/>
      <c r="B1438" s="300"/>
      <c r="C1438" s="305" t="str">
        <f>IF(ISBLANK($J$1506),"",IF(ISBLANK($L$1506),"",IF(Nov!$E69&gt;=$J$1506,IF(Nov!$E69&lt;=$L$1506,IF(ISBLANK(Nov!G69),"",Nov!G69),""),"")))</f>
        <v/>
      </c>
      <c r="D1438" s="305"/>
      <c r="E1438" s="305" t="str">
        <f>IF(ISBLANK($J$1506),"",IF(ISBLANK($L$1506),"",IF(Nov!$E69&gt;=$J$1506,IF(Nov!$E69&lt;=$L$1506,IF(ISBLANK(Nov!R69),"",Nov!R69),""),"")))</f>
        <v/>
      </c>
      <c r="F1438" s="307" t="str">
        <f>IF(ISBLANK($J$1506),"",IF(ISBLANK($L$1506),"",IF(Nov!$E69&gt;=$J$1506,IF(Nov!$E69&lt;=$L$1506,IF(ISBLANK(Nov!S69),"",Nov!S69),""),"")))</f>
        <v/>
      </c>
      <c r="G1438" s="308" t="str">
        <f t="shared" si="90"/>
        <v/>
      </c>
      <c r="H1438" s="309" t="str">
        <f t="shared" si="91"/>
        <v/>
      </c>
      <c r="I1438" s="310" t="str">
        <f>IF(ISBLANK($J$1506),"",IF(ISBLANK($L$1506),"",IF(Nov!$E69&gt;=$J$1506,IF(Nov!$E69&lt;=$L$1506,COUNTIF(Nov!L69:L69,"&gt;=0"),""),"")))</f>
        <v/>
      </c>
      <c r="J1438" s="300"/>
      <c r="K1438" s="300"/>
      <c r="L1438" s="300"/>
      <c r="M1438" s="302"/>
    </row>
    <row r="1439" spans="1:13" ht="9.9499999999999993" hidden="1" customHeight="1" x14ac:dyDescent="0.2">
      <c r="A1439" s="301"/>
      <c r="B1439" s="300"/>
      <c r="C1439" s="305" t="str">
        <f>IF(ISBLANK($J$1506),"",IF(ISBLANK($L$1506),"",IF(Nov!$E70&gt;=$J$1506,IF(Nov!$E70&lt;=$L$1506,IF(ISBLANK(Nov!G70),"",Nov!G70),""),"")))</f>
        <v/>
      </c>
      <c r="D1439" s="305"/>
      <c r="E1439" s="305" t="str">
        <f>IF(ISBLANK($J$1506),"",IF(ISBLANK($L$1506),"",IF(Nov!$E70&gt;=$J$1506,IF(Nov!$E70&lt;=$L$1506,IF(ISBLANK(Nov!R70),"",Nov!R70),""),"")))</f>
        <v/>
      </c>
      <c r="F1439" s="307" t="str">
        <f>IF(ISBLANK($J$1506),"",IF(ISBLANK($L$1506),"",IF(Nov!$E70&gt;=$J$1506,IF(Nov!$E70&lt;=$L$1506,IF(ISBLANK(Nov!S70),"",Nov!S70),""),"")))</f>
        <v/>
      </c>
      <c r="G1439" s="308" t="str">
        <f t="shared" si="90"/>
        <v/>
      </c>
      <c r="H1439" s="309" t="str">
        <f t="shared" si="91"/>
        <v/>
      </c>
      <c r="I1439" s="310" t="str">
        <f>IF(ISBLANK($J$1506),"",IF(ISBLANK($L$1506),"",IF(Nov!$E70&gt;=$J$1506,IF(Nov!$E70&lt;=$L$1506,COUNTIF(Nov!L70:L70,"&gt;=0"),""),"")))</f>
        <v/>
      </c>
      <c r="J1439" s="300"/>
      <c r="K1439" s="300"/>
      <c r="L1439" s="300"/>
      <c r="M1439" s="302"/>
    </row>
    <row r="1440" spans="1:13" ht="9.9499999999999993" hidden="1" customHeight="1" x14ac:dyDescent="0.2">
      <c r="A1440" s="301"/>
      <c r="B1440" s="300"/>
      <c r="C1440" s="305" t="str">
        <f>IF(ISBLANK($J$1506),"",IF(ISBLANK($L$1506),"",IF(Nov!$E71&gt;=$J$1506,IF(Nov!$E71&lt;=$L$1506,IF(ISBLANK(Nov!G71),"",Nov!G71),""),"")))</f>
        <v/>
      </c>
      <c r="D1440" s="305"/>
      <c r="E1440" s="305" t="str">
        <f>IF(ISBLANK($J$1506),"",IF(ISBLANK($L$1506),"",IF(Nov!$E71&gt;=$J$1506,IF(Nov!$E71&lt;=$L$1506,IF(ISBLANK(Nov!R71),"",Nov!R71),""),"")))</f>
        <v/>
      </c>
      <c r="F1440" s="307" t="str">
        <f>IF(ISBLANK($J$1506),"",IF(ISBLANK($L$1506),"",IF(Nov!$E71&gt;=$J$1506,IF(Nov!$E71&lt;=$L$1506,IF(ISBLANK(Nov!S71),"",Nov!S71),""),"")))</f>
        <v/>
      </c>
      <c r="G1440" s="308" t="str">
        <f t="shared" si="90"/>
        <v/>
      </c>
      <c r="H1440" s="309" t="str">
        <f t="shared" si="91"/>
        <v/>
      </c>
      <c r="I1440" s="310" t="str">
        <f>IF(ISBLANK($J$1506),"",IF(ISBLANK($L$1506),"",IF(Nov!$E71&gt;=$J$1506,IF(Nov!$E71&lt;=$L$1506,COUNTIF(Nov!L71:L71,"&gt;=0"),""),"")))</f>
        <v/>
      </c>
      <c r="J1440" s="300"/>
      <c r="K1440" s="300"/>
      <c r="L1440" s="300"/>
      <c r="M1440" s="302"/>
    </row>
    <row r="1441" spans="1:13" ht="9.9499999999999993" hidden="1" customHeight="1" x14ac:dyDescent="0.2">
      <c r="A1441" s="301"/>
      <c r="B1441" s="300"/>
      <c r="C1441" s="305" t="str">
        <f>IF(ISBLANK($J$1506),"",IF(ISBLANK($L$1506),"",IF(Nov!$E72&gt;=$J$1506,IF(Nov!$E72&lt;=$L$1506,IF(ISBLANK(Nov!G72),"",Nov!G72),""),"")))</f>
        <v/>
      </c>
      <c r="D1441" s="305"/>
      <c r="E1441" s="305" t="str">
        <f>IF(ISBLANK($J$1506),"",IF(ISBLANK($L$1506),"",IF(Nov!$E72&gt;=$J$1506,IF(Nov!$E72&lt;=$L$1506,IF(ISBLANK(Nov!R72),"",Nov!R72),""),"")))</f>
        <v/>
      </c>
      <c r="F1441" s="307" t="str">
        <f>IF(ISBLANK($J$1506),"",IF(ISBLANK($L$1506),"",IF(Nov!$E72&gt;=$J$1506,IF(Nov!$E72&lt;=$L$1506,IF(ISBLANK(Nov!S72),"",Nov!S72),""),"")))</f>
        <v/>
      </c>
      <c r="G1441" s="308" t="str">
        <f t="shared" si="90"/>
        <v/>
      </c>
      <c r="H1441" s="309" t="str">
        <f t="shared" si="91"/>
        <v/>
      </c>
      <c r="I1441" s="310" t="str">
        <f>IF(ISBLANK($J$1506),"",IF(ISBLANK($L$1506),"",IF(Nov!$E72&gt;=$J$1506,IF(Nov!$E72&lt;=$L$1506,COUNTIF(Nov!L72:L72,"&gt;=0"),""),"")))</f>
        <v/>
      </c>
      <c r="J1441" s="300"/>
      <c r="K1441" s="300"/>
      <c r="L1441" s="300"/>
      <c r="M1441" s="302"/>
    </row>
    <row r="1442" spans="1:13" ht="9.9499999999999993" hidden="1" customHeight="1" x14ac:dyDescent="0.2">
      <c r="A1442" s="301"/>
      <c r="B1442" s="300"/>
      <c r="C1442" s="305" t="str">
        <f>IF(ISBLANK($J$1506),"",IF(ISBLANK($L$1506),"",IF(Nov!$E73&gt;=$J$1506,IF(Nov!$E73&lt;=$L$1506,IF(ISBLANK(Nov!G73),"",Nov!G73),""),"")))</f>
        <v/>
      </c>
      <c r="D1442" s="305"/>
      <c r="E1442" s="305" t="str">
        <f>IF(ISBLANK($J$1506),"",IF(ISBLANK($L$1506),"",IF(Nov!$E73&gt;=$J$1506,IF(Nov!$E73&lt;=$L$1506,IF(ISBLANK(Nov!R73),"",Nov!R73),""),"")))</f>
        <v/>
      </c>
      <c r="F1442" s="307" t="str">
        <f>IF(ISBLANK($J$1506),"",IF(ISBLANK($L$1506),"",IF(Nov!$E73&gt;=$J$1506,IF(Nov!$E73&lt;=$L$1506,IF(ISBLANK(Nov!S73),"",Nov!S73),""),"")))</f>
        <v/>
      </c>
      <c r="G1442" s="308" t="str">
        <f t="shared" si="90"/>
        <v/>
      </c>
      <c r="H1442" s="309" t="str">
        <f t="shared" si="91"/>
        <v/>
      </c>
      <c r="I1442" s="310" t="str">
        <f>IF(ISBLANK($J$1506),"",IF(ISBLANK($L$1506),"",IF(Nov!$E73&gt;=$J$1506,IF(Nov!$E73&lt;=$L$1506,COUNTIF(Nov!L73:L73,"&gt;=0"),""),"")))</f>
        <v/>
      </c>
      <c r="J1442" s="300"/>
      <c r="K1442" s="300"/>
      <c r="L1442" s="300"/>
      <c r="M1442" s="302"/>
    </row>
    <row r="1443" spans="1:13" ht="9.9499999999999993" hidden="1" customHeight="1" x14ac:dyDescent="0.2">
      <c r="A1443" s="301"/>
      <c r="B1443" s="300" t="s">
        <v>134</v>
      </c>
      <c r="C1443" s="305" t="str">
        <f>IF(ISBLANK($J$1506),"",IF(ISBLANK($L$1506),"",IF(Dez!$E9&gt;=$J$1506,IF(Dez!$E9&lt;=$L$1506,IF(ISBLANK(Dez!G9),"",Dez!G9),""),"")))</f>
        <v/>
      </c>
      <c r="D1443" s="305" t="str">
        <f>IF(ISBLANK($J$1506),"",IF(ISBLANK($L$1506),"",IF(Dez!$E9&gt;=$J$1506,IF(Dez!$E9&lt;=$L$1506,IF(ISBLANK(Dez!I9),"",Dez!I9),""),"")))</f>
        <v/>
      </c>
      <c r="E1443" s="305" t="str">
        <f>IF(ISBLANK($J$1506),"",IF(ISBLANK($L$1506),"",IF(Dez!$E9&gt;=$J$1506,IF(Dez!$E9&lt;=$L$1506,IF(ISBLANK(Dez!R9),"",Dez!R9),""),"")))</f>
        <v/>
      </c>
      <c r="F1443" s="307" t="str">
        <f>IF(ISBLANK($J$1506),"",IF(ISBLANK($L$1506),"",IF(Dez!$E9&gt;=$J$1506,IF(Dez!$E9&lt;=$L$1506,IF(ISBLANK(Dez!S9),"",Dez!S9),""),"")))</f>
        <v/>
      </c>
      <c r="G1443" s="308" t="str">
        <f>IF(ISNUMBER(F1443),IF(F1443=0,"",IF(E1443=0,"",F1443/E1443)),"")</f>
        <v/>
      </c>
      <c r="H1443" s="309" t="str">
        <f>IF(ISNUMBER(G1443),IF(G1443=0,"",IF(F1443=0,"",E1443/F1443/24)),"")</f>
        <v/>
      </c>
      <c r="I1443" s="310" t="str">
        <f>IF(ISBLANK($J$1506),"",IF(ISBLANK($L$1506),"",IF(Dez!$E9&gt;=$J$1506,IF(Dez!$E9&lt;=$L$1506,COUNTIF(Dez!L9:L9,"&gt;=0"),""),"")))</f>
        <v/>
      </c>
      <c r="J1443" s="300"/>
      <c r="K1443" s="300"/>
      <c r="L1443" s="300"/>
      <c r="M1443" s="302"/>
    </row>
    <row r="1444" spans="1:13" ht="9.75" hidden="1" customHeight="1" x14ac:dyDescent="0.2">
      <c r="A1444" s="301"/>
      <c r="B1444" s="300"/>
      <c r="C1444" s="305" t="str">
        <f>IF(ISBLANK($J$1506),"",IF(ISBLANK($L$1506),"",IF(Dez!$E10&gt;=$J$1506,IF(Dez!$E10&lt;=$L$1506,IF(ISBLANK(Dez!G10),"",Dez!G10),""),"")))</f>
        <v/>
      </c>
      <c r="D1444" s="305" t="str">
        <f>IF(ISBLANK($J$1506),"",IF(ISBLANK($L$1506),"",IF(Dez!$E10&gt;=$J$1506,IF(Dez!$E10&lt;=$L$1506,IF(ISBLANK(Dez!I10),"",Dez!I10),""),"")))</f>
        <v/>
      </c>
      <c r="E1444" s="305" t="str">
        <f>IF(ISBLANK($J$1506),"",IF(ISBLANK($L$1506),"",IF(Dez!$E10&gt;=$J$1506,IF(Dez!$E10&lt;=$L$1506,IF(ISBLANK(Dez!R10),"",Dez!R10),""),"")))</f>
        <v/>
      </c>
      <c r="F1444" s="307" t="str">
        <f>IF(ISBLANK($J$1506),"",IF(ISBLANK($L$1506),"",IF(Dez!$E10&gt;=$J$1506,IF(Dez!$E10&lt;=$L$1506,IF(ISBLANK(Dez!S10),"",Dez!S10),""),"")))</f>
        <v/>
      </c>
      <c r="G1444" s="308" t="str">
        <f t="shared" ref="G1444:G1473" si="92">IF(ISNUMBER(F1444),IF(F1444=0,"",IF(E1444=0,"",F1444/E1444)),"")</f>
        <v/>
      </c>
      <c r="H1444" s="309" t="str">
        <f t="shared" ref="H1444:H1473" si="93">IF(ISNUMBER(G1444),IF(G1444=0,"",IF(F1444=0,"",E1444/F1444/24)),"")</f>
        <v/>
      </c>
      <c r="I1444" s="310" t="str">
        <f>IF(ISBLANK($J$1506),"",IF(ISBLANK($L$1506),"",IF(Dez!$E10&gt;=$J$1506,IF(Dez!$E10&lt;=$L$1506,COUNTIF(Dez!L10:L10,"&gt;=0"),""),"")))</f>
        <v/>
      </c>
      <c r="J1444" s="300"/>
      <c r="K1444" s="300"/>
      <c r="L1444" s="300"/>
      <c r="M1444" s="302"/>
    </row>
    <row r="1445" spans="1:13" ht="9.9499999999999993" hidden="1" customHeight="1" x14ac:dyDescent="0.2">
      <c r="A1445" s="301"/>
      <c r="B1445" s="300"/>
      <c r="C1445" s="305" t="str">
        <f>IF(ISBLANK($J$1506),"",IF(ISBLANK($L$1506),"",IF(Dez!$E11&gt;=$J$1506,IF(Dez!$E11&lt;=$L$1506,IF(ISBLANK(Dez!G11),"",Dez!G11),""),"")))</f>
        <v/>
      </c>
      <c r="D1445" s="305" t="str">
        <f>IF(ISBLANK($J$1506),"",IF(ISBLANK($L$1506),"",IF(Dez!$E11&gt;=$J$1506,IF(Dez!$E11&lt;=$L$1506,IF(ISBLANK(Dez!I11),"",Dez!I11),""),"")))</f>
        <v/>
      </c>
      <c r="E1445" s="305" t="str">
        <f>IF(ISBLANK($J$1506),"",IF(ISBLANK($L$1506),"",IF(Dez!$E11&gt;=$J$1506,IF(Dez!$E11&lt;=$L$1506,IF(ISBLANK(Dez!R11),"",Dez!R11),""),"")))</f>
        <v/>
      </c>
      <c r="F1445" s="307" t="str">
        <f>IF(ISBLANK($J$1506),"",IF(ISBLANK($L$1506),"",IF(Dez!$E11&gt;=$J$1506,IF(Dez!$E11&lt;=$L$1506,IF(ISBLANK(Dez!S11),"",Dez!S11),""),"")))</f>
        <v/>
      </c>
      <c r="G1445" s="308" t="str">
        <f t="shared" si="92"/>
        <v/>
      </c>
      <c r="H1445" s="309" t="str">
        <f t="shared" si="93"/>
        <v/>
      </c>
      <c r="I1445" s="310" t="str">
        <f>IF(ISBLANK($J$1506),"",IF(ISBLANK($L$1506),"",IF(Dez!$E11&gt;=$J$1506,IF(Dez!$E11&lt;=$L$1506,COUNTIF(Dez!L11:L11,"&gt;=0"),""),"")))</f>
        <v/>
      </c>
      <c r="J1445" s="300"/>
      <c r="K1445" s="300"/>
      <c r="L1445" s="300"/>
      <c r="M1445" s="302"/>
    </row>
    <row r="1446" spans="1:13" ht="9.9499999999999993" hidden="1" customHeight="1" x14ac:dyDescent="0.2">
      <c r="A1446" s="301"/>
      <c r="B1446" s="300"/>
      <c r="C1446" s="305" t="str">
        <f>IF(ISBLANK($J$1506),"",IF(ISBLANK($L$1506),"",IF(Dez!$E12&gt;=$J$1506,IF(Dez!$E12&lt;=$L$1506,IF(ISBLANK(Dez!G12),"",Dez!G12),""),"")))</f>
        <v/>
      </c>
      <c r="D1446" s="305" t="str">
        <f>IF(ISBLANK($J$1506),"",IF(ISBLANK($L$1506),"",IF(Dez!$E12&gt;=$J$1506,IF(Dez!$E12&lt;=$L$1506,IF(ISBLANK(Dez!I12),"",Dez!I12),""),"")))</f>
        <v/>
      </c>
      <c r="E1446" s="305" t="str">
        <f>IF(ISBLANK($J$1506),"",IF(ISBLANK($L$1506),"",IF(Dez!$E12&gt;=$J$1506,IF(Dez!$E12&lt;=$L$1506,IF(ISBLANK(Dez!R12),"",Dez!R12),""),"")))</f>
        <v/>
      </c>
      <c r="F1446" s="307" t="str">
        <f>IF(ISBLANK($J$1506),"",IF(ISBLANK($L$1506),"",IF(Dez!$E12&gt;=$J$1506,IF(Dez!$E12&lt;=$L$1506,IF(ISBLANK(Dez!S12),"",Dez!S12),""),"")))</f>
        <v/>
      </c>
      <c r="G1446" s="308" t="str">
        <f t="shared" si="92"/>
        <v/>
      </c>
      <c r="H1446" s="309" t="str">
        <f t="shared" si="93"/>
        <v/>
      </c>
      <c r="I1446" s="310" t="str">
        <f>IF(ISBLANK($J$1506),"",IF(ISBLANK($L$1506),"",IF(Dez!$E12&gt;=$J$1506,IF(Dez!$E12&lt;=$L$1506,COUNTIF(Dez!L12:L12,"&gt;=0"),""),"")))</f>
        <v/>
      </c>
      <c r="J1446" s="300"/>
      <c r="K1446" s="300"/>
      <c r="L1446" s="300"/>
      <c r="M1446" s="302"/>
    </row>
    <row r="1447" spans="1:13" ht="9.9499999999999993" hidden="1" customHeight="1" x14ac:dyDescent="0.2">
      <c r="A1447" s="301"/>
      <c r="B1447" s="300"/>
      <c r="C1447" s="305" t="str">
        <f>IF(ISBLANK($J$1506),"",IF(ISBLANK($L$1506),"",IF(Dez!$E13&gt;=$J$1506,IF(Dez!$E13&lt;=$L$1506,IF(ISBLANK(Dez!G13),"",Dez!G13),""),"")))</f>
        <v/>
      </c>
      <c r="D1447" s="305" t="str">
        <f>IF(ISBLANK($J$1506),"",IF(ISBLANK($L$1506),"",IF(Dez!$E13&gt;=$J$1506,IF(Dez!$E13&lt;=$L$1506,IF(ISBLANK(Dez!I13),"",Dez!I13),""),"")))</f>
        <v/>
      </c>
      <c r="E1447" s="305" t="str">
        <f>IF(ISBLANK($J$1506),"",IF(ISBLANK($L$1506),"",IF(Dez!$E13&gt;=$J$1506,IF(Dez!$E13&lt;=$L$1506,IF(ISBLANK(Dez!R13),"",Dez!R13),""),"")))</f>
        <v/>
      </c>
      <c r="F1447" s="307" t="str">
        <f>IF(ISBLANK($J$1506),"",IF(ISBLANK($L$1506),"",IF(Dez!$E13&gt;=$J$1506,IF(Dez!$E13&lt;=$L$1506,IF(ISBLANK(Dez!S13),"",Dez!S13),""),"")))</f>
        <v/>
      </c>
      <c r="G1447" s="308" t="str">
        <f t="shared" si="92"/>
        <v/>
      </c>
      <c r="H1447" s="309" t="str">
        <f t="shared" si="93"/>
        <v/>
      </c>
      <c r="I1447" s="310" t="str">
        <f>IF(ISBLANK($J$1506),"",IF(ISBLANK($L$1506),"",IF(Dez!$E13&gt;=$J$1506,IF(Dez!$E13&lt;=$L$1506,COUNTIF(Dez!L13:L13,"&gt;=0"),""),"")))</f>
        <v/>
      </c>
      <c r="J1447" s="300"/>
      <c r="K1447" s="300"/>
      <c r="L1447" s="300"/>
      <c r="M1447" s="302"/>
    </row>
    <row r="1448" spans="1:13" ht="9.9499999999999993" hidden="1" customHeight="1" x14ac:dyDescent="0.2">
      <c r="A1448" s="301"/>
      <c r="B1448" s="300"/>
      <c r="C1448" s="305" t="str">
        <f>IF(ISBLANK($J$1506),"",IF(ISBLANK($L$1506),"",IF(Dez!$E14&gt;=$J$1506,IF(Dez!$E14&lt;=$L$1506,IF(ISBLANK(Dez!G14),"",Dez!G14),""),"")))</f>
        <v/>
      </c>
      <c r="D1448" s="305" t="str">
        <f>IF(ISBLANK($J$1506),"",IF(ISBLANK($L$1506),"",IF(Dez!$E14&gt;=$J$1506,IF(Dez!$E14&lt;=$L$1506,IF(ISBLANK(Dez!I14),"",Dez!I14),""),"")))</f>
        <v/>
      </c>
      <c r="E1448" s="305" t="str">
        <f>IF(ISBLANK($J$1506),"",IF(ISBLANK($L$1506),"",IF(Dez!$E14&gt;=$J$1506,IF(Dez!$E14&lt;=$L$1506,IF(ISBLANK(Dez!R14),"",Dez!R14),""),"")))</f>
        <v/>
      </c>
      <c r="F1448" s="307" t="str">
        <f>IF(ISBLANK($J$1506),"",IF(ISBLANK($L$1506),"",IF(Dez!$E14&gt;=$J$1506,IF(Dez!$E14&lt;=$L$1506,IF(ISBLANK(Dez!S14),"",Dez!S14),""),"")))</f>
        <v/>
      </c>
      <c r="G1448" s="308" t="str">
        <f t="shared" si="92"/>
        <v/>
      </c>
      <c r="H1448" s="309" t="str">
        <f t="shared" si="93"/>
        <v/>
      </c>
      <c r="I1448" s="310" t="str">
        <f>IF(ISBLANK($J$1506),"",IF(ISBLANK($L$1506),"",IF(Dez!$E14&gt;=$J$1506,IF(Dez!$E14&lt;=$L$1506,COUNTIF(Dez!L14:L14,"&gt;=0"),""),"")))</f>
        <v/>
      </c>
      <c r="J1448" s="300"/>
      <c r="K1448" s="300"/>
      <c r="L1448" s="300"/>
      <c r="M1448" s="302"/>
    </row>
    <row r="1449" spans="1:13" ht="9.9499999999999993" hidden="1" customHeight="1" x14ac:dyDescent="0.2">
      <c r="A1449" s="301"/>
      <c r="B1449" s="300"/>
      <c r="C1449" s="305" t="str">
        <f>IF(ISBLANK($J$1506),"",IF(ISBLANK($L$1506),"",IF(Dez!$E15&gt;=$J$1506,IF(Dez!$E15&lt;=$L$1506,IF(ISBLANK(Dez!G15),"",Dez!G15),""),"")))</f>
        <v/>
      </c>
      <c r="D1449" s="305" t="str">
        <f>IF(ISBLANK($J$1506),"",IF(ISBLANK($L$1506),"",IF(Dez!$E15&gt;=$J$1506,IF(Dez!$E15&lt;=$L$1506,IF(ISBLANK(Dez!I15),"",Dez!I15),""),"")))</f>
        <v/>
      </c>
      <c r="E1449" s="305" t="str">
        <f>IF(ISBLANK($J$1506),"",IF(ISBLANK($L$1506),"",IF(Dez!$E15&gt;=$J$1506,IF(Dez!$E15&lt;=$L$1506,IF(ISBLANK(Dez!R15),"",Dez!R15),""),"")))</f>
        <v/>
      </c>
      <c r="F1449" s="307" t="str">
        <f>IF(ISBLANK($J$1506),"",IF(ISBLANK($L$1506),"",IF(Dez!$E15&gt;=$J$1506,IF(Dez!$E15&lt;=$L$1506,IF(ISBLANK(Dez!S15),"",Dez!S15),""),"")))</f>
        <v/>
      </c>
      <c r="G1449" s="308" t="str">
        <f t="shared" si="92"/>
        <v/>
      </c>
      <c r="H1449" s="309" t="str">
        <f t="shared" si="93"/>
        <v/>
      </c>
      <c r="I1449" s="310" t="str">
        <f>IF(ISBLANK($J$1506),"",IF(ISBLANK($L$1506),"",IF(Dez!$E15&gt;=$J$1506,IF(Dez!$E15&lt;=$L$1506,COUNTIF(Dez!L15:L15,"&gt;=0"),""),"")))</f>
        <v/>
      </c>
      <c r="J1449" s="300"/>
      <c r="K1449" s="300"/>
      <c r="L1449" s="300"/>
      <c r="M1449" s="302"/>
    </row>
    <row r="1450" spans="1:13" ht="9.9499999999999993" hidden="1" customHeight="1" x14ac:dyDescent="0.2">
      <c r="A1450" s="301"/>
      <c r="B1450" s="300"/>
      <c r="C1450" s="305" t="str">
        <f>IF(ISBLANK($J$1506),"",IF(ISBLANK($L$1506),"",IF(Dez!$E16&gt;=$J$1506,IF(Dez!$E16&lt;=$L$1506,IF(ISBLANK(Dez!G16),"",Dez!G16),""),"")))</f>
        <v/>
      </c>
      <c r="D1450" s="305" t="str">
        <f>IF(ISBLANK($J$1506),"",IF(ISBLANK($L$1506),"",IF(Dez!$E16&gt;=$J$1506,IF(Dez!$E16&lt;=$L$1506,IF(ISBLANK(Dez!I16),"",Dez!I16),""),"")))</f>
        <v/>
      </c>
      <c r="E1450" s="305" t="str">
        <f>IF(ISBLANK($J$1506),"",IF(ISBLANK($L$1506),"",IF(Dez!$E16&gt;=$J$1506,IF(Dez!$E16&lt;=$L$1506,IF(ISBLANK(Dez!R16),"",Dez!R16),""),"")))</f>
        <v/>
      </c>
      <c r="F1450" s="307" t="str">
        <f>IF(ISBLANK($J$1506),"",IF(ISBLANK($L$1506),"",IF(Dez!$E16&gt;=$J$1506,IF(Dez!$E16&lt;=$L$1506,IF(ISBLANK(Dez!S16),"",Dez!S16),""),"")))</f>
        <v/>
      </c>
      <c r="G1450" s="308" t="str">
        <f t="shared" si="92"/>
        <v/>
      </c>
      <c r="H1450" s="309" t="str">
        <f t="shared" si="93"/>
        <v/>
      </c>
      <c r="I1450" s="310" t="str">
        <f>IF(ISBLANK($J$1506),"",IF(ISBLANK($L$1506),"",IF(Dez!$E16&gt;=$J$1506,IF(Dez!$E16&lt;=$L$1506,COUNTIF(Dez!L16:L16,"&gt;=0"),""),"")))</f>
        <v/>
      </c>
      <c r="J1450" s="300"/>
      <c r="K1450" s="300"/>
      <c r="L1450" s="300"/>
      <c r="M1450" s="302"/>
    </row>
    <row r="1451" spans="1:13" ht="9.9499999999999993" hidden="1" customHeight="1" x14ac:dyDescent="0.2">
      <c r="A1451" s="301"/>
      <c r="B1451" s="300"/>
      <c r="C1451" s="305" t="str">
        <f>IF(ISBLANK($J$1506),"",IF(ISBLANK($L$1506),"",IF(Dez!$E17&gt;=$J$1506,IF(Dez!$E17&lt;=$L$1506,IF(ISBLANK(Dez!G17),"",Dez!G17),""),"")))</f>
        <v/>
      </c>
      <c r="D1451" s="305" t="str">
        <f>IF(ISBLANK($J$1506),"",IF(ISBLANK($L$1506),"",IF(Dez!$E17&gt;=$J$1506,IF(Dez!$E17&lt;=$L$1506,IF(ISBLANK(Dez!I17),"",Dez!I17),""),"")))</f>
        <v/>
      </c>
      <c r="E1451" s="305" t="str">
        <f>IF(ISBLANK($J$1506),"",IF(ISBLANK($L$1506),"",IF(Dez!$E17&gt;=$J$1506,IF(Dez!$E17&lt;=$L$1506,IF(ISBLANK(Dez!R17),"",Dez!R17),""),"")))</f>
        <v/>
      </c>
      <c r="F1451" s="307" t="str">
        <f>IF(ISBLANK($J$1506),"",IF(ISBLANK($L$1506),"",IF(Dez!$E17&gt;=$J$1506,IF(Dez!$E17&lt;=$L$1506,IF(ISBLANK(Dez!S17),"",Dez!S17),""),"")))</f>
        <v/>
      </c>
      <c r="G1451" s="308" t="str">
        <f t="shared" si="92"/>
        <v/>
      </c>
      <c r="H1451" s="309" t="str">
        <f t="shared" si="93"/>
        <v/>
      </c>
      <c r="I1451" s="310" t="str">
        <f>IF(ISBLANK($J$1506),"",IF(ISBLANK($L$1506),"",IF(Dez!$E17&gt;=$J$1506,IF(Dez!$E17&lt;=$L$1506,COUNTIF(Dez!L17:L17,"&gt;=0"),""),"")))</f>
        <v/>
      </c>
      <c r="J1451" s="300"/>
      <c r="K1451" s="300"/>
      <c r="L1451" s="300"/>
      <c r="M1451" s="302"/>
    </row>
    <row r="1452" spans="1:13" ht="9.9499999999999993" hidden="1" customHeight="1" x14ac:dyDescent="0.2">
      <c r="A1452" s="301"/>
      <c r="B1452" s="300"/>
      <c r="C1452" s="305" t="str">
        <f>IF(ISBLANK($J$1506),"",IF(ISBLANK($L$1506),"",IF(Dez!$E18&gt;=$J$1506,IF(Dez!$E18&lt;=$L$1506,IF(ISBLANK(Dez!G18),"",Dez!G18),""),"")))</f>
        <v/>
      </c>
      <c r="D1452" s="305" t="str">
        <f>IF(ISBLANK($J$1506),"",IF(ISBLANK($L$1506),"",IF(Dez!$E18&gt;=$J$1506,IF(Dez!$E18&lt;=$L$1506,IF(ISBLANK(Dez!I18),"",Dez!I18),""),"")))</f>
        <v/>
      </c>
      <c r="E1452" s="305" t="str">
        <f>IF(ISBLANK($J$1506),"",IF(ISBLANK($L$1506),"",IF(Dez!$E18&gt;=$J$1506,IF(Dez!$E18&lt;=$L$1506,IF(ISBLANK(Dez!R18),"",Dez!R18),""),"")))</f>
        <v/>
      </c>
      <c r="F1452" s="307" t="str">
        <f>IF(ISBLANK($J$1506),"",IF(ISBLANK($L$1506),"",IF(Dez!$E18&gt;=$J$1506,IF(Dez!$E18&lt;=$L$1506,IF(ISBLANK(Dez!S18),"",Dez!S18),""),"")))</f>
        <v/>
      </c>
      <c r="G1452" s="308" t="str">
        <f t="shared" si="92"/>
        <v/>
      </c>
      <c r="H1452" s="309" t="str">
        <f t="shared" si="93"/>
        <v/>
      </c>
      <c r="I1452" s="310" t="str">
        <f>IF(ISBLANK($J$1506),"",IF(ISBLANK($L$1506),"",IF(Dez!$E18&gt;=$J$1506,IF(Dez!$E18&lt;=$L$1506,COUNTIF(Dez!L18:L18,"&gt;=0"),""),"")))</f>
        <v/>
      </c>
      <c r="J1452" s="300"/>
      <c r="K1452" s="300"/>
      <c r="L1452" s="300"/>
      <c r="M1452" s="302"/>
    </row>
    <row r="1453" spans="1:13" ht="9.9499999999999993" hidden="1" customHeight="1" x14ac:dyDescent="0.2">
      <c r="A1453" s="301"/>
      <c r="B1453" s="300"/>
      <c r="C1453" s="305" t="str">
        <f>IF(ISBLANK($J$1506),"",IF(ISBLANK($L$1506),"",IF(Dez!$E19&gt;=$J$1506,IF(Dez!$E19&lt;=$L$1506,IF(ISBLANK(Dez!G19),"",Dez!G19),""),"")))</f>
        <v/>
      </c>
      <c r="D1453" s="305" t="str">
        <f>IF(ISBLANK($J$1506),"",IF(ISBLANK($L$1506),"",IF(Dez!$E19&gt;=$J$1506,IF(Dez!$E19&lt;=$L$1506,IF(ISBLANK(Dez!I19),"",Dez!I19),""),"")))</f>
        <v/>
      </c>
      <c r="E1453" s="305" t="str">
        <f>IF(ISBLANK($J$1506),"",IF(ISBLANK($L$1506),"",IF(Dez!$E19&gt;=$J$1506,IF(Dez!$E19&lt;=$L$1506,IF(ISBLANK(Dez!R19),"",Dez!R19),""),"")))</f>
        <v/>
      </c>
      <c r="F1453" s="307" t="str">
        <f>IF(ISBLANK($J$1506),"",IF(ISBLANK($L$1506),"",IF(Dez!$E19&gt;=$J$1506,IF(Dez!$E19&lt;=$L$1506,IF(ISBLANK(Dez!S19),"",Dez!S19),""),"")))</f>
        <v/>
      </c>
      <c r="G1453" s="308" t="str">
        <f t="shared" si="92"/>
        <v/>
      </c>
      <c r="H1453" s="309" t="str">
        <f t="shared" si="93"/>
        <v/>
      </c>
      <c r="I1453" s="310" t="str">
        <f>IF(ISBLANK($J$1506),"",IF(ISBLANK($L$1506),"",IF(Dez!$E19&gt;=$J$1506,IF(Dez!$E19&lt;=$L$1506,COUNTIF(Dez!L19:L19,"&gt;=0"),""),"")))</f>
        <v/>
      </c>
      <c r="J1453" s="300"/>
      <c r="K1453" s="300"/>
      <c r="L1453" s="300"/>
      <c r="M1453" s="302"/>
    </row>
    <row r="1454" spans="1:13" ht="9.9499999999999993" hidden="1" customHeight="1" x14ac:dyDescent="0.2">
      <c r="A1454" s="301"/>
      <c r="B1454" s="300"/>
      <c r="C1454" s="305" t="str">
        <f>IF(ISBLANK($J$1506),"",IF(ISBLANK($L$1506),"",IF(Dez!$E20&gt;=$J$1506,IF(Dez!$E20&lt;=$L$1506,IF(ISBLANK(Dez!G20),"",Dez!G20),""),"")))</f>
        <v/>
      </c>
      <c r="D1454" s="305" t="str">
        <f>IF(ISBLANK($J$1506),"",IF(ISBLANK($L$1506),"",IF(Dez!$E20&gt;=$J$1506,IF(Dez!$E20&lt;=$L$1506,IF(ISBLANK(Dez!I20),"",Dez!I20),""),"")))</f>
        <v/>
      </c>
      <c r="E1454" s="305" t="str">
        <f>IF(ISBLANK($J$1506),"",IF(ISBLANK($L$1506),"",IF(Dez!$E20&gt;=$J$1506,IF(Dez!$E20&lt;=$L$1506,IF(ISBLANK(Dez!R20),"",Dez!R20),""),"")))</f>
        <v/>
      </c>
      <c r="F1454" s="307" t="str">
        <f>IF(ISBLANK($J$1506),"",IF(ISBLANK($L$1506),"",IF(Dez!$E20&gt;=$J$1506,IF(Dez!$E20&lt;=$L$1506,IF(ISBLANK(Dez!S20),"",Dez!S20),""),"")))</f>
        <v/>
      </c>
      <c r="G1454" s="308" t="str">
        <f t="shared" si="92"/>
        <v/>
      </c>
      <c r="H1454" s="309" t="str">
        <f t="shared" si="93"/>
        <v/>
      </c>
      <c r="I1454" s="310" t="str">
        <f>IF(ISBLANK($J$1506),"",IF(ISBLANK($L$1506),"",IF(Dez!$E20&gt;=$J$1506,IF(Dez!$E20&lt;=$L$1506,COUNTIF(Dez!L20:L20,"&gt;=0"),""),"")))</f>
        <v/>
      </c>
      <c r="J1454" s="300"/>
      <c r="K1454" s="300"/>
      <c r="L1454" s="300"/>
      <c r="M1454" s="302"/>
    </row>
    <row r="1455" spans="1:13" ht="9.9499999999999993" hidden="1" customHeight="1" x14ac:dyDescent="0.2">
      <c r="A1455" s="301"/>
      <c r="B1455" s="300"/>
      <c r="C1455" s="305" t="str">
        <f>IF(ISBLANK($J$1506),"",IF(ISBLANK($L$1506),"",IF(Dez!$E21&gt;=$J$1506,IF(Dez!$E21&lt;=$L$1506,IF(ISBLANK(Dez!G21),"",Dez!G21),""),"")))</f>
        <v/>
      </c>
      <c r="D1455" s="305" t="str">
        <f>IF(ISBLANK($J$1506),"",IF(ISBLANK($L$1506),"",IF(Dez!$E21&gt;=$J$1506,IF(Dez!$E21&lt;=$L$1506,IF(ISBLANK(Dez!I21),"",Dez!I21),""),"")))</f>
        <v/>
      </c>
      <c r="E1455" s="305" t="str">
        <f>IF(ISBLANK($J$1506),"",IF(ISBLANK($L$1506),"",IF(Dez!$E21&gt;=$J$1506,IF(Dez!$E21&lt;=$L$1506,IF(ISBLANK(Dez!R21),"",Dez!R21),""),"")))</f>
        <v/>
      </c>
      <c r="F1455" s="307" t="str">
        <f>IF(ISBLANK($J$1506),"",IF(ISBLANK($L$1506),"",IF(Dez!$E21&gt;=$J$1506,IF(Dez!$E21&lt;=$L$1506,IF(ISBLANK(Dez!S21),"",Dez!S21),""),"")))</f>
        <v/>
      </c>
      <c r="G1455" s="308" t="str">
        <f t="shared" si="92"/>
        <v/>
      </c>
      <c r="H1455" s="309" t="str">
        <f t="shared" si="93"/>
        <v/>
      </c>
      <c r="I1455" s="310" t="str">
        <f>IF(ISBLANK($J$1506),"",IF(ISBLANK($L$1506),"",IF(Dez!$E21&gt;=$J$1506,IF(Dez!$E21&lt;=$L$1506,COUNTIF(Dez!L21:L21,"&gt;=0"),""),"")))</f>
        <v/>
      </c>
      <c r="J1455" s="300"/>
      <c r="K1455" s="300"/>
      <c r="L1455" s="300"/>
      <c r="M1455" s="302"/>
    </row>
    <row r="1456" spans="1:13" ht="9.9499999999999993" hidden="1" customHeight="1" x14ac:dyDescent="0.2">
      <c r="A1456" s="301"/>
      <c r="B1456" s="300"/>
      <c r="C1456" s="305" t="str">
        <f>IF(ISBLANK($J$1506),"",IF(ISBLANK($L$1506),"",IF(Dez!$E22&gt;=$J$1506,IF(Dez!$E22&lt;=$L$1506,IF(ISBLANK(Dez!G22),"",Dez!G22),""),"")))</f>
        <v/>
      </c>
      <c r="D1456" s="305" t="str">
        <f>IF(ISBLANK($J$1506),"",IF(ISBLANK($L$1506),"",IF(Dez!$E22&gt;=$J$1506,IF(Dez!$E22&lt;=$L$1506,IF(ISBLANK(Dez!I22),"",Dez!I22),""),"")))</f>
        <v/>
      </c>
      <c r="E1456" s="305" t="str">
        <f>IF(ISBLANK($J$1506),"",IF(ISBLANK($L$1506),"",IF(Dez!$E22&gt;=$J$1506,IF(Dez!$E22&lt;=$L$1506,IF(ISBLANK(Dez!R22),"",Dez!R22),""),"")))</f>
        <v/>
      </c>
      <c r="F1456" s="307" t="str">
        <f>IF(ISBLANK($J$1506),"",IF(ISBLANK($L$1506),"",IF(Dez!$E22&gt;=$J$1506,IF(Dez!$E22&lt;=$L$1506,IF(ISBLANK(Dez!S22),"",Dez!S22),""),"")))</f>
        <v/>
      </c>
      <c r="G1456" s="308" t="str">
        <f t="shared" si="92"/>
        <v/>
      </c>
      <c r="H1456" s="309" t="str">
        <f t="shared" si="93"/>
        <v/>
      </c>
      <c r="I1456" s="310" t="str">
        <f>IF(ISBLANK($J$1506),"",IF(ISBLANK($L$1506),"",IF(Dez!$E22&gt;=$J$1506,IF(Dez!$E22&lt;=$L$1506,COUNTIF(Dez!L22:L22,"&gt;=0"),""),"")))</f>
        <v/>
      </c>
      <c r="J1456" s="300"/>
      <c r="K1456" s="300"/>
      <c r="L1456" s="300"/>
      <c r="M1456" s="302"/>
    </row>
    <row r="1457" spans="1:13" ht="9.9499999999999993" hidden="1" customHeight="1" x14ac:dyDescent="0.2">
      <c r="A1457" s="301"/>
      <c r="B1457" s="300"/>
      <c r="C1457" s="305" t="str">
        <f>IF(ISBLANK($J$1506),"",IF(ISBLANK($L$1506),"",IF(Dez!$E23&gt;=$J$1506,IF(Dez!$E23&lt;=$L$1506,IF(ISBLANK(Dez!G23),"",Dez!G23),""),"")))</f>
        <v/>
      </c>
      <c r="D1457" s="305" t="str">
        <f>IF(ISBLANK($J$1506),"",IF(ISBLANK($L$1506),"",IF(Dez!$E23&gt;=$J$1506,IF(Dez!$E23&lt;=$L$1506,IF(ISBLANK(Dez!I23),"",Dez!I23),""),"")))</f>
        <v/>
      </c>
      <c r="E1457" s="305" t="str">
        <f>IF(ISBLANK($J$1506),"",IF(ISBLANK($L$1506),"",IF(Dez!$E23&gt;=$J$1506,IF(Dez!$E23&lt;=$L$1506,IF(ISBLANK(Dez!R23),"",Dez!R23),""),"")))</f>
        <v/>
      </c>
      <c r="F1457" s="307" t="str">
        <f>IF(ISBLANK($J$1506),"",IF(ISBLANK($L$1506),"",IF(Dez!$E23&gt;=$J$1506,IF(Dez!$E23&lt;=$L$1506,IF(ISBLANK(Dez!S23),"",Dez!S23),""),"")))</f>
        <v/>
      </c>
      <c r="G1457" s="308" t="str">
        <f t="shared" si="92"/>
        <v/>
      </c>
      <c r="H1457" s="309" t="str">
        <f t="shared" si="93"/>
        <v/>
      </c>
      <c r="I1457" s="310" t="str">
        <f>IF(ISBLANK($J$1506),"",IF(ISBLANK($L$1506),"",IF(Dez!$E23&gt;=$J$1506,IF(Dez!$E23&lt;=$L$1506,COUNTIF(Dez!L23:L23,"&gt;=0"),""),"")))</f>
        <v/>
      </c>
      <c r="J1457" s="300"/>
      <c r="K1457" s="300"/>
      <c r="L1457" s="300"/>
      <c r="M1457" s="302"/>
    </row>
    <row r="1458" spans="1:13" ht="9.9499999999999993" hidden="1" customHeight="1" x14ac:dyDescent="0.2">
      <c r="A1458" s="301"/>
      <c r="B1458" s="300"/>
      <c r="C1458" s="305" t="str">
        <f>IF(ISBLANK($J$1506),"",IF(ISBLANK($L$1506),"",IF(Dez!$E24&gt;=$J$1506,IF(Dez!$E24&lt;=$L$1506,IF(ISBLANK(Dez!G24),"",Dez!G24),""),"")))</f>
        <v/>
      </c>
      <c r="D1458" s="305" t="str">
        <f>IF(ISBLANK($J$1506),"",IF(ISBLANK($L$1506),"",IF(Dez!$E24&gt;=$J$1506,IF(Dez!$E24&lt;=$L$1506,IF(ISBLANK(Dez!I24),"",Dez!I24),""),"")))</f>
        <v/>
      </c>
      <c r="E1458" s="305" t="str">
        <f>IF(ISBLANK($J$1506),"",IF(ISBLANK($L$1506),"",IF(Dez!$E24&gt;=$J$1506,IF(Dez!$E24&lt;=$L$1506,IF(ISBLANK(Dez!R24),"",Dez!R24),""),"")))</f>
        <v/>
      </c>
      <c r="F1458" s="307" t="str">
        <f>IF(ISBLANK($J$1506),"",IF(ISBLANK($L$1506),"",IF(Dez!$E24&gt;=$J$1506,IF(Dez!$E24&lt;=$L$1506,IF(ISBLANK(Dez!S24),"",Dez!S24),""),"")))</f>
        <v/>
      </c>
      <c r="G1458" s="308" t="str">
        <f t="shared" si="92"/>
        <v/>
      </c>
      <c r="H1458" s="309" t="str">
        <f t="shared" si="93"/>
        <v/>
      </c>
      <c r="I1458" s="310" t="str">
        <f>IF(ISBLANK($J$1506),"",IF(ISBLANK($L$1506),"",IF(Dez!$E24&gt;=$J$1506,IF(Dez!$E24&lt;=$L$1506,COUNTIF(Dez!L24:L24,"&gt;=0"),""),"")))</f>
        <v/>
      </c>
      <c r="J1458" s="300"/>
      <c r="K1458" s="300"/>
      <c r="L1458" s="300"/>
      <c r="M1458" s="302"/>
    </row>
    <row r="1459" spans="1:13" ht="9.9499999999999993" hidden="1" customHeight="1" x14ac:dyDescent="0.2">
      <c r="A1459" s="301"/>
      <c r="B1459" s="300"/>
      <c r="C1459" s="305" t="str">
        <f>IF(ISBLANK($J$1506),"",IF(ISBLANK($L$1506),"",IF(Dez!$E25&gt;=$J$1506,IF(Dez!$E25&lt;=$L$1506,IF(ISBLANK(Dez!G25),"",Dez!G25),""),"")))</f>
        <v/>
      </c>
      <c r="D1459" s="305" t="str">
        <f>IF(ISBLANK($J$1506),"",IF(ISBLANK($L$1506),"",IF(Dez!$E25&gt;=$J$1506,IF(Dez!$E25&lt;=$L$1506,IF(ISBLANK(Dez!I25),"",Dez!I25),""),"")))</f>
        <v/>
      </c>
      <c r="E1459" s="305" t="str">
        <f>IF(ISBLANK($J$1506),"",IF(ISBLANK($L$1506),"",IF(Dez!$E25&gt;=$J$1506,IF(Dez!$E25&lt;=$L$1506,IF(ISBLANK(Dez!R25),"",Dez!R25),""),"")))</f>
        <v/>
      </c>
      <c r="F1459" s="307" t="str">
        <f>IF(ISBLANK($J$1506),"",IF(ISBLANK($L$1506),"",IF(Dez!$E25&gt;=$J$1506,IF(Dez!$E25&lt;=$L$1506,IF(ISBLANK(Dez!S25),"",Dez!S25),""),"")))</f>
        <v/>
      </c>
      <c r="G1459" s="308" t="str">
        <f t="shared" si="92"/>
        <v/>
      </c>
      <c r="H1459" s="309" t="str">
        <f t="shared" si="93"/>
        <v/>
      </c>
      <c r="I1459" s="310" t="str">
        <f>IF(ISBLANK($J$1506),"",IF(ISBLANK($L$1506),"",IF(Dez!$E25&gt;=$J$1506,IF(Dez!$E25&lt;=$L$1506,COUNTIF(Dez!L25:L25,"&gt;=0"),""),"")))</f>
        <v/>
      </c>
      <c r="J1459" s="300"/>
      <c r="K1459" s="300"/>
      <c r="L1459" s="300"/>
      <c r="M1459" s="302"/>
    </row>
    <row r="1460" spans="1:13" ht="9.9499999999999993" hidden="1" customHeight="1" x14ac:dyDescent="0.2">
      <c r="A1460" s="301"/>
      <c r="B1460" s="300"/>
      <c r="C1460" s="305" t="str">
        <f>IF(ISBLANK($J$1506),"",IF(ISBLANK($L$1506),"",IF(Dez!$E26&gt;=$J$1506,IF(Dez!$E26&lt;=$L$1506,IF(ISBLANK(Dez!G26),"",Dez!G26),""),"")))</f>
        <v/>
      </c>
      <c r="D1460" s="305" t="str">
        <f>IF(ISBLANK($J$1506),"",IF(ISBLANK($L$1506),"",IF(Dez!$E26&gt;=$J$1506,IF(Dez!$E26&lt;=$L$1506,IF(ISBLANK(Dez!I26),"",Dez!I26),""),"")))</f>
        <v/>
      </c>
      <c r="E1460" s="305" t="str">
        <f>IF(ISBLANK($J$1506),"",IF(ISBLANK($L$1506),"",IF(Dez!$E26&gt;=$J$1506,IF(Dez!$E26&lt;=$L$1506,IF(ISBLANK(Dez!R26),"",Dez!R26),""),"")))</f>
        <v/>
      </c>
      <c r="F1460" s="307" t="str">
        <f>IF(ISBLANK($J$1506),"",IF(ISBLANK($L$1506),"",IF(Dez!$E26&gt;=$J$1506,IF(Dez!$E26&lt;=$L$1506,IF(ISBLANK(Dez!S26),"",Dez!S26),""),"")))</f>
        <v/>
      </c>
      <c r="G1460" s="308" t="str">
        <f t="shared" si="92"/>
        <v/>
      </c>
      <c r="H1460" s="309" t="str">
        <f t="shared" si="93"/>
        <v/>
      </c>
      <c r="I1460" s="310" t="str">
        <f>IF(ISBLANK($J$1506),"",IF(ISBLANK($L$1506),"",IF(Dez!$E26&gt;=$J$1506,IF(Dez!$E26&lt;=$L$1506,COUNTIF(Dez!L26:L26,"&gt;=0"),""),"")))</f>
        <v/>
      </c>
      <c r="J1460" s="300"/>
      <c r="K1460" s="300"/>
      <c r="L1460" s="300"/>
      <c r="M1460" s="302"/>
    </row>
    <row r="1461" spans="1:13" ht="9.9499999999999993" hidden="1" customHeight="1" x14ac:dyDescent="0.2">
      <c r="A1461" s="301"/>
      <c r="B1461" s="300"/>
      <c r="C1461" s="305" t="str">
        <f>IF(ISBLANK($J$1506),"",IF(ISBLANK($L$1506),"",IF(Dez!$E27&gt;=$J$1506,IF(Dez!$E27&lt;=$L$1506,IF(ISBLANK(Dez!G27),"",Dez!G27),""),"")))</f>
        <v/>
      </c>
      <c r="D1461" s="305" t="str">
        <f>IF(ISBLANK($J$1506),"",IF(ISBLANK($L$1506),"",IF(Dez!$E27&gt;=$J$1506,IF(Dez!$E27&lt;=$L$1506,IF(ISBLANK(Dez!I27),"",Dez!I27),""),"")))</f>
        <v/>
      </c>
      <c r="E1461" s="305" t="str">
        <f>IF(ISBLANK($J$1506),"",IF(ISBLANK($L$1506),"",IF(Dez!$E27&gt;=$J$1506,IF(Dez!$E27&lt;=$L$1506,IF(ISBLANK(Dez!R27),"",Dez!R27),""),"")))</f>
        <v/>
      </c>
      <c r="F1461" s="307" t="str">
        <f>IF(ISBLANK($J$1506),"",IF(ISBLANK($L$1506),"",IF(Dez!$E27&gt;=$J$1506,IF(Dez!$E27&lt;=$L$1506,IF(ISBLANK(Dez!S27),"",Dez!S27),""),"")))</f>
        <v/>
      </c>
      <c r="G1461" s="308" t="str">
        <f t="shared" si="92"/>
        <v/>
      </c>
      <c r="H1461" s="309" t="str">
        <f t="shared" si="93"/>
        <v/>
      </c>
      <c r="I1461" s="310" t="str">
        <f>IF(ISBLANK($J$1506),"",IF(ISBLANK($L$1506),"",IF(Dez!$E27&gt;=$J$1506,IF(Dez!$E27&lt;=$L$1506,COUNTIF(Dez!L27:L27,"&gt;=0"),""),"")))</f>
        <v/>
      </c>
      <c r="J1461" s="300"/>
      <c r="K1461" s="300"/>
      <c r="L1461" s="300"/>
      <c r="M1461" s="302"/>
    </row>
    <row r="1462" spans="1:13" ht="9.9499999999999993" hidden="1" customHeight="1" x14ac:dyDescent="0.2">
      <c r="A1462" s="301"/>
      <c r="B1462" s="300"/>
      <c r="C1462" s="305" t="str">
        <f>IF(ISBLANK($J$1506),"",IF(ISBLANK($L$1506),"",IF(Dez!$E28&gt;=$J$1506,IF(Dez!$E28&lt;=$L$1506,IF(ISBLANK(Dez!G28),"",Dez!G28),""),"")))</f>
        <v/>
      </c>
      <c r="D1462" s="305" t="str">
        <f>IF(ISBLANK($J$1506),"",IF(ISBLANK($L$1506),"",IF(Dez!$E28&gt;=$J$1506,IF(Dez!$E28&lt;=$L$1506,IF(ISBLANK(Dez!I28),"",Dez!I28),""),"")))</f>
        <v/>
      </c>
      <c r="E1462" s="305" t="str">
        <f>IF(ISBLANK($J$1506),"",IF(ISBLANK($L$1506),"",IF(Dez!$E28&gt;=$J$1506,IF(Dez!$E28&lt;=$L$1506,IF(ISBLANK(Dez!R28),"",Dez!R28),""),"")))</f>
        <v/>
      </c>
      <c r="F1462" s="307" t="str">
        <f>IF(ISBLANK($J$1506),"",IF(ISBLANK($L$1506),"",IF(Dez!$E28&gt;=$J$1506,IF(Dez!$E28&lt;=$L$1506,IF(ISBLANK(Dez!S28),"",Dez!S28),""),"")))</f>
        <v/>
      </c>
      <c r="G1462" s="308" t="str">
        <f t="shared" si="92"/>
        <v/>
      </c>
      <c r="H1462" s="309" t="str">
        <f t="shared" si="93"/>
        <v/>
      </c>
      <c r="I1462" s="310" t="str">
        <f>IF(ISBLANK($J$1506),"",IF(ISBLANK($L$1506),"",IF(Dez!$E28&gt;=$J$1506,IF(Dez!$E28&lt;=$L$1506,COUNTIF(Dez!L28:L28,"&gt;=0"),""),"")))</f>
        <v/>
      </c>
      <c r="J1462" s="300"/>
      <c r="K1462" s="300"/>
      <c r="L1462" s="300"/>
      <c r="M1462" s="302"/>
    </row>
    <row r="1463" spans="1:13" ht="9.9499999999999993" hidden="1" customHeight="1" x14ac:dyDescent="0.2">
      <c r="A1463" s="301"/>
      <c r="B1463" s="300"/>
      <c r="C1463" s="305" t="str">
        <f>IF(ISBLANK($J$1506),"",IF(ISBLANK($L$1506),"",IF(Dez!$E29&gt;=$J$1506,IF(Dez!$E29&lt;=$L$1506,IF(ISBLANK(Dez!G29),"",Dez!G29),""),"")))</f>
        <v/>
      </c>
      <c r="D1463" s="305" t="str">
        <f>IF(ISBLANK($J$1506),"",IF(ISBLANK($L$1506),"",IF(Dez!$E29&gt;=$J$1506,IF(Dez!$E29&lt;=$L$1506,IF(ISBLANK(Dez!I29),"",Dez!I29),""),"")))</f>
        <v/>
      </c>
      <c r="E1463" s="305" t="str">
        <f>IF(ISBLANK($J$1506),"",IF(ISBLANK($L$1506),"",IF(Dez!$E29&gt;=$J$1506,IF(Dez!$E29&lt;=$L$1506,IF(ISBLANK(Dez!R29),"",Dez!R29),""),"")))</f>
        <v/>
      </c>
      <c r="F1463" s="307" t="str">
        <f>IF(ISBLANK($J$1506),"",IF(ISBLANK($L$1506),"",IF(Dez!$E29&gt;=$J$1506,IF(Dez!$E29&lt;=$L$1506,IF(ISBLANK(Dez!S29),"",Dez!S29),""),"")))</f>
        <v/>
      </c>
      <c r="G1463" s="308" t="str">
        <f t="shared" si="92"/>
        <v/>
      </c>
      <c r="H1463" s="309" t="str">
        <f t="shared" si="93"/>
        <v/>
      </c>
      <c r="I1463" s="310" t="str">
        <f>IF(ISBLANK($J$1506),"",IF(ISBLANK($L$1506),"",IF(Dez!$E29&gt;=$J$1506,IF(Dez!$E29&lt;=$L$1506,COUNTIF(Dez!L29:L29,"&gt;=0"),""),"")))</f>
        <v/>
      </c>
      <c r="J1463" s="300"/>
      <c r="K1463" s="300"/>
      <c r="L1463" s="300"/>
      <c r="M1463" s="302"/>
    </row>
    <row r="1464" spans="1:13" ht="9.9499999999999993" hidden="1" customHeight="1" x14ac:dyDescent="0.2">
      <c r="A1464" s="301"/>
      <c r="B1464" s="300"/>
      <c r="C1464" s="305" t="str">
        <f>IF(ISBLANK($J$1506),"",IF(ISBLANK($L$1506),"",IF(Dez!$E30&gt;=$J$1506,IF(Dez!$E30&lt;=$L$1506,IF(ISBLANK(Dez!G30),"",Dez!G30),""),"")))</f>
        <v/>
      </c>
      <c r="D1464" s="305" t="str">
        <f>IF(ISBLANK($J$1506),"",IF(ISBLANK($L$1506),"",IF(Dez!$E30&gt;=$J$1506,IF(Dez!$E30&lt;=$L$1506,IF(ISBLANK(Dez!I30),"",Dez!I30),""),"")))</f>
        <v/>
      </c>
      <c r="E1464" s="305" t="str">
        <f>IF(ISBLANK($J$1506),"",IF(ISBLANK($L$1506),"",IF(Dez!$E30&gt;=$J$1506,IF(Dez!$E30&lt;=$L$1506,IF(ISBLANK(Dez!R30),"",Dez!R30),""),"")))</f>
        <v/>
      </c>
      <c r="F1464" s="307" t="str">
        <f>IF(ISBLANK($J$1506),"",IF(ISBLANK($L$1506),"",IF(Dez!$E30&gt;=$J$1506,IF(Dez!$E30&lt;=$L$1506,IF(ISBLANK(Dez!S30),"",Dez!S30),""),"")))</f>
        <v/>
      </c>
      <c r="G1464" s="308" t="str">
        <f t="shared" si="92"/>
        <v/>
      </c>
      <c r="H1464" s="309" t="str">
        <f t="shared" si="93"/>
        <v/>
      </c>
      <c r="I1464" s="310" t="str">
        <f>IF(ISBLANK($J$1506),"",IF(ISBLANK($L$1506),"",IF(Dez!$E30&gt;=$J$1506,IF(Dez!$E30&lt;=$L$1506,COUNTIF(Dez!L30:L30,"&gt;=0"),""),"")))</f>
        <v/>
      </c>
      <c r="J1464" s="300"/>
      <c r="K1464" s="300"/>
      <c r="L1464" s="300"/>
      <c r="M1464" s="302"/>
    </row>
    <row r="1465" spans="1:13" ht="9.9499999999999993" hidden="1" customHeight="1" x14ac:dyDescent="0.2">
      <c r="A1465" s="301"/>
      <c r="B1465" s="300"/>
      <c r="C1465" s="305" t="str">
        <f>IF(ISBLANK($J$1506),"",IF(ISBLANK($L$1506),"",IF(Dez!$E31&gt;=$J$1506,IF(Dez!$E31&lt;=$L$1506,IF(ISBLANK(Dez!G31),"",Dez!G31),""),"")))</f>
        <v/>
      </c>
      <c r="D1465" s="305" t="str">
        <f>IF(ISBLANK($J$1506),"",IF(ISBLANK($L$1506),"",IF(Dez!$E31&gt;=$J$1506,IF(Dez!$E31&lt;=$L$1506,IF(ISBLANK(Dez!I31),"",Dez!I31),""),"")))</f>
        <v/>
      </c>
      <c r="E1465" s="305" t="str">
        <f>IF(ISBLANK($J$1506),"",IF(ISBLANK($L$1506),"",IF(Dez!$E31&gt;=$J$1506,IF(Dez!$E31&lt;=$L$1506,IF(ISBLANK(Dez!R31),"",Dez!R31),""),"")))</f>
        <v/>
      </c>
      <c r="F1465" s="307" t="str">
        <f>IF(ISBLANK($J$1506),"",IF(ISBLANK($L$1506),"",IF(Dez!$E31&gt;=$J$1506,IF(Dez!$E31&lt;=$L$1506,IF(ISBLANK(Dez!S31),"",Dez!S31),""),"")))</f>
        <v/>
      </c>
      <c r="G1465" s="308" t="str">
        <f t="shared" si="92"/>
        <v/>
      </c>
      <c r="H1465" s="309" t="str">
        <f t="shared" si="93"/>
        <v/>
      </c>
      <c r="I1465" s="310" t="str">
        <f>IF(ISBLANK($J$1506),"",IF(ISBLANK($L$1506),"",IF(Dez!$E31&gt;=$J$1506,IF(Dez!$E31&lt;=$L$1506,COUNTIF(Dez!L31:L31,"&gt;=0"),""),"")))</f>
        <v/>
      </c>
      <c r="J1465" s="300"/>
      <c r="K1465" s="300"/>
      <c r="L1465" s="300"/>
      <c r="M1465" s="302"/>
    </row>
    <row r="1466" spans="1:13" ht="9.9499999999999993" hidden="1" customHeight="1" x14ac:dyDescent="0.2">
      <c r="A1466" s="301"/>
      <c r="B1466" s="300"/>
      <c r="C1466" s="305" t="str">
        <f>IF(ISBLANK($J$1506),"",IF(ISBLANK($L$1506),"",IF(Dez!$E32&gt;=$J$1506,IF(Dez!$E32&lt;=$L$1506,IF(ISBLANK(Dez!G32),"",Dez!G32),""),"")))</f>
        <v/>
      </c>
      <c r="D1466" s="305" t="str">
        <f>IF(ISBLANK($J$1506),"",IF(ISBLANK($L$1506),"",IF(Dez!$E32&gt;=$J$1506,IF(Dez!$E32&lt;=$L$1506,IF(ISBLANK(Dez!I32),"",Dez!I32),""),"")))</f>
        <v/>
      </c>
      <c r="E1466" s="305" t="str">
        <f>IF(ISBLANK($J$1506),"",IF(ISBLANK($L$1506),"",IF(Dez!$E32&gt;=$J$1506,IF(Dez!$E32&lt;=$L$1506,IF(ISBLANK(Dez!R32),"",Dez!R32),""),"")))</f>
        <v/>
      </c>
      <c r="F1466" s="307" t="str">
        <f>IF(ISBLANK($J$1506),"",IF(ISBLANK($L$1506),"",IF(Dez!$E32&gt;=$J$1506,IF(Dez!$E32&lt;=$L$1506,IF(ISBLANK(Dez!S32),"",Dez!S32),""),"")))</f>
        <v/>
      </c>
      <c r="G1466" s="308" t="str">
        <f t="shared" si="92"/>
        <v/>
      </c>
      <c r="H1466" s="309" t="str">
        <f t="shared" si="93"/>
        <v/>
      </c>
      <c r="I1466" s="310" t="str">
        <f>IF(ISBLANK($J$1506),"",IF(ISBLANK($L$1506),"",IF(Dez!$E32&gt;=$J$1506,IF(Dez!$E32&lt;=$L$1506,COUNTIF(Dez!L32:L32,"&gt;=0"),""),"")))</f>
        <v/>
      </c>
      <c r="J1466" s="300"/>
      <c r="K1466" s="300"/>
      <c r="L1466" s="300"/>
      <c r="M1466" s="302"/>
    </row>
    <row r="1467" spans="1:13" ht="9.9499999999999993" hidden="1" customHeight="1" x14ac:dyDescent="0.2">
      <c r="A1467" s="301"/>
      <c r="B1467" s="300"/>
      <c r="C1467" s="305" t="str">
        <f>IF(ISBLANK($J$1506),"",IF(ISBLANK($L$1506),"",IF(Dez!$E33&gt;=$J$1506,IF(Dez!$E33&lt;=$L$1506,IF(ISBLANK(Dez!G33),"",Dez!G33),""),"")))</f>
        <v/>
      </c>
      <c r="D1467" s="305" t="str">
        <f>IF(ISBLANK($J$1506),"",IF(ISBLANK($L$1506),"",IF(Dez!$E33&gt;=$J$1506,IF(Dez!$E33&lt;=$L$1506,IF(ISBLANK(Dez!I33),"",Dez!I33),""),"")))</f>
        <v/>
      </c>
      <c r="E1467" s="305" t="str">
        <f>IF(ISBLANK($J$1506),"",IF(ISBLANK($L$1506),"",IF(Dez!$E33&gt;=$J$1506,IF(Dez!$E33&lt;=$L$1506,IF(ISBLANK(Dez!R33),"",Dez!R33),""),"")))</f>
        <v/>
      </c>
      <c r="F1467" s="307" t="str">
        <f>IF(ISBLANK($J$1506),"",IF(ISBLANK($L$1506),"",IF(Dez!$E33&gt;=$J$1506,IF(Dez!$E33&lt;=$L$1506,IF(ISBLANK(Dez!S33),"",Dez!S33),""),"")))</f>
        <v/>
      </c>
      <c r="G1467" s="308" t="str">
        <f t="shared" si="92"/>
        <v/>
      </c>
      <c r="H1467" s="309" t="str">
        <f t="shared" si="93"/>
        <v/>
      </c>
      <c r="I1467" s="310" t="str">
        <f>IF(ISBLANK($J$1506),"",IF(ISBLANK($L$1506),"",IF(Dez!$E33&gt;=$J$1506,IF(Dez!$E33&lt;=$L$1506,COUNTIF(Dez!L33:L33,"&gt;=0"),""),"")))</f>
        <v/>
      </c>
      <c r="J1467" s="300"/>
      <c r="K1467" s="300"/>
      <c r="L1467" s="300"/>
      <c r="M1467" s="302"/>
    </row>
    <row r="1468" spans="1:13" ht="9.9499999999999993" hidden="1" customHeight="1" x14ac:dyDescent="0.2">
      <c r="A1468" s="301"/>
      <c r="B1468" s="300"/>
      <c r="C1468" s="305" t="str">
        <f>IF(ISBLANK($J$1506),"",IF(ISBLANK($L$1506),"",IF(Dez!$E34&gt;=$J$1506,IF(Dez!$E34&lt;=$L$1506,IF(ISBLANK(Dez!G34),"",Dez!G34),""),"")))</f>
        <v/>
      </c>
      <c r="D1468" s="305" t="str">
        <f>IF(ISBLANK($J$1506),"",IF(ISBLANK($L$1506),"",IF(Dez!$E34&gt;=$J$1506,IF(Dez!$E34&lt;=$L$1506,IF(ISBLANK(Dez!I34),"",Dez!I34),""),"")))</f>
        <v/>
      </c>
      <c r="E1468" s="305" t="str">
        <f>IF(ISBLANK($J$1506),"",IF(ISBLANK($L$1506),"",IF(Dez!$E34&gt;=$J$1506,IF(Dez!$E34&lt;=$L$1506,IF(ISBLANK(Dez!R34),"",Dez!R34),""),"")))</f>
        <v/>
      </c>
      <c r="F1468" s="307" t="str">
        <f>IF(ISBLANK($J$1506),"",IF(ISBLANK($L$1506),"",IF(Dez!$E34&gt;=$J$1506,IF(Dez!$E34&lt;=$L$1506,IF(ISBLANK(Dez!S34),"",Dez!S34),""),"")))</f>
        <v/>
      </c>
      <c r="G1468" s="308" t="str">
        <f t="shared" si="92"/>
        <v/>
      </c>
      <c r="H1468" s="309" t="str">
        <f t="shared" si="93"/>
        <v/>
      </c>
      <c r="I1468" s="310" t="str">
        <f>IF(ISBLANK($J$1506),"",IF(ISBLANK($L$1506),"",IF(Dez!$E34&gt;=$J$1506,IF(Dez!$E34&lt;=$L$1506,COUNTIF(Dez!L34:L34,"&gt;=0"),""),"")))</f>
        <v/>
      </c>
      <c r="J1468" s="300"/>
      <c r="K1468" s="300"/>
      <c r="L1468" s="300"/>
      <c r="M1468" s="302"/>
    </row>
    <row r="1469" spans="1:13" ht="9.9499999999999993" hidden="1" customHeight="1" x14ac:dyDescent="0.2">
      <c r="A1469" s="301"/>
      <c r="B1469" s="300"/>
      <c r="C1469" s="305" t="str">
        <f>IF(ISBLANK($J$1506),"",IF(ISBLANK($L$1506),"",IF(Dez!$E35&gt;=$J$1506,IF(Dez!$E35&lt;=$L$1506,IF(ISBLANK(Dez!G35),"",Dez!G35),""),"")))</f>
        <v/>
      </c>
      <c r="D1469" s="305" t="str">
        <f>IF(ISBLANK($J$1506),"",IF(ISBLANK($L$1506),"",IF(Dez!$E35&gt;=$J$1506,IF(Dez!$E35&lt;=$L$1506,IF(ISBLANK(Dez!I35),"",Dez!I35),""),"")))</f>
        <v/>
      </c>
      <c r="E1469" s="305" t="str">
        <f>IF(ISBLANK($J$1506),"",IF(ISBLANK($L$1506),"",IF(Dez!$E35&gt;=$J$1506,IF(Dez!$E35&lt;=$L$1506,IF(ISBLANK(Dez!R35),"",Dez!R35),""),"")))</f>
        <v/>
      </c>
      <c r="F1469" s="307" t="str">
        <f>IF(ISBLANK($J$1506),"",IF(ISBLANK($L$1506),"",IF(Dez!$E35&gt;=$J$1506,IF(Dez!$E35&lt;=$L$1506,IF(ISBLANK(Dez!S35),"",Dez!S35),""),"")))</f>
        <v/>
      </c>
      <c r="G1469" s="308" t="str">
        <f t="shared" si="92"/>
        <v/>
      </c>
      <c r="H1469" s="309" t="str">
        <f t="shared" si="93"/>
        <v/>
      </c>
      <c r="I1469" s="310" t="str">
        <f>IF(ISBLANK($J$1506),"",IF(ISBLANK($L$1506),"",IF(Dez!$E35&gt;=$J$1506,IF(Dez!$E35&lt;=$L$1506,COUNTIF(Dez!L35:L35,"&gt;=0"),""),"")))</f>
        <v/>
      </c>
      <c r="J1469" s="300"/>
      <c r="K1469" s="300"/>
      <c r="L1469" s="300"/>
      <c r="M1469" s="302"/>
    </row>
    <row r="1470" spans="1:13" ht="9.9499999999999993" hidden="1" customHeight="1" x14ac:dyDescent="0.2">
      <c r="A1470" s="301"/>
      <c r="B1470" s="300"/>
      <c r="C1470" s="305" t="str">
        <f>IF(ISBLANK($J$1506),"",IF(ISBLANK($L$1506),"",IF(Dez!$E36&gt;=$J$1506,IF(Dez!$E36&lt;=$L$1506,IF(ISBLANK(Dez!G36),"",Dez!G36),""),"")))</f>
        <v/>
      </c>
      <c r="D1470" s="305" t="str">
        <f>IF(ISBLANK($J$1506),"",IF(ISBLANK($L$1506),"",IF(Dez!$E36&gt;=$J$1506,IF(Dez!$E36&lt;=$L$1506,IF(ISBLANK(Dez!I36),"",Dez!I36),""),"")))</f>
        <v/>
      </c>
      <c r="E1470" s="305" t="str">
        <f>IF(ISBLANK($J$1506),"",IF(ISBLANK($L$1506),"",IF(Dez!$E36&gt;=$J$1506,IF(Dez!$E36&lt;=$L$1506,IF(ISBLANK(Dez!R36),"",Dez!R36),""),"")))</f>
        <v/>
      </c>
      <c r="F1470" s="307" t="str">
        <f>IF(ISBLANK($J$1506),"",IF(ISBLANK($L$1506),"",IF(Dez!$E36&gt;=$J$1506,IF(Dez!$E36&lt;=$L$1506,IF(ISBLANK(Dez!S36),"",Dez!S36),""),"")))</f>
        <v/>
      </c>
      <c r="G1470" s="308" t="str">
        <f t="shared" si="92"/>
        <v/>
      </c>
      <c r="H1470" s="309" t="str">
        <f t="shared" si="93"/>
        <v/>
      </c>
      <c r="I1470" s="310" t="str">
        <f>IF(ISBLANK($J$1506),"",IF(ISBLANK($L$1506),"",IF(Dez!$E36&gt;=$J$1506,IF(Dez!$E36&lt;=$L$1506,COUNTIF(Dez!L36:L36,"&gt;=0"),""),"")))</f>
        <v/>
      </c>
      <c r="J1470" s="300"/>
      <c r="K1470" s="300"/>
      <c r="L1470" s="300"/>
      <c r="M1470" s="302"/>
    </row>
    <row r="1471" spans="1:13" ht="9.9499999999999993" hidden="1" customHeight="1" x14ac:dyDescent="0.2">
      <c r="A1471" s="301"/>
      <c r="B1471" s="300"/>
      <c r="C1471" s="305" t="str">
        <f>IF(ISBLANK($J$1506),"",IF(ISBLANK($L$1506),"",IF(Dez!$E37&gt;=$J$1506,IF(Dez!$E37&lt;=$L$1506,IF(ISBLANK(Dez!G37),"",Dez!G37),""),"")))</f>
        <v/>
      </c>
      <c r="D1471" s="305" t="str">
        <f>IF(ISBLANK($J$1506),"",IF(ISBLANK($L$1506),"",IF(Dez!$E37&gt;=$J$1506,IF(Dez!$E37&lt;=$L$1506,IF(ISBLANK(Dez!I37),"",Dez!I37),""),"")))</f>
        <v/>
      </c>
      <c r="E1471" s="305" t="str">
        <f>IF(ISBLANK($J$1506),"",IF(ISBLANK($L$1506),"",IF(Dez!$E37&gt;=$J$1506,IF(Dez!$E37&lt;=$L$1506,IF(ISBLANK(Dez!R37),"",Dez!R37),""),"")))</f>
        <v/>
      </c>
      <c r="F1471" s="307" t="str">
        <f>IF(ISBLANK($J$1506),"",IF(ISBLANK($L$1506),"",IF(Dez!$E37&gt;=$J$1506,IF(Dez!$E37&lt;=$L$1506,IF(ISBLANK(Dez!S37),"",Dez!S37),""),"")))</f>
        <v/>
      </c>
      <c r="G1471" s="308" t="str">
        <f t="shared" si="92"/>
        <v/>
      </c>
      <c r="H1471" s="309" t="str">
        <f t="shared" si="93"/>
        <v/>
      </c>
      <c r="I1471" s="310" t="str">
        <f>IF(ISBLANK($J$1506),"",IF(ISBLANK($L$1506),"",IF(Dez!$E37&gt;=$J$1506,IF(Dez!$E37&lt;=$L$1506,COUNTIF(Dez!L37:L37,"&gt;=0"),""),"")))</f>
        <v/>
      </c>
      <c r="J1471" s="300"/>
      <c r="K1471" s="300"/>
      <c r="L1471" s="300"/>
      <c r="M1471" s="302"/>
    </row>
    <row r="1472" spans="1:13" ht="9.9499999999999993" hidden="1" customHeight="1" x14ac:dyDescent="0.2">
      <c r="A1472" s="301"/>
      <c r="B1472" s="300"/>
      <c r="C1472" s="305" t="str">
        <f>IF(ISBLANK($J$1506),"",IF(ISBLANK($L$1506),"",IF(Dez!$E38&gt;=$J$1506,IF(Dez!$E38&lt;=$L$1506,IF(ISBLANK(Dez!G38),"",Dez!G38),""),"")))</f>
        <v/>
      </c>
      <c r="D1472" s="305" t="str">
        <f>IF(ISBLANK($J$1506),"",IF(ISBLANK($L$1506),"",IF(Dez!$E38&gt;=$J$1506,IF(Dez!$E38&lt;=$L$1506,IF(ISBLANK(Dez!I38),"",Dez!I38),""),"")))</f>
        <v/>
      </c>
      <c r="E1472" s="305" t="str">
        <f>IF(ISBLANK($J$1506),"",IF(ISBLANK($L$1506),"",IF(Dez!$E38&gt;=$J$1506,IF(Dez!$E38&lt;=$L$1506,IF(ISBLANK(Dez!R38),"",Dez!R38),""),"")))</f>
        <v/>
      </c>
      <c r="F1472" s="307" t="str">
        <f>IF(ISBLANK($J$1506),"",IF(ISBLANK($L$1506),"",IF(Dez!$E38&gt;=$J$1506,IF(Dez!$E38&lt;=$L$1506,IF(ISBLANK(Dez!S38),"",Dez!S38),""),"")))</f>
        <v/>
      </c>
      <c r="G1472" s="308" t="str">
        <f t="shared" si="92"/>
        <v/>
      </c>
      <c r="H1472" s="309" t="str">
        <f t="shared" si="93"/>
        <v/>
      </c>
      <c r="I1472" s="310" t="str">
        <f>IF(ISBLANK($J$1506),"",IF(ISBLANK($L$1506),"",IF(Dez!$E38&gt;=$J$1506,IF(Dez!$E38&lt;=$L$1506,COUNTIF(Dez!L38:L38,"&gt;=0"),""),"")))</f>
        <v/>
      </c>
      <c r="J1472" s="300"/>
      <c r="K1472" s="300"/>
      <c r="L1472" s="300"/>
      <c r="M1472" s="302"/>
    </row>
    <row r="1473" spans="1:13" ht="9.9499999999999993" hidden="1" customHeight="1" x14ac:dyDescent="0.2">
      <c r="A1473" s="301"/>
      <c r="B1473" s="300"/>
      <c r="C1473" s="305" t="str">
        <f>IF(ISBLANK($J$1506),"",IF(ISBLANK($L$1506),"",IF(Dez!$E39&gt;=$J$1506,IF(Dez!$E39&lt;=$L$1506,IF(ISBLANK(Dez!G39),"",Dez!G39),""),"")))</f>
        <v/>
      </c>
      <c r="D1473" s="305" t="str">
        <f>IF(ISBLANK($J$1506),"",IF(ISBLANK($L$1506),"",IF(Dez!$E39&gt;=$J$1506,IF(Dez!$E39&lt;=$L$1506,IF(ISBLANK(Dez!I39),"",Dez!I39),""),"")))</f>
        <v/>
      </c>
      <c r="E1473" s="305" t="str">
        <f>IF(ISBLANK($J$1506),"",IF(ISBLANK($L$1506),"",IF(Dez!$E39&gt;=$J$1506,IF(Dez!$E39&lt;=$L$1506,IF(ISBLANK(Dez!R39),"",Dez!R39),""),"")))</f>
        <v/>
      </c>
      <c r="F1473" s="307" t="str">
        <f>IF(ISBLANK($J$1506),"",IF(ISBLANK($L$1506),"",IF(Dez!$E39&gt;=$J$1506,IF(Dez!$E39&lt;=$L$1506,IF(ISBLANK(Dez!S39),"",Dez!S39),""),"")))</f>
        <v/>
      </c>
      <c r="G1473" s="308" t="str">
        <f t="shared" si="92"/>
        <v/>
      </c>
      <c r="H1473" s="309" t="str">
        <f t="shared" si="93"/>
        <v/>
      </c>
      <c r="I1473" s="310" t="str">
        <f>IF(ISBLANK($J$1506),"",IF(ISBLANK($L$1506),"",IF(Dez!$E39&gt;=$J$1506,IF(Dez!$E39&lt;=$L$1506,COUNTIF(Dez!L39:L39,"&gt;=0"),""),"")))</f>
        <v/>
      </c>
      <c r="J1473" s="300"/>
      <c r="K1473" s="300"/>
      <c r="L1473" s="300"/>
      <c r="M1473" s="302"/>
    </row>
    <row r="1474" spans="1:13" ht="9.75" hidden="1" customHeight="1" x14ac:dyDescent="0.2">
      <c r="A1474" s="301"/>
      <c r="B1474" s="300" t="s">
        <v>352</v>
      </c>
      <c r="C1474" s="305" t="str">
        <f>IF(ISBLANK($J$1506),"",IF(ISBLANK($L$1506),"",IF(Dez!$E43&gt;=$J$1506,IF(Dez!$E43&lt;=$L$1506,IF(ISBLANK(Dez!G43),"",Dez!G43),""),"")))</f>
        <v/>
      </c>
      <c r="D1474" s="305"/>
      <c r="E1474" s="305" t="str">
        <f>IF(ISBLANK($J$1506),"",IF(ISBLANK($L$1506),"",IF(Dez!$E43&gt;=$J$1506,IF(Dez!$E43&lt;=$L$1506,IF(ISBLANK(Dez!R43),"",Dez!R43),""),"")))</f>
        <v/>
      </c>
      <c r="F1474" s="307" t="str">
        <f>IF(ISBLANK($J$1506),"",IF(ISBLANK($L$1506),"",IF(Dez!$E43&gt;=$J$1506,IF(Dez!$E43&lt;=$L$1506,IF(ISBLANK(Dez!S43),"",Dez!S43),""),"")))</f>
        <v/>
      </c>
      <c r="G1474" s="308" t="str">
        <f>IF(ISNUMBER(F1474),IF(F1474=0,"",IF(E1474=0,"",F1474/E1474)),"")</f>
        <v/>
      </c>
      <c r="H1474" s="309" t="str">
        <f>IF(ISNUMBER(G1474),IF(G1474=0,"",IF(F1474=0,"",E1474/F1474/24)),"")</f>
        <v/>
      </c>
      <c r="I1474" s="310" t="str">
        <f>IF(ISBLANK($J$1506),"",IF(ISBLANK($L$1506),"",IF(Dez!$E43&gt;=$J$1506,IF(Dez!$E43&lt;=$L$1506,COUNTIF(Dez!L43:L43,"&gt;=0"),""),"")))</f>
        <v/>
      </c>
      <c r="J1474" s="300"/>
      <c r="K1474" s="300"/>
      <c r="L1474" s="300"/>
      <c r="M1474" s="302"/>
    </row>
    <row r="1475" spans="1:13" ht="9.9499999999999993" hidden="1" customHeight="1" x14ac:dyDescent="0.2">
      <c r="A1475" s="301"/>
      <c r="B1475" s="300"/>
      <c r="C1475" s="305" t="str">
        <f>IF(ISBLANK($J$1506),"",IF(ISBLANK($L$1506),"",IF(Dez!$E44&gt;=$J$1506,IF(Dez!$E44&lt;=$L$1506,IF(ISBLANK(Dez!G44),"",Dez!G44),""),"")))</f>
        <v/>
      </c>
      <c r="D1475" s="305"/>
      <c r="E1475" s="305" t="str">
        <f>IF(ISBLANK($J$1506),"",IF(ISBLANK($L$1506),"",IF(Dez!$E44&gt;=$J$1506,IF(Dez!$E44&lt;=$L$1506,IF(ISBLANK(Dez!R44),"",Dez!R44),""),"")))</f>
        <v/>
      </c>
      <c r="F1475" s="307" t="str">
        <f>IF(ISBLANK($J$1506),"",IF(ISBLANK($L$1506),"",IF(Dez!$E44&gt;=$J$1506,IF(Dez!$E44&lt;=$L$1506,IF(ISBLANK(Dez!S44),"",Dez!S44),""),"")))</f>
        <v/>
      </c>
      <c r="G1475" s="308" t="str">
        <f t="shared" ref="G1475:G1504" si="94">IF(ISNUMBER(F1475),IF(F1475=0,"",IF(E1475=0,"",F1475/E1475)),"")</f>
        <v/>
      </c>
      <c r="H1475" s="309" t="str">
        <f t="shared" ref="H1475:H1504" si="95">IF(ISNUMBER(G1475),IF(G1475=0,"",IF(F1475=0,"",E1475/F1475/24)),"")</f>
        <v/>
      </c>
      <c r="I1475" s="310" t="str">
        <f>IF(ISBLANK($J$1506),"",IF(ISBLANK($L$1506),"",IF(Dez!$E44&gt;=$J$1506,IF(Dez!$E44&lt;=$L$1506,COUNTIF(Dez!L44:L44,"&gt;=0"),""),"")))</f>
        <v/>
      </c>
      <c r="J1475" s="300"/>
      <c r="K1475" s="300"/>
      <c r="L1475" s="300"/>
      <c r="M1475" s="302"/>
    </row>
    <row r="1476" spans="1:13" ht="9.9499999999999993" hidden="1" customHeight="1" x14ac:dyDescent="0.2">
      <c r="A1476" s="301"/>
      <c r="B1476" s="300"/>
      <c r="C1476" s="305" t="str">
        <f>IF(ISBLANK($J$1506),"",IF(ISBLANK($L$1506),"",IF(Dez!$E45&gt;=$J$1506,IF(Dez!$E45&lt;=$L$1506,IF(ISBLANK(Dez!G45),"",Dez!G45),""),"")))</f>
        <v/>
      </c>
      <c r="D1476" s="305"/>
      <c r="E1476" s="305" t="str">
        <f>IF(ISBLANK($J$1506),"",IF(ISBLANK($L$1506),"",IF(Dez!$E45&gt;=$J$1506,IF(Dez!$E45&lt;=$L$1506,IF(ISBLANK(Dez!R45),"",Dez!R45),""),"")))</f>
        <v/>
      </c>
      <c r="F1476" s="307" t="str">
        <f>IF(ISBLANK($J$1506),"",IF(ISBLANK($L$1506),"",IF(Dez!$E45&gt;=$J$1506,IF(Dez!$E45&lt;=$L$1506,IF(ISBLANK(Dez!S45),"",Dez!S45),""),"")))</f>
        <v/>
      </c>
      <c r="G1476" s="308" t="str">
        <f t="shared" si="94"/>
        <v/>
      </c>
      <c r="H1476" s="309" t="str">
        <f t="shared" si="95"/>
        <v/>
      </c>
      <c r="I1476" s="310" t="str">
        <f>IF(ISBLANK($J$1506),"",IF(ISBLANK($L$1506),"",IF(Dez!$E45&gt;=$J$1506,IF(Dez!$E45&lt;=$L$1506,COUNTIF(Dez!L45:L45,"&gt;=0"),""),"")))</f>
        <v/>
      </c>
      <c r="J1476" s="300"/>
      <c r="K1476" s="300"/>
      <c r="L1476" s="300"/>
      <c r="M1476" s="302"/>
    </row>
    <row r="1477" spans="1:13" ht="9.9499999999999993" hidden="1" customHeight="1" x14ac:dyDescent="0.2">
      <c r="A1477" s="301"/>
      <c r="B1477" s="300"/>
      <c r="C1477" s="305" t="str">
        <f>IF(ISBLANK($J$1506),"",IF(ISBLANK($L$1506),"",IF(Dez!$E46&gt;=$J$1506,IF(Dez!$E46&lt;=$L$1506,IF(ISBLANK(Dez!G46),"",Dez!G46),""),"")))</f>
        <v/>
      </c>
      <c r="D1477" s="305"/>
      <c r="E1477" s="305" t="str">
        <f>IF(ISBLANK($J$1506),"",IF(ISBLANK($L$1506),"",IF(Dez!$E46&gt;=$J$1506,IF(Dez!$E46&lt;=$L$1506,IF(ISBLANK(Dez!R46),"",Dez!R46),""),"")))</f>
        <v/>
      </c>
      <c r="F1477" s="307" t="str">
        <f>IF(ISBLANK($J$1506),"",IF(ISBLANK($L$1506),"",IF(Dez!$E46&gt;=$J$1506,IF(Dez!$E46&lt;=$L$1506,IF(ISBLANK(Dez!S46),"",Dez!S46),""),"")))</f>
        <v/>
      </c>
      <c r="G1477" s="308" t="str">
        <f t="shared" si="94"/>
        <v/>
      </c>
      <c r="H1477" s="309" t="str">
        <f t="shared" si="95"/>
        <v/>
      </c>
      <c r="I1477" s="310" t="str">
        <f>IF(ISBLANK($J$1506),"",IF(ISBLANK($L$1506),"",IF(Dez!$E46&gt;=$J$1506,IF(Dez!$E46&lt;=$L$1506,COUNTIF(Dez!L46:L46,"&gt;=0"),""),"")))</f>
        <v/>
      </c>
      <c r="J1477" s="300"/>
      <c r="K1477" s="300"/>
      <c r="L1477" s="300"/>
      <c r="M1477" s="302"/>
    </row>
    <row r="1478" spans="1:13" ht="9.9499999999999993" hidden="1" customHeight="1" x14ac:dyDescent="0.2">
      <c r="A1478" s="301"/>
      <c r="B1478" s="300"/>
      <c r="C1478" s="305" t="str">
        <f>IF(ISBLANK($J$1506),"",IF(ISBLANK($L$1506),"",IF(Dez!$E47&gt;=$J$1506,IF(Dez!$E47&lt;=$L$1506,IF(ISBLANK(Dez!G47),"",Dez!G47),""),"")))</f>
        <v/>
      </c>
      <c r="D1478" s="305"/>
      <c r="E1478" s="305" t="str">
        <f>IF(ISBLANK($J$1506),"",IF(ISBLANK($L$1506),"",IF(Dez!$E47&gt;=$J$1506,IF(Dez!$E47&lt;=$L$1506,IF(ISBLANK(Dez!R47),"",Dez!R47),""),"")))</f>
        <v/>
      </c>
      <c r="F1478" s="307" t="str">
        <f>IF(ISBLANK($J$1506),"",IF(ISBLANK($L$1506),"",IF(Dez!$E47&gt;=$J$1506,IF(Dez!$E47&lt;=$L$1506,IF(ISBLANK(Dez!S47),"",Dez!S47),""),"")))</f>
        <v/>
      </c>
      <c r="G1478" s="308" t="str">
        <f t="shared" si="94"/>
        <v/>
      </c>
      <c r="H1478" s="309" t="str">
        <f t="shared" si="95"/>
        <v/>
      </c>
      <c r="I1478" s="310" t="str">
        <f>IF(ISBLANK($J$1506),"",IF(ISBLANK($L$1506),"",IF(Dez!$E47&gt;=$J$1506,IF(Dez!$E47&lt;=$L$1506,COUNTIF(Dez!L47:L47,"&gt;=0"),""),"")))</f>
        <v/>
      </c>
      <c r="J1478" s="300"/>
      <c r="K1478" s="300"/>
      <c r="L1478" s="300"/>
      <c r="M1478" s="302"/>
    </row>
    <row r="1479" spans="1:13" ht="9.9499999999999993" hidden="1" customHeight="1" x14ac:dyDescent="0.2">
      <c r="A1479" s="301"/>
      <c r="B1479" s="300"/>
      <c r="C1479" s="305" t="str">
        <f>IF(ISBLANK($J$1506),"",IF(ISBLANK($L$1506),"",IF(Dez!$E48&gt;=$J$1506,IF(Dez!$E48&lt;=$L$1506,IF(ISBLANK(Dez!G48),"",Dez!G48),""),"")))</f>
        <v/>
      </c>
      <c r="D1479" s="305"/>
      <c r="E1479" s="305" t="str">
        <f>IF(ISBLANK($J$1506),"",IF(ISBLANK($L$1506),"",IF(Dez!$E48&gt;=$J$1506,IF(Dez!$E48&lt;=$L$1506,IF(ISBLANK(Dez!R48),"",Dez!R48),""),"")))</f>
        <v/>
      </c>
      <c r="F1479" s="307" t="str">
        <f>IF(ISBLANK($J$1506),"",IF(ISBLANK($L$1506),"",IF(Dez!$E48&gt;=$J$1506,IF(Dez!$E48&lt;=$L$1506,IF(ISBLANK(Dez!S48),"",Dez!S48),""),"")))</f>
        <v/>
      </c>
      <c r="G1479" s="308" t="str">
        <f t="shared" si="94"/>
        <v/>
      </c>
      <c r="H1479" s="309" t="str">
        <f t="shared" si="95"/>
        <v/>
      </c>
      <c r="I1479" s="310" t="str">
        <f>IF(ISBLANK($J$1506),"",IF(ISBLANK($L$1506),"",IF(Dez!$E48&gt;=$J$1506,IF(Dez!$E48&lt;=$L$1506,COUNTIF(Dez!L48:L48,"&gt;=0"),""),"")))</f>
        <v/>
      </c>
      <c r="J1479" s="300"/>
      <c r="K1479" s="300"/>
      <c r="L1479" s="300"/>
      <c r="M1479" s="302"/>
    </row>
    <row r="1480" spans="1:13" ht="9.9499999999999993" hidden="1" customHeight="1" x14ac:dyDescent="0.2">
      <c r="A1480" s="301"/>
      <c r="B1480" s="300"/>
      <c r="C1480" s="305" t="str">
        <f>IF(ISBLANK($J$1506),"",IF(ISBLANK($L$1506),"",IF(Dez!$E49&gt;=$J$1506,IF(Dez!$E49&lt;=$L$1506,IF(ISBLANK(Dez!G49),"",Dez!G49),""),"")))</f>
        <v/>
      </c>
      <c r="D1480" s="305"/>
      <c r="E1480" s="305" t="str">
        <f>IF(ISBLANK($J$1506),"",IF(ISBLANK($L$1506),"",IF(Dez!$E49&gt;=$J$1506,IF(Dez!$E49&lt;=$L$1506,IF(ISBLANK(Dez!R49),"",Dez!R49),""),"")))</f>
        <v/>
      </c>
      <c r="F1480" s="307" t="str">
        <f>IF(ISBLANK($J$1506),"",IF(ISBLANK($L$1506),"",IF(Dez!$E49&gt;=$J$1506,IF(Dez!$E49&lt;=$L$1506,IF(ISBLANK(Dez!S49),"",Dez!S49),""),"")))</f>
        <v/>
      </c>
      <c r="G1480" s="308" t="str">
        <f t="shared" si="94"/>
        <v/>
      </c>
      <c r="H1480" s="309" t="str">
        <f t="shared" si="95"/>
        <v/>
      </c>
      <c r="I1480" s="310" t="str">
        <f>IF(ISBLANK($J$1506),"",IF(ISBLANK($L$1506),"",IF(Dez!$E49&gt;=$J$1506,IF(Dez!$E49&lt;=$L$1506,COUNTIF(Dez!L49:L49,"&gt;=0"),""),"")))</f>
        <v/>
      </c>
      <c r="J1480" s="300"/>
      <c r="K1480" s="300"/>
      <c r="L1480" s="300"/>
      <c r="M1480" s="302"/>
    </row>
    <row r="1481" spans="1:13" ht="9.9499999999999993" hidden="1" customHeight="1" x14ac:dyDescent="0.2">
      <c r="A1481" s="301"/>
      <c r="B1481" s="300"/>
      <c r="C1481" s="305" t="str">
        <f>IF(ISBLANK($J$1506),"",IF(ISBLANK($L$1506),"",IF(Dez!$E50&gt;=$J$1506,IF(Dez!$E50&lt;=$L$1506,IF(ISBLANK(Dez!G50),"",Dez!G50),""),"")))</f>
        <v/>
      </c>
      <c r="D1481" s="305"/>
      <c r="E1481" s="305" t="str">
        <f>IF(ISBLANK($J$1506),"",IF(ISBLANK($L$1506),"",IF(Dez!$E50&gt;=$J$1506,IF(Dez!$E50&lt;=$L$1506,IF(ISBLANK(Dez!R50),"",Dez!R50),""),"")))</f>
        <v/>
      </c>
      <c r="F1481" s="307" t="str">
        <f>IF(ISBLANK($J$1506),"",IF(ISBLANK($L$1506),"",IF(Dez!$E50&gt;=$J$1506,IF(Dez!$E50&lt;=$L$1506,IF(ISBLANK(Dez!S50),"",Dez!S50),""),"")))</f>
        <v/>
      </c>
      <c r="G1481" s="308" t="str">
        <f t="shared" si="94"/>
        <v/>
      </c>
      <c r="H1481" s="309" t="str">
        <f t="shared" si="95"/>
        <v/>
      </c>
      <c r="I1481" s="310" t="str">
        <f>IF(ISBLANK($J$1506),"",IF(ISBLANK($L$1506),"",IF(Dez!$E50&gt;=$J$1506,IF(Dez!$E50&lt;=$L$1506,COUNTIF(Dez!L50:L50,"&gt;=0"),""),"")))</f>
        <v/>
      </c>
      <c r="J1481" s="300"/>
      <c r="K1481" s="300"/>
      <c r="L1481" s="300"/>
      <c r="M1481" s="302"/>
    </row>
    <row r="1482" spans="1:13" ht="9.9499999999999993" hidden="1" customHeight="1" x14ac:dyDescent="0.2">
      <c r="A1482" s="301"/>
      <c r="B1482" s="300"/>
      <c r="C1482" s="305" t="str">
        <f>IF(ISBLANK($J$1506),"",IF(ISBLANK($L$1506),"",IF(Dez!$E51&gt;=$J$1506,IF(Dez!$E51&lt;=$L$1506,IF(ISBLANK(Dez!G51),"",Dez!G51),""),"")))</f>
        <v/>
      </c>
      <c r="D1482" s="305"/>
      <c r="E1482" s="305" t="str">
        <f>IF(ISBLANK($J$1506),"",IF(ISBLANK($L$1506),"",IF(Dez!$E51&gt;=$J$1506,IF(Dez!$E51&lt;=$L$1506,IF(ISBLANK(Dez!R51),"",Dez!R51),""),"")))</f>
        <v/>
      </c>
      <c r="F1482" s="307" t="str">
        <f>IF(ISBLANK($J$1506),"",IF(ISBLANK($L$1506),"",IF(Dez!$E51&gt;=$J$1506,IF(Dez!$E51&lt;=$L$1506,IF(ISBLANK(Dez!S51),"",Dez!S51),""),"")))</f>
        <v/>
      </c>
      <c r="G1482" s="308" t="str">
        <f t="shared" si="94"/>
        <v/>
      </c>
      <c r="H1482" s="309" t="str">
        <f t="shared" si="95"/>
        <v/>
      </c>
      <c r="I1482" s="310" t="str">
        <f>IF(ISBLANK($J$1506),"",IF(ISBLANK($L$1506),"",IF(Dez!$E51&gt;=$J$1506,IF(Dez!$E51&lt;=$L$1506,COUNTIF(Dez!L51:L51,"&gt;=0"),""),"")))</f>
        <v/>
      </c>
      <c r="J1482" s="300"/>
      <c r="K1482" s="300"/>
      <c r="L1482" s="300"/>
      <c r="M1482" s="302"/>
    </row>
    <row r="1483" spans="1:13" ht="9.9499999999999993" hidden="1" customHeight="1" x14ac:dyDescent="0.2">
      <c r="A1483" s="301"/>
      <c r="B1483" s="300"/>
      <c r="C1483" s="305" t="str">
        <f>IF(ISBLANK($J$1506),"",IF(ISBLANK($L$1506),"",IF(Dez!$E52&gt;=$J$1506,IF(Dez!$E52&lt;=$L$1506,IF(ISBLANK(Dez!G52),"",Dez!G52),""),"")))</f>
        <v/>
      </c>
      <c r="D1483" s="305"/>
      <c r="E1483" s="305" t="str">
        <f>IF(ISBLANK($J$1506),"",IF(ISBLANK($L$1506),"",IF(Dez!$E52&gt;=$J$1506,IF(Dez!$E52&lt;=$L$1506,IF(ISBLANK(Dez!R52),"",Dez!R52),""),"")))</f>
        <v/>
      </c>
      <c r="F1483" s="307" t="str">
        <f>IF(ISBLANK($J$1506),"",IF(ISBLANK($L$1506),"",IF(Dez!$E52&gt;=$J$1506,IF(Dez!$E52&lt;=$L$1506,IF(ISBLANK(Dez!S52),"",Dez!S52),""),"")))</f>
        <v/>
      </c>
      <c r="G1483" s="308" t="str">
        <f t="shared" si="94"/>
        <v/>
      </c>
      <c r="H1483" s="309" t="str">
        <f t="shared" si="95"/>
        <v/>
      </c>
      <c r="I1483" s="310" t="str">
        <f>IF(ISBLANK($J$1506),"",IF(ISBLANK($L$1506),"",IF(Dez!$E52&gt;=$J$1506,IF(Dez!$E52&lt;=$L$1506,COUNTIF(Dez!L52:L52,"&gt;=0"),""),"")))</f>
        <v/>
      </c>
      <c r="J1483" s="300"/>
      <c r="K1483" s="300"/>
      <c r="L1483" s="300"/>
      <c r="M1483" s="302"/>
    </row>
    <row r="1484" spans="1:13" ht="9.9499999999999993" hidden="1" customHeight="1" x14ac:dyDescent="0.2">
      <c r="A1484" s="301"/>
      <c r="B1484" s="300"/>
      <c r="C1484" s="305" t="str">
        <f>IF(ISBLANK($J$1506),"",IF(ISBLANK($L$1506),"",IF(Dez!$E53&gt;=$J$1506,IF(Dez!$E53&lt;=$L$1506,IF(ISBLANK(Dez!G53),"",Dez!G53),""),"")))</f>
        <v/>
      </c>
      <c r="D1484" s="305"/>
      <c r="E1484" s="305" t="str">
        <f>IF(ISBLANK($J$1506),"",IF(ISBLANK($L$1506),"",IF(Dez!$E53&gt;=$J$1506,IF(Dez!$E53&lt;=$L$1506,IF(ISBLANK(Dez!R53),"",Dez!R53),""),"")))</f>
        <v/>
      </c>
      <c r="F1484" s="307" t="str">
        <f>IF(ISBLANK($J$1506),"",IF(ISBLANK($L$1506),"",IF(Dez!$E53&gt;=$J$1506,IF(Dez!$E53&lt;=$L$1506,IF(ISBLANK(Dez!S53),"",Dez!S53),""),"")))</f>
        <v/>
      </c>
      <c r="G1484" s="308" t="str">
        <f t="shared" si="94"/>
        <v/>
      </c>
      <c r="H1484" s="309" t="str">
        <f t="shared" si="95"/>
        <v/>
      </c>
      <c r="I1484" s="310" t="str">
        <f>IF(ISBLANK($J$1506),"",IF(ISBLANK($L$1506),"",IF(Dez!$E53&gt;=$J$1506,IF(Dez!$E53&lt;=$L$1506,COUNTIF(Dez!L53:L53,"&gt;=0"),""),"")))</f>
        <v/>
      </c>
      <c r="J1484" s="300"/>
      <c r="K1484" s="300"/>
      <c r="L1484" s="300"/>
      <c r="M1484" s="302"/>
    </row>
    <row r="1485" spans="1:13" ht="9.9499999999999993" hidden="1" customHeight="1" x14ac:dyDescent="0.2">
      <c r="A1485" s="301"/>
      <c r="B1485" s="300"/>
      <c r="C1485" s="305" t="str">
        <f>IF(ISBLANK($J$1506),"",IF(ISBLANK($L$1506),"",IF(Dez!$E54&gt;=$J$1506,IF(Dez!$E54&lt;=$L$1506,IF(ISBLANK(Dez!G54),"",Dez!G54),""),"")))</f>
        <v/>
      </c>
      <c r="D1485" s="305"/>
      <c r="E1485" s="305" t="str">
        <f>IF(ISBLANK($J$1506),"",IF(ISBLANK($L$1506),"",IF(Dez!$E54&gt;=$J$1506,IF(Dez!$E54&lt;=$L$1506,IF(ISBLANK(Dez!R54),"",Dez!R54),""),"")))</f>
        <v/>
      </c>
      <c r="F1485" s="307" t="str">
        <f>IF(ISBLANK($J$1506),"",IF(ISBLANK($L$1506),"",IF(Dez!$E54&gt;=$J$1506,IF(Dez!$E54&lt;=$L$1506,IF(ISBLANK(Dez!S54),"",Dez!S54),""),"")))</f>
        <v/>
      </c>
      <c r="G1485" s="308" t="str">
        <f t="shared" si="94"/>
        <v/>
      </c>
      <c r="H1485" s="309" t="str">
        <f t="shared" si="95"/>
        <v/>
      </c>
      <c r="I1485" s="310" t="str">
        <f>IF(ISBLANK($J$1506),"",IF(ISBLANK($L$1506),"",IF(Dez!$E54&gt;=$J$1506,IF(Dez!$E54&lt;=$L$1506,COUNTIF(Dez!L54:L54,"&gt;=0"),""),"")))</f>
        <v/>
      </c>
      <c r="J1485" s="300"/>
      <c r="K1485" s="300"/>
      <c r="L1485" s="300"/>
      <c r="M1485" s="302"/>
    </row>
    <row r="1486" spans="1:13" ht="9.9499999999999993" hidden="1" customHeight="1" x14ac:dyDescent="0.2">
      <c r="A1486" s="301"/>
      <c r="B1486" s="300"/>
      <c r="C1486" s="305" t="str">
        <f>IF(ISBLANK($J$1506),"",IF(ISBLANK($L$1506),"",IF(Dez!$E55&gt;=$J$1506,IF(Dez!$E55&lt;=$L$1506,IF(ISBLANK(Dez!G55),"",Dez!G55),""),"")))</f>
        <v/>
      </c>
      <c r="D1486" s="305"/>
      <c r="E1486" s="305" t="str">
        <f>IF(ISBLANK($J$1506),"",IF(ISBLANK($L$1506),"",IF(Dez!$E55&gt;=$J$1506,IF(Dez!$E55&lt;=$L$1506,IF(ISBLANK(Dez!R55),"",Dez!R55),""),"")))</f>
        <v/>
      </c>
      <c r="F1486" s="307" t="str">
        <f>IF(ISBLANK($J$1506),"",IF(ISBLANK($L$1506),"",IF(Dez!$E55&gt;=$J$1506,IF(Dez!$E55&lt;=$L$1506,IF(ISBLANK(Dez!S55),"",Dez!S55),""),"")))</f>
        <v/>
      </c>
      <c r="G1486" s="308" t="str">
        <f t="shared" si="94"/>
        <v/>
      </c>
      <c r="H1486" s="309" t="str">
        <f t="shared" si="95"/>
        <v/>
      </c>
      <c r="I1486" s="310" t="str">
        <f>IF(ISBLANK($J$1506),"",IF(ISBLANK($L$1506),"",IF(Dez!$E55&gt;=$J$1506,IF(Dez!$E55&lt;=$L$1506,COUNTIF(Dez!L55:L55,"&gt;=0"),""),"")))</f>
        <v/>
      </c>
      <c r="J1486" s="300"/>
      <c r="K1486" s="300"/>
      <c r="L1486" s="300"/>
      <c r="M1486" s="302"/>
    </row>
    <row r="1487" spans="1:13" ht="9.9499999999999993" hidden="1" customHeight="1" x14ac:dyDescent="0.2">
      <c r="A1487" s="301"/>
      <c r="B1487" s="300"/>
      <c r="C1487" s="305" t="str">
        <f>IF(ISBLANK($J$1506),"",IF(ISBLANK($L$1506),"",IF(Dez!$E56&gt;=$J$1506,IF(Dez!$E56&lt;=$L$1506,IF(ISBLANK(Dez!G56),"",Dez!G56),""),"")))</f>
        <v/>
      </c>
      <c r="D1487" s="305"/>
      <c r="E1487" s="305" t="str">
        <f>IF(ISBLANK($J$1506),"",IF(ISBLANK($L$1506),"",IF(Dez!$E56&gt;=$J$1506,IF(Dez!$E56&lt;=$L$1506,IF(ISBLANK(Dez!R56),"",Dez!R56),""),"")))</f>
        <v/>
      </c>
      <c r="F1487" s="307" t="str">
        <f>IF(ISBLANK($J$1506),"",IF(ISBLANK($L$1506),"",IF(Dez!$E56&gt;=$J$1506,IF(Dez!$E56&lt;=$L$1506,IF(ISBLANK(Dez!S56),"",Dez!S56),""),"")))</f>
        <v/>
      </c>
      <c r="G1487" s="308" t="str">
        <f t="shared" si="94"/>
        <v/>
      </c>
      <c r="H1487" s="309" t="str">
        <f t="shared" si="95"/>
        <v/>
      </c>
      <c r="I1487" s="310" t="str">
        <f>IF(ISBLANK($J$1506),"",IF(ISBLANK($L$1506),"",IF(Dez!$E56&gt;=$J$1506,IF(Dez!$E56&lt;=$L$1506,COUNTIF(Dez!L56:L56,"&gt;=0"),""),"")))</f>
        <v/>
      </c>
      <c r="J1487" s="300"/>
      <c r="K1487" s="300"/>
      <c r="L1487" s="300"/>
      <c r="M1487" s="302"/>
    </row>
    <row r="1488" spans="1:13" ht="9.9499999999999993" hidden="1" customHeight="1" x14ac:dyDescent="0.2">
      <c r="A1488" s="301"/>
      <c r="B1488" s="300"/>
      <c r="C1488" s="305" t="str">
        <f>IF(ISBLANK($J$1506),"",IF(ISBLANK($L$1506),"",IF(Dez!$E57&gt;=$J$1506,IF(Dez!$E57&lt;=$L$1506,IF(ISBLANK(Dez!G57),"",Dez!G57),""),"")))</f>
        <v/>
      </c>
      <c r="D1488" s="305"/>
      <c r="E1488" s="305" t="str">
        <f>IF(ISBLANK($J$1506),"",IF(ISBLANK($L$1506),"",IF(Dez!$E57&gt;=$J$1506,IF(Dez!$E57&lt;=$L$1506,IF(ISBLANK(Dez!R57),"",Dez!R57),""),"")))</f>
        <v/>
      </c>
      <c r="F1488" s="307" t="str">
        <f>IF(ISBLANK($J$1506),"",IF(ISBLANK($L$1506),"",IF(Dez!$E57&gt;=$J$1506,IF(Dez!$E57&lt;=$L$1506,IF(ISBLANK(Dez!S57),"",Dez!S57),""),"")))</f>
        <v/>
      </c>
      <c r="G1488" s="308" t="str">
        <f t="shared" si="94"/>
        <v/>
      </c>
      <c r="H1488" s="309" t="str">
        <f t="shared" si="95"/>
        <v/>
      </c>
      <c r="I1488" s="310" t="str">
        <f>IF(ISBLANK($J$1506),"",IF(ISBLANK($L$1506),"",IF(Dez!$E57&gt;=$J$1506,IF(Dez!$E57&lt;=$L$1506,COUNTIF(Dez!L57:L57,"&gt;=0"),""),"")))</f>
        <v/>
      </c>
      <c r="J1488" s="300"/>
      <c r="K1488" s="300"/>
      <c r="L1488" s="300"/>
      <c r="M1488" s="302"/>
    </row>
    <row r="1489" spans="1:13" ht="9.9499999999999993" hidden="1" customHeight="1" x14ac:dyDescent="0.2">
      <c r="A1489" s="301"/>
      <c r="B1489" s="300"/>
      <c r="C1489" s="305" t="str">
        <f>IF(ISBLANK($J$1506),"",IF(ISBLANK($L$1506),"",IF(Dez!$E58&gt;=$J$1506,IF(Dez!$E58&lt;=$L$1506,IF(ISBLANK(Dez!G58),"",Dez!G58),""),"")))</f>
        <v/>
      </c>
      <c r="D1489" s="305"/>
      <c r="E1489" s="305" t="str">
        <f>IF(ISBLANK($J$1506),"",IF(ISBLANK($L$1506),"",IF(Dez!$E58&gt;=$J$1506,IF(Dez!$E58&lt;=$L$1506,IF(ISBLANK(Dez!R58),"",Dez!R58),""),"")))</f>
        <v/>
      </c>
      <c r="F1489" s="307" t="str">
        <f>IF(ISBLANK($J$1506),"",IF(ISBLANK($L$1506),"",IF(Dez!$E58&gt;=$J$1506,IF(Dez!$E58&lt;=$L$1506,IF(ISBLANK(Dez!S58),"",Dez!S58),""),"")))</f>
        <v/>
      </c>
      <c r="G1489" s="308" t="str">
        <f t="shared" si="94"/>
        <v/>
      </c>
      <c r="H1489" s="309" t="str">
        <f t="shared" si="95"/>
        <v/>
      </c>
      <c r="I1489" s="310" t="str">
        <f>IF(ISBLANK($J$1506),"",IF(ISBLANK($L$1506),"",IF(Dez!$E58&gt;=$J$1506,IF(Dez!$E58&lt;=$L$1506,COUNTIF(Dez!L58:L58,"&gt;=0"),""),"")))</f>
        <v/>
      </c>
      <c r="J1489" s="300"/>
      <c r="K1489" s="300"/>
      <c r="L1489" s="300"/>
      <c r="M1489" s="302"/>
    </row>
    <row r="1490" spans="1:13" ht="9.9499999999999993" hidden="1" customHeight="1" x14ac:dyDescent="0.2">
      <c r="A1490" s="301"/>
      <c r="B1490" s="300"/>
      <c r="C1490" s="305" t="str">
        <f>IF(ISBLANK($J$1506),"",IF(ISBLANK($L$1506),"",IF(Dez!$E59&gt;=$J$1506,IF(Dez!$E59&lt;=$L$1506,IF(ISBLANK(Dez!G59),"",Dez!G59),""),"")))</f>
        <v/>
      </c>
      <c r="D1490" s="305"/>
      <c r="E1490" s="305" t="str">
        <f>IF(ISBLANK($J$1506),"",IF(ISBLANK($L$1506),"",IF(Dez!$E59&gt;=$J$1506,IF(Dez!$E59&lt;=$L$1506,IF(ISBLANK(Dez!R59),"",Dez!R59),""),"")))</f>
        <v/>
      </c>
      <c r="F1490" s="307" t="str">
        <f>IF(ISBLANK($J$1506),"",IF(ISBLANK($L$1506),"",IF(Dez!$E59&gt;=$J$1506,IF(Dez!$E59&lt;=$L$1506,IF(ISBLANK(Dez!S59),"",Dez!S59),""),"")))</f>
        <v/>
      </c>
      <c r="G1490" s="308" t="str">
        <f t="shared" si="94"/>
        <v/>
      </c>
      <c r="H1490" s="309" t="str">
        <f t="shared" si="95"/>
        <v/>
      </c>
      <c r="I1490" s="310" t="str">
        <f>IF(ISBLANK($J$1506),"",IF(ISBLANK($L$1506),"",IF(Dez!$E59&gt;=$J$1506,IF(Dez!$E59&lt;=$L$1506,COUNTIF(Dez!L59:L59,"&gt;=0"),""),"")))</f>
        <v/>
      </c>
      <c r="J1490" s="300"/>
      <c r="K1490" s="300"/>
      <c r="L1490" s="300"/>
      <c r="M1490" s="302"/>
    </row>
    <row r="1491" spans="1:13" ht="9.9499999999999993" hidden="1" customHeight="1" x14ac:dyDescent="0.2">
      <c r="A1491" s="301"/>
      <c r="B1491" s="300"/>
      <c r="C1491" s="305" t="str">
        <f>IF(ISBLANK($J$1506),"",IF(ISBLANK($L$1506),"",IF(Dez!$E60&gt;=$J$1506,IF(Dez!$E60&lt;=$L$1506,IF(ISBLANK(Dez!G60),"",Dez!G60),""),"")))</f>
        <v/>
      </c>
      <c r="D1491" s="305"/>
      <c r="E1491" s="305" t="str">
        <f>IF(ISBLANK($J$1506),"",IF(ISBLANK($L$1506),"",IF(Dez!$E60&gt;=$J$1506,IF(Dez!$E60&lt;=$L$1506,IF(ISBLANK(Dez!R60),"",Dez!R60),""),"")))</f>
        <v/>
      </c>
      <c r="F1491" s="307" t="str">
        <f>IF(ISBLANK($J$1506),"",IF(ISBLANK($L$1506),"",IF(Dez!$E60&gt;=$J$1506,IF(Dez!$E60&lt;=$L$1506,IF(ISBLANK(Dez!S60),"",Dez!S60),""),"")))</f>
        <v/>
      </c>
      <c r="G1491" s="308" t="str">
        <f t="shared" si="94"/>
        <v/>
      </c>
      <c r="H1491" s="309" t="str">
        <f t="shared" si="95"/>
        <v/>
      </c>
      <c r="I1491" s="310" t="str">
        <f>IF(ISBLANK($J$1506),"",IF(ISBLANK($L$1506),"",IF(Dez!$E60&gt;=$J$1506,IF(Dez!$E60&lt;=$L$1506,COUNTIF(Dez!L60:L60,"&gt;=0"),""),"")))</f>
        <v/>
      </c>
      <c r="J1491" s="300"/>
      <c r="K1491" s="300"/>
      <c r="L1491" s="300"/>
      <c r="M1491" s="302"/>
    </row>
    <row r="1492" spans="1:13" ht="9.9499999999999993" hidden="1" customHeight="1" x14ac:dyDescent="0.2">
      <c r="A1492" s="301"/>
      <c r="B1492" s="300"/>
      <c r="C1492" s="305" t="str">
        <f>IF(ISBLANK($J$1506),"",IF(ISBLANK($L$1506),"",IF(Dez!$E61&gt;=$J$1506,IF(Dez!$E61&lt;=$L$1506,IF(ISBLANK(Dez!G61),"",Dez!G61),""),"")))</f>
        <v/>
      </c>
      <c r="D1492" s="305"/>
      <c r="E1492" s="305" t="str">
        <f>IF(ISBLANK($J$1506),"",IF(ISBLANK($L$1506),"",IF(Dez!$E61&gt;=$J$1506,IF(Dez!$E61&lt;=$L$1506,IF(ISBLANK(Dez!R61),"",Dez!R61),""),"")))</f>
        <v/>
      </c>
      <c r="F1492" s="307" t="str">
        <f>IF(ISBLANK($J$1506),"",IF(ISBLANK($L$1506),"",IF(Dez!$E61&gt;=$J$1506,IF(Dez!$E61&lt;=$L$1506,IF(ISBLANK(Dez!S61),"",Dez!S61),""),"")))</f>
        <v/>
      </c>
      <c r="G1492" s="308" t="str">
        <f t="shared" si="94"/>
        <v/>
      </c>
      <c r="H1492" s="309" t="str">
        <f t="shared" si="95"/>
        <v/>
      </c>
      <c r="I1492" s="310" t="str">
        <f>IF(ISBLANK($J$1506),"",IF(ISBLANK($L$1506),"",IF(Dez!$E61&gt;=$J$1506,IF(Dez!$E61&lt;=$L$1506,COUNTIF(Dez!L61:L61,"&gt;=0"),""),"")))</f>
        <v/>
      </c>
      <c r="J1492" s="300"/>
      <c r="K1492" s="300"/>
      <c r="L1492" s="300"/>
      <c r="M1492" s="302"/>
    </row>
    <row r="1493" spans="1:13" ht="9.9499999999999993" hidden="1" customHeight="1" x14ac:dyDescent="0.2">
      <c r="A1493" s="301"/>
      <c r="B1493" s="300"/>
      <c r="C1493" s="305" t="str">
        <f>IF(ISBLANK($J$1506),"",IF(ISBLANK($L$1506),"",IF(Dez!$E62&gt;=$J$1506,IF(Dez!$E62&lt;=$L$1506,IF(ISBLANK(Dez!G62),"",Dez!G62),""),"")))</f>
        <v/>
      </c>
      <c r="D1493" s="305"/>
      <c r="E1493" s="305" t="str">
        <f>IF(ISBLANK($J$1506),"",IF(ISBLANK($L$1506),"",IF(Dez!$E62&gt;=$J$1506,IF(Dez!$E62&lt;=$L$1506,IF(ISBLANK(Dez!R62),"",Dez!R62),""),"")))</f>
        <v/>
      </c>
      <c r="F1493" s="307" t="str">
        <f>IF(ISBLANK($J$1506),"",IF(ISBLANK($L$1506),"",IF(Dez!$E62&gt;=$J$1506,IF(Dez!$E62&lt;=$L$1506,IF(ISBLANK(Dez!S62),"",Dez!S62),""),"")))</f>
        <v/>
      </c>
      <c r="G1493" s="308" t="str">
        <f t="shared" si="94"/>
        <v/>
      </c>
      <c r="H1493" s="309" t="str">
        <f t="shared" si="95"/>
        <v/>
      </c>
      <c r="I1493" s="310" t="str">
        <f>IF(ISBLANK($J$1506),"",IF(ISBLANK($L$1506),"",IF(Dez!$E62&gt;=$J$1506,IF(Dez!$E62&lt;=$L$1506,COUNTIF(Dez!L62:L62,"&gt;=0"),""),"")))</f>
        <v/>
      </c>
      <c r="J1493" s="300"/>
      <c r="K1493" s="300"/>
      <c r="L1493" s="300"/>
      <c r="M1493" s="302"/>
    </row>
    <row r="1494" spans="1:13" ht="9.9499999999999993" hidden="1" customHeight="1" x14ac:dyDescent="0.2">
      <c r="A1494" s="301"/>
      <c r="B1494" s="300"/>
      <c r="C1494" s="305" t="str">
        <f>IF(ISBLANK($J$1506),"",IF(ISBLANK($L$1506),"",IF(Dez!$E63&gt;=$J$1506,IF(Dez!$E63&lt;=$L$1506,IF(ISBLANK(Dez!G63),"",Dez!G63),""),"")))</f>
        <v/>
      </c>
      <c r="D1494" s="305"/>
      <c r="E1494" s="305" t="str">
        <f>IF(ISBLANK($J$1506),"",IF(ISBLANK($L$1506),"",IF(Dez!$E63&gt;=$J$1506,IF(Dez!$E63&lt;=$L$1506,IF(ISBLANK(Dez!R63),"",Dez!R63),""),"")))</f>
        <v/>
      </c>
      <c r="F1494" s="307" t="str">
        <f>IF(ISBLANK($J$1506),"",IF(ISBLANK($L$1506),"",IF(Dez!$E63&gt;=$J$1506,IF(Dez!$E63&lt;=$L$1506,IF(ISBLANK(Dez!S63),"",Dez!S63),""),"")))</f>
        <v/>
      </c>
      <c r="G1494" s="308" t="str">
        <f t="shared" si="94"/>
        <v/>
      </c>
      <c r="H1494" s="309" t="str">
        <f t="shared" si="95"/>
        <v/>
      </c>
      <c r="I1494" s="310" t="str">
        <f>IF(ISBLANK($J$1506),"",IF(ISBLANK($L$1506),"",IF(Dez!$E63&gt;=$J$1506,IF(Dez!$E63&lt;=$L$1506,COUNTIF(Dez!L63:L63,"&gt;=0"),""),"")))</f>
        <v/>
      </c>
      <c r="J1494" s="300"/>
      <c r="K1494" s="300"/>
      <c r="L1494" s="300"/>
      <c r="M1494" s="302"/>
    </row>
    <row r="1495" spans="1:13" ht="9.9499999999999993" hidden="1" customHeight="1" x14ac:dyDescent="0.2">
      <c r="A1495" s="301"/>
      <c r="B1495" s="300"/>
      <c r="C1495" s="305" t="str">
        <f>IF(ISBLANK($J$1506),"",IF(ISBLANK($L$1506),"",IF(Dez!$E64&gt;=$J$1506,IF(Dez!$E64&lt;=$L$1506,IF(ISBLANK(Dez!G64),"",Dez!G64),""),"")))</f>
        <v/>
      </c>
      <c r="D1495" s="305"/>
      <c r="E1495" s="305" t="str">
        <f>IF(ISBLANK($J$1506),"",IF(ISBLANK($L$1506),"",IF(Dez!$E64&gt;=$J$1506,IF(Dez!$E64&lt;=$L$1506,IF(ISBLANK(Dez!R64),"",Dez!R64),""),"")))</f>
        <v/>
      </c>
      <c r="F1495" s="307" t="str">
        <f>IF(ISBLANK($J$1506),"",IF(ISBLANK($L$1506),"",IF(Dez!$E64&gt;=$J$1506,IF(Dez!$E64&lt;=$L$1506,IF(ISBLANK(Dez!S64),"",Dez!S64),""),"")))</f>
        <v/>
      </c>
      <c r="G1495" s="308" t="str">
        <f t="shared" si="94"/>
        <v/>
      </c>
      <c r="H1495" s="309" t="str">
        <f t="shared" si="95"/>
        <v/>
      </c>
      <c r="I1495" s="310" t="str">
        <f>IF(ISBLANK($J$1506),"",IF(ISBLANK($L$1506),"",IF(Dez!$E64&gt;=$J$1506,IF(Dez!$E64&lt;=$L$1506,COUNTIF(Dez!L64:L64,"&gt;=0"),""),"")))</f>
        <v/>
      </c>
      <c r="J1495" s="300"/>
      <c r="K1495" s="300"/>
      <c r="L1495" s="300"/>
      <c r="M1495" s="302"/>
    </row>
    <row r="1496" spans="1:13" ht="9.9499999999999993" hidden="1" customHeight="1" x14ac:dyDescent="0.2">
      <c r="A1496" s="301"/>
      <c r="B1496" s="300"/>
      <c r="C1496" s="305" t="str">
        <f>IF(ISBLANK($J$1506),"",IF(ISBLANK($L$1506),"",IF(Dez!$E65&gt;=$J$1506,IF(Dez!$E65&lt;=$L$1506,IF(ISBLANK(Dez!G65),"",Dez!G65),""),"")))</f>
        <v/>
      </c>
      <c r="D1496" s="305"/>
      <c r="E1496" s="305" t="str">
        <f>IF(ISBLANK($J$1506),"",IF(ISBLANK($L$1506),"",IF(Dez!$E65&gt;=$J$1506,IF(Dez!$E65&lt;=$L$1506,IF(ISBLANK(Dez!R65),"",Dez!R65),""),"")))</f>
        <v/>
      </c>
      <c r="F1496" s="307" t="str">
        <f>IF(ISBLANK($J$1506),"",IF(ISBLANK($L$1506),"",IF(Dez!$E65&gt;=$J$1506,IF(Dez!$E65&lt;=$L$1506,IF(ISBLANK(Dez!S65),"",Dez!S65),""),"")))</f>
        <v/>
      </c>
      <c r="G1496" s="308" t="str">
        <f t="shared" si="94"/>
        <v/>
      </c>
      <c r="H1496" s="309" t="str">
        <f t="shared" si="95"/>
        <v/>
      </c>
      <c r="I1496" s="310" t="str">
        <f>IF(ISBLANK($J$1506),"",IF(ISBLANK($L$1506),"",IF(Dez!$E65&gt;=$J$1506,IF(Dez!$E65&lt;=$L$1506,COUNTIF(Dez!L65:L65,"&gt;=0"),""),"")))</f>
        <v/>
      </c>
      <c r="J1496" s="300"/>
      <c r="K1496" s="300"/>
      <c r="L1496" s="300"/>
      <c r="M1496" s="302"/>
    </row>
    <row r="1497" spans="1:13" ht="9.9499999999999993" hidden="1" customHeight="1" x14ac:dyDescent="0.2">
      <c r="A1497" s="301"/>
      <c r="B1497" s="300"/>
      <c r="C1497" s="305" t="str">
        <f>IF(ISBLANK($J$1506),"",IF(ISBLANK($L$1506),"",IF(Dez!$E66&gt;=$J$1506,IF(Dez!$E66&lt;=$L$1506,IF(ISBLANK(Dez!G66),"",Dez!G66),""),"")))</f>
        <v/>
      </c>
      <c r="D1497" s="305"/>
      <c r="E1497" s="305" t="str">
        <f>IF(ISBLANK($J$1506),"",IF(ISBLANK($L$1506),"",IF(Dez!$E66&gt;=$J$1506,IF(Dez!$E66&lt;=$L$1506,IF(ISBLANK(Dez!R66),"",Dez!R66),""),"")))</f>
        <v/>
      </c>
      <c r="F1497" s="307" t="str">
        <f>IF(ISBLANK($J$1506),"",IF(ISBLANK($L$1506),"",IF(Dez!$E66&gt;=$J$1506,IF(Dez!$E66&lt;=$L$1506,IF(ISBLANK(Dez!S66),"",Dez!S66),""),"")))</f>
        <v/>
      </c>
      <c r="G1497" s="308" t="str">
        <f t="shared" si="94"/>
        <v/>
      </c>
      <c r="H1497" s="309" t="str">
        <f t="shared" si="95"/>
        <v/>
      </c>
      <c r="I1497" s="310" t="str">
        <f>IF(ISBLANK($J$1506),"",IF(ISBLANK($L$1506),"",IF(Dez!$E66&gt;=$J$1506,IF(Dez!$E66&lt;=$L$1506,COUNTIF(Dez!L66:L66,"&gt;=0"),""),"")))</f>
        <v/>
      </c>
      <c r="J1497" s="300"/>
      <c r="K1497" s="300"/>
      <c r="L1497" s="300"/>
      <c r="M1497" s="302"/>
    </row>
    <row r="1498" spans="1:13" ht="9.9499999999999993" hidden="1" customHeight="1" x14ac:dyDescent="0.2">
      <c r="A1498" s="301"/>
      <c r="B1498" s="300"/>
      <c r="C1498" s="305" t="str">
        <f>IF(ISBLANK($J$1506),"",IF(ISBLANK($L$1506),"",IF(Dez!$E67&gt;=$J$1506,IF(Dez!$E67&lt;=$L$1506,IF(ISBLANK(Dez!G67),"",Dez!G67),""),"")))</f>
        <v/>
      </c>
      <c r="D1498" s="305"/>
      <c r="E1498" s="305" t="str">
        <f>IF(ISBLANK($J$1506),"",IF(ISBLANK($L$1506),"",IF(Dez!$E67&gt;=$J$1506,IF(Dez!$E67&lt;=$L$1506,IF(ISBLANK(Dez!R67),"",Dez!R67),""),"")))</f>
        <v/>
      </c>
      <c r="F1498" s="307" t="str">
        <f>IF(ISBLANK($J$1506),"",IF(ISBLANK($L$1506),"",IF(Dez!$E67&gt;=$J$1506,IF(Dez!$E67&lt;=$L$1506,IF(ISBLANK(Dez!S67),"",Dez!S67),""),"")))</f>
        <v/>
      </c>
      <c r="G1498" s="308" t="str">
        <f t="shared" si="94"/>
        <v/>
      </c>
      <c r="H1498" s="309" t="str">
        <f t="shared" si="95"/>
        <v/>
      </c>
      <c r="I1498" s="310" t="str">
        <f>IF(ISBLANK($J$1506),"",IF(ISBLANK($L$1506),"",IF(Dez!$E67&gt;=$J$1506,IF(Dez!$E67&lt;=$L$1506,COUNTIF(Dez!L67:L67,"&gt;=0"),""),"")))</f>
        <v/>
      </c>
      <c r="J1498" s="300"/>
      <c r="K1498" s="300"/>
      <c r="L1498" s="300"/>
      <c r="M1498" s="302"/>
    </row>
    <row r="1499" spans="1:13" ht="9.9499999999999993" hidden="1" customHeight="1" x14ac:dyDescent="0.2">
      <c r="A1499" s="301"/>
      <c r="B1499" s="300"/>
      <c r="C1499" s="305" t="str">
        <f>IF(ISBLANK($J$1506),"",IF(ISBLANK($L$1506),"",IF(Dez!$E68&gt;=$J$1506,IF(Dez!$E68&lt;=$L$1506,IF(ISBLANK(Dez!G68),"",Dez!G68),""),"")))</f>
        <v/>
      </c>
      <c r="D1499" s="305"/>
      <c r="E1499" s="305" t="str">
        <f>IF(ISBLANK($J$1506),"",IF(ISBLANK($L$1506),"",IF(Dez!$E68&gt;=$J$1506,IF(Dez!$E68&lt;=$L$1506,IF(ISBLANK(Dez!R68),"",Dez!R68),""),"")))</f>
        <v/>
      </c>
      <c r="F1499" s="307" t="str">
        <f>IF(ISBLANK($J$1506),"",IF(ISBLANK($L$1506),"",IF(Dez!$E68&gt;=$J$1506,IF(Dez!$E68&lt;=$L$1506,IF(ISBLANK(Dez!S68),"",Dez!S68),""),"")))</f>
        <v/>
      </c>
      <c r="G1499" s="308" t="str">
        <f t="shared" si="94"/>
        <v/>
      </c>
      <c r="H1499" s="309" t="str">
        <f t="shared" si="95"/>
        <v/>
      </c>
      <c r="I1499" s="310" t="str">
        <f>IF(ISBLANK($J$1506),"",IF(ISBLANK($L$1506),"",IF(Dez!$E68&gt;=$J$1506,IF(Dez!$E68&lt;=$L$1506,COUNTIF(Dez!L68:L68,"&gt;=0"),""),"")))</f>
        <v/>
      </c>
      <c r="J1499" s="300"/>
      <c r="K1499" s="300"/>
      <c r="L1499" s="300"/>
      <c r="M1499" s="302"/>
    </row>
    <row r="1500" spans="1:13" ht="9.9499999999999993" hidden="1" customHeight="1" x14ac:dyDescent="0.2">
      <c r="A1500" s="301"/>
      <c r="B1500" s="300"/>
      <c r="C1500" s="305" t="str">
        <f>IF(ISBLANK($J$1506),"",IF(ISBLANK($L$1506),"",IF(Dez!$E69&gt;=$J$1506,IF(Dez!$E69&lt;=$L$1506,IF(ISBLANK(Dez!G69),"",Dez!G69),""),"")))</f>
        <v/>
      </c>
      <c r="D1500" s="305"/>
      <c r="E1500" s="305" t="str">
        <f>IF(ISBLANK($J$1506),"",IF(ISBLANK($L$1506),"",IF(Dez!$E69&gt;=$J$1506,IF(Dez!$E69&lt;=$L$1506,IF(ISBLANK(Dez!R69),"",Dez!R69),""),"")))</f>
        <v/>
      </c>
      <c r="F1500" s="307" t="str">
        <f>IF(ISBLANK($J$1506),"",IF(ISBLANK($L$1506),"",IF(Dez!$E69&gt;=$J$1506,IF(Dez!$E69&lt;=$L$1506,IF(ISBLANK(Dez!S69),"",Dez!S69),""),"")))</f>
        <v/>
      </c>
      <c r="G1500" s="308" t="str">
        <f t="shared" si="94"/>
        <v/>
      </c>
      <c r="H1500" s="309" t="str">
        <f t="shared" si="95"/>
        <v/>
      </c>
      <c r="I1500" s="310" t="str">
        <f>IF(ISBLANK($J$1506),"",IF(ISBLANK($L$1506),"",IF(Dez!$E69&gt;=$J$1506,IF(Dez!$E69&lt;=$L$1506,COUNTIF(Dez!L69:L69,"&gt;=0"),""),"")))</f>
        <v/>
      </c>
      <c r="J1500" s="300"/>
      <c r="K1500" s="300"/>
      <c r="L1500" s="300"/>
      <c r="M1500" s="302"/>
    </row>
    <row r="1501" spans="1:13" ht="9.9499999999999993" hidden="1" customHeight="1" x14ac:dyDescent="0.2">
      <c r="A1501" s="301"/>
      <c r="B1501" s="300"/>
      <c r="C1501" s="305" t="str">
        <f>IF(ISBLANK($J$1506),"",IF(ISBLANK($L$1506),"",IF(Dez!$E70&gt;=$J$1506,IF(Dez!$E70&lt;=$L$1506,IF(ISBLANK(Dez!G70),"",Dez!G70),""),"")))</f>
        <v/>
      </c>
      <c r="D1501" s="305"/>
      <c r="E1501" s="305" t="str">
        <f>IF(ISBLANK($J$1506),"",IF(ISBLANK($L$1506),"",IF(Dez!$E70&gt;=$J$1506,IF(Dez!$E70&lt;=$L$1506,IF(ISBLANK(Dez!R70),"",Dez!R70),""),"")))</f>
        <v/>
      </c>
      <c r="F1501" s="307" t="str">
        <f>IF(ISBLANK($J$1506),"",IF(ISBLANK($L$1506),"",IF(Dez!$E70&gt;=$J$1506,IF(Dez!$E70&lt;=$L$1506,IF(ISBLANK(Dez!S70),"",Dez!S70),""),"")))</f>
        <v/>
      </c>
      <c r="G1501" s="308" t="str">
        <f t="shared" si="94"/>
        <v/>
      </c>
      <c r="H1501" s="309" t="str">
        <f t="shared" si="95"/>
        <v/>
      </c>
      <c r="I1501" s="310" t="str">
        <f>IF(ISBLANK($J$1506),"",IF(ISBLANK($L$1506),"",IF(Dez!$E70&gt;=$J$1506,IF(Dez!$E70&lt;=$L$1506,COUNTIF(Dez!L70:L70,"&gt;=0"),""),"")))</f>
        <v/>
      </c>
      <c r="J1501" s="300"/>
      <c r="K1501" s="300"/>
      <c r="L1501" s="300"/>
      <c r="M1501" s="302"/>
    </row>
    <row r="1502" spans="1:13" ht="9.9499999999999993" hidden="1" customHeight="1" x14ac:dyDescent="0.2">
      <c r="A1502" s="301"/>
      <c r="B1502" s="300"/>
      <c r="C1502" s="305" t="str">
        <f>IF(ISBLANK($J$1506),"",IF(ISBLANK($L$1506),"",IF(Dez!$E71&gt;=$J$1506,IF(Dez!$E71&lt;=$L$1506,IF(ISBLANK(Dez!G71),"",Dez!G71),""),"")))</f>
        <v/>
      </c>
      <c r="D1502" s="305"/>
      <c r="E1502" s="305" t="str">
        <f>IF(ISBLANK($J$1506),"",IF(ISBLANK($L$1506),"",IF(Dez!$E71&gt;=$J$1506,IF(Dez!$E71&lt;=$L$1506,IF(ISBLANK(Dez!R71),"",Dez!R71),""),"")))</f>
        <v/>
      </c>
      <c r="F1502" s="307" t="str">
        <f>IF(ISBLANK($J$1506),"",IF(ISBLANK($L$1506),"",IF(Dez!$E71&gt;=$J$1506,IF(Dez!$E71&lt;=$L$1506,IF(ISBLANK(Dez!S71),"",Dez!S71),""),"")))</f>
        <v/>
      </c>
      <c r="G1502" s="308" t="str">
        <f t="shared" si="94"/>
        <v/>
      </c>
      <c r="H1502" s="309" t="str">
        <f t="shared" si="95"/>
        <v/>
      </c>
      <c r="I1502" s="310" t="str">
        <f>IF(ISBLANK($J$1506),"",IF(ISBLANK($L$1506),"",IF(Dez!$E71&gt;=$J$1506,IF(Dez!$E71&lt;=$L$1506,COUNTIF(Dez!L71:L71,"&gt;=0"),""),"")))</f>
        <v/>
      </c>
      <c r="J1502" s="300"/>
      <c r="K1502" s="300"/>
      <c r="L1502" s="300"/>
      <c r="M1502" s="302"/>
    </row>
    <row r="1503" spans="1:13" ht="9.9499999999999993" hidden="1" customHeight="1" x14ac:dyDescent="0.2">
      <c r="A1503" s="301"/>
      <c r="B1503" s="300"/>
      <c r="C1503" s="305" t="str">
        <f>IF(ISBLANK($J$1506),"",IF(ISBLANK($L$1506),"",IF(Dez!$E72&gt;=$J$1506,IF(Dez!$E72&lt;=$L$1506,IF(ISBLANK(Dez!G72),"",Dez!G72),""),"")))</f>
        <v/>
      </c>
      <c r="D1503" s="305"/>
      <c r="E1503" s="305" t="str">
        <f>IF(ISBLANK($J$1506),"",IF(ISBLANK($L$1506),"",IF(Dez!$E72&gt;=$J$1506,IF(Dez!$E72&lt;=$L$1506,IF(ISBLANK(Dez!R72),"",Dez!R72),""),"")))</f>
        <v/>
      </c>
      <c r="F1503" s="307" t="str">
        <f>IF(ISBLANK($J$1506),"",IF(ISBLANK($L$1506),"",IF(Dez!$E72&gt;=$J$1506,IF(Dez!$E72&lt;=$L$1506,IF(ISBLANK(Dez!S72),"",Dez!S72),""),"")))</f>
        <v/>
      </c>
      <c r="G1503" s="308" t="str">
        <f t="shared" si="94"/>
        <v/>
      </c>
      <c r="H1503" s="309" t="str">
        <f t="shared" si="95"/>
        <v/>
      </c>
      <c r="I1503" s="310" t="str">
        <f>IF(ISBLANK($J$1506),"",IF(ISBLANK($L$1506),"",IF(Dez!$E72&gt;=$J$1506,IF(Dez!$E72&lt;=$L$1506,COUNTIF(Dez!L72:L72,"&gt;=0"),""),"")))</f>
        <v/>
      </c>
      <c r="J1503" s="300"/>
      <c r="K1503" s="300"/>
      <c r="L1503" s="300"/>
      <c r="M1503" s="302"/>
    </row>
    <row r="1504" spans="1:13" ht="9.9499999999999993" hidden="1" customHeight="1" x14ac:dyDescent="0.2">
      <c r="A1504" s="301"/>
      <c r="B1504" s="300"/>
      <c r="C1504" s="305" t="str">
        <f>IF(ISBLANK($J$1506),"",IF(ISBLANK($L$1506),"",IF(Dez!$E73&gt;=$J$1506,IF(Dez!$E73&lt;=$L$1506,IF(ISBLANK(Dez!G73),"",Dez!G73),""),"")))</f>
        <v/>
      </c>
      <c r="D1504" s="305"/>
      <c r="E1504" s="305" t="str">
        <f>IF(ISBLANK($J$1506),"",IF(ISBLANK($L$1506),"",IF(Dez!$E73&gt;=$J$1506,IF(Dez!$E73&lt;=$L$1506,IF(ISBLANK(Dez!R73),"",Dez!R73),""),"")))</f>
        <v/>
      </c>
      <c r="F1504" s="307" t="str">
        <f>IF(ISBLANK($J$1506),"",IF(ISBLANK($L$1506),"",IF(Dez!$E73&gt;=$J$1506,IF(Dez!$E73&lt;=$L$1506,IF(ISBLANK(Dez!S73),"",Dez!S73),""),"")))</f>
        <v/>
      </c>
      <c r="G1504" s="308" t="str">
        <f t="shared" si="94"/>
        <v/>
      </c>
      <c r="H1504" s="309" t="str">
        <f t="shared" si="95"/>
        <v/>
      </c>
      <c r="I1504" s="310" t="str">
        <f>IF(ISBLANK($J$1506),"",IF(ISBLANK($L$1506),"",IF(Dez!$E73&gt;=$J$1506,IF(Dez!$E73&lt;=$L$1506,COUNTIF(Dez!L73:L73,"&gt;=0"),""),"")))</f>
        <v/>
      </c>
      <c r="J1504" s="300"/>
      <c r="K1504" s="300"/>
      <c r="L1504" s="300"/>
      <c r="M1504" s="302"/>
    </row>
    <row r="1505" spans="1:13" ht="27.95" customHeight="1" x14ac:dyDescent="0.2">
      <c r="A1505" s="794" t="s">
        <v>552</v>
      </c>
      <c r="B1505" s="795"/>
      <c r="C1505" s="795"/>
      <c r="D1505" s="795"/>
      <c r="E1505" s="795"/>
      <c r="F1505" s="795"/>
      <c r="G1505" s="795"/>
      <c r="H1505" s="795"/>
      <c r="I1505" s="795"/>
      <c r="J1505" s="795"/>
      <c r="K1505" s="795"/>
      <c r="L1505" s="795"/>
      <c r="M1505" s="796"/>
    </row>
    <row r="1506" spans="1:13" ht="27.95" customHeight="1" x14ac:dyDescent="0.2">
      <c r="A1506" s="301"/>
      <c r="B1506" s="168" t="s">
        <v>198</v>
      </c>
      <c r="C1506" s="170">
        <v>1</v>
      </c>
      <c r="D1506" s="170">
        <v>1</v>
      </c>
      <c r="E1506" s="169" t="s">
        <v>199</v>
      </c>
      <c r="F1506" s="170">
        <v>31</v>
      </c>
      <c r="G1506" s="170">
        <v>3</v>
      </c>
      <c r="H1506" s="171"/>
      <c r="I1506" s="171" t="s">
        <v>198</v>
      </c>
      <c r="J1506" s="172">
        <f>DATE(Start!$D$26,IF(ISBLANK(D1506),1,D1506),IF(ISBLANK(C1506),1,C1506))</f>
        <v>45658</v>
      </c>
      <c r="K1506" s="171" t="s">
        <v>199</v>
      </c>
      <c r="L1506" s="172">
        <f>DATE(Start!$D$26,IF(ISBLANK(G1506),12,G1506),IF(ISBLANK(F1506),31,F1506))</f>
        <v>45747</v>
      </c>
      <c r="M1506" s="302"/>
    </row>
    <row r="1507" spans="1:13" ht="27.95" customHeight="1" x14ac:dyDescent="0.2">
      <c r="A1507" s="301"/>
      <c r="B1507" s="108" t="s">
        <v>149</v>
      </c>
      <c r="C1507" s="303"/>
      <c r="D1507" s="303"/>
      <c r="E1507" s="109">
        <f>SUM(E761:E1504)</f>
        <v>0</v>
      </c>
      <c r="F1507" s="110">
        <f>SUM(F761:F1504)</f>
        <v>0</v>
      </c>
      <c r="G1507" s="111"/>
      <c r="H1507" s="109"/>
      <c r="I1507" s="112">
        <f>SUM(I761:I1504)</f>
        <v>0</v>
      </c>
      <c r="J1507" s="113" t="str">
        <f>IF(I1507=1,"Lauf","Läufe")</f>
        <v>Läufe</v>
      </c>
      <c r="K1507" s="109"/>
      <c r="L1507" s="114"/>
      <c r="M1507" s="302"/>
    </row>
    <row r="1508" spans="1:13" ht="27.95" customHeight="1" x14ac:dyDescent="0.2">
      <c r="A1508" s="301"/>
      <c r="B1508" s="108" t="s">
        <v>160</v>
      </c>
      <c r="C1508" s="303" t="str">
        <f>IF(ISERROR(HARMEAN(C760:C790,C822:C852,C884:C914,C946:C976,C1008:C1038,C1070:C1100,C1132:C1162,C1194:C1224,C1256:C1286,C1318:C1348,C1380:C1410,C1442:C1472)),"",HARMEAN(C760:C790,C822:C852,C884:C914,C946:C976,C1008:C1038,C1070:C1100,C1132:C1162,C1194:C1224,C1256:C1286,C1318:C1348,C1380:C1410,C1442:C1472))</f>
        <v/>
      </c>
      <c r="D1508" s="303" t="str">
        <f>IF(ISERROR(HARMEAN(D760:D790,D822:D852,D884:D914,D946:D976,D1008:D1038,D1070:D1100,D1132:D1162,D1194:D1224,D1256:D1286,D1318:D1348,D1380:D1410,D1442:D1472)),"",HARMEAN(D760:D790,D822:D852,D884:D914,D946:D976,D1008:D1038,D1070:D1100,D1132:D1162,D1194:D1224,D1256:D1286,D1318:D1348,D1380:D1410,D1442:D1472))</f>
        <v/>
      </c>
      <c r="E1508" s="109"/>
      <c r="F1508" s="110"/>
      <c r="G1508" s="111" t="str">
        <f>IF(F1507=0,"",IF(E1507=0,"",F1507/E1507))</f>
        <v/>
      </c>
      <c r="H1508" s="109" t="str">
        <f>IF(E1507=0,"",IF(F1507=0,"",E1507/F1507/24))</f>
        <v/>
      </c>
      <c r="I1508" s="112"/>
      <c r="J1508" s="115" t="str">
        <f>IF(I1507&gt;0,"durchschnittlich","")</f>
        <v/>
      </c>
      <c r="K1508" s="109" t="str">
        <f>IF(E1507=0,"",IF(I1507=0,"",E1507/I1507))</f>
        <v/>
      </c>
      <c r="L1508" s="114" t="str">
        <f>IF(I1507=0,"","km")</f>
        <v/>
      </c>
      <c r="M1508" s="302"/>
    </row>
    <row r="1509" spans="1:13" ht="27.95" customHeight="1" x14ac:dyDescent="0.2">
      <c r="A1509" s="301"/>
      <c r="B1509" s="108" t="s">
        <v>136</v>
      </c>
      <c r="C1509" s="303">
        <f>MIN(C760:C790,C822:C852,C884:C914,C946:C976,C1008:C1038,C1070:C1100,C1132:C1162,C1194:C1224,C1256:C1286,C1318:C1348,C1380:C1410,C1442:C1472)</f>
        <v>0</v>
      </c>
      <c r="D1509" s="303">
        <f>MIN(D760:D790,D822:D852,D884:D914,D946:D976,D1008:D1038,D1070:D1100,D1132:D1162,D1194:D1224,D1256:D1286,D1318:D1348,D1380:D1410,D1442:D1472)</f>
        <v>0</v>
      </c>
      <c r="E1509" s="109">
        <f>MIN(E761:E1504)</f>
        <v>0</v>
      </c>
      <c r="F1509" s="116">
        <f>MIN(F761:F1504)</f>
        <v>0</v>
      </c>
      <c r="G1509" s="111">
        <f>MIN(G761:G1504)</f>
        <v>0</v>
      </c>
      <c r="H1509" s="109">
        <f>MIN(H761:H1504)</f>
        <v>0</v>
      </c>
      <c r="I1509" s="112"/>
      <c r="J1509" s="115"/>
      <c r="K1509" s="109"/>
      <c r="L1509" s="114"/>
      <c r="M1509" s="302"/>
    </row>
    <row r="1510" spans="1:13" ht="27.95" customHeight="1" x14ac:dyDescent="0.2">
      <c r="A1510" s="301"/>
      <c r="B1510" s="108" t="s">
        <v>137</v>
      </c>
      <c r="C1510" s="303">
        <f>MAX(C760:C790,C822:C852,C884:C914,C946:C976,C1008:C1038,C1070:C1100,C1132:C1162,C1194:C1224,C1256:C1286,C1318:C1348,C1380:C1410,C1442:C1472)</f>
        <v>0</v>
      </c>
      <c r="D1510" s="303">
        <f>MAX(D760:D790,D822:D852,D884:D914,D946:D976,D1008:D1038,D1070:D1100,D1132:D1162,D1194:D1224,D1256:D1286,D1318:D1348,D1380:D1410,D1442:D1472)</f>
        <v>0</v>
      </c>
      <c r="E1510" s="109">
        <f>MAX(E761:E1504)</f>
        <v>0</v>
      </c>
      <c r="F1510" s="116">
        <f>MAX(F761:F1504)</f>
        <v>0</v>
      </c>
      <c r="G1510" s="111">
        <f>MAX(G761:G1504)</f>
        <v>0</v>
      </c>
      <c r="H1510" s="109">
        <f>MAX(H761:H1504)</f>
        <v>0</v>
      </c>
      <c r="I1510" s="112"/>
      <c r="J1510" s="115"/>
      <c r="K1510" s="109"/>
      <c r="L1510" s="114"/>
      <c r="M1510" s="302"/>
    </row>
    <row r="1511" spans="1:13" ht="9.9499999999999993" hidden="1" customHeight="1" x14ac:dyDescent="0.2">
      <c r="A1511" s="301"/>
      <c r="B1511" s="300" t="s">
        <v>123</v>
      </c>
      <c r="C1511" s="305" t="str">
        <f>IF(ISBLANK($J$2257),"",IF(ISBLANK($L$2257),"",IF(Jan!$E9&gt;=$J$2257,IF(Jan!$E9&lt;=$L$2257,IF(ISBLANK(Jan!G9),"",Jan!G9),""),"")))</f>
        <v/>
      </c>
      <c r="D1511" s="305" t="str">
        <f>IF(ISBLANK($J$2257),"",IF(ISBLANK($L$2257),"",IF(Jan!$E9&gt;=$J$2257,IF(Jan!$E9&lt;=$L$2257,IF(ISBLANK(Jan!I9),"",Jan!I9),""),"")))</f>
        <v/>
      </c>
      <c r="E1511" s="305" t="str">
        <f>IF(ISBLANK($J$2257),"",IF(ISBLANK($L$2257),"",IF(Jan!$E9&gt;=$J$2257,IF(Jan!$E9&lt;=$L$2257,IF(ISBLANK(Jan!R9),"",Jan!R9),""),"")))</f>
        <v/>
      </c>
      <c r="F1511" s="307" t="str">
        <f>IF(ISBLANK($J$2257),"",IF(ISBLANK($L$2257),"",IF(Jan!$E9&gt;=$J$2257,IF(Jan!$E9&lt;=$L$2257,IF(ISBLANK(Jan!S9),"",Jan!S9),""),"")))</f>
        <v/>
      </c>
      <c r="G1511" s="308" t="str">
        <f>IF(ISNUMBER(F1511),IF(F1511=0,"",IF(E1511=0,"",F1511/E1511)),"")</f>
        <v/>
      </c>
      <c r="H1511" s="309" t="str">
        <f>IF(ISNUMBER(G1511),IF(G1511=0,"",IF(F1511=0,"",E1511/F1511/24)),"")</f>
        <v/>
      </c>
      <c r="I1511" s="310" t="str">
        <f>IF(ISBLANK($J$2257),"",IF(ISBLANK($L$2257),"",IF(Jan!$E9&gt;=$J$2257,IF(Jan!$E9&lt;=$L$2257,COUNTIF(Jan!L9:L9,"&gt;=0"),""),"")))</f>
        <v/>
      </c>
      <c r="J1511" s="300"/>
      <c r="K1511" s="300"/>
      <c r="L1511" s="300"/>
      <c r="M1511" s="302"/>
    </row>
    <row r="1512" spans="1:13" ht="9.9499999999999993" hidden="1" customHeight="1" x14ac:dyDescent="0.2">
      <c r="A1512" s="301"/>
      <c r="B1512" s="300"/>
      <c r="C1512" s="305" t="str">
        <f>IF(ISBLANK($J$2257),"",IF(ISBLANK($L$2257),"",IF(Jan!$E10&gt;=$J$2257,IF(Jan!$E10&lt;=$L$2257,IF(ISBLANK(Jan!G10),"",Jan!G10),""),"")))</f>
        <v/>
      </c>
      <c r="D1512" s="305" t="str">
        <f>IF(ISBLANK($J$2257),"",IF(ISBLANK($L$2257),"",IF(Jan!$E10&gt;=$J$2257,IF(Jan!$E10&lt;=$L$2257,IF(ISBLANK(Jan!I10),"",Jan!I10),""),"")))</f>
        <v/>
      </c>
      <c r="E1512" s="305" t="str">
        <f>IF(ISBLANK($J$2257),"",IF(ISBLANK($L$2257),"",IF(Jan!$E10&gt;=$J$2257,IF(Jan!$E10&lt;=$L$2257,IF(ISBLANK(Jan!R10),"",Jan!R10),""),"")))</f>
        <v/>
      </c>
      <c r="F1512" s="307" t="str">
        <f>IF(ISBLANK($J$2257),"",IF(ISBLANK($L$2257),"",IF(Jan!$E10&gt;=$J$2257,IF(Jan!$E10&lt;=$L$2257,IF(ISBLANK(Jan!S10),"",Jan!S10),""),"")))</f>
        <v/>
      </c>
      <c r="G1512" s="308" t="str">
        <f t="shared" ref="G1512:G1541" si="96">IF(ISNUMBER(F1512),IF(F1512=0,"",IF(E1512=0,"",F1512/E1512)),"")</f>
        <v/>
      </c>
      <c r="H1512" s="309" t="str">
        <f t="shared" ref="H1512:H1541" si="97">IF(ISNUMBER(G1512),IF(G1512=0,"",IF(F1512=0,"",E1512/F1512/24)),"")</f>
        <v/>
      </c>
      <c r="I1512" s="310" t="str">
        <f>IF(ISBLANK($J$2257),"",IF(ISBLANK($L$2257),"",IF(Jan!$E10&gt;=$J$2257,IF(Jan!$E10&lt;=$L$2257,COUNTIF(Jan!L10:L10,"&gt;=0"),""),"")))</f>
        <v/>
      </c>
      <c r="J1512" s="300"/>
      <c r="K1512" s="300"/>
      <c r="L1512" s="300"/>
      <c r="M1512" s="302"/>
    </row>
    <row r="1513" spans="1:13" ht="9.9499999999999993" hidden="1" customHeight="1" x14ac:dyDescent="0.2">
      <c r="A1513" s="301"/>
      <c r="B1513" s="300"/>
      <c r="C1513" s="305" t="str">
        <f>IF(ISBLANK($J$2257),"",IF(ISBLANK($L$2257),"",IF(Jan!$E11&gt;=$J$2257,IF(Jan!$E11&lt;=$L$2257,IF(ISBLANK(Jan!G11),"",Jan!G11),""),"")))</f>
        <v/>
      </c>
      <c r="D1513" s="305" t="str">
        <f>IF(ISBLANK($J$2257),"",IF(ISBLANK($L$2257),"",IF(Jan!$E11&gt;=$J$2257,IF(Jan!$E11&lt;=$L$2257,IF(ISBLANK(Jan!I11),"",Jan!I11),""),"")))</f>
        <v/>
      </c>
      <c r="E1513" s="305" t="str">
        <f>IF(ISBLANK($J$2257),"",IF(ISBLANK($L$2257),"",IF(Jan!$E11&gt;=$J$2257,IF(Jan!$E11&lt;=$L$2257,IF(ISBLANK(Jan!R11),"",Jan!R11),""),"")))</f>
        <v/>
      </c>
      <c r="F1513" s="307" t="str">
        <f>IF(ISBLANK($J$2257),"",IF(ISBLANK($L$2257),"",IF(Jan!$E11&gt;=$J$2257,IF(Jan!$E11&lt;=$L$2257,IF(ISBLANK(Jan!S11),"",Jan!S11),""),"")))</f>
        <v/>
      </c>
      <c r="G1513" s="308" t="str">
        <f t="shared" si="96"/>
        <v/>
      </c>
      <c r="H1513" s="309" t="str">
        <f t="shared" si="97"/>
        <v/>
      </c>
      <c r="I1513" s="310" t="str">
        <f>IF(ISBLANK($J$2257),"",IF(ISBLANK($L$2257),"",IF(Jan!$E11&gt;=$J$2257,IF(Jan!$E11&lt;=$L$2257,COUNTIF(Jan!L11:L11,"&gt;=0"),""),"")))</f>
        <v/>
      </c>
      <c r="J1513" s="300"/>
      <c r="K1513" s="300"/>
      <c r="L1513" s="300"/>
      <c r="M1513" s="302"/>
    </row>
    <row r="1514" spans="1:13" ht="9.9499999999999993" hidden="1" customHeight="1" x14ac:dyDescent="0.2">
      <c r="A1514" s="301"/>
      <c r="B1514" s="300"/>
      <c r="C1514" s="305" t="str">
        <f>IF(ISBLANK($J$2257),"",IF(ISBLANK($L$2257),"",IF(Jan!$E12&gt;=$J$2257,IF(Jan!$E12&lt;=$L$2257,IF(ISBLANK(Jan!G12),"",Jan!G12),""),"")))</f>
        <v/>
      </c>
      <c r="D1514" s="305" t="str">
        <f>IF(ISBLANK($J$2257),"",IF(ISBLANK($L$2257),"",IF(Jan!$E12&gt;=$J$2257,IF(Jan!$E12&lt;=$L$2257,IF(ISBLANK(Jan!I12),"",Jan!I12),""),"")))</f>
        <v/>
      </c>
      <c r="E1514" s="305" t="str">
        <f>IF(ISBLANK($J$2257),"",IF(ISBLANK($L$2257),"",IF(Jan!$E12&gt;=$J$2257,IF(Jan!$E12&lt;=$L$2257,IF(ISBLANK(Jan!R12),"",Jan!R12),""),"")))</f>
        <v/>
      </c>
      <c r="F1514" s="307" t="str">
        <f>IF(ISBLANK($J$2257),"",IF(ISBLANK($L$2257),"",IF(Jan!$E12&gt;=$J$2257,IF(Jan!$E12&lt;=$L$2257,IF(ISBLANK(Jan!S12),"",Jan!S12),""),"")))</f>
        <v/>
      </c>
      <c r="G1514" s="308" t="str">
        <f t="shared" si="96"/>
        <v/>
      </c>
      <c r="H1514" s="309" t="str">
        <f t="shared" si="97"/>
        <v/>
      </c>
      <c r="I1514" s="310" t="str">
        <f>IF(ISBLANK($J$2257),"",IF(ISBLANK($L$2257),"",IF(Jan!$E12&gt;=$J$2257,IF(Jan!$E12&lt;=$L$2257,COUNTIF(Jan!L12:L12,"&gt;=0"),""),"")))</f>
        <v/>
      </c>
      <c r="J1514" s="300"/>
      <c r="K1514" s="300"/>
      <c r="L1514" s="300"/>
      <c r="M1514" s="302"/>
    </row>
    <row r="1515" spans="1:13" ht="9.9499999999999993" hidden="1" customHeight="1" x14ac:dyDescent="0.2">
      <c r="A1515" s="301"/>
      <c r="B1515" s="300"/>
      <c r="C1515" s="305" t="str">
        <f>IF(ISBLANK($J$2257),"",IF(ISBLANK($L$2257),"",IF(Jan!$E13&gt;=$J$2257,IF(Jan!$E13&lt;=$L$2257,IF(ISBLANK(Jan!G13),"",Jan!G13),""),"")))</f>
        <v/>
      </c>
      <c r="D1515" s="305" t="str">
        <f>IF(ISBLANK($J$2257),"",IF(ISBLANK($L$2257),"",IF(Jan!$E13&gt;=$J$2257,IF(Jan!$E13&lt;=$L$2257,IF(ISBLANK(Jan!I13),"",Jan!I13),""),"")))</f>
        <v/>
      </c>
      <c r="E1515" s="305" t="str">
        <f>IF(ISBLANK($J$2257),"",IF(ISBLANK($L$2257),"",IF(Jan!$E13&gt;=$J$2257,IF(Jan!$E13&lt;=$L$2257,IF(ISBLANK(Jan!R13),"",Jan!R13),""),"")))</f>
        <v/>
      </c>
      <c r="F1515" s="307" t="str">
        <f>IF(ISBLANK($J$2257),"",IF(ISBLANK($L$2257),"",IF(Jan!$E13&gt;=$J$2257,IF(Jan!$E13&lt;=$L$2257,IF(ISBLANK(Jan!S13),"",Jan!S13),""),"")))</f>
        <v/>
      </c>
      <c r="G1515" s="308" t="str">
        <f t="shared" si="96"/>
        <v/>
      </c>
      <c r="H1515" s="309" t="str">
        <f t="shared" si="97"/>
        <v/>
      </c>
      <c r="I1515" s="310" t="str">
        <f>IF(ISBLANK($J$2257),"",IF(ISBLANK($L$2257),"",IF(Jan!$E13&gt;=$J$2257,IF(Jan!$E13&lt;=$L$2257,COUNTIF(Jan!L13:L13,"&gt;=0"),""),"")))</f>
        <v/>
      </c>
      <c r="J1515" s="300"/>
      <c r="K1515" s="300"/>
      <c r="L1515" s="300"/>
      <c r="M1515" s="302"/>
    </row>
    <row r="1516" spans="1:13" ht="9.9499999999999993" hidden="1" customHeight="1" x14ac:dyDescent="0.2">
      <c r="A1516" s="301"/>
      <c r="B1516" s="300"/>
      <c r="C1516" s="305" t="str">
        <f>IF(ISBLANK($J$2257),"",IF(ISBLANK($L$2257),"",IF(Jan!$E14&gt;=$J$2257,IF(Jan!$E14&lt;=$L$2257,IF(ISBLANK(Jan!G14),"",Jan!G14),""),"")))</f>
        <v/>
      </c>
      <c r="D1516" s="305" t="str">
        <f>IF(ISBLANK($J$2257),"",IF(ISBLANK($L$2257),"",IF(Jan!$E14&gt;=$J$2257,IF(Jan!$E14&lt;=$L$2257,IF(ISBLANK(Jan!I14),"",Jan!I14),""),"")))</f>
        <v/>
      </c>
      <c r="E1516" s="305" t="str">
        <f>IF(ISBLANK($J$2257),"",IF(ISBLANK($L$2257),"",IF(Jan!$E14&gt;=$J$2257,IF(Jan!$E14&lt;=$L$2257,IF(ISBLANK(Jan!R14),"",Jan!R14),""),"")))</f>
        <v/>
      </c>
      <c r="F1516" s="307" t="str">
        <f>IF(ISBLANK($J$2257),"",IF(ISBLANK($L$2257),"",IF(Jan!$E14&gt;=$J$2257,IF(Jan!$E14&lt;=$L$2257,IF(ISBLANK(Jan!S14),"",Jan!S14),""),"")))</f>
        <v/>
      </c>
      <c r="G1516" s="308" t="str">
        <f t="shared" si="96"/>
        <v/>
      </c>
      <c r="H1516" s="309" t="str">
        <f t="shared" si="97"/>
        <v/>
      </c>
      <c r="I1516" s="310" t="str">
        <f>IF(ISBLANK($J$2257),"",IF(ISBLANK($L$2257),"",IF(Jan!$E14&gt;=$J$2257,IF(Jan!$E14&lt;=$L$2257,COUNTIF(Jan!L14:L14,"&gt;=0"),""),"")))</f>
        <v/>
      </c>
      <c r="J1516" s="300"/>
      <c r="K1516" s="300"/>
      <c r="L1516" s="300"/>
      <c r="M1516" s="302"/>
    </row>
    <row r="1517" spans="1:13" ht="9.9499999999999993" hidden="1" customHeight="1" x14ac:dyDescent="0.2">
      <c r="A1517" s="301"/>
      <c r="B1517" s="300"/>
      <c r="C1517" s="305" t="str">
        <f>IF(ISBLANK($J$2257),"",IF(ISBLANK($L$2257),"",IF(Jan!$E15&gt;=$J$2257,IF(Jan!$E15&lt;=$L$2257,IF(ISBLANK(Jan!G15),"",Jan!G15),""),"")))</f>
        <v/>
      </c>
      <c r="D1517" s="305" t="str">
        <f>IF(ISBLANK($J$2257),"",IF(ISBLANK($L$2257),"",IF(Jan!$E15&gt;=$J$2257,IF(Jan!$E15&lt;=$L$2257,IF(ISBLANK(Jan!I15),"",Jan!I15),""),"")))</f>
        <v/>
      </c>
      <c r="E1517" s="305" t="str">
        <f>IF(ISBLANK($J$2257),"",IF(ISBLANK($L$2257),"",IF(Jan!$E15&gt;=$J$2257,IF(Jan!$E15&lt;=$L$2257,IF(ISBLANK(Jan!R15),"",Jan!R15),""),"")))</f>
        <v/>
      </c>
      <c r="F1517" s="307" t="str">
        <f>IF(ISBLANK($J$2257),"",IF(ISBLANK($L$2257),"",IF(Jan!$E15&gt;=$J$2257,IF(Jan!$E15&lt;=$L$2257,IF(ISBLANK(Jan!S15),"",Jan!S15),""),"")))</f>
        <v/>
      </c>
      <c r="G1517" s="308" t="str">
        <f t="shared" si="96"/>
        <v/>
      </c>
      <c r="H1517" s="309" t="str">
        <f t="shared" si="97"/>
        <v/>
      </c>
      <c r="I1517" s="310" t="str">
        <f>IF(ISBLANK($J$2257),"",IF(ISBLANK($L$2257),"",IF(Jan!$E15&gt;=$J$2257,IF(Jan!$E15&lt;=$L$2257,COUNTIF(Jan!L15:L15,"&gt;=0"),""),"")))</f>
        <v/>
      </c>
      <c r="J1517" s="300"/>
      <c r="K1517" s="300"/>
      <c r="L1517" s="300"/>
      <c r="M1517" s="302"/>
    </row>
    <row r="1518" spans="1:13" ht="9.9499999999999993" hidden="1" customHeight="1" x14ac:dyDescent="0.2">
      <c r="A1518" s="301"/>
      <c r="B1518" s="300"/>
      <c r="C1518" s="305" t="str">
        <f>IF(ISBLANK($J$2257),"",IF(ISBLANK($L$2257),"",IF(Jan!$E16&gt;=$J$2257,IF(Jan!$E16&lt;=$L$2257,IF(ISBLANK(Jan!G16),"",Jan!G16),""),"")))</f>
        <v/>
      </c>
      <c r="D1518" s="305" t="str">
        <f>IF(ISBLANK($J$2257),"",IF(ISBLANK($L$2257),"",IF(Jan!$E16&gt;=$J$2257,IF(Jan!$E16&lt;=$L$2257,IF(ISBLANK(Jan!I16),"",Jan!I16),""),"")))</f>
        <v/>
      </c>
      <c r="E1518" s="305" t="str">
        <f>IF(ISBLANK($J$2257),"",IF(ISBLANK($L$2257),"",IF(Jan!$E16&gt;=$J$2257,IF(Jan!$E16&lt;=$L$2257,IF(ISBLANK(Jan!R16),"",Jan!R16),""),"")))</f>
        <v/>
      </c>
      <c r="F1518" s="307" t="str">
        <f>IF(ISBLANK($J$2257),"",IF(ISBLANK($L$2257),"",IF(Jan!$E16&gt;=$J$2257,IF(Jan!$E16&lt;=$L$2257,IF(ISBLANK(Jan!S16),"",Jan!S16),""),"")))</f>
        <v/>
      </c>
      <c r="G1518" s="308" t="str">
        <f t="shared" si="96"/>
        <v/>
      </c>
      <c r="H1518" s="309" t="str">
        <f t="shared" si="97"/>
        <v/>
      </c>
      <c r="I1518" s="310" t="str">
        <f>IF(ISBLANK($J$2257),"",IF(ISBLANK($L$2257),"",IF(Jan!$E16&gt;=$J$2257,IF(Jan!$E16&lt;=$L$2257,COUNTIF(Jan!L16:L16,"&gt;=0"),""),"")))</f>
        <v/>
      </c>
      <c r="J1518" s="300"/>
      <c r="K1518" s="300"/>
      <c r="L1518" s="300"/>
      <c r="M1518" s="302"/>
    </row>
    <row r="1519" spans="1:13" ht="9.9499999999999993" hidden="1" customHeight="1" x14ac:dyDescent="0.2">
      <c r="A1519" s="301"/>
      <c r="B1519" s="300"/>
      <c r="C1519" s="305" t="str">
        <f>IF(ISBLANK($J$2257),"",IF(ISBLANK($L$2257),"",IF(Jan!$E17&gt;=$J$2257,IF(Jan!$E17&lt;=$L$2257,IF(ISBLANK(Jan!G17),"",Jan!G17),""),"")))</f>
        <v/>
      </c>
      <c r="D1519" s="305" t="str">
        <f>IF(ISBLANK($J$2257),"",IF(ISBLANK($L$2257),"",IF(Jan!$E17&gt;=$J$2257,IF(Jan!$E17&lt;=$L$2257,IF(ISBLANK(Jan!I17),"",Jan!I17),""),"")))</f>
        <v/>
      </c>
      <c r="E1519" s="305" t="str">
        <f>IF(ISBLANK($J$2257),"",IF(ISBLANK($L$2257),"",IF(Jan!$E17&gt;=$J$2257,IF(Jan!$E17&lt;=$L$2257,IF(ISBLANK(Jan!R17),"",Jan!R17),""),"")))</f>
        <v/>
      </c>
      <c r="F1519" s="307" t="str">
        <f>IF(ISBLANK($J$2257),"",IF(ISBLANK($L$2257),"",IF(Jan!$E17&gt;=$J$2257,IF(Jan!$E17&lt;=$L$2257,IF(ISBLANK(Jan!S17),"",Jan!S17),""),"")))</f>
        <v/>
      </c>
      <c r="G1519" s="308" t="str">
        <f t="shared" si="96"/>
        <v/>
      </c>
      <c r="H1519" s="309" t="str">
        <f t="shared" si="97"/>
        <v/>
      </c>
      <c r="I1519" s="310" t="str">
        <f>IF(ISBLANK($J$2257),"",IF(ISBLANK($L$2257),"",IF(Jan!$E17&gt;=$J$2257,IF(Jan!$E17&lt;=$L$2257,COUNTIF(Jan!L17:L17,"&gt;=0"),""),"")))</f>
        <v/>
      </c>
      <c r="J1519" s="300"/>
      <c r="K1519" s="300"/>
      <c r="L1519" s="300"/>
      <c r="M1519" s="302"/>
    </row>
    <row r="1520" spans="1:13" ht="9.9499999999999993" hidden="1" customHeight="1" x14ac:dyDescent="0.2">
      <c r="A1520" s="301"/>
      <c r="B1520" s="300"/>
      <c r="C1520" s="305" t="str">
        <f>IF(ISBLANK($J$2257),"",IF(ISBLANK($L$2257),"",IF(Jan!$E18&gt;=$J$2257,IF(Jan!$E18&lt;=$L$2257,IF(ISBLANK(Jan!G18),"",Jan!G18),""),"")))</f>
        <v/>
      </c>
      <c r="D1520" s="305" t="str">
        <f>IF(ISBLANK($J$2257),"",IF(ISBLANK($L$2257),"",IF(Jan!$E18&gt;=$J$2257,IF(Jan!$E18&lt;=$L$2257,IF(ISBLANK(Jan!I18),"",Jan!I18),""),"")))</f>
        <v/>
      </c>
      <c r="E1520" s="305" t="str">
        <f>IF(ISBLANK($J$2257),"",IF(ISBLANK($L$2257),"",IF(Jan!$E18&gt;=$J$2257,IF(Jan!$E18&lt;=$L$2257,IF(ISBLANK(Jan!R18),"",Jan!R18),""),"")))</f>
        <v/>
      </c>
      <c r="F1520" s="307" t="str">
        <f>IF(ISBLANK($J$2257),"",IF(ISBLANK($L$2257),"",IF(Jan!$E18&gt;=$J$2257,IF(Jan!$E18&lt;=$L$2257,IF(ISBLANK(Jan!S18),"",Jan!S18),""),"")))</f>
        <v/>
      </c>
      <c r="G1520" s="308" t="str">
        <f t="shared" si="96"/>
        <v/>
      </c>
      <c r="H1520" s="309" t="str">
        <f t="shared" si="97"/>
        <v/>
      </c>
      <c r="I1520" s="310" t="str">
        <f>IF(ISBLANK($J$2257),"",IF(ISBLANK($L$2257),"",IF(Jan!$E18&gt;=$J$2257,IF(Jan!$E18&lt;=$L$2257,COUNTIF(Jan!L18:L18,"&gt;=0"),""),"")))</f>
        <v/>
      </c>
      <c r="J1520" s="300"/>
      <c r="K1520" s="300"/>
      <c r="L1520" s="300"/>
      <c r="M1520" s="302"/>
    </row>
    <row r="1521" spans="1:13" ht="9.9499999999999993" hidden="1" customHeight="1" x14ac:dyDescent="0.2">
      <c r="A1521" s="301"/>
      <c r="B1521" s="300"/>
      <c r="C1521" s="305" t="str">
        <f>IF(ISBLANK($J$2257),"",IF(ISBLANK($L$2257),"",IF(Jan!$E19&gt;=$J$2257,IF(Jan!$E19&lt;=$L$2257,IF(ISBLANK(Jan!G19),"",Jan!G19),""),"")))</f>
        <v/>
      </c>
      <c r="D1521" s="305" t="str">
        <f>IF(ISBLANK($J$2257),"",IF(ISBLANK($L$2257),"",IF(Jan!$E19&gt;=$J$2257,IF(Jan!$E19&lt;=$L$2257,IF(ISBLANK(Jan!I19),"",Jan!I19),""),"")))</f>
        <v/>
      </c>
      <c r="E1521" s="305" t="str">
        <f>IF(ISBLANK($J$2257),"",IF(ISBLANK($L$2257),"",IF(Jan!$E19&gt;=$J$2257,IF(Jan!$E19&lt;=$L$2257,IF(ISBLANK(Jan!R19),"",Jan!R19),""),"")))</f>
        <v/>
      </c>
      <c r="F1521" s="307" t="str">
        <f>IF(ISBLANK($J$2257),"",IF(ISBLANK($L$2257),"",IF(Jan!$E19&gt;=$J$2257,IF(Jan!$E19&lt;=$L$2257,IF(ISBLANK(Jan!S19),"",Jan!S19),""),"")))</f>
        <v/>
      </c>
      <c r="G1521" s="308" t="str">
        <f t="shared" si="96"/>
        <v/>
      </c>
      <c r="H1521" s="309" t="str">
        <f t="shared" si="97"/>
        <v/>
      </c>
      <c r="I1521" s="310" t="str">
        <f>IF(ISBLANK($J$2257),"",IF(ISBLANK($L$2257),"",IF(Jan!$E19&gt;=$J$2257,IF(Jan!$E19&lt;=$L$2257,COUNTIF(Jan!L19:L19,"&gt;=0"),""),"")))</f>
        <v/>
      </c>
      <c r="J1521" s="300"/>
      <c r="K1521" s="300"/>
      <c r="L1521" s="300"/>
      <c r="M1521" s="302"/>
    </row>
    <row r="1522" spans="1:13" ht="9.9499999999999993" hidden="1" customHeight="1" x14ac:dyDescent="0.2">
      <c r="A1522" s="301"/>
      <c r="B1522" s="300"/>
      <c r="C1522" s="305" t="str">
        <f>IF(ISBLANK($J$2257),"",IF(ISBLANK($L$2257),"",IF(Jan!$E20&gt;=$J$2257,IF(Jan!$E20&lt;=$L$2257,IF(ISBLANK(Jan!G20),"",Jan!G20),""),"")))</f>
        <v/>
      </c>
      <c r="D1522" s="305" t="str">
        <f>IF(ISBLANK($J$2257),"",IF(ISBLANK($L$2257),"",IF(Jan!$E20&gt;=$J$2257,IF(Jan!$E20&lt;=$L$2257,IF(ISBLANK(Jan!I20),"",Jan!I20),""),"")))</f>
        <v/>
      </c>
      <c r="E1522" s="305" t="str">
        <f>IF(ISBLANK($J$2257),"",IF(ISBLANK($L$2257),"",IF(Jan!$E20&gt;=$J$2257,IF(Jan!$E20&lt;=$L$2257,IF(ISBLANK(Jan!R20),"",Jan!R20),""),"")))</f>
        <v/>
      </c>
      <c r="F1522" s="307" t="str">
        <f>IF(ISBLANK($J$2257),"",IF(ISBLANK($L$2257),"",IF(Jan!$E20&gt;=$J$2257,IF(Jan!$E20&lt;=$L$2257,IF(ISBLANK(Jan!S20),"",Jan!S20),""),"")))</f>
        <v/>
      </c>
      <c r="G1522" s="308" t="str">
        <f t="shared" si="96"/>
        <v/>
      </c>
      <c r="H1522" s="309" t="str">
        <f t="shared" si="97"/>
        <v/>
      </c>
      <c r="I1522" s="310" t="str">
        <f>IF(ISBLANK($J$2257),"",IF(ISBLANK($L$2257),"",IF(Jan!$E20&gt;=$J$2257,IF(Jan!$E20&lt;=$L$2257,COUNTIF(Jan!L20:L20,"&gt;=0"),""),"")))</f>
        <v/>
      </c>
      <c r="J1522" s="300"/>
      <c r="K1522" s="300"/>
      <c r="L1522" s="300"/>
      <c r="M1522" s="302"/>
    </row>
    <row r="1523" spans="1:13" ht="9.9499999999999993" hidden="1" customHeight="1" x14ac:dyDescent="0.2">
      <c r="A1523" s="301"/>
      <c r="B1523" s="300"/>
      <c r="C1523" s="305" t="str">
        <f>IF(ISBLANK($J$2257),"",IF(ISBLANK($L$2257),"",IF(Jan!$E21&gt;=$J$2257,IF(Jan!$E21&lt;=$L$2257,IF(ISBLANK(Jan!G21),"",Jan!G21),""),"")))</f>
        <v/>
      </c>
      <c r="D1523" s="305" t="str">
        <f>IF(ISBLANK($J$2257),"",IF(ISBLANK($L$2257),"",IF(Jan!$E21&gt;=$J$2257,IF(Jan!$E21&lt;=$L$2257,IF(ISBLANK(Jan!I21),"",Jan!I21),""),"")))</f>
        <v/>
      </c>
      <c r="E1523" s="305" t="str">
        <f>IF(ISBLANK($J$2257),"",IF(ISBLANK($L$2257),"",IF(Jan!$E21&gt;=$J$2257,IF(Jan!$E21&lt;=$L$2257,IF(ISBLANK(Jan!R21),"",Jan!R21),""),"")))</f>
        <v/>
      </c>
      <c r="F1523" s="307" t="str">
        <f>IF(ISBLANK($J$2257),"",IF(ISBLANK($L$2257),"",IF(Jan!$E21&gt;=$J$2257,IF(Jan!$E21&lt;=$L$2257,IF(ISBLANK(Jan!S21),"",Jan!S21),""),"")))</f>
        <v/>
      </c>
      <c r="G1523" s="308" t="str">
        <f t="shared" si="96"/>
        <v/>
      </c>
      <c r="H1523" s="309" t="str">
        <f t="shared" si="97"/>
        <v/>
      </c>
      <c r="I1523" s="310" t="str">
        <f>IF(ISBLANK($J$2257),"",IF(ISBLANK($L$2257),"",IF(Jan!$E21&gt;=$J$2257,IF(Jan!$E21&lt;=$L$2257,COUNTIF(Jan!L21:L21,"&gt;=0"),""),"")))</f>
        <v/>
      </c>
      <c r="J1523" s="300"/>
      <c r="K1523" s="300"/>
      <c r="L1523" s="300"/>
      <c r="M1523" s="302"/>
    </row>
    <row r="1524" spans="1:13" ht="9.9499999999999993" hidden="1" customHeight="1" x14ac:dyDescent="0.2">
      <c r="A1524" s="301"/>
      <c r="B1524" s="300"/>
      <c r="C1524" s="305" t="str">
        <f>IF(ISBLANK($J$2257),"",IF(ISBLANK($L$2257),"",IF(Jan!$E22&gt;=$J$2257,IF(Jan!$E22&lt;=$L$2257,IF(ISBLANK(Jan!G22),"",Jan!G22),""),"")))</f>
        <v/>
      </c>
      <c r="D1524" s="305" t="str">
        <f>IF(ISBLANK($J$2257),"",IF(ISBLANK($L$2257),"",IF(Jan!$E22&gt;=$J$2257,IF(Jan!$E22&lt;=$L$2257,IF(ISBLANK(Jan!I22),"",Jan!I22),""),"")))</f>
        <v/>
      </c>
      <c r="E1524" s="305" t="str">
        <f>IF(ISBLANK($J$2257),"",IF(ISBLANK($L$2257),"",IF(Jan!$E22&gt;=$J$2257,IF(Jan!$E22&lt;=$L$2257,IF(ISBLANK(Jan!R22),"",Jan!R22),""),"")))</f>
        <v/>
      </c>
      <c r="F1524" s="307" t="str">
        <f>IF(ISBLANK($J$2257),"",IF(ISBLANK($L$2257),"",IF(Jan!$E22&gt;=$J$2257,IF(Jan!$E22&lt;=$L$2257,IF(ISBLANK(Jan!S22),"",Jan!S22),""),"")))</f>
        <v/>
      </c>
      <c r="G1524" s="308" t="str">
        <f t="shared" si="96"/>
        <v/>
      </c>
      <c r="H1524" s="309" t="str">
        <f t="shared" si="97"/>
        <v/>
      </c>
      <c r="I1524" s="310" t="str">
        <f>IF(ISBLANK($J$2257),"",IF(ISBLANK($L$2257),"",IF(Jan!$E22&gt;=$J$2257,IF(Jan!$E22&lt;=$L$2257,COUNTIF(Jan!L22:L22,"&gt;=0"),""),"")))</f>
        <v/>
      </c>
      <c r="J1524" s="300"/>
      <c r="K1524" s="300"/>
      <c r="L1524" s="300"/>
      <c r="M1524" s="302"/>
    </row>
    <row r="1525" spans="1:13" ht="9.9499999999999993" hidden="1" customHeight="1" x14ac:dyDescent="0.2">
      <c r="A1525" s="301"/>
      <c r="B1525" s="300"/>
      <c r="C1525" s="305" t="str">
        <f>IF(ISBLANK($J$2257),"",IF(ISBLANK($L$2257),"",IF(Jan!$E23&gt;=$J$2257,IF(Jan!$E23&lt;=$L$2257,IF(ISBLANK(Jan!G23),"",Jan!G23),""),"")))</f>
        <v/>
      </c>
      <c r="D1525" s="305" t="str">
        <f>IF(ISBLANK($J$2257),"",IF(ISBLANK($L$2257),"",IF(Jan!$E23&gt;=$J$2257,IF(Jan!$E23&lt;=$L$2257,IF(ISBLANK(Jan!I23),"",Jan!I23),""),"")))</f>
        <v/>
      </c>
      <c r="E1525" s="305" t="str">
        <f>IF(ISBLANK($J$2257),"",IF(ISBLANK($L$2257),"",IF(Jan!$E23&gt;=$J$2257,IF(Jan!$E23&lt;=$L$2257,IF(ISBLANK(Jan!R23),"",Jan!R23),""),"")))</f>
        <v/>
      </c>
      <c r="F1525" s="307" t="str">
        <f>IF(ISBLANK($J$2257),"",IF(ISBLANK($L$2257),"",IF(Jan!$E23&gt;=$J$2257,IF(Jan!$E23&lt;=$L$2257,IF(ISBLANK(Jan!S23),"",Jan!S23),""),"")))</f>
        <v/>
      </c>
      <c r="G1525" s="308" t="str">
        <f t="shared" si="96"/>
        <v/>
      </c>
      <c r="H1525" s="309" t="str">
        <f t="shared" si="97"/>
        <v/>
      </c>
      <c r="I1525" s="310" t="str">
        <f>IF(ISBLANK($J$2257),"",IF(ISBLANK($L$2257),"",IF(Jan!$E23&gt;=$J$2257,IF(Jan!$E23&lt;=$L$2257,COUNTIF(Jan!L23:L23,"&gt;=0"),""),"")))</f>
        <v/>
      </c>
      <c r="J1525" s="300"/>
      <c r="K1525" s="300"/>
      <c r="L1525" s="300"/>
      <c r="M1525" s="302"/>
    </row>
    <row r="1526" spans="1:13" ht="9.9499999999999993" hidden="1" customHeight="1" x14ac:dyDescent="0.2">
      <c r="A1526" s="301"/>
      <c r="B1526" s="300"/>
      <c r="C1526" s="305" t="str">
        <f>IF(ISBLANK($J$2257),"",IF(ISBLANK($L$2257),"",IF(Jan!$E24&gt;=$J$2257,IF(Jan!$E24&lt;=$L$2257,IF(ISBLANK(Jan!G24),"",Jan!G24),""),"")))</f>
        <v/>
      </c>
      <c r="D1526" s="305" t="str">
        <f>IF(ISBLANK($J$2257),"",IF(ISBLANK($L$2257),"",IF(Jan!$E24&gt;=$J$2257,IF(Jan!$E24&lt;=$L$2257,IF(ISBLANK(Jan!I24),"",Jan!I24),""),"")))</f>
        <v/>
      </c>
      <c r="E1526" s="305" t="str">
        <f>IF(ISBLANK($J$2257),"",IF(ISBLANK($L$2257),"",IF(Jan!$E24&gt;=$J$2257,IF(Jan!$E24&lt;=$L$2257,IF(ISBLANK(Jan!R24),"",Jan!R24),""),"")))</f>
        <v/>
      </c>
      <c r="F1526" s="307" t="str">
        <f>IF(ISBLANK($J$2257),"",IF(ISBLANK($L$2257),"",IF(Jan!$E24&gt;=$J$2257,IF(Jan!$E24&lt;=$L$2257,IF(ISBLANK(Jan!S24),"",Jan!S24),""),"")))</f>
        <v/>
      </c>
      <c r="G1526" s="308" t="str">
        <f t="shared" si="96"/>
        <v/>
      </c>
      <c r="H1526" s="309" t="str">
        <f t="shared" si="97"/>
        <v/>
      </c>
      <c r="I1526" s="310" t="str">
        <f>IF(ISBLANK($J$2257),"",IF(ISBLANK($L$2257),"",IF(Jan!$E24&gt;=$J$2257,IF(Jan!$E24&lt;=$L$2257,COUNTIF(Jan!L24:L24,"&gt;=0"),""),"")))</f>
        <v/>
      </c>
      <c r="J1526" s="300"/>
      <c r="K1526" s="300"/>
      <c r="L1526" s="300"/>
      <c r="M1526" s="302"/>
    </row>
    <row r="1527" spans="1:13" ht="9.9499999999999993" hidden="1" customHeight="1" x14ac:dyDescent="0.2">
      <c r="A1527" s="301"/>
      <c r="B1527" s="300"/>
      <c r="C1527" s="305" t="str">
        <f>IF(ISBLANK($J$2257),"",IF(ISBLANK($L$2257),"",IF(Jan!$E25&gt;=$J$2257,IF(Jan!$E25&lt;=$L$2257,IF(ISBLANK(Jan!G25),"",Jan!G25),""),"")))</f>
        <v/>
      </c>
      <c r="D1527" s="305" t="str">
        <f>IF(ISBLANK($J$2257),"",IF(ISBLANK($L$2257),"",IF(Jan!$E25&gt;=$J$2257,IF(Jan!$E25&lt;=$L$2257,IF(ISBLANK(Jan!I25),"",Jan!I25),""),"")))</f>
        <v/>
      </c>
      <c r="E1527" s="305" t="str">
        <f>IF(ISBLANK($J$2257),"",IF(ISBLANK($L$2257),"",IF(Jan!$E25&gt;=$J$2257,IF(Jan!$E25&lt;=$L$2257,IF(ISBLANK(Jan!R25),"",Jan!R25),""),"")))</f>
        <v/>
      </c>
      <c r="F1527" s="307" t="str">
        <f>IF(ISBLANK($J$2257),"",IF(ISBLANK($L$2257),"",IF(Jan!$E25&gt;=$J$2257,IF(Jan!$E25&lt;=$L$2257,IF(ISBLANK(Jan!S25),"",Jan!S25),""),"")))</f>
        <v/>
      </c>
      <c r="G1527" s="308" t="str">
        <f t="shared" si="96"/>
        <v/>
      </c>
      <c r="H1527" s="309" t="str">
        <f t="shared" si="97"/>
        <v/>
      </c>
      <c r="I1527" s="310" t="str">
        <f>IF(ISBLANK($J$2257),"",IF(ISBLANK($L$2257),"",IF(Jan!$E25&gt;=$J$2257,IF(Jan!$E25&lt;=$L$2257,COUNTIF(Jan!L25:L25,"&gt;=0"),""),"")))</f>
        <v/>
      </c>
      <c r="J1527" s="300"/>
      <c r="K1527" s="300"/>
      <c r="L1527" s="300"/>
      <c r="M1527" s="302"/>
    </row>
    <row r="1528" spans="1:13" ht="9.9499999999999993" hidden="1" customHeight="1" x14ac:dyDescent="0.2">
      <c r="A1528" s="301"/>
      <c r="B1528" s="300"/>
      <c r="C1528" s="305" t="str">
        <f>IF(ISBLANK($J$2257),"",IF(ISBLANK($L$2257),"",IF(Jan!$E26&gt;=$J$2257,IF(Jan!$E26&lt;=$L$2257,IF(ISBLANK(Jan!G26),"",Jan!G26),""),"")))</f>
        <v/>
      </c>
      <c r="D1528" s="305" t="str">
        <f>IF(ISBLANK($J$2257),"",IF(ISBLANK($L$2257),"",IF(Jan!$E26&gt;=$J$2257,IF(Jan!$E26&lt;=$L$2257,IF(ISBLANK(Jan!I26),"",Jan!I26),""),"")))</f>
        <v/>
      </c>
      <c r="E1528" s="305" t="str">
        <f>IF(ISBLANK($J$2257),"",IF(ISBLANK($L$2257),"",IF(Jan!$E26&gt;=$J$2257,IF(Jan!$E26&lt;=$L$2257,IF(ISBLANK(Jan!R26),"",Jan!R26),""),"")))</f>
        <v/>
      </c>
      <c r="F1528" s="307" t="str">
        <f>IF(ISBLANK($J$2257),"",IF(ISBLANK($L$2257),"",IF(Jan!$E26&gt;=$J$2257,IF(Jan!$E26&lt;=$L$2257,IF(ISBLANK(Jan!S26),"",Jan!S26),""),"")))</f>
        <v/>
      </c>
      <c r="G1528" s="308" t="str">
        <f t="shared" si="96"/>
        <v/>
      </c>
      <c r="H1528" s="309" t="str">
        <f t="shared" si="97"/>
        <v/>
      </c>
      <c r="I1528" s="310" t="str">
        <f>IF(ISBLANK($J$2257),"",IF(ISBLANK($L$2257),"",IF(Jan!$E26&gt;=$J$2257,IF(Jan!$E26&lt;=$L$2257,COUNTIF(Jan!L26:L26,"&gt;=0"),""),"")))</f>
        <v/>
      </c>
      <c r="J1528" s="300"/>
      <c r="K1528" s="300"/>
      <c r="L1528" s="300"/>
      <c r="M1528" s="302"/>
    </row>
    <row r="1529" spans="1:13" ht="9.9499999999999993" hidden="1" customHeight="1" x14ac:dyDescent="0.2">
      <c r="A1529" s="301"/>
      <c r="B1529" s="300"/>
      <c r="C1529" s="305" t="str">
        <f>IF(ISBLANK($J$2257),"",IF(ISBLANK($L$2257),"",IF(Jan!$E27&gt;=$J$2257,IF(Jan!$E27&lt;=$L$2257,IF(ISBLANK(Jan!G27),"",Jan!G27),""),"")))</f>
        <v/>
      </c>
      <c r="D1529" s="305" t="str">
        <f>IF(ISBLANK($J$2257),"",IF(ISBLANK($L$2257),"",IF(Jan!$E27&gt;=$J$2257,IF(Jan!$E27&lt;=$L$2257,IF(ISBLANK(Jan!I27),"",Jan!I27),""),"")))</f>
        <v/>
      </c>
      <c r="E1529" s="305" t="str">
        <f>IF(ISBLANK($J$2257),"",IF(ISBLANK($L$2257),"",IF(Jan!$E27&gt;=$J$2257,IF(Jan!$E27&lt;=$L$2257,IF(ISBLANK(Jan!R27),"",Jan!R27),""),"")))</f>
        <v/>
      </c>
      <c r="F1529" s="307" t="str">
        <f>IF(ISBLANK($J$2257),"",IF(ISBLANK($L$2257),"",IF(Jan!$E27&gt;=$J$2257,IF(Jan!$E27&lt;=$L$2257,IF(ISBLANK(Jan!S27),"",Jan!S27),""),"")))</f>
        <v/>
      </c>
      <c r="G1529" s="308" t="str">
        <f t="shared" si="96"/>
        <v/>
      </c>
      <c r="H1529" s="309" t="str">
        <f t="shared" si="97"/>
        <v/>
      </c>
      <c r="I1529" s="310" t="str">
        <f>IF(ISBLANK($J$2257),"",IF(ISBLANK($L$2257),"",IF(Jan!$E27&gt;=$J$2257,IF(Jan!$E27&lt;=$L$2257,COUNTIF(Jan!L27:L27,"&gt;=0"),""),"")))</f>
        <v/>
      </c>
      <c r="J1529" s="300"/>
      <c r="K1529" s="300"/>
      <c r="L1529" s="300"/>
      <c r="M1529" s="302"/>
    </row>
    <row r="1530" spans="1:13" ht="9.9499999999999993" hidden="1" customHeight="1" x14ac:dyDescent="0.2">
      <c r="A1530" s="301"/>
      <c r="B1530" s="300"/>
      <c r="C1530" s="305" t="str">
        <f>IF(ISBLANK($J$2257),"",IF(ISBLANK($L$2257),"",IF(Jan!$E28&gt;=$J$2257,IF(Jan!$E28&lt;=$L$2257,IF(ISBLANK(Jan!G28),"",Jan!G28),""),"")))</f>
        <v/>
      </c>
      <c r="D1530" s="305" t="str">
        <f>IF(ISBLANK($J$2257),"",IF(ISBLANK($L$2257),"",IF(Jan!$E28&gt;=$J$2257,IF(Jan!$E28&lt;=$L$2257,IF(ISBLANK(Jan!I28),"",Jan!I28),""),"")))</f>
        <v/>
      </c>
      <c r="E1530" s="305" t="str">
        <f>IF(ISBLANK($J$2257),"",IF(ISBLANK($L$2257),"",IF(Jan!$E28&gt;=$J$2257,IF(Jan!$E28&lt;=$L$2257,IF(ISBLANK(Jan!R28),"",Jan!R28),""),"")))</f>
        <v/>
      </c>
      <c r="F1530" s="307" t="str">
        <f>IF(ISBLANK($J$2257),"",IF(ISBLANK($L$2257),"",IF(Jan!$E28&gt;=$J$2257,IF(Jan!$E28&lt;=$L$2257,IF(ISBLANK(Jan!S28),"",Jan!S28),""),"")))</f>
        <v/>
      </c>
      <c r="G1530" s="308" t="str">
        <f t="shared" si="96"/>
        <v/>
      </c>
      <c r="H1530" s="309" t="str">
        <f t="shared" si="97"/>
        <v/>
      </c>
      <c r="I1530" s="310" t="str">
        <f>IF(ISBLANK($J$2257),"",IF(ISBLANK($L$2257),"",IF(Jan!$E28&gt;=$J$2257,IF(Jan!$E28&lt;=$L$2257,COUNTIF(Jan!L28:L28,"&gt;=0"),""),"")))</f>
        <v/>
      </c>
      <c r="J1530" s="300"/>
      <c r="K1530" s="300"/>
      <c r="L1530" s="300"/>
      <c r="M1530" s="302"/>
    </row>
    <row r="1531" spans="1:13" ht="9.9499999999999993" hidden="1" customHeight="1" x14ac:dyDescent="0.2">
      <c r="A1531" s="301"/>
      <c r="B1531" s="300"/>
      <c r="C1531" s="305" t="str">
        <f>IF(ISBLANK($J$2257),"",IF(ISBLANK($L$2257),"",IF(Jan!$E29&gt;=$J$2257,IF(Jan!$E29&lt;=$L$2257,IF(ISBLANK(Jan!G29),"",Jan!G29),""),"")))</f>
        <v/>
      </c>
      <c r="D1531" s="305" t="str">
        <f>IF(ISBLANK($J$2257),"",IF(ISBLANK($L$2257),"",IF(Jan!$E29&gt;=$J$2257,IF(Jan!$E29&lt;=$L$2257,IF(ISBLANK(Jan!I29),"",Jan!I29),""),"")))</f>
        <v/>
      </c>
      <c r="E1531" s="305" t="str">
        <f>IF(ISBLANK($J$2257),"",IF(ISBLANK($L$2257),"",IF(Jan!$E29&gt;=$J$2257,IF(Jan!$E29&lt;=$L$2257,IF(ISBLANK(Jan!R29),"",Jan!R29),""),"")))</f>
        <v/>
      </c>
      <c r="F1531" s="307" t="str">
        <f>IF(ISBLANK($J$2257),"",IF(ISBLANK($L$2257),"",IF(Jan!$E29&gt;=$J$2257,IF(Jan!$E29&lt;=$L$2257,IF(ISBLANK(Jan!S29),"",Jan!S29),""),"")))</f>
        <v/>
      </c>
      <c r="G1531" s="308" t="str">
        <f t="shared" si="96"/>
        <v/>
      </c>
      <c r="H1531" s="309" t="str">
        <f t="shared" si="97"/>
        <v/>
      </c>
      <c r="I1531" s="310" t="str">
        <f>IF(ISBLANK($J$2257),"",IF(ISBLANK($L$2257),"",IF(Jan!$E29&gt;=$J$2257,IF(Jan!$E29&lt;=$L$2257,COUNTIF(Jan!L29:L29,"&gt;=0"),""),"")))</f>
        <v/>
      </c>
      <c r="J1531" s="300"/>
      <c r="K1531" s="300"/>
      <c r="L1531" s="300"/>
      <c r="M1531" s="302"/>
    </row>
    <row r="1532" spans="1:13" ht="9.9499999999999993" hidden="1" customHeight="1" x14ac:dyDescent="0.2">
      <c r="A1532" s="301"/>
      <c r="B1532" s="300"/>
      <c r="C1532" s="305" t="str">
        <f>IF(ISBLANK($J$2257),"",IF(ISBLANK($L$2257),"",IF(Jan!$E30&gt;=$J$2257,IF(Jan!$E30&lt;=$L$2257,IF(ISBLANK(Jan!G30),"",Jan!G30),""),"")))</f>
        <v/>
      </c>
      <c r="D1532" s="305" t="str">
        <f>IF(ISBLANK($J$2257),"",IF(ISBLANK($L$2257),"",IF(Jan!$E30&gt;=$J$2257,IF(Jan!$E30&lt;=$L$2257,IF(ISBLANK(Jan!I30),"",Jan!I30),""),"")))</f>
        <v/>
      </c>
      <c r="E1532" s="305" t="str">
        <f>IF(ISBLANK($J$2257),"",IF(ISBLANK($L$2257),"",IF(Jan!$E30&gt;=$J$2257,IF(Jan!$E30&lt;=$L$2257,IF(ISBLANK(Jan!R30),"",Jan!R30),""),"")))</f>
        <v/>
      </c>
      <c r="F1532" s="307" t="str">
        <f>IF(ISBLANK($J$2257),"",IF(ISBLANK($L$2257),"",IF(Jan!$E30&gt;=$J$2257,IF(Jan!$E30&lt;=$L$2257,IF(ISBLANK(Jan!S30),"",Jan!S30),""),"")))</f>
        <v/>
      </c>
      <c r="G1532" s="308" t="str">
        <f t="shared" si="96"/>
        <v/>
      </c>
      <c r="H1532" s="309" t="str">
        <f t="shared" si="97"/>
        <v/>
      </c>
      <c r="I1532" s="310" t="str">
        <f>IF(ISBLANK($J$2257),"",IF(ISBLANK($L$2257),"",IF(Jan!$E30&gt;=$J$2257,IF(Jan!$E30&lt;=$L$2257,COUNTIF(Jan!L30:L30,"&gt;=0"),""),"")))</f>
        <v/>
      </c>
      <c r="J1532" s="300"/>
      <c r="K1532" s="300"/>
      <c r="L1532" s="300"/>
      <c r="M1532" s="302"/>
    </row>
    <row r="1533" spans="1:13" ht="9.9499999999999993" hidden="1" customHeight="1" x14ac:dyDescent="0.2">
      <c r="A1533" s="301"/>
      <c r="B1533" s="300"/>
      <c r="C1533" s="305" t="str">
        <f>IF(ISBLANK($J$2257),"",IF(ISBLANK($L$2257),"",IF(Jan!$E31&gt;=$J$2257,IF(Jan!$E31&lt;=$L$2257,IF(ISBLANK(Jan!G31),"",Jan!G31),""),"")))</f>
        <v/>
      </c>
      <c r="D1533" s="305" t="str">
        <f>IF(ISBLANK($J$2257),"",IF(ISBLANK($L$2257),"",IF(Jan!$E31&gt;=$J$2257,IF(Jan!$E31&lt;=$L$2257,IF(ISBLANK(Jan!I31),"",Jan!I31),""),"")))</f>
        <v/>
      </c>
      <c r="E1533" s="305" t="str">
        <f>IF(ISBLANK($J$2257),"",IF(ISBLANK($L$2257),"",IF(Jan!$E31&gt;=$J$2257,IF(Jan!$E31&lt;=$L$2257,IF(ISBLANK(Jan!R31),"",Jan!R31),""),"")))</f>
        <v/>
      </c>
      <c r="F1533" s="307" t="str">
        <f>IF(ISBLANK($J$2257),"",IF(ISBLANK($L$2257),"",IF(Jan!$E31&gt;=$J$2257,IF(Jan!$E31&lt;=$L$2257,IF(ISBLANK(Jan!S31),"",Jan!S31),""),"")))</f>
        <v/>
      </c>
      <c r="G1533" s="308" t="str">
        <f t="shared" si="96"/>
        <v/>
      </c>
      <c r="H1533" s="309" t="str">
        <f t="shared" si="97"/>
        <v/>
      </c>
      <c r="I1533" s="310" t="str">
        <f>IF(ISBLANK($J$2257),"",IF(ISBLANK($L$2257),"",IF(Jan!$E31&gt;=$J$2257,IF(Jan!$E31&lt;=$L$2257,COUNTIF(Jan!L31:L31,"&gt;=0"),""),"")))</f>
        <v/>
      </c>
      <c r="J1533" s="300"/>
      <c r="K1533" s="300"/>
      <c r="L1533" s="300"/>
      <c r="M1533" s="302"/>
    </row>
    <row r="1534" spans="1:13" ht="9.9499999999999993" hidden="1" customHeight="1" x14ac:dyDescent="0.2">
      <c r="A1534" s="301"/>
      <c r="B1534" s="300"/>
      <c r="C1534" s="305" t="str">
        <f>IF(ISBLANK($J$2257),"",IF(ISBLANK($L$2257),"",IF(Jan!$E32&gt;=$J$2257,IF(Jan!$E32&lt;=$L$2257,IF(ISBLANK(Jan!G32),"",Jan!G32),""),"")))</f>
        <v/>
      </c>
      <c r="D1534" s="305" t="str">
        <f>IF(ISBLANK($J$2257),"",IF(ISBLANK($L$2257),"",IF(Jan!$E32&gt;=$J$2257,IF(Jan!$E32&lt;=$L$2257,IF(ISBLANK(Jan!I32),"",Jan!I32),""),"")))</f>
        <v/>
      </c>
      <c r="E1534" s="305" t="str">
        <f>IF(ISBLANK($J$2257),"",IF(ISBLANK($L$2257),"",IF(Jan!$E32&gt;=$J$2257,IF(Jan!$E32&lt;=$L$2257,IF(ISBLANK(Jan!R32),"",Jan!R32),""),"")))</f>
        <v/>
      </c>
      <c r="F1534" s="307" t="str">
        <f>IF(ISBLANK($J$2257),"",IF(ISBLANK($L$2257),"",IF(Jan!$E32&gt;=$J$2257,IF(Jan!$E32&lt;=$L$2257,IF(ISBLANK(Jan!S32),"",Jan!S32),""),"")))</f>
        <v/>
      </c>
      <c r="G1534" s="308" t="str">
        <f t="shared" si="96"/>
        <v/>
      </c>
      <c r="H1534" s="309" t="str">
        <f t="shared" si="97"/>
        <v/>
      </c>
      <c r="I1534" s="310" t="str">
        <f>IF(ISBLANK($J$2257),"",IF(ISBLANK($L$2257),"",IF(Jan!$E32&gt;=$J$2257,IF(Jan!$E32&lt;=$L$2257,COUNTIF(Jan!L32:L32,"&gt;=0"),""),"")))</f>
        <v/>
      </c>
      <c r="J1534" s="300"/>
      <c r="K1534" s="300"/>
      <c r="L1534" s="300"/>
      <c r="M1534" s="302"/>
    </row>
    <row r="1535" spans="1:13" ht="9.9499999999999993" hidden="1" customHeight="1" x14ac:dyDescent="0.2">
      <c r="A1535" s="301"/>
      <c r="B1535" s="300"/>
      <c r="C1535" s="305" t="str">
        <f>IF(ISBLANK($J$2257),"",IF(ISBLANK($L$2257),"",IF(Jan!$E33&gt;=$J$2257,IF(Jan!$E33&lt;=$L$2257,IF(ISBLANK(Jan!G33),"",Jan!G33),""),"")))</f>
        <v/>
      </c>
      <c r="D1535" s="305" t="str">
        <f>IF(ISBLANK($J$2257),"",IF(ISBLANK($L$2257),"",IF(Jan!$E33&gt;=$J$2257,IF(Jan!$E33&lt;=$L$2257,IF(ISBLANK(Jan!I33),"",Jan!I33),""),"")))</f>
        <v/>
      </c>
      <c r="E1535" s="305" t="str">
        <f>IF(ISBLANK($J$2257),"",IF(ISBLANK($L$2257),"",IF(Jan!$E33&gt;=$J$2257,IF(Jan!$E33&lt;=$L$2257,IF(ISBLANK(Jan!R33),"",Jan!R33),""),"")))</f>
        <v/>
      </c>
      <c r="F1535" s="307" t="str">
        <f>IF(ISBLANK($J$2257),"",IF(ISBLANK($L$2257),"",IF(Jan!$E33&gt;=$J$2257,IF(Jan!$E33&lt;=$L$2257,IF(ISBLANK(Jan!S33),"",Jan!S33),""),"")))</f>
        <v/>
      </c>
      <c r="G1535" s="308" t="str">
        <f t="shared" si="96"/>
        <v/>
      </c>
      <c r="H1535" s="309" t="str">
        <f t="shared" si="97"/>
        <v/>
      </c>
      <c r="I1535" s="310" t="str">
        <f>IF(ISBLANK($J$2257),"",IF(ISBLANK($L$2257),"",IF(Jan!$E33&gt;=$J$2257,IF(Jan!$E33&lt;=$L$2257,COUNTIF(Jan!L33:L33,"&gt;=0"),""),"")))</f>
        <v/>
      </c>
      <c r="J1535" s="300"/>
      <c r="K1535" s="300"/>
      <c r="L1535" s="300"/>
      <c r="M1535" s="302"/>
    </row>
    <row r="1536" spans="1:13" ht="9.9499999999999993" hidden="1" customHeight="1" x14ac:dyDescent="0.2">
      <c r="A1536" s="301"/>
      <c r="B1536" s="300"/>
      <c r="C1536" s="305" t="str">
        <f>IF(ISBLANK($J$2257),"",IF(ISBLANK($L$2257),"",IF(Jan!$E34&gt;=$J$2257,IF(Jan!$E34&lt;=$L$2257,IF(ISBLANK(Jan!G34),"",Jan!G34),""),"")))</f>
        <v/>
      </c>
      <c r="D1536" s="305" t="str">
        <f>IF(ISBLANK($J$2257),"",IF(ISBLANK($L$2257),"",IF(Jan!$E34&gt;=$J$2257,IF(Jan!$E34&lt;=$L$2257,IF(ISBLANK(Jan!I34),"",Jan!I34),""),"")))</f>
        <v/>
      </c>
      <c r="E1536" s="305" t="str">
        <f>IF(ISBLANK($J$2257),"",IF(ISBLANK($L$2257),"",IF(Jan!$E34&gt;=$J$2257,IF(Jan!$E34&lt;=$L$2257,IF(ISBLANK(Jan!R34),"",Jan!R34),""),"")))</f>
        <v/>
      </c>
      <c r="F1536" s="307" t="str">
        <f>IF(ISBLANK($J$2257),"",IF(ISBLANK($L$2257),"",IF(Jan!$E34&gt;=$J$2257,IF(Jan!$E34&lt;=$L$2257,IF(ISBLANK(Jan!S34),"",Jan!S34),""),"")))</f>
        <v/>
      </c>
      <c r="G1536" s="308" t="str">
        <f t="shared" si="96"/>
        <v/>
      </c>
      <c r="H1536" s="309" t="str">
        <f t="shared" si="97"/>
        <v/>
      </c>
      <c r="I1536" s="310" t="str">
        <f>IF(ISBLANK($J$2257),"",IF(ISBLANK($L$2257),"",IF(Jan!$E34&gt;=$J$2257,IF(Jan!$E34&lt;=$L$2257,COUNTIF(Jan!L34:L34,"&gt;=0"),""),"")))</f>
        <v/>
      </c>
      <c r="J1536" s="300"/>
      <c r="K1536" s="300"/>
      <c r="L1536" s="300"/>
      <c r="M1536" s="302"/>
    </row>
    <row r="1537" spans="1:13" ht="9.9499999999999993" hidden="1" customHeight="1" x14ac:dyDescent="0.2">
      <c r="A1537" s="301"/>
      <c r="B1537" s="300"/>
      <c r="C1537" s="305" t="str">
        <f>IF(ISBLANK($J$2257),"",IF(ISBLANK($L$2257),"",IF(Jan!$E35&gt;=$J$2257,IF(Jan!$E35&lt;=$L$2257,IF(ISBLANK(Jan!G35),"",Jan!G35),""),"")))</f>
        <v/>
      </c>
      <c r="D1537" s="305" t="str">
        <f>IF(ISBLANK($J$2257),"",IF(ISBLANK($L$2257),"",IF(Jan!$E35&gt;=$J$2257,IF(Jan!$E35&lt;=$L$2257,IF(ISBLANK(Jan!I35),"",Jan!I35),""),"")))</f>
        <v/>
      </c>
      <c r="E1537" s="305" t="str">
        <f>IF(ISBLANK($J$2257),"",IF(ISBLANK($L$2257),"",IF(Jan!$E35&gt;=$J$2257,IF(Jan!$E35&lt;=$L$2257,IF(ISBLANK(Jan!R35),"",Jan!R35),""),"")))</f>
        <v/>
      </c>
      <c r="F1537" s="307" t="str">
        <f>IF(ISBLANK($J$2257),"",IF(ISBLANK($L$2257),"",IF(Jan!$E35&gt;=$J$2257,IF(Jan!$E35&lt;=$L$2257,IF(ISBLANK(Jan!S35),"",Jan!S35),""),"")))</f>
        <v/>
      </c>
      <c r="G1537" s="308" t="str">
        <f t="shared" si="96"/>
        <v/>
      </c>
      <c r="H1537" s="309" t="str">
        <f t="shared" si="97"/>
        <v/>
      </c>
      <c r="I1537" s="310" t="str">
        <f>IF(ISBLANK($J$2257),"",IF(ISBLANK($L$2257),"",IF(Jan!$E35&gt;=$J$2257,IF(Jan!$E35&lt;=$L$2257,COUNTIF(Jan!L35:L35,"&gt;=0"),""),"")))</f>
        <v/>
      </c>
      <c r="J1537" s="300"/>
      <c r="K1537" s="300"/>
      <c r="L1537" s="300"/>
      <c r="M1537" s="302"/>
    </row>
    <row r="1538" spans="1:13" ht="9.9499999999999993" hidden="1" customHeight="1" x14ac:dyDescent="0.2">
      <c r="A1538" s="301"/>
      <c r="B1538" s="300"/>
      <c r="C1538" s="305" t="str">
        <f>IF(ISBLANK($J$2257),"",IF(ISBLANK($L$2257),"",IF(Jan!$E36&gt;=$J$2257,IF(Jan!$E36&lt;=$L$2257,IF(ISBLANK(Jan!G36),"",Jan!G36),""),"")))</f>
        <v/>
      </c>
      <c r="D1538" s="305" t="str">
        <f>IF(ISBLANK($J$2257),"",IF(ISBLANK($L$2257),"",IF(Jan!$E36&gt;=$J$2257,IF(Jan!$E36&lt;=$L$2257,IF(ISBLANK(Jan!I36),"",Jan!I36),""),"")))</f>
        <v/>
      </c>
      <c r="E1538" s="305" t="str">
        <f>IF(ISBLANK($J$2257),"",IF(ISBLANK($L$2257),"",IF(Jan!$E36&gt;=$J$2257,IF(Jan!$E36&lt;=$L$2257,IF(ISBLANK(Jan!R36),"",Jan!R36),""),"")))</f>
        <v/>
      </c>
      <c r="F1538" s="307" t="str">
        <f>IF(ISBLANK($J$2257),"",IF(ISBLANK($L$2257),"",IF(Jan!$E36&gt;=$J$2257,IF(Jan!$E36&lt;=$L$2257,IF(ISBLANK(Jan!S36),"",Jan!S36),""),"")))</f>
        <v/>
      </c>
      <c r="G1538" s="308" t="str">
        <f t="shared" si="96"/>
        <v/>
      </c>
      <c r="H1538" s="309" t="str">
        <f t="shared" si="97"/>
        <v/>
      </c>
      <c r="I1538" s="310" t="str">
        <f>IF(ISBLANK($J$2257),"",IF(ISBLANK($L$2257),"",IF(Jan!$E36&gt;=$J$2257,IF(Jan!$E36&lt;=$L$2257,COUNTIF(Jan!L36:L36,"&gt;=0"),""),"")))</f>
        <v/>
      </c>
      <c r="J1538" s="300"/>
      <c r="K1538" s="300"/>
      <c r="L1538" s="300"/>
      <c r="M1538" s="302"/>
    </row>
    <row r="1539" spans="1:13" ht="9.9499999999999993" hidden="1" customHeight="1" x14ac:dyDescent="0.2">
      <c r="A1539" s="301"/>
      <c r="B1539" s="300"/>
      <c r="C1539" s="305" t="str">
        <f>IF(ISBLANK($J$2257),"",IF(ISBLANK($L$2257),"",IF(Jan!$E37&gt;=$J$2257,IF(Jan!$E37&lt;=$L$2257,IF(ISBLANK(Jan!G37),"",Jan!G37),""),"")))</f>
        <v/>
      </c>
      <c r="D1539" s="305" t="str">
        <f>IF(ISBLANK($J$2257),"",IF(ISBLANK($L$2257),"",IF(Jan!$E37&gt;=$J$2257,IF(Jan!$E37&lt;=$L$2257,IF(ISBLANK(Jan!I37),"",Jan!I37),""),"")))</f>
        <v/>
      </c>
      <c r="E1539" s="305" t="str">
        <f>IF(ISBLANK($J$2257),"",IF(ISBLANK($L$2257),"",IF(Jan!$E37&gt;=$J$2257,IF(Jan!$E37&lt;=$L$2257,IF(ISBLANK(Jan!R37),"",Jan!R37),""),"")))</f>
        <v/>
      </c>
      <c r="F1539" s="307" t="str">
        <f>IF(ISBLANK($J$2257),"",IF(ISBLANK($L$2257),"",IF(Jan!$E37&gt;=$J$2257,IF(Jan!$E37&lt;=$L$2257,IF(ISBLANK(Jan!S37),"",Jan!S37),""),"")))</f>
        <v/>
      </c>
      <c r="G1539" s="308" t="str">
        <f t="shared" si="96"/>
        <v/>
      </c>
      <c r="H1539" s="309" t="str">
        <f t="shared" si="97"/>
        <v/>
      </c>
      <c r="I1539" s="310" t="str">
        <f>IF(ISBLANK($J$2257),"",IF(ISBLANK($L$2257),"",IF(Jan!$E37&gt;=$J$2257,IF(Jan!$E37&lt;=$L$2257,COUNTIF(Jan!L37:L37,"&gt;=0"),""),"")))</f>
        <v/>
      </c>
      <c r="J1539" s="300"/>
      <c r="K1539" s="300"/>
      <c r="L1539" s="300"/>
      <c r="M1539" s="302"/>
    </row>
    <row r="1540" spans="1:13" ht="9.9499999999999993" hidden="1" customHeight="1" x14ac:dyDescent="0.2">
      <c r="A1540" s="301"/>
      <c r="B1540" s="300"/>
      <c r="C1540" s="305" t="str">
        <f>IF(ISBLANK($J$2257),"",IF(ISBLANK($L$2257),"",IF(Jan!$E38&gt;=$J$2257,IF(Jan!$E38&lt;=$L$2257,IF(ISBLANK(Jan!G38),"",Jan!G38),""),"")))</f>
        <v/>
      </c>
      <c r="D1540" s="305" t="str">
        <f>IF(ISBLANK($J$2257),"",IF(ISBLANK($L$2257),"",IF(Jan!$E38&gt;=$J$2257,IF(Jan!$E38&lt;=$L$2257,IF(ISBLANK(Jan!I38),"",Jan!I38),""),"")))</f>
        <v/>
      </c>
      <c r="E1540" s="305" t="str">
        <f>IF(ISBLANK($J$2257),"",IF(ISBLANK($L$2257),"",IF(Jan!$E38&gt;=$J$2257,IF(Jan!$E38&lt;=$L$2257,IF(ISBLANK(Jan!R38),"",Jan!R38),""),"")))</f>
        <v/>
      </c>
      <c r="F1540" s="307" t="str">
        <f>IF(ISBLANK($J$2257),"",IF(ISBLANK($L$2257),"",IF(Jan!$E38&gt;=$J$2257,IF(Jan!$E38&lt;=$L$2257,IF(ISBLANK(Jan!S38),"",Jan!S38),""),"")))</f>
        <v/>
      </c>
      <c r="G1540" s="308" t="str">
        <f t="shared" si="96"/>
        <v/>
      </c>
      <c r="H1540" s="309" t="str">
        <f t="shared" si="97"/>
        <v/>
      </c>
      <c r="I1540" s="310" t="str">
        <f>IF(ISBLANK($J$2257),"",IF(ISBLANK($L$2257),"",IF(Jan!$E38&gt;=$J$2257,IF(Jan!$E38&lt;=$L$2257,COUNTIF(Jan!L38:L38,"&gt;=0"),""),"")))</f>
        <v/>
      </c>
      <c r="J1540" s="300"/>
      <c r="K1540" s="300"/>
      <c r="L1540" s="300"/>
      <c r="M1540" s="302"/>
    </row>
    <row r="1541" spans="1:13" ht="9.9499999999999993" hidden="1" customHeight="1" x14ac:dyDescent="0.2">
      <c r="A1541" s="301"/>
      <c r="B1541" s="300"/>
      <c r="C1541" s="305" t="str">
        <f>IF(ISBLANK($J$2257),"",IF(ISBLANK($L$2257),"",IF(Jan!$E39&gt;=$J$2257,IF(Jan!$E39&lt;=$L$2257,IF(ISBLANK(Jan!G39),"",Jan!G39),""),"")))</f>
        <v/>
      </c>
      <c r="D1541" s="305" t="str">
        <f>IF(ISBLANK($J$2257),"",IF(ISBLANK($L$2257),"",IF(Jan!$E39&gt;=$J$2257,IF(Jan!$E39&lt;=$L$2257,IF(ISBLANK(Jan!I39),"",Jan!I39),""),"")))</f>
        <v/>
      </c>
      <c r="E1541" s="305" t="str">
        <f>IF(ISBLANK($J$2257),"",IF(ISBLANK($L$2257),"",IF(Jan!$E39&gt;=$J$2257,IF(Jan!$E39&lt;=$L$2257,IF(ISBLANK(Jan!R39),"",Jan!R39),""),"")))</f>
        <v/>
      </c>
      <c r="F1541" s="307" t="str">
        <f>IF(ISBLANK($J$2257),"",IF(ISBLANK($L$2257),"",IF(Jan!$E39&gt;=$J$2257,IF(Jan!$E39&lt;=$L$2257,IF(ISBLANK(Jan!S39),"",Jan!S39),""),"")))</f>
        <v/>
      </c>
      <c r="G1541" s="308" t="str">
        <f t="shared" si="96"/>
        <v/>
      </c>
      <c r="H1541" s="309" t="str">
        <f t="shared" si="97"/>
        <v/>
      </c>
      <c r="I1541" s="310" t="str">
        <f>IF(ISBLANK($J$2257),"",IF(ISBLANK($L$2257),"",IF(Jan!$E39&gt;=$J$2257,IF(Jan!$E39&lt;=$L$2257,COUNTIF(Jan!L39:L39,"&gt;=0"),""),"")))</f>
        <v/>
      </c>
      <c r="J1541" s="300"/>
      <c r="K1541" s="300"/>
      <c r="L1541" s="300"/>
      <c r="M1541" s="302"/>
    </row>
    <row r="1542" spans="1:13" ht="9.9499999999999993" hidden="1" customHeight="1" x14ac:dyDescent="0.2">
      <c r="A1542" s="301"/>
      <c r="B1542" s="300" t="s">
        <v>341</v>
      </c>
      <c r="C1542" s="305" t="str">
        <f>IF(ISBLANK($J$2257),"",IF(ISBLANK($L$2257),"",IF(Jan!$E43&gt;=$J$2257,IF(Jan!$E43&lt;=$L$2257,IF(ISBLANK(Jan!G43),"",Jan!G43),""),"")))</f>
        <v/>
      </c>
      <c r="D1542" s="305"/>
      <c r="E1542" s="305" t="str">
        <f>IF(ISBLANK($J$2257),"",IF(ISBLANK($L$2257),"",IF(Jan!$E43&gt;=$J$2257,IF(Jan!$E43&lt;=$L$2257,IF(ISBLANK(Jan!R43),"",Jan!R43),""),"")))</f>
        <v/>
      </c>
      <c r="F1542" s="307" t="str">
        <f>IF(ISBLANK($J$2257),"",IF(ISBLANK($L$2257),"",IF(Jan!$E43&gt;=$J$2257,IF(Jan!$E43&lt;=$L$2257,IF(ISBLANK(Jan!S43),"",Jan!S43),""),"")))</f>
        <v/>
      </c>
      <c r="G1542" s="308" t="str">
        <f>IF(ISNUMBER(F1542),IF(F1542=0,"",IF(E1542=0,"",F1542/E1542)),"")</f>
        <v/>
      </c>
      <c r="H1542" s="309" t="str">
        <f>IF(ISNUMBER(G1542),IF(G1542=0,"",IF(F1542=0,"",E1542/F1542/24)),"")</f>
        <v/>
      </c>
      <c r="I1542" s="310" t="str">
        <f>IF(ISBLANK($J$2257),"",IF(ISBLANK($L$2257),"",IF(Jan!$E43&gt;=$J$2257,IF(Jan!$E43&lt;=$L$2257,COUNTIF(Jan!L43:L43,"&gt;=0"),""),"")))</f>
        <v/>
      </c>
      <c r="J1542" s="300"/>
      <c r="K1542" s="300"/>
      <c r="L1542" s="300"/>
      <c r="M1542" s="302"/>
    </row>
    <row r="1543" spans="1:13" ht="9.9499999999999993" hidden="1" customHeight="1" x14ac:dyDescent="0.2">
      <c r="A1543" s="301"/>
      <c r="B1543" s="300"/>
      <c r="C1543" s="305" t="str">
        <f>IF(ISBLANK($J$2257),"",IF(ISBLANK($L$2257),"",IF(Jan!$E44&gt;=$J$2257,IF(Jan!$E44&lt;=$L$2257,IF(ISBLANK(Jan!G44),"",Jan!G44),""),"")))</f>
        <v/>
      </c>
      <c r="D1543" s="305"/>
      <c r="E1543" s="305" t="str">
        <f>IF(ISBLANK($J$2257),"",IF(ISBLANK($L$2257),"",IF(Jan!$E44&gt;=$J$2257,IF(Jan!$E44&lt;=$L$2257,IF(ISBLANK(Jan!R44),"",Jan!R44),""),"")))</f>
        <v/>
      </c>
      <c r="F1543" s="307" t="str">
        <f>IF(ISBLANK($J$2257),"",IF(ISBLANK($L$2257),"",IF(Jan!$E44&gt;=$J$2257,IF(Jan!$E44&lt;=$L$2257,IF(ISBLANK(Jan!S44),"",Jan!S44),""),"")))</f>
        <v/>
      </c>
      <c r="G1543" s="308" t="str">
        <f t="shared" ref="G1543:G1572" si="98">IF(ISNUMBER(F1543),IF(F1543=0,"",IF(E1543=0,"",F1543/E1543)),"")</f>
        <v/>
      </c>
      <c r="H1543" s="309" t="str">
        <f t="shared" ref="H1543:H1572" si="99">IF(ISNUMBER(G1543),IF(G1543=0,"",IF(F1543=0,"",E1543/F1543/24)),"")</f>
        <v/>
      </c>
      <c r="I1543" s="310" t="str">
        <f>IF(ISBLANK($J$2257),"",IF(ISBLANK($L$2257),"",IF(Jan!$E44&gt;=$J$2257,IF(Jan!$E44&lt;=$L$2257,COUNTIF(Jan!L44:L44,"&gt;=0"),""),"")))</f>
        <v/>
      </c>
      <c r="J1543" s="300"/>
      <c r="K1543" s="300"/>
      <c r="L1543" s="300"/>
      <c r="M1543" s="302"/>
    </row>
    <row r="1544" spans="1:13" ht="9.9499999999999993" hidden="1" customHeight="1" x14ac:dyDescent="0.2">
      <c r="A1544" s="301"/>
      <c r="B1544" s="300"/>
      <c r="C1544" s="305" t="str">
        <f>IF(ISBLANK($J$2257),"",IF(ISBLANK($L$2257),"",IF(Jan!$E45&gt;=$J$2257,IF(Jan!$E45&lt;=$L$2257,IF(ISBLANK(Jan!G45),"",Jan!G45),""),"")))</f>
        <v/>
      </c>
      <c r="D1544" s="305"/>
      <c r="E1544" s="305" t="str">
        <f>IF(ISBLANK($J$2257),"",IF(ISBLANK($L$2257),"",IF(Jan!$E45&gt;=$J$2257,IF(Jan!$E45&lt;=$L$2257,IF(ISBLANK(Jan!R45),"",Jan!R45),""),"")))</f>
        <v/>
      </c>
      <c r="F1544" s="307" t="str">
        <f>IF(ISBLANK($J$2257),"",IF(ISBLANK($L$2257),"",IF(Jan!$E45&gt;=$J$2257,IF(Jan!$E45&lt;=$L$2257,IF(ISBLANK(Jan!S45),"",Jan!S45),""),"")))</f>
        <v/>
      </c>
      <c r="G1544" s="308" t="str">
        <f t="shared" si="98"/>
        <v/>
      </c>
      <c r="H1544" s="309" t="str">
        <f t="shared" si="99"/>
        <v/>
      </c>
      <c r="I1544" s="310" t="str">
        <f>IF(ISBLANK($J$2257),"",IF(ISBLANK($L$2257),"",IF(Jan!$E45&gt;=$J$2257,IF(Jan!$E45&lt;=$L$2257,COUNTIF(Jan!L45:L45,"&gt;=0"),""),"")))</f>
        <v/>
      </c>
      <c r="J1544" s="300"/>
      <c r="K1544" s="300"/>
      <c r="L1544" s="300"/>
      <c r="M1544" s="302"/>
    </row>
    <row r="1545" spans="1:13" ht="9.9499999999999993" hidden="1" customHeight="1" x14ac:dyDescent="0.2">
      <c r="A1545" s="301"/>
      <c r="B1545" s="300"/>
      <c r="C1545" s="305" t="str">
        <f>IF(ISBLANK($J$2257),"",IF(ISBLANK($L$2257),"",IF(Jan!$E46&gt;=$J$2257,IF(Jan!$E46&lt;=$L$2257,IF(ISBLANK(Jan!G46),"",Jan!G46),""),"")))</f>
        <v/>
      </c>
      <c r="D1545" s="305"/>
      <c r="E1545" s="305" t="str">
        <f>IF(ISBLANK($J$2257),"",IF(ISBLANK($L$2257),"",IF(Jan!$E46&gt;=$J$2257,IF(Jan!$E46&lt;=$L$2257,IF(ISBLANK(Jan!R46),"",Jan!R46),""),"")))</f>
        <v/>
      </c>
      <c r="F1545" s="307" t="str">
        <f>IF(ISBLANK($J$2257),"",IF(ISBLANK($L$2257),"",IF(Jan!$E46&gt;=$J$2257,IF(Jan!$E46&lt;=$L$2257,IF(ISBLANK(Jan!S46),"",Jan!S46),""),"")))</f>
        <v/>
      </c>
      <c r="G1545" s="308" t="str">
        <f t="shared" si="98"/>
        <v/>
      </c>
      <c r="H1545" s="309" t="str">
        <f t="shared" si="99"/>
        <v/>
      </c>
      <c r="I1545" s="310" t="str">
        <f>IF(ISBLANK($J$2257),"",IF(ISBLANK($L$2257),"",IF(Jan!$E46&gt;=$J$2257,IF(Jan!$E46&lt;=$L$2257,COUNTIF(Jan!L46:L46,"&gt;=0"),""),"")))</f>
        <v/>
      </c>
      <c r="J1545" s="300"/>
      <c r="K1545" s="300"/>
      <c r="L1545" s="300"/>
      <c r="M1545" s="302"/>
    </row>
    <row r="1546" spans="1:13" ht="9.9499999999999993" hidden="1" customHeight="1" x14ac:dyDescent="0.2">
      <c r="A1546" s="301"/>
      <c r="B1546" s="300"/>
      <c r="C1546" s="305" t="str">
        <f>IF(ISBLANK($J$2257),"",IF(ISBLANK($L$2257),"",IF(Jan!$E47&gt;=$J$2257,IF(Jan!$E47&lt;=$L$2257,IF(ISBLANK(Jan!G47),"",Jan!G47),""),"")))</f>
        <v/>
      </c>
      <c r="D1546" s="305"/>
      <c r="E1546" s="305" t="str">
        <f>IF(ISBLANK($J$2257),"",IF(ISBLANK($L$2257),"",IF(Jan!$E47&gt;=$J$2257,IF(Jan!$E47&lt;=$L$2257,IF(ISBLANK(Jan!R47),"",Jan!R47),""),"")))</f>
        <v/>
      </c>
      <c r="F1546" s="307" t="str">
        <f>IF(ISBLANK($J$2257),"",IF(ISBLANK($L$2257),"",IF(Jan!$E47&gt;=$J$2257,IF(Jan!$E47&lt;=$L$2257,IF(ISBLANK(Jan!S47),"",Jan!S47),""),"")))</f>
        <v/>
      </c>
      <c r="G1546" s="308" t="str">
        <f t="shared" si="98"/>
        <v/>
      </c>
      <c r="H1546" s="309" t="str">
        <f t="shared" si="99"/>
        <v/>
      </c>
      <c r="I1546" s="310" t="str">
        <f>IF(ISBLANK($J$2257),"",IF(ISBLANK($L$2257),"",IF(Jan!$E47&gt;=$J$2257,IF(Jan!$E47&lt;=$L$2257,COUNTIF(Jan!L47:L47,"&gt;=0"),""),"")))</f>
        <v/>
      </c>
      <c r="J1546" s="300"/>
      <c r="K1546" s="300"/>
      <c r="L1546" s="300"/>
      <c r="M1546" s="302"/>
    </row>
    <row r="1547" spans="1:13" ht="9.9499999999999993" hidden="1" customHeight="1" x14ac:dyDescent="0.2">
      <c r="A1547" s="301"/>
      <c r="B1547" s="300"/>
      <c r="C1547" s="305" t="str">
        <f>IF(ISBLANK($J$2257),"",IF(ISBLANK($L$2257),"",IF(Jan!$E48&gt;=$J$2257,IF(Jan!$E48&lt;=$L$2257,IF(ISBLANK(Jan!G48),"",Jan!G48),""),"")))</f>
        <v/>
      </c>
      <c r="D1547" s="305"/>
      <c r="E1547" s="305" t="str">
        <f>IF(ISBLANK($J$2257),"",IF(ISBLANK($L$2257),"",IF(Jan!$E48&gt;=$J$2257,IF(Jan!$E48&lt;=$L$2257,IF(ISBLANK(Jan!R48),"",Jan!R48),""),"")))</f>
        <v/>
      </c>
      <c r="F1547" s="307" t="str">
        <f>IF(ISBLANK($J$2257),"",IF(ISBLANK($L$2257),"",IF(Jan!$E48&gt;=$J$2257,IF(Jan!$E48&lt;=$L$2257,IF(ISBLANK(Jan!S48),"",Jan!S48),""),"")))</f>
        <v/>
      </c>
      <c r="G1547" s="308" t="str">
        <f t="shared" si="98"/>
        <v/>
      </c>
      <c r="H1547" s="309" t="str">
        <f t="shared" si="99"/>
        <v/>
      </c>
      <c r="I1547" s="310" t="str">
        <f>IF(ISBLANK($J$2257),"",IF(ISBLANK($L$2257),"",IF(Jan!$E48&gt;=$J$2257,IF(Jan!$E48&lt;=$L$2257,COUNTIF(Jan!L48:L48,"&gt;=0"),""),"")))</f>
        <v/>
      </c>
      <c r="J1547" s="300"/>
      <c r="K1547" s="300"/>
      <c r="L1547" s="300"/>
      <c r="M1547" s="302"/>
    </row>
    <row r="1548" spans="1:13" ht="9.9499999999999993" hidden="1" customHeight="1" x14ac:dyDescent="0.2">
      <c r="A1548" s="301"/>
      <c r="B1548" s="300"/>
      <c r="C1548" s="305" t="str">
        <f>IF(ISBLANK($J$2257),"",IF(ISBLANK($L$2257),"",IF(Jan!$E49&gt;=$J$2257,IF(Jan!$E49&lt;=$L$2257,IF(ISBLANK(Jan!G49),"",Jan!G49),""),"")))</f>
        <v/>
      </c>
      <c r="D1548" s="305"/>
      <c r="E1548" s="305" t="str">
        <f>IF(ISBLANK($J$2257),"",IF(ISBLANK($L$2257),"",IF(Jan!$E49&gt;=$J$2257,IF(Jan!$E49&lt;=$L$2257,IF(ISBLANK(Jan!R49),"",Jan!R49),""),"")))</f>
        <v/>
      </c>
      <c r="F1548" s="307" t="str">
        <f>IF(ISBLANK($J$2257),"",IF(ISBLANK($L$2257),"",IF(Jan!$E49&gt;=$J$2257,IF(Jan!$E49&lt;=$L$2257,IF(ISBLANK(Jan!S49),"",Jan!S49),""),"")))</f>
        <v/>
      </c>
      <c r="G1548" s="308" t="str">
        <f t="shared" si="98"/>
        <v/>
      </c>
      <c r="H1548" s="309" t="str">
        <f t="shared" si="99"/>
        <v/>
      </c>
      <c r="I1548" s="310" t="str">
        <f>IF(ISBLANK($J$2257),"",IF(ISBLANK($L$2257),"",IF(Jan!$E49&gt;=$J$2257,IF(Jan!$E49&lt;=$L$2257,COUNTIF(Jan!L49:L49,"&gt;=0"),""),"")))</f>
        <v/>
      </c>
      <c r="J1548" s="300"/>
      <c r="K1548" s="300"/>
      <c r="L1548" s="300"/>
      <c r="M1548" s="302"/>
    </row>
    <row r="1549" spans="1:13" ht="9.9499999999999993" hidden="1" customHeight="1" x14ac:dyDescent="0.2">
      <c r="A1549" s="301"/>
      <c r="B1549" s="300"/>
      <c r="C1549" s="305" t="str">
        <f>IF(ISBLANK($J$2257),"",IF(ISBLANK($L$2257),"",IF(Jan!$E50&gt;=$J$2257,IF(Jan!$E50&lt;=$L$2257,IF(ISBLANK(Jan!G50),"",Jan!G50),""),"")))</f>
        <v/>
      </c>
      <c r="D1549" s="305"/>
      <c r="E1549" s="305" t="str">
        <f>IF(ISBLANK($J$2257),"",IF(ISBLANK($L$2257),"",IF(Jan!$E50&gt;=$J$2257,IF(Jan!$E50&lt;=$L$2257,IF(ISBLANK(Jan!R50),"",Jan!R50),""),"")))</f>
        <v/>
      </c>
      <c r="F1549" s="307" t="str">
        <f>IF(ISBLANK($J$2257),"",IF(ISBLANK($L$2257),"",IF(Jan!$E50&gt;=$J$2257,IF(Jan!$E50&lt;=$L$2257,IF(ISBLANK(Jan!S50),"",Jan!S50),""),"")))</f>
        <v/>
      </c>
      <c r="G1549" s="308" t="str">
        <f t="shared" si="98"/>
        <v/>
      </c>
      <c r="H1549" s="309" t="str">
        <f t="shared" si="99"/>
        <v/>
      </c>
      <c r="I1549" s="310" t="str">
        <f>IF(ISBLANK($J$2257),"",IF(ISBLANK($L$2257),"",IF(Jan!$E50&gt;=$J$2257,IF(Jan!$E50&lt;=$L$2257,COUNTIF(Jan!L50:L50,"&gt;=0"),""),"")))</f>
        <v/>
      </c>
      <c r="J1549" s="300"/>
      <c r="K1549" s="300"/>
      <c r="L1549" s="300"/>
      <c r="M1549" s="302"/>
    </row>
    <row r="1550" spans="1:13" ht="9.9499999999999993" hidden="1" customHeight="1" x14ac:dyDescent="0.2">
      <c r="A1550" s="301"/>
      <c r="B1550" s="300"/>
      <c r="C1550" s="305" t="str">
        <f>IF(ISBLANK($J$2257),"",IF(ISBLANK($L$2257),"",IF(Jan!$E51&gt;=$J$2257,IF(Jan!$E51&lt;=$L$2257,IF(ISBLANK(Jan!G51),"",Jan!G51),""),"")))</f>
        <v/>
      </c>
      <c r="D1550" s="305"/>
      <c r="E1550" s="305" t="str">
        <f>IF(ISBLANK($J$2257),"",IF(ISBLANK($L$2257),"",IF(Jan!$E51&gt;=$J$2257,IF(Jan!$E51&lt;=$L$2257,IF(ISBLANK(Jan!R51),"",Jan!R51),""),"")))</f>
        <v/>
      </c>
      <c r="F1550" s="307" t="str">
        <f>IF(ISBLANK($J$2257),"",IF(ISBLANK($L$2257),"",IF(Jan!$E51&gt;=$J$2257,IF(Jan!$E51&lt;=$L$2257,IF(ISBLANK(Jan!S51),"",Jan!S51),""),"")))</f>
        <v/>
      </c>
      <c r="G1550" s="308" t="str">
        <f t="shared" si="98"/>
        <v/>
      </c>
      <c r="H1550" s="309" t="str">
        <f t="shared" si="99"/>
        <v/>
      </c>
      <c r="I1550" s="310" t="str">
        <f>IF(ISBLANK($J$2257),"",IF(ISBLANK($L$2257),"",IF(Jan!$E51&gt;=$J$2257,IF(Jan!$E51&lt;=$L$2257,COUNTIF(Jan!L51:L51,"&gt;=0"),""),"")))</f>
        <v/>
      </c>
      <c r="J1550" s="300"/>
      <c r="K1550" s="300"/>
      <c r="L1550" s="300"/>
      <c r="M1550" s="302"/>
    </row>
    <row r="1551" spans="1:13" ht="9.9499999999999993" hidden="1" customHeight="1" x14ac:dyDescent="0.2">
      <c r="A1551" s="301"/>
      <c r="B1551" s="300"/>
      <c r="C1551" s="305" t="str">
        <f>IF(ISBLANK($J$2257),"",IF(ISBLANK($L$2257),"",IF(Jan!$E52&gt;=$J$2257,IF(Jan!$E52&lt;=$L$2257,IF(ISBLANK(Jan!G52),"",Jan!G52),""),"")))</f>
        <v/>
      </c>
      <c r="D1551" s="305"/>
      <c r="E1551" s="305" t="str">
        <f>IF(ISBLANK($J$2257),"",IF(ISBLANK($L$2257),"",IF(Jan!$E52&gt;=$J$2257,IF(Jan!$E52&lt;=$L$2257,IF(ISBLANK(Jan!R52),"",Jan!R52),""),"")))</f>
        <v/>
      </c>
      <c r="F1551" s="307" t="str">
        <f>IF(ISBLANK($J$2257),"",IF(ISBLANK($L$2257),"",IF(Jan!$E52&gt;=$J$2257,IF(Jan!$E52&lt;=$L$2257,IF(ISBLANK(Jan!S52),"",Jan!S52),""),"")))</f>
        <v/>
      </c>
      <c r="G1551" s="308" t="str">
        <f t="shared" si="98"/>
        <v/>
      </c>
      <c r="H1551" s="309" t="str">
        <f t="shared" si="99"/>
        <v/>
      </c>
      <c r="I1551" s="310" t="str">
        <f>IF(ISBLANK($J$2257),"",IF(ISBLANK($L$2257),"",IF(Jan!$E52&gt;=$J$2257,IF(Jan!$E52&lt;=$L$2257,COUNTIF(Jan!L52:L52,"&gt;=0"),""),"")))</f>
        <v/>
      </c>
      <c r="J1551" s="300"/>
      <c r="K1551" s="300"/>
      <c r="L1551" s="300"/>
      <c r="M1551" s="302"/>
    </row>
    <row r="1552" spans="1:13" ht="9.9499999999999993" hidden="1" customHeight="1" x14ac:dyDescent="0.2">
      <c r="A1552" s="301"/>
      <c r="B1552" s="300"/>
      <c r="C1552" s="305" t="str">
        <f>IF(ISBLANK($J$2257),"",IF(ISBLANK($L$2257),"",IF(Jan!$E53&gt;=$J$2257,IF(Jan!$E53&lt;=$L$2257,IF(ISBLANK(Jan!G53),"",Jan!G53),""),"")))</f>
        <v/>
      </c>
      <c r="D1552" s="305"/>
      <c r="E1552" s="305" t="str">
        <f>IF(ISBLANK($J$2257),"",IF(ISBLANK($L$2257),"",IF(Jan!$E53&gt;=$J$2257,IF(Jan!$E53&lt;=$L$2257,IF(ISBLANK(Jan!R53),"",Jan!R53),""),"")))</f>
        <v/>
      </c>
      <c r="F1552" s="307" t="str">
        <f>IF(ISBLANK($J$2257),"",IF(ISBLANK($L$2257),"",IF(Jan!$E53&gt;=$J$2257,IF(Jan!$E53&lt;=$L$2257,IF(ISBLANK(Jan!S53),"",Jan!S53),""),"")))</f>
        <v/>
      </c>
      <c r="G1552" s="308" t="str">
        <f t="shared" si="98"/>
        <v/>
      </c>
      <c r="H1552" s="309" t="str">
        <f t="shared" si="99"/>
        <v/>
      </c>
      <c r="I1552" s="310" t="str">
        <f>IF(ISBLANK($J$2257),"",IF(ISBLANK($L$2257),"",IF(Jan!$E53&gt;=$J$2257,IF(Jan!$E53&lt;=$L$2257,COUNTIF(Jan!L53:L53,"&gt;=0"),""),"")))</f>
        <v/>
      </c>
      <c r="J1552" s="300"/>
      <c r="K1552" s="300"/>
      <c r="L1552" s="300"/>
      <c r="M1552" s="302"/>
    </row>
    <row r="1553" spans="1:13" ht="9.9499999999999993" hidden="1" customHeight="1" x14ac:dyDescent="0.2">
      <c r="A1553" s="301"/>
      <c r="B1553" s="300"/>
      <c r="C1553" s="305" t="str">
        <f>IF(ISBLANK($J$2257),"",IF(ISBLANK($L$2257),"",IF(Jan!$E54&gt;=$J$2257,IF(Jan!$E54&lt;=$L$2257,IF(ISBLANK(Jan!G54),"",Jan!G54),""),"")))</f>
        <v/>
      </c>
      <c r="D1553" s="305"/>
      <c r="E1553" s="305" t="str">
        <f>IF(ISBLANK($J$2257),"",IF(ISBLANK($L$2257),"",IF(Jan!$E54&gt;=$J$2257,IF(Jan!$E54&lt;=$L$2257,IF(ISBLANK(Jan!R54),"",Jan!R54),""),"")))</f>
        <v/>
      </c>
      <c r="F1553" s="307" t="str">
        <f>IF(ISBLANK($J$2257),"",IF(ISBLANK($L$2257),"",IF(Jan!$E54&gt;=$J$2257,IF(Jan!$E54&lt;=$L$2257,IF(ISBLANK(Jan!S54),"",Jan!S54),""),"")))</f>
        <v/>
      </c>
      <c r="G1553" s="308" t="str">
        <f t="shared" si="98"/>
        <v/>
      </c>
      <c r="H1553" s="309" t="str">
        <f t="shared" si="99"/>
        <v/>
      </c>
      <c r="I1553" s="310" t="str">
        <f>IF(ISBLANK($J$2257),"",IF(ISBLANK($L$2257),"",IF(Jan!$E54&gt;=$J$2257,IF(Jan!$E54&lt;=$L$2257,COUNTIF(Jan!L54:L54,"&gt;=0"),""),"")))</f>
        <v/>
      </c>
      <c r="J1553" s="300"/>
      <c r="K1553" s="300"/>
      <c r="L1553" s="300"/>
      <c r="M1553" s="302"/>
    </row>
    <row r="1554" spans="1:13" ht="9.9499999999999993" hidden="1" customHeight="1" x14ac:dyDescent="0.2">
      <c r="A1554" s="301"/>
      <c r="B1554" s="300"/>
      <c r="C1554" s="305" t="str">
        <f>IF(ISBLANK($J$2257),"",IF(ISBLANK($L$2257),"",IF(Jan!$E55&gt;=$J$2257,IF(Jan!$E55&lt;=$L$2257,IF(ISBLANK(Jan!G55),"",Jan!G55),""),"")))</f>
        <v/>
      </c>
      <c r="D1554" s="305"/>
      <c r="E1554" s="305" t="str">
        <f>IF(ISBLANK($J$2257),"",IF(ISBLANK($L$2257),"",IF(Jan!$E55&gt;=$J$2257,IF(Jan!$E55&lt;=$L$2257,IF(ISBLANK(Jan!R55),"",Jan!R55),""),"")))</f>
        <v/>
      </c>
      <c r="F1554" s="307" t="str">
        <f>IF(ISBLANK($J$2257),"",IF(ISBLANK($L$2257),"",IF(Jan!$E55&gt;=$J$2257,IF(Jan!$E55&lt;=$L$2257,IF(ISBLANK(Jan!S55),"",Jan!S55),""),"")))</f>
        <v/>
      </c>
      <c r="G1554" s="308" t="str">
        <f t="shared" si="98"/>
        <v/>
      </c>
      <c r="H1554" s="309" t="str">
        <f t="shared" si="99"/>
        <v/>
      </c>
      <c r="I1554" s="310" t="str">
        <f>IF(ISBLANK($J$2257),"",IF(ISBLANK($L$2257),"",IF(Jan!$E55&gt;=$J$2257,IF(Jan!$E55&lt;=$L$2257,COUNTIF(Jan!L55:L55,"&gt;=0"),""),"")))</f>
        <v/>
      </c>
      <c r="J1554" s="300"/>
      <c r="K1554" s="300"/>
      <c r="L1554" s="300"/>
      <c r="M1554" s="302"/>
    </row>
    <row r="1555" spans="1:13" ht="9.9499999999999993" hidden="1" customHeight="1" x14ac:dyDescent="0.2">
      <c r="A1555" s="301"/>
      <c r="B1555" s="300"/>
      <c r="C1555" s="305" t="str">
        <f>IF(ISBLANK($J$2257),"",IF(ISBLANK($L$2257),"",IF(Jan!$E56&gt;=$J$2257,IF(Jan!$E56&lt;=$L$2257,IF(ISBLANK(Jan!G56),"",Jan!G56),""),"")))</f>
        <v/>
      </c>
      <c r="D1555" s="305"/>
      <c r="E1555" s="305" t="str">
        <f>IF(ISBLANK($J$2257),"",IF(ISBLANK($L$2257),"",IF(Jan!$E56&gt;=$J$2257,IF(Jan!$E56&lt;=$L$2257,IF(ISBLANK(Jan!R56),"",Jan!R56),""),"")))</f>
        <v/>
      </c>
      <c r="F1555" s="307" t="str">
        <f>IF(ISBLANK($J$2257),"",IF(ISBLANK($L$2257),"",IF(Jan!$E56&gt;=$J$2257,IF(Jan!$E56&lt;=$L$2257,IF(ISBLANK(Jan!S56),"",Jan!S56),""),"")))</f>
        <v/>
      </c>
      <c r="G1555" s="308" t="str">
        <f t="shared" si="98"/>
        <v/>
      </c>
      <c r="H1555" s="309" t="str">
        <f t="shared" si="99"/>
        <v/>
      </c>
      <c r="I1555" s="310" t="str">
        <f>IF(ISBLANK($J$2257),"",IF(ISBLANK($L$2257),"",IF(Jan!$E56&gt;=$J$2257,IF(Jan!$E56&lt;=$L$2257,COUNTIF(Jan!L56:L56,"&gt;=0"),""),"")))</f>
        <v/>
      </c>
      <c r="J1555" s="300"/>
      <c r="K1555" s="300"/>
      <c r="L1555" s="300"/>
      <c r="M1555" s="302"/>
    </row>
    <row r="1556" spans="1:13" ht="9.9499999999999993" hidden="1" customHeight="1" x14ac:dyDescent="0.2">
      <c r="A1556" s="301"/>
      <c r="B1556" s="300"/>
      <c r="C1556" s="305" t="str">
        <f>IF(ISBLANK($J$2257),"",IF(ISBLANK($L$2257),"",IF(Jan!$E57&gt;=$J$2257,IF(Jan!$E57&lt;=$L$2257,IF(ISBLANK(Jan!G57),"",Jan!G57),""),"")))</f>
        <v/>
      </c>
      <c r="D1556" s="305"/>
      <c r="E1556" s="305" t="str">
        <f>IF(ISBLANK($J$2257),"",IF(ISBLANK($L$2257),"",IF(Jan!$E57&gt;=$J$2257,IF(Jan!$E57&lt;=$L$2257,IF(ISBLANK(Jan!R57),"",Jan!R57),""),"")))</f>
        <v/>
      </c>
      <c r="F1556" s="307" t="str">
        <f>IF(ISBLANK($J$2257),"",IF(ISBLANK($L$2257),"",IF(Jan!$E57&gt;=$J$2257,IF(Jan!$E57&lt;=$L$2257,IF(ISBLANK(Jan!S57),"",Jan!S57),""),"")))</f>
        <v/>
      </c>
      <c r="G1556" s="308" t="str">
        <f t="shared" si="98"/>
        <v/>
      </c>
      <c r="H1556" s="309" t="str">
        <f t="shared" si="99"/>
        <v/>
      </c>
      <c r="I1556" s="310" t="str">
        <f>IF(ISBLANK($J$2257),"",IF(ISBLANK($L$2257),"",IF(Jan!$E57&gt;=$J$2257,IF(Jan!$E57&lt;=$L$2257,COUNTIF(Jan!L57:L57,"&gt;=0"),""),"")))</f>
        <v/>
      </c>
      <c r="J1556" s="300"/>
      <c r="K1556" s="300"/>
      <c r="L1556" s="300"/>
      <c r="M1556" s="302"/>
    </row>
    <row r="1557" spans="1:13" ht="9.9499999999999993" hidden="1" customHeight="1" x14ac:dyDescent="0.2">
      <c r="A1557" s="301"/>
      <c r="B1557" s="300"/>
      <c r="C1557" s="305" t="str">
        <f>IF(ISBLANK($J$2257),"",IF(ISBLANK($L$2257),"",IF(Jan!$E58&gt;=$J$2257,IF(Jan!$E58&lt;=$L$2257,IF(ISBLANK(Jan!G58),"",Jan!G58),""),"")))</f>
        <v/>
      </c>
      <c r="D1557" s="305"/>
      <c r="E1557" s="305" t="str">
        <f>IF(ISBLANK($J$2257),"",IF(ISBLANK($L$2257),"",IF(Jan!$E58&gt;=$J$2257,IF(Jan!$E58&lt;=$L$2257,IF(ISBLANK(Jan!R58),"",Jan!R58),""),"")))</f>
        <v/>
      </c>
      <c r="F1557" s="307" t="str">
        <f>IF(ISBLANK($J$2257),"",IF(ISBLANK($L$2257),"",IF(Jan!$E58&gt;=$J$2257,IF(Jan!$E58&lt;=$L$2257,IF(ISBLANK(Jan!S58),"",Jan!S58),""),"")))</f>
        <v/>
      </c>
      <c r="G1557" s="308" t="str">
        <f t="shared" si="98"/>
        <v/>
      </c>
      <c r="H1557" s="309" t="str">
        <f t="shared" si="99"/>
        <v/>
      </c>
      <c r="I1557" s="310" t="str">
        <f>IF(ISBLANK($J$2257),"",IF(ISBLANK($L$2257),"",IF(Jan!$E58&gt;=$J$2257,IF(Jan!$E58&lt;=$L$2257,COUNTIF(Jan!L58:L58,"&gt;=0"),""),"")))</f>
        <v/>
      </c>
      <c r="J1557" s="300"/>
      <c r="K1557" s="300"/>
      <c r="L1557" s="300"/>
      <c r="M1557" s="302"/>
    </row>
    <row r="1558" spans="1:13" ht="9.9499999999999993" hidden="1" customHeight="1" x14ac:dyDescent="0.2">
      <c r="A1558" s="301"/>
      <c r="B1558" s="300"/>
      <c r="C1558" s="305" t="str">
        <f>IF(ISBLANK($J$2257),"",IF(ISBLANK($L$2257),"",IF(Jan!$E59&gt;=$J$2257,IF(Jan!$E59&lt;=$L$2257,IF(ISBLANK(Jan!G59),"",Jan!G59),""),"")))</f>
        <v/>
      </c>
      <c r="D1558" s="305"/>
      <c r="E1558" s="305" t="str">
        <f>IF(ISBLANK($J$2257),"",IF(ISBLANK($L$2257),"",IF(Jan!$E59&gt;=$J$2257,IF(Jan!$E59&lt;=$L$2257,IF(ISBLANK(Jan!R59),"",Jan!R59),""),"")))</f>
        <v/>
      </c>
      <c r="F1558" s="307" t="str">
        <f>IF(ISBLANK($J$2257),"",IF(ISBLANK($L$2257),"",IF(Jan!$E59&gt;=$J$2257,IF(Jan!$E59&lt;=$L$2257,IF(ISBLANK(Jan!S59),"",Jan!S59),""),"")))</f>
        <v/>
      </c>
      <c r="G1558" s="308" t="str">
        <f t="shared" si="98"/>
        <v/>
      </c>
      <c r="H1558" s="309" t="str">
        <f t="shared" si="99"/>
        <v/>
      </c>
      <c r="I1558" s="310" t="str">
        <f>IF(ISBLANK($J$2257),"",IF(ISBLANK($L$2257),"",IF(Jan!$E59&gt;=$J$2257,IF(Jan!$E59&lt;=$L$2257,COUNTIF(Jan!L59:L59,"&gt;=0"),""),"")))</f>
        <v/>
      </c>
      <c r="J1558" s="300"/>
      <c r="K1558" s="300"/>
      <c r="L1558" s="300"/>
      <c r="M1558" s="302"/>
    </row>
    <row r="1559" spans="1:13" ht="9.9499999999999993" hidden="1" customHeight="1" x14ac:dyDescent="0.2">
      <c r="A1559" s="301"/>
      <c r="B1559" s="300"/>
      <c r="C1559" s="305" t="str">
        <f>IF(ISBLANK($J$2257),"",IF(ISBLANK($L$2257),"",IF(Jan!$E60&gt;=$J$2257,IF(Jan!$E60&lt;=$L$2257,IF(ISBLANK(Jan!G60),"",Jan!G60),""),"")))</f>
        <v/>
      </c>
      <c r="D1559" s="305"/>
      <c r="E1559" s="305" t="str">
        <f>IF(ISBLANK($J$2257),"",IF(ISBLANK($L$2257),"",IF(Jan!$E60&gt;=$J$2257,IF(Jan!$E60&lt;=$L$2257,IF(ISBLANK(Jan!R60),"",Jan!R60),""),"")))</f>
        <v/>
      </c>
      <c r="F1559" s="307" t="str">
        <f>IF(ISBLANK($J$2257),"",IF(ISBLANK($L$2257),"",IF(Jan!$E60&gt;=$J$2257,IF(Jan!$E60&lt;=$L$2257,IF(ISBLANK(Jan!S60),"",Jan!S60),""),"")))</f>
        <v/>
      </c>
      <c r="G1559" s="308" t="str">
        <f t="shared" si="98"/>
        <v/>
      </c>
      <c r="H1559" s="309" t="str">
        <f t="shared" si="99"/>
        <v/>
      </c>
      <c r="I1559" s="310" t="str">
        <f>IF(ISBLANK($J$2257),"",IF(ISBLANK($L$2257),"",IF(Jan!$E60&gt;=$J$2257,IF(Jan!$E60&lt;=$L$2257,COUNTIF(Jan!L60:L60,"&gt;=0"),""),"")))</f>
        <v/>
      </c>
      <c r="J1559" s="300"/>
      <c r="K1559" s="300"/>
      <c r="L1559" s="300"/>
      <c r="M1559" s="302"/>
    </row>
    <row r="1560" spans="1:13" ht="9.9499999999999993" hidden="1" customHeight="1" x14ac:dyDescent="0.2">
      <c r="A1560" s="301"/>
      <c r="B1560" s="300"/>
      <c r="C1560" s="305" t="str">
        <f>IF(ISBLANK($J$2257),"",IF(ISBLANK($L$2257),"",IF(Jan!$E61&gt;=$J$2257,IF(Jan!$E61&lt;=$L$2257,IF(ISBLANK(Jan!G61),"",Jan!G61),""),"")))</f>
        <v/>
      </c>
      <c r="D1560" s="305"/>
      <c r="E1560" s="305" t="str">
        <f>IF(ISBLANK($J$2257),"",IF(ISBLANK($L$2257),"",IF(Jan!$E61&gt;=$J$2257,IF(Jan!$E61&lt;=$L$2257,IF(ISBLANK(Jan!R61),"",Jan!R61),""),"")))</f>
        <v/>
      </c>
      <c r="F1560" s="307" t="str">
        <f>IF(ISBLANK($J$2257),"",IF(ISBLANK($L$2257),"",IF(Jan!$E61&gt;=$J$2257,IF(Jan!$E61&lt;=$L$2257,IF(ISBLANK(Jan!S61),"",Jan!S61),""),"")))</f>
        <v/>
      </c>
      <c r="G1560" s="308" t="str">
        <f t="shared" si="98"/>
        <v/>
      </c>
      <c r="H1560" s="309" t="str">
        <f t="shared" si="99"/>
        <v/>
      </c>
      <c r="I1560" s="310" t="str">
        <f>IF(ISBLANK($J$2257),"",IF(ISBLANK($L$2257),"",IF(Jan!$E61&gt;=$J$2257,IF(Jan!$E61&lt;=$L$2257,COUNTIF(Jan!L61:L61,"&gt;=0"),""),"")))</f>
        <v/>
      </c>
      <c r="J1560" s="300"/>
      <c r="K1560" s="300"/>
      <c r="L1560" s="300"/>
      <c r="M1560" s="302"/>
    </row>
    <row r="1561" spans="1:13" ht="9.9499999999999993" hidden="1" customHeight="1" x14ac:dyDescent="0.2">
      <c r="A1561" s="301"/>
      <c r="B1561" s="300"/>
      <c r="C1561" s="305" t="str">
        <f>IF(ISBLANK($J$2257),"",IF(ISBLANK($L$2257),"",IF(Jan!$E62&gt;=$J$2257,IF(Jan!$E62&lt;=$L$2257,IF(ISBLANK(Jan!G62),"",Jan!G62),""),"")))</f>
        <v/>
      </c>
      <c r="D1561" s="305"/>
      <c r="E1561" s="305" t="str">
        <f>IF(ISBLANK($J$2257),"",IF(ISBLANK($L$2257),"",IF(Jan!$E62&gt;=$J$2257,IF(Jan!$E62&lt;=$L$2257,IF(ISBLANK(Jan!R62),"",Jan!R62),""),"")))</f>
        <v/>
      </c>
      <c r="F1561" s="307" t="str">
        <f>IF(ISBLANK($J$2257),"",IF(ISBLANK($L$2257),"",IF(Jan!$E62&gt;=$J$2257,IF(Jan!$E62&lt;=$L$2257,IF(ISBLANK(Jan!S62),"",Jan!S62),""),"")))</f>
        <v/>
      </c>
      <c r="G1561" s="308" t="str">
        <f t="shared" si="98"/>
        <v/>
      </c>
      <c r="H1561" s="309" t="str">
        <f t="shared" si="99"/>
        <v/>
      </c>
      <c r="I1561" s="310" t="str">
        <f>IF(ISBLANK($J$2257),"",IF(ISBLANK($L$2257),"",IF(Jan!$E62&gt;=$J$2257,IF(Jan!$E62&lt;=$L$2257,COUNTIF(Jan!L62:L62,"&gt;=0"),""),"")))</f>
        <v/>
      </c>
      <c r="J1561" s="300"/>
      <c r="K1561" s="300"/>
      <c r="L1561" s="300"/>
      <c r="M1561" s="302"/>
    </row>
    <row r="1562" spans="1:13" ht="9.9499999999999993" hidden="1" customHeight="1" x14ac:dyDescent="0.2">
      <c r="A1562" s="301"/>
      <c r="B1562" s="300"/>
      <c r="C1562" s="305" t="str">
        <f>IF(ISBLANK($J$2257),"",IF(ISBLANK($L$2257),"",IF(Jan!$E63&gt;=$J$2257,IF(Jan!$E63&lt;=$L$2257,IF(ISBLANK(Jan!G63),"",Jan!G63),""),"")))</f>
        <v/>
      </c>
      <c r="D1562" s="305"/>
      <c r="E1562" s="305" t="str">
        <f>IF(ISBLANK($J$2257),"",IF(ISBLANK($L$2257),"",IF(Jan!$E63&gt;=$J$2257,IF(Jan!$E63&lt;=$L$2257,IF(ISBLANK(Jan!R63),"",Jan!R63),""),"")))</f>
        <v/>
      </c>
      <c r="F1562" s="307" t="str">
        <f>IF(ISBLANK($J$2257),"",IF(ISBLANK($L$2257),"",IF(Jan!$E63&gt;=$J$2257,IF(Jan!$E63&lt;=$L$2257,IF(ISBLANK(Jan!S63),"",Jan!S63),""),"")))</f>
        <v/>
      </c>
      <c r="G1562" s="308" t="str">
        <f t="shared" si="98"/>
        <v/>
      </c>
      <c r="H1562" s="309" t="str">
        <f t="shared" si="99"/>
        <v/>
      </c>
      <c r="I1562" s="310" t="str">
        <f>IF(ISBLANK($J$2257),"",IF(ISBLANK($L$2257),"",IF(Jan!$E63&gt;=$J$2257,IF(Jan!$E63&lt;=$L$2257,COUNTIF(Jan!L63:L63,"&gt;=0"),""),"")))</f>
        <v/>
      </c>
      <c r="J1562" s="300"/>
      <c r="K1562" s="300"/>
      <c r="L1562" s="300"/>
      <c r="M1562" s="302"/>
    </row>
    <row r="1563" spans="1:13" ht="9.9499999999999993" hidden="1" customHeight="1" x14ac:dyDescent="0.2">
      <c r="A1563" s="301"/>
      <c r="B1563" s="300"/>
      <c r="C1563" s="305" t="str">
        <f>IF(ISBLANK($J$2257),"",IF(ISBLANK($L$2257),"",IF(Jan!$E64&gt;=$J$2257,IF(Jan!$E64&lt;=$L$2257,IF(ISBLANK(Jan!G64),"",Jan!G64),""),"")))</f>
        <v/>
      </c>
      <c r="D1563" s="305"/>
      <c r="E1563" s="305" t="str">
        <f>IF(ISBLANK($J$2257),"",IF(ISBLANK($L$2257),"",IF(Jan!$E64&gt;=$J$2257,IF(Jan!$E64&lt;=$L$2257,IF(ISBLANK(Jan!R64),"",Jan!R64),""),"")))</f>
        <v/>
      </c>
      <c r="F1563" s="307" t="str">
        <f>IF(ISBLANK($J$2257),"",IF(ISBLANK($L$2257),"",IF(Jan!$E64&gt;=$J$2257,IF(Jan!$E64&lt;=$L$2257,IF(ISBLANK(Jan!S64),"",Jan!S64),""),"")))</f>
        <v/>
      </c>
      <c r="G1563" s="308" t="str">
        <f t="shared" si="98"/>
        <v/>
      </c>
      <c r="H1563" s="309" t="str">
        <f t="shared" si="99"/>
        <v/>
      </c>
      <c r="I1563" s="310" t="str">
        <f>IF(ISBLANK($J$2257),"",IF(ISBLANK($L$2257),"",IF(Jan!$E64&gt;=$J$2257,IF(Jan!$E64&lt;=$L$2257,COUNTIF(Jan!L64:L64,"&gt;=0"),""),"")))</f>
        <v/>
      </c>
      <c r="J1563" s="300"/>
      <c r="K1563" s="300"/>
      <c r="L1563" s="300"/>
      <c r="M1563" s="302"/>
    </row>
    <row r="1564" spans="1:13" ht="9.9499999999999993" hidden="1" customHeight="1" x14ac:dyDescent="0.2">
      <c r="A1564" s="301"/>
      <c r="B1564" s="300"/>
      <c r="C1564" s="305" t="str">
        <f>IF(ISBLANK($J$2257),"",IF(ISBLANK($L$2257),"",IF(Jan!$E65&gt;=$J$2257,IF(Jan!$E65&lt;=$L$2257,IF(ISBLANK(Jan!G65),"",Jan!G65),""),"")))</f>
        <v/>
      </c>
      <c r="D1564" s="305"/>
      <c r="E1564" s="305" t="str">
        <f>IF(ISBLANK($J$2257),"",IF(ISBLANK($L$2257),"",IF(Jan!$E65&gt;=$J$2257,IF(Jan!$E65&lt;=$L$2257,IF(ISBLANK(Jan!R65),"",Jan!R65),""),"")))</f>
        <v/>
      </c>
      <c r="F1564" s="307" t="str">
        <f>IF(ISBLANK($J$2257),"",IF(ISBLANK($L$2257),"",IF(Jan!$E65&gt;=$J$2257,IF(Jan!$E65&lt;=$L$2257,IF(ISBLANK(Jan!S65),"",Jan!S65),""),"")))</f>
        <v/>
      </c>
      <c r="G1564" s="308" t="str">
        <f t="shared" si="98"/>
        <v/>
      </c>
      <c r="H1564" s="309" t="str">
        <f t="shared" si="99"/>
        <v/>
      </c>
      <c r="I1564" s="310" t="str">
        <f>IF(ISBLANK($J$2257),"",IF(ISBLANK($L$2257),"",IF(Jan!$E65&gt;=$J$2257,IF(Jan!$E65&lt;=$L$2257,COUNTIF(Jan!L65:L65,"&gt;=0"),""),"")))</f>
        <v/>
      </c>
      <c r="J1564" s="300"/>
      <c r="K1564" s="300"/>
      <c r="L1564" s="300"/>
      <c r="M1564" s="302"/>
    </row>
    <row r="1565" spans="1:13" ht="9.9499999999999993" hidden="1" customHeight="1" x14ac:dyDescent="0.2">
      <c r="A1565" s="301"/>
      <c r="B1565" s="300"/>
      <c r="C1565" s="305" t="str">
        <f>IF(ISBLANK($J$2257),"",IF(ISBLANK($L$2257),"",IF(Jan!$E66&gt;=$J$2257,IF(Jan!$E66&lt;=$L$2257,IF(ISBLANK(Jan!G66),"",Jan!G66),""),"")))</f>
        <v/>
      </c>
      <c r="D1565" s="305"/>
      <c r="E1565" s="305" t="str">
        <f>IF(ISBLANK($J$2257),"",IF(ISBLANK($L$2257),"",IF(Jan!$E66&gt;=$J$2257,IF(Jan!$E66&lt;=$L$2257,IF(ISBLANK(Jan!R66),"",Jan!R66),""),"")))</f>
        <v/>
      </c>
      <c r="F1565" s="307" t="str">
        <f>IF(ISBLANK($J$2257),"",IF(ISBLANK($L$2257),"",IF(Jan!$E66&gt;=$J$2257,IF(Jan!$E66&lt;=$L$2257,IF(ISBLANK(Jan!S66),"",Jan!S66),""),"")))</f>
        <v/>
      </c>
      <c r="G1565" s="308" t="str">
        <f t="shared" si="98"/>
        <v/>
      </c>
      <c r="H1565" s="309" t="str">
        <f t="shared" si="99"/>
        <v/>
      </c>
      <c r="I1565" s="310" t="str">
        <f>IF(ISBLANK($J$2257),"",IF(ISBLANK($L$2257),"",IF(Jan!$E66&gt;=$J$2257,IF(Jan!$E66&lt;=$L$2257,COUNTIF(Jan!L66:L66,"&gt;=0"),""),"")))</f>
        <v/>
      </c>
      <c r="J1565" s="300"/>
      <c r="K1565" s="300"/>
      <c r="L1565" s="300"/>
      <c r="M1565" s="302"/>
    </row>
    <row r="1566" spans="1:13" ht="9.9499999999999993" hidden="1" customHeight="1" x14ac:dyDescent="0.2">
      <c r="A1566" s="301"/>
      <c r="B1566" s="300"/>
      <c r="C1566" s="305" t="str">
        <f>IF(ISBLANK($J$2257),"",IF(ISBLANK($L$2257),"",IF(Jan!$E67&gt;=$J$2257,IF(Jan!$E67&lt;=$L$2257,IF(ISBLANK(Jan!G67),"",Jan!G67),""),"")))</f>
        <v/>
      </c>
      <c r="D1566" s="305"/>
      <c r="E1566" s="305" t="str">
        <f>IF(ISBLANK($J$2257),"",IF(ISBLANK($L$2257),"",IF(Jan!$E67&gt;=$J$2257,IF(Jan!$E67&lt;=$L$2257,IF(ISBLANK(Jan!R67),"",Jan!R67),""),"")))</f>
        <v/>
      </c>
      <c r="F1566" s="307" t="str">
        <f>IF(ISBLANK($J$2257),"",IF(ISBLANK($L$2257),"",IF(Jan!$E67&gt;=$J$2257,IF(Jan!$E67&lt;=$L$2257,IF(ISBLANK(Jan!S67),"",Jan!S67),""),"")))</f>
        <v/>
      </c>
      <c r="G1566" s="308" t="str">
        <f t="shared" si="98"/>
        <v/>
      </c>
      <c r="H1566" s="309" t="str">
        <f t="shared" si="99"/>
        <v/>
      </c>
      <c r="I1566" s="310" t="str">
        <f>IF(ISBLANK($J$2257),"",IF(ISBLANK($L$2257),"",IF(Jan!$E67&gt;=$J$2257,IF(Jan!$E67&lt;=$L$2257,COUNTIF(Jan!L67:L67,"&gt;=0"),""),"")))</f>
        <v/>
      </c>
      <c r="J1566" s="300"/>
      <c r="K1566" s="300"/>
      <c r="L1566" s="300"/>
      <c r="M1566" s="302"/>
    </row>
    <row r="1567" spans="1:13" ht="9.9499999999999993" hidden="1" customHeight="1" x14ac:dyDescent="0.2">
      <c r="A1567" s="301"/>
      <c r="B1567" s="300"/>
      <c r="C1567" s="305" t="str">
        <f>IF(ISBLANK($J$2257),"",IF(ISBLANK($L$2257),"",IF(Jan!$E68&gt;=$J$2257,IF(Jan!$E68&lt;=$L$2257,IF(ISBLANK(Jan!G68),"",Jan!G68),""),"")))</f>
        <v/>
      </c>
      <c r="D1567" s="305"/>
      <c r="E1567" s="305" t="str">
        <f>IF(ISBLANK($J$2257),"",IF(ISBLANK($L$2257),"",IF(Jan!$E68&gt;=$J$2257,IF(Jan!$E68&lt;=$L$2257,IF(ISBLANK(Jan!R68),"",Jan!R68),""),"")))</f>
        <v/>
      </c>
      <c r="F1567" s="307" t="str">
        <f>IF(ISBLANK($J$2257),"",IF(ISBLANK($L$2257),"",IF(Jan!$E68&gt;=$J$2257,IF(Jan!$E68&lt;=$L$2257,IF(ISBLANK(Jan!S68),"",Jan!S68),""),"")))</f>
        <v/>
      </c>
      <c r="G1567" s="308" t="str">
        <f t="shared" si="98"/>
        <v/>
      </c>
      <c r="H1567" s="309" t="str">
        <f t="shared" si="99"/>
        <v/>
      </c>
      <c r="I1567" s="310" t="str">
        <f>IF(ISBLANK($J$2257),"",IF(ISBLANK($L$2257),"",IF(Jan!$E68&gt;=$J$2257,IF(Jan!$E68&lt;=$L$2257,COUNTIF(Jan!L68:L68,"&gt;=0"),""),"")))</f>
        <v/>
      </c>
      <c r="J1567" s="300"/>
      <c r="K1567" s="300"/>
      <c r="L1567" s="300"/>
      <c r="M1567" s="302"/>
    </row>
    <row r="1568" spans="1:13" ht="9.9499999999999993" hidden="1" customHeight="1" x14ac:dyDescent="0.2">
      <c r="A1568" s="301"/>
      <c r="B1568" s="300"/>
      <c r="C1568" s="305" t="str">
        <f>IF(ISBLANK($J$2257),"",IF(ISBLANK($L$2257),"",IF(Jan!$E69&gt;=$J$2257,IF(Jan!$E69&lt;=$L$2257,IF(ISBLANK(Jan!G69),"",Jan!G69),""),"")))</f>
        <v/>
      </c>
      <c r="D1568" s="305"/>
      <c r="E1568" s="305" t="str">
        <f>IF(ISBLANK($J$2257),"",IF(ISBLANK($L$2257),"",IF(Jan!$E69&gt;=$J$2257,IF(Jan!$E69&lt;=$L$2257,IF(ISBLANK(Jan!R69),"",Jan!R69),""),"")))</f>
        <v/>
      </c>
      <c r="F1568" s="307" t="str">
        <f>IF(ISBLANK($J$2257),"",IF(ISBLANK($L$2257),"",IF(Jan!$E69&gt;=$J$2257,IF(Jan!$E69&lt;=$L$2257,IF(ISBLANK(Jan!S69),"",Jan!S69),""),"")))</f>
        <v/>
      </c>
      <c r="G1568" s="308" t="str">
        <f t="shared" si="98"/>
        <v/>
      </c>
      <c r="H1568" s="309" t="str">
        <f t="shared" si="99"/>
        <v/>
      </c>
      <c r="I1568" s="310" t="str">
        <f>IF(ISBLANK($J$2257),"",IF(ISBLANK($L$2257),"",IF(Jan!$E69&gt;=$J$2257,IF(Jan!$E69&lt;=$L$2257,COUNTIF(Jan!L69:L69,"&gt;=0"),""),"")))</f>
        <v/>
      </c>
      <c r="J1568" s="300"/>
      <c r="K1568" s="300"/>
      <c r="L1568" s="300"/>
      <c r="M1568" s="302"/>
    </row>
    <row r="1569" spans="1:13" ht="9.9499999999999993" hidden="1" customHeight="1" x14ac:dyDescent="0.2">
      <c r="A1569" s="301"/>
      <c r="B1569" s="300"/>
      <c r="C1569" s="305" t="str">
        <f>IF(ISBLANK($J$2257),"",IF(ISBLANK($L$2257),"",IF(Jan!$E70&gt;=$J$2257,IF(Jan!$E70&lt;=$L$2257,IF(ISBLANK(Jan!G70),"",Jan!G70),""),"")))</f>
        <v/>
      </c>
      <c r="D1569" s="305"/>
      <c r="E1569" s="305" t="str">
        <f>IF(ISBLANK($J$2257),"",IF(ISBLANK($L$2257),"",IF(Jan!$E70&gt;=$J$2257,IF(Jan!$E70&lt;=$L$2257,IF(ISBLANK(Jan!R70),"",Jan!R70),""),"")))</f>
        <v/>
      </c>
      <c r="F1569" s="307" t="str">
        <f>IF(ISBLANK($J$2257),"",IF(ISBLANK($L$2257),"",IF(Jan!$E70&gt;=$J$2257,IF(Jan!$E70&lt;=$L$2257,IF(ISBLANK(Jan!S70),"",Jan!S70),""),"")))</f>
        <v/>
      </c>
      <c r="G1569" s="308" t="str">
        <f t="shared" si="98"/>
        <v/>
      </c>
      <c r="H1569" s="309" t="str">
        <f t="shared" si="99"/>
        <v/>
      </c>
      <c r="I1569" s="310" t="str">
        <f>IF(ISBLANK($J$2257),"",IF(ISBLANK($L$2257),"",IF(Jan!$E70&gt;=$J$2257,IF(Jan!$E70&lt;=$L$2257,COUNTIF(Jan!L70:L70,"&gt;=0"),""),"")))</f>
        <v/>
      </c>
      <c r="J1569" s="300"/>
      <c r="K1569" s="300"/>
      <c r="L1569" s="300"/>
      <c r="M1569" s="302"/>
    </row>
    <row r="1570" spans="1:13" ht="9.9499999999999993" hidden="1" customHeight="1" x14ac:dyDescent="0.2">
      <c r="A1570" s="301"/>
      <c r="B1570" s="300"/>
      <c r="C1570" s="305" t="str">
        <f>IF(ISBLANK($J$2257),"",IF(ISBLANK($L$2257),"",IF(Jan!$E71&gt;=$J$2257,IF(Jan!$E71&lt;=$L$2257,IF(ISBLANK(Jan!G71),"",Jan!G71),""),"")))</f>
        <v/>
      </c>
      <c r="D1570" s="305"/>
      <c r="E1570" s="305" t="str">
        <f>IF(ISBLANK($J$2257),"",IF(ISBLANK($L$2257),"",IF(Jan!$E71&gt;=$J$2257,IF(Jan!$E71&lt;=$L$2257,IF(ISBLANK(Jan!R71),"",Jan!R71),""),"")))</f>
        <v/>
      </c>
      <c r="F1570" s="307" t="str">
        <f>IF(ISBLANK($J$2257),"",IF(ISBLANK($L$2257),"",IF(Jan!$E71&gt;=$J$2257,IF(Jan!$E71&lt;=$L$2257,IF(ISBLANK(Jan!S71),"",Jan!S71),""),"")))</f>
        <v/>
      </c>
      <c r="G1570" s="308" t="str">
        <f t="shared" si="98"/>
        <v/>
      </c>
      <c r="H1570" s="309" t="str">
        <f t="shared" si="99"/>
        <v/>
      </c>
      <c r="I1570" s="310" t="str">
        <f>IF(ISBLANK($J$2257),"",IF(ISBLANK($L$2257),"",IF(Jan!$E71&gt;=$J$2257,IF(Jan!$E71&lt;=$L$2257,COUNTIF(Jan!L71:L71,"&gt;=0"),""),"")))</f>
        <v/>
      </c>
      <c r="J1570" s="300"/>
      <c r="K1570" s="300"/>
      <c r="L1570" s="300"/>
      <c r="M1570" s="302"/>
    </row>
    <row r="1571" spans="1:13" ht="9.9499999999999993" hidden="1" customHeight="1" x14ac:dyDescent="0.2">
      <c r="A1571" s="301"/>
      <c r="B1571" s="300"/>
      <c r="C1571" s="305" t="str">
        <f>IF(ISBLANK($J$2257),"",IF(ISBLANK($L$2257),"",IF(Jan!$E72&gt;=$J$2257,IF(Jan!$E72&lt;=$L$2257,IF(ISBLANK(Jan!G72),"",Jan!G72),""),"")))</f>
        <v/>
      </c>
      <c r="D1571" s="305"/>
      <c r="E1571" s="305" t="str">
        <f>IF(ISBLANK($J$2257),"",IF(ISBLANK($L$2257),"",IF(Jan!$E72&gt;=$J$2257,IF(Jan!$E72&lt;=$L$2257,IF(ISBLANK(Jan!R72),"",Jan!R72),""),"")))</f>
        <v/>
      </c>
      <c r="F1571" s="307" t="str">
        <f>IF(ISBLANK($J$2257),"",IF(ISBLANK($L$2257),"",IF(Jan!$E72&gt;=$J$2257,IF(Jan!$E72&lt;=$L$2257,IF(ISBLANK(Jan!S72),"",Jan!S72),""),"")))</f>
        <v/>
      </c>
      <c r="G1571" s="308" t="str">
        <f t="shared" si="98"/>
        <v/>
      </c>
      <c r="H1571" s="309" t="str">
        <f t="shared" si="99"/>
        <v/>
      </c>
      <c r="I1571" s="310" t="str">
        <f>IF(ISBLANK($J$2257),"",IF(ISBLANK($L$2257),"",IF(Jan!$E72&gt;=$J$2257,IF(Jan!$E72&lt;=$L$2257,COUNTIF(Jan!L72:L72,"&gt;=0"),""),"")))</f>
        <v/>
      </c>
      <c r="J1571" s="300"/>
      <c r="K1571" s="300"/>
      <c r="L1571" s="300"/>
      <c r="M1571" s="302"/>
    </row>
    <row r="1572" spans="1:13" ht="9.9499999999999993" hidden="1" customHeight="1" x14ac:dyDescent="0.2">
      <c r="A1572" s="301"/>
      <c r="B1572" s="300"/>
      <c r="C1572" s="305" t="str">
        <f>IF(ISBLANK($J$2257),"",IF(ISBLANK($L$2257),"",IF(Jan!$E73&gt;=$J$2257,IF(Jan!$E73&lt;=$L$2257,IF(ISBLANK(Jan!G73),"",Jan!G73),""),"")))</f>
        <v/>
      </c>
      <c r="D1572" s="305"/>
      <c r="E1572" s="305" t="str">
        <f>IF(ISBLANK($J$2257),"",IF(ISBLANK($L$2257),"",IF(Jan!$E73&gt;=$J$2257,IF(Jan!$E73&lt;=$L$2257,IF(ISBLANK(Jan!R73),"",Jan!R73),""),"")))</f>
        <v/>
      </c>
      <c r="F1572" s="307" t="str">
        <f>IF(ISBLANK($J$2257),"",IF(ISBLANK($L$2257),"",IF(Jan!$E73&gt;=$J$2257,IF(Jan!$E73&lt;=$L$2257,IF(ISBLANK(Jan!S73),"",Jan!S73),""),"")))</f>
        <v/>
      </c>
      <c r="G1572" s="308" t="str">
        <f t="shared" si="98"/>
        <v/>
      </c>
      <c r="H1572" s="309" t="str">
        <f t="shared" si="99"/>
        <v/>
      </c>
      <c r="I1572" s="310" t="str">
        <f>IF(ISBLANK($J$2257),"",IF(ISBLANK($L$2257),"",IF(Jan!$E73&gt;=$J$2257,IF(Jan!$E73&lt;=$L$2257,COUNTIF(Jan!L73:L73,"&gt;=0"),""),"")))</f>
        <v/>
      </c>
      <c r="J1572" s="300"/>
      <c r="K1572" s="300"/>
      <c r="L1572" s="300"/>
      <c r="M1572" s="302"/>
    </row>
    <row r="1573" spans="1:13" ht="9.9499999999999993" hidden="1" customHeight="1" x14ac:dyDescent="0.2">
      <c r="A1573" s="301"/>
      <c r="B1573" s="300" t="s">
        <v>124</v>
      </c>
      <c r="C1573" s="305" t="str">
        <f>IF(ISBLANK($J$2257),"",IF(ISBLANK($L$2257),"",IF(Feb!$E9&gt;=$J$2257,IF(Feb!$E9&lt;=$L$2257,IF(ISBLANK(Feb!G9),"",Feb!G9),""),"")))</f>
        <v/>
      </c>
      <c r="D1573" s="305" t="str">
        <f>IF(ISBLANK($J$2257),"",IF(ISBLANK($L$2257),"",IF(Feb!$E9&gt;=$J$2257,IF(Feb!$E9&lt;=$L$2257,IF(ISBLANK(Feb!I9),"",Feb!I9),""),"")))</f>
        <v/>
      </c>
      <c r="E1573" s="305" t="str">
        <f>IF(ISBLANK($J$2257),"",IF(ISBLANK($L$2257),"",IF(Feb!$E9&gt;=$J$2257,IF(Feb!$E9&lt;=$L$2257,IF(ISBLANK(Feb!R9),"",Feb!R9),""),"")))</f>
        <v/>
      </c>
      <c r="F1573" s="307" t="str">
        <f>IF(ISBLANK($J$2257),"",IF(ISBLANK($L$2257),"",IF(Feb!$E9&gt;=$J$2257,IF(Feb!$E9&lt;=$L$2257,IF(ISBLANK(Feb!S9),"",Feb!S9),""),"")))</f>
        <v/>
      </c>
      <c r="G1573" s="308" t="str">
        <f>IF(ISNUMBER(F1573),IF(F1573=0,"",IF(E1573=0,"",F1573/E1573)),"")</f>
        <v/>
      </c>
      <c r="H1573" s="309" t="str">
        <f>IF(ISNUMBER(G1573),IF(G1573=0,"",IF(F1573=0,"",E1573/F1573/24)),"")</f>
        <v/>
      </c>
      <c r="I1573" s="310" t="str">
        <f>IF(ISBLANK($J$2257),"",IF(ISBLANK($L$2257),"",IF(Feb!$E9&gt;=$J$2257,IF(Feb!$E9&lt;=$L$2257,COUNTIF(Feb!L9:L9,"&gt;=0"),""),"")))</f>
        <v/>
      </c>
      <c r="J1573" s="300"/>
      <c r="K1573" s="300"/>
      <c r="L1573" s="300"/>
      <c r="M1573" s="302"/>
    </row>
    <row r="1574" spans="1:13" ht="9.9499999999999993" hidden="1" customHeight="1" x14ac:dyDescent="0.2">
      <c r="A1574" s="301"/>
      <c r="B1574" s="300"/>
      <c r="C1574" s="305" t="str">
        <f>IF(ISBLANK($J$2257),"",IF(ISBLANK($L$2257),"",IF(Feb!$E10&gt;=$J$2257,IF(Feb!$E10&lt;=$L$2257,IF(ISBLANK(Feb!G10),"",Feb!G10),""),"")))</f>
        <v/>
      </c>
      <c r="D1574" s="305" t="str">
        <f>IF(ISBLANK($J$2257),"",IF(ISBLANK($L$2257),"",IF(Feb!$E10&gt;=$J$2257,IF(Feb!$E10&lt;=$L$2257,IF(ISBLANK(Feb!I10),"",Feb!I10),""),"")))</f>
        <v/>
      </c>
      <c r="E1574" s="305" t="str">
        <f>IF(ISBLANK($J$2257),"",IF(ISBLANK($L$2257),"",IF(Feb!$E10&gt;=$J$2257,IF(Feb!$E10&lt;=$L$2257,IF(ISBLANK(Feb!R10),"",Feb!R10),""),"")))</f>
        <v/>
      </c>
      <c r="F1574" s="307" t="str">
        <f>IF(ISBLANK($J$2257),"",IF(ISBLANK($L$2257),"",IF(Feb!$E10&gt;=$J$2257,IF(Feb!$E10&lt;=$L$2257,IF(ISBLANK(Feb!S10),"",Feb!S10),""),"")))</f>
        <v/>
      </c>
      <c r="G1574" s="308" t="str">
        <f t="shared" ref="G1574:G1603" si="100">IF(ISNUMBER(F1574),IF(F1574=0,"",IF(E1574=0,"",F1574/E1574)),"")</f>
        <v/>
      </c>
      <c r="H1574" s="309" t="str">
        <f t="shared" ref="H1574:H1603" si="101">IF(ISNUMBER(G1574),IF(G1574=0,"",IF(F1574=0,"",E1574/F1574/24)),"")</f>
        <v/>
      </c>
      <c r="I1574" s="310" t="str">
        <f>IF(ISBLANK($J$2257),"",IF(ISBLANK($L$2257),"",IF(Feb!$E10&gt;=$J$2257,IF(Feb!$E10&lt;=$L$2257,COUNTIF(Feb!L10:L10,"&gt;=0"),""),"")))</f>
        <v/>
      </c>
      <c r="J1574" s="300"/>
      <c r="K1574" s="300"/>
      <c r="L1574" s="300"/>
      <c r="M1574" s="302"/>
    </row>
    <row r="1575" spans="1:13" ht="9.9499999999999993" hidden="1" customHeight="1" x14ac:dyDescent="0.2">
      <c r="A1575" s="301"/>
      <c r="B1575" s="300"/>
      <c r="C1575" s="305" t="str">
        <f>IF(ISBLANK($J$2257),"",IF(ISBLANK($L$2257),"",IF(Feb!$E11&gt;=$J$2257,IF(Feb!$E11&lt;=$L$2257,IF(ISBLANK(Feb!G11),"",Feb!G11),""),"")))</f>
        <v/>
      </c>
      <c r="D1575" s="305" t="str">
        <f>IF(ISBLANK($J$2257),"",IF(ISBLANK($L$2257),"",IF(Feb!$E11&gt;=$J$2257,IF(Feb!$E11&lt;=$L$2257,IF(ISBLANK(Feb!I11),"",Feb!I11),""),"")))</f>
        <v/>
      </c>
      <c r="E1575" s="305" t="str">
        <f>IF(ISBLANK($J$2257),"",IF(ISBLANK($L$2257),"",IF(Feb!$E11&gt;=$J$2257,IF(Feb!$E11&lt;=$L$2257,IF(ISBLANK(Feb!R11),"",Feb!R11),""),"")))</f>
        <v/>
      </c>
      <c r="F1575" s="307" t="str">
        <f>IF(ISBLANK($J$2257),"",IF(ISBLANK($L$2257),"",IF(Feb!$E11&gt;=$J$2257,IF(Feb!$E11&lt;=$L$2257,IF(ISBLANK(Feb!S11),"",Feb!S11),""),"")))</f>
        <v/>
      </c>
      <c r="G1575" s="308" t="str">
        <f t="shared" si="100"/>
        <v/>
      </c>
      <c r="H1575" s="309" t="str">
        <f t="shared" si="101"/>
        <v/>
      </c>
      <c r="I1575" s="310" t="str">
        <f>IF(ISBLANK($J$2257),"",IF(ISBLANK($L$2257),"",IF(Feb!$E11&gt;=$J$2257,IF(Feb!$E11&lt;=$L$2257,COUNTIF(Feb!L11:L11,"&gt;=0"),""),"")))</f>
        <v/>
      </c>
      <c r="J1575" s="300"/>
      <c r="K1575" s="300"/>
      <c r="L1575" s="300"/>
      <c r="M1575" s="302"/>
    </row>
    <row r="1576" spans="1:13" ht="9.9499999999999993" hidden="1" customHeight="1" x14ac:dyDescent="0.2">
      <c r="A1576" s="301"/>
      <c r="B1576" s="300"/>
      <c r="C1576" s="305" t="str">
        <f>IF(ISBLANK($J$2257),"",IF(ISBLANK($L$2257),"",IF(Feb!$E12&gt;=$J$2257,IF(Feb!$E12&lt;=$L$2257,IF(ISBLANK(Feb!G12),"",Feb!G12),""),"")))</f>
        <v/>
      </c>
      <c r="D1576" s="305" t="str">
        <f>IF(ISBLANK($J$2257),"",IF(ISBLANK($L$2257),"",IF(Feb!$E12&gt;=$J$2257,IF(Feb!$E12&lt;=$L$2257,IF(ISBLANK(Feb!I12),"",Feb!I12),""),"")))</f>
        <v/>
      </c>
      <c r="E1576" s="305" t="str">
        <f>IF(ISBLANK($J$2257),"",IF(ISBLANK($L$2257),"",IF(Feb!$E12&gt;=$J$2257,IF(Feb!$E12&lt;=$L$2257,IF(ISBLANK(Feb!R12),"",Feb!R12),""),"")))</f>
        <v/>
      </c>
      <c r="F1576" s="307" t="str">
        <f>IF(ISBLANK($J$2257),"",IF(ISBLANK($L$2257),"",IF(Feb!$E12&gt;=$J$2257,IF(Feb!$E12&lt;=$L$2257,IF(ISBLANK(Feb!S12),"",Feb!S12),""),"")))</f>
        <v/>
      </c>
      <c r="G1576" s="308" t="str">
        <f t="shared" si="100"/>
        <v/>
      </c>
      <c r="H1576" s="309" t="str">
        <f t="shared" si="101"/>
        <v/>
      </c>
      <c r="I1576" s="310" t="str">
        <f>IF(ISBLANK($J$2257),"",IF(ISBLANK($L$2257),"",IF(Feb!$E12&gt;=$J$2257,IF(Feb!$E12&lt;=$L$2257,COUNTIF(Feb!L12:L12,"&gt;=0"),""),"")))</f>
        <v/>
      </c>
      <c r="J1576" s="300"/>
      <c r="K1576" s="300"/>
      <c r="L1576" s="300"/>
      <c r="M1576" s="302"/>
    </row>
    <row r="1577" spans="1:13" ht="9.9499999999999993" hidden="1" customHeight="1" x14ac:dyDescent="0.2">
      <c r="A1577" s="301"/>
      <c r="B1577" s="300"/>
      <c r="C1577" s="305" t="str">
        <f>IF(ISBLANK($J$2257),"",IF(ISBLANK($L$2257),"",IF(Feb!$E13&gt;=$J$2257,IF(Feb!$E13&lt;=$L$2257,IF(ISBLANK(Feb!G13),"",Feb!G13),""),"")))</f>
        <v/>
      </c>
      <c r="D1577" s="305" t="str">
        <f>IF(ISBLANK($J$2257),"",IF(ISBLANK($L$2257),"",IF(Feb!$E13&gt;=$J$2257,IF(Feb!$E13&lt;=$L$2257,IF(ISBLANK(Feb!I13),"",Feb!I13),""),"")))</f>
        <v/>
      </c>
      <c r="E1577" s="305" t="str">
        <f>IF(ISBLANK($J$2257),"",IF(ISBLANK($L$2257),"",IF(Feb!$E13&gt;=$J$2257,IF(Feb!$E13&lt;=$L$2257,IF(ISBLANK(Feb!R13),"",Feb!R13),""),"")))</f>
        <v/>
      </c>
      <c r="F1577" s="307" t="str">
        <f>IF(ISBLANK($J$2257),"",IF(ISBLANK($L$2257),"",IF(Feb!$E13&gt;=$J$2257,IF(Feb!$E13&lt;=$L$2257,IF(ISBLANK(Feb!S13),"",Feb!S13),""),"")))</f>
        <v/>
      </c>
      <c r="G1577" s="308" t="str">
        <f t="shared" si="100"/>
        <v/>
      </c>
      <c r="H1577" s="309" t="str">
        <f t="shared" si="101"/>
        <v/>
      </c>
      <c r="I1577" s="310" t="str">
        <f>IF(ISBLANK($J$2257),"",IF(ISBLANK($L$2257),"",IF(Feb!$E13&gt;=$J$2257,IF(Feb!$E13&lt;=$L$2257,COUNTIF(Feb!L13:L13,"&gt;=0"),""),"")))</f>
        <v/>
      </c>
      <c r="J1577" s="300"/>
      <c r="K1577" s="300"/>
      <c r="L1577" s="300"/>
      <c r="M1577" s="302"/>
    </row>
    <row r="1578" spans="1:13" ht="9.9499999999999993" hidden="1" customHeight="1" x14ac:dyDescent="0.2">
      <c r="A1578" s="301"/>
      <c r="B1578" s="300"/>
      <c r="C1578" s="305" t="str">
        <f>IF(ISBLANK($J$2257),"",IF(ISBLANK($L$2257),"",IF(Feb!$E14&gt;=$J$2257,IF(Feb!$E14&lt;=$L$2257,IF(ISBLANK(Feb!G14),"",Feb!G14),""),"")))</f>
        <v/>
      </c>
      <c r="D1578" s="305" t="str">
        <f>IF(ISBLANK($J$2257),"",IF(ISBLANK($L$2257),"",IF(Feb!$E14&gt;=$J$2257,IF(Feb!$E14&lt;=$L$2257,IF(ISBLANK(Feb!I14),"",Feb!I14),""),"")))</f>
        <v/>
      </c>
      <c r="E1578" s="305" t="str">
        <f>IF(ISBLANK($J$2257),"",IF(ISBLANK($L$2257),"",IF(Feb!$E14&gt;=$J$2257,IF(Feb!$E14&lt;=$L$2257,IF(ISBLANK(Feb!R14),"",Feb!R14),""),"")))</f>
        <v/>
      </c>
      <c r="F1578" s="307" t="str">
        <f>IF(ISBLANK($J$2257),"",IF(ISBLANK($L$2257),"",IF(Feb!$E14&gt;=$J$2257,IF(Feb!$E14&lt;=$L$2257,IF(ISBLANK(Feb!S14),"",Feb!S14),""),"")))</f>
        <v/>
      </c>
      <c r="G1578" s="308" t="str">
        <f t="shared" si="100"/>
        <v/>
      </c>
      <c r="H1578" s="309" t="str">
        <f t="shared" si="101"/>
        <v/>
      </c>
      <c r="I1578" s="310" t="str">
        <f>IF(ISBLANK($J$2257),"",IF(ISBLANK($L$2257),"",IF(Feb!$E14&gt;=$J$2257,IF(Feb!$E14&lt;=$L$2257,COUNTIF(Feb!L14:L14,"&gt;=0"),""),"")))</f>
        <v/>
      </c>
      <c r="J1578" s="300"/>
      <c r="K1578" s="300"/>
      <c r="L1578" s="300"/>
      <c r="M1578" s="302"/>
    </row>
    <row r="1579" spans="1:13" ht="9.9499999999999993" hidden="1" customHeight="1" x14ac:dyDescent="0.2">
      <c r="A1579" s="301"/>
      <c r="B1579" s="300"/>
      <c r="C1579" s="305" t="str">
        <f>IF(ISBLANK($J$2257),"",IF(ISBLANK($L$2257),"",IF(Feb!$E15&gt;=$J$2257,IF(Feb!$E15&lt;=$L$2257,IF(ISBLANK(Feb!G15),"",Feb!G15),""),"")))</f>
        <v/>
      </c>
      <c r="D1579" s="305" t="str">
        <f>IF(ISBLANK($J$2257),"",IF(ISBLANK($L$2257),"",IF(Feb!$E15&gt;=$J$2257,IF(Feb!$E15&lt;=$L$2257,IF(ISBLANK(Feb!I15),"",Feb!I15),""),"")))</f>
        <v/>
      </c>
      <c r="E1579" s="305" t="str">
        <f>IF(ISBLANK($J$2257),"",IF(ISBLANK($L$2257),"",IF(Feb!$E15&gt;=$J$2257,IF(Feb!$E15&lt;=$L$2257,IF(ISBLANK(Feb!R15),"",Feb!R15),""),"")))</f>
        <v/>
      </c>
      <c r="F1579" s="307" t="str">
        <f>IF(ISBLANK($J$2257),"",IF(ISBLANK($L$2257),"",IF(Feb!$E15&gt;=$J$2257,IF(Feb!$E15&lt;=$L$2257,IF(ISBLANK(Feb!S15),"",Feb!S15),""),"")))</f>
        <v/>
      </c>
      <c r="G1579" s="308" t="str">
        <f t="shared" si="100"/>
        <v/>
      </c>
      <c r="H1579" s="309" t="str">
        <f t="shared" si="101"/>
        <v/>
      </c>
      <c r="I1579" s="310" t="str">
        <f>IF(ISBLANK($J$2257),"",IF(ISBLANK($L$2257),"",IF(Feb!$E15&gt;=$J$2257,IF(Feb!$E15&lt;=$L$2257,COUNTIF(Feb!L15:L15,"&gt;=0"),""),"")))</f>
        <v/>
      </c>
      <c r="J1579" s="300"/>
      <c r="K1579" s="300"/>
      <c r="L1579" s="300"/>
      <c r="M1579" s="302"/>
    </row>
    <row r="1580" spans="1:13" ht="9.9499999999999993" hidden="1" customHeight="1" x14ac:dyDescent="0.2">
      <c r="A1580" s="301"/>
      <c r="B1580" s="300"/>
      <c r="C1580" s="305" t="str">
        <f>IF(ISBLANK($J$2257),"",IF(ISBLANK($L$2257),"",IF(Feb!$E16&gt;=$J$2257,IF(Feb!$E16&lt;=$L$2257,IF(ISBLANK(Feb!G16),"",Feb!G16),""),"")))</f>
        <v/>
      </c>
      <c r="D1580" s="305" t="str">
        <f>IF(ISBLANK($J$2257),"",IF(ISBLANK($L$2257),"",IF(Feb!$E16&gt;=$J$2257,IF(Feb!$E16&lt;=$L$2257,IF(ISBLANK(Feb!I16),"",Feb!I16),""),"")))</f>
        <v/>
      </c>
      <c r="E1580" s="305" t="str">
        <f>IF(ISBLANK($J$2257),"",IF(ISBLANK($L$2257),"",IF(Feb!$E16&gt;=$J$2257,IF(Feb!$E16&lt;=$L$2257,IF(ISBLANK(Feb!R16),"",Feb!R16),""),"")))</f>
        <v/>
      </c>
      <c r="F1580" s="307" t="str">
        <f>IF(ISBLANK($J$2257),"",IF(ISBLANK($L$2257),"",IF(Feb!$E16&gt;=$J$2257,IF(Feb!$E16&lt;=$L$2257,IF(ISBLANK(Feb!S16),"",Feb!S16),""),"")))</f>
        <v/>
      </c>
      <c r="G1580" s="308" t="str">
        <f t="shared" si="100"/>
        <v/>
      </c>
      <c r="H1580" s="309" t="str">
        <f t="shared" si="101"/>
        <v/>
      </c>
      <c r="I1580" s="310">
        <f>IF(ISBLANK($J$2257),"",IF(ISBLANK($L$2257),"",IF(Feb!$E16&gt;=$J$2257,IF(Feb!$E16&lt;=$L$2257,COUNTIF(Feb!L16:L16,"&gt;=0"),""),"")))</f>
        <v>0</v>
      </c>
      <c r="J1580" s="300"/>
      <c r="K1580" s="300"/>
      <c r="L1580" s="300"/>
      <c r="M1580" s="302"/>
    </row>
    <row r="1581" spans="1:13" ht="9.9499999999999993" hidden="1" customHeight="1" x14ac:dyDescent="0.2">
      <c r="A1581" s="301"/>
      <c r="B1581" s="300"/>
      <c r="C1581" s="305" t="str">
        <f>IF(ISBLANK($J$2257),"",IF(ISBLANK($L$2257),"",IF(Feb!$E17&gt;=$J$2257,IF(Feb!$E17&lt;=$L$2257,IF(ISBLANK(Feb!G17),"",Feb!G17),""),"")))</f>
        <v/>
      </c>
      <c r="D1581" s="305" t="str">
        <f>IF(ISBLANK($J$2257),"",IF(ISBLANK($L$2257),"",IF(Feb!$E17&gt;=$J$2257,IF(Feb!$E17&lt;=$L$2257,IF(ISBLANK(Feb!I17),"",Feb!I17),""),"")))</f>
        <v/>
      </c>
      <c r="E1581" s="305" t="str">
        <f>IF(ISBLANK($J$2257),"",IF(ISBLANK($L$2257),"",IF(Feb!$E17&gt;=$J$2257,IF(Feb!$E17&lt;=$L$2257,IF(ISBLANK(Feb!R17),"",Feb!R17),""),"")))</f>
        <v/>
      </c>
      <c r="F1581" s="307" t="str">
        <f>IF(ISBLANK($J$2257),"",IF(ISBLANK($L$2257),"",IF(Feb!$E17&gt;=$J$2257,IF(Feb!$E17&lt;=$L$2257,IF(ISBLANK(Feb!S17),"",Feb!S17),""),"")))</f>
        <v/>
      </c>
      <c r="G1581" s="308" t="str">
        <f t="shared" si="100"/>
        <v/>
      </c>
      <c r="H1581" s="309" t="str">
        <f t="shared" si="101"/>
        <v/>
      </c>
      <c r="I1581" s="310">
        <f>IF(ISBLANK($J$2257),"",IF(ISBLANK($L$2257),"",IF(Feb!$E17&gt;=$J$2257,IF(Feb!$E17&lt;=$L$2257,COUNTIF(Feb!L17:L17,"&gt;=0"),""),"")))</f>
        <v>0</v>
      </c>
      <c r="J1581" s="300"/>
      <c r="K1581" s="300"/>
      <c r="L1581" s="300"/>
      <c r="M1581" s="302"/>
    </row>
    <row r="1582" spans="1:13" ht="9.9499999999999993" hidden="1" customHeight="1" x14ac:dyDescent="0.2">
      <c r="A1582" s="301"/>
      <c r="B1582" s="300"/>
      <c r="C1582" s="305" t="str">
        <f>IF(ISBLANK($J$2257),"",IF(ISBLANK($L$2257),"",IF(Feb!$E18&gt;=$J$2257,IF(Feb!$E18&lt;=$L$2257,IF(ISBLANK(Feb!G18),"",Feb!G18),""),"")))</f>
        <v/>
      </c>
      <c r="D1582" s="305" t="str">
        <f>IF(ISBLANK($J$2257),"",IF(ISBLANK($L$2257),"",IF(Feb!$E18&gt;=$J$2257,IF(Feb!$E18&lt;=$L$2257,IF(ISBLANK(Feb!I18),"",Feb!I18),""),"")))</f>
        <v/>
      </c>
      <c r="E1582" s="305" t="str">
        <f>IF(ISBLANK($J$2257),"",IF(ISBLANK($L$2257),"",IF(Feb!$E18&gt;=$J$2257,IF(Feb!$E18&lt;=$L$2257,IF(ISBLANK(Feb!R18),"",Feb!R18),""),"")))</f>
        <v/>
      </c>
      <c r="F1582" s="307" t="str">
        <f>IF(ISBLANK($J$2257),"",IF(ISBLANK($L$2257),"",IF(Feb!$E18&gt;=$J$2257,IF(Feb!$E18&lt;=$L$2257,IF(ISBLANK(Feb!S18),"",Feb!S18),""),"")))</f>
        <v/>
      </c>
      <c r="G1582" s="308" t="str">
        <f t="shared" si="100"/>
        <v/>
      </c>
      <c r="H1582" s="309" t="str">
        <f t="shared" si="101"/>
        <v/>
      </c>
      <c r="I1582" s="310">
        <f>IF(ISBLANK($J$2257),"",IF(ISBLANK($L$2257),"",IF(Feb!$E18&gt;=$J$2257,IF(Feb!$E18&lt;=$L$2257,COUNTIF(Feb!L18:L18,"&gt;=0"),""),"")))</f>
        <v>0</v>
      </c>
      <c r="J1582" s="300"/>
      <c r="K1582" s="300"/>
      <c r="L1582" s="300"/>
      <c r="M1582" s="302"/>
    </row>
    <row r="1583" spans="1:13" ht="9.9499999999999993" hidden="1" customHeight="1" x14ac:dyDescent="0.2">
      <c r="A1583" s="301"/>
      <c r="B1583" s="300"/>
      <c r="C1583" s="305" t="str">
        <f>IF(ISBLANK($J$2257),"",IF(ISBLANK($L$2257),"",IF(Feb!$E19&gt;=$J$2257,IF(Feb!$E19&lt;=$L$2257,IF(ISBLANK(Feb!G19),"",Feb!G19),""),"")))</f>
        <v/>
      </c>
      <c r="D1583" s="305" t="str">
        <f>IF(ISBLANK($J$2257),"",IF(ISBLANK($L$2257),"",IF(Feb!$E19&gt;=$J$2257,IF(Feb!$E19&lt;=$L$2257,IF(ISBLANK(Feb!I19),"",Feb!I19),""),"")))</f>
        <v/>
      </c>
      <c r="E1583" s="305" t="str">
        <f>IF(ISBLANK($J$2257),"",IF(ISBLANK($L$2257),"",IF(Feb!$E19&gt;=$J$2257,IF(Feb!$E19&lt;=$L$2257,IF(ISBLANK(Feb!R19),"",Feb!R19),""),"")))</f>
        <v/>
      </c>
      <c r="F1583" s="307" t="str">
        <f>IF(ISBLANK($J$2257),"",IF(ISBLANK($L$2257),"",IF(Feb!$E19&gt;=$J$2257,IF(Feb!$E19&lt;=$L$2257,IF(ISBLANK(Feb!S19),"",Feb!S19),""),"")))</f>
        <v/>
      </c>
      <c r="G1583" s="308" t="str">
        <f t="shared" si="100"/>
        <v/>
      </c>
      <c r="H1583" s="309" t="str">
        <f t="shared" si="101"/>
        <v/>
      </c>
      <c r="I1583" s="310">
        <f>IF(ISBLANK($J$2257),"",IF(ISBLANK($L$2257),"",IF(Feb!$E19&gt;=$J$2257,IF(Feb!$E19&lt;=$L$2257,COUNTIF(Feb!L19:L19,"&gt;=0"),""),"")))</f>
        <v>0</v>
      </c>
      <c r="J1583" s="300"/>
      <c r="K1583" s="300"/>
      <c r="L1583" s="300"/>
      <c r="M1583" s="302"/>
    </row>
    <row r="1584" spans="1:13" ht="9.9499999999999993" hidden="1" customHeight="1" x14ac:dyDescent="0.2">
      <c r="A1584" s="301"/>
      <c r="B1584" s="300"/>
      <c r="C1584" s="305" t="str">
        <f>IF(ISBLANK($J$2257),"",IF(ISBLANK($L$2257),"",IF(Feb!$E20&gt;=$J$2257,IF(Feb!$E20&lt;=$L$2257,IF(ISBLANK(Feb!G20),"",Feb!G20),""),"")))</f>
        <v/>
      </c>
      <c r="D1584" s="305" t="str">
        <f>IF(ISBLANK($J$2257),"",IF(ISBLANK($L$2257),"",IF(Feb!$E20&gt;=$J$2257,IF(Feb!$E20&lt;=$L$2257,IF(ISBLANK(Feb!I20),"",Feb!I20),""),"")))</f>
        <v/>
      </c>
      <c r="E1584" s="305" t="str">
        <f>IF(ISBLANK($J$2257),"",IF(ISBLANK($L$2257),"",IF(Feb!$E20&gt;=$J$2257,IF(Feb!$E20&lt;=$L$2257,IF(ISBLANK(Feb!R20),"",Feb!R20),""),"")))</f>
        <v/>
      </c>
      <c r="F1584" s="307" t="str">
        <f>IF(ISBLANK($J$2257),"",IF(ISBLANK($L$2257),"",IF(Feb!$E20&gt;=$J$2257,IF(Feb!$E20&lt;=$L$2257,IF(ISBLANK(Feb!S20),"",Feb!S20),""),"")))</f>
        <v/>
      </c>
      <c r="G1584" s="308" t="str">
        <f t="shared" si="100"/>
        <v/>
      </c>
      <c r="H1584" s="309" t="str">
        <f t="shared" si="101"/>
        <v/>
      </c>
      <c r="I1584" s="310">
        <f>IF(ISBLANK($J$2257),"",IF(ISBLANK($L$2257),"",IF(Feb!$E20&gt;=$J$2257,IF(Feb!$E20&lt;=$L$2257,COUNTIF(Feb!L20:L20,"&gt;=0"),""),"")))</f>
        <v>0</v>
      </c>
      <c r="J1584" s="300"/>
      <c r="K1584" s="300"/>
      <c r="L1584" s="300"/>
      <c r="M1584" s="302"/>
    </row>
    <row r="1585" spans="1:13" ht="9.9499999999999993" hidden="1" customHeight="1" x14ac:dyDescent="0.2">
      <c r="A1585" s="301"/>
      <c r="B1585" s="300"/>
      <c r="C1585" s="305" t="str">
        <f>IF(ISBLANK($J$2257),"",IF(ISBLANK($L$2257),"",IF(Feb!$E21&gt;=$J$2257,IF(Feb!$E21&lt;=$L$2257,IF(ISBLANK(Feb!G21),"",Feb!G21),""),"")))</f>
        <v/>
      </c>
      <c r="D1585" s="305" t="str">
        <f>IF(ISBLANK($J$2257),"",IF(ISBLANK($L$2257),"",IF(Feb!$E21&gt;=$J$2257,IF(Feb!$E21&lt;=$L$2257,IF(ISBLANK(Feb!I21),"",Feb!I21),""),"")))</f>
        <v/>
      </c>
      <c r="E1585" s="305" t="str">
        <f>IF(ISBLANK($J$2257),"",IF(ISBLANK($L$2257),"",IF(Feb!$E21&gt;=$J$2257,IF(Feb!$E21&lt;=$L$2257,IF(ISBLANK(Feb!R21),"",Feb!R21),""),"")))</f>
        <v/>
      </c>
      <c r="F1585" s="307" t="str">
        <f>IF(ISBLANK($J$2257),"",IF(ISBLANK($L$2257),"",IF(Feb!$E21&gt;=$J$2257,IF(Feb!$E21&lt;=$L$2257,IF(ISBLANK(Feb!S21),"",Feb!S21),""),"")))</f>
        <v/>
      </c>
      <c r="G1585" s="308" t="str">
        <f t="shared" si="100"/>
        <v/>
      </c>
      <c r="H1585" s="309" t="str">
        <f t="shared" si="101"/>
        <v/>
      </c>
      <c r="I1585" s="310">
        <f>IF(ISBLANK($J$2257),"",IF(ISBLANK($L$2257),"",IF(Feb!$E21&gt;=$J$2257,IF(Feb!$E21&lt;=$L$2257,COUNTIF(Feb!L21:L21,"&gt;=0"),""),"")))</f>
        <v>0</v>
      </c>
      <c r="J1585" s="300"/>
      <c r="K1585" s="300"/>
      <c r="L1585" s="300"/>
      <c r="M1585" s="302"/>
    </row>
    <row r="1586" spans="1:13" ht="9.9499999999999993" hidden="1" customHeight="1" x14ac:dyDescent="0.2">
      <c r="A1586" s="301"/>
      <c r="B1586" s="300"/>
      <c r="C1586" s="305" t="str">
        <f>IF(ISBLANK($J$2257),"",IF(ISBLANK($L$2257),"",IF(Feb!$E22&gt;=$J$2257,IF(Feb!$E22&lt;=$L$2257,IF(ISBLANK(Feb!G22),"",Feb!G22),""),"")))</f>
        <v/>
      </c>
      <c r="D1586" s="305" t="str">
        <f>IF(ISBLANK($J$2257),"",IF(ISBLANK($L$2257),"",IF(Feb!$E22&gt;=$J$2257,IF(Feb!$E22&lt;=$L$2257,IF(ISBLANK(Feb!I22),"",Feb!I22),""),"")))</f>
        <v/>
      </c>
      <c r="E1586" s="305" t="str">
        <f>IF(ISBLANK($J$2257),"",IF(ISBLANK($L$2257),"",IF(Feb!$E22&gt;=$J$2257,IF(Feb!$E22&lt;=$L$2257,IF(ISBLANK(Feb!R22),"",Feb!R22),""),"")))</f>
        <v/>
      </c>
      <c r="F1586" s="307" t="str">
        <f>IF(ISBLANK($J$2257),"",IF(ISBLANK($L$2257),"",IF(Feb!$E22&gt;=$J$2257,IF(Feb!$E22&lt;=$L$2257,IF(ISBLANK(Feb!S22),"",Feb!S22),""),"")))</f>
        <v/>
      </c>
      <c r="G1586" s="308" t="str">
        <f t="shared" si="100"/>
        <v/>
      </c>
      <c r="H1586" s="309" t="str">
        <f t="shared" si="101"/>
        <v/>
      </c>
      <c r="I1586" s="310">
        <f>IF(ISBLANK($J$2257),"",IF(ISBLANK($L$2257),"",IF(Feb!$E22&gt;=$J$2257,IF(Feb!$E22&lt;=$L$2257,COUNTIF(Feb!L22:L22,"&gt;=0"),""),"")))</f>
        <v>0</v>
      </c>
      <c r="J1586" s="300"/>
      <c r="K1586" s="300"/>
      <c r="L1586" s="300"/>
      <c r="M1586" s="302"/>
    </row>
    <row r="1587" spans="1:13" ht="9.9499999999999993" hidden="1" customHeight="1" x14ac:dyDescent="0.2">
      <c r="A1587" s="301"/>
      <c r="B1587" s="300"/>
      <c r="C1587" s="305" t="str">
        <f>IF(ISBLANK($J$2257),"",IF(ISBLANK($L$2257),"",IF(Feb!$E23&gt;=$J$2257,IF(Feb!$E23&lt;=$L$2257,IF(ISBLANK(Feb!G23),"",Feb!G23),""),"")))</f>
        <v/>
      </c>
      <c r="D1587" s="305" t="str">
        <f>IF(ISBLANK($J$2257),"",IF(ISBLANK($L$2257),"",IF(Feb!$E23&gt;=$J$2257,IF(Feb!$E23&lt;=$L$2257,IF(ISBLANK(Feb!I23),"",Feb!I23),""),"")))</f>
        <v/>
      </c>
      <c r="E1587" s="305" t="str">
        <f>IF(ISBLANK($J$2257),"",IF(ISBLANK($L$2257),"",IF(Feb!$E23&gt;=$J$2257,IF(Feb!$E23&lt;=$L$2257,IF(ISBLANK(Feb!R23),"",Feb!R23),""),"")))</f>
        <v/>
      </c>
      <c r="F1587" s="307" t="str">
        <f>IF(ISBLANK($J$2257),"",IF(ISBLANK($L$2257),"",IF(Feb!$E23&gt;=$J$2257,IF(Feb!$E23&lt;=$L$2257,IF(ISBLANK(Feb!S23),"",Feb!S23),""),"")))</f>
        <v/>
      </c>
      <c r="G1587" s="308" t="str">
        <f t="shared" si="100"/>
        <v/>
      </c>
      <c r="H1587" s="309" t="str">
        <f t="shared" si="101"/>
        <v/>
      </c>
      <c r="I1587" s="310">
        <f>IF(ISBLANK($J$2257),"",IF(ISBLANK($L$2257),"",IF(Feb!$E23&gt;=$J$2257,IF(Feb!$E23&lt;=$L$2257,COUNTIF(Feb!L23:L23,"&gt;=0"),""),"")))</f>
        <v>0</v>
      </c>
      <c r="J1587" s="300"/>
      <c r="K1587" s="300"/>
      <c r="L1587" s="300"/>
      <c r="M1587" s="302"/>
    </row>
    <row r="1588" spans="1:13" ht="9.9499999999999993" hidden="1" customHeight="1" x14ac:dyDescent="0.2">
      <c r="A1588" s="301"/>
      <c r="B1588" s="300"/>
      <c r="C1588" s="305" t="str">
        <f>IF(ISBLANK($J$2257),"",IF(ISBLANK($L$2257),"",IF(Feb!$E24&gt;=$J$2257,IF(Feb!$E24&lt;=$L$2257,IF(ISBLANK(Feb!G24),"",Feb!G24),""),"")))</f>
        <v/>
      </c>
      <c r="D1588" s="305" t="str">
        <f>IF(ISBLANK($J$2257),"",IF(ISBLANK($L$2257),"",IF(Feb!$E24&gt;=$J$2257,IF(Feb!$E24&lt;=$L$2257,IF(ISBLANK(Feb!I24),"",Feb!I24),""),"")))</f>
        <v/>
      </c>
      <c r="E1588" s="305" t="str">
        <f>IF(ISBLANK($J$2257),"",IF(ISBLANK($L$2257),"",IF(Feb!$E24&gt;=$J$2257,IF(Feb!$E24&lt;=$L$2257,IF(ISBLANK(Feb!R24),"",Feb!R24),""),"")))</f>
        <v/>
      </c>
      <c r="F1588" s="307" t="str">
        <f>IF(ISBLANK($J$2257),"",IF(ISBLANK($L$2257),"",IF(Feb!$E24&gt;=$J$2257,IF(Feb!$E24&lt;=$L$2257,IF(ISBLANK(Feb!S24),"",Feb!S24),""),"")))</f>
        <v/>
      </c>
      <c r="G1588" s="308" t="str">
        <f t="shared" si="100"/>
        <v/>
      </c>
      <c r="H1588" s="309" t="str">
        <f t="shared" si="101"/>
        <v/>
      </c>
      <c r="I1588" s="310">
        <f>IF(ISBLANK($J$2257),"",IF(ISBLANK($L$2257),"",IF(Feb!$E24&gt;=$J$2257,IF(Feb!$E24&lt;=$L$2257,COUNTIF(Feb!L24:L24,"&gt;=0"),""),"")))</f>
        <v>0</v>
      </c>
      <c r="J1588" s="300"/>
      <c r="K1588" s="300"/>
      <c r="L1588" s="300"/>
      <c r="M1588" s="302"/>
    </row>
    <row r="1589" spans="1:13" ht="9.9499999999999993" hidden="1" customHeight="1" x14ac:dyDescent="0.2">
      <c r="A1589" s="301"/>
      <c r="B1589" s="300"/>
      <c r="C1589" s="305" t="str">
        <f>IF(ISBLANK($J$2257),"",IF(ISBLANK($L$2257),"",IF(Feb!$E25&gt;=$J$2257,IF(Feb!$E25&lt;=$L$2257,IF(ISBLANK(Feb!G25),"",Feb!G25),""),"")))</f>
        <v/>
      </c>
      <c r="D1589" s="305" t="str">
        <f>IF(ISBLANK($J$2257),"",IF(ISBLANK($L$2257),"",IF(Feb!$E25&gt;=$J$2257,IF(Feb!$E25&lt;=$L$2257,IF(ISBLANK(Feb!I25),"",Feb!I25),""),"")))</f>
        <v/>
      </c>
      <c r="E1589" s="305" t="str">
        <f>IF(ISBLANK($J$2257),"",IF(ISBLANK($L$2257),"",IF(Feb!$E25&gt;=$J$2257,IF(Feb!$E25&lt;=$L$2257,IF(ISBLANK(Feb!R25),"",Feb!R25),""),"")))</f>
        <v/>
      </c>
      <c r="F1589" s="307" t="str">
        <f>IF(ISBLANK($J$2257),"",IF(ISBLANK($L$2257),"",IF(Feb!$E25&gt;=$J$2257,IF(Feb!$E25&lt;=$L$2257,IF(ISBLANK(Feb!S25),"",Feb!S25),""),"")))</f>
        <v/>
      </c>
      <c r="G1589" s="308" t="str">
        <f t="shared" si="100"/>
        <v/>
      </c>
      <c r="H1589" s="309" t="str">
        <f t="shared" si="101"/>
        <v/>
      </c>
      <c r="I1589" s="310">
        <f>IF(ISBLANK($J$2257),"",IF(ISBLANK($L$2257),"",IF(Feb!$E25&gt;=$J$2257,IF(Feb!$E25&lt;=$L$2257,COUNTIF(Feb!L25:L25,"&gt;=0"),""),"")))</f>
        <v>0</v>
      </c>
      <c r="J1589" s="300"/>
      <c r="K1589" s="300"/>
      <c r="L1589" s="300"/>
      <c r="M1589" s="302"/>
    </row>
    <row r="1590" spans="1:13" ht="9.9499999999999993" hidden="1" customHeight="1" x14ac:dyDescent="0.2">
      <c r="A1590" s="301"/>
      <c r="B1590" s="300"/>
      <c r="C1590" s="305" t="str">
        <f>IF(ISBLANK($J$2257),"",IF(ISBLANK($L$2257),"",IF(Feb!$E26&gt;=$J$2257,IF(Feb!$E26&lt;=$L$2257,IF(ISBLANK(Feb!G26),"",Feb!G26),""),"")))</f>
        <v/>
      </c>
      <c r="D1590" s="305" t="str">
        <f>IF(ISBLANK($J$2257),"",IF(ISBLANK($L$2257),"",IF(Feb!$E26&gt;=$J$2257,IF(Feb!$E26&lt;=$L$2257,IF(ISBLANK(Feb!I26),"",Feb!I26),""),"")))</f>
        <v/>
      </c>
      <c r="E1590" s="305" t="str">
        <f>IF(ISBLANK($J$2257),"",IF(ISBLANK($L$2257),"",IF(Feb!$E26&gt;=$J$2257,IF(Feb!$E26&lt;=$L$2257,IF(ISBLANK(Feb!R26),"",Feb!R26),""),"")))</f>
        <v/>
      </c>
      <c r="F1590" s="307" t="str">
        <f>IF(ISBLANK($J$2257),"",IF(ISBLANK($L$2257),"",IF(Feb!$E26&gt;=$J$2257,IF(Feb!$E26&lt;=$L$2257,IF(ISBLANK(Feb!S26),"",Feb!S26),""),"")))</f>
        <v/>
      </c>
      <c r="G1590" s="308" t="str">
        <f t="shared" si="100"/>
        <v/>
      </c>
      <c r="H1590" s="309" t="str">
        <f t="shared" si="101"/>
        <v/>
      </c>
      <c r="I1590" s="310">
        <f>IF(ISBLANK($J$2257),"",IF(ISBLANK($L$2257),"",IF(Feb!$E26&gt;=$J$2257,IF(Feb!$E26&lt;=$L$2257,COUNTIF(Feb!L26:L26,"&gt;=0"),""),"")))</f>
        <v>0</v>
      </c>
      <c r="J1590" s="300"/>
      <c r="K1590" s="300"/>
      <c r="L1590" s="300"/>
      <c r="M1590" s="302"/>
    </row>
    <row r="1591" spans="1:13" ht="9.9499999999999993" hidden="1" customHeight="1" x14ac:dyDescent="0.2">
      <c r="A1591" s="301"/>
      <c r="B1591" s="300"/>
      <c r="C1591" s="305" t="str">
        <f>IF(ISBLANK($J$2257),"",IF(ISBLANK($L$2257),"",IF(Feb!$E27&gt;=$J$2257,IF(Feb!$E27&lt;=$L$2257,IF(ISBLANK(Feb!G27),"",Feb!G27),""),"")))</f>
        <v/>
      </c>
      <c r="D1591" s="305" t="str">
        <f>IF(ISBLANK($J$2257),"",IF(ISBLANK($L$2257),"",IF(Feb!$E27&gt;=$J$2257,IF(Feb!$E27&lt;=$L$2257,IF(ISBLANK(Feb!I27),"",Feb!I27),""),"")))</f>
        <v/>
      </c>
      <c r="E1591" s="305" t="str">
        <f>IF(ISBLANK($J$2257),"",IF(ISBLANK($L$2257),"",IF(Feb!$E27&gt;=$J$2257,IF(Feb!$E27&lt;=$L$2257,IF(ISBLANK(Feb!R27),"",Feb!R27),""),"")))</f>
        <v/>
      </c>
      <c r="F1591" s="307" t="str">
        <f>IF(ISBLANK($J$2257),"",IF(ISBLANK($L$2257),"",IF(Feb!$E27&gt;=$J$2257,IF(Feb!$E27&lt;=$L$2257,IF(ISBLANK(Feb!S27),"",Feb!S27),""),"")))</f>
        <v/>
      </c>
      <c r="G1591" s="308" t="str">
        <f t="shared" si="100"/>
        <v/>
      </c>
      <c r="H1591" s="309" t="str">
        <f t="shared" si="101"/>
        <v/>
      </c>
      <c r="I1591" s="310">
        <f>IF(ISBLANK($J$2257),"",IF(ISBLANK($L$2257),"",IF(Feb!$E27&gt;=$J$2257,IF(Feb!$E27&lt;=$L$2257,COUNTIF(Feb!L27:L27,"&gt;=0"),""),"")))</f>
        <v>0</v>
      </c>
      <c r="J1591" s="300"/>
      <c r="K1591" s="300"/>
      <c r="L1591" s="300"/>
      <c r="M1591" s="302"/>
    </row>
    <row r="1592" spans="1:13" ht="9.9499999999999993" hidden="1" customHeight="1" x14ac:dyDescent="0.2">
      <c r="A1592" s="301"/>
      <c r="B1592" s="300"/>
      <c r="C1592" s="305" t="str">
        <f>IF(ISBLANK($J$2257),"",IF(ISBLANK($L$2257),"",IF(Feb!$E28&gt;=$J$2257,IF(Feb!$E28&lt;=$L$2257,IF(ISBLANK(Feb!G28),"",Feb!G28),""),"")))</f>
        <v/>
      </c>
      <c r="D1592" s="305" t="str">
        <f>IF(ISBLANK($J$2257),"",IF(ISBLANK($L$2257),"",IF(Feb!$E28&gt;=$J$2257,IF(Feb!$E28&lt;=$L$2257,IF(ISBLANK(Feb!I28),"",Feb!I28),""),"")))</f>
        <v/>
      </c>
      <c r="E1592" s="305" t="str">
        <f>IF(ISBLANK($J$2257),"",IF(ISBLANK($L$2257),"",IF(Feb!$E28&gt;=$J$2257,IF(Feb!$E28&lt;=$L$2257,IF(ISBLANK(Feb!R28),"",Feb!R28),""),"")))</f>
        <v/>
      </c>
      <c r="F1592" s="307" t="str">
        <f>IF(ISBLANK($J$2257),"",IF(ISBLANK($L$2257),"",IF(Feb!$E28&gt;=$J$2257,IF(Feb!$E28&lt;=$L$2257,IF(ISBLANK(Feb!S28),"",Feb!S28),""),"")))</f>
        <v/>
      </c>
      <c r="G1592" s="308" t="str">
        <f t="shared" si="100"/>
        <v/>
      </c>
      <c r="H1592" s="309" t="str">
        <f t="shared" si="101"/>
        <v/>
      </c>
      <c r="I1592" s="310">
        <f>IF(ISBLANK($J$2257),"",IF(ISBLANK($L$2257),"",IF(Feb!$E28&gt;=$J$2257,IF(Feb!$E28&lt;=$L$2257,COUNTIF(Feb!L28:L28,"&gt;=0"),""),"")))</f>
        <v>0</v>
      </c>
      <c r="J1592" s="300"/>
      <c r="K1592" s="300"/>
      <c r="L1592" s="300"/>
      <c r="M1592" s="302"/>
    </row>
    <row r="1593" spans="1:13" ht="9.9499999999999993" hidden="1" customHeight="1" x14ac:dyDescent="0.2">
      <c r="A1593" s="301"/>
      <c r="B1593" s="300"/>
      <c r="C1593" s="305" t="str">
        <f>IF(ISBLANK($J$2257),"",IF(ISBLANK($L$2257),"",IF(Feb!$E29&gt;=$J$2257,IF(Feb!$E29&lt;=$L$2257,IF(ISBLANK(Feb!G29),"",Feb!G29),""),"")))</f>
        <v/>
      </c>
      <c r="D1593" s="305" t="str">
        <f>IF(ISBLANK($J$2257),"",IF(ISBLANK($L$2257),"",IF(Feb!$E29&gt;=$J$2257,IF(Feb!$E29&lt;=$L$2257,IF(ISBLANK(Feb!I29),"",Feb!I29),""),"")))</f>
        <v/>
      </c>
      <c r="E1593" s="305" t="str">
        <f>IF(ISBLANK($J$2257),"",IF(ISBLANK($L$2257),"",IF(Feb!$E29&gt;=$J$2257,IF(Feb!$E29&lt;=$L$2257,IF(ISBLANK(Feb!R29),"",Feb!R29),""),"")))</f>
        <v/>
      </c>
      <c r="F1593" s="307" t="str">
        <f>IF(ISBLANK($J$2257),"",IF(ISBLANK($L$2257),"",IF(Feb!$E29&gt;=$J$2257,IF(Feb!$E29&lt;=$L$2257,IF(ISBLANK(Feb!S29),"",Feb!S29),""),"")))</f>
        <v/>
      </c>
      <c r="G1593" s="308" t="str">
        <f t="shared" si="100"/>
        <v/>
      </c>
      <c r="H1593" s="309" t="str">
        <f t="shared" si="101"/>
        <v/>
      </c>
      <c r="I1593" s="310">
        <f>IF(ISBLANK($J$2257),"",IF(ISBLANK($L$2257),"",IF(Feb!$E29&gt;=$J$2257,IF(Feb!$E29&lt;=$L$2257,COUNTIF(Feb!L29:L29,"&gt;=0"),""),"")))</f>
        <v>0</v>
      </c>
      <c r="J1593" s="300"/>
      <c r="K1593" s="300"/>
      <c r="L1593" s="300"/>
      <c r="M1593" s="302"/>
    </row>
    <row r="1594" spans="1:13" ht="9.9499999999999993" hidden="1" customHeight="1" x14ac:dyDescent="0.2">
      <c r="A1594" s="301"/>
      <c r="B1594" s="300"/>
      <c r="C1594" s="305" t="str">
        <f>IF(ISBLANK($J$2257),"",IF(ISBLANK($L$2257),"",IF(Feb!$E30&gt;=$J$2257,IF(Feb!$E30&lt;=$L$2257,IF(ISBLANK(Feb!G30),"",Feb!G30),""),"")))</f>
        <v/>
      </c>
      <c r="D1594" s="305" t="str">
        <f>IF(ISBLANK($J$2257),"",IF(ISBLANK($L$2257),"",IF(Feb!$E30&gt;=$J$2257,IF(Feb!$E30&lt;=$L$2257,IF(ISBLANK(Feb!I30),"",Feb!I30),""),"")))</f>
        <v/>
      </c>
      <c r="E1594" s="305" t="str">
        <f>IF(ISBLANK($J$2257),"",IF(ISBLANK($L$2257),"",IF(Feb!$E30&gt;=$J$2257,IF(Feb!$E30&lt;=$L$2257,IF(ISBLANK(Feb!R30),"",Feb!R30),""),"")))</f>
        <v/>
      </c>
      <c r="F1594" s="307" t="str">
        <f>IF(ISBLANK($J$2257),"",IF(ISBLANK($L$2257),"",IF(Feb!$E30&gt;=$J$2257,IF(Feb!$E30&lt;=$L$2257,IF(ISBLANK(Feb!S30),"",Feb!S30),""),"")))</f>
        <v/>
      </c>
      <c r="G1594" s="308" t="str">
        <f t="shared" si="100"/>
        <v/>
      </c>
      <c r="H1594" s="309" t="str">
        <f t="shared" si="101"/>
        <v/>
      </c>
      <c r="I1594" s="310">
        <f>IF(ISBLANK($J$2257),"",IF(ISBLANK($L$2257),"",IF(Feb!$E30&gt;=$J$2257,IF(Feb!$E30&lt;=$L$2257,COUNTIF(Feb!L30:L30,"&gt;=0"),""),"")))</f>
        <v>0</v>
      </c>
      <c r="J1594" s="300"/>
      <c r="K1594" s="300"/>
      <c r="L1594" s="300"/>
      <c r="M1594" s="302"/>
    </row>
    <row r="1595" spans="1:13" ht="9.9499999999999993" hidden="1" customHeight="1" x14ac:dyDescent="0.2">
      <c r="A1595" s="301"/>
      <c r="B1595" s="300"/>
      <c r="C1595" s="305" t="str">
        <f>IF(ISBLANK($J$2257),"",IF(ISBLANK($L$2257),"",IF(Feb!$E31&gt;=$J$2257,IF(Feb!$E31&lt;=$L$2257,IF(ISBLANK(Feb!G31),"",Feb!G31),""),"")))</f>
        <v/>
      </c>
      <c r="D1595" s="305" t="str">
        <f>IF(ISBLANK($J$2257),"",IF(ISBLANK($L$2257),"",IF(Feb!$E31&gt;=$J$2257,IF(Feb!$E31&lt;=$L$2257,IF(ISBLANK(Feb!I31),"",Feb!I31),""),"")))</f>
        <v/>
      </c>
      <c r="E1595" s="305" t="str">
        <f>IF(ISBLANK($J$2257),"",IF(ISBLANK($L$2257),"",IF(Feb!$E31&gt;=$J$2257,IF(Feb!$E31&lt;=$L$2257,IF(ISBLANK(Feb!R31),"",Feb!R31),""),"")))</f>
        <v/>
      </c>
      <c r="F1595" s="307" t="str">
        <f>IF(ISBLANK($J$2257),"",IF(ISBLANK($L$2257),"",IF(Feb!$E31&gt;=$J$2257,IF(Feb!$E31&lt;=$L$2257,IF(ISBLANK(Feb!S31),"",Feb!S31),""),"")))</f>
        <v/>
      </c>
      <c r="G1595" s="308" t="str">
        <f t="shared" si="100"/>
        <v/>
      </c>
      <c r="H1595" s="309" t="str">
        <f t="shared" si="101"/>
        <v/>
      </c>
      <c r="I1595" s="310">
        <f>IF(ISBLANK($J$2257),"",IF(ISBLANK($L$2257),"",IF(Feb!$E31&gt;=$J$2257,IF(Feb!$E31&lt;=$L$2257,COUNTIF(Feb!L31:L31,"&gt;=0"),""),"")))</f>
        <v>0</v>
      </c>
      <c r="J1595" s="300"/>
      <c r="K1595" s="300"/>
      <c r="L1595" s="300"/>
      <c r="M1595" s="302"/>
    </row>
    <row r="1596" spans="1:13" ht="9.9499999999999993" hidden="1" customHeight="1" x14ac:dyDescent="0.2">
      <c r="A1596" s="301"/>
      <c r="B1596" s="300"/>
      <c r="C1596" s="305" t="str">
        <f>IF(ISBLANK($J$2257),"",IF(ISBLANK($L$2257),"",IF(Feb!$E32&gt;=$J$2257,IF(Feb!$E32&lt;=$L$2257,IF(ISBLANK(Feb!G32),"",Feb!G32),""),"")))</f>
        <v/>
      </c>
      <c r="D1596" s="305" t="str">
        <f>IF(ISBLANK($J$2257),"",IF(ISBLANK($L$2257),"",IF(Feb!$E32&gt;=$J$2257,IF(Feb!$E32&lt;=$L$2257,IF(ISBLANK(Feb!I32),"",Feb!I32),""),"")))</f>
        <v/>
      </c>
      <c r="E1596" s="305" t="str">
        <f>IF(ISBLANK($J$2257),"",IF(ISBLANK($L$2257),"",IF(Feb!$E32&gt;=$J$2257,IF(Feb!$E32&lt;=$L$2257,IF(ISBLANK(Feb!R32),"",Feb!R32),""),"")))</f>
        <v/>
      </c>
      <c r="F1596" s="307" t="str">
        <f>IF(ISBLANK($J$2257),"",IF(ISBLANK($L$2257),"",IF(Feb!$E32&gt;=$J$2257,IF(Feb!$E32&lt;=$L$2257,IF(ISBLANK(Feb!S32),"",Feb!S32),""),"")))</f>
        <v/>
      </c>
      <c r="G1596" s="308" t="str">
        <f t="shared" si="100"/>
        <v/>
      </c>
      <c r="H1596" s="309" t="str">
        <f t="shared" si="101"/>
        <v/>
      </c>
      <c r="I1596" s="310">
        <f>IF(ISBLANK($J$2257),"",IF(ISBLANK($L$2257),"",IF(Feb!$E32&gt;=$J$2257,IF(Feb!$E32&lt;=$L$2257,COUNTIF(Feb!L32:L32,"&gt;=0"),""),"")))</f>
        <v>0</v>
      </c>
      <c r="J1596" s="300"/>
      <c r="K1596" s="300"/>
      <c r="L1596" s="300"/>
      <c r="M1596" s="302"/>
    </row>
    <row r="1597" spans="1:13" ht="9.9499999999999993" hidden="1" customHeight="1" x14ac:dyDescent="0.2">
      <c r="A1597" s="301"/>
      <c r="B1597" s="300"/>
      <c r="C1597" s="305" t="str">
        <f>IF(ISBLANK($J$2257),"",IF(ISBLANK($L$2257),"",IF(Feb!$E33&gt;=$J$2257,IF(Feb!$E33&lt;=$L$2257,IF(ISBLANK(Feb!G33),"",Feb!G33),""),"")))</f>
        <v/>
      </c>
      <c r="D1597" s="305" t="str">
        <f>IF(ISBLANK($J$2257),"",IF(ISBLANK($L$2257),"",IF(Feb!$E33&gt;=$J$2257,IF(Feb!$E33&lt;=$L$2257,IF(ISBLANK(Feb!I33),"",Feb!I33),""),"")))</f>
        <v/>
      </c>
      <c r="E1597" s="305" t="str">
        <f>IF(ISBLANK($J$2257),"",IF(ISBLANK($L$2257),"",IF(Feb!$E33&gt;=$J$2257,IF(Feb!$E33&lt;=$L$2257,IF(ISBLANK(Feb!R33),"",Feb!R33),""),"")))</f>
        <v/>
      </c>
      <c r="F1597" s="307" t="str">
        <f>IF(ISBLANK($J$2257),"",IF(ISBLANK($L$2257),"",IF(Feb!$E33&gt;=$J$2257,IF(Feb!$E33&lt;=$L$2257,IF(ISBLANK(Feb!S33),"",Feb!S33),""),"")))</f>
        <v/>
      </c>
      <c r="G1597" s="308" t="str">
        <f t="shared" si="100"/>
        <v/>
      </c>
      <c r="H1597" s="309" t="str">
        <f t="shared" si="101"/>
        <v/>
      </c>
      <c r="I1597" s="310">
        <f>IF(ISBLANK($J$2257),"",IF(ISBLANK($L$2257),"",IF(Feb!$E33&gt;=$J$2257,IF(Feb!$E33&lt;=$L$2257,COUNTIF(Feb!L33:L33,"&gt;=0"),""),"")))</f>
        <v>0</v>
      </c>
      <c r="J1597" s="300"/>
      <c r="K1597" s="300"/>
      <c r="L1597" s="300"/>
      <c r="M1597" s="302"/>
    </row>
    <row r="1598" spans="1:13" ht="9.9499999999999993" hidden="1" customHeight="1" x14ac:dyDescent="0.2">
      <c r="A1598" s="301"/>
      <c r="B1598" s="300"/>
      <c r="C1598" s="305" t="str">
        <f>IF(ISBLANK($J$2257),"",IF(ISBLANK($L$2257),"",IF(Feb!$E34&gt;=$J$2257,IF(Feb!$E34&lt;=$L$2257,IF(ISBLANK(Feb!G34),"",Feb!G34),""),"")))</f>
        <v/>
      </c>
      <c r="D1598" s="305" t="str">
        <f>IF(ISBLANK($J$2257),"",IF(ISBLANK($L$2257),"",IF(Feb!$E34&gt;=$J$2257,IF(Feb!$E34&lt;=$L$2257,IF(ISBLANK(Feb!I34),"",Feb!I34),""),"")))</f>
        <v/>
      </c>
      <c r="E1598" s="305" t="str">
        <f>IF(ISBLANK($J$2257),"",IF(ISBLANK($L$2257),"",IF(Feb!$E34&gt;=$J$2257,IF(Feb!$E34&lt;=$L$2257,IF(ISBLANK(Feb!R34),"",Feb!R34),""),"")))</f>
        <v/>
      </c>
      <c r="F1598" s="307" t="str">
        <f>IF(ISBLANK($J$2257),"",IF(ISBLANK($L$2257),"",IF(Feb!$E34&gt;=$J$2257,IF(Feb!$E34&lt;=$L$2257,IF(ISBLANK(Feb!S34),"",Feb!S34),""),"")))</f>
        <v/>
      </c>
      <c r="G1598" s="308" t="str">
        <f t="shared" si="100"/>
        <v/>
      </c>
      <c r="H1598" s="309" t="str">
        <f t="shared" si="101"/>
        <v/>
      </c>
      <c r="I1598" s="310">
        <f>IF(ISBLANK($J$2257),"",IF(ISBLANK($L$2257),"",IF(Feb!$E34&gt;=$J$2257,IF(Feb!$E34&lt;=$L$2257,COUNTIF(Feb!L34:L34,"&gt;=0"),""),"")))</f>
        <v>0</v>
      </c>
      <c r="J1598" s="300"/>
      <c r="K1598" s="300"/>
      <c r="L1598" s="300"/>
      <c r="M1598" s="302"/>
    </row>
    <row r="1599" spans="1:13" ht="9.9499999999999993" hidden="1" customHeight="1" x14ac:dyDescent="0.2">
      <c r="A1599" s="301"/>
      <c r="B1599" s="300"/>
      <c r="C1599" s="305" t="str">
        <f>IF(ISBLANK($J$2257),"",IF(ISBLANK($L$2257),"",IF(Feb!$E35&gt;=$J$2257,IF(Feb!$E35&lt;=$L$2257,IF(ISBLANK(Feb!G35),"",Feb!G35),""),"")))</f>
        <v/>
      </c>
      <c r="D1599" s="305" t="str">
        <f>IF(ISBLANK($J$2257),"",IF(ISBLANK($L$2257),"",IF(Feb!$E35&gt;=$J$2257,IF(Feb!$E35&lt;=$L$2257,IF(ISBLANK(Feb!I35),"",Feb!I35),""),"")))</f>
        <v/>
      </c>
      <c r="E1599" s="305" t="str">
        <f>IF(ISBLANK($J$2257),"",IF(ISBLANK($L$2257),"",IF(Feb!$E35&gt;=$J$2257,IF(Feb!$E35&lt;=$L$2257,IF(ISBLANK(Feb!R35),"",Feb!R35),""),"")))</f>
        <v/>
      </c>
      <c r="F1599" s="307" t="str">
        <f>IF(ISBLANK($J$2257),"",IF(ISBLANK($L$2257),"",IF(Feb!$E35&gt;=$J$2257,IF(Feb!$E35&lt;=$L$2257,IF(ISBLANK(Feb!S35),"",Feb!S35),""),"")))</f>
        <v/>
      </c>
      <c r="G1599" s="308" t="str">
        <f t="shared" si="100"/>
        <v/>
      </c>
      <c r="H1599" s="309" t="str">
        <f t="shared" si="101"/>
        <v/>
      </c>
      <c r="I1599" s="310">
        <f>IF(ISBLANK($J$2257),"",IF(ISBLANK($L$2257),"",IF(Feb!$E35&gt;=$J$2257,IF(Feb!$E35&lt;=$L$2257,COUNTIF(Feb!L35:L35,"&gt;=0"),""),"")))</f>
        <v>0</v>
      </c>
      <c r="J1599" s="300"/>
      <c r="K1599" s="300"/>
      <c r="L1599" s="300"/>
      <c r="M1599" s="302"/>
    </row>
    <row r="1600" spans="1:13" ht="9.9499999999999993" hidden="1" customHeight="1" x14ac:dyDescent="0.2">
      <c r="A1600" s="301"/>
      <c r="B1600" s="300"/>
      <c r="C1600" s="305" t="str">
        <f>IF(ISBLANK($J$2257),"",IF(ISBLANK($L$2257),"",IF(Feb!$E36&gt;=$J$2257,IF(Feb!$E36&lt;=$L$2257,IF(ISBLANK(Feb!G36),"",Feb!G36),""),"")))</f>
        <v/>
      </c>
      <c r="D1600" s="305" t="str">
        <f>IF(ISBLANK($J$2257),"",IF(ISBLANK($L$2257),"",IF(Feb!$E36&gt;=$J$2257,IF(Feb!$E36&lt;=$L$2257,IF(ISBLANK(Feb!I36),"",Feb!I36),""),"")))</f>
        <v/>
      </c>
      <c r="E1600" s="305" t="str">
        <f>IF(ISBLANK($J$2257),"",IF(ISBLANK($L$2257),"",IF(Feb!$E36&gt;=$J$2257,IF(Feb!$E36&lt;=$L$2257,IF(ISBLANK(Feb!R36),"",Feb!R36),""),"")))</f>
        <v/>
      </c>
      <c r="F1600" s="307" t="str">
        <f>IF(ISBLANK($J$2257),"",IF(ISBLANK($L$2257),"",IF(Feb!$E36&gt;=$J$2257,IF(Feb!$E36&lt;=$L$2257,IF(ISBLANK(Feb!S36),"",Feb!S36),""),"")))</f>
        <v/>
      </c>
      <c r="G1600" s="308" t="str">
        <f t="shared" si="100"/>
        <v/>
      </c>
      <c r="H1600" s="309" t="str">
        <f t="shared" si="101"/>
        <v/>
      </c>
      <c r="I1600" s="310">
        <f>IF(ISBLANK($J$2257),"",IF(ISBLANK($L$2257),"",IF(Feb!$E36&gt;=$J$2257,IF(Feb!$E36&lt;=$L$2257,COUNTIF(Feb!L36:L36,"&gt;=0"),""),"")))</f>
        <v>0</v>
      </c>
      <c r="J1600" s="300"/>
      <c r="K1600" s="300"/>
      <c r="L1600" s="300"/>
      <c r="M1600" s="302"/>
    </row>
    <row r="1601" spans="1:13" ht="9.9499999999999993" hidden="1" customHeight="1" x14ac:dyDescent="0.2">
      <c r="A1601" s="301"/>
      <c r="B1601" s="300"/>
      <c r="C1601" s="305" t="str">
        <f>IF(ISBLANK($J$2257),"",IF(ISBLANK($L$2257),"",IF(Feb!$E37&gt;=$J$2257,IF(Feb!$E37&lt;=$L$2257,IF(ISBLANK(Feb!G37),"",Feb!G37),""),"")))</f>
        <v/>
      </c>
      <c r="D1601" s="305" t="str">
        <f>IF(ISBLANK($J$2257),"",IF(ISBLANK($L$2257),"",IF(Feb!$E37&gt;=$J$2257,IF(Feb!$E37&lt;=$L$2257,IF(ISBLANK(Feb!I37),"",Feb!I37),""),"")))</f>
        <v/>
      </c>
      <c r="E1601" s="305" t="str">
        <f>IF(ISBLANK($J$2257),"",IF(ISBLANK($L$2257),"",IF(Feb!$E37&gt;=$J$2257,IF(Feb!$E37&lt;=$L$2257,IF(ISBLANK(Feb!R37),"",Feb!R37),""),"")))</f>
        <v/>
      </c>
      <c r="F1601" s="307" t="str">
        <f>IF(ISBLANK($J$2257),"",IF(ISBLANK($L$2257),"",IF(Feb!$E37&gt;=$J$2257,IF(Feb!$E37&lt;=$L$2257,IF(ISBLANK(Feb!S37),"",Feb!S37),""),"")))</f>
        <v/>
      </c>
      <c r="G1601" s="308" t="str">
        <f t="shared" si="100"/>
        <v/>
      </c>
      <c r="H1601" s="309" t="str">
        <f t="shared" si="101"/>
        <v/>
      </c>
      <c r="I1601" s="310" t="str">
        <f>IF(ISBLANK($J$2257),"",IF(ISBLANK($L$2257),"",IF(Feb!$E37&gt;=$J$2257,IF(Feb!$E37&lt;=$L$2257,COUNTIF(Feb!L37:L37,"&gt;=0"),""),"")))</f>
        <v/>
      </c>
      <c r="J1601" s="300"/>
      <c r="K1601" s="300"/>
      <c r="L1601" s="300"/>
      <c r="M1601" s="302"/>
    </row>
    <row r="1602" spans="1:13" ht="9.9499999999999993" hidden="1" customHeight="1" x14ac:dyDescent="0.2">
      <c r="A1602" s="301"/>
      <c r="B1602" s="300"/>
      <c r="C1602" s="305" t="str">
        <f>IF(ISBLANK($J$2257),"",IF(ISBLANK($L$2257),"",IF(Feb!$E38&gt;=$J$2257,IF(Feb!$E38&lt;=$L$2257,IF(ISBLANK(Feb!G38),"",Feb!G38),""),"")))</f>
        <v/>
      </c>
      <c r="D1602" s="305" t="str">
        <f>IF(ISBLANK($J$2257),"",IF(ISBLANK($L$2257),"",IF(Feb!$E38&gt;=$J$2257,IF(Feb!$E38&lt;=$L$2257,IF(ISBLANK(Feb!I38),"",Feb!I38),""),"")))</f>
        <v/>
      </c>
      <c r="E1602" s="305" t="str">
        <f>IF(ISBLANK($J$2257),"",IF(ISBLANK($L$2257),"",IF(Feb!$E38&gt;=$J$2257,IF(Feb!$E38&lt;=$L$2257,IF(ISBLANK(Feb!R38),"",Feb!R38),""),"")))</f>
        <v/>
      </c>
      <c r="F1602" s="307" t="str">
        <f>IF(ISBLANK($J$2257),"",IF(ISBLANK($L$2257),"",IF(Feb!$E38&gt;=$J$2257,IF(Feb!$E38&lt;=$L$2257,IF(ISBLANK(Feb!S38),"",Feb!S38),""),"")))</f>
        <v/>
      </c>
      <c r="G1602" s="308" t="str">
        <f t="shared" si="100"/>
        <v/>
      </c>
      <c r="H1602" s="309" t="str">
        <f t="shared" si="101"/>
        <v/>
      </c>
      <c r="I1602" s="310" t="str">
        <f>IF(ISBLANK($J$2257),"",IF(ISBLANK($L$2257),"",IF(Feb!$E38&gt;=$J$2257,IF(Feb!$E38&lt;=$L$2257,COUNTIF(Feb!L38:L38,"&gt;=0"),""),"")))</f>
        <v/>
      </c>
      <c r="J1602" s="300"/>
      <c r="K1602" s="300"/>
      <c r="L1602" s="300"/>
      <c r="M1602" s="302"/>
    </row>
    <row r="1603" spans="1:13" ht="9.9499999999999993" hidden="1" customHeight="1" x14ac:dyDescent="0.2">
      <c r="A1603" s="301"/>
      <c r="B1603" s="300"/>
      <c r="C1603" s="305" t="str">
        <f>IF(ISBLANK($J$2257),"",IF(ISBLANK($L$2257),"",IF(Feb!$E39&gt;=$J$2257,IF(Feb!$E39&lt;=$L$2257,IF(ISBLANK(Feb!G39),"",Feb!G39),""),"")))</f>
        <v/>
      </c>
      <c r="D1603" s="305" t="str">
        <f>IF(ISBLANK($J$2257),"",IF(ISBLANK($L$2257),"",IF(Feb!$E39&gt;=$J$2257,IF(Feb!$E39&lt;=$L$2257,IF(ISBLANK(Feb!I39),"",Feb!I39),""),"")))</f>
        <v/>
      </c>
      <c r="E1603" s="305" t="str">
        <f>IF(ISBLANK($J$2257),"",IF(ISBLANK($L$2257),"",IF(Feb!$E39&gt;=$J$2257,IF(Feb!$E39&lt;=$L$2257,IF(ISBLANK(Feb!R39),"",Feb!R39),""),"")))</f>
        <v/>
      </c>
      <c r="F1603" s="307" t="str">
        <f>IF(ISBLANK($J$2257),"",IF(ISBLANK($L$2257),"",IF(Feb!$E39&gt;=$J$2257,IF(Feb!$E39&lt;=$L$2257,IF(ISBLANK(Feb!S39),"",Feb!S39),""),"")))</f>
        <v/>
      </c>
      <c r="G1603" s="308" t="str">
        <f t="shared" si="100"/>
        <v/>
      </c>
      <c r="H1603" s="309" t="str">
        <f t="shared" si="101"/>
        <v/>
      </c>
      <c r="I1603" s="310" t="str">
        <f>IF(ISBLANK($J$2257),"",IF(ISBLANK($L$2257),"",IF(Feb!$E39&gt;=$J$2257,IF(Feb!$E39&lt;=$L$2257,COUNTIF(Feb!L39:L39,"&gt;=0"),""),"")))</f>
        <v/>
      </c>
      <c r="J1603" s="300"/>
      <c r="K1603" s="300"/>
      <c r="L1603" s="300"/>
      <c r="M1603" s="302"/>
    </row>
    <row r="1604" spans="1:13" ht="9.9499999999999993" hidden="1" customHeight="1" x14ac:dyDescent="0.2">
      <c r="A1604" s="301"/>
      <c r="B1604" s="300" t="s">
        <v>342</v>
      </c>
      <c r="C1604" s="305" t="str">
        <f>IF(ISBLANK($J$2257),"",IF(ISBLANK($L$2257),"",IF(Feb!$E43&gt;=$J$2257,IF(Feb!$E43&lt;=$L$2257,IF(ISBLANK(Feb!G43),"",Feb!G43),""),"")))</f>
        <v/>
      </c>
      <c r="D1604" s="305"/>
      <c r="E1604" s="305" t="str">
        <f>IF(ISBLANK($J$2257),"",IF(ISBLANK($L$2257),"",IF(Feb!$E43&gt;=$J$2257,IF(Feb!$E43&lt;=$L$2257,IF(ISBLANK(Feb!R43),"",Feb!R43),""),"")))</f>
        <v/>
      </c>
      <c r="F1604" s="307" t="str">
        <f>IF(ISBLANK($J$2257),"",IF(ISBLANK($L$2257),"",IF(Feb!$E43&gt;=$J$2257,IF(Feb!$E43&lt;=$L$2257,IF(ISBLANK(Feb!S43),"",Feb!S43),""),"")))</f>
        <v/>
      </c>
      <c r="G1604" s="308" t="str">
        <f>IF(ISNUMBER(F1604),IF(F1604=0,"",IF(E1604=0,"",F1604/E1604)),"")</f>
        <v/>
      </c>
      <c r="H1604" s="309" t="str">
        <f>IF(ISNUMBER(G1604),IF(G1604=0,"",IF(F1604=0,"",E1604/F1604/24)),"")</f>
        <v/>
      </c>
      <c r="I1604" s="310" t="str">
        <f>IF(ISBLANK($J$2257),"",IF(ISBLANK($L$2257),"",IF(Feb!$E43&gt;=$J$2257,IF(Feb!$E43&lt;=$L$2257,COUNTIF(Feb!L43:L43,"&gt;=0"),""),"")))</f>
        <v/>
      </c>
      <c r="J1604" s="300"/>
      <c r="K1604" s="300"/>
      <c r="L1604" s="300"/>
      <c r="M1604" s="302"/>
    </row>
    <row r="1605" spans="1:13" ht="9.9499999999999993" hidden="1" customHeight="1" x14ac:dyDescent="0.2">
      <c r="A1605" s="301"/>
      <c r="B1605" s="300"/>
      <c r="C1605" s="305" t="str">
        <f>IF(ISBLANK($J$2257),"",IF(ISBLANK($L$2257),"",IF(Feb!$E44&gt;=$J$2257,IF(Feb!$E44&lt;=$L$2257,IF(ISBLANK(Feb!G44),"",Feb!G44),""),"")))</f>
        <v/>
      </c>
      <c r="D1605" s="305"/>
      <c r="E1605" s="305" t="str">
        <f>IF(ISBLANK($J$2257),"",IF(ISBLANK($L$2257),"",IF(Feb!$E44&gt;=$J$2257,IF(Feb!$E44&lt;=$L$2257,IF(ISBLANK(Feb!R44),"",Feb!R44),""),"")))</f>
        <v/>
      </c>
      <c r="F1605" s="307" t="str">
        <f>IF(ISBLANK($J$2257),"",IF(ISBLANK($L$2257),"",IF(Feb!$E44&gt;=$J$2257,IF(Feb!$E44&lt;=$L$2257,IF(ISBLANK(Feb!S44),"",Feb!S44),""),"")))</f>
        <v/>
      </c>
      <c r="G1605" s="308" t="str">
        <f t="shared" ref="G1605:G1634" si="102">IF(ISNUMBER(F1605),IF(F1605=0,"",IF(E1605=0,"",F1605/E1605)),"")</f>
        <v/>
      </c>
      <c r="H1605" s="309" t="str">
        <f t="shared" ref="H1605:H1634" si="103">IF(ISNUMBER(G1605),IF(G1605=0,"",IF(F1605=0,"",E1605/F1605/24)),"")</f>
        <v/>
      </c>
      <c r="I1605" s="310" t="str">
        <f>IF(ISBLANK($J$2257),"",IF(ISBLANK($L$2257),"",IF(Feb!$E44&gt;=$J$2257,IF(Feb!$E44&lt;=$L$2257,COUNTIF(Feb!L44:L44,"&gt;=0"),""),"")))</f>
        <v/>
      </c>
      <c r="J1605" s="300"/>
      <c r="K1605" s="300"/>
      <c r="L1605" s="300"/>
      <c r="M1605" s="302"/>
    </row>
    <row r="1606" spans="1:13" ht="9.9499999999999993" hidden="1" customHeight="1" x14ac:dyDescent="0.2">
      <c r="A1606" s="301"/>
      <c r="B1606" s="300"/>
      <c r="C1606" s="305" t="str">
        <f>IF(ISBLANK($J$2257),"",IF(ISBLANK($L$2257),"",IF(Feb!$E45&gt;=$J$2257,IF(Feb!$E45&lt;=$L$2257,IF(ISBLANK(Feb!G45),"",Feb!G45),""),"")))</f>
        <v/>
      </c>
      <c r="D1606" s="305"/>
      <c r="E1606" s="305" t="str">
        <f>IF(ISBLANK($J$2257),"",IF(ISBLANK($L$2257),"",IF(Feb!$E45&gt;=$J$2257,IF(Feb!$E45&lt;=$L$2257,IF(ISBLANK(Feb!R45),"",Feb!R45),""),"")))</f>
        <v/>
      </c>
      <c r="F1606" s="307" t="str">
        <f>IF(ISBLANK($J$2257),"",IF(ISBLANK($L$2257),"",IF(Feb!$E45&gt;=$J$2257,IF(Feb!$E45&lt;=$L$2257,IF(ISBLANK(Feb!S45),"",Feb!S45),""),"")))</f>
        <v/>
      </c>
      <c r="G1606" s="308" t="str">
        <f t="shared" si="102"/>
        <v/>
      </c>
      <c r="H1606" s="309" t="str">
        <f t="shared" si="103"/>
        <v/>
      </c>
      <c r="I1606" s="310" t="str">
        <f>IF(ISBLANK($J$2257),"",IF(ISBLANK($L$2257),"",IF(Feb!$E45&gt;=$J$2257,IF(Feb!$E45&lt;=$L$2257,COUNTIF(Feb!L45:L45,"&gt;=0"),""),"")))</f>
        <v/>
      </c>
      <c r="J1606" s="300"/>
      <c r="K1606" s="300"/>
      <c r="L1606" s="300"/>
      <c r="M1606" s="302"/>
    </row>
    <row r="1607" spans="1:13" ht="9.9499999999999993" hidden="1" customHeight="1" x14ac:dyDescent="0.2">
      <c r="A1607" s="301"/>
      <c r="B1607" s="300"/>
      <c r="C1607" s="305" t="str">
        <f>IF(ISBLANK($J$2257),"",IF(ISBLANK($L$2257),"",IF(Feb!$E46&gt;=$J$2257,IF(Feb!$E46&lt;=$L$2257,IF(ISBLANK(Feb!G46),"",Feb!G46),""),"")))</f>
        <v/>
      </c>
      <c r="D1607" s="305"/>
      <c r="E1607" s="305" t="str">
        <f>IF(ISBLANK($J$2257),"",IF(ISBLANK($L$2257),"",IF(Feb!$E46&gt;=$J$2257,IF(Feb!$E46&lt;=$L$2257,IF(ISBLANK(Feb!R46),"",Feb!R46),""),"")))</f>
        <v/>
      </c>
      <c r="F1607" s="307" t="str">
        <f>IF(ISBLANK($J$2257),"",IF(ISBLANK($L$2257),"",IF(Feb!$E46&gt;=$J$2257,IF(Feb!$E46&lt;=$L$2257,IF(ISBLANK(Feb!S46),"",Feb!S46),""),"")))</f>
        <v/>
      </c>
      <c r="G1607" s="308" t="str">
        <f t="shared" si="102"/>
        <v/>
      </c>
      <c r="H1607" s="309" t="str">
        <f t="shared" si="103"/>
        <v/>
      </c>
      <c r="I1607" s="310" t="str">
        <f>IF(ISBLANK($J$2257),"",IF(ISBLANK($L$2257),"",IF(Feb!$E46&gt;=$J$2257,IF(Feb!$E46&lt;=$L$2257,COUNTIF(Feb!L46:L46,"&gt;=0"),""),"")))</f>
        <v/>
      </c>
      <c r="J1607" s="300"/>
      <c r="K1607" s="300"/>
      <c r="L1607" s="300"/>
      <c r="M1607" s="302"/>
    </row>
    <row r="1608" spans="1:13" ht="9.9499999999999993" hidden="1" customHeight="1" x14ac:dyDescent="0.2">
      <c r="A1608" s="301"/>
      <c r="B1608" s="300"/>
      <c r="C1608" s="305" t="str">
        <f>IF(ISBLANK($J$2257),"",IF(ISBLANK($L$2257),"",IF(Feb!$E47&gt;=$J$2257,IF(Feb!$E47&lt;=$L$2257,IF(ISBLANK(Feb!G47),"",Feb!G47),""),"")))</f>
        <v/>
      </c>
      <c r="D1608" s="305"/>
      <c r="E1608" s="305" t="str">
        <f>IF(ISBLANK($J$2257),"",IF(ISBLANK($L$2257),"",IF(Feb!$E47&gt;=$J$2257,IF(Feb!$E47&lt;=$L$2257,IF(ISBLANK(Feb!R47),"",Feb!R47),""),"")))</f>
        <v/>
      </c>
      <c r="F1608" s="307" t="str">
        <f>IF(ISBLANK($J$2257),"",IF(ISBLANK($L$2257),"",IF(Feb!$E47&gt;=$J$2257,IF(Feb!$E47&lt;=$L$2257,IF(ISBLANK(Feb!S47),"",Feb!S47),""),"")))</f>
        <v/>
      </c>
      <c r="G1608" s="308" t="str">
        <f t="shared" si="102"/>
        <v/>
      </c>
      <c r="H1608" s="309" t="str">
        <f t="shared" si="103"/>
        <v/>
      </c>
      <c r="I1608" s="310" t="str">
        <f>IF(ISBLANK($J$2257),"",IF(ISBLANK($L$2257),"",IF(Feb!$E47&gt;=$J$2257,IF(Feb!$E47&lt;=$L$2257,COUNTIF(Feb!L47:L47,"&gt;=0"),""),"")))</f>
        <v/>
      </c>
      <c r="J1608" s="300"/>
      <c r="K1608" s="300"/>
      <c r="L1608" s="300"/>
      <c r="M1608" s="302"/>
    </row>
    <row r="1609" spans="1:13" ht="9.9499999999999993" hidden="1" customHeight="1" x14ac:dyDescent="0.2">
      <c r="A1609" s="301"/>
      <c r="B1609" s="300"/>
      <c r="C1609" s="305" t="str">
        <f>IF(ISBLANK($J$2257),"",IF(ISBLANK($L$2257),"",IF(Feb!$E48&gt;=$J$2257,IF(Feb!$E48&lt;=$L$2257,IF(ISBLANK(Feb!G48),"",Feb!G48),""),"")))</f>
        <v/>
      </c>
      <c r="D1609" s="305"/>
      <c r="E1609" s="305" t="str">
        <f>IF(ISBLANK($J$2257),"",IF(ISBLANK($L$2257),"",IF(Feb!$E48&gt;=$J$2257,IF(Feb!$E48&lt;=$L$2257,IF(ISBLANK(Feb!R48),"",Feb!R48),""),"")))</f>
        <v/>
      </c>
      <c r="F1609" s="307" t="str">
        <f>IF(ISBLANK($J$2257),"",IF(ISBLANK($L$2257),"",IF(Feb!$E48&gt;=$J$2257,IF(Feb!$E48&lt;=$L$2257,IF(ISBLANK(Feb!S48),"",Feb!S48),""),"")))</f>
        <v/>
      </c>
      <c r="G1609" s="308" t="str">
        <f t="shared" si="102"/>
        <v/>
      </c>
      <c r="H1609" s="309" t="str">
        <f t="shared" si="103"/>
        <v/>
      </c>
      <c r="I1609" s="310" t="str">
        <f>IF(ISBLANK($J$2257),"",IF(ISBLANK($L$2257),"",IF(Feb!$E48&gt;=$J$2257,IF(Feb!$E48&lt;=$L$2257,COUNTIF(Feb!L48:L48,"&gt;=0"),""),"")))</f>
        <v/>
      </c>
      <c r="J1609" s="300"/>
      <c r="K1609" s="300"/>
      <c r="L1609" s="300"/>
      <c r="M1609" s="302"/>
    </row>
    <row r="1610" spans="1:13" ht="9.9499999999999993" hidden="1" customHeight="1" x14ac:dyDescent="0.2">
      <c r="A1610" s="301"/>
      <c r="B1610" s="300"/>
      <c r="C1610" s="305" t="str">
        <f>IF(ISBLANK($J$2257),"",IF(ISBLANK($L$2257),"",IF(Feb!$E49&gt;=$J$2257,IF(Feb!$E49&lt;=$L$2257,IF(ISBLANK(Feb!G49),"",Feb!G49),""),"")))</f>
        <v/>
      </c>
      <c r="D1610" s="305"/>
      <c r="E1610" s="305" t="str">
        <f>IF(ISBLANK($J$2257),"",IF(ISBLANK($L$2257),"",IF(Feb!$E49&gt;=$J$2257,IF(Feb!$E49&lt;=$L$2257,IF(ISBLANK(Feb!R49),"",Feb!R49),""),"")))</f>
        <v/>
      </c>
      <c r="F1610" s="307" t="str">
        <f>IF(ISBLANK($J$2257),"",IF(ISBLANK($L$2257),"",IF(Feb!$E49&gt;=$J$2257,IF(Feb!$E49&lt;=$L$2257,IF(ISBLANK(Feb!S49),"",Feb!S49),""),"")))</f>
        <v/>
      </c>
      <c r="G1610" s="308" t="str">
        <f t="shared" si="102"/>
        <v/>
      </c>
      <c r="H1610" s="309" t="str">
        <f t="shared" si="103"/>
        <v/>
      </c>
      <c r="I1610" s="310" t="str">
        <f>IF(ISBLANK($J$2257),"",IF(ISBLANK($L$2257),"",IF(Feb!$E49&gt;=$J$2257,IF(Feb!$E49&lt;=$L$2257,COUNTIF(Feb!L49:L49,"&gt;=0"),""),"")))</f>
        <v/>
      </c>
      <c r="J1610" s="300"/>
      <c r="K1610" s="300"/>
      <c r="L1610" s="300"/>
      <c r="M1610" s="302"/>
    </row>
    <row r="1611" spans="1:13" ht="9.9499999999999993" hidden="1" customHeight="1" x14ac:dyDescent="0.2">
      <c r="A1611" s="301"/>
      <c r="B1611" s="300"/>
      <c r="C1611" s="305" t="str">
        <f>IF(ISBLANK($J$2257),"",IF(ISBLANK($L$2257),"",IF(Feb!$E50&gt;=$J$2257,IF(Feb!$E50&lt;=$L$2257,IF(ISBLANK(Feb!G50),"",Feb!G50),""),"")))</f>
        <v/>
      </c>
      <c r="D1611" s="305"/>
      <c r="E1611" s="305" t="str">
        <f>IF(ISBLANK($J$2257),"",IF(ISBLANK($L$2257),"",IF(Feb!$E50&gt;=$J$2257,IF(Feb!$E50&lt;=$L$2257,IF(ISBLANK(Feb!R50),"",Feb!R50),""),"")))</f>
        <v/>
      </c>
      <c r="F1611" s="307" t="str">
        <f>IF(ISBLANK($J$2257),"",IF(ISBLANK($L$2257),"",IF(Feb!$E50&gt;=$J$2257,IF(Feb!$E50&lt;=$L$2257,IF(ISBLANK(Feb!S50),"",Feb!S50),""),"")))</f>
        <v/>
      </c>
      <c r="G1611" s="308" t="str">
        <f t="shared" si="102"/>
        <v/>
      </c>
      <c r="H1611" s="309" t="str">
        <f t="shared" si="103"/>
        <v/>
      </c>
      <c r="I1611" s="310" t="str">
        <f>IF(ISBLANK($J$2257),"",IF(ISBLANK($L$2257),"",IF(Feb!$E50&gt;=$J$2257,IF(Feb!$E50&lt;=$L$2257,COUNTIF(Feb!L50:L50,"&gt;=0"),""),"")))</f>
        <v/>
      </c>
      <c r="J1611" s="300"/>
      <c r="K1611" s="300"/>
      <c r="L1611" s="300"/>
      <c r="M1611" s="302"/>
    </row>
    <row r="1612" spans="1:13" ht="9.9499999999999993" hidden="1" customHeight="1" x14ac:dyDescent="0.2">
      <c r="A1612" s="301"/>
      <c r="B1612" s="300"/>
      <c r="C1612" s="305" t="str">
        <f>IF(ISBLANK($J$2257),"",IF(ISBLANK($L$2257),"",IF(Feb!$E51&gt;=$J$2257,IF(Feb!$E51&lt;=$L$2257,IF(ISBLANK(Feb!G51),"",Feb!G51),""),"")))</f>
        <v/>
      </c>
      <c r="D1612" s="305"/>
      <c r="E1612" s="305" t="str">
        <f>IF(ISBLANK($J$2257),"",IF(ISBLANK($L$2257),"",IF(Feb!$E51&gt;=$J$2257,IF(Feb!$E51&lt;=$L$2257,IF(ISBLANK(Feb!R51),"",Feb!R51),""),"")))</f>
        <v/>
      </c>
      <c r="F1612" s="307" t="str">
        <f>IF(ISBLANK($J$2257),"",IF(ISBLANK($L$2257),"",IF(Feb!$E51&gt;=$J$2257,IF(Feb!$E51&lt;=$L$2257,IF(ISBLANK(Feb!S51),"",Feb!S51),""),"")))</f>
        <v/>
      </c>
      <c r="G1612" s="308" t="str">
        <f t="shared" si="102"/>
        <v/>
      </c>
      <c r="H1612" s="309" t="str">
        <f t="shared" si="103"/>
        <v/>
      </c>
      <c r="I1612" s="310" t="str">
        <f>IF(ISBLANK($J$2257),"",IF(ISBLANK($L$2257),"",IF(Feb!$E51&gt;=$J$2257,IF(Feb!$E51&lt;=$L$2257,COUNTIF(Feb!L51:L51,"&gt;=0"),""),"")))</f>
        <v/>
      </c>
      <c r="J1612" s="300"/>
      <c r="K1612" s="300"/>
      <c r="L1612" s="300"/>
      <c r="M1612" s="302"/>
    </row>
    <row r="1613" spans="1:13" ht="9.9499999999999993" hidden="1" customHeight="1" x14ac:dyDescent="0.2">
      <c r="A1613" s="301"/>
      <c r="B1613" s="300"/>
      <c r="C1613" s="305" t="str">
        <f>IF(ISBLANK($J$2257),"",IF(ISBLANK($L$2257),"",IF(Feb!$E52&gt;=$J$2257,IF(Feb!$E52&lt;=$L$2257,IF(ISBLANK(Feb!G52),"",Feb!G52),""),"")))</f>
        <v/>
      </c>
      <c r="D1613" s="305"/>
      <c r="E1613" s="305" t="str">
        <f>IF(ISBLANK($J$2257),"",IF(ISBLANK($L$2257),"",IF(Feb!$E52&gt;=$J$2257,IF(Feb!$E52&lt;=$L$2257,IF(ISBLANK(Feb!R52),"",Feb!R52),""),"")))</f>
        <v/>
      </c>
      <c r="F1613" s="307" t="str">
        <f>IF(ISBLANK($J$2257),"",IF(ISBLANK($L$2257),"",IF(Feb!$E52&gt;=$J$2257,IF(Feb!$E52&lt;=$L$2257,IF(ISBLANK(Feb!S52),"",Feb!S52),""),"")))</f>
        <v/>
      </c>
      <c r="G1613" s="308" t="str">
        <f t="shared" si="102"/>
        <v/>
      </c>
      <c r="H1613" s="309" t="str">
        <f t="shared" si="103"/>
        <v/>
      </c>
      <c r="I1613" s="310" t="str">
        <f>IF(ISBLANK($J$2257),"",IF(ISBLANK($L$2257),"",IF(Feb!$E52&gt;=$J$2257,IF(Feb!$E52&lt;=$L$2257,COUNTIF(Feb!L52:L52,"&gt;=0"),""),"")))</f>
        <v/>
      </c>
      <c r="J1613" s="300"/>
      <c r="K1613" s="300"/>
      <c r="L1613" s="300"/>
      <c r="M1613" s="302"/>
    </row>
    <row r="1614" spans="1:13" ht="9.9499999999999993" hidden="1" customHeight="1" x14ac:dyDescent="0.2">
      <c r="A1614" s="301"/>
      <c r="B1614" s="300"/>
      <c r="C1614" s="305" t="str">
        <f>IF(ISBLANK($J$2257),"",IF(ISBLANK($L$2257),"",IF(Feb!$E53&gt;=$J$2257,IF(Feb!$E53&lt;=$L$2257,IF(ISBLANK(Feb!G53),"",Feb!G53),""),"")))</f>
        <v/>
      </c>
      <c r="D1614" s="305"/>
      <c r="E1614" s="305" t="str">
        <f>IF(ISBLANK($J$2257),"",IF(ISBLANK($L$2257),"",IF(Feb!$E53&gt;=$J$2257,IF(Feb!$E53&lt;=$L$2257,IF(ISBLANK(Feb!R53),"",Feb!R53),""),"")))</f>
        <v/>
      </c>
      <c r="F1614" s="307" t="str">
        <f>IF(ISBLANK($J$2257),"",IF(ISBLANK($L$2257),"",IF(Feb!$E53&gt;=$J$2257,IF(Feb!$E53&lt;=$L$2257,IF(ISBLANK(Feb!S53),"",Feb!S53),""),"")))</f>
        <v/>
      </c>
      <c r="G1614" s="308" t="str">
        <f t="shared" si="102"/>
        <v/>
      </c>
      <c r="H1614" s="309" t="str">
        <f t="shared" si="103"/>
        <v/>
      </c>
      <c r="I1614" s="310" t="str">
        <f>IF(ISBLANK($J$2257),"",IF(ISBLANK($L$2257),"",IF(Feb!$E53&gt;=$J$2257,IF(Feb!$E53&lt;=$L$2257,COUNTIF(Feb!L53:L53,"&gt;=0"),""),"")))</f>
        <v/>
      </c>
      <c r="J1614" s="300"/>
      <c r="K1614" s="300"/>
      <c r="L1614" s="300"/>
      <c r="M1614" s="302"/>
    </row>
    <row r="1615" spans="1:13" ht="9.9499999999999993" hidden="1" customHeight="1" x14ac:dyDescent="0.2">
      <c r="A1615" s="301"/>
      <c r="B1615" s="300"/>
      <c r="C1615" s="305" t="str">
        <f>IF(ISBLANK($J$2257),"",IF(ISBLANK($L$2257),"",IF(Feb!$E54&gt;=$J$2257,IF(Feb!$E54&lt;=$L$2257,IF(ISBLANK(Feb!G54),"",Feb!G54),""),"")))</f>
        <v/>
      </c>
      <c r="D1615" s="305"/>
      <c r="E1615" s="305" t="str">
        <f>IF(ISBLANK($J$2257),"",IF(ISBLANK($L$2257),"",IF(Feb!$E54&gt;=$J$2257,IF(Feb!$E54&lt;=$L$2257,IF(ISBLANK(Feb!R54),"",Feb!R54),""),"")))</f>
        <v/>
      </c>
      <c r="F1615" s="307" t="str">
        <f>IF(ISBLANK($J$2257),"",IF(ISBLANK($L$2257),"",IF(Feb!$E54&gt;=$J$2257,IF(Feb!$E54&lt;=$L$2257,IF(ISBLANK(Feb!S54),"",Feb!S54),""),"")))</f>
        <v/>
      </c>
      <c r="G1615" s="308" t="str">
        <f t="shared" si="102"/>
        <v/>
      </c>
      <c r="H1615" s="309" t="str">
        <f t="shared" si="103"/>
        <v/>
      </c>
      <c r="I1615" s="310" t="str">
        <f>IF(ISBLANK($J$2257),"",IF(ISBLANK($L$2257),"",IF(Feb!$E54&gt;=$J$2257,IF(Feb!$E54&lt;=$L$2257,COUNTIF(Feb!L54:L54,"&gt;=0"),""),"")))</f>
        <v/>
      </c>
      <c r="J1615" s="300"/>
      <c r="K1615" s="300"/>
      <c r="L1615" s="300"/>
      <c r="M1615" s="302"/>
    </row>
    <row r="1616" spans="1:13" ht="9.9499999999999993" hidden="1" customHeight="1" x14ac:dyDescent="0.2">
      <c r="A1616" s="301"/>
      <c r="B1616" s="300"/>
      <c r="C1616" s="305" t="str">
        <f>IF(ISBLANK($J$2257),"",IF(ISBLANK($L$2257),"",IF(Feb!$E55&gt;=$J$2257,IF(Feb!$E55&lt;=$L$2257,IF(ISBLANK(Feb!G55),"",Feb!G55),""),"")))</f>
        <v/>
      </c>
      <c r="D1616" s="305"/>
      <c r="E1616" s="305" t="str">
        <f>IF(ISBLANK($J$2257),"",IF(ISBLANK($L$2257),"",IF(Feb!$E55&gt;=$J$2257,IF(Feb!$E55&lt;=$L$2257,IF(ISBLANK(Feb!R55),"",Feb!R55),""),"")))</f>
        <v/>
      </c>
      <c r="F1616" s="307" t="str">
        <f>IF(ISBLANK($J$2257),"",IF(ISBLANK($L$2257),"",IF(Feb!$E55&gt;=$J$2257,IF(Feb!$E55&lt;=$L$2257,IF(ISBLANK(Feb!S55),"",Feb!S55),""),"")))</f>
        <v/>
      </c>
      <c r="G1616" s="308" t="str">
        <f t="shared" si="102"/>
        <v/>
      </c>
      <c r="H1616" s="309" t="str">
        <f t="shared" si="103"/>
        <v/>
      </c>
      <c r="I1616" s="310" t="str">
        <f>IF(ISBLANK($J$2257),"",IF(ISBLANK($L$2257),"",IF(Feb!$E55&gt;=$J$2257,IF(Feb!$E55&lt;=$L$2257,COUNTIF(Feb!L55:L55,"&gt;=0"),""),"")))</f>
        <v/>
      </c>
      <c r="J1616" s="300"/>
      <c r="K1616" s="300"/>
      <c r="L1616" s="300"/>
      <c r="M1616" s="302"/>
    </row>
    <row r="1617" spans="1:13" ht="9.9499999999999993" hidden="1" customHeight="1" x14ac:dyDescent="0.2">
      <c r="A1617" s="301"/>
      <c r="B1617" s="300"/>
      <c r="C1617" s="305" t="str">
        <f>IF(ISBLANK($J$2257),"",IF(ISBLANK($L$2257),"",IF(Feb!$E56&gt;=$J$2257,IF(Feb!$E56&lt;=$L$2257,IF(ISBLANK(Feb!G56),"",Feb!G56),""),"")))</f>
        <v/>
      </c>
      <c r="D1617" s="305"/>
      <c r="E1617" s="305" t="str">
        <f>IF(ISBLANK($J$2257),"",IF(ISBLANK($L$2257),"",IF(Feb!$E56&gt;=$J$2257,IF(Feb!$E56&lt;=$L$2257,IF(ISBLANK(Feb!R56),"",Feb!R56),""),"")))</f>
        <v/>
      </c>
      <c r="F1617" s="307" t="str">
        <f>IF(ISBLANK($J$2257),"",IF(ISBLANK($L$2257),"",IF(Feb!$E56&gt;=$J$2257,IF(Feb!$E56&lt;=$L$2257,IF(ISBLANK(Feb!S56),"",Feb!S56),""),"")))</f>
        <v/>
      </c>
      <c r="G1617" s="308" t="str">
        <f t="shared" si="102"/>
        <v/>
      </c>
      <c r="H1617" s="309" t="str">
        <f t="shared" si="103"/>
        <v/>
      </c>
      <c r="I1617" s="310" t="str">
        <f>IF(ISBLANK($J$2257),"",IF(ISBLANK($L$2257),"",IF(Feb!$E56&gt;=$J$2257,IF(Feb!$E56&lt;=$L$2257,COUNTIF(Feb!L56:L56,"&gt;=0"),""),"")))</f>
        <v/>
      </c>
      <c r="J1617" s="300"/>
      <c r="K1617" s="300"/>
      <c r="L1617" s="300"/>
      <c r="M1617" s="302"/>
    </row>
    <row r="1618" spans="1:13" ht="9.9499999999999993" hidden="1" customHeight="1" x14ac:dyDescent="0.2">
      <c r="A1618" s="301"/>
      <c r="B1618" s="300"/>
      <c r="C1618" s="305" t="str">
        <f>IF(ISBLANK($J$2257),"",IF(ISBLANK($L$2257),"",IF(Feb!$E57&gt;=$J$2257,IF(Feb!$E57&lt;=$L$2257,IF(ISBLANK(Feb!G57),"",Feb!G57),""),"")))</f>
        <v/>
      </c>
      <c r="D1618" s="305"/>
      <c r="E1618" s="305" t="str">
        <f>IF(ISBLANK($J$2257),"",IF(ISBLANK($L$2257),"",IF(Feb!$E57&gt;=$J$2257,IF(Feb!$E57&lt;=$L$2257,IF(ISBLANK(Feb!R57),"",Feb!R57),""),"")))</f>
        <v/>
      </c>
      <c r="F1618" s="307" t="str">
        <f>IF(ISBLANK($J$2257),"",IF(ISBLANK($L$2257),"",IF(Feb!$E57&gt;=$J$2257,IF(Feb!$E57&lt;=$L$2257,IF(ISBLANK(Feb!S57),"",Feb!S57),""),"")))</f>
        <v/>
      </c>
      <c r="G1618" s="308" t="str">
        <f t="shared" si="102"/>
        <v/>
      </c>
      <c r="H1618" s="309" t="str">
        <f t="shared" si="103"/>
        <v/>
      </c>
      <c r="I1618" s="310" t="str">
        <f>IF(ISBLANK($J$2257),"",IF(ISBLANK($L$2257),"",IF(Feb!$E57&gt;=$J$2257,IF(Feb!$E57&lt;=$L$2257,COUNTIF(Feb!L57:L57,"&gt;=0"),""),"")))</f>
        <v/>
      </c>
      <c r="J1618" s="300"/>
      <c r="K1618" s="300"/>
      <c r="L1618" s="300"/>
      <c r="M1618" s="302"/>
    </row>
    <row r="1619" spans="1:13" ht="9.9499999999999993" hidden="1" customHeight="1" x14ac:dyDescent="0.2">
      <c r="A1619" s="301"/>
      <c r="B1619" s="300"/>
      <c r="C1619" s="305" t="str">
        <f>IF(ISBLANK($J$2257),"",IF(ISBLANK($L$2257),"",IF(Feb!$E58&gt;=$J$2257,IF(Feb!$E58&lt;=$L$2257,IF(ISBLANK(Feb!G58),"",Feb!G58),""),"")))</f>
        <v/>
      </c>
      <c r="D1619" s="305"/>
      <c r="E1619" s="305" t="str">
        <f>IF(ISBLANK($J$2257),"",IF(ISBLANK($L$2257),"",IF(Feb!$E58&gt;=$J$2257,IF(Feb!$E58&lt;=$L$2257,IF(ISBLANK(Feb!R58),"",Feb!R58),""),"")))</f>
        <v/>
      </c>
      <c r="F1619" s="307" t="str">
        <f>IF(ISBLANK($J$2257),"",IF(ISBLANK($L$2257),"",IF(Feb!$E58&gt;=$J$2257,IF(Feb!$E58&lt;=$L$2257,IF(ISBLANK(Feb!S58),"",Feb!S58),""),"")))</f>
        <v/>
      </c>
      <c r="G1619" s="308" t="str">
        <f t="shared" si="102"/>
        <v/>
      </c>
      <c r="H1619" s="309" t="str">
        <f t="shared" si="103"/>
        <v/>
      </c>
      <c r="I1619" s="310" t="str">
        <f>IF(ISBLANK($J$2257),"",IF(ISBLANK($L$2257),"",IF(Feb!$E58&gt;=$J$2257,IF(Feb!$E58&lt;=$L$2257,COUNTIF(Feb!L58:L58,"&gt;=0"),""),"")))</f>
        <v/>
      </c>
      <c r="J1619" s="300"/>
      <c r="K1619" s="300"/>
      <c r="L1619" s="300"/>
      <c r="M1619" s="302"/>
    </row>
    <row r="1620" spans="1:13" ht="9.9499999999999993" hidden="1" customHeight="1" x14ac:dyDescent="0.2">
      <c r="A1620" s="301"/>
      <c r="B1620" s="300"/>
      <c r="C1620" s="305" t="str">
        <f>IF(ISBLANK($J$2257),"",IF(ISBLANK($L$2257),"",IF(Feb!$E59&gt;=$J$2257,IF(Feb!$E59&lt;=$L$2257,IF(ISBLANK(Feb!G59),"",Feb!G59),""),"")))</f>
        <v/>
      </c>
      <c r="D1620" s="305"/>
      <c r="E1620" s="305" t="str">
        <f>IF(ISBLANK($J$2257),"",IF(ISBLANK($L$2257),"",IF(Feb!$E59&gt;=$J$2257,IF(Feb!$E59&lt;=$L$2257,IF(ISBLANK(Feb!R59),"",Feb!R59),""),"")))</f>
        <v/>
      </c>
      <c r="F1620" s="307" t="str">
        <f>IF(ISBLANK($J$2257),"",IF(ISBLANK($L$2257),"",IF(Feb!$E59&gt;=$J$2257,IF(Feb!$E59&lt;=$L$2257,IF(ISBLANK(Feb!S59),"",Feb!S59),""),"")))</f>
        <v/>
      </c>
      <c r="G1620" s="308" t="str">
        <f t="shared" si="102"/>
        <v/>
      </c>
      <c r="H1620" s="309" t="str">
        <f t="shared" si="103"/>
        <v/>
      </c>
      <c r="I1620" s="310" t="str">
        <f>IF(ISBLANK($J$2257),"",IF(ISBLANK($L$2257),"",IF(Feb!$E59&gt;=$J$2257,IF(Feb!$E59&lt;=$L$2257,COUNTIF(Feb!L59:L59,"&gt;=0"),""),"")))</f>
        <v/>
      </c>
      <c r="J1620" s="300"/>
      <c r="K1620" s="300"/>
      <c r="L1620" s="300"/>
      <c r="M1620" s="302"/>
    </row>
    <row r="1621" spans="1:13" ht="9.9499999999999993" hidden="1" customHeight="1" x14ac:dyDescent="0.2">
      <c r="A1621" s="301"/>
      <c r="B1621" s="300"/>
      <c r="C1621" s="305" t="str">
        <f>IF(ISBLANK($J$2257),"",IF(ISBLANK($L$2257),"",IF(Feb!$E60&gt;=$J$2257,IF(Feb!$E60&lt;=$L$2257,IF(ISBLANK(Feb!G60),"",Feb!G60),""),"")))</f>
        <v/>
      </c>
      <c r="D1621" s="305"/>
      <c r="E1621" s="305" t="str">
        <f>IF(ISBLANK($J$2257),"",IF(ISBLANK($L$2257),"",IF(Feb!$E60&gt;=$J$2257,IF(Feb!$E60&lt;=$L$2257,IF(ISBLANK(Feb!R60),"",Feb!R60),""),"")))</f>
        <v/>
      </c>
      <c r="F1621" s="307" t="str">
        <f>IF(ISBLANK($J$2257),"",IF(ISBLANK($L$2257),"",IF(Feb!$E60&gt;=$J$2257,IF(Feb!$E60&lt;=$L$2257,IF(ISBLANK(Feb!S60),"",Feb!S60),""),"")))</f>
        <v/>
      </c>
      <c r="G1621" s="308" t="str">
        <f t="shared" si="102"/>
        <v/>
      </c>
      <c r="H1621" s="309" t="str">
        <f t="shared" si="103"/>
        <v/>
      </c>
      <c r="I1621" s="310" t="str">
        <f>IF(ISBLANK($J$2257),"",IF(ISBLANK($L$2257),"",IF(Feb!$E60&gt;=$J$2257,IF(Feb!$E60&lt;=$L$2257,COUNTIF(Feb!L60:L60,"&gt;=0"),""),"")))</f>
        <v/>
      </c>
      <c r="J1621" s="300"/>
      <c r="K1621" s="300"/>
      <c r="L1621" s="300"/>
      <c r="M1621" s="302"/>
    </row>
    <row r="1622" spans="1:13" ht="9.9499999999999993" hidden="1" customHeight="1" x14ac:dyDescent="0.2">
      <c r="A1622" s="301"/>
      <c r="B1622" s="300"/>
      <c r="C1622" s="305" t="str">
        <f>IF(ISBLANK($J$2257),"",IF(ISBLANK($L$2257),"",IF(Feb!$E61&gt;=$J$2257,IF(Feb!$E61&lt;=$L$2257,IF(ISBLANK(Feb!G61),"",Feb!G61),""),"")))</f>
        <v/>
      </c>
      <c r="D1622" s="305"/>
      <c r="E1622" s="305" t="str">
        <f>IF(ISBLANK($J$2257),"",IF(ISBLANK($L$2257),"",IF(Feb!$E61&gt;=$J$2257,IF(Feb!$E61&lt;=$L$2257,IF(ISBLANK(Feb!R61),"",Feb!R61),""),"")))</f>
        <v/>
      </c>
      <c r="F1622" s="307" t="str">
        <f>IF(ISBLANK($J$2257),"",IF(ISBLANK($L$2257),"",IF(Feb!$E61&gt;=$J$2257,IF(Feb!$E61&lt;=$L$2257,IF(ISBLANK(Feb!S61),"",Feb!S61),""),"")))</f>
        <v/>
      </c>
      <c r="G1622" s="308" t="str">
        <f t="shared" si="102"/>
        <v/>
      </c>
      <c r="H1622" s="309" t="str">
        <f t="shared" si="103"/>
        <v/>
      </c>
      <c r="I1622" s="310" t="str">
        <f>IF(ISBLANK($J$2257),"",IF(ISBLANK($L$2257),"",IF(Feb!$E61&gt;=$J$2257,IF(Feb!$E61&lt;=$L$2257,COUNTIF(Feb!L61:L61,"&gt;=0"),""),"")))</f>
        <v/>
      </c>
      <c r="J1622" s="300"/>
      <c r="K1622" s="300"/>
      <c r="L1622" s="300"/>
      <c r="M1622" s="302"/>
    </row>
    <row r="1623" spans="1:13" ht="9.9499999999999993" hidden="1" customHeight="1" x14ac:dyDescent="0.2">
      <c r="A1623" s="301"/>
      <c r="B1623" s="300"/>
      <c r="C1623" s="305" t="str">
        <f>IF(ISBLANK($J$2257),"",IF(ISBLANK($L$2257),"",IF(Feb!$E62&gt;=$J$2257,IF(Feb!$E62&lt;=$L$2257,IF(ISBLANK(Feb!G62),"",Feb!G62),""),"")))</f>
        <v/>
      </c>
      <c r="D1623" s="305"/>
      <c r="E1623" s="305" t="str">
        <f>IF(ISBLANK($J$2257),"",IF(ISBLANK($L$2257),"",IF(Feb!$E62&gt;=$J$2257,IF(Feb!$E62&lt;=$L$2257,IF(ISBLANK(Feb!R62),"",Feb!R62),""),"")))</f>
        <v/>
      </c>
      <c r="F1623" s="307" t="str">
        <f>IF(ISBLANK($J$2257),"",IF(ISBLANK($L$2257),"",IF(Feb!$E62&gt;=$J$2257,IF(Feb!$E62&lt;=$L$2257,IF(ISBLANK(Feb!S62),"",Feb!S62),""),"")))</f>
        <v/>
      </c>
      <c r="G1623" s="308" t="str">
        <f t="shared" si="102"/>
        <v/>
      </c>
      <c r="H1623" s="309" t="str">
        <f t="shared" si="103"/>
        <v/>
      </c>
      <c r="I1623" s="310" t="str">
        <f>IF(ISBLANK($J$2257),"",IF(ISBLANK($L$2257),"",IF(Feb!$E62&gt;=$J$2257,IF(Feb!$E62&lt;=$L$2257,COUNTIF(Feb!L62:L62,"&gt;=0"),""),"")))</f>
        <v/>
      </c>
      <c r="J1623" s="300"/>
      <c r="K1623" s="300"/>
      <c r="L1623" s="300"/>
      <c r="M1623" s="302"/>
    </row>
    <row r="1624" spans="1:13" ht="9.9499999999999993" hidden="1" customHeight="1" x14ac:dyDescent="0.2">
      <c r="A1624" s="301"/>
      <c r="B1624" s="300"/>
      <c r="C1624" s="305" t="str">
        <f>IF(ISBLANK($J$2257),"",IF(ISBLANK($L$2257),"",IF(Feb!$E63&gt;=$J$2257,IF(Feb!$E63&lt;=$L$2257,IF(ISBLANK(Feb!G63),"",Feb!G63),""),"")))</f>
        <v/>
      </c>
      <c r="D1624" s="305"/>
      <c r="E1624" s="305" t="str">
        <f>IF(ISBLANK($J$2257),"",IF(ISBLANK($L$2257),"",IF(Feb!$E63&gt;=$J$2257,IF(Feb!$E63&lt;=$L$2257,IF(ISBLANK(Feb!R63),"",Feb!R63),""),"")))</f>
        <v/>
      </c>
      <c r="F1624" s="307" t="str">
        <f>IF(ISBLANK($J$2257),"",IF(ISBLANK($L$2257),"",IF(Feb!$E63&gt;=$J$2257,IF(Feb!$E63&lt;=$L$2257,IF(ISBLANK(Feb!S63),"",Feb!S63),""),"")))</f>
        <v/>
      </c>
      <c r="G1624" s="308" t="str">
        <f t="shared" si="102"/>
        <v/>
      </c>
      <c r="H1624" s="309" t="str">
        <f t="shared" si="103"/>
        <v/>
      </c>
      <c r="I1624" s="310" t="str">
        <f>IF(ISBLANK($J$2257),"",IF(ISBLANK($L$2257),"",IF(Feb!$E63&gt;=$J$2257,IF(Feb!$E63&lt;=$L$2257,COUNTIF(Feb!L63:L63,"&gt;=0"),""),"")))</f>
        <v/>
      </c>
      <c r="J1624" s="300"/>
      <c r="K1624" s="300"/>
      <c r="L1624" s="300"/>
      <c r="M1624" s="302"/>
    </row>
    <row r="1625" spans="1:13" ht="9.9499999999999993" hidden="1" customHeight="1" x14ac:dyDescent="0.2">
      <c r="A1625" s="301"/>
      <c r="B1625" s="300"/>
      <c r="C1625" s="305" t="str">
        <f>IF(ISBLANK($J$2257),"",IF(ISBLANK($L$2257),"",IF(Feb!$E64&gt;=$J$2257,IF(Feb!$E64&lt;=$L$2257,IF(ISBLANK(Feb!G64),"",Feb!G64),""),"")))</f>
        <v/>
      </c>
      <c r="D1625" s="305"/>
      <c r="E1625" s="305" t="str">
        <f>IF(ISBLANK($J$2257),"",IF(ISBLANK($L$2257),"",IF(Feb!$E64&gt;=$J$2257,IF(Feb!$E64&lt;=$L$2257,IF(ISBLANK(Feb!R64),"",Feb!R64),""),"")))</f>
        <v/>
      </c>
      <c r="F1625" s="307" t="str">
        <f>IF(ISBLANK($J$2257),"",IF(ISBLANK($L$2257),"",IF(Feb!$E64&gt;=$J$2257,IF(Feb!$E64&lt;=$L$2257,IF(ISBLANK(Feb!S64),"",Feb!S64),""),"")))</f>
        <v/>
      </c>
      <c r="G1625" s="308" t="str">
        <f t="shared" si="102"/>
        <v/>
      </c>
      <c r="H1625" s="309" t="str">
        <f t="shared" si="103"/>
        <v/>
      </c>
      <c r="I1625" s="310" t="str">
        <f>IF(ISBLANK($J$2257),"",IF(ISBLANK($L$2257),"",IF(Feb!$E64&gt;=$J$2257,IF(Feb!$E64&lt;=$L$2257,COUNTIF(Feb!L64:L64,"&gt;=0"),""),"")))</f>
        <v/>
      </c>
      <c r="J1625" s="300"/>
      <c r="K1625" s="300"/>
      <c r="L1625" s="300"/>
      <c r="M1625" s="302"/>
    </row>
    <row r="1626" spans="1:13" ht="9.9499999999999993" hidden="1" customHeight="1" x14ac:dyDescent="0.2">
      <c r="A1626" s="301"/>
      <c r="B1626" s="300"/>
      <c r="C1626" s="305" t="str">
        <f>IF(ISBLANK($J$2257),"",IF(ISBLANK($L$2257),"",IF(Feb!$E65&gt;=$J$2257,IF(Feb!$E65&lt;=$L$2257,IF(ISBLANK(Feb!G65),"",Feb!G65),""),"")))</f>
        <v/>
      </c>
      <c r="D1626" s="305"/>
      <c r="E1626" s="305" t="str">
        <f>IF(ISBLANK($J$2257),"",IF(ISBLANK($L$2257),"",IF(Feb!$E65&gt;=$J$2257,IF(Feb!$E65&lt;=$L$2257,IF(ISBLANK(Feb!R65),"",Feb!R65),""),"")))</f>
        <v/>
      </c>
      <c r="F1626" s="307" t="str">
        <f>IF(ISBLANK($J$2257),"",IF(ISBLANK($L$2257),"",IF(Feb!$E65&gt;=$J$2257,IF(Feb!$E65&lt;=$L$2257,IF(ISBLANK(Feb!S65),"",Feb!S65),""),"")))</f>
        <v/>
      </c>
      <c r="G1626" s="308" t="str">
        <f t="shared" si="102"/>
        <v/>
      </c>
      <c r="H1626" s="309" t="str">
        <f t="shared" si="103"/>
        <v/>
      </c>
      <c r="I1626" s="310" t="str">
        <f>IF(ISBLANK($J$2257),"",IF(ISBLANK($L$2257),"",IF(Feb!$E65&gt;=$J$2257,IF(Feb!$E65&lt;=$L$2257,COUNTIF(Feb!L65:L65,"&gt;=0"),""),"")))</f>
        <v/>
      </c>
      <c r="J1626" s="300"/>
      <c r="K1626" s="300"/>
      <c r="L1626" s="300"/>
      <c r="M1626" s="302"/>
    </row>
    <row r="1627" spans="1:13" ht="9.9499999999999993" hidden="1" customHeight="1" x14ac:dyDescent="0.2">
      <c r="A1627" s="301"/>
      <c r="B1627" s="300"/>
      <c r="C1627" s="305" t="str">
        <f>IF(ISBLANK($J$2257),"",IF(ISBLANK($L$2257),"",IF(Feb!$E66&gt;=$J$2257,IF(Feb!$E66&lt;=$L$2257,IF(ISBLANK(Feb!G66),"",Feb!G66),""),"")))</f>
        <v/>
      </c>
      <c r="D1627" s="305"/>
      <c r="E1627" s="305" t="str">
        <f>IF(ISBLANK($J$2257),"",IF(ISBLANK($L$2257),"",IF(Feb!$E66&gt;=$J$2257,IF(Feb!$E66&lt;=$L$2257,IF(ISBLANK(Feb!R66),"",Feb!R66),""),"")))</f>
        <v/>
      </c>
      <c r="F1627" s="307" t="str">
        <f>IF(ISBLANK($J$2257),"",IF(ISBLANK($L$2257),"",IF(Feb!$E66&gt;=$J$2257,IF(Feb!$E66&lt;=$L$2257,IF(ISBLANK(Feb!S66),"",Feb!S66),""),"")))</f>
        <v/>
      </c>
      <c r="G1627" s="308" t="str">
        <f t="shared" si="102"/>
        <v/>
      </c>
      <c r="H1627" s="309" t="str">
        <f t="shared" si="103"/>
        <v/>
      </c>
      <c r="I1627" s="310" t="str">
        <f>IF(ISBLANK($J$2257),"",IF(ISBLANK($L$2257),"",IF(Feb!$E66&gt;=$J$2257,IF(Feb!$E66&lt;=$L$2257,COUNTIF(Feb!L66:L66,"&gt;=0"),""),"")))</f>
        <v/>
      </c>
      <c r="J1627" s="300"/>
      <c r="K1627" s="300"/>
      <c r="L1627" s="300"/>
      <c r="M1627" s="302"/>
    </row>
    <row r="1628" spans="1:13" ht="9.9499999999999993" hidden="1" customHeight="1" x14ac:dyDescent="0.2">
      <c r="A1628" s="301"/>
      <c r="B1628" s="300"/>
      <c r="C1628" s="305" t="str">
        <f>IF(ISBLANK($J$2257),"",IF(ISBLANK($L$2257),"",IF(Feb!$E67&gt;=$J$2257,IF(Feb!$E67&lt;=$L$2257,IF(ISBLANK(Feb!G67),"",Feb!G67),""),"")))</f>
        <v/>
      </c>
      <c r="D1628" s="305"/>
      <c r="E1628" s="305" t="str">
        <f>IF(ISBLANK($J$2257),"",IF(ISBLANK($L$2257),"",IF(Feb!$E67&gt;=$J$2257,IF(Feb!$E67&lt;=$L$2257,IF(ISBLANK(Feb!R67),"",Feb!R67),""),"")))</f>
        <v/>
      </c>
      <c r="F1628" s="307" t="str">
        <f>IF(ISBLANK($J$2257),"",IF(ISBLANK($L$2257),"",IF(Feb!$E67&gt;=$J$2257,IF(Feb!$E67&lt;=$L$2257,IF(ISBLANK(Feb!S67),"",Feb!S67),""),"")))</f>
        <v/>
      </c>
      <c r="G1628" s="308" t="str">
        <f t="shared" si="102"/>
        <v/>
      </c>
      <c r="H1628" s="309" t="str">
        <f t="shared" si="103"/>
        <v/>
      </c>
      <c r="I1628" s="310" t="str">
        <f>IF(ISBLANK($J$2257),"",IF(ISBLANK($L$2257),"",IF(Feb!$E67&gt;=$J$2257,IF(Feb!$E67&lt;=$L$2257,COUNTIF(Feb!L67:L67,"&gt;=0"),""),"")))</f>
        <v/>
      </c>
      <c r="J1628" s="300"/>
      <c r="K1628" s="300"/>
      <c r="L1628" s="300"/>
      <c r="M1628" s="302"/>
    </row>
    <row r="1629" spans="1:13" ht="9.9499999999999993" hidden="1" customHeight="1" x14ac:dyDescent="0.2">
      <c r="A1629" s="301"/>
      <c r="B1629" s="300"/>
      <c r="C1629" s="305" t="str">
        <f>IF(ISBLANK($J$2257),"",IF(ISBLANK($L$2257),"",IF(Feb!$E68&gt;=$J$2257,IF(Feb!$E68&lt;=$L$2257,IF(ISBLANK(Feb!G68),"",Feb!G68),""),"")))</f>
        <v/>
      </c>
      <c r="D1629" s="305"/>
      <c r="E1629" s="305" t="str">
        <f>IF(ISBLANK($J$2257),"",IF(ISBLANK($L$2257),"",IF(Feb!$E68&gt;=$J$2257,IF(Feb!$E68&lt;=$L$2257,IF(ISBLANK(Feb!R68),"",Feb!R68),""),"")))</f>
        <v/>
      </c>
      <c r="F1629" s="307" t="str">
        <f>IF(ISBLANK($J$2257),"",IF(ISBLANK($L$2257),"",IF(Feb!$E68&gt;=$J$2257,IF(Feb!$E68&lt;=$L$2257,IF(ISBLANK(Feb!S68),"",Feb!S68),""),"")))</f>
        <v/>
      </c>
      <c r="G1629" s="308" t="str">
        <f t="shared" si="102"/>
        <v/>
      </c>
      <c r="H1629" s="309" t="str">
        <f t="shared" si="103"/>
        <v/>
      </c>
      <c r="I1629" s="310" t="str">
        <f>IF(ISBLANK($J$2257),"",IF(ISBLANK($L$2257),"",IF(Feb!$E68&gt;=$J$2257,IF(Feb!$E68&lt;=$L$2257,COUNTIF(Feb!L68:L68,"&gt;=0"),""),"")))</f>
        <v/>
      </c>
      <c r="J1629" s="300"/>
      <c r="K1629" s="300"/>
      <c r="L1629" s="300"/>
      <c r="M1629" s="302"/>
    </row>
    <row r="1630" spans="1:13" ht="9.9499999999999993" hidden="1" customHeight="1" x14ac:dyDescent="0.2">
      <c r="A1630" s="301"/>
      <c r="B1630" s="300"/>
      <c r="C1630" s="305" t="str">
        <f>IF(ISBLANK($J$2257),"",IF(ISBLANK($L$2257),"",IF(Feb!$E69&gt;=$J$2257,IF(Feb!$E69&lt;=$L$2257,IF(ISBLANK(Feb!G69),"",Feb!G69),""),"")))</f>
        <v/>
      </c>
      <c r="D1630" s="305"/>
      <c r="E1630" s="305" t="str">
        <f>IF(ISBLANK($J$2257),"",IF(ISBLANK($L$2257),"",IF(Feb!$E69&gt;=$J$2257,IF(Feb!$E69&lt;=$L$2257,IF(ISBLANK(Feb!R69),"",Feb!R69),""),"")))</f>
        <v/>
      </c>
      <c r="F1630" s="307" t="str">
        <f>IF(ISBLANK($J$2257),"",IF(ISBLANK($L$2257),"",IF(Feb!$E69&gt;=$J$2257,IF(Feb!$E69&lt;=$L$2257,IF(ISBLANK(Feb!S69),"",Feb!S69),""),"")))</f>
        <v/>
      </c>
      <c r="G1630" s="308" t="str">
        <f t="shared" si="102"/>
        <v/>
      </c>
      <c r="H1630" s="309" t="str">
        <f t="shared" si="103"/>
        <v/>
      </c>
      <c r="I1630" s="310" t="str">
        <f>IF(ISBLANK($J$2257),"",IF(ISBLANK($L$2257),"",IF(Feb!$E69&gt;=$J$2257,IF(Feb!$E69&lt;=$L$2257,COUNTIF(Feb!L69:L69,"&gt;=0"),""),"")))</f>
        <v/>
      </c>
      <c r="J1630" s="300"/>
      <c r="K1630" s="300"/>
      <c r="L1630" s="300"/>
      <c r="M1630" s="302"/>
    </row>
    <row r="1631" spans="1:13" ht="9.9499999999999993" hidden="1" customHeight="1" x14ac:dyDescent="0.2">
      <c r="A1631" s="301"/>
      <c r="B1631" s="300"/>
      <c r="C1631" s="305" t="str">
        <f>IF(ISBLANK($J$2257),"",IF(ISBLANK($L$2257),"",IF(Feb!$E70&gt;=$J$2257,IF(Feb!$E70&lt;=$L$2257,IF(ISBLANK(Feb!G70),"",Feb!G70),""),"")))</f>
        <v/>
      </c>
      <c r="D1631" s="305"/>
      <c r="E1631" s="305" t="str">
        <f>IF(ISBLANK($J$2257),"",IF(ISBLANK($L$2257),"",IF(Feb!$E70&gt;=$J$2257,IF(Feb!$E70&lt;=$L$2257,IF(ISBLANK(Feb!R70),"",Feb!R70),""),"")))</f>
        <v/>
      </c>
      <c r="F1631" s="307" t="str">
        <f>IF(ISBLANK($J$2257),"",IF(ISBLANK($L$2257),"",IF(Feb!$E70&gt;=$J$2257,IF(Feb!$E70&lt;=$L$2257,IF(ISBLANK(Feb!S70),"",Feb!S70),""),"")))</f>
        <v/>
      </c>
      <c r="G1631" s="308" t="str">
        <f t="shared" si="102"/>
        <v/>
      </c>
      <c r="H1631" s="309" t="str">
        <f t="shared" si="103"/>
        <v/>
      </c>
      <c r="I1631" s="310" t="str">
        <f>IF(ISBLANK($J$2257),"",IF(ISBLANK($L$2257),"",IF(Feb!$E70&gt;=$J$2257,IF(Feb!$E70&lt;=$L$2257,COUNTIF(Feb!L70:L70,"&gt;=0"),""),"")))</f>
        <v/>
      </c>
      <c r="J1631" s="300"/>
      <c r="K1631" s="300"/>
      <c r="L1631" s="300"/>
      <c r="M1631" s="302"/>
    </row>
    <row r="1632" spans="1:13" ht="9.9499999999999993" hidden="1" customHeight="1" x14ac:dyDescent="0.2">
      <c r="A1632" s="301"/>
      <c r="B1632" s="300"/>
      <c r="C1632" s="305" t="str">
        <f>IF(ISBLANK($J$2257),"",IF(ISBLANK($L$2257),"",IF(Feb!$E71&gt;=$J$2257,IF(Feb!$E71&lt;=$L$2257,IF(ISBLANK(Feb!G71),"",Feb!G71),""),"")))</f>
        <v/>
      </c>
      <c r="D1632" s="305"/>
      <c r="E1632" s="305" t="str">
        <f>IF(ISBLANK($J$2257),"",IF(ISBLANK($L$2257),"",IF(Feb!$E71&gt;=$J$2257,IF(Feb!$E71&lt;=$L$2257,IF(ISBLANK(Feb!R71),"",Feb!R71),""),"")))</f>
        <v/>
      </c>
      <c r="F1632" s="307" t="str">
        <f>IF(ISBLANK($J$2257),"",IF(ISBLANK($L$2257),"",IF(Feb!$E71&gt;=$J$2257,IF(Feb!$E71&lt;=$L$2257,IF(ISBLANK(Feb!S71),"",Feb!S71),""),"")))</f>
        <v/>
      </c>
      <c r="G1632" s="308" t="str">
        <f t="shared" si="102"/>
        <v/>
      </c>
      <c r="H1632" s="309" t="str">
        <f t="shared" si="103"/>
        <v/>
      </c>
      <c r="I1632" s="310" t="str">
        <f>IF(ISBLANK($J$2257),"",IF(ISBLANK($L$2257),"",IF(Feb!$E71&gt;=$J$2257,IF(Feb!$E71&lt;=$L$2257,COUNTIF(Feb!L71:L71,"&gt;=0"),""),"")))</f>
        <v/>
      </c>
      <c r="J1632" s="300"/>
      <c r="K1632" s="300"/>
      <c r="L1632" s="300"/>
      <c r="M1632" s="302"/>
    </row>
    <row r="1633" spans="1:13" ht="9.9499999999999993" hidden="1" customHeight="1" x14ac:dyDescent="0.2">
      <c r="A1633" s="301"/>
      <c r="B1633" s="300"/>
      <c r="C1633" s="305" t="str">
        <f>IF(ISBLANK($J$2257),"",IF(ISBLANK($L$2257),"",IF(Feb!$E72&gt;=$J$2257,IF(Feb!$E72&lt;=$L$2257,IF(ISBLANK(Feb!G72),"",Feb!G72),""),"")))</f>
        <v/>
      </c>
      <c r="D1633" s="305"/>
      <c r="E1633" s="305" t="str">
        <f>IF(ISBLANK($J$2257),"",IF(ISBLANK($L$2257),"",IF(Feb!$E72&gt;=$J$2257,IF(Feb!$E72&lt;=$L$2257,IF(ISBLANK(Feb!R72),"",Feb!R72),""),"")))</f>
        <v/>
      </c>
      <c r="F1633" s="307" t="str">
        <f>IF(ISBLANK($J$2257),"",IF(ISBLANK($L$2257),"",IF(Feb!$E72&gt;=$J$2257,IF(Feb!$E72&lt;=$L$2257,IF(ISBLANK(Feb!S72),"",Feb!S72),""),"")))</f>
        <v/>
      </c>
      <c r="G1633" s="308" t="str">
        <f t="shared" si="102"/>
        <v/>
      </c>
      <c r="H1633" s="309" t="str">
        <f t="shared" si="103"/>
        <v/>
      </c>
      <c r="I1633" s="310" t="str">
        <f>IF(ISBLANK($J$2257),"",IF(ISBLANK($L$2257),"",IF(Feb!$E72&gt;=$J$2257,IF(Feb!$E72&lt;=$L$2257,COUNTIF(Feb!L72:L72,"&gt;=0"),""),"")))</f>
        <v/>
      </c>
      <c r="J1633" s="300"/>
      <c r="K1633" s="300"/>
      <c r="L1633" s="300"/>
      <c r="M1633" s="302"/>
    </row>
    <row r="1634" spans="1:13" ht="9.9499999999999993" hidden="1" customHeight="1" x14ac:dyDescent="0.2">
      <c r="A1634" s="301"/>
      <c r="B1634" s="300"/>
      <c r="C1634" s="305" t="str">
        <f>IF(ISBLANK($J$2257),"",IF(ISBLANK($L$2257),"",IF(Feb!$E73&gt;=$J$2257,IF(Feb!$E73&lt;=$L$2257,IF(ISBLANK(Feb!G73),"",Feb!G73),""),"")))</f>
        <v/>
      </c>
      <c r="D1634" s="305"/>
      <c r="E1634" s="305" t="str">
        <f>IF(ISBLANK($J$2257),"",IF(ISBLANK($L$2257),"",IF(Feb!$E73&gt;=$J$2257,IF(Feb!$E73&lt;=$L$2257,IF(ISBLANK(Feb!R73),"",Feb!R73),""),"")))</f>
        <v/>
      </c>
      <c r="F1634" s="307" t="str">
        <f>IF(ISBLANK($J$2257),"",IF(ISBLANK($L$2257),"",IF(Feb!$E73&gt;=$J$2257,IF(Feb!$E73&lt;=$L$2257,IF(ISBLANK(Feb!S73),"",Feb!S73),""),"")))</f>
        <v/>
      </c>
      <c r="G1634" s="308" t="str">
        <f t="shared" si="102"/>
        <v/>
      </c>
      <c r="H1634" s="309" t="str">
        <f t="shared" si="103"/>
        <v/>
      </c>
      <c r="I1634" s="310" t="str">
        <f>IF(ISBLANK($J$2257),"",IF(ISBLANK($L$2257),"",IF(Feb!$E73&gt;=$J$2257,IF(Feb!$E73&lt;=$L$2257,COUNTIF(Feb!L73:L73,"&gt;=0"),""),"")))</f>
        <v/>
      </c>
      <c r="J1634" s="300"/>
      <c r="K1634" s="300"/>
      <c r="L1634" s="300"/>
      <c r="M1634" s="302"/>
    </row>
    <row r="1635" spans="1:13" ht="9.9499999999999993" hidden="1" customHeight="1" x14ac:dyDescent="0.2">
      <c r="A1635" s="301"/>
      <c r="B1635" s="300" t="s">
        <v>125</v>
      </c>
      <c r="C1635" s="305" t="str">
        <f>IF(ISBLANK($J$2257),"",IF(ISBLANK($L$2257),"",IF(Mar!$E9&gt;=$J$2257,IF(Mar!$E9&lt;=$L$2257,IF(ISBLANK(Mar!G9),"",Mar!G9),""),"")))</f>
        <v/>
      </c>
      <c r="D1635" s="305" t="str">
        <f>IF(ISBLANK($J$2257),"",IF(ISBLANK($L$2257),"",IF(Mar!$E9&gt;=$J$2257,IF(Mar!$E9&lt;=$L$2257,IF(ISBLANK(Mar!I9),"",Mar!I9),""),"")))</f>
        <v/>
      </c>
      <c r="E1635" s="305" t="str">
        <f>IF(ISBLANK($J$2257),"",IF(ISBLANK($L$2257),"",IF(Mar!$E9&gt;=$J$2257,IF(Mar!$E9&lt;=$L$2257,IF(ISBLANK(Mar!R9),"",Mar!R9),""),"")))</f>
        <v/>
      </c>
      <c r="F1635" s="307" t="str">
        <f>IF(ISBLANK($J$2257),"",IF(ISBLANK($L$2257),"",IF(Mar!$E9&gt;=$J$2257,IF(Mar!$E9&lt;=$L$2257,IF(ISBLANK(Mar!S9),"",Mar!S9),""),"")))</f>
        <v/>
      </c>
      <c r="G1635" s="308" t="str">
        <f>IF(ISNUMBER(F1635),IF(F1635=0,"",IF(E1635=0,"",F1635/E1635)),"")</f>
        <v/>
      </c>
      <c r="H1635" s="309" t="str">
        <f>IF(ISNUMBER(G1635),IF(G1635=0,"",IF(F1635=0,"",E1635/F1635/24)),"")</f>
        <v/>
      </c>
      <c r="I1635" s="310">
        <f>IF(ISBLANK($J$2257),"",IF(ISBLANK($L$2257),"",IF(Mar!$E9&gt;=$J$2257,IF(Mar!$E9&lt;=$L$2257,COUNTIF(Mar!L9:L9,"&gt;=0"),""),"")))</f>
        <v>0</v>
      </c>
      <c r="J1635" s="300"/>
      <c r="K1635" s="300"/>
      <c r="L1635" s="300"/>
      <c r="M1635" s="302"/>
    </row>
    <row r="1636" spans="1:13" ht="9.9499999999999993" hidden="1" customHeight="1" x14ac:dyDescent="0.2">
      <c r="A1636" s="301"/>
      <c r="B1636" s="300"/>
      <c r="C1636" s="305" t="str">
        <f>IF(ISBLANK($J$2257),"",IF(ISBLANK($L$2257),"",IF(Mar!$E10&gt;=$J$2257,IF(Mar!$E10&lt;=$L$2257,IF(ISBLANK(Mar!G10),"",Mar!G10),""),"")))</f>
        <v/>
      </c>
      <c r="D1636" s="305" t="str">
        <f>IF(ISBLANK($J$2257),"",IF(ISBLANK($L$2257),"",IF(Mar!$E10&gt;=$J$2257,IF(Mar!$E10&lt;=$L$2257,IF(ISBLANK(Mar!I10),"",Mar!I10),""),"")))</f>
        <v/>
      </c>
      <c r="E1636" s="305" t="str">
        <f>IF(ISBLANK($J$2257),"",IF(ISBLANK($L$2257),"",IF(Mar!$E10&gt;=$J$2257,IF(Mar!$E10&lt;=$L$2257,IF(ISBLANK(Mar!R10),"",Mar!R10),""),"")))</f>
        <v/>
      </c>
      <c r="F1636" s="307" t="str">
        <f>IF(ISBLANK($J$2257),"",IF(ISBLANK($L$2257),"",IF(Mar!$E10&gt;=$J$2257,IF(Mar!$E10&lt;=$L$2257,IF(ISBLANK(Mar!S10),"",Mar!S10),""),"")))</f>
        <v/>
      </c>
      <c r="G1636" s="308" t="str">
        <f t="shared" ref="G1636:G1665" si="104">IF(ISNUMBER(F1636),IF(F1636=0,"",IF(E1636=0,"",F1636/E1636)),"")</f>
        <v/>
      </c>
      <c r="H1636" s="309" t="str">
        <f t="shared" ref="H1636:H1665" si="105">IF(ISNUMBER(G1636),IF(G1636=0,"",IF(F1636=0,"",E1636/F1636/24)),"")</f>
        <v/>
      </c>
      <c r="I1636" s="310">
        <f>IF(ISBLANK($J$2257),"",IF(ISBLANK($L$2257),"",IF(Mar!$E10&gt;=$J$2257,IF(Mar!$E10&lt;=$L$2257,COUNTIF(Mar!L10:L10,"&gt;=0"),""),"")))</f>
        <v>0</v>
      </c>
      <c r="J1636" s="300"/>
      <c r="K1636" s="300"/>
      <c r="L1636" s="300"/>
      <c r="M1636" s="302"/>
    </row>
    <row r="1637" spans="1:13" ht="9.9499999999999993" hidden="1" customHeight="1" x14ac:dyDescent="0.2">
      <c r="A1637" s="301"/>
      <c r="B1637" s="300"/>
      <c r="C1637" s="305" t="str">
        <f>IF(ISBLANK($J$2257),"",IF(ISBLANK($L$2257),"",IF(Mar!$E11&gt;=$J$2257,IF(Mar!$E11&lt;=$L$2257,IF(ISBLANK(Mar!G11),"",Mar!G11),""),"")))</f>
        <v/>
      </c>
      <c r="D1637" s="305" t="str">
        <f>IF(ISBLANK($J$2257),"",IF(ISBLANK($L$2257),"",IF(Mar!$E11&gt;=$J$2257,IF(Mar!$E11&lt;=$L$2257,IF(ISBLANK(Mar!I11),"",Mar!I11),""),"")))</f>
        <v/>
      </c>
      <c r="E1637" s="305" t="str">
        <f>IF(ISBLANK($J$2257),"",IF(ISBLANK($L$2257),"",IF(Mar!$E11&gt;=$J$2257,IF(Mar!$E11&lt;=$L$2257,IF(ISBLANK(Mar!R11),"",Mar!R11),""),"")))</f>
        <v/>
      </c>
      <c r="F1637" s="307" t="str">
        <f>IF(ISBLANK($J$2257),"",IF(ISBLANK($L$2257),"",IF(Mar!$E11&gt;=$J$2257,IF(Mar!$E11&lt;=$L$2257,IF(ISBLANK(Mar!S11),"",Mar!S11),""),"")))</f>
        <v/>
      </c>
      <c r="G1637" s="308" t="str">
        <f t="shared" si="104"/>
        <v/>
      </c>
      <c r="H1637" s="309" t="str">
        <f t="shared" si="105"/>
        <v/>
      </c>
      <c r="I1637" s="310">
        <f>IF(ISBLANK($J$2257),"",IF(ISBLANK($L$2257),"",IF(Mar!$E11&gt;=$J$2257,IF(Mar!$E11&lt;=$L$2257,COUNTIF(Mar!L11:L11,"&gt;=0"),""),"")))</f>
        <v>0</v>
      </c>
      <c r="J1637" s="300"/>
      <c r="K1637" s="300"/>
      <c r="L1637" s="300"/>
      <c r="M1637" s="302"/>
    </row>
    <row r="1638" spans="1:13" ht="9.9499999999999993" hidden="1" customHeight="1" x14ac:dyDescent="0.2">
      <c r="A1638" s="301"/>
      <c r="B1638" s="300"/>
      <c r="C1638" s="305" t="str">
        <f>IF(ISBLANK($J$2257),"",IF(ISBLANK($L$2257),"",IF(Mar!$E12&gt;=$J$2257,IF(Mar!$E12&lt;=$L$2257,IF(ISBLANK(Mar!G12),"",Mar!G12),""),"")))</f>
        <v/>
      </c>
      <c r="D1638" s="305" t="str">
        <f>IF(ISBLANK($J$2257),"",IF(ISBLANK($L$2257),"",IF(Mar!$E12&gt;=$J$2257,IF(Mar!$E12&lt;=$L$2257,IF(ISBLANK(Mar!I12),"",Mar!I12),""),"")))</f>
        <v/>
      </c>
      <c r="E1638" s="305" t="str">
        <f>IF(ISBLANK($J$2257),"",IF(ISBLANK($L$2257),"",IF(Mar!$E12&gt;=$J$2257,IF(Mar!$E12&lt;=$L$2257,IF(ISBLANK(Mar!R12),"",Mar!R12),""),"")))</f>
        <v/>
      </c>
      <c r="F1638" s="307" t="str">
        <f>IF(ISBLANK($J$2257),"",IF(ISBLANK($L$2257),"",IF(Mar!$E12&gt;=$J$2257,IF(Mar!$E12&lt;=$L$2257,IF(ISBLANK(Mar!S12),"",Mar!S12),""),"")))</f>
        <v/>
      </c>
      <c r="G1638" s="308" t="str">
        <f t="shared" si="104"/>
        <v/>
      </c>
      <c r="H1638" s="309" t="str">
        <f t="shared" si="105"/>
        <v/>
      </c>
      <c r="I1638" s="310">
        <f>IF(ISBLANK($J$2257),"",IF(ISBLANK($L$2257),"",IF(Mar!$E12&gt;=$J$2257,IF(Mar!$E12&lt;=$L$2257,COUNTIF(Mar!L12:L12,"&gt;=0"),""),"")))</f>
        <v>0</v>
      </c>
      <c r="J1638" s="300"/>
      <c r="K1638" s="300"/>
      <c r="L1638" s="300"/>
      <c r="M1638" s="302"/>
    </row>
    <row r="1639" spans="1:13" ht="9.9499999999999993" hidden="1" customHeight="1" x14ac:dyDescent="0.2">
      <c r="A1639" s="301"/>
      <c r="B1639" s="300"/>
      <c r="C1639" s="305" t="str">
        <f>IF(ISBLANK($J$2257),"",IF(ISBLANK($L$2257),"",IF(Mar!$E13&gt;=$J$2257,IF(Mar!$E13&lt;=$L$2257,IF(ISBLANK(Mar!G13),"",Mar!G13),""),"")))</f>
        <v/>
      </c>
      <c r="D1639" s="305" t="str">
        <f>IF(ISBLANK($J$2257),"",IF(ISBLANK($L$2257),"",IF(Mar!$E13&gt;=$J$2257,IF(Mar!$E13&lt;=$L$2257,IF(ISBLANK(Mar!I13),"",Mar!I13),""),"")))</f>
        <v/>
      </c>
      <c r="E1639" s="305" t="str">
        <f>IF(ISBLANK($J$2257),"",IF(ISBLANK($L$2257),"",IF(Mar!$E13&gt;=$J$2257,IF(Mar!$E13&lt;=$L$2257,IF(ISBLANK(Mar!R13),"",Mar!R13),""),"")))</f>
        <v/>
      </c>
      <c r="F1639" s="307" t="str">
        <f>IF(ISBLANK($J$2257),"",IF(ISBLANK($L$2257),"",IF(Mar!$E13&gt;=$J$2257,IF(Mar!$E13&lt;=$L$2257,IF(ISBLANK(Mar!S13),"",Mar!S13),""),"")))</f>
        <v/>
      </c>
      <c r="G1639" s="308" t="str">
        <f t="shared" si="104"/>
        <v/>
      </c>
      <c r="H1639" s="309" t="str">
        <f t="shared" si="105"/>
        <v/>
      </c>
      <c r="I1639" s="310">
        <f>IF(ISBLANK($J$2257),"",IF(ISBLANK($L$2257),"",IF(Mar!$E13&gt;=$J$2257,IF(Mar!$E13&lt;=$L$2257,COUNTIF(Mar!L13:L13,"&gt;=0"),""),"")))</f>
        <v>0</v>
      </c>
      <c r="J1639" s="300"/>
      <c r="K1639" s="300"/>
      <c r="L1639" s="300"/>
      <c r="M1639" s="302"/>
    </row>
    <row r="1640" spans="1:13" ht="9.9499999999999993" hidden="1" customHeight="1" x14ac:dyDescent="0.2">
      <c r="A1640" s="301"/>
      <c r="B1640" s="300"/>
      <c r="C1640" s="305" t="str">
        <f>IF(ISBLANK($J$2257),"",IF(ISBLANK($L$2257),"",IF(Mar!$E14&gt;=$J$2257,IF(Mar!$E14&lt;=$L$2257,IF(ISBLANK(Mar!G14),"",Mar!G14),""),"")))</f>
        <v/>
      </c>
      <c r="D1640" s="305" t="str">
        <f>IF(ISBLANK($J$2257),"",IF(ISBLANK($L$2257),"",IF(Mar!$E14&gt;=$J$2257,IF(Mar!$E14&lt;=$L$2257,IF(ISBLANK(Mar!I14),"",Mar!I14),""),"")))</f>
        <v/>
      </c>
      <c r="E1640" s="305" t="str">
        <f>IF(ISBLANK($J$2257),"",IF(ISBLANK($L$2257),"",IF(Mar!$E14&gt;=$J$2257,IF(Mar!$E14&lt;=$L$2257,IF(ISBLANK(Mar!R14),"",Mar!R14),""),"")))</f>
        <v/>
      </c>
      <c r="F1640" s="307" t="str">
        <f>IF(ISBLANK($J$2257),"",IF(ISBLANK($L$2257),"",IF(Mar!$E14&gt;=$J$2257,IF(Mar!$E14&lt;=$L$2257,IF(ISBLANK(Mar!S14),"",Mar!S14),""),"")))</f>
        <v/>
      </c>
      <c r="G1640" s="308" t="str">
        <f t="shared" si="104"/>
        <v/>
      </c>
      <c r="H1640" s="309" t="str">
        <f t="shared" si="105"/>
        <v/>
      </c>
      <c r="I1640" s="310">
        <f>IF(ISBLANK($J$2257),"",IF(ISBLANK($L$2257),"",IF(Mar!$E14&gt;=$J$2257,IF(Mar!$E14&lt;=$L$2257,COUNTIF(Mar!L14:L14,"&gt;=0"),""),"")))</f>
        <v>0</v>
      </c>
      <c r="J1640" s="300"/>
      <c r="K1640" s="300"/>
      <c r="L1640" s="300"/>
      <c r="M1640" s="302"/>
    </row>
    <row r="1641" spans="1:13" ht="9.9499999999999993" hidden="1" customHeight="1" x14ac:dyDescent="0.2">
      <c r="A1641" s="301"/>
      <c r="B1641" s="300"/>
      <c r="C1641" s="305" t="str">
        <f>IF(ISBLANK($J$2257),"",IF(ISBLANK($L$2257),"",IF(Mar!$E15&gt;=$J$2257,IF(Mar!$E15&lt;=$L$2257,IF(ISBLANK(Mar!G15),"",Mar!G15),""),"")))</f>
        <v/>
      </c>
      <c r="D1641" s="305" t="str">
        <f>IF(ISBLANK($J$2257),"",IF(ISBLANK($L$2257),"",IF(Mar!$E15&gt;=$J$2257,IF(Mar!$E15&lt;=$L$2257,IF(ISBLANK(Mar!I15),"",Mar!I15),""),"")))</f>
        <v/>
      </c>
      <c r="E1641" s="305" t="str">
        <f>IF(ISBLANK($J$2257),"",IF(ISBLANK($L$2257),"",IF(Mar!$E15&gt;=$J$2257,IF(Mar!$E15&lt;=$L$2257,IF(ISBLANK(Mar!R15),"",Mar!R15),""),"")))</f>
        <v/>
      </c>
      <c r="F1641" s="307" t="str">
        <f>IF(ISBLANK($J$2257),"",IF(ISBLANK($L$2257),"",IF(Mar!$E15&gt;=$J$2257,IF(Mar!$E15&lt;=$L$2257,IF(ISBLANK(Mar!S15),"",Mar!S15),""),"")))</f>
        <v/>
      </c>
      <c r="G1641" s="308" t="str">
        <f t="shared" si="104"/>
        <v/>
      </c>
      <c r="H1641" s="309" t="str">
        <f t="shared" si="105"/>
        <v/>
      </c>
      <c r="I1641" s="310">
        <f>IF(ISBLANK($J$2257),"",IF(ISBLANK($L$2257),"",IF(Mar!$E15&gt;=$J$2257,IF(Mar!$E15&lt;=$L$2257,COUNTIF(Mar!L15:L15,"&gt;=0"),""),"")))</f>
        <v>0</v>
      </c>
      <c r="J1641" s="300"/>
      <c r="K1641" s="300"/>
      <c r="L1641" s="300"/>
      <c r="M1641" s="302"/>
    </row>
    <row r="1642" spans="1:13" ht="9.9499999999999993" hidden="1" customHeight="1" x14ac:dyDescent="0.2">
      <c r="A1642" s="301"/>
      <c r="B1642" s="300"/>
      <c r="C1642" s="305" t="str">
        <f>IF(ISBLANK($J$2257),"",IF(ISBLANK($L$2257),"",IF(Mar!$E16&gt;=$J$2257,IF(Mar!$E16&lt;=$L$2257,IF(ISBLANK(Mar!G16),"",Mar!G16),""),"")))</f>
        <v/>
      </c>
      <c r="D1642" s="305" t="str">
        <f>IF(ISBLANK($J$2257),"",IF(ISBLANK($L$2257),"",IF(Mar!$E16&gt;=$J$2257,IF(Mar!$E16&lt;=$L$2257,IF(ISBLANK(Mar!I16),"",Mar!I16),""),"")))</f>
        <v/>
      </c>
      <c r="E1642" s="305" t="str">
        <f>IF(ISBLANK($J$2257),"",IF(ISBLANK($L$2257),"",IF(Mar!$E16&gt;=$J$2257,IF(Mar!$E16&lt;=$L$2257,IF(ISBLANK(Mar!R16),"",Mar!R16),""),"")))</f>
        <v/>
      </c>
      <c r="F1642" s="307" t="str">
        <f>IF(ISBLANK($J$2257),"",IF(ISBLANK($L$2257),"",IF(Mar!$E16&gt;=$J$2257,IF(Mar!$E16&lt;=$L$2257,IF(ISBLANK(Mar!S16),"",Mar!S16),""),"")))</f>
        <v/>
      </c>
      <c r="G1642" s="308" t="str">
        <f t="shared" si="104"/>
        <v/>
      </c>
      <c r="H1642" s="309" t="str">
        <f t="shared" si="105"/>
        <v/>
      </c>
      <c r="I1642" s="310">
        <f>IF(ISBLANK($J$2257),"",IF(ISBLANK($L$2257),"",IF(Mar!$E16&gt;=$J$2257,IF(Mar!$E16&lt;=$L$2257,COUNTIF(Mar!L16:L16,"&gt;=0"),""),"")))</f>
        <v>0</v>
      </c>
      <c r="J1642" s="300"/>
      <c r="K1642" s="300"/>
      <c r="L1642" s="300"/>
      <c r="M1642" s="302"/>
    </row>
    <row r="1643" spans="1:13" ht="9.9499999999999993" hidden="1" customHeight="1" x14ac:dyDescent="0.2">
      <c r="A1643" s="301"/>
      <c r="B1643" s="300"/>
      <c r="C1643" s="305" t="str">
        <f>IF(ISBLANK($J$2257),"",IF(ISBLANK($L$2257),"",IF(Mar!$E17&gt;=$J$2257,IF(Mar!$E17&lt;=$L$2257,IF(ISBLANK(Mar!G17),"",Mar!G17),""),"")))</f>
        <v/>
      </c>
      <c r="D1643" s="305" t="str">
        <f>IF(ISBLANK($J$2257),"",IF(ISBLANK($L$2257),"",IF(Mar!$E17&gt;=$J$2257,IF(Mar!$E17&lt;=$L$2257,IF(ISBLANK(Mar!I17),"",Mar!I17),""),"")))</f>
        <v/>
      </c>
      <c r="E1643" s="305" t="str">
        <f>IF(ISBLANK($J$2257),"",IF(ISBLANK($L$2257),"",IF(Mar!$E17&gt;=$J$2257,IF(Mar!$E17&lt;=$L$2257,IF(ISBLANK(Mar!R17),"",Mar!R17),""),"")))</f>
        <v/>
      </c>
      <c r="F1643" s="307" t="str">
        <f>IF(ISBLANK($J$2257),"",IF(ISBLANK($L$2257),"",IF(Mar!$E17&gt;=$J$2257,IF(Mar!$E17&lt;=$L$2257,IF(ISBLANK(Mar!S17),"",Mar!S17),""),"")))</f>
        <v/>
      </c>
      <c r="G1643" s="308" t="str">
        <f t="shared" si="104"/>
        <v/>
      </c>
      <c r="H1643" s="309" t="str">
        <f t="shared" si="105"/>
        <v/>
      </c>
      <c r="I1643" s="310">
        <f>IF(ISBLANK($J$2257),"",IF(ISBLANK($L$2257),"",IF(Mar!$E17&gt;=$J$2257,IF(Mar!$E17&lt;=$L$2257,COUNTIF(Mar!L17:L17,"&gt;=0"),""),"")))</f>
        <v>0</v>
      </c>
      <c r="J1643" s="300"/>
      <c r="K1643" s="300"/>
      <c r="L1643" s="300"/>
      <c r="M1643" s="302"/>
    </row>
    <row r="1644" spans="1:13" ht="9.9499999999999993" hidden="1" customHeight="1" x14ac:dyDescent="0.2">
      <c r="A1644" s="301"/>
      <c r="B1644" s="300"/>
      <c r="C1644" s="305" t="str">
        <f>IF(ISBLANK($J$2257),"",IF(ISBLANK($L$2257),"",IF(Mar!$E18&gt;=$J$2257,IF(Mar!$E18&lt;=$L$2257,IF(ISBLANK(Mar!G18),"",Mar!G18),""),"")))</f>
        <v/>
      </c>
      <c r="D1644" s="305" t="str">
        <f>IF(ISBLANK($J$2257),"",IF(ISBLANK($L$2257),"",IF(Mar!$E18&gt;=$J$2257,IF(Mar!$E18&lt;=$L$2257,IF(ISBLANK(Mar!I18),"",Mar!I18),""),"")))</f>
        <v/>
      </c>
      <c r="E1644" s="305" t="str">
        <f>IF(ISBLANK($J$2257),"",IF(ISBLANK($L$2257),"",IF(Mar!$E18&gt;=$J$2257,IF(Mar!$E18&lt;=$L$2257,IF(ISBLANK(Mar!R18),"",Mar!R18),""),"")))</f>
        <v/>
      </c>
      <c r="F1644" s="307" t="str">
        <f>IF(ISBLANK($J$2257),"",IF(ISBLANK($L$2257),"",IF(Mar!$E18&gt;=$J$2257,IF(Mar!$E18&lt;=$L$2257,IF(ISBLANK(Mar!S18),"",Mar!S18),""),"")))</f>
        <v/>
      </c>
      <c r="G1644" s="308" t="str">
        <f t="shared" si="104"/>
        <v/>
      </c>
      <c r="H1644" s="309" t="str">
        <f t="shared" si="105"/>
        <v/>
      </c>
      <c r="I1644" s="310">
        <f>IF(ISBLANK($J$2257),"",IF(ISBLANK($L$2257),"",IF(Mar!$E18&gt;=$J$2257,IF(Mar!$E18&lt;=$L$2257,COUNTIF(Mar!L18:L18,"&gt;=0"),""),"")))</f>
        <v>0</v>
      </c>
      <c r="J1644" s="300"/>
      <c r="K1644" s="300"/>
      <c r="L1644" s="300"/>
      <c r="M1644" s="302"/>
    </row>
    <row r="1645" spans="1:13" ht="9.9499999999999993" hidden="1" customHeight="1" x14ac:dyDescent="0.2">
      <c r="A1645" s="301"/>
      <c r="B1645" s="300"/>
      <c r="C1645" s="305" t="str">
        <f>IF(ISBLANK($J$2257),"",IF(ISBLANK($L$2257),"",IF(Mar!$E19&gt;=$J$2257,IF(Mar!$E19&lt;=$L$2257,IF(ISBLANK(Mar!G19),"",Mar!G19),""),"")))</f>
        <v/>
      </c>
      <c r="D1645" s="305" t="str">
        <f>IF(ISBLANK($J$2257),"",IF(ISBLANK($L$2257),"",IF(Mar!$E19&gt;=$J$2257,IF(Mar!$E19&lt;=$L$2257,IF(ISBLANK(Mar!I19),"",Mar!I19),""),"")))</f>
        <v/>
      </c>
      <c r="E1645" s="305" t="str">
        <f>IF(ISBLANK($J$2257),"",IF(ISBLANK($L$2257),"",IF(Mar!$E19&gt;=$J$2257,IF(Mar!$E19&lt;=$L$2257,IF(ISBLANK(Mar!R19),"",Mar!R19),""),"")))</f>
        <v/>
      </c>
      <c r="F1645" s="307" t="str">
        <f>IF(ISBLANK($J$2257),"",IF(ISBLANK($L$2257),"",IF(Mar!$E19&gt;=$J$2257,IF(Mar!$E19&lt;=$L$2257,IF(ISBLANK(Mar!S19),"",Mar!S19),""),"")))</f>
        <v/>
      </c>
      <c r="G1645" s="308" t="str">
        <f t="shared" si="104"/>
        <v/>
      </c>
      <c r="H1645" s="309" t="str">
        <f t="shared" si="105"/>
        <v/>
      </c>
      <c r="I1645" s="310">
        <f>IF(ISBLANK($J$2257),"",IF(ISBLANK($L$2257),"",IF(Mar!$E19&gt;=$J$2257,IF(Mar!$E19&lt;=$L$2257,COUNTIF(Mar!L19:L19,"&gt;=0"),""),"")))</f>
        <v>0</v>
      </c>
      <c r="J1645" s="300"/>
      <c r="K1645" s="300"/>
      <c r="L1645" s="300"/>
      <c r="M1645" s="302"/>
    </row>
    <row r="1646" spans="1:13" ht="9.9499999999999993" hidden="1" customHeight="1" x14ac:dyDescent="0.2">
      <c r="A1646" s="301"/>
      <c r="B1646" s="300"/>
      <c r="C1646" s="305" t="str">
        <f>IF(ISBLANK($J$2257),"",IF(ISBLANK($L$2257),"",IF(Mar!$E20&gt;=$J$2257,IF(Mar!$E20&lt;=$L$2257,IF(ISBLANK(Mar!G20),"",Mar!G20),""),"")))</f>
        <v/>
      </c>
      <c r="D1646" s="305" t="str">
        <f>IF(ISBLANK($J$2257),"",IF(ISBLANK($L$2257),"",IF(Mar!$E20&gt;=$J$2257,IF(Mar!$E20&lt;=$L$2257,IF(ISBLANK(Mar!I20),"",Mar!I20),""),"")))</f>
        <v/>
      </c>
      <c r="E1646" s="305" t="str">
        <f>IF(ISBLANK($J$2257),"",IF(ISBLANK($L$2257),"",IF(Mar!$E20&gt;=$J$2257,IF(Mar!$E20&lt;=$L$2257,IF(ISBLANK(Mar!R20),"",Mar!R20),""),"")))</f>
        <v/>
      </c>
      <c r="F1646" s="307" t="str">
        <f>IF(ISBLANK($J$2257),"",IF(ISBLANK($L$2257),"",IF(Mar!$E20&gt;=$J$2257,IF(Mar!$E20&lt;=$L$2257,IF(ISBLANK(Mar!S20),"",Mar!S20),""),"")))</f>
        <v/>
      </c>
      <c r="G1646" s="308" t="str">
        <f t="shared" si="104"/>
        <v/>
      </c>
      <c r="H1646" s="309" t="str">
        <f t="shared" si="105"/>
        <v/>
      </c>
      <c r="I1646" s="310">
        <f>IF(ISBLANK($J$2257),"",IF(ISBLANK($L$2257),"",IF(Mar!$E20&gt;=$J$2257,IF(Mar!$E20&lt;=$L$2257,COUNTIF(Mar!L20:L20,"&gt;=0"),""),"")))</f>
        <v>0</v>
      </c>
      <c r="J1646" s="300"/>
      <c r="K1646" s="300"/>
      <c r="L1646" s="300"/>
      <c r="M1646" s="302"/>
    </row>
    <row r="1647" spans="1:13" ht="9.9499999999999993" hidden="1" customHeight="1" x14ac:dyDescent="0.2">
      <c r="A1647" s="301"/>
      <c r="B1647" s="300"/>
      <c r="C1647" s="305" t="str">
        <f>IF(ISBLANK($J$2257),"",IF(ISBLANK($L$2257),"",IF(Mar!$E21&gt;=$J$2257,IF(Mar!$E21&lt;=$L$2257,IF(ISBLANK(Mar!G21),"",Mar!G21),""),"")))</f>
        <v/>
      </c>
      <c r="D1647" s="305" t="str">
        <f>IF(ISBLANK($J$2257),"",IF(ISBLANK($L$2257),"",IF(Mar!$E21&gt;=$J$2257,IF(Mar!$E21&lt;=$L$2257,IF(ISBLANK(Mar!I21),"",Mar!I21),""),"")))</f>
        <v/>
      </c>
      <c r="E1647" s="305" t="str">
        <f>IF(ISBLANK($J$2257),"",IF(ISBLANK($L$2257),"",IF(Mar!$E21&gt;=$J$2257,IF(Mar!$E21&lt;=$L$2257,IF(ISBLANK(Mar!R21),"",Mar!R21),""),"")))</f>
        <v/>
      </c>
      <c r="F1647" s="307" t="str">
        <f>IF(ISBLANK($J$2257),"",IF(ISBLANK($L$2257),"",IF(Mar!$E21&gt;=$J$2257,IF(Mar!$E21&lt;=$L$2257,IF(ISBLANK(Mar!S21),"",Mar!S21),""),"")))</f>
        <v/>
      </c>
      <c r="G1647" s="308" t="str">
        <f t="shared" si="104"/>
        <v/>
      </c>
      <c r="H1647" s="309" t="str">
        <f t="shared" si="105"/>
        <v/>
      </c>
      <c r="I1647" s="310">
        <f>IF(ISBLANK($J$2257),"",IF(ISBLANK($L$2257),"",IF(Mar!$E21&gt;=$J$2257,IF(Mar!$E21&lt;=$L$2257,COUNTIF(Mar!L21:L21,"&gt;=0"),""),"")))</f>
        <v>0</v>
      </c>
      <c r="J1647" s="300"/>
      <c r="K1647" s="300"/>
      <c r="L1647" s="300"/>
      <c r="M1647" s="302"/>
    </row>
    <row r="1648" spans="1:13" ht="9.9499999999999993" hidden="1" customHeight="1" x14ac:dyDescent="0.2">
      <c r="A1648" s="301"/>
      <c r="B1648" s="300"/>
      <c r="C1648" s="305" t="str">
        <f>IF(ISBLANK($J$2257),"",IF(ISBLANK($L$2257),"",IF(Mar!$E22&gt;=$J$2257,IF(Mar!$E22&lt;=$L$2257,IF(ISBLANK(Mar!G22),"",Mar!G22),""),"")))</f>
        <v/>
      </c>
      <c r="D1648" s="305" t="str">
        <f>IF(ISBLANK($J$2257),"",IF(ISBLANK($L$2257),"",IF(Mar!$E22&gt;=$J$2257,IF(Mar!$E22&lt;=$L$2257,IF(ISBLANK(Mar!I22),"",Mar!I22),""),"")))</f>
        <v/>
      </c>
      <c r="E1648" s="305" t="str">
        <f>IF(ISBLANK($J$2257),"",IF(ISBLANK($L$2257),"",IF(Mar!$E22&gt;=$J$2257,IF(Mar!$E22&lt;=$L$2257,IF(ISBLANK(Mar!R22),"",Mar!R22),""),"")))</f>
        <v/>
      </c>
      <c r="F1648" s="307" t="str">
        <f>IF(ISBLANK($J$2257),"",IF(ISBLANK($L$2257),"",IF(Mar!$E22&gt;=$J$2257,IF(Mar!$E22&lt;=$L$2257,IF(ISBLANK(Mar!S22),"",Mar!S22),""),"")))</f>
        <v/>
      </c>
      <c r="G1648" s="308" t="str">
        <f t="shared" si="104"/>
        <v/>
      </c>
      <c r="H1648" s="309" t="str">
        <f t="shared" si="105"/>
        <v/>
      </c>
      <c r="I1648" s="310">
        <f>IF(ISBLANK($J$2257),"",IF(ISBLANK($L$2257),"",IF(Mar!$E22&gt;=$J$2257,IF(Mar!$E22&lt;=$L$2257,COUNTIF(Mar!L22:L22,"&gt;=0"),""),"")))</f>
        <v>0</v>
      </c>
      <c r="J1648" s="300"/>
      <c r="K1648" s="300"/>
      <c r="L1648" s="300"/>
      <c r="M1648" s="302"/>
    </row>
    <row r="1649" spans="1:13" ht="9.9499999999999993" hidden="1" customHeight="1" x14ac:dyDescent="0.2">
      <c r="A1649" s="301"/>
      <c r="B1649" s="300"/>
      <c r="C1649" s="305" t="str">
        <f>IF(ISBLANK($J$2257),"",IF(ISBLANK($L$2257),"",IF(Mar!$E23&gt;=$J$2257,IF(Mar!$E23&lt;=$L$2257,IF(ISBLANK(Mar!G23),"",Mar!G23),""),"")))</f>
        <v/>
      </c>
      <c r="D1649" s="305" t="str">
        <f>IF(ISBLANK($J$2257),"",IF(ISBLANK($L$2257),"",IF(Mar!$E23&gt;=$J$2257,IF(Mar!$E23&lt;=$L$2257,IF(ISBLANK(Mar!I23),"",Mar!I23),""),"")))</f>
        <v/>
      </c>
      <c r="E1649" s="305" t="str">
        <f>IF(ISBLANK($J$2257),"",IF(ISBLANK($L$2257),"",IF(Mar!$E23&gt;=$J$2257,IF(Mar!$E23&lt;=$L$2257,IF(ISBLANK(Mar!R23),"",Mar!R23),""),"")))</f>
        <v/>
      </c>
      <c r="F1649" s="307" t="str">
        <f>IF(ISBLANK($J$2257),"",IF(ISBLANK($L$2257),"",IF(Mar!$E23&gt;=$J$2257,IF(Mar!$E23&lt;=$L$2257,IF(ISBLANK(Mar!S23),"",Mar!S23),""),"")))</f>
        <v/>
      </c>
      <c r="G1649" s="308" t="str">
        <f t="shared" si="104"/>
        <v/>
      </c>
      <c r="H1649" s="309" t="str">
        <f t="shared" si="105"/>
        <v/>
      </c>
      <c r="I1649" s="310">
        <f>IF(ISBLANK($J$2257),"",IF(ISBLANK($L$2257),"",IF(Mar!$E23&gt;=$J$2257,IF(Mar!$E23&lt;=$L$2257,COUNTIF(Mar!L23:L23,"&gt;=0"),""),"")))</f>
        <v>0</v>
      </c>
      <c r="J1649" s="300"/>
      <c r="K1649" s="300"/>
      <c r="L1649" s="300"/>
      <c r="M1649" s="302"/>
    </row>
    <row r="1650" spans="1:13" ht="9.9499999999999993" hidden="1" customHeight="1" x14ac:dyDescent="0.2">
      <c r="A1650" s="301"/>
      <c r="B1650" s="300"/>
      <c r="C1650" s="305" t="str">
        <f>IF(ISBLANK($J$2257),"",IF(ISBLANK($L$2257),"",IF(Mar!$E24&gt;=$J$2257,IF(Mar!$E24&lt;=$L$2257,IF(ISBLANK(Mar!G24),"",Mar!G24),""),"")))</f>
        <v/>
      </c>
      <c r="D1650" s="305" t="str">
        <f>IF(ISBLANK($J$2257),"",IF(ISBLANK($L$2257),"",IF(Mar!$E24&gt;=$J$2257,IF(Mar!$E24&lt;=$L$2257,IF(ISBLANK(Mar!I24),"",Mar!I24),""),"")))</f>
        <v/>
      </c>
      <c r="E1650" s="305" t="str">
        <f>IF(ISBLANK($J$2257),"",IF(ISBLANK($L$2257),"",IF(Mar!$E24&gt;=$J$2257,IF(Mar!$E24&lt;=$L$2257,IF(ISBLANK(Mar!R24),"",Mar!R24),""),"")))</f>
        <v/>
      </c>
      <c r="F1650" s="307" t="str">
        <f>IF(ISBLANK($J$2257),"",IF(ISBLANK($L$2257),"",IF(Mar!$E24&gt;=$J$2257,IF(Mar!$E24&lt;=$L$2257,IF(ISBLANK(Mar!S24),"",Mar!S24),""),"")))</f>
        <v/>
      </c>
      <c r="G1650" s="308" t="str">
        <f t="shared" si="104"/>
        <v/>
      </c>
      <c r="H1650" s="309" t="str">
        <f t="shared" si="105"/>
        <v/>
      </c>
      <c r="I1650" s="310">
        <f>IF(ISBLANK($J$2257),"",IF(ISBLANK($L$2257),"",IF(Mar!$E24&gt;=$J$2257,IF(Mar!$E24&lt;=$L$2257,COUNTIF(Mar!L24:L24,"&gt;=0"),""),"")))</f>
        <v>0</v>
      </c>
      <c r="J1650" s="300"/>
      <c r="K1650" s="300"/>
      <c r="L1650" s="300"/>
      <c r="M1650" s="302"/>
    </row>
    <row r="1651" spans="1:13" ht="9.9499999999999993" hidden="1" customHeight="1" x14ac:dyDescent="0.2">
      <c r="A1651" s="301"/>
      <c r="B1651" s="300"/>
      <c r="C1651" s="305" t="str">
        <f>IF(ISBLANK($J$2257),"",IF(ISBLANK($L$2257),"",IF(Mar!$E25&gt;=$J$2257,IF(Mar!$E25&lt;=$L$2257,IF(ISBLANK(Mar!G25),"",Mar!G25),""),"")))</f>
        <v/>
      </c>
      <c r="D1651" s="305" t="str">
        <f>IF(ISBLANK($J$2257),"",IF(ISBLANK($L$2257),"",IF(Mar!$E25&gt;=$J$2257,IF(Mar!$E25&lt;=$L$2257,IF(ISBLANK(Mar!I25),"",Mar!I25),""),"")))</f>
        <v/>
      </c>
      <c r="E1651" s="305" t="str">
        <f>IF(ISBLANK($J$2257),"",IF(ISBLANK($L$2257),"",IF(Mar!$E25&gt;=$J$2257,IF(Mar!$E25&lt;=$L$2257,IF(ISBLANK(Mar!R25),"",Mar!R25),""),"")))</f>
        <v/>
      </c>
      <c r="F1651" s="307" t="str">
        <f>IF(ISBLANK($J$2257),"",IF(ISBLANK($L$2257),"",IF(Mar!$E25&gt;=$J$2257,IF(Mar!$E25&lt;=$L$2257,IF(ISBLANK(Mar!S25),"",Mar!S25),""),"")))</f>
        <v/>
      </c>
      <c r="G1651" s="308" t="str">
        <f t="shared" si="104"/>
        <v/>
      </c>
      <c r="H1651" s="309" t="str">
        <f t="shared" si="105"/>
        <v/>
      </c>
      <c r="I1651" s="310">
        <f>IF(ISBLANK($J$2257),"",IF(ISBLANK($L$2257),"",IF(Mar!$E25&gt;=$J$2257,IF(Mar!$E25&lt;=$L$2257,COUNTIF(Mar!L25:L25,"&gt;=0"),""),"")))</f>
        <v>0</v>
      </c>
      <c r="J1651" s="300"/>
      <c r="K1651" s="300"/>
      <c r="L1651" s="300"/>
      <c r="M1651" s="302"/>
    </row>
    <row r="1652" spans="1:13" ht="9.9499999999999993" hidden="1" customHeight="1" x14ac:dyDescent="0.2">
      <c r="A1652" s="301"/>
      <c r="B1652" s="300"/>
      <c r="C1652" s="305" t="str">
        <f>IF(ISBLANK($J$2257),"",IF(ISBLANK($L$2257),"",IF(Mar!$E26&gt;=$J$2257,IF(Mar!$E26&lt;=$L$2257,IF(ISBLANK(Mar!G26),"",Mar!G26),""),"")))</f>
        <v/>
      </c>
      <c r="D1652" s="305" t="str">
        <f>IF(ISBLANK($J$2257),"",IF(ISBLANK($L$2257),"",IF(Mar!$E26&gt;=$J$2257,IF(Mar!$E26&lt;=$L$2257,IF(ISBLANK(Mar!I26),"",Mar!I26),""),"")))</f>
        <v/>
      </c>
      <c r="E1652" s="305" t="str">
        <f>IF(ISBLANK($J$2257),"",IF(ISBLANK($L$2257),"",IF(Mar!$E26&gt;=$J$2257,IF(Mar!$E26&lt;=$L$2257,IF(ISBLANK(Mar!R26),"",Mar!R26),""),"")))</f>
        <v/>
      </c>
      <c r="F1652" s="307" t="str">
        <f>IF(ISBLANK($J$2257),"",IF(ISBLANK($L$2257),"",IF(Mar!$E26&gt;=$J$2257,IF(Mar!$E26&lt;=$L$2257,IF(ISBLANK(Mar!S26),"",Mar!S26),""),"")))</f>
        <v/>
      </c>
      <c r="G1652" s="308" t="str">
        <f t="shared" si="104"/>
        <v/>
      </c>
      <c r="H1652" s="309" t="str">
        <f t="shared" si="105"/>
        <v/>
      </c>
      <c r="I1652" s="310">
        <f>IF(ISBLANK($J$2257),"",IF(ISBLANK($L$2257),"",IF(Mar!$E26&gt;=$J$2257,IF(Mar!$E26&lt;=$L$2257,COUNTIF(Mar!L26:L26,"&gt;=0"),""),"")))</f>
        <v>0</v>
      </c>
      <c r="J1652" s="300"/>
      <c r="K1652" s="300"/>
      <c r="L1652" s="300"/>
      <c r="M1652" s="302"/>
    </row>
    <row r="1653" spans="1:13" ht="9.9499999999999993" hidden="1" customHeight="1" x14ac:dyDescent="0.2">
      <c r="A1653" s="301"/>
      <c r="B1653" s="300"/>
      <c r="C1653" s="305" t="str">
        <f>IF(ISBLANK($J$2257),"",IF(ISBLANK($L$2257),"",IF(Mar!$E27&gt;=$J$2257,IF(Mar!$E27&lt;=$L$2257,IF(ISBLANK(Mar!G27),"",Mar!G27),""),"")))</f>
        <v/>
      </c>
      <c r="D1653" s="305" t="str">
        <f>IF(ISBLANK($J$2257),"",IF(ISBLANK($L$2257),"",IF(Mar!$E27&gt;=$J$2257,IF(Mar!$E27&lt;=$L$2257,IF(ISBLANK(Mar!I27),"",Mar!I27),""),"")))</f>
        <v/>
      </c>
      <c r="E1653" s="305" t="str">
        <f>IF(ISBLANK($J$2257),"",IF(ISBLANK($L$2257),"",IF(Mar!$E27&gt;=$J$2257,IF(Mar!$E27&lt;=$L$2257,IF(ISBLANK(Mar!R27),"",Mar!R27),""),"")))</f>
        <v/>
      </c>
      <c r="F1653" s="307" t="str">
        <f>IF(ISBLANK($J$2257),"",IF(ISBLANK($L$2257),"",IF(Mar!$E27&gt;=$J$2257,IF(Mar!$E27&lt;=$L$2257,IF(ISBLANK(Mar!S27),"",Mar!S27),""),"")))</f>
        <v/>
      </c>
      <c r="G1653" s="308" t="str">
        <f t="shared" si="104"/>
        <v/>
      </c>
      <c r="H1653" s="309" t="str">
        <f t="shared" si="105"/>
        <v/>
      </c>
      <c r="I1653" s="310">
        <f>IF(ISBLANK($J$2257),"",IF(ISBLANK($L$2257),"",IF(Mar!$E27&gt;=$J$2257,IF(Mar!$E27&lt;=$L$2257,COUNTIF(Mar!L27:L27,"&gt;=0"),""),"")))</f>
        <v>0</v>
      </c>
      <c r="J1653" s="300"/>
      <c r="K1653" s="300"/>
      <c r="L1653" s="300"/>
      <c r="M1653" s="302"/>
    </row>
    <row r="1654" spans="1:13" ht="9.9499999999999993" hidden="1" customHeight="1" x14ac:dyDescent="0.2">
      <c r="A1654" s="301"/>
      <c r="B1654" s="300"/>
      <c r="C1654" s="305" t="str">
        <f>IF(ISBLANK($J$2257),"",IF(ISBLANK($L$2257),"",IF(Mar!$E28&gt;=$J$2257,IF(Mar!$E28&lt;=$L$2257,IF(ISBLANK(Mar!G28),"",Mar!G28),""),"")))</f>
        <v/>
      </c>
      <c r="D1654" s="305" t="str">
        <f>IF(ISBLANK($J$2257),"",IF(ISBLANK($L$2257),"",IF(Mar!$E28&gt;=$J$2257,IF(Mar!$E28&lt;=$L$2257,IF(ISBLANK(Mar!I28),"",Mar!I28),""),"")))</f>
        <v/>
      </c>
      <c r="E1654" s="305" t="str">
        <f>IF(ISBLANK($J$2257),"",IF(ISBLANK($L$2257),"",IF(Mar!$E28&gt;=$J$2257,IF(Mar!$E28&lt;=$L$2257,IF(ISBLANK(Mar!R28),"",Mar!R28),""),"")))</f>
        <v/>
      </c>
      <c r="F1654" s="307" t="str">
        <f>IF(ISBLANK($J$2257),"",IF(ISBLANK($L$2257),"",IF(Mar!$E28&gt;=$J$2257,IF(Mar!$E28&lt;=$L$2257,IF(ISBLANK(Mar!S28),"",Mar!S28),""),"")))</f>
        <v/>
      </c>
      <c r="G1654" s="308" t="str">
        <f t="shared" si="104"/>
        <v/>
      </c>
      <c r="H1654" s="309" t="str">
        <f t="shared" si="105"/>
        <v/>
      </c>
      <c r="I1654" s="310">
        <f>IF(ISBLANK($J$2257),"",IF(ISBLANK($L$2257),"",IF(Mar!$E28&gt;=$J$2257,IF(Mar!$E28&lt;=$L$2257,COUNTIF(Mar!L28:L28,"&gt;=0"),""),"")))</f>
        <v>0</v>
      </c>
      <c r="J1654" s="300"/>
      <c r="K1654" s="300"/>
      <c r="L1654" s="300"/>
      <c r="M1654" s="302"/>
    </row>
    <row r="1655" spans="1:13" ht="9.9499999999999993" hidden="1" customHeight="1" x14ac:dyDescent="0.2">
      <c r="A1655" s="301"/>
      <c r="B1655" s="300"/>
      <c r="C1655" s="305" t="str">
        <f>IF(ISBLANK($J$2257),"",IF(ISBLANK($L$2257),"",IF(Mar!$E29&gt;=$J$2257,IF(Mar!$E29&lt;=$L$2257,IF(ISBLANK(Mar!G29),"",Mar!G29),""),"")))</f>
        <v/>
      </c>
      <c r="D1655" s="305" t="str">
        <f>IF(ISBLANK($J$2257),"",IF(ISBLANK($L$2257),"",IF(Mar!$E29&gt;=$J$2257,IF(Mar!$E29&lt;=$L$2257,IF(ISBLANK(Mar!I29),"",Mar!I29),""),"")))</f>
        <v/>
      </c>
      <c r="E1655" s="305" t="str">
        <f>IF(ISBLANK($J$2257),"",IF(ISBLANK($L$2257),"",IF(Mar!$E29&gt;=$J$2257,IF(Mar!$E29&lt;=$L$2257,IF(ISBLANK(Mar!R29),"",Mar!R29),""),"")))</f>
        <v/>
      </c>
      <c r="F1655" s="307" t="str">
        <f>IF(ISBLANK($J$2257),"",IF(ISBLANK($L$2257),"",IF(Mar!$E29&gt;=$J$2257,IF(Mar!$E29&lt;=$L$2257,IF(ISBLANK(Mar!S29),"",Mar!S29),""),"")))</f>
        <v/>
      </c>
      <c r="G1655" s="308" t="str">
        <f t="shared" si="104"/>
        <v/>
      </c>
      <c r="H1655" s="309" t="str">
        <f t="shared" si="105"/>
        <v/>
      </c>
      <c r="I1655" s="310">
        <f>IF(ISBLANK($J$2257),"",IF(ISBLANK($L$2257),"",IF(Mar!$E29&gt;=$J$2257,IF(Mar!$E29&lt;=$L$2257,COUNTIF(Mar!L29:L29,"&gt;=0"),""),"")))</f>
        <v>0</v>
      </c>
      <c r="J1655" s="300"/>
      <c r="K1655" s="300"/>
      <c r="L1655" s="300"/>
      <c r="M1655" s="302"/>
    </row>
    <row r="1656" spans="1:13" ht="9.9499999999999993" hidden="1" customHeight="1" x14ac:dyDescent="0.2">
      <c r="A1656" s="301"/>
      <c r="B1656" s="300"/>
      <c r="C1656" s="305" t="str">
        <f>IF(ISBLANK($J$2257),"",IF(ISBLANK($L$2257),"",IF(Mar!$E30&gt;=$J$2257,IF(Mar!$E30&lt;=$L$2257,IF(ISBLANK(Mar!G30),"",Mar!G30),""),"")))</f>
        <v/>
      </c>
      <c r="D1656" s="305" t="str">
        <f>IF(ISBLANK($J$2257),"",IF(ISBLANK($L$2257),"",IF(Mar!$E30&gt;=$J$2257,IF(Mar!$E30&lt;=$L$2257,IF(ISBLANK(Mar!I30),"",Mar!I30),""),"")))</f>
        <v/>
      </c>
      <c r="E1656" s="305" t="str">
        <f>IF(ISBLANK($J$2257),"",IF(ISBLANK($L$2257),"",IF(Mar!$E30&gt;=$J$2257,IF(Mar!$E30&lt;=$L$2257,IF(ISBLANK(Mar!R30),"",Mar!R30),""),"")))</f>
        <v/>
      </c>
      <c r="F1656" s="307" t="str">
        <f>IF(ISBLANK($J$2257),"",IF(ISBLANK($L$2257),"",IF(Mar!$E30&gt;=$J$2257,IF(Mar!$E30&lt;=$L$2257,IF(ISBLANK(Mar!S30),"",Mar!S30),""),"")))</f>
        <v/>
      </c>
      <c r="G1656" s="308" t="str">
        <f t="shared" si="104"/>
        <v/>
      </c>
      <c r="H1656" s="309" t="str">
        <f t="shared" si="105"/>
        <v/>
      </c>
      <c r="I1656" s="310">
        <f>IF(ISBLANK($J$2257),"",IF(ISBLANK($L$2257),"",IF(Mar!$E30&gt;=$J$2257,IF(Mar!$E30&lt;=$L$2257,COUNTIF(Mar!L30:L30,"&gt;=0"),""),"")))</f>
        <v>0</v>
      </c>
      <c r="J1656" s="300"/>
      <c r="K1656" s="300"/>
      <c r="L1656" s="300"/>
      <c r="M1656" s="302"/>
    </row>
    <row r="1657" spans="1:13" ht="9.9499999999999993" hidden="1" customHeight="1" x14ac:dyDescent="0.2">
      <c r="A1657" s="301"/>
      <c r="B1657" s="300"/>
      <c r="C1657" s="305" t="str">
        <f>IF(ISBLANK($J$2257),"",IF(ISBLANK($L$2257),"",IF(Mar!$E31&gt;=$J$2257,IF(Mar!$E31&lt;=$L$2257,IF(ISBLANK(Mar!G31),"",Mar!G31),""),"")))</f>
        <v/>
      </c>
      <c r="D1657" s="305" t="str">
        <f>IF(ISBLANK($J$2257),"",IF(ISBLANK($L$2257),"",IF(Mar!$E31&gt;=$J$2257,IF(Mar!$E31&lt;=$L$2257,IF(ISBLANK(Mar!I31),"",Mar!I31),""),"")))</f>
        <v/>
      </c>
      <c r="E1657" s="305" t="str">
        <f>IF(ISBLANK($J$2257),"",IF(ISBLANK($L$2257),"",IF(Mar!$E31&gt;=$J$2257,IF(Mar!$E31&lt;=$L$2257,IF(ISBLANK(Mar!R31),"",Mar!R31),""),"")))</f>
        <v/>
      </c>
      <c r="F1657" s="307" t="str">
        <f>IF(ISBLANK($J$2257),"",IF(ISBLANK($L$2257),"",IF(Mar!$E31&gt;=$J$2257,IF(Mar!$E31&lt;=$L$2257,IF(ISBLANK(Mar!S31),"",Mar!S31),""),"")))</f>
        <v/>
      </c>
      <c r="G1657" s="308" t="str">
        <f t="shared" si="104"/>
        <v/>
      </c>
      <c r="H1657" s="309" t="str">
        <f t="shared" si="105"/>
        <v/>
      </c>
      <c r="I1657" s="310">
        <f>IF(ISBLANK($J$2257),"",IF(ISBLANK($L$2257),"",IF(Mar!$E31&gt;=$J$2257,IF(Mar!$E31&lt;=$L$2257,COUNTIF(Mar!L31:L31,"&gt;=0"),""),"")))</f>
        <v>0</v>
      </c>
      <c r="J1657" s="300"/>
      <c r="K1657" s="300"/>
      <c r="L1657" s="300"/>
      <c r="M1657" s="302"/>
    </row>
    <row r="1658" spans="1:13" ht="9.9499999999999993" hidden="1" customHeight="1" x14ac:dyDescent="0.2">
      <c r="A1658" s="301"/>
      <c r="B1658" s="300"/>
      <c r="C1658" s="305" t="str">
        <f>IF(ISBLANK($J$2257),"",IF(ISBLANK($L$2257),"",IF(Mar!$E32&gt;=$J$2257,IF(Mar!$E32&lt;=$L$2257,IF(ISBLANK(Mar!G32),"",Mar!G32),""),"")))</f>
        <v/>
      </c>
      <c r="D1658" s="305" t="str">
        <f>IF(ISBLANK($J$2257),"",IF(ISBLANK($L$2257),"",IF(Mar!$E32&gt;=$J$2257,IF(Mar!$E32&lt;=$L$2257,IF(ISBLANK(Mar!I32),"",Mar!I32),""),"")))</f>
        <v/>
      </c>
      <c r="E1658" s="305" t="str">
        <f>IF(ISBLANK($J$2257),"",IF(ISBLANK($L$2257),"",IF(Mar!$E32&gt;=$J$2257,IF(Mar!$E32&lt;=$L$2257,IF(ISBLANK(Mar!R32),"",Mar!R32),""),"")))</f>
        <v/>
      </c>
      <c r="F1658" s="307" t="str">
        <f>IF(ISBLANK($J$2257),"",IF(ISBLANK($L$2257),"",IF(Mar!$E32&gt;=$J$2257,IF(Mar!$E32&lt;=$L$2257,IF(ISBLANK(Mar!S32),"",Mar!S32),""),"")))</f>
        <v/>
      </c>
      <c r="G1658" s="308" t="str">
        <f t="shared" si="104"/>
        <v/>
      </c>
      <c r="H1658" s="309" t="str">
        <f t="shared" si="105"/>
        <v/>
      </c>
      <c r="I1658" s="310">
        <f>IF(ISBLANK($J$2257),"",IF(ISBLANK($L$2257),"",IF(Mar!$E32&gt;=$J$2257,IF(Mar!$E32&lt;=$L$2257,COUNTIF(Mar!L32:L32,"&gt;=0"),""),"")))</f>
        <v>0</v>
      </c>
      <c r="J1658" s="300"/>
      <c r="K1658" s="300"/>
      <c r="L1658" s="300"/>
      <c r="M1658" s="302"/>
    </row>
    <row r="1659" spans="1:13" ht="9.9499999999999993" hidden="1" customHeight="1" x14ac:dyDescent="0.2">
      <c r="A1659" s="301"/>
      <c r="B1659" s="300"/>
      <c r="C1659" s="305" t="str">
        <f>IF(ISBLANK($J$2257),"",IF(ISBLANK($L$2257),"",IF(Mar!$E33&gt;=$J$2257,IF(Mar!$E33&lt;=$L$2257,IF(ISBLANK(Mar!G33),"",Mar!G33),""),"")))</f>
        <v/>
      </c>
      <c r="D1659" s="305" t="str">
        <f>IF(ISBLANK($J$2257),"",IF(ISBLANK($L$2257),"",IF(Mar!$E33&gt;=$J$2257,IF(Mar!$E33&lt;=$L$2257,IF(ISBLANK(Mar!I33),"",Mar!I33),""),"")))</f>
        <v/>
      </c>
      <c r="E1659" s="305" t="str">
        <f>IF(ISBLANK($J$2257),"",IF(ISBLANK($L$2257),"",IF(Mar!$E33&gt;=$J$2257,IF(Mar!$E33&lt;=$L$2257,IF(ISBLANK(Mar!R33),"",Mar!R33),""),"")))</f>
        <v/>
      </c>
      <c r="F1659" s="307" t="str">
        <f>IF(ISBLANK($J$2257),"",IF(ISBLANK($L$2257),"",IF(Mar!$E33&gt;=$J$2257,IF(Mar!$E33&lt;=$L$2257,IF(ISBLANK(Mar!S33),"",Mar!S33),""),"")))</f>
        <v/>
      </c>
      <c r="G1659" s="308" t="str">
        <f t="shared" si="104"/>
        <v/>
      </c>
      <c r="H1659" s="309" t="str">
        <f t="shared" si="105"/>
        <v/>
      </c>
      <c r="I1659" s="310">
        <f>IF(ISBLANK($J$2257),"",IF(ISBLANK($L$2257),"",IF(Mar!$E33&gt;=$J$2257,IF(Mar!$E33&lt;=$L$2257,COUNTIF(Mar!L33:L33,"&gt;=0"),""),"")))</f>
        <v>0</v>
      </c>
      <c r="J1659" s="300"/>
      <c r="K1659" s="300"/>
      <c r="L1659" s="300"/>
      <c r="M1659" s="302"/>
    </row>
    <row r="1660" spans="1:13" ht="9.9499999999999993" hidden="1" customHeight="1" x14ac:dyDescent="0.2">
      <c r="A1660" s="301"/>
      <c r="B1660" s="300"/>
      <c r="C1660" s="305" t="str">
        <f>IF(ISBLANK($J$2257),"",IF(ISBLANK($L$2257),"",IF(Mar!$E34&gt;=$J$2257,IF(Mar!$E34&lt;=$L$2257,IF(ISBLANK(Mar!G34),"",Mar!G34),""),"")))</f>
        <v/>
      </c>
      <c r="D1660" s="305" t="str">
        <f>IF(ISBLANK($J$2257),"",IF(ISBLANK($L$2257),"",IF(Mar!$E34&gt;=$J$2257,IF(Mar!$E34&lt;=$L$2257,IF(ISBLANK(Mar!I34),"",Mar!I34),""),"")))</f>
        <v/>
      </c>
      <c r="E1660" s="305" t="str">
        <f>IF(ISBLANK($J$2257),"",IF(ISBLANK($L$2257),"",IF(Mar!$E34&gt;=$J$2257,IF(Mar!$E34&lt;=$L$2257,IF(ISBLANK(Mar!R34),"",Mar!R34),""),"")))</f>
        <v/>
      </c>
      <c r="F1660" s="307" t="str">
        <f>IF(ISBLANK($J$2257),"",IF(ISBLANK($L$2257),"",IF(Mar!$E34&gt;=$J$2257,IF(Mar!$E34&lt;=$L$2257,IF(ISBLANK(Mar!S34),"",Mar!S34),""),"")))</f>
        <v/>
      </c>
      <c r="G1660" s="308" t="str">
        <f t="shared" si="104"/>
        <v/>
      </c>
      <c r="H1660" s="309" t="str">
        <f t="shared" si="105"/>
        <v/>
      </c>
      <c r="I1660" s="310">
        <f>IF(ISBLANK($J$2257),"",IF(ISBLANK($L$2257),"",IF(Mar!$E34&gt;=$J$2257,IF(Mar!$E34&lt;=$L$2257,COUNTIF(Mar!L34:L34,"&gt;=0"),""),"")))</f>
        <v>0</v>
      </c>
      <c r="J1660" s="300"/>
      <c r="K1660" s="300"/>
      <c r="L1660" s="300"/>
      <c r="M1660" s="302"/>
    </row>
    <row r="1661" spans="1:13" ht="9.9499999999999993" hidden="1" customHeight="1" x14ac:dyDescent="0.2">
      <c r="A1661" s="301"/>
      <c r="B1661" s="300"/>
      <c r="C1661" s="305" t="str">
        <f>IF(ISBLANK($J$2257),"",IF(ISBLANK($L$2257),"",IF(Mar!$E35&gt;=$J$2257,IF(Mar!$E35&lt;=$L$2257,IF(ISBLANK(Mar!G35),"",Mar!G35),""),"")))</f>
        <v/>
      </c>
      <c r="D1661" s="305" t="str">
        <f>IF(ISBLANK($J$2257),"",IF(ISBLANK($L$2257),"",IF(Mar!$E35&gt;=$J$2257,IF(Mar!$E35&lt;=$L$2257,IF(ISBLANK(Mar!I35),"",Mar!I35),""),"")))</f>
        <v/>
      </c>
      <c r="E1661" s="305" t="str">
        <f>IF(ISBLANK($J$2257),"",IF(ISBLANK($L$2257),"",IF(Mar!$E35&gt;=$J$2257,IF(Mar!$E35&lt;=$L$2257,IF(ISBLANK(Mar!R35),"",Mar!R35),""),"")))</f>
        <v/>
      </c>
      <c r="F1661" s="307" t="str">
        <f>IF(ISBLANK($J$2257),"",IF(ISBLANK($L$2257),"",IF(Mar!$E35&gt;=$J$2257,IF(Mar!$E35&lt;=$L$2257,IF(ISBLANK(Mar!S35),"",Mar!S35),""),"")))</f>
        <v/>
      </c>
      <c r="G1661" s="308" t="str">
        <f t="shared" si="104"/>
        <v/>
      </c>
      <c r="H1661" s="309" t="str">
        <f t="shared" si="105"/>
        <v/>
      </c>
      <c r="I1661" s="310">
        <f>IF(ISBLANK($J$2257),"",IF(ISBLANK($L$2257),"",IF(Mar!$E35&gt;=$J$2257,IF(Mar!$E35&lt;=$L$2257,COUNTIF(Mar!L35:L35,"&gt;=0"),""),"")))</f>
        <v>0</v>
      </c>
      <c r="J1661" s="300"/>
      <c r="K1661" s="300"/>
      <c r="L1661" s="300"/>
      <c r="M1661" s="302"/>
    </row>
    <row r="1662" spans="1:13" ht="9.9499999999999993" hidden="1" customHeight="1" x14ac:dyDescent="0.2">
      <c r="A1662" s="301"/>
      <c r="B1662" s="300"/>
      <c r="C1662" s="305" t="str">
        <f>IF(ISBLANK($J$2257),"",IF(ISBLANK($L$2257),"",IF(Mar!$E36&gt;=$J$2257,IF(Mar!$E36&lt;=$L$2257,IF(ISBLANK(Mar!G36),"",Mar!G36),""),"")))</f>
        <v/>
      </c>
      <c r="D1662" s="305" t="str">
        <f>IF(ISBLANK($J$2257),"",IF(ISBLANK($L$2257),"",IF(Mar!$E36&gt;=$J$2257,IF(Mar!$E36&lt;=$L$2257,IF(ISBLANK(Mar!I36),"",Mar!I36),""),"")))</f>
        <v/>
      </c>
      <c r="E1662" s="305" t="str">
        <f>IF(ISBLANK($J$2257),"",IF(ISBLANK($L$2257),"",IF(Mar!$E36&gt;=$J$2257,IF(Mar!$E36&lt;=$L$2257,IF(ISBLANK(Mar!R36),"",Mar!R36),""),"")))</f>
        <v/>
      </c>
      <c r="F1662" s="307" t="str">
        <f>IF(ISBLANK($J$2257),"",IF(ISBLANK($L$2257),"",IF(Mar!$E36&gt;=$J$2257,IF(Mar!$E36&lt;=$L$2257,IF(ISBLANK(Mar!S36),"",Mar!S36),""),"")))</f>
        <v/>
      </c>
      <c r="G1662" s="308" t="str">
        <f t="shared" si="104"/>
        <v/>
      </c>
      <c r="H1662" s="309" t="str">
        <f t="shared" si="105"/>
        <v/>
      </c>
      <c r="I1662" s="310">
        <f>IF(ISBLANK($J$2257),"",IF(ISBLANK($L$2257),"",IF(Mar!$E36&gt;=$J$2257,IF(Mar!$E36&lt;=$L$2257,COUNTIF(Mar!L36:L36,"&gt;=0"),""),"")))</f>
        <v>0</v>
      </c>
      <c r="J1662" s="300"/>
      <c r="K1662" s="300"/>
      <c r="L1662" s="300"/>
      <c r="M1662" s="302"/>
    </row>
    <row r="1663" spans="1:13" ht="9.9499999999999993" hidden="1" customHeight="1" x14ac:dyDescent="0.2">
      <c r="A1663" s="301"/>
      <c r="B1663" s="300"/>
      <c r="C1663" s="305" t="str">
        <f>IF(ISBLANK($J$2257),"",IF(ISBLANK($L$2257),"",IF(Mar!$E37&gt;=$J$2257,IF(Mar!$E37&lt;=$L$2257,IF(ISBLANK(Mar!G37),"",Mar!G37),""),"")))</f>
        <v/>
      </c>
      <c r="D1663" s="305" t="str">
        <f>IF(ISBLANK($J$2257),"",IF(ISBLANK($L$2257),"",IF(Mar!$E37&gt;=$J$2257,IF(Mar!$E37&lt;=$L$2257,IF(ISBLANK(Mar!I37),"",Mar!I37),""),"")))</f>
        <v/>
      </c>
      <c r="E1663" s="305" t="str">
        <f>IF(ISBLANK($J$2257),"",IF(ISBLANK($L$2257),"",IF(Mar!$E37&gt;=$J$2257,IF(Mar!$E37&lt;=$L$2257,IF(ISBLANK(Mar!R37),"",Mar!R37),""),"")))</f>
        <v/>
      </c>
      <c r="F1663" s="307" t="str">
        <f>IF(ISBLANK($J$2257),"",IF(ISBLANK($L$2257),"",IF(Mar!$E37&gt;=$J$2257,IF(Mar!$E37&lt;=$L$2257,IF(ISBLANK(Mar!S37),"",Mar!S37),""),"")))</f>
        <v/>
      </c>
      <c r="G1663" s="308" t="str">
        <f t="shared" si="104"/>
        <v/>
      </c>
      <c r="H1663" s="309" t="str">
        <f t="shared" si="105"/>
        <v/>
      </c>
      <c r="I1663" s="310">
        <f>IF(ISBLANK($J$2257),"",IF(ISBLANK($L$2257),"",IF(Mar!$E37&gt;=$J$2257,IF(Mar!$E37&lt;=$L$2257,COUNTIF(Mar!L37:L37,"&gt;=0"),""),"")))</f>
        <v>0</v>
      </c>
      <c r="J1663" s="300"/>
      <c r="K1663" s="300"/>
      <c r="L1663" s="300"/>
      <c r="M1663" s="302"/>
    </row>
    <row r="1664" spans="1:13" ht="9.9499999999999993" hidden="1" customHeight="1" x14ac:dyDescent="0.2">
      <c r="A1664" s="301"/>
      <c r="B1664" s="300"/>
      <c r="C1664" s="305" t="str">
        <f>IF(ISBLANK($J$2257),"",IF(ISBLANK($L$2257),"",IF(Mar!$E38&gt;=$J$2257,IF(Mar!$E38&lt;=$L$2257,IF(ISBLANK(Mar!G38),"",Mar!G38),""),"")))</f>
        <v/>
      </c>
      <c r="D1664" s="305" t="str">
        <f>IF(ISBLANK($J$2257),"",IF(ISBLANK($L$2257),"",IF(Mar!$E38&gt;=$J$2257,IF(Mar!$E38&lt;=$L$2257,IF(ISBLANK(Mar!I38),"",Mar!I38),""),"")))</f>
        <v/>
      </c>
      <c r="E1664" s="305" t="str">
        <f>IF(ISBLANK($J$2257),"",IF(ISBLANK($L$2257),"",IF(Mar!$E38&gt;=$J$2257,IF(Mar!$E38&lt;=$L$2257,IF(ISBLANK(Mar!R38),"",Mar!R38),""),"")))</f>
        <v/>
      </c>
      <c r="F1664" s="307" t="str">
        <f>IF(ISBLANK($J$2257),"",IF(ISBLANK($L$2257),"",IF(Mar!$E38&gt;=$J$2257,IF(Mar!$E38&lt;=$L$2257,IF(ISBLANK(Mar!S38),"",Mar!S38),""),"")))</f>
        <v/>
      </c>
      <c r="G1664" s="308" t="str">
        <f t="shared" si="104"/>
        <v/>
      </c>
      <c r="H1664" s="309" t="str">
        <f t="shared" si="105"/>
        <v/>
      </c>
      <c r="I1664" s="310">
        <f>IF(ISBLANK($J$2257),"",IF(ISBLANK($L$2257),"",IF(Mar!$E38&gt;=$J$2257,IF(Mar!$E38&lt;=$L$2257,COUNTIF(Mar!L38:L38,"&gt;=0"),""),"")))</f>
        <v>0</v>
      </c>
      <c r="J1664" s="300"/>
      <c r="K1664" s="300"/>
      <c r="L1664" s="300"/>
      <c r="M1664" s="302"/>
    </row>
    <row r="1665" spans="1:13" ht="9.9499999999999993" hidden="1" customHeight="1" x14ac:dyDescent="0.2">
      <c r="A1665" s="301"/>
      <c r="B1665" s="300"/>
      <c r="C1665" s="305" t="str">
        <f>IF(ISBLANK($J$2257),"",IF(ISBLANK($L$2257),"",IF(Mar!$E39&gt;=$J$2257,IF(Mar!$E39&lt;=$L$2257,IF(ISBLANK(Mar!G39),"",Mar!G39),""),"")))</f>
        <v/>
      </c>
      <c r="D1665" s="305" t="str">
        <f>IF(ISBLANK($J$2257),"",IF(ISBLANK($L$2257),"",IF(Mar!$E39&gt;=$J$2257,IF(Mar!$E39&lt;=$L$2257,IF(ISBLANK(Mar!I39),"",Mar!I39),""),"")))</f>
        <v/>
      </c>
      <c r="E1665" s="305" t="str">
        <f>IF(ISBLANK($J$2257),"",IF(ISBLANK($L$2257),"",IF(Mar!$E39&gt;=$J$2257,IF(Mar!$E39&lt;=$L$2257,IF(ISBLANK(Mar!R39),"",Mar!R39),""),"")))</f>
        <v/>
      </c>
      <c r="F1665" s="307" t="str">
        <f>IF(ISBLANK($J$2257),"",IF(ISBLANK($L$2257),"",IF(Mar!$E39&gt;=$J$2257,IF(Mar!$E39&lt;=$L$2257,IF(ISBLANK(Mar!S39),"",Mar!S39),""),"")))</f>
        <v/>
      </c>
      <c r="G1665" s="308" t="str">
        <f t="shared" si="104"/>
        <v/>
      </c>
      <c r="H1665" s="309" t="str">
        <f t="shared" si="105"/>
        <v/>
      </c>
      <c r="I1665" s="310">
        <f>IF(ISBLANK($J$2257),"",IF(ISBLANK($L$2257),"",IF(Mar!$E39&gt;=$J$2257,IF(Mar!$E39&lt;=$L$2257,COUNTIF(Mar!L39:L39,"&gt;=0"),""),"")))</f>
        <v>0</v>
      </c>
      <c r="J1665" s="300"/>
      <c r="K1665" s="300"/>
      <c r="L1665" s="300"/>
      <c r="M1665" s="302"/>
    </row>
    <row r="1666" spans="1:13" ht="9.9499999999999993" hidden="1" customHeight="1" x14ac:dyDescent="0.2">
      <c r="A1666" s="301"/>
      <c r="B1666" s="300" t="s">
        <v>343</v>
      </c>
      <c r="C1666" s="305" t="str">
        <f>IF(ISBLANK($J$2257),"",IF(ISBLANK($L$2257),"",IF(Mar!$E43&gt;=$J$2257,IF(Mar!$E43&lt;=$L$2257,IF(ISBLANK(Mar!G43),"",Mar!G43),""),"")))</f>
        <v/>
      </c>
      <c r="D1666" s="305"/>
      <c r="E1666" s="305" t="str">
        <f>IF(ISBLANK($J$2257),"",IF(ISBLANK($L$2257),"",IF(Mar!$E43&gt;=$J$2257,IF(Mar!$E43&lt;=$L$2257,IF(ISBLANK(Mar!R43),"",Mar!R43),""),"")))</f>
        <v/>
      </c>
      <c r="F1666" s="307" t="str">
        <f>IF(ISBLANK($J$2257),"",IF(ISBLANK($L$2257),"",IF(Mar!$E43&gt;=$J$2257,IF(Mar!$E43&lt;=$L$2257,IF(ISBLANK(Mar!S43),"",Mar!S43),""),"")))</f>
        <v/>
      </c>
      <c r="G1666" s="308" t="str">
        <f>IF(ISNUMBER(F1666),IF(F1666=0,"",IF(E1666=0,"",F1666/E1666)),"")</f>
        <v/>
      </c>
      <c r="H1666" s="309" t="str">
        <f>IF(ISNUMBER(G1666),IF(G1666=0,"",IF(F1666=0,"",E1666/F1666/24)),"")</f>
        <v/>
      </c>
      <c r="I1666" s="310" t="str">
        <f>IF(ISBLANK($J$2257),"",IF(ISBLANK($L$2257),"",IF(Mar!$E43&gt;=$J$2257,IF(Mar!$E43&lt;=$L$2257,COUNTIF(Mar!L43:L43,"&gt;=0"),""),"")))</f>
        <v/>
      </c>
      <c r="J1666" s="300"/>
      <c r="K1666" s="300"/>
      <c r="L1666" s="300"/>
      <c r="M1666" s="302"/>
    </row>
    <row r="1667" spans="1:13" ht="9.9499999999999993" hidden="1" customHeight="1" x14ac:dyDescent="0.2">
      <c r="A1667" s="301"/>
      <c r="B1667" s="300"/>
      <c r="C1667" s="305" t="str">
        <f>IF(ISBLANK($J$2257),"",IF(ISBLANK($L$2257),"",IF(Mar!$E44&gt;=$J$2257,IF(Mar!$E44&lt;=$L$2257,IF(ISBLANK(Mar!G44),"",Mar!G44),""),"")))</f>
        <v/>
      </c>
      <c r="D1667" s="305"/>
      <c r="E1667" s="305" t="str">
        <f>IF(ISBLANK($J$2257),"",IF(ISBLANK($L$2257),"",IF(Mar!$E44&gt;=$J$2257,IF(Mar!$E44&lt;=$L$2257,IF(ISBLANK(Mar!R44),"",Mar!R44),""),"")))</f>
        <v/>
      </c>
      <c r="F1667" s="307" t="str">
        <f>IF(ISBLANK($J$2257),"",IF(ISBLANK($L$2257),"",IF(Mar!$E44&gt;=$J$2257,IF(Mar!$E44&lt;=$L$2257,IF(ISBLANK(Mar!S44),"",Mar!S44),""),"")))</f>
        <v/>
      </c>
      <c r="G1667" s="308" t="str">
        <f t="shared" ref="G1667:G1696" si="106">IF(ISNUMBER(F1667),IF(F1667=0,"",IF(E1667=0,"",F1667/E1667)),"")</f>
        <v/>
      </c>
      <c r="H1667" s="309" t="str">
        <f t="shared" ref="H1667:H1696" si="107">IF(ISNUMBER(G1667),IF(G1667=0,"",IF(F1667=0,"",E1667/F1667/24)),"")</f>
        <v/>
      </c>
      <c r="I1667" s="310" t="str">
        <f>IF(ISBLANK($J$2257),"",IF(ISBLANK($L$2257),"",IF(Mar!$E44&gt;=$J$2257,IF(Mar!$E44&lt;=$L$2257,COUNTIF(Mar!L44:L44,"&gt;=0"),""),"")))</f>
        <v/>
      </c>
      <c r="J1667" s="300"/>
      <c r="K1667" s="300"/>
      <c r="L1667" s="300"/>
      <c r="M1667" s="302"/>
    </row>
    <row r="1668" spans="1:13" ht="9.9499999999999993" hidden="1" customHeight="1" x14ac:dyDescent="0.2">
      <c r="A1668" s="301"/>
      <c r="B1668" s="300"/>
      <c r="C1668" s="305" t="str">
        <f>IF(ISBLANK($J$2257),"",IF(ISBLANK($L$2257),"",IF(Mar!$E45&gt;=$J$2257,IF(Mar!$E45&lt;=$L$2257,IF(ISBLANK(Mar!G45),"",Mar!G45),""),"")))</f>
        <v/>
      </c>
      <c r="D1668" s="305"/>
      <c r="E1668" s="305" t="str">
        <f>IF(ISBLANK($J$2257),"",IF(ISBLANK($L$2257),"",IF(Mar!$E45&gt;=$J$2257,IF(Mar!$E45&lt;=$L$2257,IF(ISBLANK(Mar!R45),"",Mar!R45),""),"")))</f>
        <v/>
      </c>
      <c r="F1668" s="307" t="str">
        <f>IF(ISBLANK($J$2257),"",IF(ISBLANK($L$2257),"",IF(Mar!$E45&gt;=$J$2257,IF(Mar!$E45&lt;=$L$2257,IF(ISBLANK(Mar!S45),"",Mar!S45),""),"")))</f>
        <v/>
      </c>
      <c r="G1668" s="308" t="str">
        <f t="shared" si="106"/>
        <v/>
      </c>
      <c r="H1668" s="309" t="str">
        <f t="shared" si="107"/>
        <v/>
      </c>
      <c r="I1668" s="310" t="str">
        <f>IF(ISBLANK($J$2257),"",IF(ISBLANK($L$2257),"",IF(Mar!$E45&gt;=$J$2257,IF(Mar!$E45&lt;=$L$2257,COUNTIF(Mar!L45:L45,"&gt;=0"),""),"")))</f>
        <v/>
      </c>
      <c r="J1668" s="300"/>
      <c r="K1668" s="300"/>
      <c r="L1668" s="300"/>
      <c r="M1668" s="302"/>
    </row>
    <row r="1669" spans="1:13" ht="9.9499999999999993" hidden="1" customHeight="1" x14ac:dyDescent="0.2">
      <c r="A1669" s="301"/>
      <c r="B1669" s="300"/>
      <c r="C1669" s="305" t="str">
        <f>IF(ISBLANK($J$2257),"",IF(ISBLANK($L$2257),"",IF(Mar!$E46&gt;=$J$2257,IF(Mar!$E46&lt;=$L$2257,IF(ISBLANK(Mar!G46),"",Mar!G46),""),"")))</f>
        <v/>
      </c>
      <c r="D1669" s="305"/>
      <c r="E1669" s="305" t="str">
        <f>IF(ISBLANK($J$2257),"",IF(ISBLANK($L$2257),"",IF(Mar!$E46&gt;=$J$2257,IF(Mar!$E46&lt;=$L$2257,IF(ISBLANK(Mar!R46),"",Mar!R46),""),"")))</f>
        <v/>
      </c>
      <c r="F1669" s="307" t="str">
        <f>IF(ISBLANK($J$2257),"",IF(ISBLANK($L$2257),"",IF(Mar!$E46&gt;=$J$2257,IF(Mar!$E46&lt;=$L$2257,IF(ISBLANK(Mar!S46),"",Mar!S46),""),"")))</f>
        <v/>
      </c>
      <c r="G1669" s="308" t="str">
        <f t="shared" si="106"/>
        <v/>
      </c>
      <c r="H1669" s="309" t="str">
        <f t="shared" si="107"/>
        <v/>
      </c>
      <c r="I1669" s="310" t="str">
        <f>IF(ISBLANK($J$2257),"",IF(ISBLANK($L$2257),"",IF(Mar!$E46&gt;=$J$2257,IF(Mar!$E46&lt;=$L$2257,COUNTIF(Mar!L46:L46,"&gt;=0"),""),"")))</f>
        <v/>
      </c>
      <c r="J1669" s="300"/>
      <c r="K1669" s="300"/>
      <c r="L1669" s="300"/>
      <c r="M1669" s="302"/>
    </row>
    <row r="1670" spans="1:13" ht="9.9499999999999993" hidden="1" customHeight="1" x14ac:dyDescent="0.2">
      <c r="A1670" s="301"/>
      <c r="B1670" s="300"/>
      <c r="C1670" s="305" t="str">
        <f>IF(ISBLANK($J$2257),"",IF(ISBLANK($L$2257),"",IF(Mar!$E47&gt;=$J$2257,IF(Mar!$E47&lt;=$L$2257,IF(ISBLANK(Mar!G47),"",Mar!G47),""),"")))</f>
        <v/>
      </c>
      <c r="D1670" s="305"/>
      <c r="E1670" s="305" t="str">
        <f>IF(ISBLANK($J$2257),"",IF(ISBLANK($L$2257),"",IF(Mar!$E47&gt;=$J$2257,IF(Mar!$E47&lt;=$L$2257,IF(ISBLANK(Mar!R47),"",Mar!R47),""),"")))</f>
        <v/>
      </c>
      <c r="F1670" s="307" t="str">
        <f>IF(ISBLANK($J$2257),"",IF(ISBLANK($L$2257),"",IF(Mar!$E47&gt;=$J$2257,IF(Mar!$E47&lt;=$L$2257,IF(ISBLANK(Mar!S47),"",Mar!S47),""),"")))</f>
        <v/>
      </c>
      <c r="G1670" s="308" t="str">
        <f t="shared" si="106"/>
        <v/>
      </c>
      <c r="H1670" s="309" t="str">
        <f t="shared" si="107"/>
        <v/>
      </c>
      <c r="I1670" s="310" t="str">
        <f>IF(ISBLANK($J$2257),"",IF(ISBLANK($L$2257),"",IF(Mar!$E47&gt;=$J$2257,IF(Mar!$E47&lt;=$L$2257,COUNTIF(Mar!L47:L47,"&gt;=0"),""),"")))</f>
        <v/>
      </c>
      <c r="J1670" s="300"/>
      <c r="K1670" s="300"/>
      <c r="L1670" s="300"/>
      <c r="M1670" s="302"/>
    </row>
    <row r="1671" spans="1:13" ht="9.9499999999999993" hidden="1" customHeight="1" x14ac:dyDescent="0.2">
      <c r="A1671" s="301"/>
      <c r="B1671" s="300"/>
      <c r="C1671" s="305" t="str">
        <f>IF(ISBLANK($J$2257),"",IF(ISBLANK($L$2257),"",IF(Mar!$E48&gt;=$J$2257,IF(Mar!$E48&lt;=$L$2257,IF(ISBLANK(Mar!G48),"",Mar!G48),""),"")))</f>
        <v/>
      </c>
      <c r="D1671" s="305"/>
      <c r="E1671" s="305" t="str">
        <f>IF(ISBLANK($J$2257),"",IF(ISBLANK($L$2257),"",IF(Mar!$E48&gt;=$J$2257,IF(Mar!$E48&lt;=$L$2257,IF(ISBLANK(Mar!R48),"",Mar!R48),""),"")))</f>
        <v/>
      </c>
      <c r="F1671" s="307" t="str">
        <f>IF(ISBLANK($J$2257),"",IF(ISBLANK($L$2257),"",IF(Mar!$E48&gt;=$J$2257,IF(Mar!$E48&lt;=$L$2257,IF(ISBLANK(Mar!S48),"",Mar!S48),""),"")))</f>
        <v/>
      </c>
      <c r="G1671" s="308" t="str">
        <f t="shared" si="106"/>
        <v/>
      </c>
      <c r="H1671" s="309" t="str">
        <f t="shared" si="107"/>
        <v/>
      </c>
      <c r="I1671" s="310" t="str">
        <f>IF(ISBLANK($J$2257),"",IF(ISBLANK($L$2257),"",IF(Mar!$E48&gt;=$J$2257,IF(Mar!$E48&lt;=$L$2257,COUNTIF(Mar!L48:L48,"&gt;=0"),""),"")))</f>
        <v/>
      </c>
      <c r="J1671" s="300"/>
      <c r="K1671" s="300"/>
      <c r="L1671" s="300"/>
      <c r="M1671" s="302"/>
    </row>
    <row r="1672" spans="1:13" ht="9.9499999999999993" hidden="1" customHeight="1" x14ac:dyDescent="0.2">
      <c r="A1672" s="301"/>
      <c r="B1672" s="300"/>
      <c r="C1672" s="305" t="str">
        <f>IF(ISBLANK($J$2257),"",IF(ISBLANK($L$2257),"",IF(Mar!$E49&gt;=$J$2257,IF(Mar!$E49&lt;=$L$2257,IF(ISBLANK(Mar!G49),"",Mar!G49),""),"")))</f>
        <v/>
      </c>
      <c r="D1672" s="305"/>
      <c r="E1672" s="305" t="str">
        <f>IF(ISBLANK($J$2257),"",IF(ISBLANK($L$2257),"",IF(Mar!$E49&gt;=$J$2257,IF(Mar!$E49&lt;=$L$2257,IF(ISBLANK(Mar!R49),"",Mar!R49),""),"")))</f>
        <v/>
      </c>
      <c r="F1672" s="307" t="str">
        <f>IF(ISBLANK($J$2257),"",IF(ISBLANK($L$2257),"",IF(Mar!$E49&gt;=$J$2257,IF(Mar!$E49&lt;=$L$2257,IF(ISBLANK(Mar!S49),"",Mar!S49),""),"")))</f>
        <v/>
      </c>
      <c r="G1672" s="308" t="str">
        <f t="shared" si="106"/>
        <v/>
      </c>
      <c r="H1672" s="309" t="str">
        <f t="shared" si="107"/>
        <v/>
      </c>
      <c r="I1672" s="310" t="str">
        <f>IF(ISBLANK($J$2257),"",IF(ISBLANK($L$2257),"",IF(Mar!$E49&gt;=$J$2257,IF(Mar!$E49&lt;=$L$2257,COUNTIF(Mar!L49:L49,"&gt;=0"),""),"")))</f>
        <v/>
      </c>
      <c r="J1672" s="300"/>
      <c r="K1672" s="300"/>
      <c r="L1672" s="300"/>
      <c r="M1672" s="302"/>
    </row>
    <row r="1673" spans="1:13" ht="9.9499999999999993" hidden="1" customHeight="1" x14ac:dyDescent="0.2">
      <c r="A1673" s="301"/>
      <c r="B1673" s="300"/>
      <c r="C1673" s="305" t="str">
        <f>IF(ISBLANK($J$2257),"",IF(ISBLANK($L$2257),"",IF(Mar!$E50&gt;=$J$2257,IF(Mar!$E50&lt;=$L$2257,IF(ISBLANK(Mar!G50),"",Mar!G50),""),"")))</f>
        <v/>
      </c>
      <c r="D1673" s="305"/>
      <c r="E1673" s="305" t="str">
        <f>IF(ISBLANK($J$2257),"",IF(ISBLANK($L$2257),"",IF(Mar!$E50&gt;=$J$2257,IF(Mar!$E50&lt;=$L$2257,IF(ISBLANK(Mar!R50),"",Mar!R50),""),"")))</f>
        <v/>
      </c>
      <c r="F1673" s="307" t="str">
        <f>IF(ISBLANK($J$2257),"",IF(ISBLANK($L$2257),"",IF(Mar!$E50&gt;=$J$2257,IF(Mar!$E50&lt;=$L$2257,IF(ISBLANK(Mar!S50),"",Mar!S50),""),"")))</f>
        <v/>
      </c>
      <c r="G1673" s="308" t="str">
        <f t="shared" si="106"/>
        <v/>
      </c>
      <c r="H1673" s="309" t="str">
        <f t="shared" si="107"/>
        <v/>
      </c>
      <c r="I1673" s="310" t="str">
        <f>IF(ISBLANK($J$2257),"",IF(ISBLANK($L$2257),"",IF(Mar!$E50&gt;=$J$2257,IF(Mar!$E50&lt;=$L$2257,COUNTIF(Mar!L50:L50,"&gt;=0"),""),"")))</f>
        <v/>
      </c>
      <c r="J1673" s="300"/>
      <c r="K1673" s="300"/>
      <c r="L1673" s="300"/>
      <c r="M1673" s="302"/>
    </row>
    <row r="1674" spans="1:13" ht="9.9499999999999993" hidden="1" customHeight="1" x14ac:dyDescent="0.2">
      <c r="A1674" s="301"/>
      <c r="B1674" s="300"/>
      <c r="C1674" s="305" t="str">
        <f>IF(ISBLANK($J$2257),"",IF(ISBLANK($L$2257),"",IF(Mar!$E51&gt;=$J$2257,IF(Mar!$E51&lt;=$L$2257,IF(ISBLANK(Mar!G51),"",Mar!G51),""),"")))</f>
        <v/>
      </c>
      <c r="D1674" s="305"/>
      <c r="E1674" s="305" t="str">
        <f>IF(ISBLANK($J$2257),"",IF(ISBLANK($L$2257),"",IF(Mar!$E51&gt;=$J$2257,IF(Mar!$E51&lt;=$L$2257,IF(ISBLANK(Mar!R51),"",Mar!R51),""),"")))</f>
        <v/>
      </c>
      <c r="F1674" s="307" t="str">
        <f>IF(ISBLANK($J$2257),"",IF(ISBLANK($L$2257),"",IF(Mar!$E51&gt;=$J$2257,IF(Mar!$E51&lt;=$L$2257,IF(ISBLANK(Mar!S51),"",Mar!S51),""),"")))</f>
        <v/>
      </c>
      <c r="G1674" s="308" t="str">
        <f t="shared" si="106"/>
        <v/>
      </c>
      <c r="H1674" s="309" t="str">
        <f t="shared" si="107"/>
        <v/>
      </c>
      <c r="I1674" s="310" t="str">
        <f>IF(ISBLANK($J$2257),"",IF(ISBLANK($L$2257),"",IF(Mar!$E51&gt;=$J$2257,IF(Mar!$E51&lt;=$L$2257,COUNTIF(Mar!L51:L51,"&gt;=0"),""),"")))</f>
        <v/>
      </c>
      <c r="J1674" s="300"/>
      <c r="K1674" s="300"/>
      <c r="L1674" s="300"/>
      <c r="M1674" s="302"/>
    </row>
    <row r="1675" spans="1:13" ht="9.9499999999999993" hidden="1" customHeight="1" x14ac:dyDescent="0.2">
      <c r="A1675" s="301"/>
      <c r="B1675" s="300"/>
      <c r="C1675" s="305" t="str">
        <f>IF(ISBLANK($J$2257),"",IF(ISBLANK($L$2257),"",IF(Mar!$E52&gt;=$J$2257,IF(Mar!$E52&lt;=$L$2257,IF(ISBLANK(Mar!G52),"",Mar!G52),""),"")))</f>
        <v/>
      </c>
      <c r="D1675" s="305"/>
      <c r="E1675" s="305" t="str">
        <f>IF(ISBLANK($J$2257),"",IF(ISBLANK($L$2257),"",IF(Mar!$E52&gt;=$J$2257,IF(Mar!$E52&lt;=$L$2257,IF(ISBLANK(Mar!R52),"",Mar!R52),""),"")))</f>
        <v/>
      </c>
      <c r="F1675" s="307" t="str">
        <f>IF(ISBLANK($J$2257),"",IF(ISBLANK($L$2257),"",IF(Mar!$E52&gt;=$J$2257,IF(Mar!$E52&lt;=$L$2257,IF(ISBLANK(Mar!S52),"",Mar!S52),""),"")))</f>
        <v/>
      </c>
      <c r="G1675" s="308" t="str">
        <f t="shared" si="106"/>
        <v/>
      </c>
      <c r="H1675" s="309" t="str">
        <f t="shared" si="107"/>
        <v/>
      </c>
      <c r="I1675" s="310" t="str">
        <f>IF(ISBLANK($J$2257),"",IF(ISBLANK($L$2257),"",IF(Mar!$E52&gt;=$J$2257,IF(Mar!$E52&lt;=$L$2257,COUNTIF(Mar!L52:L52,"&gt;=0"),""),"")))</f>
        <v/>
      </c>
      <c r="J1675" s="300"/>
      <c r="K1675" s="300"/>
      <c r="L1675" s="300"/>
      <c r="M1675" s="302"/>
    </row>
    <row r="1676" spans="1:13" ht="9.9499999999999993" hidden="1" customHeight="1" x14ac:dyDescent="0.2">
      <c r="A1676" s="301"/>
      <c r="B1676" s="300"/>
      <c r="C1676" s="305" t="str">
        <f>IF(ISBLANK($J$2257),"",IF(ISBLANK($L$2257),"",IF(Mar!$E53&gt;=$J$2257,IF(Mar!$E53&lt;=$L$2257,IF(ISBLANK(Mar!G53),"",Mar!G53),""),"")))</f>
        <v/>
      </c>
      <c r="D1676" s="305"/>
      <c r="E1676" s="305" t="str">
        <f>IF(ISBLANK($J$2257),"",IF(ISBLANK($L$2257),"",IF(Mar!$E53&gt;=$J$2257,IF(Mar!$E53&lt;=$L$2257,IF(ISBLANK(Mar!R53),"",Mar!R53),""),"")))</f>
        <v/>
      </c>
      <c r="F1676" s="307" t="str">
        <f>IF(ISBLANK($J$2257),"",IF(ISBLANK($L$2257),"",IF(Mar!$E53&gt;=$J$2257,IF(Mar!$E53&lt;=$L$2257,IF(ISBLANK(Mar!S53),"",Mar!S53),""),"")))</f>
        <v/>
      </c>
      <c r="G1676" s="308" t="str">
        <f t="shared" si="106"/>
        <v/>
      </c>
      <c r="H1676" s="309" t="str">
        <f t="shared" si="107"/>
        <v/>
      </c>
      <c r="I1676" s="310" t="str">
        <f>IF(ISBLANK($J$2257),"",IF(ISBLANK($L$2257),"",IF(Mar!$E53&gt;=$J$2257,IF(Mar!$E53&lt;=$L$2257,COUNTIF(Mar!L53:L53,"&gt;=0"),""),"")))</f>
        <v/>
      </c>
      <c r="J1676" s="300"/>
      <c r="K1676" s="300"/>
      <c r="L1676" s="300"/>
      <c r="M1676" s="302"/>
    </row>
    <row r="1677" spans="1:13" ht="9.9499999999999993" hidden="1" customHeight="1" x14ac:dyDescent="0.2">
      <c r="A1677" s="301"/>
      <c r="B1677" s="300"/>
      <c r="C1677" s="305" t="str">
        <f>IF(ISBLANK($J$2257),"",IF(ISBLANK($L$2257),"",IF(Mar!$E54&gt;=$J$2257,IF(Mar!$E54&lt;=$L$2257,IF(ISBLANK(Mar!G54),"",Mar!G54),""),"")))</f>
        <v/>
      </c>
      <c r="D1677" s="305"/>
      <c r="E1677" s="305" t="str">
        <f>IF(ISBLANK($J$2257),"",IF(ISBLANK($L$2257),"",IF(Mar!$E54&gt;=$J$2257,IF(Mar!$E54&lt;=$L$2257,IF(ISBLANK(Mar!R54),"",Mar!R54),""),"")))</f>
        <v/>
      </c>
      <c r="F1677" s="307" t="str">
        <f>IF(ISBLANK($J$2257),"",IF(ISBLANK($L$2257),"",IF(Mar!$E54&gt;=$J$2257,IF(Mar!$E54&lt;=$L$2257,IF(ISBLANK(Mar!S54),"",Mar!S54),""),"")))</f>
        <v/>
      </c>
      <c r="G1677" s="308" t="str">
        <f t="shared" si="106"/>
        <v/>
      </c>
      <c r="H1677" s="309" t="str">
        <f t="shared" si="107"/>
        <v/>
      </c>
      <c r="I1677" s="310" t="str">
        <f>IF(ISBLANK($J$2257),"",IF(ISBLANK($L$2257),"",IF(Mar!$E54&gt;=$J$2257,IF(Mar!$E54&lt;=$L$2257,COUNTIF(Mar!L54:L54,"&gt;=0"),""),"")))</f>
        <v/>
      </c>
      <c r="J1677" s="300"/>
      <c r="K1677" s="300"/>
      <c r="L1677" s="300"/>
      <c r="M1677" s="302"/>
    </row>
    <row r="1678" spans="1:13" ht="9.9499999999999993" hidden="1" customHeight="1" x14ac:dyDescent="0.2">
      <c r="A1678" s="301"/>
      <c r="B1678" s="300"/>
      <c r="C1678" s="305" t="str">
        <f>IF(ISBLANK($J$2257),"",IF(ISBLANK($L$2257),"",IF(Mar!$E55&gt;=$J$2257,IF(Mar!$E55&lt;=$L$2257,IF(ISBLANK(Mar!G55),"",Mar!G55),""),"")))</f>
        <v/>
      </c>
      <c r="D1678" s="305"/>
      <c r="E1678" s="305" t="str">
        <f>IF(ISBLANK($J$2257),"",IF(ISBLANK($L$2257),"",IF(Mar!$E55&gt;=$J$2257,IF(Mar!$E55&lt;=$L$2257,IF(ISBLANK(Mar!R55),"",Mar!R55),""),"")))</f>
        <v/>
      </c>
      <c r="F1678" s="307" t="str">
        <f>IF(ISBLANK($J$2257),"",IF(ISBLANK($L$2257),"",IF(Mar!$E55&gt;=$J$2257,IF(Mar!$E55&lt;=$L$2257,IF(ISBLANK(Mar!S55),"",Mar!S55),""),"")))</f>
        <v/>
      </c>
      <c r="G1678" s="308" t="str">
        <f t="shared" si="106"/>
        <v/>
      </c>
      <c r="H1678" s="309" t="str">
        <f t="shared" si="107"/>
        <v/>
      </c>
      <c r="I1678" s="310" t="str">
        <f>IF(ISBLANK($J$2257),"",IF(ISBLANK($L$2257),"",IF(Mar!$E55&gt;=$J$2257,IF(Mar!$E55&lt;=$L$2257,COUNTIF(Mar!L55:L55,"&gt;=0"),""),"")))</f>
        <v/>
      </c>
      <c r="J1678" s="300"/>
      <c r="K1678" s="300"/>
      <c r="L1678" s="300"/>
      <c r="M1678" s="302"/>
    </row>
    <row r="1679" spans="1:13" ht="9.9499999999999993" hidden="1" customHeight="1" x14ac:dyDescent="0.2">
      <c r="A1679" s="301"/>
      <c r="B1679" s="300"/>
      <c r="C1679" s="305" t="str">
        <f>IF(ISBLANK($J$2257),"",IF(ISBLANK($L$2257),"",IF(Mar!$E56&gt;=$J$2257,IF(Mar!$E56&lt;=$L$2257,IF(ISBLANK(Mar!G56),"",Mar!G56),""),"")))</f>
        <v/>
      </c>
      <c r="D1679" s="305"/>
      <c r="E1679" s="305" t="str">
        <f>IF(ISBLANK($J$2257),"",IF(ISBLANK($L$2257),"",IF(Mar!$E56&gt;=$J$2257,IF(Mar!$E56&lt;=$L$2257,IF(ISBLANK(Mar!R56),"",Mar!R56),""),"")))</f>
        <v/>
      </c>
      <c r="F1679" s="307" t="str">
        <f>IF(ISBLANK($J$2257),"",IF(ISBLANK($L$2257),"",IF(Mar!$E56&gt;=$J$2257,IF(Mar!$E56&lt;=$L$2257,IF(ISBLANK(Mar!S56),"",Mar!S56),""),"")))</f>
        <v/>
      </c>
      <c r="G1679" s="308" t="str">
        <f t="shared" si="106"/>
        <v/>
      </c>
      <c r="H1679" s="309" t="str">
        <f t="shared" si="107"/>
        <v/>
      </c>
      <c r="I1679" s="310" t="str">
        <f>IF(ISBLANK($J$2257),"",IF(ISBLANK($L$2257),"",IF(Mar!$E56&gt;=$J$2257,IF(Mar!$E56&lt;=$L$2257,COUNTIF(Mar!L56:L56,"&gt;=0"),""),"")))</f>
        <v/>
      </c>
      <c r="J1679" s="300"/>
      <c r="K1679" s="300"/>
      <c r="L1679" s="300"/>
      <c r="M1679" s="302"/>
    </row>
    <row r="1680" spans="1:13" ht="9.9499999999999993" hidden="1" customHeight="1" x14ac:dyDescent="0.2">
      <c r="A1680" s="301"/>
      <c r="B1680" s="300"/>
      <c r="C1680" s="305" t="str">
        <f>IF(ISBLANK($J$2257),"",IF(ISBLANK($L$2257),"",IF(Mar!$E57&gt;=$J$2257,IF(Mar!$E57&lt;=$L$2257,IF(ISBLANK(Mar!G57),"",Mar!G57),""),"")))</f>
        <v/>
      </c>
      <c r="D1680" s="305"/>
      <c r="E1680" s="305" t="str">
        <f>IF(ISBLANK($J$2257),"",IF(ISBLANK($L$2257),"",IF(Mar!$E57&gt;=$J$2257,IF(Mar!$E57&lt;=$L$2257,IF(ISBLANK(Mar!R57),"",Mar!R57),""),"")))</f>
        <v/>
      </c>
      <c r="F1680" s="307" t="str">
        <f>IF(ISBLANK($J$2257),"",IF(ISBLANK($L$2257),"",IF(Mar!$E57&gt;=$J$2257,IF(Mar!$E57&lt;=$L$2257,IF(ISBLANK(Mar!S57),"",Mar!S57),""),"")))</f>
        <v/>
      </c>
      <c r="G1680" s="308" t="str">
        <f t="shared" si="106"/>
        <v/>
      </c>
      <c r="H1680" s="309" t="str">
        <f t="shared" si="107"/>
        <v/>
      </c>
      <c r="I1680" s="310" t="str">
        <f>IF(ISBLANK($J$2257),"",IF(ISBLANK($L$2257),"",IF(Mar!$E57&gt;=$J$2257,IF(Mar!$E57&lt;=$L$2257,COUNTIF(Mar!L57:L57,"&gt;=0"),""),"")))</f>
        <v/>
      </c>
      <c r="J1680" s="300"/>
      <c r="K1680" s="300"/>
      <c r="L1680" s="300"/>
      <c r="M1680" s="302"/>
    </row>
    <row r="1681" spans="1:13" ht="9.9499999999999993" hidden="1" customHeight="1" x14ac:dyDescent="0.2">
      <c r="A1681" s="301"/>
      <c r="B1681" s="300"/>
      <c r="C1681" s="305" t="str">
        <f>IF(ISBLANK($J$2257),"",IF(ISBLANK($L$2257),"",IF(Mar!$E58&gt;=$J$2257,IF(Mar!$E58&lt;=$L$2257,IF(ISBLANK(Mar!G58),"",Mar!G58),""),"")))</f>
        <v/>
      </c>
      <c r="D1681" s="305"/>
      <c r="E1681" s="305" t="str">
        <f>IF(ISBLANK($J$2257),"",IF(ISBLANK($L$2257),"",IF(Mar!$E58&gt;=$J$2257,IF(Mar!$E58&lt;=$L$2257,IF(ISBLANK(Mar!R58),"",Mar!R58),""),"")))</f>
        <v/>
      </c>
      <c r="F1681" s="307" t="str">
        <f>IF(ISBLANK($J$2257),"",IF(ISBLANK($L$2257),"",IF(Mar!$E58&gt;=$J$2257,IF(Mar!$E58&lt;=$L$2257,IF(ISBLANK(Mar!S58),"",Mar!S58),""),"")))</f>
        <v/>
      </c>
      <c r="G1681" s="308" t="str">
        <f t="shared" si="106"/>
        <v/>
      </c>
      <c r="H1681" s="309" t="str">
        <f t="shared" si="107"/>
        <v/>
      </c>
      <c r="I1681" s="310" t="str">
        <f>IF(ISBLANK($J$2257),"",IF(ISBLANK($L$2257),"",IF(Mar!$E58&gt;=$J$2257,IF(Mar!$E58&lt;=$L$2257,COUNTIF(Mar!L58:L58,"&gt;=0"),""),"")))</f>
        <v/>
      </c>
      <c r="J1681" s="300"/>
      <c r="K1681" s="300"/>
      <c r="L1681" s="300"/>
      <c r="M1681" s="302"/>
    </row>
    <row r="1682" spans="1:13" ht="9.9499999999999993" hidden="1" customHeight="1" x14ac:dyDescent="0.2">
      <c r="A1682" s="301"/>
      <c r="B1682" s="300"/>
      <c r="C1682" s="305" t="str">
        <f>IF(ISBLANK($J$2257),"",IF(ISBLANK($L$2257),"",IF(Mar!$E59&gt;=$J$2257,IF(Mar!$E59&lt;=$L$2257,IF(ISBLANK(Mar!G59),"",Mar!G59),""),"")))</f>
        <v/>
      </c>
      <c r="D1682" s="305"/>
      <c r="E1682" s="305" t="str">
        <f>IF(ISBLANK($J$2257),"",IF(ISBLANK($L$2257),"",IF(Mar!$E59&gt;=$J$2257,IF(Mar!$E59&lt;=$L$2257,IF(ISBLANK(Mar!R59),"",Mar!R59),""),"")))</f>
        <v/>
      </c>
      <c r="F1682" s="307" t="str">
        <f>IF(ISBLANK($J$2257),"",IF(ISBLANK($L$2257),"",IF(Mar!$E59&gt;=$J$2257,IF(Mar!$E59&lt;=$L$2257,IF(ISBLANK(Mar!S59),"",Mar!S59),""),"")))</f>
        <v/>
      </c>
      <c r="G1682" s="308" t="str">
        <f t="shared" si="106"/>
        <v/>
      </c>
      <c r="H1682" s="309" t="str">
        <f t="shared" si="107"/>
        <v/>
      </c>
      <c r="I1682" s="310" t="str">
        <f>IF(ISBLANK($J$2257),"",IF(ISBLANK($L$2257),"",IF(Mar!$E59&gt;=$J$2257,IF(Mar!$E59&lt;=$L$2257,COUNTIF(Mar!L59:L59,"&gt;=0"),""),"")))</f>
        <v/>
      </c>
      <c r="J1682" s="300"/>
      <c r="K1682" s="300"/>
      <c r="L1682" s="300"/>
      <c r="M1682" s="302"/>
    </row>
    <row r="1683" spans="1:13" ht="9.9499999999999993" hidden="1" customHeight="1" x14ac:dyDescent="0.2">
      <c r="A1683" s="301"/>
      <c r="B1683" s="300"/>
      <c r="C1683" s="305" t="str">
        <f>IF(ISBLANK($J$2257),"",IF(ISBLANK($L$2257),"",IF(Mar!$E60&gt;=$J$2257,IF(Mar!$E60&lt;=$L$2257,IF(ISBLANK(Mar!G60),"",Mar!G60),""),"")))</f>
        <v/>
      </c>
      <c r="D1683" s="305"/>
      <c r="E1683" s="305" t="str">
        <f>IF(ISBLANK($J$2257),"",IF(ISBLANK($L$2257),"",IF(Mar!$E60&gt;=$J$2257,IF(Mar!$E60&lt;=$L$2257,IF(ISBLANK(Mar!R60),"",Mar!R60),""),"")))</f>
        <v/>
      </c>
      <c r="F1683" s="307" t="str">
        <f>IF(ISBLANK($J$2257),"",IF(ISBLANK($L$2257),"",IF(Mar!$E60&gt;=$J$2257,IF(Mar!$E60&lt;=$L$2257,IF(ISBLANK(Mar!S60),"",Mar!S60),""),"")))</f>
        <v/>
      </c>
      <c r="G1683" s="308" t="str">
        <f t="shared" si="106"/>
        <v/>
      </c>
      <c r="H1683" s="309" t="str">
        <f t="shared" si="107"/>
        <v/>
      </c>
      <c r="I1683" s="310" t="str">
        <f>IF(ISBLANK($J$2257),"",IF(ISBLANK($L$2257),"",IF(Mar!$E60&gt;=$J$2257,IF(Mar!$E60&lt;=$L$2257,COUNTIF(Mar!L60:L60,"&gt;=0"),""),"")))</f>
        <v/>
      </c>
      <c r="J1683" s="300"/>
      <c r="K1683" s="300"/>
      <c r="L1683" s="300"/>
      <c r="M1683" s="302"/>
    </row>
    <row r="1684" spans="1:13" ht="9.9499999999999993" hidden="1" customHeight="1" x14ac:dyDescent="0.2">
      <c r="A1684" s="301"/>
      <c r="B1684" s="300"/>
      <c r="C1684" s="305" t="str">
        <f>IF(ISBLANK($J$2257),"",IF(ISBLANK($L$2257),"",IF(Mar!$E61&gt;=$J$2257,IF(Mar!$E61&lt;=$L$2257,IF(ISBLANK(Mar!G61),"",Mar!G61),""),"")))</f>
        <v/>
      </c>
      <c r="D1684" s="305"/>
      <c r="E1684" s="305" t="str">
        <f>IF(ISBLANK($J$2257),"",IF(ISBLANK($L$2257),"",IF(Mar!$E61&gt;=$J$2257,IF(Mar!$E61&lt;=$L$2257,IF(ISBLANK(Mar!R61),"",Mar!R61),""),"")))</f>
        <v/>
      </c>
      <c r="F1684" s="307" t="str">
        <f>IF(ISBLANK($J$2257),"",IF(ISBLANK($L$2257),"",IF(Mar!$E61&gt;=$J$2257,IF(Mar!$E61&lt;=$L$2257,IF(ISBLANK(Mar!S61),"",Mar!S61),""),"")))</f>
        <v/>
      </c>
      <c r="G1684" s="308" t="str">
        <f t="shared" si="106"/>
        <v/>
      </c>
      <c r="H1684" s="309" t="str">
        <f t="shared" si="107"/>
        <v/>
      </c>
      <c r="I1684" s="310" t="str">
        <f>IF(ISBLANK($J$2257),"",IF(ISBLANK($L$2257),"",IF(Mar!$E61&gt;=$J$2257,IF(Mar!$E61&lt;=$L$2257,COUNTIF(Mar!L61:L61,"&gt;=0"),""),"")))</f>
        <v/>
      </c>
      <c r="J1684" s="300"/>
      <c r="K1684" s="300"/>
      <c r="L1684" s="300"/>
      <c r="M1684" s="302"/>
    </row>
    <row r="1685" spans="1:13" ht="9.9499999999999993" hidden="1" customHeight="1" x14ac:dyDescent="0.2">
      <c r="A1685" s="301"/>
      <c r="B1685" s="300"/>
      <c r="C1685" s="305" t="str">
        <f>IF(ISBLANK($J$2257),"",IF(ISBLANK($L$2257),"",IF(Mar!$E62&gt;=$J$2257,IF(Mar!$E62&lt;=$L$2257,IF(ISBLANK(Mar!G62),"",Mar!G62),""),"")))</f>
        <v/>
      </c>
      <c r="D1685" s="305"/>
      <c r="E1685" s="305" t="str">
        <f>IF(ISBLANK($J$2257),"",IF(ISBLANK($L$2257),"",IF(Mar!$E62&gt;=$J$2257,IF(Mar!$E62&lt;=$L$2257,IF(ISBLANK(Mar!R62),"",Mar!R62),""),"")))</f>
        <v/>
      </c>
      <c r="F1685" s="307" t="str">
        <f>IF(ISBLANK($J$2257),"",IF(ISBLANK($L$2257),"",IF(Mar!$E62&gt;=$J$2257,IF(Mar!$E62&lt;=$L$2257,IF(ISBLANK(Mar!S62),"",Mar!S62),""),"")))</f>
        <v/>
      </c>
      <c r="G1685" s="308" t="str">
        <f t="shared" si="106"/>
        <v/>
      </c>
      <c r="H1685" s="309" t="str">
        <f t="shared" si="107"/>
        <v/>
      </c>
      <c r="I1685" s="310" t="str">
        <f>IF(ISBLANK($J$2257),"",IF(ISBLANK($L$2257),"",IF(Mar!$E62&gt;=$J$2257,IF(Mar!$E62&lt;=$L$2257,COUNTIF(Mar!L62:L62,"&gt;=0"),""),"")))</f>
        <v/>
      </c>
      <c r="J1685" s="300"/>
      <c r="K1685" s="300"/>
      <c r="L1685" s="300"/>
      <c r="M1685" s="302"/>
    </row>
    <row r="1686" spans="1:13" ht="9.9499999999999993" hidden="1" customHeight="1" x14ac:dyDescent="0.2">
      <c r="A1686" s="301"/>
      <c r="B1686" s="300"/>
      <c r="C1686" s="305" t="str">
        <f>IF(ISBLANK($J$2257),"",IF(ISBLANK($L$2257),"",IF(Mar!$E63&gt;=$J$2257,IF(Mar!$E63&lt;=$L$2257,IF(ISBLANK(Mar!G63),"",Mar!G63),""),"")))</f>
        <v/>
      </c>
      <c r="D1686" s="305"/>
      <c r="E1686" s="305" t="str">
        <f>IF(ISBLANK($J$2257),"",IF(ISBLANK($L$2257),"",IF(Mar!$E63&gt;=$J$2257,IF(Mar!$E63&lt;=$L$2257,IF(ISBLANK(Mar!R63),"",Mar!R63),""),"")))</f>
        <v/>
      </c>
      <c r="F1686" s="307" t="str">
        <f>IF(ISBLANK($J$2257),"",IF(ISBLANK($L$2257),"",IF(Mar!$E63&gt;=$J$2257,IF(Mar!$E63&lt;=$L$2257,IF(ISBLANK(Mar!S63),"",Mar!S63),""),"")))</f>
        <v/>
      </c>
      <c r="G1686" s="308" t="str">
        <f t="shared" si="106"/>
        <v/>
      </c>
      <c r="H1686" s="309" t="str">
        <f t="shared" si="107"/>
        <v/>
      </c>
      <c r="I1686" s="310" t="str">
        <f>IF(ISBLANK($J$2257),"",IF(ISBLANK($L$2257),"",IF(Mar!$E63&gt;=$J$2257,IF(Mar!$E63&lt;=$L$2257,COUNTIF(Mar!L63:L63,"&gt;=0"),""),"")))</f>
        <v/>
      </c>
      <c r="J1686" s="300"/>
      <c r="K1686" s="300"/>
      <c r="L1686" s="300"/>
      <c r="M1686" s="302"/>
    </row>
    <row r="1687" spans="1:13" ht="9.9499999999999993" hidden="1" customHeight="1" x14ac:dyDescent="0.2">
      <c r="A1687" s="301"/>
      <c r="B1687" s="300"/>
      <c r="C1687" s="305" t="str">
        <f>IF(ISBLANK($J$2257),"",IF(ISBLANK($L$2257),"",IF(Mar!$E64&gt;=$J$2257,IF(Mar!$E64&lt;=$L$2257,IF(ISBLANK(Mar!G64),"",Mar!G64),""),"")))</f>
        <v/>
      </c>
      <c r="D1687" s="305"/>
      <c r="E1687" s="305" t="str">
        <f>IF(ISBLANK($J$2257),"",IF(ISBLANK($L$2257),"",IF(Mar!$E64&gt;=$J$2257,IF(Mar!$E64&lt;=$L$2257,IF(ISBLANK(Mar!R64),"",Mar!R64),""),"")))</f>
        <v/>
      </c>
      <c r="F1687" s="307" t="str">
        <f>IF(ISBLANK($J$2257),"",IF(ISBLANK($L$2257),"",IF(Mar!$E64&gt;=$J$2257,IF(Mar!$E64&lt;=$L$2257,IF(ISBLANK(Mar!S64),"",Mar!S64),""),"")))</f>
        <v/>
      </c>
      <c r="G1687" s="308" t="str">
        <f t="shared" si="106"/>
        <v/>
      </c>
      <c r="H1687" s="309" t="str">
        <f t="shared" si="107"/>
        <v/>
      </c>
      <c r="I1687" s="310" t="str">
        <f>IF(ISBLANK($J$2257),"",IF(ISBLANK($L$2257),"",IF(Mar!$E64&gt;=$J$2257,IF(Mar!$E64&lt;=$L$2257,COUNTIF(Mar!L64:L64,"&gt;=0"),""),"")))</f>
        <v/>
      </c>
      <c r="J1687" s="300"/>
      <c r="K1687" s="300"/>
      <c r="L1687" s="300"/>
      <c r="M1687" s="302"/>
    </row>
    <row r="1688" spans="1:13" ht="9.9499999999999993" hidden="1" customHeight="1" x14ac:dyDescent="0.2">
      <c r="A1688" s="301"/>
      <c r="B1688" s="300"/>
      <c r="C1688" s="305" t="str">
        <f>IF(ISBLANK($J$2257),"",IF(ISBLANK($L$2257),"",IF(Mar!$E65&gt;=$J$2257,IF(Mar!$E65&lt;=$L$2257,IF(ISBLANK(Mar!G65),"",Mar!G65),""),"")))</f>
        <v/>
      </c>
      <c r="D1688" s="305"/>
      <c r="E1688" s="305" t="str">
        <f>IF(ISBLANK($J$2257),"",IF(ISBLANK($L$2257),"",IF(Mar!$E65&gt;=$J$2257,IF(Mar!$E65&lt;=$L$2257,IF(ISBLANK(Mar!R65),"",Mar!R65),""),"")))</f>
        <v/>
      </c>
      <c r="F1688" s="307" t="str">
        <f>IF(ISBLANK($J$2257),"",IF(ISBLANK($L$2257),"",IF(Mar!$E65&gt;=$J$2257,IF(Mar!$E65&lt;=$L$2257,IF(ISBLANK(Mar!S65),"",Mar!S65),""),"")))</f>
        <v/>
      </c>
      <c r="G1688" s="308" t="str">
        <f t="shared" si="106"/>
        <v/>
      </c>
      <c r="H1688" s="309" t="str">
        <f t="shared" si="107"/>
        <v/>
      </c>
      <c r="I1688" s="310" t="str">
        <f>IF(ISBLANK($J$2257),"",IF(ISBLANK($L$2257),"",IF(Mar!$E65&gt;=$J$2257,IF(Mar!$E65&lt;=$L$2257,COUNTIF(Mar!L65:L65,"&gt;=0"),""),"")))</f>
        <v/>
      </c>
      <c r="J1688" s="300"/>
      <c r="K1688" s="300"/>
      <c r="L1688" s="300"/>
      <c r="M1688" s="302"/>
    </row>
    <row r="1689" spans="1:13" ht="9.9499999999999993" hidden="1" customHeight="1" x14ac:dyDescent="0.2">
      <c r="A1689" s="301"/>
      <c r="B1689" s="300"/>
      <c r="C1689" s="305" t="str">
        <f>IF(ISBLANK($J$2257),"",IF(ISBLANK($L$2257),"",IF(Mar!$E66&gt;=$J$2257,IF(Mar!$E66&lt;=$L$2257,IF(ISBLANK(Mar!G66),"",Mar!G66),""),"")))</f>
        <v/>
      </c>
      <c r="D1689" s="305"/>
      <c r="E1689" s="305" t="str">
        <f>IF(ISBLANK($J$2257),"",IF(ISBLANK($L$2257),"",IF(Mar!$E66&gt;=$J$2257,IF(Mar!$E66&lt;=$L$2257,IF(ISBLANK(Mar!R66),"",Mar!R66),""),"")))</f>
        <v/>
      </c>
      <c r="F1689" s="307" t="str">
        <f>IF(ISBLANK($J$2257),"",IF(ISBLANK($L$2257),"",IF(Mar!$E66&gt;=$J$2257,IF(Mar!$E66&lt;=$L$2257,IF(ISBLANK(Mar!S66),"",Mar!S66),""),"")))</f>
        <v/>
      </c>
      <c r="G1689" s="308" t="str">
        <f t="shared" si="106"/>
        <v/>
      </c>
      <c r="H1689" s="309" t="str">
        <f t="shared" si="107"/>
        <v/>
      </c>
      <c r="I1689" s="310" t="str">
        <f>IF(ISBLANK($J$2257),"",IF(ISBLANK($L$2257),"",IF(Mar!$E66&gt;=$J$2257,IF(Mar!$E66&lt;=$L$2257,COUNTIF(Mar!L66:L66,"&gt;=0"),""),"")))</f>
        <v/>
      </c>
      <c r="J1689" s="300"/>
      <c r="K1689" s="300"/>
      <c r="L1689" s="300"/>
      <c r="M1689" s="302"/>
    </row>
    <row r="1690" spans="1:13" ht="9.9499999999999993" hidden="1" customHeight="1" x14ac:dyDescent="0.2">
      <c r="A1690" s="301"/>
      <c r="B1690" s="300"/>
      <c r="C1690" s="305" t="str">
        <f>IF(ISBLANK($J$2257),"",IF(ISBLANK($L$2257),"",IF(Mar!$E67&gt;=$J$2257,IF(Mar!$E67&lt;=$L$2257,IF(ISBLANK(Mar!G67),"",Mar!G67),""),"")))</f>
        <v/>
      </c>
      <c r="D1690" s="305"/>
      <c r="E1690" s="305" t="str">
        <f>IF(ISBLANK($J$2257),"",IF(ISBLANK($L$2257),"",IF(Mar!$E67&gt;=$J$2257,IF(Mar!$E67&lt;=$L$2257,IF(ISBLANK(Mar!R67),"",Mar!R67),""),"")))</f>
        <v/>
      </c>
      <c r="F1690" s="307" t="str">
        <f>IF(ISBLANK($J$2257),"",IF(ISBLANK($L$2257),"",IF(Mar!$E67&gt;=$J$2257,IF(Mar!$E67&lt;=$L$2257,IF(ISBLANK(Mar!S67),"",Mar!S67),""),"")))</f>
        <v/>
      </c>
      <c r="G1690" s="308" t="str">
        <f t="shared" si="106"/>
        <v/>
      </c>
      <c r="H1690" s="309" t="str">
        <f t="shared" si="107"/>
        <v/>
      </c>
      <c r="I1690" s="310" t="str">
        <f>IF(ISBLANK($J$2257),"",IF(ISBLANK($L$2257),"",IF(Mar!$E67&gt;=$J$2257,IF(Mar!$E67&lt;=$L$2257,COUNTIF(Mar!L67:L67,"&gt;=0"),""),"")))</f>
        <v/>
      </c>
      <c r="J1690" s="300"/>
      <c r="K1690" s="300"/>
      <c r="L1690" s="300"/>
      <c r="M1690" s="302"/>
    </row>
    <row r="1691" spans="1:13" ht="9.9499999999999993" hidden="1" customHeight="1" x14ac:dyDescent="0.2">
      <c r="A1691" s="301"/>
      <c r="B1691" s="300"/>
      <c r="C1691" s="305" t="str">
        <f>IF(ISBLANK($J$2257),"",IF(ISBLANK($L$2257),"",IF(Mar!$E68&gt;=$J$2257,IF(Mar!$E68&lt;=$L$2257,IF(ISBLANK(Mar!G68),"",Mar!G68),""),"")))</f>
        <v/>
      </c>
      <c r="D1691" s="305"/>
      <c r="E1691" s="305" t="str">
        <f>IF(ISBLANK($J$2257),"",IF(ISBLANK($L$2257),"",IF(Mar!$E68&gt;=$J$2257,IF(Mar!$E68&lt;=$L$2257,IF(ISBLANK(Mar!R68),"",Mar!R68),""),"")))</f>
        <v/>
      </c>
      <c r="F1691" s="307" t="str">
        <f>IF(ISBLANK($J$2257),"",IF(ISBLANK($L$2257),"",IF(Mar!$E68&gt;=$J$2257,IF(Mar!$E68&lt;=$L$2257,IF(ISBLANK(Mar!S68),"",Mar!S68),""),"")))</f>
        <v/>
      </c>
      <c r="G1691" s="308" t="str">
        <f t="shared" si="106"/>
        <v/>
      </c>
      <c r="H1691" s="309" t="str">
        <f t="shared" si="107"/>
        <v/>
      </c>
      <c r="I1691" s="310" t="str">
        <f>IF(ISBLANK($J$2257),"",IF(ISBLANK($L$2257),"",IF(Mar!$E68&gt;=$J$2257,IF(Mar!$E68&lt;=$L$2257,COUNTIF(Mar!L68:L68,"&gt;=0"),""),"")))</f>
        <v/>
      </c>
      <c r="J1691" s="300"/>
      <c r="K1691" s="300"/>
      <c r="L1691" s="300"/>
      <c r="M1691" s="302"/>
    </row>
    <row r="1692" spans="1:13" ht="9.9499999999999993" hidden="1" customHeight="1" x14ac:dyDescent="0.2">
      <c r="A1692" s="301"/>
      <c r="B1692" s="300"/>
      <c r="C1692" s="305" t="str">
        <f>IF(ISBLANK($J$2257),"",IF(ISBLANK($L$2257),"",IF(Mar!$E69&gt;=$J$2257,IF(Mar!$E69&lt;=$L$2257,IF(ISBLANK(Mar!G69),"",Mar!G69),""),"")))</f>
        <v/>
      </c>
      <c r="D1692" s="305"/>
      <c r="E1692" s="305" t="str">
        <f>IF(ISBLANK($J$2257),"",IF(ISBLANK($L$2257),"",IF(Mar!$E69&gt;=$J$2257,IF(Mar!$E69&lt;=$L$2257,IF(ISBLANK(Mar!R69),"",Mar!R69),""),"")))</f>
        <v/>
      </c>
      <c r="F1692" s="307" t="str">
        <f>IF(ISBLANK($J$2257),"",IF(ISBLANK($L$2257),"",IF(Mar!$E69&gt;=$J$2257,IF(Mar!$E69&lt;=$L$2257,IF(ISBLANK(Mar!S69),"",Mar!S69),""),"")))</f>
        <v/>
      </c>
      <c r="G1692" s="308" t="str">
        <f t="shared" si="106"/>
        <v/>
      </c>
      <c r="H1692" s="309" t="str">
        <f t="shared" si="107"/>
        <v/>
      </c>
      <c r="I1692" s="310" t="str">
        <f>IF(ISBLANK($J$2257),"",IF(ISBLANK($L$2257),"",IF(Mar!$E69&gt;=$J$2257,IF(Mar!$E69&lt;=$L$2257,COUNTIF(Mar!L69:L69,"&gt;=0"),""),"")))</f>
        <v/>
      </c>
      <c r="J1692" s="300"/>
      <c r="K1692" s="300"/>
      <c r="L1692" s="300"/>
      <c r="M1692" s="302"/>
    </row>
    <row r="1693" spans="1:13" ht="9.9499999999999993" hidden="1" customHeight="1" x14ac:dyDescent="0.2">
      <c r="A1693" s="301"/>
      <c r="B1693" s="300"/>
      <c r="C1693" s="305" t="str">
        <f>IF(ISBLANK($J$2257),"",IF(ISBLANK($L$2257),"",IF(Mar!$E70&gt;=$J$2257,IF(Mar!$E70&lt;=$L$2257,IF(ISBLANK(Mar!G70),"",Mar!G70),""),"")))</f>
        <v/>
      </c>
      <c r="D1693" s="305"/>
      <c r="E1693" s="305" t="str">
        <f>IF(ISBLANK($J$2257),"",IF(ISBLANK($L$2257),"",IF(Mar!$E70&gt;=$J$2257,IF(Mar!$E70&lt;=$L$2257,IF(ISBLANK(Mar!R70),"",Mar!R70),""),"")))</f>
        <v/>
      </c>
      <c r="F1693" s="307" t="str">
        <f>IF(ISBLANK($J$2257),"",IF(ISBLANK($L$2257),"",IF(Mar!$E70&gt;=$J$2257,IF(Mar!$E70&lt;=$L$2257,IF(ISBLANK(Mar!S70),"",Mar!S70),""),"")))</f>
        <v/>
      </c>
      <c r="G1693" s="308" t="str">
        <f t="shared" si="106"/>
        <v/>
      </c>
      <c r="H1693" s="309" t="str">
        <f t="shared" si="107"/>
        <v/>
      </c>
      <c r="I1693" s="310" t="str">
        <f>IF(ISBLANK($J$2257),"",IF(ISBLANK($L$2257),"",IF(Mar!$E70&gt;=$J$2257,IF(Mar!$E70&lt;=$L$2257,COUNTIF(Mar!L70:L70,"&gt;=0"),""),"")))</f>
        <v/>
      </c>
      <c r="J1693" s="300"/>
      <c r="K1693" s="300"/>
      <c r="L1693" s="300"/>
      <c r="M1693" s="302"/>
    </row>
    <row r="1694" spans="1:13" ht="9.9499999999999993" hidden="1" customHeight="1" x14ac:dyDescent="0.2">
      <c r="A1694" s="301"/>
      <c r="B1694" s="300"/>
      <c r="C1694" s="305" t="str">
        <f>IF(ISBLANK($J$2257),"",IF(ISBLANK($L$2257),"",IF(Mar!$E71&gt;=$J$2257,IF(Mar!$E71&lt;=$L$2257,IF(ISBLANK(Mar!G71),"",Mar!G71),""),"")))</f>
        <v/>
      </c>
      <c r="D1694" s="305"/>
      <c r="E1694" s="305" t="str">
        <f>IF(ISBLANK($J$2257),"",IF(ISBLANK($L$2257),"",IF(Mar!$E71&gt;=$J$2257,IF(Mar!$E71&lt;=$L$2257,IF(ISBLANK(Mar!R71),"",Mar!R71),""),"")))</f>
        <v/>
      </c>
      <c r="F1694" s="307" t="str">
        <f>IF(ISBLANK($J$2257),"",IF(ISBLANK($L$2257),"",IF(Mar!$E71&gt;=$J$2257,IF(Mar!$E71&lt;=$L$2257,IF(ISBLANK(Mar!S71),"",Mar!S71),""),"")))</f>
        <v/>
      </c>
      <c r="G1694" s="308" t="str">
        <f t="shared" si="106"/>
        <v/>
      </c>
      <c r="H1694" s="309" t="str">
        <f t="shared" si="107"/>
        <v/>
      </c>
      <c r="I1694" s="310" t="str">
        <f>IF(ISBLANK($J$2257),"",IF(ISBLANK($L$2257),"",IF(Mar!$E71&gt;=$J$2257,IF(Mar!$E71&lt;=$L$2257,COUNTIF(Mar!L71:L71,"&gt;=0"),""),"")))</f>
        <v/>
      </c>
      <c r="J1694" s="300"/>
      <c r="K1694" s="300"/>
      <c r="L1694" s="300"/>
      <c r="M1694" s="302"/>
    </row>
    <row r="1695" spans="1:13" ht="9.9499999999999993" hidden="1" customHeight="1" x14ac:dyDescent="0.2">
      <c r="A1695" s="301"/>
      <c r="B1695" s="300"/>
      <c r="C1695" s="305" t="str">
        <f>IF(ISBLANK($J$2257),"",IF(ISBLANK($L$2257),"",IF(Mar!$E72&gt;=$J$2257,IF(Mar!$E72&lt;=$L$2257,IF(ISBLANK(Mar!G72),"",Mar!G72),""),"")))</f>
        <v/>
      </c>
      <c r="D1695" s="305"/>
      <c r="E1695" s="305" t="str">
        <f>IF(ISBLANK($J$2257),"",IF(ISBLANK($L$2257),"",IF(Mar!$E72&gt;=$J$2257,IF(Mar!$E72&lt;=$L$2257,IF(ISBLANK(Mar!R72),"",Mar!R72),""),"")))</f>
        <v/>
      </c>
      <c r="F1695" s="307" t="str">
        <f>IF(ISBLANK($J$2257),"",IF(ISBLANK($L$2257),"",IF(Mar!$E72&gt;=$J$2257,IF(Mar!$E72&lt;=$L$2257,IF(ISBLANK(Mar!S72),"",Mar!S72),""),"")))</f>
        <v/>
      </c>
      <c r="G1695" s="308" t="str">
        <f t="shared" si="106"/>
        <v/>
      </c>
      <c r="H1695" s="309" t="str">
        <f t="shared" si="107"/>
        <v/>
      </c>
      <c r="I1695" s="310" t="str">
        <f>IF(ISBLANK($J$2257),"",IF(ISBLANK($L$2257),"",IF(Mar!$E72&gt;=$J$2257,IF(Mar!$E72&lt;=$L$2257,COUNTIF(Mar!L72:L72,"&gt;=0"),""),"")))</f>
        <v/>
      </c>
      <c r="J1695" s="300"/>
      <c r="K1695" s="300"/>
      <c r="L1695" s="300"/>
      <c r="M1695" s="302"/>
    </row>
    <row r="1696" spans="1:13" ht="9.9499999999999993" hidden="1" customHeight="1" x14ac:dyDescent="0.2">
      <c r="A1696" s="301"/>
      <c r="B1696" s="300"/>
      <c r="C1696" s="305" t="str">
        <f>IF(ISBLANK($J$2257),"",IF(ISBLANK($L$2257),"",IF(Mar!$E73&gt;=$J$2257,IF(Mar!$E73&lt;=$L$2257,IF(ISBLANK(Mar!G73),"",Mar!G73),""),"")))</f>
        <v/>
      </c>
      <c r="D1696" s="305"/>
      <c r="E1696" s="305" t="str">
        <f>IF(ISBLANK($J$2257),"",IF(ISBLANK($L$2257),"",IF(Mar!$E73&gt;=$J$2257,IF(Mar!$E73&lt;=$L$2257,IF(ISBLANK(Mar!R73),"",Mar!R73),""),"")))</f>
        <v/>
      </c>
      <c r="F1696" s="307" t="str">
        <f>IF(ISBLANK($J$2257),"",IF(ISBLANK($L$2257),"",IF(Mar!$E73&gt;=$J$2257,IF(Mar!$E73&lt;=$L$2257,IF(ISBLANK(Mar!S73),"",Mar!S73),""),"")))</f>
        <v/>
      </c>
      <c r="G1696" s="308" t="str">
        <f t="shared" si="106"/>
        <v/>
      </c>
      <c r="H1696" s="309" t="str">
        <f t="shared" si="107"/>
        <v/>
      </c>
      <c r="I1696" s="310" t="str">
        <f>IF(ISBLANK($J$2257),"",IF(ISBLANK($L$2257),"",IF(Mar!$E73&gt;=$J$2257,IF(Mar!$E73&lt;=$L$2257,COUNTIF(Mar!L73:L73,"&gt;=0"),""),"")))</f>
        <v/>
      </c>
      <c r="J1696" s="300"/>
      <c r="K1696" s="300"/>
      <c r="L1696" s="300"/>
      <c r="M1696" s="302"/>
    </row>
    <row r="1697" spans="1:13" ht="9.9499999999999993" hidden="1" customHeight="1" x14ac:dyDescent="0.2">
      <c r="A1697" s="301"/>
      <c r="B1697" s="300" t="s">
        <v>126</v>
      </c>
      <c r="C1697" s="305" t="str">
        <f>IF(ISBLANK($J$2257),"",IF(ISBLANK($L$2257),"",IF(Apr!$E9&gt;=$J$2257,IF(Apr!$E9&lt;=$L$2257,IF(ISBLANK(Apr!G9),"",Apr!G9),""),"")))</f>
        <v/>
      </c>
      <c r="D1697" s="305" t="str">
        <f>IF(ISBLANK($J$2257),"",IF(ISBLANK($L$2257),"",IF(Apr!$E9&gt;=$J$2257,IF(Apr!$E9&lt;=$L$2257,IF(ISBLANK(Apr!I9),"",Apr!I9),""),"")))</f>
        <v/>
      </c>
      <c r="E1697" s="305" t="str">
        <f>IF(ISBLANK($J$2257),"",IF(ISBLANK($L$2257),"",IF(Apr!$E9&gt;=$J$2257,IF(Apr!$E9&lt;=$L$2257,IF(ISBLANK(Apr!R9),"",Apr!R9),""),"")))</f>
        <v/>
      </c>
      <c r="F1697" s="307" t="str">
        <f>IF(ISBLANK($J$2257),"",IF(ISBLANK($L$2257),"",IF(Apr!$E9&gt;=$J$2257,IF(Apr!$E9&lt;=$L$2257,IF(ISBLANK(Apr!S9),"",Apr!S9),""),"")))</f>
        <v/>
      </c>
      <c r="G1697" s="308" t="str">
        <f>IF(ISNUMBER(F1697),IF(F1697=0,"",IF(E1697=0,"",F1697/E1697)),"")</f>
        <v/>
      </c>
      <c r="H1697" s="309" t="str">
        <f>IF(ISNUMBER(G1697),IF(G1697=0,"",IF(F1697=0,"",E1697/F1697/24)),"")</f>
        <v/>
      </c>
      <c r="I1697" s="310">
        <f>IF(ISBLANK($J$2257),"",IF(ISBLANK($L$2257),"",IF(Apr!$E9&gt;=$J$2257,IF(Apr!$E9&lt;=$L$2257,COUNTIF(Apr!L9:L9,"&gt;=0"),""),"")))</f>
        <v>0</v>
      </c>
      <c r="J1697" s="300"/>
      <c r="K1697" s="300"/>
      <c r="L1697" s="300"/>
      <c r="M1697" s="302"/>
    </row>
    <row r="1698" spans="1:13" ht="9.9499999999999993" hidden="1" customHeight="1" x14ac:dyDescent="0.2">
      <c r="A1698" s="301"/>
      <c r="B1698" s="300"/>
      <c r="C1698" s="305" t="str">
        <f>IF(ISBLANK($J$2257),"",IF(ISBLANK($L$2257),"",IF(Apr!$E10&gt;=$J$2257,IF(Apr!$E10&lt;=$L$2257,IF(ISBLANK(Apr!G10),"",Apr!G10),""),"")))</f>
        <v/>
      </c>
      <c r="D1698" s="305" t="str">
        <f>IF(ISBLANK($J$2257),"",IF(ISBLANK($L$2257),"",IF(Apr!$E10&gt;=$J$2257,IF(Apr!$E10&lt;=$L$2257,IF(ISBLANK(Apr!I10),"",Apr!I10),""),"")))</f>
        <v/>
      </c>
      <c r="E1698" s="305" t="str">
        <f>IF(ISBLANK($J$2257),"",IF(ISBLANK($L$2257),"",IF(Apr!$E10&gt;=$J$2257,IF(Apr!$E10&lt;=$L$2257,IF(ISBLANK(Apr!R10),"",Apr!R10),""),"")))</f>
        <v/>
      </c>
      <c r="F1698" s="307" t="str">
        <f>IF(ISBLANK($J$2257),"",IF(ISBLANK($L$2257),"",IF(Apr!$E10&gt;=$J$2257,IF(Apr!$E10&lt;=$L$2257,IF(ISBLANK(Apr!S10),"",Apr!S10),""),"")))</f>
        <v/>
      </c>
      <c r="G1698" s="308" t="str">
        <f t="shared" ref="G1698:G1727" si="108">IF(ISNUMBER(F1698),IF(F1698=0,"",IF(E1698=0,"",F1698/E1698)),"")</f>
        <v/>
      </c>
      <c r="H1698" s="309" t="str">
        <f t="shared" ref="H1698:H1727" si="109">IF(ISNUMBER(G1698),IF(G1698=0,"",IF(F1698=0,"",E1698/F1698/24)),"")</f>
        <v/>
      </c>
      <c r="I1698" s="310">
        <f>IF(ISBLANK($J$2257),"",IF(ISBLANK($L$2257),"",IF(Apr!$E10&gt;=$J$2257,IF(Apr!$E10&lt;=$L$2257,COUNTIF(Apr!L10:L10,"&gt;=0"),""),"")))</f>
        <v>0</v>
      </c>
      <c r="J1698" s="300"/>
      <c r="K1698" s="300"/>
      <c r="L1698" s="300"/>
      <c r="M1698" s="302"/>
    </row>
    <row r="1699" spans="1:13" ht="9.9499999999999993" hidden="1" customHeight="1" x14ac:dyDescent="0.2">
      <c r="A1699" s="301"/>
      <c r="B1699" s="300"/>
      <c r="C1699" s="305" t="str">
        <f>IF(ISBLANK($J$2257),"",IF(ISBLANK($L$2257),"",IF(Apr!$E11&gt;=$J$2257,IF(Apr!$E11&lt;=$L$2257,IF(ISBLANK(Apr!G11),"",Apr!G11),""),"")))</f>
        <v/>
      </c>
      <c r="D1699" s="305" t="str">
        <f>IF(ISBLANK($J$2257),"",IF(ISBLANK($L$2257),"",IF(Apr!$E11&gt;=$J$2257,IF(Apr!$E11&lt;=$L$2257,IF(ISBLANK(Apr!I11),"",Apr!I11),""),"")))</f>
        <v/>
      </c>
      <c r="E1699" s="305" t="str">
        <f>IF(ISBLANK($J$2257),"",IF(ISBLANK($L$2257),"",IF(Apr!$E11&gt;=$J$2257,IF(Apr!$E11&lt;=$L$2257,IF(ISBLANK(Apr!R11),"",Apr!R11),""),"")))</f>
        <v/>
      </c>
      <c r="F1699" s="307" t="str">
        <f>IF(ISBLANK($J$2257),"",IF(ISBLANK($L$2257),"",IF(Apr!$E11&gt;=$J$2257,IF(Apr!$E11&lt;=$L$2257,IF(ISBLANK(Apr!S11),"",Apr!S11),""),"")))</f>
        <v/>
      </c>
      <c r="G1699" s="308" t="str">
        <f t="shared" si="108"/>
        <v/>
      </c>
      <c r="H1699" s="309" t="str">
        <f t="shared" si="109"/>
        <v/>
      </c>
      <c r="I1699" s="310">
        <f>IF(ISBLANK($J$2257),"",IF(ISBLANK($L$2257),"",IF(Apr!$E11&gt;=$J$2257,IF(Apr!$E11&lt;=$L$2257,COUNTIF(Apr!L11:L11,"&gt;=0"),""),"")))</f>
        <v>0</v>
      </c>
      <c r="J1699" s="300"/>
      <c r="K1699" s="300"/>
      <c r="L1699" s="300"/>
      <c r="M1699" s="302"/>
    </row>
    <row r="1700" spans="1:13" ht="9.9499999999999993" hidden="1" customHeight="1" x14ac:dyDescent="0.2">
      <c r="A1700" s="301"/>
      <c r="B1700" s="300"/>
      <c r="C1700" s="305" t="str">
        <f>IF(ISBLANK($J$2257),"",IF(ISBLANK($L$2257),"",IF(Apr!$E12&gt;=$J$2257,IF(Apr!$E12&lt;=$L$2257,IF(ISBLANK(Apr!G12),"",Apr!G12),""),"")))</f>
        <v/>
      </c>
      <c r="D1700" s="305" t="str">
        <f>IF(ISBLANK($J$2257),"",IF(ISBLANK($L$2257),"",IF(Apr!$E12&gt;=$J$2257,IF(Apr!$E12&lt;=$L$2257,IF(ISBLANK(Apr!I12),"",Apr!I12),""),"")))</f>
        <v/>
      </c>
      <c r="E1700" s="305" t="str">
        <f>IF(ISBLANK($J$2257),"",IF(ISBLANK($L$2257),"",IF(Apr!$E12&gt;=$J$2257,IF(Apr!$E12&lt;=$L$2257,IF(ISBLANK(Apr!R12),"",Apr!R12),""),"")))</f>
        <v/>
      </c>
      <c r="F1700" s="307" t="str">
        <f>IF(ISBLANK($J$2257),"",IF(ISBLANK($L$2257),"",IF(Apr!$E12&gt;=$J$2257,IF(Apr!$E12&lt;=$L$2257,IF(ISBLANK(Apr!S12),"",Apr!S12),""),"")))</f>
        <v/>
      </c>
      <c r="G1700" s="308" t="str">
        <f t="shared" si="108"/>
        <v/>
      </c>
      <c r="H1700" s="309" t="str">
        <f t="shared" si="109"/>
        <v/>
      </c>
      <c r="I1700" s="310">
        <f>IF(ISBLANK($J$2257),"",IF(ISBLANK($L$2257),"",IF(Apr!$E12&gt;=$J$2257,IF(Apr!$E12&lt;=$L$2257,COUNTIF(Apr!L12:L12,"&gt;=0"),""),"")))</f>
        <v>0</v>
      </c>
      <c r="J1700" s="300"/>
      <c r="K1700" s="300"/>
      <c r="L1700" s="300"/>
      <c r="M1700" s="302"/>
    </row>
    <row r="1701" spans="1:13" ht="9.9499999999999993" hidden="1" customHeight="1" x14ac:dyDescent="0.2">
      <c r="A1701" s="301"/>
      <c r="B1701" s="300"/>
      <c r="C1701" s="305" t="str">
        <f>IF(ISBLANK($J$2257),"",IF(ISBLANK($L$2257),"",IF(Apr!$E13&gt;=$J$2257,IF(Apr!$E13&lt;=$L$2257,IF(ISBLANK(Apr!G13),"",Apr!G13),""),"")))</f>
        <v/>
      </c>
      <c r="D1701" s="305" t="str">
        <f>IF(ISBLANK($J$2257),"",IF(ISBLANK($L$2257),"",IF(Apr!$E13&gt;=$J$2257,IF(Apr!$E13&lt;=$L$2257,IF(ISBLANK(Apr!I13),"",Apr!I13),""),"")))</f>
        <v/>
      </c>
      <c r="E1701" s="305" t="str">
        <f>IF(ISBLANK($J$2257),"",IF(ISBLANK($L$2257),"",IF(Apr!$E13&gt;=$J$2257,IF(Apr!$E13&lt;=$L$2257,IF(ISBLANK(Apr!R13),"",Apr!R13),""),"")))</f>
        <v/>
      </c>
      <c r="F1701" s="307" t="str">
        <f>IF(ISBLANK($J$2257),"",IF(ISBLANK($L$2257),"",IF(Apr!$E13&gt;=$J$2257,IF(Apr!$E13&lt;=$L$2257,IF(ISBLANK(Apr!S13),"",Apr!S13),""),"")))</f>
        <v/>
      </c>
      <c r="G1701" s="308" t="str">
        <f t="shared" si="108"/>
        <v/>
      </c>
      <c r="H1701" s="309" t="str">
        <f t="shared" si="109"/>
        <v/>
      </c>
      <c r="I1701" s="310">
        <f>IF(ISBLANK($J$2257),"",IF(ISBLANK($L$2257),"",IF(Apr!$E13&gt;=$J$2257,IF(Apr!$E13&lt;=$L$2257,COUNTIF(Apr!L13:L13,"&gt;=0"),""),"")))</f>
        <v>0</v>
      </c>
      <c r="J1701" s="300"/>
      <c r="K1701" s="300"/>
      <c r="L1701" s="300"/>
      <c r="M1701" s="302"/>
    </row>
    <row r="1702" spans="1:13" ht="9.9499999999999993" hidden="1" customHeight="1" x14ac:dyDescent="0.2">
      <c r="A1702" s="301"/>
      <c r="B1702" s="300"/>
      <c r="C1702" s="305" t="str">
        <f>IF(ISBLANK($J$2257),"",IF(ISBLANK($L$2257),"",IF(Apr!$E14&gt;=$J$2257,IF(Apr!$E14&lt;=$L$2257,IF(ISBLANK(Apr!G14),"",Apr!G14),""),"")))</f>
        <v/>
      </c>
      <c r="D1702" s="305" t="str">
        <f>IF(ISBLANK($J$2257),"",IF(ISBLANK($L$2257),"",IF(Apr!$E14&gt;=$J$2257,IF(Apr!$E14&lt;=$L$2257,IF(ISBLANK(Apr!I14),"",Apr!I14),""),"")))</f>
        <v/>
      </c>
      <c r="E1702" s="305" t="str">
        <f>IF(ISBLANK($J$2257),"",IF(ISBLANK($L$2257),"",IF(Apr!$E14&gt;=$J$2257,IF(Apr!$E14&lt;=$L$2257,IF(ISBLANK(Apr!R14),"",Apr!R14),""),"")))</f>
        <v/>
      </c>
      <c r="F1702" s="307" t="str">
        <f>IF(ISBLANK($J$2257),"",IF(ISBLANK($L$2257),"",IF(Apr!$E14&gt;=$J$2257,IF(Apr!$E14&lt;=$L$2257,IF(ISBLANK(Apr!S14),"",Apr!S14),""),"")))</f>
        <v/>
      </c>
      <c r="G1702" s="308" t="str">
        <f t="shared" si="108"/>
        <v/>
      </c>
      <c r="H1702" s="309" t="str">
        <f t="shared" si="109"/>
        <v/>
      </c>
      <c r="I1702" s="310">
        <f>IF(ISBLANK($J$2257),"",IF(ISBLANK($L$2257),"",IF(Apr!$E14&gt;=$J$2257,IF(Apr!$E14&lt;=$L$2257,COUNTIF(Apr!L14:L14,"&gt;=0"),""),"")))</f>
        <v>0</v>
      </c>
      <c r="J1702" s="300"/>
      <c r="K1702" s="300"/>
      <c r="L1702" s="300"/>
      <c r="M1702" s="302"/>
    </row>
    <row r="1703" spans="1:13" ht="9.9499999999999993" hidden="1" customHeight="1" x14ac:dyDescent="0.2">
      <c r="A1703" s="301"/>
      <c r="B1703" s="300"/>
      <c r="C1703" s="305" t="str">
        <f>IF(ISBLANK($J$2257),"",IF(ISBLANK($L$2257),"",IF(Apr!$E15&gt;=$J$2257,IF(Apr!$E15&lt;=$L$2257,IF(ISBLANK(Apr!G15),"",Apr!G15),""),"")))</f>
        <v/>
      </c>
      <c r="D1703" s="305" t="str">
        <f>IF(ISBLANK($J$2257),"",IF(ISBLANK($L$2257),"",IF(Apr!$E15&gt;=$J$2257,IF(Apr!$E15&lt;=$L$2257,IF(ISBLANK(Apr!I15),"",Apr!I15),""),"")))</f>
        <v/>
      </c>
      <c r="E1703" s="305" t="str">
        <f>IF(ISBLANK($J$2257),"",IF(ISBLANK($L$2257),"",IF(Apr!$E15&gt;=$J$2257,IF(Apr!$E15&lt;=$L$2257,IF(ISBLANK(Apr!R15),"",Apr!R15),""),"")))</f>
        <v/>
      </c>
      <c r="F1703" s="307" t="str">
        <f>IF(ISBLANK($J$2257),"",IF(ISBLANK($L$2257),"",IF(Apr!$E15&gt;=$J$2257,IF(Apr!$E15&lt;=$L$2257,IF(ISBLANK(Apr!S15),"",Apr!S15),""),"")))</f>
        <v/>
      </c>
      <c r="G1703" s="308" t="str">
        <f t="shared" si="108"/>
        <v/>
      </c>
      <c r="H1703" s="309" t="str">
        <f t="shared" si="109"/>
        <v/>
      </c>
      <c r="I1703" s="310">
        <f>IF(ISBLANK($J$2257),"",IF(ISBLANK($L$2257),"",IF(Apr!$E15&gt;=$J$2257,IF(Apr!$E15&lt;=$L$2257,COUNTIF(Apr!L15:L15,"&gt;=0"),""),"")))</f>
        <v>0</v>
      </c>
      <c r="J1703" s="300"/>
      <c r="K1703" s="300"/>
      <c r="L1703" s="300"/>
      <c r="M1703" s="302"/>
    </row>
    <row r="1704" spans="1:13" ht="9.9499999999999993" hidden="1" customHeight="1" x14ac:dyDescent="0.2">
      <c r="A1704" s="301"/>
      <c r="B1704" s="300"/>
      <c r="C1704" s="305" t="str">
        <f>IF(ISBLANK($J$2257),"",IF(ISBLANK($L$2257),"",IF(Apr!$E16&gt;=$J$2257,IF(Apr!$E16&lt;=$L$2257,IF(ISBLANK(Apr!G16),"",Apr!G16),""),"")))</f>
        <v/>
      </c>
      <c r="D1704" s="305" t="str">
        <f>IF(ISBLANK($J$2257),"",IF(ISBLANK($L$2257),"",IF(Apr!$E16&gt;=$J$2257,IF(Apr!$E16&lt;=$L$2257,IF(ISBLANK(Apr!I16),"",Apr!I16),""),"")))</f>
        <v/>
      </c>
      <c r="E1704" s="305" t="str">
        <f>IF(ISBLANK($J$2257),"",IF(ISBLANK($L$2257),"",IF(Apr!$E16&gt;=$J$2257,IF(Apr!$E16&lt;=$L$2257,IF(ISBLANK(Apr!R16),"",Apr!R16),""),"")))</f>
        <v/>
      </c>
      <c r="F1704" s="307" t="str">
        <f>IF(ISBLANK($J$2257),"",IF(ISBLANK($L$2257),"",IF(Apr!$E16&gt;=$J$2257,IF(Apr!$E16&lt;=$L$2257,IF(ISBLANK(Apr!S16),"",Apr!S16),""),"")))</f>
        <v/>
      </c>
      <c r="G1704" s="308" t="str">
        <f t="shared" si="108"/>
        <v/>
      </c>
      <c r="H1704" s="309" t="str">
        <f t="shared" si="109"/>
        <v/>
      </c>
      <c r="I1704" s="310">
        <f>IF(ISBLANK($J$2257),"",IF(ISBLANK($L$2257),"",IF(Apr!$E16&gt;=$J$2257,IF(Apr!$E16&lt;=$L$2257,COUNTIF(Apr!L16:L16,"&gt;=0"),""),"")))</f>
        <v>0</v>
      </c>
      <c r="J1704" s="300"/>
      <c r="K1704" s="300"/>
      <c r="L1704" s="300"/>
      <c r="M1704" s="302"/>
    </row>
    <row r="1705" spans="1:13" ht="9.9499999999999993" hidden="1" customHeight="1" x14ac:dyDescent="0.2">
      <c r="A1705" s="301"/>
      <c r="B1705" s="300"/>
      <c r="C1705" s="305" t="str">
        <f>IF(ISBLANK($J$2257),"",IF(ISBLANK($L$2257),"",IF(Apr!$E17&gt;=$J$2257,IF(Apr!$E17&lt;=$L$2257,IF(ISBLANK(Apr!G17),"",Apr!G17),""),"")))</f>
        <v/>
      </c>
      <c r="D1705" s="305" t="str">
        <f>IF(ISBLANK($J$2257),"",IF(ISBLANK($L$2257),"",IF(Apr!$E17&gt;=$J$2257,IF(Apr!$E17&lt;=$L$2257,IF(ISBLANK(Apr!I17),"",Apr!I17),""),"")))</f>
        <v/>
      </c>
      <c r="E1705" s="305" t="str">
        <f>IF(ISBLANK($J$2257),"",IF(ISBLANK($L$2257),"",IF(Apr!$E17&gt;=$J$2257,IF(Apr!$E17&lt;=$L$2257,IF(ISBLANK(Apr!R17),"",Apr!R17),""),"")))</f>
        <v/>
      </c>
      <c r="F1705" s="307" t="str">
        <f>IF(ISBLANK($J$2257),"",IF(ISBLANK($L$2257),"",IF(Apr!$E17&gt;=$J$2257,IF(Apr!$E17&lt;=$L$2257,IF(ISBLANK(Apr!S17),"",Apr!S17),""),"")))</f>
        <v/>
      </c>
      <c r="G1705" s="308" t="str">
        <f t="shared" si="108"/>
        <v/>
      </c>
      <c r="H1705" s="309" t="str">
        <f t="shared" si="109"/>
        <v/>
      </c>
      <c r="I1705" s="310">
        <f>IF(ISBLANK($J$2257),"",IF(ISBLANK($L$2257),"",IF(Apr!$E17&gt;=$J$2257,IF(Apr!$E17&lt;=$L$2257,COUNTIF(Apr!L17:L17,"&gt;=0"),""),"")))</f>
        <v>0</v>
      </c>
      <c r="J1705" s="300"/>
      <c r="K1705" s="300"/>
      <c r="L1705" s="300"/>
      <c r="M1705" s="302"/>
    </row>
    <row r="1706" spans="1:13" ht="9.9499999999999993" hidden="1" customHeight="1" x14ac:dyDescent="0.2">
      <c r="A1706" s="301"/>
      <c r="B1706" s="300"/>
      <c r="C1706" s="305" t="str">
        <f>IF(ISBLANK($J$2257),"",IF(ISBLANK($L$2257),"",IF(Apr!$E18&gt;=$J$2257,IF(Apr!$E18&lt;=$L$2257,IF(ISBLANK(Apr!G18),"",Apr!G18),""),"")))</f>
        <v/>
      </c>
      <c r="D1706" s="305" t="str">
        <f>IF(ISBLANK($J$2257),"",IF(ISBLANK($L$2257),"",IF(Apr!$E18&gt;=$J$2257,IF(Apr!$E18&lt;=$L$2257,IF(ISBLANK(Apr!I18),"",Apr!I18),""),"")))</f>
        <v/>
      </c>
      <c r="E1706" s="305" t="str">
        <f>IF(ISBLANK($J$2257),"",IF(ISBLANK($L$2257),"",IF(Apr!$E18&gt;=$J$2257,IF(Apr!$E18&lt;=$L$2257,IF(ISBLANK(Apr!R18),"",Apr!R18),""),"")))</f>
        <v/>
      </c>
      <c r="F1706" s="307" t="str">
        <f>IF(ISBLANK($J$2257),"",IF(ISBLANK($L$2257),"",IF(Apr!$E18&gt;=$J$2257,IF(Apr!$E18&lt;=$L$2257,IF(ISBLANK(Apr!S18),"",Apr!S18),""),"")))</f>
        <v/>
      </c>
      <c r="G1706" s="308" t="str">
        <f t="shared" si="108"/>
        <v/>
      </c>
      <c r="H1706" s="309" t="str">
        <f t="shared" si="109"/>
        <v/>
      </c>
      <c r="I1706" s="310">
        <f>IF(ISBLANK($J$2257),"",IF(ISBLANK($L$2257),"",IF(Apr!$E18&gt;=$J$2257,IF(Apr!$E18&lt;=$L$2257,COUNTIF(Apr!L18:L18,"&gt;=0"),""),"")))</f>
        <v>0</v>
      </c>
      <c r="J1706" s="300"/>
      <c r="K1706" s="300"/>
      <c r="L1706" s="300"/>
      <c r="M1706" s="302"/>
    </row>
    <row r="1707" spans="1:13" ht="9.9499999999999993" hidden="1" customHeight="1" x14ac:dyDescent="0.2">
      <c r="A1707" s="301"/>
      <c r="B1707" s="300"/>
      <c r="C1707" s="305" t="str">
        <f>IF(ISBLANK($J$2257),"",IF(ISBLANK($L$2257),"",IF(Apr!$E19&gt;=$J$2257,IF(Apr!$E19&lt;=$L$2257,IF(ISBLANK(Apr!G19),"",Apr!G19),""),"")))</f>
        <v/>
      </c>
      <c r="D1707" s="305" t="str">
        <f>IF(ISBLANK($J$2257),"",IF(ISBLANK($L$2257),"",IF(Apr!$E19&gt;=$J$2257,IF(Apr!$E19&lt;=$L$2257,IF(ISBLANK(Apr!I19),"",Apr!I19),""),"")))</f>
        <v/>
      </c>
      <c r="E1707" s="305" t="str">
        <f>IF(ISBLANK($J$2257),"",IF(ISBLANK($L$2257),"",IF(Apr!$E19&gt;=$J$2257,IF(Apr!$E19&lt;=$L$2257,IF(ISBLANK(Apr!R19),"",Apr!R19),""),"")))</f>
        <v/>
      </c>
      <c r="F1707" s="307" t="str">
        <f>IF(ISBLANK($J$2257),"",IF(ISBLANK($L$2257),"",IF(Apr!$E19&gt;=$J$2257,IF(Apr!$E19&lt;=$L$2257,IF(ISBLANK(Apr!S19),"",Apr!S19),""),"")))</f>
        <v/>
      </c>
      <c r="G1707" s="308" t="str">
        <f t="shared" si="108"/>
        <v/>
      </c>
      <c r="H1707" s="309" t="str">
        <f t="shared" si="109"/>
        <v/>
      </c>
      <c r="I1707" s="310">
        <f>IF(ISBLANK($J$2257),"",IF(ISBLANK($L$2257),"",IF(Apr!$E19&gt;=$J$2257,IF(Apr!$E19&lt;=$L$2257,COUNTIF(Apr!L19:L19,"&gt;=0"),""),"")))</f>
        <v>0</v>
      </c>
      <c r="J1707" s="300"/>
      <c r="K1707" s="300"/>
      <c r="L1707" s="300"/>
      <c r="M1707" s="302"/>
    </row>
    <row r="1708" spans="1:13" ht="9.9499999999999993" hidden="1" customHeight="1" x14ac:dyDescent="0.2">
      <c r="A1708" s="301"/>
      <c r="B1708" s="300"/>
      <c r="C1708" s="305" t="str">
        <f>IF(ISBLANK($J$2257),"",IF(ISBLANK($L$2257),"",IF(Apr!$E20&gt;=$J$2257,IF(Apr!$E20&lt;=$L$2257,IF(ISBLANK(Apr!G20),"",Apr!G20),""),"")))</f>
        <v/>
      </c>
      <c r="D1708" s="305" t="str">
        <f>IF(ISBLANK($J$2257),"",IF(ISBLANK($L$2257),"",IF(Apr!$E20&gt;=$J$2257,IF(Apr!$E20&lt;=$L$2257,IF(ISBLANK(Apr!I20),"",Apr!I20),""),"")))</f>
        <v/>
      </c>
      <c r="E1708" s="305" t="str">
        <f>IF(ISBLANK($J$2257),"",IF(ISBLANK($L$2257),"",IF(Apr!$E20&gt;=$J$2257,IF(Apr!$E20&lt;=$L$2257,IF(ISBLANK(Apr!R20),"",Apr!R20),""),"")))</f>
        <v/>
      </c>
      <c r="F1708" s="307" t="str">
        <f>IF(ISBLANK($J$2257),"",IF(ISBLANK($L$2257),"",IF(Apr!$E20&gt;=$J$2257,IF(Apr!$E20&lt;=$L$2257,IF(ISBLANK(Apr!S20),"",Apr!S20),""),"")))</f>
        <v/>
      </c>
      <c r="G1708" s="308" t="str">
        <f t="shared" si="108"/>
        <v/>
      </c>
      <c r="H1708" s="309" t="str">
        <f t="shared" si="109"/>
        <v/>
      </c>
      <c r="I1708" s="310">
        <f>IF(ISBLANK($J$2257),"",IF(ISBLANK($L$2257),"",IF(Apr!$E20&gt;=$J$2257,IF(Apr!$E20&lt;=$L$2257,COUNTIF(Apr!L20:L20,"&gt;=0"),""),"")))</f>
        <v>0</v>
      </c>
      <c r="J1708" s="300"/>
      <c r="K1708" s="300"/>
      <c r="L1708" s="300"/>
      <c r="M1708" s="302"/>
    </row>
    <row r="1709" spans="1:13" ht="9.9499999999999993" hidden="1" customHeight="1" x14ac:dyDescent="0.2">
      <c r="A1709" s="301"/>
      <c r="B1709" s="300"/>
      <c r="C1709" s="305" t="str">
        <f>IF(ISBLANK($J$2257),"",IF(ISBLANK($L$2257),"",IF(Apr!$E21&gt;=$J$2257,IF(Apr!$E21&lt;=$L$2257,IF(ISBLANK(Apr!G21),"",Apr!G21),""),"")))</f>
        <v/>
      </c>
      <c r="D1709" s="305" t="str">
        <f>IF(ISBLANK($J$2257),"",IF(ISBLANK($L$2257),"",IF(Apr!$E21&gt;=$J$2257,IF(Apr!$E21&lt;=$L$2257,IF(ISBLANK(Apr!I21),"",Apr!I21),""),"")))</f>
        <v/>
      </c>
      <c r="E1709" s="305" t="str">
        <f>IF(ISBLANK($J$2257),"",IF(ISBLANK($L$2257),"",IF(Apr!$E21&gt;=$J$2257,IF(Apr!$E21&lt;=$L$2257,IF(ISBLANK(Apr!R21),"",Apr!R21),""),"")))</f>
        <v/>
      </c>
      <c r="F1709" s="307" t="str">
        <f>IF(ISBLANK($J$2257),"",IF(ISBLANK($L$2257),"",IF(Apr!$E21&gt;=$J$2257,IF(Apr!$E21&lt;=$L$2257,IF(ISBLANK(Apr!S21),"",Apr!S21),""),"")))</f>
        <v/>
      </c>
      <c r="G1709" s="308" t="str">
        <f t="shared" si="108"/>
        <v/>
      </c>
      <c r="H1709" s="309" t="str">
        <f t="shared" si="109"/>
        <v/>
      </c>
      <c r="I1709" s="310">
        <f>IF(ISBLANK($J$2257),"",IF(ISBLANK($L$2257),"",IF(Apr!$E21&gt;=$J$2257,IF(Apr!$E21&lt;=$L$2257,COUNTIF(Apr!L21:L21,"&gt;=0"),""),"")))</f>
        <v>0</v>
      </c>
      <c r="J1709" s="300"/>
      <c r="K1709" s="300"/>
      <c r="L1709" s="300"/>
      <c r="M1709" s="302"/>
    </row>
    <row r="1710" spans="1:13" ht="9.9499999999999993" hidden="1" customHeight="1" x14ac:dyDescent="0.2">
      <c r="A1710" s="301"/>
      <c r="B1710" s="300"/>
      <c r="C1710" s="305" t="str">
        <f>IF(ISBLANK($J$2257),"",IF(ISBLANK($L$2257),"",IF(Apr!$E22&gt;=$J$2257,IF(Apr!$E22&lt;=$L$2257,IF(ISBLANK(Apr!G22),"",Apr!G22),""),"")))</f>
        <v/>
      </c>
      <c r="D1710" s="305" t="str">
        <f>IF(ISBLANK($J$2257),"",IF(ISBLANK($L$2257),"",IF(Apr!$E22&gt;=$J$2257,IF(Apr!$E22&lt;=$L$2257,IF(ISBLANK(Apr!I22),"",Apr!I22),""),"")))</f>
        <v/>
      </c>
      <c r="E1710" s="305" t="str">
        <f>IF(ISBLANK($J$2257),"",IF(ISBLANK($L$2257),"",IF(Apr!$E22&gt;=$J$2257,IF(Apr!$E22&lt;=$L$2257,IF(ISBLANK(Apr!R22),"",Apr!R22),""),"")))</f>
        <v/>
      </c>
      <c r="F1710" s="307" t="str">
        <f>IF(ISBLANK($J$2257),"",IF(ISBLANK($L$2257),"",IF(Apr!$E22&gt;=$J$2257,IF(Apr!$E22&lt;=$L$2257,IF(ISBLANK(Apr!S22),"",Apr!S22),""),"")))</f>
        <v/>
      </c>
      <c r="G1710" s="308" t="str">
        <f t="shared" si="108"/>
        <v/>
      </c>
      <c r="H1710" s="309" t="str">
        <f t="shared" si="109"/>
        <v/>
      </c>
      <c r="I1710" s="310">
        <f>IF(ISBLANK($J$2257),"",IF(ISBLANK($L$2257),"",IF(Apr!$E22&gt;=$J$2257,IF(Apr!$E22&lt;=$L$2257,COUNTIF(Apr!L22:L22,"&gt;=0"),""),"")))</f>
        <v>0</v>
      </c>
      <c r="J1710" s="300"/>
      <c r="K1710" s="300"/>
      <c r="L1710" s="300"/>
      <c r="M1710" s="302"/>
    </row>
    <row r="1711" spans="1:13" ht="9.9499999999999993" hidden="1" customHeight="1" x14ac:dyDescent="0.2">
      <c r="A1711" s="301"/>
      <c r="B1711" s="300"/>
      <c r="C1711" s="305" t="str">
        <f>IF(ISBLANK($J$2257),"",IF(ISBLANK($L$2257),"",IF(Apr!$E23&gt;=$J$2257,IF(Apr!$E23&lt;=$L$2257,IF(ISBLANK(Apr!G23),"",Apr!G23),""),"")))</f>
        <v/>
      </c>
      <c r="D1711" s="305" t="str">
        <f>IF(ISBLANK($J$2257),"",IF(ISBLANK($L$2257),"",IF(Apr!$E23&gt;=$J$2257,IF(Apr!$E23&lt;=$L$2257,IF(ISBLANK(Apr!I23),"",Apr!I23),""),"")))</f>
        <v/>
      </c>
      <c r="E1711" s="305" t="str">
        <f>IF(ISBLANK($J$2257),"",IF(ISBLANK($L$2257),"",IF(Apr!$E23&gt;=$J$2257,IF(Apr!$E23&lt;=$L$2257,IF(ISBLANK(Apr!R23),"",Apr!R23),""),"")))</f>
        <v/>
      </c>
      <c r="F1711" s="307" t="str">
        <f>IF(ISBLANK($J$2257),"",IF(ISBLANK($L$2257),"",IF(Apr!$E23&gt;=$J$2257,IF(Apr!$E23&lt;=$L$2257,IF(ISBLANK(Apr!S23),"",Apr!S23),""),"")))</f>
        <v/>
      </c>
      <c r="G1711" s="308" t="str">
        <f t="shared" si="108"/>
        <v/>
      </c>
      <c r="H1711" s="309" t="str">
        <f t="shared" si="109"/>
        <v/>
      </c>
      <c r="I1711" s="310">
        <f>IF(ISBLANK($J$2257),"",IF(ISBLANK($L$2257),"",IF(Apr!$E23&gt;=$J$2257,IF(Apr!$E23&lt;=$L$2257,COUNTIF(Apr!L23:L23,"&gt;=0"),""),"")))</f>
        <v>0</v>
      </c>
      <c r="J1711" s="300"/>
      <c r="K1711" s="300"/>
      <c r="L1711" s="300"/>
      <c r="M1711" s="302"/>
    </row>
    <row r="1712" spans="1:13" ht="9.9499999999999993" hidden="1" customHeight="1" x14ac:dyDescent="0.2">
      <c r="A1712" s="301"/>
      <c r="B1712" s="300"/>
      <c r="C1712" s="305" t="str">
        <f>IF(ISBLANK($J$2257),"",IF(ISBLANK($L$2257),"",IF(Apr!$E24&gt;=$J$2257,IF(Apr!$E24&lt;=$L$2257,IF(ISBLANK(Apr!G24),"",Apr!G24),""),"")))</f>
        <v/>
      </c>
      <c r="D1712" s="305" t="str">
        <f>IF(ISBLANK($J$2257),"",IF(ISBLANK($L$2257),"",IF(Apr!$E24&gt;=$J$2257,IF(Apr!$E24&lt;=$L$2257,IF(ISBLANK(Apr!I24),"",Apr!I24),""),"")))</f>
        <v/>
      </c>
      <c r="E1712" s="305" t="str">
        <f>IF(ISBLANK($J$2257),"",IF(ISBLANK($L$2257),"",IF(Apr!$E24&gt;=$J$2257,IF(Apr!$E24&lt;=$L$2257,IF(ISBLANK(Apr!R24),"",Apr!R24),""),"")))</f>
        <v/>
      </c>
      <c r="F1712" s="307" t="str">
        <f>IF(ISBLANK($J$2257),"",IF(ISBLANK($L$2257),"",IF(Apr!$E24&gt;=$J$2257,IF(Apr!$E24&lt;=$L$2257,IF(ISBLANK(Apr!S24),"",Apr!S24),""),"")))</f>
        <v/>
      </c>
      <c r="G1712" s="308" t="str">
        <f t="shared" si="108"/>
        <v/>
      </c>
      <c r="H1712" s="309" t="str">
        <f t="shared" si="109"/>
        <v/>
      </c>
      <c r="I1712" s="310">
        <f>IF(ISBLANK($J$2257),"",IF(ISBLANK($L$2257),"",IF(Apr!$E24&gt;=$J$2257,IF(Apr!$E24&lt;=$L$2257,COUNTIF(Apr!L24:L24,"&gt;=0"),""),"")))</f>
        <v>0</v>
      </c>
      <c r="J1712" s="300"/>
      <c r="K1712" s="300"/>
      <c r="L1712" s="300"/>
      <c r="M1712" s="302"/>
    </row>
    <row r="1713" spans="1:13" ht="9.9499999999999993" hidden="1" customHeight="1" x14ac:dyDescent="0.2">
      <c r="A1713" s="301"/>
      <c r="B1713" s="300"/>
      <c r="C1713" s="305" t="str">
        <f>IF(ISBLANK($J$2257),"",IF(ISBLANK($L$2257),"",IF(Apr!$E25&gt;=$J$2257,IF(Apr!$E25&lt;=$L$2257,IF(ISBLANK(Apr!G25),"",Apr!G25),""),"")))</f>
        <v/>
      </c>
      <c r="D1713" s="305" t="str">
        <f>IF(ISBLANK($J$2257),"",IF(ISBLANK($L$2257),"",IF(Apr!$E25&gt;=$J$2257,IF(Apr!$E25&lt;=$L$2257,IF(ISBLANK(Apr!I25),"",Apr!I25),""),"")))</f>
        <v/>
      </c>
      <c r="E1713" s="305" t="str">
        <f>IF(ISBLANK($J$2257),"",IF(ISBLANK($L$2257),"",IF(Apr!$E25&gt;=$J$2257,IF(Apr!$E25&lt;=$L$2257,IF(ISBLANK(Apr!R25),"",Apr!R25),""),"")))</f>
        <v/>
      </c>
      <c r="F1713" s="307" t="str">
        <f>IF(ISBLANK($J$2257),"",IF(ISBLANK($L$2257),"",IF(Apr!$E25&gt;=$J$2257,IF(Apr!$E25&lt;=$L$2257,IF(ISBLANK(Apr!S25),"",Apr!S25),""),"")))</f>
        <v/>
      </c>
      <c r="G1713" s="308" t="str">
        <f t="shared" si="108"/>
        <v/>
      </c>
      <c r="H1713" s="309" t="str">
        <f t="shared" si="109"/>
        <v/>
      </c>
      <c r="I1713" s="310">
        <f>IF(ISBLANK($J$2257),"",IF(ISBLANK($L$2257),"",IF(Apr!$E25&gt;=$J$2257,IF(Apr!$E25&lt;=$L$2257,COUNTIF(Apr!L25:L25,"&gt;=0"),""),"")))</f>
        <v>0</v>
      </c>
      <c r="J1713" s="300"/>
      <c r="K1713" s="300"/>
      <c r="L1713" s="300"/>
      <c r="M1713" s="302"/>
    </row>
    <row r="1714" spans="1:13" ht="9.9499999999999993" hidden="1" customHeight="1" x14ac:dyDescent="0.2">
      <c r="A1714" s="301"/>
      <c r="B1714" s="300"/>
      <c r="C1714" s="305" t="str">
        <f>IF(ISBLANK($J$2257),"",IF(ISBLANK($L$2257),"",IF(Apr!$E26&gt;=$J$2257,IF(Apr!$E26&lt;=$L$2257,IF(ISBLANK(Apr!G26),"",Apr!G26),""),"")))</f>
        <v/>
      </c>
      <c r="D1714" s="305" t="str">
        <f>IF(ISBLANK($J$2257),"",IF(ISBLANK($L$2257),"",IF(Apr!$E26&gt;=$J$2257,IF(Apr!$E26&lt;=$L$2257,IF(ISBLANK(Apr!I26),"",Apr!I26),""),"")))</f>
        <v/>
      </c>
      <c r="E1714" s="305" t="str">
        <f>IF(ISBLANK($J$2257),"",IF(ISBLANK($L$2257),"",IF(Apr!$E26&gt;=$J$2257,IF(Apr!$E26&lt;=$L$2257,IF(ISBLANK(Apr!R26),"",Apr!R26),""),"")))</f>
        <v/>
      </c>
      <c r="F1714" s="307" t="str">
        <f>IF(ISBLANK($J$2257),"",IF(ISBLANK($L$2257),"",IF(Apr!$E26&gt;=$J$2257,IF(Apr!$E26&lt;=$L$2257,IF(ISBLANK(Apr!S26),"",Apr!S26),""),"")))</f>
        <v/>
      </c>
      <c r="G1714" s="308" t="str">
        <f t="shared" si="108"/>
        <v/>
      </c>
      <c r="H1714" s="309" t="str">
        <f t="shared" si="109"/>
        <v/>
      </c>
      <c r="I1714" s="310">
        <f>IF(ISBLANK($J$2257),"",IF(ISBLANK($L$2257),"",IF(Apr!$E26&gt;=$J$2257,IF(Apr!$E26&lt;=$L$2257,COUNTIF(Apr!L26:L26,"&gt;=0"),""),"")))</f>
        <v>0</v>
      </c>
      <c r="J1714" s="300"/>
      <c r="K1714" s="300"/>
      <c r="L1714" s="300"/>
      <c r="M1714" s="302"/>
    </row>
    <row r="1715" spans="1:13" ht="9.9499999999999993" hidden="1" customHeight="1" x14ac:dyDescent="0.2">
      <c r="A1715" s="301"/>
      <c r="B1715" s="300"/>
      <c r="C1715" s="305" t="str">
        <f>IF(ISBLANK($J$2257),"",IF(ISBLANK($L$2257),"",IF(Apr!$E27&gt;=$J$2257,IF(Apr!$E27&lt;=$L$2257,IF(ISBLANK(Apr!G27),"",Apr!G27),""),"")))</f>
        <v/>
      </c>
      <c r="D1715" s="305" t="str">
        <f>IF(ISBLANK($J$2257),"",IF(ISBLANK($L$2257),"",IF(Apr!$E27&gt;=$J$2257,IF(Apr!$E27&lt;=$L$2257,IF(ISBLANK(Apr!I27),"",Apr!I27),""),"")))</f>
        <v/>
      </c>
      <c r="E1715" s="305" t="str">
        <f>IF(ISBLANK($J$2257),"",IF(ISBLANK($L$2257),"",IF(Apr!$E27&gt;=$J$2257,IF(Apr!$E27&lt;=$L$2257,IF(ISBLANK(Apr!R27),"",Apr!R27),""),"")))</f>
        <v/>
      </c>
      <c r="F1715" s="307" t="str">
        <f>IF(ISBLANK($J$2257),"",IF(ISBLANK($L$2257),"",IF(Apr!$E27&gt;=$J$2257,IF(Apr!$E27&lt;=$L$2257,IF(ISBLANK(Apr!S27),"",Apr!S27),""),"")))</f>
        <v/>
      </c>
      <c r="G1715" s="308" t="str">
        <f t="shared" si="108"/>
        <v/>
      </c>
      <c r="H1715" s="309" t="str">
        <f t="shared" si="109"/>
        <v/>
      </c>
      <c r="I1715" s="310">
        <f>IF(ISBLANK($J$2257),"",IF(ISBLANK($L$2257),"",IF(Apr!$E27&gt;=$J$2257,IF(Apr!$E27&lt;=$L$2257,COUNTIF(Apr!L27:L27,"&gt;=0"),""),"")))</f>
        <v>0</v>
      </c>
      <c r="J1715" s="300"/>
      <c r="K1715" s="300"/>
      <c r="L1715" s="300"/>
      <c r="M1715" s="302"/>
    </row>
    <row r="1716" spans="1:13" ht="9.9499999999999993" hidden="1" customHeight="1" x14ac:dyDescent="0.2">
      <c r="A1716" s="301"/>
      <c r="B1716" s="300"/>
      <c r="C1716" s="305" t="str">
        <f>IF(ISBLANK($J$2257),"",IF(ISBLANK($L$2257),"",IF(Apr!$E28&gt;=$J$2257,IF(Apr!$E28&lt;=$L$2257,IF(ISBLANK(Apr!G28),"",Apr!G28),""),"")))</f>
        <v/>
      </c>
      <c r="D1716" s="305" t="str">
        <f>IF(ISBLANK($J$2257),"",IF(ISBLANK($L$2257),"",IF(Apr!$E28&gt;=$J$2257,IF(Apr!$E28&lt;=$L$2257,IF(ISBLANK(Apr!I28),"",Apr!I28),""),"")))</f>
        <v/>
      </c>
      <c r="E1716" s="305" t="str">
        <f>IF(ISBLANK($J$2257),"",IF(ISBLANK($L$2257),"",IF(Apr!$E28&gt;=$J$2257,IF(Apr!$E28&lt;=$L$2257,IF(ISBLANK(Apr!R28),"",Apr!R28),""),"")))</f>
        <v/>
      </c>
      <c r="F1716" s="307" t="str">
        <f>IF(ISBLANK($J$2257),"",IF(ISBLANK($L$2257),"",IF(Apr!$E28&gt;=$J$2257,IF(Apr!$E28&lt;=$L$2257,IF(ISBLANK(Apr!S28),"",Apr!S28),""),"")))</f>
        <v/>
      </c>
      <c r="G1716" s="308" t="str">
        <f t="shared" si="108"/>
        <v/>
      </c>
      <c r="H1716" s="309" t="str">
        <f t="shared" si="109"/>
        <v/>
      </c>
      <c r="I1716" s="310" t="str">
        <f>IF(ISBLANK($J$2257),"",IF(ISBLANK($L$2257),"",IF(Apr!$E28&gt;=$J$2257,IF(Apr!$E28&lt;=$L$2257,COUNTIF(Apr!L28:L28,"&gt;=0"),""),"")))</f>
        <v/>
      </c>
      <c r="J1716" s="300"/>
      <c r="K1716" s="300"/>
      <c r="L1716" s="300"/>
      <c r="M1716" s="302"/>
    </row>
    <row r="1717" spans="1:13" ht="9.9499999999999993" hidden="1" customHeight="1" x14ac:dyDescent="0.2">
      <c r="A1717" s="301"/>
      <c r="B1717" s="300"/>
      <c r="C1717" s="305" t="str">
        <f>IF(ISBLANK($J$2257),"",IF(ISBLANK($L$2257),"",IF(Apr!$E29&gt;=$J$2257,IF(Apr!$E29&lt;=$L$2257,IF(ISBLANK(Apr!G29),"",Apr!G29),""),"")))</f>
        <v/>
      </c>
      <c r="D1717" s="305" t="str">
        <f>IF(ISBLANK($J$2257),"",IF(ISBLANK($L$2257),"",IF(Apr!$E29&gt;=$J$2257,IF(Apr!$E29&lt;=$L$2257,IF(ISBLANK(Apr!I29),"",Apr!I29),""),"")))</f>
        <v/>
      </c>
      <c r="E1717" s="305" t="str">
        <f>IF(ISBLANK($J$2257),"",IF(ISBLANK($L$2257),"",IF(Apr!$E29&gt;=$J$2257,IF(Apr!$E29&lt;=$L$2257,IF(ISBLANK(Apr!R29),"",Apr!R29),""),"")))</f>
        <v/>
      </c>
      <c r="F1717" s="307" t="str">
        <f>IF(ISBLANK($J$2257),"",IF(ISBLANK($L$2257),"",IF(Apr!$E29&gt;=$J$2257,IF(Apr!$E29&lt;=$L$2257,IF(ISBLANK(Apr!S29),"",Apr!S29),""),"")))</f>
        <v/>
      </c>
      <c r="G1717" s="308" t="str">
        <f t="shared" si="108"/>
        <v/>
      </c>
      <c r="H1717" s="309" t="str">
        <f t="shared" si="109"/>
        <v/>
      </c>
      <c r="I1717" s="310" t="str">
        <f>IF(ISBLANK($J$2257),"",IF(ISBLANK($L$2257),"",IF(Apr!$E29&gt;=$J$2257,IF(Apr!$E29&lt;=$L$2257,COUNTIF(Apr!L29:L29,"&gt;=0"),""),"")))</f>
        <v/>
      </c>
      <c r="J1717" s="300"/>
      <c r="K1717" s="300"/>
      <c r="L1717" s="300"/>
      <c r="M1717" s="302"/>
    </row>
    <row r="1718" spans="1:13" ht="9.9499999999999993" hidden="1" customHeight="1" x14ac:dyDescent="0.2">
      <c r="A1718" s="301"/>
      <c r="B1718" s="300"/>
      <c r="C1718" s="305" t="str">
        <f>IF(ISBLANK($J$2257),"",IF(ISBLANK($L$2257),"",IF(Apr!$E30&gt;=$J$2257,IF(Apr!$E30&lt;=$L$2257,IF(ISBLANK(Apr!G30),"",Apr!G30),""),"")))</f>
        <v/>
      </c>
      <c r="D1718" s="305" t="str">
        <f>IF(ISBLANK($J$2257),"",IF(ISBLANK($L$2257),"",IF(Apr!$E30&gt;=$J$2257,IF(Apr!$E30&lt;=$L$2257,IF(ISBLANK(Apr!I30),"",Apr!I30),""),"")))</f>
        <v/>
      </c>
      <c r="E1718" s="305" t="str">
        <f>IF(ISBLANK($J$2257),"",IF(ISBLANK($L$2257),"",IF(Apr!$E30&gt;=$J$2257,IF(Apr!$E30&lt;=$L$2257,IF(ISBLANK(Apr!R30),"",Apr!R30),""),"")))</f>
        <v/>
      </c>
      <c r="F1718" s="307" t="str">
        <f>IF(ISBLANK($J$2257),"",IF(ISBLANK($L$2257),"",IF(Apr!$E30&gt;=$J$2257,IF(Apr!$E30&lt;=$L$2257,IF(ISBLANK(Apr!S30),"",Apr!S30),""),"")))</f>
        <v/>
      </c>
      <c r="G1718" s="308" t="str">
        <f t="shared" si="108"/>
        <v/>
      </c>
      <c r="H1718" s="309" t="str">
        <f t="shared" si="109"/>
        <v/>
      </c>
      <c r="I1718" s="310" t="str">
        <f>IF(ISBLANK($J$2257),"",IF(ISBLANK($L$2257),"",IF(Apr!$E30&gt;=$J$2257,IF(Apr!$E30&lt;=$L$2257,COUNTIF(Apr!L30:L30,"&gt;=0"),""),"")))</f>
        <v/>
      </c>
      <c r="J1718" s="300"/>
      <c r="K1718" s="300"/>
      <c r="L1718" s="300"/>
      <c r="M1718" s="302"/>
    </row>
    <row r="1719" spans="1:13" ht="9.9499999999999993" hidden="1" customHeight="1" x14ac:dyDescent="0.2">
      <c r="A1719" s="301"/>
      <c r="B1719" s="300"/>
      <c r="C1719" s="305" t="str">
        <f>IF(ISBLANK($J$2257),"",IF(ISBLANK($L$2257),"",IF(Apr!$E31&gt;=$J$2257,IF(Apr!$E31&lt;=$L$2257,IF(ISBLANK(Apr!G31),"",Apr!G31),""),"")))</f>
        <v/>
      </c>
      <c r="D1719" s="305" t="str">
        <f>IF(ISBLANK($J$2257),"",IF(ISBLANK($L$2257),"",IF(Apr!$E31&gt;=$J$2257,IF(Apr!$E31&lt;=$L$2257,IF(ISBLANK(Apr!I31),"",Apr!I31),""),"")))</f>
        <v/>
      </c>
      <c r="E1719" s="305" t="str">
        <f>IF(ISBLANK($J$2257),"",IF(ISBLANK($L$2257),"",IF(Apr!$E31&gt;=$J$2257,IF(Apr!$E31&lt;=$L$2257,IF(ISBLANK(Apr!R31),"",Apr!R31),""),"")))</f>
        <v/>
      </c>
      <c r="F1719" s="307" t="str">
        <f>IF(ISBLANK($J$2257),"",IF(ISBLANK($L$2257),"",IF(Apr!$E31&gt;=$J$2257,IF(Apr!$E31&lt;=$L$2257,IF(ISBLANK(Apr!S31),"",Apr!S31),""),"")))</f>
        <v/>
      </c>
      <c r="G1719" s="308" t="str">
        <f t="shared" si="108"/>
        <v/>
      </c>
      <c r="H1719" s="309" t="str">
        <f t="shared" si="109"/>
        <v/>
      </c>
      <c r="I1719" s="310" t="str">
        <f>IF(ISBLANK($J$2257),"",IF(ISBLANK($L$2257),"",IF(Apr!$E31&gt;=$J$2257,IF(Apr!$E31&lt;=$L$2257,COUNTIF(Apr!L31:L31,"&gt;=0"),""),"")))</f>
        <v/>
      </c>
      <c r="J1719" s="300"/>
      <c r="K1719" s="300"/>
      <c r="L1719" s="300"/>
      <c r="M1719" s="302"/>
    </row>
    <row r="1720" spans="1:13" ht="9.9499999999999993" hidden="1" customHeight="1" x14ac:dyDescent="0.2">
      <c r="A1720" s="301"/>
      <c r="B1720" s="300"/>
      <c r="C1720" s="305" t="str">
        <f>IF(ISBLANK($J$2257),"",IF(ISBLANK($L$2257),"",IF(Apr!$E32&gt;=$J$2257,IF(Apr!$E32&lt;=$L$2257,IF(ISBLANK(Apr!G32),"",Apr!G32),""),"")))</f>
        <v/>
      </c>
      <c r="D1720" s="305" t="str">
        <f>IF(ISBLANK($J$2257),"",IF(ISBLANK($L$2257),"",IF(Apr!$E32&gt;=$J$2257,IF(Apr!$E32&lt;=$L$2257,IF(ISBLANK(Apr!I32),"",Apr!I32),""),"")))</f>
        <v/>
      </c>
      <c r="E1720" s="305" t="str">
        <f>IF(ISBLANK($J$2257),"",IF(ISBLANK($L$2257),"",IF(Apr!$E32&gt;=$J$2257,IF(Apr!$E32&lt;=$L$2257,IF(ISBLANK(Apr!R32),"",Apr!R32),""),"")))</f>
        <v/>
      </c>
      <c r="F1720" s="307" t="str">
        <f>IF(ISBLANK($J$2257),"",IF(ISBLANK($L$2257),"",IF(Apr!$E32&gt;=$J$2257,IF(Apr!$E32&lt;=$L$2257,IF(ISBLANK(Apr!S32),"",Apr!S32),""),"")))</f>
        <v/>
      </c>
      <c r="G1720" s="308" t="str">
        <f t="shared" si="108"/>
        <v/>
      </c>
      <c r="H1720" s="309" t="str">
        <f t="shared" si="109"/>
        <v/>
      </c>
      <c r="I1720" s="310" t="str">
        <f>IF(ISBLANK($J$2257),"",IF(ISBLANK($L$2257),"",IF(Apr!$E32&gt;=$J$2257,IF(Apr!$E32&lt;=$L$2257,COUNTIF(Apr!L32:L32,"&gt;=0"),""),"")))</f>
        <v/>
      </c>
      <c r="J1720" s="300"/>
      <c r="K1720" s="300"/>
      <c r="L1720" s="300"/>
      <c r="M1720" s="302"/>
    </row>
    <row r="1721" spans="1:13" ht="9.9499999999999993" hidden="1" customHeight="1" x14ac:dyDescent="0.2">
      <c r="A1721" s="301"/>
      <c r="B1721" s="300"/>
      <c r="C1721" s="305" t="str">
        <f>IF(ISBLANK($J$2257),"",IF(ISBLANK($L$2257),"",IF(Apr!$E33&gt;=$J$2257,IF(Apr!$E33&lt;=$L$2257,IF(ISBLANK(Apr!G33),"",Apr!G33),""),"")))</f>
        <v/>
      </c>
      <c r="D1721" s="305" t="str">
        <f>IF(ISBLANK($J$2257),"",IF(ISBLANK($L$2257),"",IF(Apr!$E33&gt;=$J$2257,IF(Apr!$E33&lt;=$L$2257,IF(ISBLANK(Apr!I33),"",Apr!I33),""),"")))</f>
        <v/>
      </c>
      <c r="E1721" s="305" t="str">
        <f>IF(ISBLANK($J$2257),"",IF(ISBLANK($L$2257),"",IF(Apr!$E33&gt;=$J$2257,IF(Apr!$E33&lt;=$L$2257,IF(ISBLANK(Apr!R33),"",Apr!R33),""),"")))</f>
        <v/>
      </c>
      <c r="F1721" s="307" t="str">
        <f>IF(ISBLANK($J$2257),"",IF(ISBLANK($L$2257),"",IF(Apr!$E33&gt;=$J$2257,IF(Apr!$E33&lt;=$L$2257,IF(ISBLANK(Apr!S33),"",Apr!S33),""),"")))</f>
        <v/>
      </c>
      <c r="G1721" s="308" t="str">
        <f t="shared" si="108"/>
        <v/>
      </c>
      <c r="H1721" s="309" t="str">
        <f t="shared" si="109"/>
        <v/>
      </c>
      <c r="I1721" s="310" t="str">
        <f>IF(ISBLANK($J$2257),"",IF(ISBLANK($L$2257),"",IF(Apr!$E33&gt;=$J$2257,IF(Apr!$E33&lt;=$L$2257,COUNTIF(Apr!L33:L33,"&gt;=0"),""),"")))</f>
        <v/>
      </c>
      <c r="J1721" s="300"/>
      <c r="K1721" s="300"/>
      <c r="L1721" s="300"/>
      <c r="M1721" s="302"/>
    </row>
    <row r="1722" spans="1:13" ht="9.9499999999999993" hidden="1" customHeight="1" x14ac:dyDescent="0.2">
      <c r="A1722" s="301"/>
      <c r="B1722" s="300"/>
      <c r="C1722" s="305" t="str">
        <f>IF(ISBLANK($J$2257),"",IF(ISBLANK($L$2257),"",IF(Apr!$E34&gt;=$J$2257,IF(Apr!$E34&lt;=$L$2257,IF(ISBLANK(Apr!G34),"",Apr!G34),""),"")))</f>
        <v/>
      </c>
      <c r="D1722" s="305" t="str">
        <f>IF(ISBLANK($J$2257),"",IF(ISBLANK($L$2257),"",IF(Apr!$E34&gt;=$J$2257,IF(Apr!$E34&lt;=$L$2257,IF(ISBLANK(Apr!I34),"",Apr!I34),""),"")))</f>
        <v/>
      </c>
      <c r="E1722" s="305" t="str">
        <f>IF(ISBLANK($J$2257),"",IF(ISBLANK($L$2257),"",IF(Apr!$E34&gt;=$J$2257,IF(Apr!$E34&lt;=$L$2257,IF(ISBLANK(Apr!R34),"",Apr!R34),""),"")))</f>
        <v/>
      </c>
      <c r="F1722" s="307" t="str">
        <f>IF(ISBLANK($J$2257),"",IF(ISBLANK($L$2257),"",IF(Apr!$E34&gt;=$J$2257,IF(Apr!$E34&lt;=$L$2257,IF(ISBLANK(Apr!S34),"",Apr!S34),""),"")))</f>
        <v/>
      </c>
      <c r="G1722" s="308" t="str">
        <f t="shared" si="108"/>
        <v/>
      </c>
      <c r="H1722" s="309" t="str">
        <f t="shared" si="109"/>
        <v/>
      </c>
      <c r="I1722" s="310" t="str">
        <f>IF(ISBLANK($J$2257),"",IF(ISBLANK($L$2257),"",IF(Apr!$E34&gt;=$J$2257,IF(Apr!$E34&lt;=$L$2257,COUNTIF(Apr!L34:L34,"&gt;=0"),""),"")))</f>
        <v/>
      </c>
      <c r="J1722" s="300"/>
      <c r="K1722" s="300"/>
      <c r="L1722" s="300"/>
      <c r="M1722" s="302"/>
    </row>
    <row r="1723" spans="1:13" ht="9.9499999999999993" hidden="1" customHeight="1" x14ac:dyDescent="0.2">
      <c r="A1723" s="301"/>
      <c r="B1723" s="300"/>
      <c r="C1723" s="305" t="str">
        <f>IF(ISBLANK($J$2257),"",IF(ISBLANK($L$2257),"",IF(Apr!$E35&gt;=$J$2257,IF(Apr!$E35&lt;=$L$2257,IF(ISBLANK(Apr!G35),"",Apr!G35),""),"")))</f>
        <v/>
      </c>
      <c r="D1723" s="305" t="str">
        <f>IF(ISBLANK($J$2257),"",IF(ISBLANK($L$2257),"",IF(Apr!$E35&gt;=$J$2257,IF(Apr!$E35&lt;=$L$2257,IF(ISBLANK(Apr!I35),"",Apr!I35),""),"")))</f>
        <v/>
      </c>
      <c r="E1723" s="305" t="str">
        <f>IF(ISBLANK($J$2257),"",IF(ISBLANK($L$2257),"",IF(Apr!$E35&gt;=$J$2257,IF(Apr!$E35&lt;=$L$2257,IF(ISBLANK(Apr!R35),"",Apr!R35),""),"")))</f>
        <v/>
      </c>
      <c r="F1723" s="307" t="str">
        <f>IF(ISBLANK($J$2257),"",IF(ISBLANK($L$2257),"",IF(Apr!$E35&gt;=$J$2257,IF(Apr!$E35&lt;=$L$2257,IF(ISBLANK(Apr!S35),"",Apr!S35),""),"")))</f>
        <v/>
      </c>
      <c r="G1723" s="308" t="str">
        <f t="shared" si="108"/>
        <v/>
      </c>
      <c r="H1723" s="309" t="str">
        <f t="shared" si="109"/>
        <v/>
      </c>
      <c r="I1723" s="310" t="str">
        <f>IF(ISBLANK($J$2257),"",IF(ISBLANK($L$2257),"",IF(Apr!$E35&gt;=$J$2257,IF(Apr!$E35&lt;=$L$2257,COUNTIF(Apr!L35:L35,"&gt;=0"),""),"")))</f>
        <v/>
      </c>
      <c r="J1723" s="300"/>
      <c r="K1723" s="300"/>
      <c r="L1723" s="300"/>
      <c r="M1723" s="302"/>
    </row>
    <row r="1724" spans="1:13" ht="9.9499999999999993" hidden="1" customHeight="1" x14ac:dyDescent="0.2">
      <c r="A1724" s="301"/>
      <c r="B1724" s="300"/>
      <c r="C1724" s="305" t="str">
        <f>IF(ISBLANK($J$2257),"",IF(ISBLANK($L$2257),"",IF(Apr!$E36&gt;=$J$2257,IF(Apr!$E36&lt;=$L$2257,IF(ISBLANK(Apr!G36),"",Apr!G36),""),"")))</f>
        <v/>
      </c>
      <c r="D1724" s="305" t="str">
        <f>IF(ISBLANK($J$2257),"",IF(ISBLANK($L$2257),"",IF(Apr!$E36&gt;=$J$2257,IF(Apr!$E36&lt;=$L$2257,IF(ISBLANK(Apr!I36),"",Apr!I36),""),"")))</f>
        <v/>
      </c>
      <c r="E1724" s="305" t="str">
        <f>IF(ISBLANK($J$2257),"",IF(ISBLANK($L$2257),"",IF(Apr!$E36&gt;=$J$2257,IF(Apr!$E36&lt;=$L$2257,IF(ISBLANK(Apr!R36),"",Apr!R36),""),"")))</f>
        <v/>
      </c>
      <c r="F1724" s="307" t="str">
        <f>IF(ISBLANK($J$2257),"",IF(ISBLANK($L$2257),"",IF(Apr!$E36&gt;=$J$2257,IF(Apr!$E36&lt;=$L$2257,IF(ISBLANK(Apr!S36),"",Apr!S36),""),"")))</f>
        <v/>
      </c>
      <c r="G1724" s="308" t="str">
        <f t="shared" si="108"/>
        <v/>
      </c>
      <c r="H1724" s="309" t="str">
        <f t="shared" si="109"/>
        <v/>
      </c>
      <c r="I1724" s="310" t="str">
        <f>IF(ISBLANK($J$2257),"",IF(ISBLANK($L$2257),"",IF(Apr!$E36&gt;=$J$2257,IF(Apr!$E36&lt;=$L$2257,COUNTIF(Apr!L36:L36,"&gt;=0"),""),"")))</f>
        <v/>
      </c>
      <c r="J1724" s="300"/>
      <c r="K1724" s="300"/>
      <c r="L1724" s="300"/>
      <c r="M1724" s="302"/>
    </row>
    <row r="1725" spans="1:13" ht="9.9499999999999993" hidden="1" customHeight="1" x14ac:dyDescent="0.2">
      <c r="A1725" s="301"/>
      <c r="B1725" s="300"/>
      <c r="C1725" s="305" t="str">
        <f>IF(ISBLANK($J$2257),"",IF(ISBLANK($L$2257),"",IF(Apr!$E37&gt;=$J$2257,IF(Apr!$E37&lt;=$L$2257,IF(ISBLANK(Apr!G37),"",Apr!G37),""),"")))</f>
        <v/>
      </c>
      <c r="D1725" s="305" t="str">
        <f>IF(ISBLANK($J$2257),"",IF(ISBLANK($L$2257),"",IF(Apr!$E37&gt;=$J$2257,IF(Apr!$E37&lt;=$L$2257,IF(ISBLANK(Apr!I37),"",Apr!I37),""),"")))</f>
        <v/>
      </c>
      <c r="E1725" s="305" t="str">
        <f>IF(ISBLANK($J$2257),"",IF(ISBLANK($L$2257),"",IF(Apr!$E37&gt;=$J$2257,IF(Apr!$E37&lt;=$L$2257,IF(ISBLANK(Apr!R37),"",Apr!R37),""),"")))</f>
        <v/>
      </c>
      <c r="F1725" s="307" t="str">
        <f>IF(ISBLANK($J$2257),"",IF(ISBLANK($L$2257),"",IF(Apr!$E37&gt;=$J$2257,IF(Apr!$E37&lt;=$L$2257,IF(ISBLANK(Apr!S37),"",Apr!S37),""),"")))</f>
        <v/>
      </c>
      <c r="G1725" s="308" t="str">
        <f t="shared" si="108"/>
        <v/>
      </c>
      <c r="H1725" s="309" t="str">
        <f t="shared" si="109"/>
        <v/>
      </c>
      <c r="I1725" s="310" t="str">
        <f>IF(ISBLANK($J$2257),"",IF(ISBLANK($L$2257),"",IF(Apr!$E37&gt;=$J$2257,IF(Apr!$E37&lt;=$L$2257,COUNTIF(Apr!L37:L37,"&gt;=0"),""),"")))</f>
        <v/>
      </c>
      <c r="J1725" s="300"/>
      <c r="K1725" s="300"/>
      <c r="L1725" s="300"/>
      <c r="M1725" s="302"/>
    </row>
    <row r="1726" spans="1:13" ht="9.9499999999999993" hidden="1" customHeight="1" x14ac:dyDescent="0.2">
      <c r="A1726" s="301"/>
      <c r="B1726" s="300"/>
      <c r="C1726" s="305" t="str">
        <f>IF(ISBLANK($J$2257),"",IF(ISBLANK($L$2257),"",IF(Apr!$E38&gt;=$J$2257,IF(Apr!$E38&lt;=$L$2257,IF(ISBLANK(Apr!G38),"",Apr!G38),""),"")))</f>
        <v/>
      </c>
      <c r="D1726" s="305" t="str">
        <f>IF(ISBLANK($J$2257),"",IF(ISBLANK($L$2257),"",IF(Apr!$E38&gt;=$J$2257,IF(Apr!$E38&lt;=$L$2257,IF(ISBLANK(Apr!I38),"",Apr!I38),""),"")))</f>
        <v/>
      </c>
      <c r="E1726" s="305" t="str">
        <f>IF(ISBLANK($J$2257),"",IF(ISBLANK($L$2257),"",IF(Apr!$E38&gt;=$J$2257,IF(Apr!$E38&lt;=$L$2257,IF(ISBLANK(Apr!R38),"",Apr!R38),""),"")))</f>
        <v/>
      </c>
      <c r="F1726" s="307" t="str">
        <f>IF(ISBLANK($J$2257),"",IF(ISBLANK($L$2257),"",IF(Apr!$E38&gt;=$J$2257,IF(Apr!$E38&lt;=$L$2257,IF(ISBLANK(Apr!S38),"",Apr!S38),""),"")))</f>
        <v/>
      </c>
      <c r="G1726" s="308" t="str">
        <f t="shared" si="108"/>
        <v/>
      </c>
      <c r="H1726" s="309" t="str">
        <f t="shared" si="109"/>
        <v/>
      </c>
      <c r="I1726" s="310" t="str">
        <f>IF(ISBLANK($J$2257),"",IF(ISBLANK($L$2257),"",IF(Apr!$E38&gt;=$J$2257,IF(Apr!$E38&lt;=$L$2257,COUNTIF(Apr!L38:L38,"&gt;=0"),""),"")))</f>
        <v/>
      </c>
      <c r="J1726" s="300"/>
      <c r="K1726" s="300"/>
      <c r="L1726" s="300"/>
      <c r="M1726" s="302"/>
    </row>
    <row r="1727" spans="1:13" ht="9.9499999999999993" hidden="1" customHeight="1" x14ac:dyDescent="0.2">
      <c r="A1727" s="301"/>
      <c r="B1727" s="300"/>
      <c r="C1727" s="305" t="str">
        <f>IF(ISBLANK($J$2257),"",IF(ISBLANK($L$2257),"",IF(Apr!$E39&gt;=$J$2257,IF(Apr!$E39&lt;=$L$2257,IF(ISBLANK(Apr!G39),"",Apr!G39),""),"")))</f>
        <v/>
      </c>
      <c r="D1727" s="305" t="str">
        <f>IF(ISBLANK($J$2257),"",IF(ISBLANK($L$2257),"",IF(Apr!$E39&gt;=$J$2257,IF(Apr!$E39&lt;=$L$2257,IF(ISBLANK(Apr!I39),"",Apr!I39),""),"")))</f>
        <v/>
      </c>
      <c r="E1727" s="305" t="str">
        <f>IF(ISBLANK($J$2257),"",IF(ISBLANK($L$2257),"",IF(Apr!$E39&gt;=$J$2257,IF(Apr!$E39&lt;=$L$2257,IF(ISBLANK(Apr!R39),"",Apr!R39),""),"")))</f>
        <v/>
      </c>
      <c r="F1727" s="307" t="str">
        <f>IF(ISBLANK($J$2257),"",IF(ISBLANK($L$2257),"",IF(Apr!$E39&gt;=$J$2257,IF(Apr!$E39&lt;=$L$2257,IF(ISBLANK(Apr!S39),"",Apr!S39),""),"")))</f>
        <v/>
      </c>
      <c r="G1727" s="308" t="str">
        <f t="shared" si="108"/>
        <v/>
      </c>
      <c r="H1727" s="309" t="str">
        <f t="shared" si="109"/>
        <v/>
      </c>
      <c r="I1727" s="310" t="str">
        <f>IF(ISBLANK($J$2257),"",IF(ISBLANK($L$2257),"",IF(Apr!$E39&gt;=$J$2257,IF(Apr!$E39&lt;=$L$2257,COUNTIF(Apr!L39:L39,"&gt;=0"),""),"")))</f>
        <v/>
      </c>
      <c r="J1727" s="300"/>
      <c r="K1727" s="300"/>
      <c r="L1727" s="300"/>
      <c r="M1727" s="302"/>
    </row>
    <row r="1728" spans="1:13" ht="9.9499999999999993" hidden="1" customHeight="1" x14ac:dyDescent="0.2">
      <c r="A1728" s="301"/>
      <c r="B1728" s="300" t="s">
        <v>344</v>
      </c>
      <c r="C1728" s="305" t="str">
        <f>IF(ISBLANK($J$2257),"",IF(ISBLANK($L$2257),"",IF(Apr!$E43&gt;=$J$2257,IF(Apr!$E43&lt;=$L$2257,IF(ISBLANK(Apr!G43),"",Apr!G43),""),"")))</f>
        <v/>
      </c>
      <c r="D1728" s="305"/>
      <c r="E1728" s="305" t="str">
        <f>IF(ISBLANK($J$2257),"",IF(ISBLANK($L$2257),"",IF(Apr!$E43&gt;=$J$2257,IF(Apr!$E43&lt;=$L$2257,IF(ISBLANK(Apr!R43),"",Apr!R43),""),"")))</f>
        <v/>
      </c>
      <c r="F1728" s="307" t="str">
        <f>IF(ISBLANK($J$2257),"",IF(ISBLANK($L$2257),"",IF(Apr!$E43&gt;=$J$2257,IF(Apr!$E43&lt;=$L$2257,IF(ISBLANK(Apr!S43),"",Apr!S43),""),"")))</f>
        <v/>
      </c>
      <c r="G1728" s="308" t="str">
        <f>IF(ISNUMBER(F1728),IF(F1728=0,"",IF(E1728=0,"",F1728/E1728)),"")</f>
        <v/>
      </c>
      <c r="H1728" s="309" t="str">
        <f>IF(ISNUMBER(G1728),IF(G1728=0,"",IF(F1728=0,"",E1728/F1728/24)),"")</f>
        <v/>
      </c>
      <c r="I1728" s="310" t="str">
        <f>IF(ISBLANK($J$2257),"",IF(ISBLANK($L$2257),"",IF(Apr!$E43&gt;=$J$2257,IF(Apr!$E43&lt;=$L$2257,COUNTIF(Apr!L43:L43,"&gt;=0"),""),"")))</f>
        <v/>
      </c>
      <c r="J1728" s="300"/>
      <c r="K1728" s="300"/>
      <c r="L1728" s="300"/>
      <c r="M1728" s="302"/>
    </row>
    <row r="1729" spans="1:13" ht="9.9499999999999993" hidden="1" customHeight="1" x14ac:dyDescent="0.2">
      <c r="A1729" s="301"/>
      <c r="B1729" s="300"/>
      <c r="C1729" s="305" t="str">
        <f>IF(ISBLANK($J$2257),"",IF(ISBLANK($L$2257),"",IF(Apr!$E44&gt;=$J$2257,IF(Apr!$E44&lt;=$L$2257,IF(ISBLANK(Apr!G44),"",Apr!G44),""),"")))</f>
        <v/>
      </c>
      <c r="D1729" s="305"/>
      <c r="E1729" s="305" t="str">
        <f>IF(ISBLANK($J$2257),"",IF(ISBLANK($L$2257),"",IF(Apr!$E44&gt;=$J$2257,IF(Apr!$E44&lt;=$L$2257,IF(ISBLANK(Apr!R44),"",Apr!R44),""),"")))</f>
        <v/>
      </c>
      <c r="F1729" s="307" t="str">
        <f>IF(ISBLANK($J$2257),"",IF(ISBLANK($L$2257),"",IF(Apr!$E44&gt;=$J$2257,IF(Apr!$E44&lt;=$L$2257,IF(ISBLANK(Apr!S44),"",Apr!S44),""),"")))</f>
        <v/>
      </c>
      <c r="G1729" s="308" t="str">
        <f t="shared" ref="G1729:G1758" si="110">IF(ISNUMBER(F1729),IF(F1729=0,"",IF(E1729=0,"",F1729/E1729)),"")</f>
        <v/>
      </c>
      <c r="H1729" s="309" t="str">
        <f t="shared" ref="H1729:H1758" si="111">IF(ISNUMBER(G1729),IF(G1729=0,"",IF(F1729=0,"",E1729/F1729/24)),"")</f>
        <v/>
      </c>
      <c r="I1729" s="310" t="str">
        <f>IF(ISBLANK($J$2257),"",IF(ISBLANK($L$2257),"",IF(Apr!$E44&gt;=$J$2257,IF(Apr!$E44&lt;=$L$2257,COUNTIF(Apr!L44:L44,"&gt;=0"),""),"")))</f>
        <v/>
      </c>
      <c r="J1729" s="300"/>
      <c r="K1729" s="300"/>
      <c r="L1729" s="300"/>
      <c r="M1729" s="302"/>
    </row>
    <row r="1730" spans="1:13" ht="9.9499999999999993" hidden="1" customHeight="1" x14ac:dyDescent="0.2">
      <c r="A1730" s="301"/>
      <c r="B1730" s="300"/>
      <c r="C1730" s="305" t="str">
        <f>IF(ISBLANK($J$2257),"",IF(ISBLANK($L$2257),"",IF(Apr!$E45&gt;=$J$2257,IF(Apr!$E45&lt;=$L$2257,IF(ISBLANK(Apr!G45),"",Apr!G45),""),"")))</f>
        <v/>
      </c>
      <c r="D1730" s="305"/>
      <c r="E1730" s="305" t="str">
        <f>IF(ISBLANK($J$2257),"",IF(ISBLANK($L$2257),"",IF(Apr!$E45&gt;=$J$2257,IF(Apr!$E45&lt;=$L$2257,IF(ISBLANK(Apr!R45),"",Apr!R45),""),"")))</f>
        <v/>
      </c>
      <c r="F1730" s="307" t="str">
        <f>IF(ISBLANK($J$2257),"",IF(ISBLANK($L$2257),"",IF(Apr!$E45&gt;=$J$2257,IF(Apr!$E45&lt;=$L$2257,IF(ISBLANK(Apr!S45),"",Apr!S45),""),"")))</f>
        <v/>
      </c>
      <c r="G1730" s="308" t="str">
        <f t="shared" si="110"/>
        <v/>
      </c>
      <c r="H1730" s="309" t="str">
        <f t="shared" si="111"/>
        <v/>
      </c>
      <c r="I1730" s="310" t="str">
        <f>IF(ISBLANK($J$2257),"",IF(ISBLANK($L$2257),"",IF(Apr!$E45&gt;=$J$2257,IF(Apr!$E45&lt;=$L$2257,COUNTIF(Apr!L45:L45,"&gt;=0"),""),"")))</f>
        <v/>
      </c>
      <c r="J1730" s="300"/>
      <c r="K1730" s="300"/>
      <c r="L1730" s="300"/>
      <c r="M1730" s="302"/>
    </row>
    <row r="1731" spans="1:13" ht="9.9499999999999993" hidden="1" customHeight="1" x14ac:dyDescent="0.2">
      <c r="A1731" s="301"/>
      <c r="B1731" s="300"/>
      <c r="C1731" s="305" t="str">
        <f>IF(ISBLANK($J$2257),"",IF(ISBLANK($L$2257),"",IF(Apr!$E46&gt;=$J$2257,IF(Apr!$E46&lt;=$L$2257,IF(ISBLANK(Apr!G46),"",Apr!G46),""),"")))</f>
        <v/>
      </c>
      <c r="D1731" s="305"/>
      <c r="E1731" s="305" t="str">
        <f>IF(ISBLANK($J$2257),"",IF(ISBLANK($L$2257),"",IF(Apr!$E46&gt;=$J$2257,IF(Apr!$E46&lt;=$L$2257,IF(ISBLANK(Apr!R46),"",Apr!R46),""),"")))</f>
        <v/>
      </c>
      <c r="F1731" s="307" t="str">
        <f>IF(ISBLANK($J$2257),"",IF(ISBLANK($L$2257),"",IF(Apr!$E46&gt;=$J$2257,IF(Apr!$E46&lt;=$L$2257,IF(ISBLANK(Apr!S46),"",Apr!S46),""),"")))</f>
        <v/>
      </c>
      <c r="G1731" s="308" t="str">
        <f t="shared" si="110"/>
        <v/>
      </c>
      <c r="H1731" s="309" t="str">
        <f t="shared" si="111"/>
        <v/>
      </c>
      <c r="I1731" s="310" t="str">
        <f>IF(ISBLANK($J$2257),"",IF(ISBLANK($L$2257),"",IF(Apr!$E46&gt;=$J$2257,IF(Apr!$E46&lt;=$L$2257,COUNTIF(Apr!L46:L46,"&gt;=0"),""),"")))</f>
        <v/>
      </c>
      <c r="J1731" s="300"/>
      <c r="K1731" s="300"/>
      <c r="L1731" s="300"/>
      <c r="M1731" s="302"/>
    </row>
    <row r="1732" spans="1:13" ht="9.9499999999999993" hidden="1" customHeight="1" x14ac:dyDescent="0.2">
      <c r="A1732" s="301"/>
      <c r="B1732" s="300"/>
      <c r="C1732" s="305" t="str">
        <f>IF(ISBLANK($J$2257),"",IF(ISBLANK($L$2257),"",IF(Apr!$E47&gt;=$J$2257,IF(Apr!$E47&lt;=$L$2257,IF(ISBLANK(Apr!G47),"",Apr!G47),""),"")))</f>
        <v/>
      </c>
      <c r="D1732" s="305"/>
      <c r="E1732" s="305" t="str">
        <f>IF(ISBLANK($J$2257),"",IF(ISBLANK($L$2257),"",IF(Apr!$E47&gt;=$J$2257,IF(Apr!$E47&lt;=$L$2257,IF(ISBLANK(Apr!R47),"",Apr!R47),""),"")))</f>
        <v/>
      </c>
      <c r="F1732" s="307" t="str">
        <f>IF(ISBLANK($J$2257),"",IF(ISBLANK($L$2257),"",IF(Apr!$E47&gt;=$J$2257,IF(Apr!$E47&lt;=$L$2257,IF(ISBLANK(Apr!S47),"",Apr!S47),""),"")))</f>
        <v/>
      </c>
      <c r="G1732" s="308" t="str">
        <f t="shared" si="110"/>
        <v/>
      </c>
      <c r="H1732" s="309" t="str">
        <f t="shared" si="111"/>
        <v/>
      </c>
      <c r="I1732" s="310" t="str">
        <f>IF(ISBLANK($J$2257),"",IF(ISBLANK($L$2257),"",IF(Apr!$E47&gt;=$J$2257,IF(Apr!$E47&lt;=$L$2257,COUNTIF(Apr!L47:L47,"&gt;=0"),""),"")))</f>
        <v/>
      </c>
      <c r="J1732" s="300"/>
      <c r="K1732" s="300"/>
      <c r="L1732" s="300"/>
      <c r="M1732" s="302"/>
    </row>
    <row r="1733" spans="1:13" ht="9.9499999999999993" hidden="1" customHeight="1" x14ac:dyDescent="0.2">
      <c r="A1733" s="301"/>
      <c r="B1733" s="300"/>
      <c r="C1733" s="305" t="str">
        <f>IF(ISBLANK($J$2257),"",IF(ISBLANK($L$2257),"",IF(Apr!$E48&gt;=$J$2257,IF(Apr!$E48&lt;=$L$2257,IF(ISBLANK(Apr!G48),"",Apr!G48),""),"")))</f>
        <v/>
      </c>
      <c r="D1733" s="305"/>
      <c r="E1733" s="305" t="str">
        <f>IF(ISBLANK($J$2257),"",IF(ISBLANK($L$2257),"",IF(Apr!$E48&gt;=$J$2257,IF(Apr!$E48&lt;=$L$2257,IF(ISBLANK(Apr!R48),"",Apr!R48),""),"")))</f>
        <v/>
      </c>
      <c r="F1733" s="307" t="str">
        <f>IF(ISBLANK($J$2257),"",IF(ISBLANK($L$2257),"",IF(Apr!$E48&gt;=$J$2257,IF(Apr!$E48&lt;=$L$2257,IF(ISBLANK(Apr!S48),"",Apr!S48),""),"")))</f>
        <v/>
      </c>
      <c r="G1733" s="308" t="str">
        <f t="shared" si="110"/>
        <v/>
      </c>
      <c r="H1733" s="309" t="str">
        <f t="shared" si="111"/>
        <v/>
      </c>
      <c r="I1733" s="310" t="str">
        <f>IF(ISBLANK($J$2257),"",IF(ISBLANK($L$2257),"",IF(Apr!$E48&gt;=$J$2257,IF(Apr!$E48&lt;=$L$2257,COUNTIF(Apr!L48:L48,"&gt;=0"),""),"")))</f>
        <v/>
      </c>
      <c r="J1733" s="300"/>
      <c r="K1733" s="300"/>
      <c r="L1733" s="300"/>
      <c r="M1733" s="302"/>
    </row>
    <row r="1734" spans="1:13" ht="9.9499999999999993" hidden="1" customHeight="1" x14ac:dyDescent="0.2">
      <c r="A1734" s="301"/>
      <c r="B1734" s="300"/>
      <c r="C1734" s="305" t="str">
        <f>IF(ISBLANK($J$2257),"",IF(ISBLANK($L$2257),"",IF(Apr!$E49&gt;=$J$2257,IF(Apr!$E49&lt;=$L$2257,IF(ISBLANK(Apr!G49),"",Apr!G49),""),"")))</f>
        <v/>
      </c>
      <c r="D1734" s="305"/>
      <c r="E1734" s="305" t="str">
        <f>IF(ISBLANK($J$2257),"",IF(ISBLANK($L$2257),"",IF(Apr!$E49&gt;=$J$2257,IF(Apr!$E49&lt;=$L$2257,IF(ISBLANK(Apr!R49),"",Apr!R49),""),"")))</f>
        <v/>
      </c>
      <c r="F1734" s="307" t="str">
        <f>IF(ISBLANK($J$2257),"",IF(ISBLANK($L$2257),"",IF(Apr!$E49&gt;=$J$2257,IF(Apr!$E49&lt;=$L$2257,IF(ISBLANK(Apr!S49),"",Apr!S49),""),"")))</f>
        <v/>
      </c>
      <c r="G1734" s="308" t="str">
        <f t="shared" si="110"/>
        <v/>
      </c>
      <c r="H1734" s="309" t="str">
        <f t="shared" si="111"/>
        <v/>
      </c>
      <c r="I1734" s="310" t="str">
        <f>IF(ISBLANK($J$2257),"",IF(ISBLANK($L$2257),"",IF(Apr!$E49&gt;=$J$2257,IF(Apr!$E49&lt;=$L$2257,COUNTIF(Apr!L49:L49,"&gt;=0"),""),"")))</f>
        <v/>
      </c>
      <c r="J1734" s="300"/>
      <c r="K1734" s="300"/>
      <c r="L1734" s="300"/>
      <c r="M1734" s="302"/>
    </row>
    <row r="1735" spans="1:13" ht="9.9499999999999993" hidden="1" customHeight="1" x14ac:dyDescent="0.2">
      <c r="A1735" s="301"/>
      <c r="B1735" s="300"/>
      <c r="C1735" s="305" t="str">
        <f>IF(ISBLANK($J$2257),"",IF(ISBLANK($L$2257),"",IF(Apr!$E50&gt;=$J$2257,IF(Apr!$E50&lt;=$L$2257,IF(ISBLANK(Apr!G50),"",Apr!G50),""),"")))</f>
        <v/>
      </c>
      <c r="D1735" s="305"/>
      <c r="E1735" s="305" t="str">
        <f>IF(ISBLANK($J$2257),"",IF(ISBLANK($L$2257),"",IF(Apr!$E50&gt;=$J$2257,IF(Apr!$E50&lt;=$L$2257,IF(ISBLANK(Apr!R50),"",Apr!R50),""),"")))</f>
        <v/>
      </c>
      <c r="F1735" s="307" t="str">
        <f>IF(ISBLANK($J$2257),"",IF(ISBLANK($L$2257),"",IF(Apr!$E50&gt;=$J$2257,IF(Apr!$E50&lt;=$L$2257,IF(ISBLANK(Apr!S50),"",Apr!S50),""),"")))</f>
        <v/>
      </c>
      <c r="G1735" s="308" t="str">
        <f t="shared" si="110"/>
        <v/>
      </c>
      <c r="H1735" s="309" t="str">
        <f t="shared" si="111"/>
        <v/>
      </c>
      <c r="I1735" s="310" t="str">
        <f>IF(ISBLANK($J$2257),"",IF(ISBLANK($L$2257),"",IF(Apr!$E50&gt;=$J$2257,IF(Apr!$E50&lt;=$L$2257,COUNTIF(Apr!L50:L50,"&gt;=0"),""),"")))</f>
        <v/>
      </c>
      <c r="J1735" s="300"/>
      <c r="K1735" s="300"/>
      <c r="L1735" s="300"/>
      <c r="M1735" s="302"/>
    </row>
    <row r="1736" spans="1:13" ht="9.9499999999999993" hidden="1" customHeight="1" x14ac:dyDescent="0.2">
      <c r="A1736" s="301"/>
      <c r="B1736" s="300"/>
      <c r="C1736" s="305" t="str">
        <f>IF(ISBLANK($J$2257),"",IF(ISBLANK($L$2257),"",IF(Apr!$E51&gt;=$J$2257,IF(Apr!$E51&lt;=$L$2257,IF(ISBLANK(Apr!G51),"",Apr!G51),""),"")))</f>
        <v/>
      </c>
      <c r="D1736" s="305"/>
      <c r="E1736" s="305" t="str">
        <f>IF(ISBLANK($J$2257),"",IF(ISBLANK($L$2257),"",IF(Apr!$E51&gt;=$J$2257,IF(Apr!$E51&lt;=$L$2257,IF(ISBLANK(Apr!R51),"",Apr!R51),""),"")))</f>
        <v/>
      </c>
      <c r="F1736" s="307" t="str">
        <f>IF(ISBLANK($J$2257),"",IF(ISBLANK($L$2257),"",IF(Apr!$E51&gt;=$J$2257,IF(Apr!$E51&lt;=$L$2257,IF(ISBLANK(Apr!S51),"",Apr!S51),""),"")))</f>
        <v/>
      </c>
      <c r="G1736" s="308" t="str">
        <f t="shared" si="110"/>
        <v/>
      </c>
      <c r="H1736" s="309" t="str">
        <f t="shared" si="111"/>
        <v/>
      </c>
      <c r="I1736" s="310" t="str">
        <f>IF(ISBLANK($J$2257),"",IF(ISBLANK($L$2257),"",IF(Apr!$E51&gt;=$J$2257,IF(Apr!$E51&lt;=$L$2257,COUNTIF(Apr!L51:L51,"&gt;=0"),""),"")))</f>
        <v/>
      </c>
      <c r="J1736" s="300"/>
      <c r="K1736" s="300"/>
      <c r="L1736" s="300"/>
      <c r="M1736" s="302"/>
    </row>
    <row r="1737" spans="1:13" ht="9.9499999999999993" hidden="1" customHeight="1" x14ac:dyDescent="0.2">
      <c r="A1737" s="301"/>
      <c r="B1737" s="300"/>
      <c r="C1737" s="305" t="str">
        <f>IF(ISBLANK($J$2257),"",IF(ISBLANK($L$2257),"",IF(Apr!$E52&gt;=$J$2257,IF(Apr!$E52&lt;=$L$2257,IF(ISBLANK(Apr!G52),"",Apr!G52),""),"")))</f>
        <v/>
      </c>
      <c r="D1737" s="305"/>
      <c r="E1737" s="305" t="str">
        <f>IF(ISBLANK($J$2257),"",IF(ISBLANK($L$2257),"",IF(Apr!$E52&gt;=$J$2257,IF(Apr!$E52&lt;=$L$2257,IF(ISBLANK(Apr!R52),"",Apr!R52),""),"")))</f>
        <v/>
      </c>
      <c r="F1737" s="307" t="str">
        <f>IF(ISBLANK($J$2257),"",IF(ISBLANK($L$2257),"",IF(Apr!$E52&gt;=$J$2257,IF(Apr!$E52&lt;=$L$2257,IF(ISBLANK(Apr!S52),"",Apr!S52),""),"")))</f>
        <v/>
      </c>
      <c r="G1737" s="308" t="str">
        <f t="shared" si="110"/>
        <v/>
      </c>
      <c r="H1737" s="309" t="str">
        <f t="shared" si="111"/>
        <v/>
      </c>
      <c r="I1737" s="310" t="str">
        <f>IF(ISBLANK($J$2257),"",IF(ISBLANK($L$2257),"",IF(Apr!$E52&gt;=$J$2257,IF(Apr!$E52&lt;=$L$2257,COUNTIF(Apr!L52:L52,"&gt;=0"),""),"")))</f>
        <v/>
      </c>
      <c r="J1737" s="300"/>
      <c r="K1737" s="300"/>
      <c r="L1737" s="300"/>
      <c r="M1737" s="302"/>
    </row>
    <row r="1738" spans="1:13" ht="9.9499999999999993" hidden="1" customHeight="1" x14ac:dyDescent="0.2">
      <c r="A1738" s="301"/>
      <c r="B1738" s="300"/>
      <c r="C1738" s="305" t="str">
        <f>IF(ISBLANK($J$2257),"",IF(ISBLANK($L$2257),"",IF(Apr!$E53&gt;=$J$2257,IF(Apr!$E53&lt;=$L$2257,IF(ISBLANK(Apr!G53),"",Apr!G53),""),"")))</f>
        <v/>
      </c>
      <c r="D1738" s="305"/>
      <c r="E1738" s="305" t="str">
        <f>IF(ISBLANK($J$2257),"",IF(ISBLANK($L$2257),"",IF(Apr!$E53&gt;=$J$2257,IF(Apr!$E53&lt;=$L$2257,IF(ISBLANK(Apr!R53),"",Apr!R53),""),"")))</f>
        <v/>
      </c>
      <c r="F1738" s="307" t="str">
        <f>IF(ISBLANK($J$2257),"",IF(ISBLANK($L$2257),"",IF(Apr!$E53&gt;=$J$2257,IF(Apr!$E53&lt;=$L$2257,IF(ISBLANK(Apr!S53),"",Apr!S53),""),"")))</f>
        <v/>
      </c>
      <c r="G1738" s="308" t="str">
        <f t="shared" si="110"/>
        <v/>
      </c>
      <c r="H1738" s="309" t="str">
        <f t="shared" si="111"/>
        <v/>
      </c>
      <c r="I1738" s="310" t="str">
        <f>IF(ISBLANK($J$2257),"",IF(ISBLANK($L$2257),"",IF(Apr!$E53&gt;=$J$2257,IF(Apr!$E53&lt;=$L$2257,COUNTIF(Apr!L53:L53,"&gt;=0"),""),"")))</f>
        <v/>
      </c>
      <c r="J1738" s="300"/>
      <c r="K1738" s="300"/>
      <c r="L1738" s="300"/>
      <c r="M1738" s="302"/>
    </row>
    <row r="1739" spans="1:13" ht="9.9499999999999993" hidden="1" customHeight="1" x14ac:dyDescent="0.2">
      <c r="A1739" s="301"/>
      <c r="B1739" s="300"/>
      <c r="C1739" s="305" t="str">
        <f>IF(ISBLANK($J$2257),"",IF(ISBLANK($L$2257),"",IF(Apr!$E54&gt;=$J$2257,IF(Apr!$E54&lt;=$L$2257,IF(ISBLANK(Apr!G54),"",Apr!G54),""),"")))</f>
        <v/>
      </c>
      <c r="D1739" s="305"/>
      <c r="E1739" s="305" t="str">
        <f>IF(ISBLANK($J$2257),"",IF(ISBLANK($L$2257),"",IF(Apr!$E54&gt;=$J$2257,IF(Apr!$E54&lt;=$L$2257,IF(ISBLANK(Apr!R54),"",Apr!R54),""),"")))</f>
        <v/>
      </c>
      <c r="F1739" s="307" t="str">
        <f>IF(ISBLANK($J$2257),"",IF(ISBLANK($L$2257),"",IF(Apr!$E54&gt;=$J$2257,IF(Apr!$E54&lt;=$L$2257,IF(ISBLANK(Apr!S54),"",Apr!S54),""),"")))</f>
        <v/>
      </c>
      <c r="G1739" s="308" t="str">
        <f t="shared" si="110"/>
        <v/>
      </c>
      <c r="H1739" s="309" t="str">
        <f t="shared" si="111"/>
        <v/>
      </c>
      <c r="I1739" s="310" t="str">
        <f>IF(ISBLANK($J$2257),"",IF(ISBLANK($L$2257),"",IF(Apr!$E54&gt;=$J$2257,IF(Apr!$E54&lt;=$L$2257,COUNTIF(Apr!L54:L54,"&gt;=0"),""),"")))</f>
        <v/>
      </c>
      <c r="J1739" s="300"/>
      <c r="K1739" s="300"/>
      <c r="L1739" s="300"/>
      <c r="M1739" s="302"/>
    </row>
    <row r="1740" spans="1:13" ht="9.9499999999999993" hidden="1" customHeight="1" x14ac:dyDescent="0.2">
      <c r="A1740" s="301"/>
      <c r="B1740" s="300"/>
      <c r="C1740" s="305" t="str">
        <f>IF(ISBLANK($J$2257),"",IF(ISBLANK($L$2257),"",IF(Apr!$E55&gt;=$J$2257,IF(Apr!$E55&lt;=$L$2257,IF(ISBLANK(Apr!G55),"",Apr!G55),""),"")))</f>
        <v/>
      </c>
      <c r="D1740" s="305"/>
      <c r="E1740" s="305" t="str">
        <f>IF(ISBLANK($J$2257),"",IF(ISBLANK($L$2257),"",IF(Apr!$E55&gt;=$J$2257,IF(Apr!$E55&lt;=$L$2257,IF(ISBLANK(Apr!R55),"",Apr!R55),""),"")))</f>
        <v/>
      </c>
      <c r="F1740" s="307" t="str">
        <f>IF(ISBLANK($J$2257),"",IF(ISBLANK($L$2257),"",IF(Apr!$E55&gt;=$J$2257,IF(Apr!$E55&lt;=$L$2257,IF(ISBLANK(Apr!S55),"",Apr!S55),""),"")))</f>
        <v/>
      </c>
      <c r="G1740" s="308" t="str">
        <f t="shared" si="110"/>
        <v/>
      </c>
      <c r="H1740" s="309" t="str">
        <f t="shared" si="111"/>
        <v/>
      </c>
      <c r="I1740" s="310" t="str">
        <f>IF(ISBLANK($J$2257),"",IF(ISBLANK($L$2257),"",IF(Apr!$E55&gt;=$J$2257,IF(Apr!$E55&lt;=$L$2257,COUNTIF(Apr!L55:L55,"&gt;=0"),""),"")))</f>
        <v/>
      </c>
      <c r="J1740" s="300"/>
      <c r="K1740" s="300"/>
      <c r="L1740" s="300"/>
      <c r="M1740" s="302"/>
    </row>
    <row r="1741" spans="1:13" ht="9.9499999999999993" hidden="1" customHeight="1" x14ac:dyDescent="0.2">
      <c r="A1741" s="301"/>
      <c r="B1741" s="300"/>
      <c r="C1741" s="305" t="str">
        <f>IF(ISBLANK($J$2257),"",IF(ISBLANK($L$2257),"",IF(Apr!$E56&gt;=$J$2257,IF(Apr!$E56&lt;=$L$2257,IF(ISBLANK(Apr!G56),"",Apr!G56),""),"")))</f>
        <v/>
      </c>
      <c r="D1741" s="305"/>
      <c r="E1741" s="305" t="str">
        <f>IF(ISBLANK($J$2257),"",IF(ISBLANK($L$2257),"",IF(Apr!$E56&gt;=$J$2257,IF(Apr!$E56&lt;=$L$2257,IF(ISBLANK(Apr!R56),"",Apr!R56),""),"")))</f>
        <v/>
      </c>
      <c r="F1741" s="307" t="str">
        <f>IF(ISBLANK($J$2257),"",IF(ISBLANK($L$2257),"",IF(Apr!$E56&gt;=$J$2257,IF(Apr!$E56&lt;=$L$2257,IF(ISBLANK(Apr!S56),"",Apr!S56),""),"")))</f>
        <v/>
      </c>
      <c r="G1741" s="308" t="str">
        <f t="shared" si="110"/>
        <v/>
      </c>
      <c r="H1741" s="309" t="str">
        <f t="shared" si="111"/>
        <v/>
      </c>
      <c r="I1741" s="310" t="str">
        <f>IF(ISBLANK($J$2257),"",IF(ISBLANK($L$2257),"",IF(Apr!$E56&gt;=$J$2257,IF(Apr!$E56&lt;=$L$2257,COUNTIF(Apr!L56:L56,"&gt;=0"),""),"")))</f>
        <v/>
      </c>
      <c r="J1741" s="300"/>
      <c r="K1741" s="300"/>
      <c r="L1741" s="300"/>
      <c r="M1741" s="302"/>
    </row>
    <row r="1742" spans="1:13" ht="9.9499999999999993" hidden="1" customHeight="1" x14ac:dyDescent="0.2">
      <c r="A1742" s="301"/>
      <c r="B1742" s="300"/>
      <c r="C1742" s="305" t="str">
        <f>IF(ISBLANK($J$2257),"",IF(ISBLANK($L$2257),"",IF(Apr!$E57&gt;=$J$2257,IF(Apr!$E57&lt;=$L$2257,IF(ISBLANK(Apr!G57),"",Apr!G57),""),"")))</f>
        <v/>
      </c>
      <c r="D1742" s="305"/>
      <c r="E1742" s="305" t="str">
        <f>IF(ISBLANK($J$2257),"",IF(ISBLANK($L$2257),"",IF(Apr!$E57&gt;=$J$2257,IF(Apr!$E57&lt;=$L$2257,IF(ISBLANK(Apr!R57),"",Apr!R57),""),"")))</f>
        <v/>
      </c>
      <c r="F1742" s="307" t="str">
        <f>IF(ISBLANK($J$2257),"",IF(ISBLANK($L$2257),"",IF(Apr!$E57&gt;=$J$2257,IF(Apr!$E57&lt;=$L$2257,IF(ISBLANK(Apr!S57),"",Apr!S57),""),"")))</f>
        <v/>
      </c>
      <c r="G1742" s="308" t="str">
        <f t="shared" si="110"/>
        <v/>
      </c>
      <c r="H1742" s="309" t="str">
        <f t="shared" si="111"/>
        <v/>
      </c>
      <c r="I1742" s="310" t="str">
        <f>IF(ISBLANK($J$2257),"",IF(ISBLANK($L$2257),"",IF(Apr!$E57&gt;=$J$2257,IF(Apr!$E57&lt;=$L$2257,COUNTIF(Apr!L57:L57,"&gt;=0"),""),"")))</f>
        <v/>
      </c>
      <c r="J1742" s="300"/>
      <c r="K1742" s="300"/>
      <c r="L1742" s="300"/>
      <c r="M1742" s="302"/>
    </row>
    <row r="1743" spans="1:13" ht="9.9499999999999993" hidden="1" customHeight="1" x14ac:dyDescent="0.2">
      <c r="A1743" s="301"/>
      <c r="B1743" s="300"/>
      <c r="C1743" s="305" t="str">
        <f>IF(ISBLANK($J$2257),"",IF(ISBLANK($L$2257),"",IF(Apr!$E58&gt;=$J$2257,IF(Apr!$E58&lt;=$L$2257,IF(ISBLANK(Apr!G58),"",Apr!G58),""),"")))</f>
        <v/>
      </c>
      <c r="D1743" s="305"/>
      <c r="E1743" s="305" t="str">
        <f>IF(ISBLANK($J$2257),"",IF(ISBLANK($L$2257),"",IF(Apr!$E58&gt;=$J$2257,IF(Apr!$E58&lt;=$L$2257,IF(ISBLANK(Apr!R58),"",Apr!R58),""),"")))</f>
        <v/>
      </c>
      <c r="F1743" s="307" t="str">
        <f>IF(ISBLANK($J$2257),"",IF(ISBLANK($L$2257),"",IF(Apr!$E58&gt;=$J$2257,IF(Apr!$E58&lt;=$L$2257,IF(ISBLANK(Apr!S58),"",Apr!S58),""),"")))</f>
        <v/>
      </c>
      <c r="G1743" s="308" t="str">
        <f t="shared" si="110"/>
        <v/>
      </c>
      <c r="H1743" s="309" t="str">
        <f t="shared" si="111"/>
        <v/>
      </c>
      <c r="I1743" s="310" t="str">
        <f>IF(ISBLANK($J$2257),"",IF(ISBLANK($L$2257),"",IF(Apr!$E58&gt;=$J$2257,IF(Apr!$E58&lt;=$L$2257,COUNTIF(Apr!L58:L58,"&gt;=0"),""),"")))</f>
        <v/>
      </c>
      <c r="J1743" s="300"/>
      <c r="K1743" s="300"/>
      <c r="L1743" s="300"/>
      <c r="M1743" s="302"/>
    </row>
    <row r="1744" spans="1:13" ht="9.9499999999999993" hidden="1" customHeight="1" x14ac:dyDescent="0.2">
      <c r="A1744" s="301"/>
      <c r="B1744" s="300"/>
      <c r="C1744" s="305" t="str">
        <f>IF(ISBLANK($J$2257),"",IF(ISBLANK($L$2257),"",IF(Apr!$E59&gt;=$J$2257,IF(Apr!$E59&lt;=$L$2257,IF(ISBLANK(Apr!G59),"",Apr!G59),""),"")))</f>
        <v/>
      </c>
      <c r="D1744" s="305"/>
      <c r="E1744" s="305" t="str">
        <f>IF(ISBLANK($J$2257),"",IF(ISBLANK($L$2257),"",IF(Apr!$E59&gt;=$J$2257,IF(Apr!$E59&lt;=$L$2257,IF(ISBLANK(Apr!R59),"",Apr!R59),""),"")))</f>
        <v/>
      </c>
      <c r="F1744" s="307" t="str">
        <f>IF(ISBLANK($J$2257),"",IF(ISBLANK($L$2257),"",IF(Apr!$E59&gt;=$J$2257,IF(Apr!$E59&lt;=$L$2257,IF(ISBLANK(Apr!S59),"",Apr!S59),""),"")))</f>
        <v/>
      </c>
      <c r="G1744" s="308" t="str">
        <f t="shared" si="110"/>
        <v/>
      </c>
      <c r="H1744" s="309" t="str">
        <f t="shared" si="111"/>
        <v/>
      </c>
      <c r="I1744" s="310" t="str">
        <f>IF(ISBLANK($J$2257),"",IF(ISBLANK($L$2257),"",IF(Apr!$E59&gt;=$J$2257,IF(Apr!$E59&lt;=$L$2257,COUNTIF(Apr!L59:L59,"&gt;=0"),""),"")))</f>
        <v/>
      </c>
      <c r="J1744" s="300"/>
      <c r="K1744" s="300"/>
      <c r="L1744" s="300"/>
      <c r="M1744" s="302"/>
    </row>
    <row r="1745" spans="1:13" ht="9.9499999999999993" hidden="1" customHeight="1" x14ac:dyDescent="0.2">
      <c r="A1745" s="301"/>
      <c r="B1745" s="300"/>
      <c r="C1745" s="305" t="str">
        <f>IF(ISBLANK($J$2257),"",IF(ISBLANK($L$2257),"",IF(Apr!$E60&gt;=$J$2257,IF(Apr!$E60&lt;=$L$2257,IF(ISBLANK(Apr!G60),"",Apr!G60),""),"")))</f>
        <v/>
      </c>
      <c r="D1745" s="305"/>
      <c r="E1745" s="305" t="str">
        <f>IF(ISBLANK($J$2257),"",IF(ISBLANK($L$2257),"",IF(Apr!$E60&gt;=$J$2257,IF(Apr!$E60&lt;=$L$2257,IF(ISBLANK(Apr!R60),"",Apr!R60),""),"")))</f>
        <v/>
      </c>
      <c r="F1745" s="307" t="str">
        <f>IF(ISBLANK($J$2257),"",IF(ISBLANK($L$2257),"",IF(Apr!$E60&gt;=$J$2257,IF(Apr!$E60&lt;=$L$2257,IF(ISBLANK(Apr!S60),"",Apr!S60),""),"")))</f>
        <v/>
      </c>
      <c r="G1745" s="308" t="str">
        <f t="shared" si="110"/>
        <v/>
      </c>
      <c r="H1745" s="309" t="str">
        <f t="shared" si="111"/>
        <v/>
      </c>
      <c r="I1745" s="310" t="str">
        <f>IF(ISBLANK($J$2257),"",IF(ISBLANK($L$2257),"",IF(Apr!$E60&gt;=$J$2257,IF(Apr!$E60&lt;=$L$2257,COUNTIF(Apr!L60:L60,"&gt;=0"),""),"")))</f>
        <v/>
      </c>
      <c r="J1745" s="300"/>
      <c r="K1745" s="300"/>
      <c r="L1745" s="300"/>
      <c r="M1745" s="302"/>
    </row>
    <row r="1746" spans="1:13" ht="9.9499999999999993" hidden="1" customHeight="1" x14ac:dyDescent="0.2">
      <c r="A1746" s="301"/>
      <c r="B1746" s="300"/>
      <c r="C1746" s="305" t="str">
        <f>IF(ISBLANK($J$2257),"",IF(ISBLANK($L$2257),"",IF(Apr!$E61&gt;=$J$2257,IF(Apr!$E61&lt;=$L$2257,IF(ISBLANK(Apr!G61),"",Apr!G61),""),"")))</f>
        <v/>
      </c>
      <c r="D1746" s="305"/>
      <c r="E1746" s="305" t="str">
        <f>IF(ISBLANK($J$2257),"",IF(ISBLANK($L$2257),"",IF(Apr!$E61&gt;=$J$2257,IF(Apr!$E61&lt;=$L$2257,IF(ISBLANK(Apr!R61),"",Apr!R61),""),"")))</f>
        <v/>
      </c>
      <c r="F1746" s="307" t="str">
        <f>IF(ISBLANK($J$2257),"",IF(ISBLANK($L$2257),"",IF(Apr!$E61&gt;=$J$2257,IF(Apr!$E61&lt;=$L$2257,IF(ISBLANK(Apr!S61),"",Apr!S61),""),"")))</f>
        <v/>
      </c>
      <c r="G1746" s="308" t="str">
        <f t="shared" si="110"/>
        <v/>
      </c>
      <c r="H1746" s="309" t="str">
        <f t="shared" si="111"/>
        <v/>
      </c>
      <c r="I1746" s="310" t="str">
        <f>IF(ISBLANK($J$2257),"",IF(ISBLANK($L$2257),"",IF(Apr!$E61&gt;=$J$2257,IF(Apr!$E61&lt;=$L$2257,COUNTIF(Apr!L61:L61,"&gt;=0"),""),"")))</f>
        <v/>
      </c>
      <c r="J1746" s="300"/>
      <c r="K1746" s="300"/>
      <c r="L1746" s="300"/>
      <c r="M1746" s="302"/>
    </row>
    <row r="1747" spans="1:13" ht="9.9499999999999993" hidden="1" customHeight="1" x14ac:dyDescent="0.2">
      <c r="A1747" s="301"/>
      <c r="B1747" s="300"/>
      <c r="C1747" s="305" t="str">
        <f>IF(ISBLANK($J$2257),"",IF(ISBLANK($L$2257),"",IF(Apr!$E62&gt;=$J$2257,IF(Apr!$E62&lt;=$L$2257,IF(ISBLANK(Apr!G62),"",Apr!G62),""),"")))</f>
        <v/>
      </c>
      <c r="D1747" s="305"/>
      <c r="E1747" s="305" t="str">
        <f>IF(ISBLANK($J$2257),"",IF(ISBLANK($L$2257),"",IF(Apr!$E62&gt;=$J$2257,IF(Apr!$E62&lt;=$L$2257,IF(ISBLANK(Apr!R62),"",Apr!R62),""),"")))</f>
        <v/>
      </c>
      <c r="F1747" s="307" t="str">
        <f>IF(ISBLANK($J$2257),"",IF(ISBLANK($L$2257),"",IF(Apr!$E62&gt;=$J$2257,IF(Apr!$E62&lt;=$L$2257,IF(ISBLANK(Apr!S62),"",Apr!S62),""),"")))</f>
        <v/>
      </c>
      <c r="G1747" s="308" t="str">
        <f t="shared" si="110"/>
        <v/>
      </c>
      <c r="H1747" s="309" t="str">
        <f t="shared" si="111"/>
        <v/>
      </c>
      <c r="I1747" s="310" t="str">
        <f>IF(ISBLANK($J$2257),"",IF(ISBLANK($L$2257),"",IF(Apr!$E62&gt;=$J$2257,IF(Apr!$E62&lt;=$L$2257,COUNTIF(Apr!L62:L62,"&gt;=0"),""),"")))</f>
        <v/>
      </c>
      <c r="J1747" s="300"/>
      <c r="K1747" s="300"/>
      <c r="L1747" s="300"/>
      <c r="M1747" s="302"/>
    </row>
    <row r="1748" spans="1:13" ht="9.9499999999999993" hidden="1" customHeight="1" x14ac:dyDescent="0.2">
      <c r="A1748" s="301"/>
      <c r="B1748" s="300"/>
      <c r="C1748" s="305" t="str">
        <f>IF(ISBLANK($J$2257),"",IF(ISBLANK($L$2257),"",IF(Apr!$E63&gt;=$J$2257,IF(Apr!$E63&lt;=$L$2257,IF(ISBLANK(Apr!G63),"",Apr!G63),""),"")))</f>
        <v/>
      </c>
      <c r="D1748" s="305"/>
      <c r="E1748" s="305" t="str">
        <f>IF(ISBLANK($J$2257),"",IF(ISBLANK($L$2257),"",IF(Apr!$E63&gt;=$J$2257,IF(Apr!$E63&lt;=$L$2257,IF(ISBLANK(Apr!R63),"",Apr!R63),""),"")))</f>
        <v/>
      </c>
      <c r="F1748" s="307" t="str">
        <f>IF(ISBLANK($J$2257),"",IF(ISBLANK($L$2257),"",IF(Apr!$E63&gt;=$J$2257,IF(Apr!$E63&lt;=$L$2257,IF(ISBLANK(Apr!S63),"",Apr!S63),""),"")))</f>
        <v/>
      </c>
      <c r="G1748" s="308" t="str">
        <f t="shared" si="110"/>
        <v/>
      </c>
      <c r="H1748" s="309" t="str">
        <f t="shared" si="111"/>
        <v/>
      </c>
      <c r="I1748" s="310" t="str">
        <f>IF(ISBLANK($J$2257),"",IF(ISBLANK($L$2257),"",IF(Apr!$E63&gt;=$J$2257,IF(Apr!$E63&lt;=$L$2257,COUNTIF(Apr!L63:L63,"&gt;=0"),""),"")))</f>
        <v/>
      </c>
      <c r="J1748" s="300"/>
      <c r="K1748" s="300"/>
      <c r="L1748" s="300"/>
      <c r="M1748" s="302"/>
    </row>
    <row r="1749" spans="1:13" ht="9.9499999999999993" hidden="1" customHeight="1" x14ac:dyDescent="0.2">
      <c r="A1749" s="301"/>
      <c r="B1749" s="300"/>
      <c r="C1749" s="305" t="str">
        <f>IF(ISBLANK($J$2257),"",IF(ISBLANK($L$2257),"",IF(Apr!$E64&gt;=$J$2257,IF(Apr!$E64&lt;=$L$2257,IF(ISBLANK(Apr!G64),"",Apr!G64),""),"")))</f>
        <v/>
      </c>
      <c r="D1749" s="305"/>
      <c r="E1749" s="305" t="str">
        <f>IF(ISBLANK($J$2257),"",IF(ISBLANK($L$2257),"",IF(Apr!$E64&gt;=$J$2257,IF(Apr!$E64&lt;=$L$2257,IF(ISBLANK(Apr!R64),"",Apr!R64),""),"")))</f>
        <v/>
      </c>
      <c r="F1749" s="307" t="str">
        <f>IF(ISBLANK($J$2257),"",IF(ISBLANK($L$2257),"",IF(Apr!$E64&gt;=$J$2257,IF(Apr!$E64&lt;=$L$2257,IF(ISBLANK(Apr!S64),"",Apr!S64),""),"")))</f>
        <v/>
      </c>
      <c r="G1749" s="308" t="str">
        <f t="shared" si="110"/>
        <v/>
      </c>
      <c r="H1749" s="309" t="str">
        <f t="shared" si="111"/>
        <v/>
      </c>
      <c r="I1749" s="310" t="str">
        <f>IF(ISBLANK($J$2257),"",IF(ISBLANK($L$2257),"",IF(Apr!$E64&gt;=$J$2257,IF(Apr!$E64&lt;=$L$2257,COUNTIF(Apr!L64:L64,"&gt;=0"),""),"")))</f>
        <v/>
      </c>
      <c r="J1749" s="300"/>
      <c r="K1749" s="300"/>
      <c r="L1749" s="300"/>
      <c r="M1749" s="302"/>
    </row>
    <row r="1750" spans="1:13" ht="9.9499999999999993" hidden="1" customHeight="1" x14ac:dyDescent="0.2">
      <c r="A1750" s="301"/>
      <c r="B1750" s="300"/>
      <c r="C1750" s="305" t="str">
        <f>IF(ISBLANK($J$2257),"",IF(ISBLANK($L$2257),"",IF(Apr!$E65&gt;=$J$2257,IF(Apr!$E65&lt;=$L$2257,IF(ISBLANK(Apr!G65),"",Apr!G65),""),"")))</f>
        <v/>
      </c>
      <c r="D1750" s="305"/>
      <c r="E1750" s="305" t="str">
        <f>IF(ISBLANK($J$2257),"",IF(ISBLANK($L$2257),"",IF(Apr!$E65&gt;=$J$2257,IF(Apr!$E65&lt;=$L$2257,IF(ISBLANK(Apr!R65),"",Apr!R65),""),"")))</f>
        <v/>
      </c>
      <c r="F1750" s="307" t="str">
        <f>IF(ISBLANK($J$2257),"",IF(ISBLANK($L$2257),"",IF(Apr!$E65&gt;=$J$2257,IF(Apr!$E65&lt;=$L$2257,IF(ISBLANK(Apr!S65),"",Apr!S65),""),"")))</f>
        <v/>
      </c>
      <c r="G1750" s="308" t="str">
        <f t="shared" si="110"/>
        <v/>
      </c>
      <c r="H1750" s="309" t="str">
        <f t="shared" si="111"/>
        <v/>
      </c>
      <c r="I1750" s="310" t="str">
        <f>IF(ISBLANK($J$2257),"",IF(ISBLANK($L$2257),"",IF(Apr!$E65&gt;=$J$2257,IF(Apr!$E65&lt;=$L$2257,COUNTIF(Apr!L65:L65,"&gt;=0"),""),"")))</f>
        <v/>
      </c>
      <c r="J1750" s="300"/>
      <c r="K1750" s="300"/>
      <c r="L1750" s="300"/>
      <c r="M1750" s="302"/>
    </row>
    <row r="1751" spans="1:13" ht="9.9499999999999993" hidden="1" customHeight="1" x14ac:dyDescent="0.2">
      <c r="A1751" s="301"/>
      <c r="B1751" s="300"/>
      <c r="C1751" s="305" t="str">
        <f>IF(ISBLANK($J$2257),"",IF(ISBLANK($L$2257),"",IF(Apr!$E66&gt;=$J$2257,IF(Apr!$E66&lt;=$L$2257,IF(ISBLANK(Apr!G66),"",Apr!G66),""),"")))</f>
        <v/>
      </c>
      <c r="D1751" s="305"/>
      <c r="E1751" s="305" t="str">
        <f>IF(ISBLANK($J$2257),"",IF(ISBLANK($L$2257),"",IF(Apr!$E66&gt;=$J$2257,IF(Apr!$E66&lt;=$L$2257,IF(ISBLANK(Apr!R66),"",Apr!R66),""),"")))</f>
        <v/>
      </c>
      <c r="F1751" s="307" t="str">
        <f>IF(ISBLANK($J$2257),"",IF(ISBLANK($L$2257),"",IF(Apr!$E66&gt;=$J$2257,IF(Apr!$E66&lt;=$L$2257,IF(ISBLANK(Apr!S66),"",Apr!S66),""),"")))</f>
        <v/>
      </c>
      <c r="G1751" s="308" t="str">
        <f t="shared" si="110"/>
        <v/>
      </c>
      <c r="H1751" s="309" t="str">
        <f t="shared" si="111"/>
        <v/>
      </c>
      <c r="I1751" s="310" t="str">
        <f>IF(ISBLANK($J$2257),"",IF(ISBLANK($L$2257),"",IF(Apr!$E66&gt;=$J$2257,IF(Apr!$E66&lt;=$L$2257,COUNTIF(Apr!L66:L66,"&gt;=0"),""),"")))</f>
        <v/>
      </c>
      <c r="J1751" s="300"/>
      <c r="K1751" s="300"/>
      <c r="L1751" s="300"/>
      <c r="M1751" s="302"/>
    </row>
    <row r="1752" spans="1:13" ht="9.9499999999999993" hidden="1" customHeight="1" x14ac:dyDescent="0.2">
      <c r="A1752" s="301"/>
      <c r="B1752" s="300"/>
      <c r="C1752" s="305" t="str">
        <f>IF(ISBLANK($J$2257),"",IF(ISBLANK($L$2257),"",IF(Apr!$E67&gt;=$J$2257,IF(Apr!$E67&lt;=$L$2257,IF(ISBLANK(Apr!G67),"",Apr!G67),""),"")))</f>
        <v/>
      </c>
      <c r="D1752" s="305"/>
      <c r="E1752" s="305" t="str">
        <f>IF(ISBLANK($J$2257),"",IF(ISBLANK($L$2257),"",IF(Apr!$E67&gt;=$J$2257,IF(Apr!$E67&lt;=$L$2257,IF(ISBLANK(Apr!R67),"",Apr!R67),""),"")))</f>
        <v/>
      </c>
      <c r="F1752" s="307" t="str">
        <f>IF(ISBLANK($J$2257),"",IF(ISBLANK($L$2257),"",IF(Apr!$E67&gt;=$J$2257,IF(Apr!$E67&lt;=$L$2257,IF(ISBLANK(Apr!S67),"",Apr!S67),""),"")))</f>
        <v/>
      </c>
      <c r="G1752" s="308" t="str">
        <f t="shared" si="110"/>
        <v/>
      </c>
      <c r="H1752" s="309" t="str">
        <f t="shared" si="111"/>
        <v/>
      </c>
      <c r="I1752" s="310" t="str">
        <f>IF(ISBLANK($J$2257),"",IF(ISBLANK($L$2257),"",IF(Apr!$E67&gt;=$J$2257,IF(Apr!$E67&lt;=$L$2257,COUNTIF(Apr!L67:L67,"&gt;=0"),""),"")))</f>
        <v/>
      </c>
      <c r="J1752" s="300"/>
      <c r="K1752" s="300"/>
      <c r="L1752" s="300"/>
      <c r="M1752" s="302"/>
    </row>
    <row r="1753" spans="1:13" ht="9.9499999999999993" hidden="1" customHeight="1" x14ac:dyDescent="0.2">
      <c r="A1753" s="301"/>
      <c r="B1753" s="300"/>
      <c r="C1753" s="305" t="str">
        <f>IF(ISBLANK($J$2257),"",IF(ISBLANK($L$2257),"",IF(Apr!$E68&gt;=$J$2257,IF(Apr!$E68&lt;=$L$2257,IF(ISBLANK(Apr!G68),"",Apr!G68),""),"")))</f>
        <v/>
      </c>
      <c r="D1753" s="305"/>
      <c r="E1753" s="305" t="str">
        <f>IF(ISBLANK($J$2257),"",IF(ISBLANK($L$2257),"",IF(Apr!$E68&gt;=$J$2257,IF(Apr!$E68&lt;=$L$2257,IF(ISBLANK(Apr!R68),"",Apr!R68),""),"")))</f>
        <v/>
      </c>
      <c r="F1753" s="307" t="str">
        <f>IF(ISBLANK($J$2257),"",IF(ISBLANK($L$2257),"",IF(Apr!$E68&gt;=$J$2257,IF(Apr!$E68&lt;=$L$2257,IF(ISBLANK(Apr!S68),"",Apr!S68),""),"")))</f>
        <v/>
      </c>
      <c r="G1753" s="308" t="str">
        <f t="shared" si="110"/>
        <v/>
      </c>
      <c r="H1753" s="309" t="str">
        <f t="shared" si="111"/>
        <v/>
      </c>
      <c r="I1753" s="310" t="str">
        <f>IF(ISBLANK($J$2257),"",IF(ISBLANK($L$2257),"",IF(Apr!$E68&gt;=$J$2257,IF(Apr!$E68&lt;=$L$2257,COUNTIF(Apr!L68:L68,"&gt;=0"),""),"")))</f>
        <v/>
      </c>
      <c r="J1753" s="300"/>
      <c r="K1753" s="300"/>
      <c r="L1753" s="300"/>
      <c r="M1753" s="302"/>
    </row>
    <row r="1754" spans="1:13" ht="9.9499999999999993" hidden="1" customHeight="1" x14ac:dyDescent="0.2">
      <c r="A1754" s="301"/>
      <c r="B1754" s="300"/>
      <c r="C1754" s="305" t="str">
        <f>IF(ISBLANK($J$2257),"",IF(ISBLANK($L$2257),"",IF(Apr!$E69&gt;=$J$2257,IF(Apr!$E69&lt;=$L$2257,IF(ISBLANK(Apr!G69),"",Apr!G69),""),"")))</f>
        <v/>
      </c>
      <c r="D1754" s="305"/>
      <c r="E1754" s="305" t="str">
        <f>IF(ISBLANK($J$2257),"",IF(ISBLANK($L$2257),"",IF(Apr!$E69&gt;=$J$2257,IF(Apr!$E69&lt;=$L$2257,IF(ISBLANK(Apr!R69),"",Apr!R69),""),"")))</f>
        <v/>
      </c>
      <c r="F1754" s="307" t="str">
        <f>IF(ISBLANK($J$2257),"",IF(ISBLANK($L$2257),"",IF(Apr!$E69&gt;=$J$2257,IF(Apr!$E69&lt;=$L$2257,IF(ISBLANK(Apr!S69),"",Apr!S69),""),"")))</f>
        <v/>
      </c>
      <c r="G1754" s="308" t="str">
        <f t="shared" si="110"/>
        <v/>
      </c>
      <c r="H1754" s="309" t="str">
        <f t="shared" si="111"/>
        <v/>
      </c>
      <c r="I1754" s="310" t="str">
        <f>IF(ISBLANK($J$2257),"",IF(ISBLANK($L$2257),"",IF(Apr!$E69&gt;=$J$2257,IF(Apr!$E69&lt;=$L$2257,COUNTIF(Apr!L69:L69,"&gt;=0"),""),"")))</f>
        <v/>
      </c>
      <c r="J1754" s="300"/>
      <c r="K1754" s="300"/>
      <c r="L1754" s="300"/>
      <c r="M1754" s="302"/>
    </row>
    <row r="1755" spans="1:13" ht="9.9499999999999993" hidden="1" customHeight="1" x14ac:dyDescent="0.2">
      <c r="A1755" s="301"/>
      <c r="B1755" s="300"/>
      <c r="C1755" s="305" t="str">
        <f>IF(ISBLANK($J$2257),"",IF(ISBLANK($L$2257),"",IF(Apr!$E70&gt;=$J$2257,IF(Apr!$E70&lt;=$L$2257,IF(ISBLANK(Apr!G70),"",Apr!G70),""),"")))</f>
        <v/>
      </c>
      <c r="D1755" s="305"/>
      <c r="E1755" s="305" t="str">
        <f>IF(ISBLANK($J$2257),"",IF(ISBLANK($L$2257),"",IF(Apr!$E70&gt;=$J$2257,IF(Apr!$E70&lt;=$L$2257,IF(ISBLANK(Apr!R70),"",Apr!R70),""),"")))</f>
        <v/>
      </c>
      <c r="F1755" s="307" t="str">
        <f>IF(ISBLANK($J$2257),"",IF(ISBLANK($L$2257),"",IF(Apr!$E70&gt;=$J$2257,IF(Apr!$E70&lt;=$L$2257,IF(ISBLANK(Apr!S70),"",Apr!S70),""),"")))</f>
        <v/>
      </c>
      <c r="G1755" s="308" t="str">
        <f t="shared" si="110"/>
        <v/>
      </c>
      <c r="H1755" s="309" t="str">
        <f t="shared" si="111"/>
        <v/>
      </c>
      <c r="I1755" s="310" t="str">
        <f>IF(ISBLANK($J$2257),"",IF(ISBLANK($L$2257),"",IF(Apr!$E70&gt;=$J$2257,IF(Apr!$E70&lt;=$L$2257,COUNTIF(Apr!L70:L70,"&gt;=0"),""),"")))</f>
        <v/>
      </c>
      <c r="J1755" s="300"/>
      <c r="K1755" s="300"/>
      <c r="L1755" s="300"/>
      <c r="M1755" s="302"/>
    </row>
    <row r="1756" spans="1:13" ht="9.9499999999999993" hidden="1" customHeight="1" x14ac:dyDescent="0.2">
      <c r="A1756" s="301"/>
      <c r="B1756" s="300"/>
      <c r="C1756" s="305" t="str">
        <f>IF(ISBLANK($J$2257),"",IF(ISBLANK($L$2257),"",IF(Apr!$E71&gt;=$J$2257,IF(Apr!$E71&lt;=$L$2257,IF(ISBLANK(Apr!G71),"",Apr!G71),""),"")))</f>
        <v/>
      </c>
      <c r="D1756" s="305"/>
      <c r="E1756" s="305" t="str">
        <f>IF(ISBLANK($J$2257),"",IF(ISBLANK($L$2257),"",IF(Apr!$E71&gt;=$J$2257,IF(Apr!$E71&lt;=$L$2257,IF(ISBLANK(Apr!R71),"",Apr!R71),""),"")))</f>
        <v/>
      </c>
      <c r="F1756" s="307" t="str">
        <f>IF(ISBLANK($J$2257),"",IF(ISBLANK($L$2257),"",IF(Apr!$E71&gt;=$J$2257,IF(Apr!$E71&lt;=$L$2257,IF(ISBLANK(Apr!S71),"",Apr!S71),""),"")))</f>
        <v/>
      </c>
      <c r="G1756" s="308" t="str">
        <f t="shared" si="110"/>
        <v/>
      </c>
      <c r="H1756" s="309" t="str">
        <f t="shared" si="111"/>
        <v/>
      </c>
      <c r="I1756" s="310" t="str">
        <f>IF(ISBLANK($J$2257),"",IF(ISBLANK($L$2257),"",IF(Apr!$E71&gt;=$J$2257,IF(Apr!$E71&lt;=$L$2257,COUNTIF(Apr!L71:L71,"&gt;=0"),""),"")))</f>
        <v/>
      </c>
      <c r="J1756" s="300"/>
      <c r="K1756" s="300"/>
      <c r="L1756" s="300"/>
      <c r="M1756" s="302"/>
    </row>
    <row r="1757" spans="1:13" ht="9.9499999999999993" hidden="1" customHeight="1" x14ac:dyDescent="0.2">
      <c r="A1757" s="301"/>
      <c r="B1757" s="300"/>
      <c r="C1757" s="305" t="str">
        <f>IF(ISBLANK($J$2257),"",IF(ISBLANK($L$2257),"",IF(Apr!$E72&gt;=$J$2257,IF(Apr!$E72&lt;=$L$2257,IF(ISBLANK(Apr!G72),"",Apr!G72),""),"")))</f>
        <v/>
      </c>
      <c r="D1757" s="305"/>
      <c r="E1757" s="305" t="str">
        <f>IF(ISBLANK($J$2257),"",IF(ISBLANK($L$2257),"",IF(Apr!$E72&gt;=$J$2257,IF(Apr!$E72&lt;=$L$2257,IF(ISBLANK(Apr!R72),"",Apr!R72),""),"")))</f>
        <v/>
      </c>
      <c r="F1757" s="307" t="str">
        <f>IF(ISBLANK($J$2257),"",IF(ISBLANK($L$2257),"",IF(Apr!$E72&gt;=$J$2257,IF(Apr!$E72&lt;=$L$2257,IF(ISBLANK(Apr!S72),"",Apr!S72),""),"")))</f>
        <v/>
      </c>
      <c r="G1757" s="308" t="str">
        <f t="shared" si="110"/>
        <v/>
      </c>
      <c r="H1757" s="309" t="str">
        <f t="shared" si="111"/>
        <v/>
      </c>
      <c r="I1757" s="310" t="str">
        <f>IF(ISBLANK($J$2257),"",IF(ISBLANK($L$2257),"",IF(Apr!$E72&gt;=$J$2257,IF(Apr!$E72&lt;=$L$2257,COUNTIF(Apr!L72:L72,"&gt;=0"),""),"")))</f>
        <v/>
      </c>
      <c r="J1757" s="300"/>
      <c r="K1757" s="300"/>
      <c r="L1757" s="300"/>
      <c r="M1757" s="302"/>
    </row>
    <row r="1758" spans="1:13" ht="9.9499999999999993" hidden="1" customHeight="1" x14ac:dyDescent="0.2">
      <c r="A1758" s="301"/>
      <c r="B1758" s="300"/>
      <c r="C1758" s="305" t="str">
        <f>IF(ISBLANK($J$2257),"",IF(ISBLANK($L$2257),"",IF(Apr!$E73&gt;=$J$2257,IF(Apr!$E73&lt;=$L$2257,IF(ISBLANK(Apr!G73),"",Apr!G73),""),"")))</f>
        <v/>
      </c>
      <c r="D1758" s="305"/>
      <c r="E1758" s="305" t="str">
        <f>IF(ISBLANK($J$2257),"",IF(ISBLANK($L$2257),"",IF(Apr!$E73&gt;=$J$2257,IF(Apr!$E73&lt;=$L$2257,IF(ISBLANK(Apr!R73),"",Apr!R73),""),"")))</f>
        <v/>
      </c>
      <c r="F1758" s="307" t="str">
        <f>IF(ISBLANK($J$2257),"",IF(ISBLANK($L$2257),"",IF(Apr!$E73&gt;=$J$2257,IF(Apr!$E73&lt;=$L$2257,IF(ISBLANK(Apr!S73),"",Apr!S73),""),"")))</f>
        <v/>
      </c>
      <c r="G1758" s="308" t="str">
        <f t="shared" si="110"/>
        <v/>
      </c>
      <c r="H1758" s="309" t="str">
        <f t="shared" si="111"/>
        <v/>
      </c>
      <c r="I1758" s="310" t="str">
        <f>IF(ISBLANK($J$2257),"",IF(ISBLANK($L$2257),"",IF(Apr!$E73&gt;=$J$2257,IF(Apr!$E73&lt;=$L$2257,COUNTIF(Apr!L73:L73,"&gt;=0"),""),"")))</f>
        <v/>
      </c>
      <c r="J1758" s="300"/>
      <c r="K1758" s="300"/>
      <c r="L1758" s="300"/>
      <c r="M1758" s="302"/>
    </row>
    <row r="1759" spans="1:13" ht="9.9499999999999993" hidden="1" customHeight="1" x14ac:dyDescent="0.2">
      <c r="A1759" s="301"/>
      <c r="B1759" s="300" t="s">
        <v>127</v>
      </c>
      <c r="C1759" s="305" t="str">
        <f>IF(ISBLANK($J$2257),"",IF(ISBLANK($L$2257),"",IF(Mai!$E9&gt;=$J$2257,IF(Mai!$E9&lt;=$L$2257,IF(ISBLANK(Mai!G9),"",Mai!G9),""),"")))</f>
        <v/>
      </c>
      <c r="D1759" s="305" t="str">
        <f>IF(ISBLANK($J$2257),"",IF(ISBLANK($L$2257),"",IF(Mai!$E9&gt;=$J$2257,IF(Mai!$E9&lt;=$L$2257,IF(ISBLANK(Mai!I9),"",Mai!I9),""),"")))</f>
        <v/>
      </c>
      <c r="E1759" s="305" t="str">
        <f>IF(ISBLANK($J$2257),"",IF(ISBLANK($L$2257),"",IF(Mai!$E9&gt;=$J$2257,IF(Mai!$E9&lt;=$L$2257,IF(ISBLANK(Mai!R9),"",Mai!R9),""),"")))</f>
        <v/>
      </c>
      <c r="F1759" s="307" t="str">
        <f>IF(ISBLANK($J$2257),"",IF(ISBLANK($L$2257),"",IF(Mai!$E9&gt;=$J$2257,IF(Mai!$E9&lt;=$L$2257,IF(ISBLANK(Mai!S9),"",Mai!S9),""),"")))</f>
        <v/>
      </c>
      <c r="G1759" s="308" t="str">
        <f>IF(ISNUMBER(F1759),IF(F1759=0,"",IF(E1759=0,"",F1759/E1759)),"")</f>
        <v/>
      </c>
      <c r="H1759" s="309" t="str">
        <f>IF(ISNUMBER(G1759),IF(G1759=0,"",IF(F1759=0,"",E1759/F1759/24)),"")</f>
        <v/>
      </c>
      <c r="I1759" s="310" t="str">
        <f>IF(ISBLANK($J$2257),"",IF(ISBLANK($L$2257),"",IF(Mai!$E9&gt;=$J$2257,IF(Mai!$E9&lt;=$L$2257,COUNTIF(Mai!L9:L9,"&gt;=0"),""),"")))</f>
        <v/>
      </c>
      <c r="J1759" s="300"/>
      <c r="K1759" s="300"/>
      <c r="L1759" s="300"/>
      <c r="M1759" s="302"/>
    </row>
    <row r="1760" spans="1:13" ht="9.9499999999999993" hidden="1" customHeight="1" x14ac:dyDescent="0.2">
      <c r="A1760" s="301"/>
      <c r="B1760" s="300"/>
      <c r="C1760" s="305" t="str">
        <f>IF(ISBLANK($J$2257),"",IF(ISBLANK($L$2257),"",IF(Mai!$E10&gt;=$J$2257,IF(Mai!$E10&lt;=$L$2257,IF(ISBLANK(Mai!G10),"",Mai!G10),""),"")))</f>
        <v/>
      </c>
      <c r="D1760" s="305" t="str">
        <f>IF(ISBLANK($J$2257),"",IF(ISBLANK($L$2257),"",IF(Mai!$E10&gt;=$J$2257,IF(Mai!$E10&lt;=$L$2257,IF(ISBLANK(Mai!I10),"",Mai!I10),""),"")))</f>
        <v/>
      </c>
      <c r="E1760" s="305" t="str">
        <f>IF(ISBLANK($J$2257),"",IF(ISBLANK($L$2257),"",IF(Mai!$E10&gt;=$J$2257,IF(Mai!$E10&lt;=$L$2257,IF(ISBLANK(Mai!R10),"",Mai!R10),""),"")))</f>
        <v/>
      </c>
      <c r="F1760" s="307" t="str">
        <f>IF(ISBLANK($J$2257),"",IF(ISBLANK($L$2257),"",IF(Mai!$E10&gt;=$J$2257,IF(Mai!$E10&lt;=$L$2257,IF(ISBLANK(Mai!S10),"",Mai!S10),""),"")))</f>
        <v/>
      </c>
      <c r="G1760" s="308" t="str">
        <f t="shared" ref="G1760:G1789" si="112">IF(ISNUMBER(F1760),IF(F1760=0,"",IF(E1760=0,"",F1760/E1760)),"")</f>
        <v/>
      </c>
      <c r="H1760" s="309" t="str">
        <f t="shared" ref="H1760:H1789" si="113">IF(ISNUMBER(G1760),IF(G1760=0,"",IF(F1760=0,"",E1760/F1760/24)),"")</f>
        <v/>
      </c>
      <c r="I1760" s="310" t="str">
        <f>IF(ISBLANK($J$2257),"",IF(ISBLANK($L$2257),"",IF(Mai!$E10&gt;=$J$2257,IF(Mai!$E10&lt;=$L$2257,COUNTIF(Mai!L10:L10,"&gt;=0"),""),"")))</f>
        <v/>
      </c>
      <c r="J1760" s="300"/>
      <c r="K1760" s="300"/>
      <c r="L1760" s="300"/>
      <c r="M1760" s="302"/>
    </row>
    <row r="1761" spans="1:13" ht="9.9499999999999993" hidden="1" customHeight="1" x14ac:dyDescent="0.2">
      <c r="A1761" s="301"/>
      <c r="B1761" s="300"/>
      <c r="C1761" s="305" t="str">
        <f>IF(ISBLANK($J$2257),"",IF(ISBLANK($L$2257),"",IF(Mai!$E11&gt;=$J$2257,IF(Mai!$E11&lt;=$L$2257,IF(ISBLANK(Mai!G11),"",Mai!G11),""),"")))</f>
        <v/>
      </c>
      <c r="D1761" s="305" t="str">
        <f>IF(ISBLANK($J$2257),"",IF(ISBLANK($L$2257),"",IF(Mai!$E11&gt;=$J$2257,IF(Mai!$E11&lt;=$L$2257,IF(ISBLANK(Mai!I11),"",Mai!I11),""),"")))</f>
        <v/>
      </c>
      <c r="E1761" s="305" t="str">
        <f>IF(ISBLANK($J$2257),"",IF(ISBLANK($L$2257),"",IF(Mai!$E11&gt;=$J$2257,IF(Mai!$E11&lt;=$L$2257,IF(ISBLANK(Mai!R11),"",Mai!R11),""),"")))</f>
        <v/>
      </c>
      <c r="F1761" s="307" t="str">
        <f>IF(ISBLANK($J$2257),"",IF(ISBLANK($L$2257),"",IF(Mai!$E11&gt;=$J$2257,IF(Mai!$E11&lt;=$L$2257,IF(ISBLANK(Mai!S11),"",Mai!S11),""),"")))</f>
        <v/>
      </c>
      <c r="G1761" s="308" t="str">
        <f t="shared" si="112"/>
        <v/>
      </c>
      <c r="H1761" s="309" t="str">
        <f t="shared" si="113"/>
        <v/>
      </c>
      <c r="I1761" s="310" t="str">
        <f>IF(ISBLANK($J$2257),"",IF(ISBLANK($L$2257),"",IF(Mai!$E11&gt;=$J$2257,IF(Mai!$E11&lt;=$L$2257,COUNTIF(Mai!L11:L11,"&gt;=0"),""),"")))</f>
        <v/>
      </c>
      <c r="J1761" s="300"/>
      <c r="K1761" s="300"/>
      <c r="L1761" s="300"/>
      <c r="M1761" s="302"/>
    </row>
    <row r="1762" spans="1:13" ht="9.9499999999999993" hidden="1" customHeight="1" x14ac:dyDescent="0.2">
      <c r="A1762" s="301"/>
      <c r="B1762" s="300"/>
      <c r="C1762" s="305" t="str">
        <f>IF(ISBLANK($J$2257),"",IF(ISBLANK($L$2257),"",IF(Mai!$E12&gt;=$J$2257,IF(Mai!$E12&lt;=$L$2257,IF(ISBLANK(Mai!G12),"",Mai!G12),""),"")))</f>
        <v/>
      </c>
      <c r="D1762" s="305" t="str">
        <f>IF(ISBLANK($J$2257),"",IF(ISBLANK($L$2257),"",IF(Mai!$E12&gt;=$J$2257,IF(Mai!$E12&lt;=$L$2257,IF(ISBLANK(Mai!I12),"",Mai!I12),""),"")))</f>
        <v/>
      </c>
      <c r="E1762" s="305" t="str">
        <f>IF(ISBLANK($J$2257),"",IF(ISBLANK($L$2257),"",IF(Mai!$E12&gt;=$J$2257,IF(Mai!$E12&lt;=$L$2257,IF(ISBLANK(Mai!R12),"",Mai!R12),""),"")))</f>
        <v/>
      </c>
      <c r="F1762" s="307" t="str">
        <f>IF(ISBLANK($J$2257),"",IF(ISBLANK($L$2257),"",IF(Mai!$E12&gt;=$J$2257,IF(Mai!$E12&lt;=$L$2257,IF(ISBLANK(Mai!S12),"",Mai!S12),""),"")))</f>
        <v/>
      </c>
      <c r="G1762" s="308" t="str">
        <f t="shared" si="112"/>
        <v/>
      </c>
      <c r="H1762" s="309" t="str">
        <f t="shared" si="113"/>
        <v/>
      </c>
      <c r="I1762" s="310" t="str">
        <f>IF(ISBLANK($J$2257),"",IF(ISBLANK($L$2257),"",IF(Mai!$E12&gt;=$J$2257,IF(Mai!$E12&lt;=$L$2257,COUNTIF(Mai!L12:L12,"&gt;=0"),""),"")))</f>
        <v/>
      </c>
      <c r="J1762" s="300"/>
      <c r="K1762" s="300"/>
      <c r="L1762" s="300"/>
      <c r="M1762" s="302"/>
    </row>
    <row r="1763" spans="1:13" ht="9.9499999999999993" hidden="1" customHeight="1" x14ac:dyDescent="0.2">
      <c r="A1763" s="301"/>
      <c r="B1763" s="300"/>
      <c r="C1763" s="305" t="str">
        <f>IF(ISBLANK($J$2257),"",IF(ISBLANK($L$2257),"",IF(Mai!$E13&gt;=$J$2257,IF(Mai!$E13&lt;=$L$2257,IF(ISBLANK(Mai!G13),"",Mai!G13),""),"")))</f>
        <v/>
      </c>
      <c r="D1763" s="305" t="str">
        <f>IF(ISBLANK($J$2257),"",IF(ISBLANK($L$2257),"",IF(Mai!$E13&gt;=$J$2257,IF(Mai!$E13&lt;=$L$2257,IF(ISBLANK(Mai!I13),"",Mai!I13),""),"")))</f>
        <v/>
      </c>
      <c r="E1763" s="305" t="str">
        <f>IF(ISBLANK($J$2257),"",IF(ISBLANK($L$2257),"",IF(Mai!$E13&gt;=$J$2257,IF(Mai!$E13&lt;=$L$2257,IF(ISBLANK(Mai!R13),"",Mai!R13),""),"")))</f>
        <v/>
      </c>
      <c r="F1763" s="307" t="str">
        <f>IF(ISBLANK($J$2257),"",IF(ISBLANK($L$2257),"",IF(Mai!$E13&gt;=$J$2257,IF(Mai!$E13&lt;=$L$2257,IF(ISBLANK(Mai!S13),"",Mai!S13),""),"")))</f>
        <v/>
      </c>
      <c r="G1763" s="308" t="str">
        <f t="shared" si="112"/>
        <v/>
      </c>
      <c r="H1763" s="309" t="str">
        <f t="shared" si="113"/>
        <v/>
      </c>
      <c r="I1763" s="310" t="str">
        <f>IF(ISBLANK($J$2257),"",IF(ISBLANK($L$2257),"",IF(Mai!$E13&gt;=$J$2257,IF(Mai!$E13&lt;=$L$2257,COUNTIF(Mai!L13:L13,"&gt;=0"),""),"")))</f>
        <v/>
      </c>
      <c r="J1763" s="300"/>
      <c r="K1763" s="300"/>
      <c r="L1763" s="300"/>
      <c r="M1763" s="302"/>
    </row>
    <row r="1764" spans="1:13" ht="9.9499999999999993" hidden="1" customHeight="1" x14ac:dyDescent="0.2">
      <c r="A1764" s="301"/>
      <c r="B1764" s="300"/>
      <c r="C1764" s="305" t="str">
        <f>IF(ISBLANK($J$2257),"",IF(ISBLANK($L$2257),"",IF(Mai!$E14&gt;=$J$2257,IF(Mai!$E14&lt;=$L$2257,IF(ISBLANK(Mai!G14),"",Mai!G14),""),"")))</f>
        <v/>
      </c>
      <c r="D1764" s="305" t="str">
        <f>IF(ISBLANK($J$2257),"",IF(ISBLANK($L$2257),"",IF(Mai!$E14&gt;=$J$2257,IF(Mai!$E14&lt;=$L$2257,IF(ISBLANK(Mai!I14),"",Mai!I14),""),"")))</f>
        <v/>
      </c>
      <c r="E1764" s="305" t="str">
        <f>IF(ISBLANK($J$2257),"",IF(ISBLANK($L$2257),"",IF(Mai!$E14&gt;=$J$2257,IF(Mai!$E14&lt;=$L$2257,IF(ISBLANK(Mai!R14),"",Mai!R14),""),"")))</f>
        <v/>
      </c>
      <c r="F1764" s="307" t="str">
        <f>IF(ISBLANK($J$2257),"",IF(ISBLANK($L$2257),"",IF(Mai!$E14&gt;=$J$2257,IF(Mai!$E14&lt;=$L$2257,IF(ISBLANK(Mai!S14),"",Mai!S14),""),"")))</f>
        <v/>
      </c>
      <c r="G1764" s="308" t="str">
        <f t="shared" si="112"/>
        <v/>
      </c>
      <c r="H1764" s="309" t="str">
        <f t="shared" si="113"/>
        <v/>
      </c>
      <c r="I1764" s="310" t="str">
        <f>IF(ISBLANK($J$2257),"",IF(ISBLANK($L$2257),"",IF(Mai!$E14&gt;=$J$2257,IF(Mai!$E14&lt;=$L$2257,COUNTIF(Mai!L14:L14,"&gt;=0"),""),"")))</f>
        <v/>
      </c>
      <c r="J1764" s="300"/>
      <c r="K1764" s="300"/>
      <c r="L1764" s="300"/>
      <c r="M1764" s="302"/>
    </row>
    <row r="1765" spans="1:13" ht="9.9499999999999993" hidden="1" customHeight="1" x14ac:dyDescent="0.2">
      <c r="A1765" s="301"/>
      <c r="B1765" s="300"/>
      <c r="C1765" s="305" t="str">
        <f>IF(ISBLANK($J$2257),"",IF(ISBLANK($L$2257),"",IF(Mai!$E15&gt;=$J$2257,IF(Mai!$E15&lt;=$L$2257,IF(ISBLANK(Mai!G15),"",Mai!G15),""),"")))</f>
        <v/>
      </c>
      <c r="D1765" s="305" t="str">
        <f>IF(ISBLANK($J$2257),"",IF(ISBLANK($L$2257),"",IF(Mai!$E15&gt;=$J$2257,IF(Mai!$E15&lt;=$L$2257,IF(ISBLANK(Mai!I15),"",Mai!I15),""),"")))</f>
        <v/>
      </c>
      <c r="E1765" s="305" t="str">
        <f>IF(ISBLANK($J$2257),"",IF(ISBLANK($L$2257),"",IF(Mai!$E15&gt;=$J$2257,IF(Mai!$E15&lt;=$L$2257,IF(ISBLANK(Mai!R15),"",Mai!R15),""),"")))</f>
        <v/>
      </c>
      <c r="F1765" s="307" t="str">
        <f>IF(ISBLANK($J$2257),"",IF(ISBLANK($L$2257),"",IF(Mai!$E15&gt;=$J$2257,IF(Mai!$E15&lt;=$L$2257,IF(ISBLANK(Mai!S15),"",Mai!S15),""),"")))</f>
        <v/>
      </c>
      <c r="G1765" s="308" t="str">
        <f t="shared" si="112"/>
        <v/>
      </c>
      <c r="H1765" s="309" t="str">
        <f t="shared" si="113"/>
        <v/>
      </c>
      <c r="I1765" s="310" t="str">
        <f>IF(ISBLANK($J$2257),"",IF(ISBLANK($L$2257),"",IF(Mai!$E15&gt;=$J$2257,IF(Mai!$E15&lt;=$L$2257,COUNTIF(Mai!L15:L15,"&gt;=0"),""),"")))</f>
        <v/>
      </c>
      <c r="J1765" s="300"/>
      <c r="K1765" s="300"/>
      <c r="L1765" s="300"/>
      <c r="M1765" s="302"/>
    </row>
    <row r="1766" spans="1:13" ht="9.9499999999999993" hidden="1" customHeight="1" x14ac:dyDescent="0.2">
      <c r="A1766" s="301"/>
      <c r="B1766" s="300"/>
      <c r="C1766" s="305" t="str">
        <f>IF(ISBLANK($J$2257),"",IF(ISBLANK($L$2257),"",IF(Mai!$E16&gt;=$J$2257,IF(Mai!$E16&lt;=$L$2257,IF(ISBLANK(Mai!G16),"",Mai!G16),""),"")))</f>
        <v/>
      </c>
      <c r="D1766" s="305" t="str">
        <f>IF(ISBLANK($J$2257),"",IF(ISBLANK($L$2257),"",IF(Mai!$E16&gt;=$J$2257,IF(Mai!$E16&lt;=$L$2257,IF(ISBLANK(Mai!I16),"",Mai!I16),""),"")))</f>
        <v/>
      </c>
      <c r="E1766" s="305" t="str">
        <f>IF(ISBLANK($J$2257),"",IF(ISBLANK($L$2257),"",IF(Mai!$E16&gt;=$J$2257,IF(Mai!$E16&lt;=$L$2257,IF(ISBLANK(Mai!R16),"",Mai!R16),""),"")))</f>
        <v/>
      </c>
      <c r="F1766" s="307" t="str">
        <f>IF(ISBLANK($J$2257),"",IF(ISBLANK($L$2257),"",IF(Mai!$E16&gt;=$J$2257,IF(Mai!$E16&lt;=$L$2257,IF(ISBLANK(Mai!S16),"",Mai!S16),""),"")))</f>
        <v/>
      </c>
      <c r="G1766" s="308" t="str">
        <f t="shared" si="112"/>
        <v/>
      </c>
      <c r="H1766" s="309" t="str">
        <f t="shared" si="113"/>
        <v/>
      </c>
      <c r="I1766" s="310" t="str">
        <f>IF(ISBLANK($J$2257),"",IF(ISBLANK($L$2257),"",IF(Mai!$E16&gt;=$J$2257,IF(Mai!$E16&lt;=$L$2257,COUNTIF(Mai!L16:L16,"&gt;=0"),""),"")))</f>
        <v/>
      </c>
      <c r="J1766" s="300"/>
      <c r="K1766" s="300"/>
      <c r="L1766" s="300"/>
      <c r="M1766" s="302"/>
    </row>
    <row r="1767" spans="1:13" ht="9.9499999999999993" hidden="1" customHeight="1" x14ac:dyDescent="0.2">
      <c r="A1767" s="301"/>
      <c r="B1767" s="300"/>
      <c r="C1767" s="305" t="str">
        <f>IF(ISBLANK($J$2257),"",IF(ISBLANK($L$2257),"",IF(Mai!$E17&gt;=$J$2257,IF(Mai!$E17&lt;=$L$2257,IF(ISBLANK(Mai!G17),"",Mai!G17),""),"")))</f>
        <v/>
      </c>
      <c r="D1767" s="305" t="str">
        <f>IF(ISBLANK($J$2257),"",IF(ISBLANK($L$2257),"",IF(Mai!$E17&gt;=$J$2257,IF(Mai!$E17&lt;=$L$2257,IF(ISBLANK(Mai!I17),"",Mai!I17),""),"")))</f>
        <v/>
      </c>
      <c r="E1767" s="305" t="str">
        <f>IF(ISBLANK($J$2257),"",IF(ISBLANK($L$2257),"",IF(Mai!$E17&gt;=$J$2257,IF(Mai!$E17&lt;=$L$2257,IF(ISBLANK(Mai!R17),"",Mai!R17),""),"")))</f>
        <v/>
      </c>
      <c r="F1767" s="307" t="str">
        <f>IF(ISBLANK($J$2257),"",IF(ISBLANK($L$2257),"",IF(Mai!$E17&gt;=$J$2257,IF(Mai!$E17&lt;=$L$2257,IF(ISBLANK(Mai!S17),"",Mai!S17),""),"")))</f>
        <v/>
      </c>
      <c r="G1767" s="308" t="str">
        <f t="shared" si="112"/>
        <v/>
      </c>
      <c r="H1767" s="309" t="str">
        <f t="shared" si="113"/>
        <v/>
      </c>
      <c r="I1767" s="310" t="str">
        <f>IF(ISBLANK($J$2257),"",IF(ISBLANK($L$2257),"",IF(Mai!$E17&gt;=$J$2257,IF(Mai!$E17&lt;=$L$2257,COUNTIF(Mai!L17:L17,"&gt;=0"),""),"")))</f>
        <v/>
      </c>
      <c r="J1767" s="300"/>
      <c r="K1767" s="300"/>
      <c r="L1767" s="300"/>
      <c r="M1767" s="302"/>
    </row>
    <row r="1768" spans="1:13" ht="9.9499999999999993" hidden="1" customHeight="1" x14ac:dyDescent="0.2">
      <c r="A1768" s="301"/>
      <c r="B1768" s="300"/>
      <c r="C1768" s="305" t="str">
        <f>IF(ISBLANK($J$2257),"",IF(ISBLANK($L$2257),"",IF(Mai!$E18&gt;=$J$2257,IF(Mai!$E18&lt;=$L$2257,IF(ISBLANK(Mai!G18),"",Mai!G18),""),"")))</f>
        <v/>
      </c>
      <c r="D1768" s="305" t="str">
        <f>IF(ISBLANK($J$2257),"",IF(ISBLANK($L$2257),"",IF(Mai!$E18&gt;=$J$2257,IF(Mai!$E18&lt;=$L$2257,IF(ISBLANK(Mai!I18),"",Mai!I18),""),"")))</f>
        <v/>
      </c>
      <c r="E1768" s="305" t="str">
        <f>IF(ISBLANK($J$2257),"",IF(ISBLANK($L$2257),"",IF(Mai!$E18&gt;=$J$2257,IF(Mai!$E18&lt;=$L$2257,IF(ISBLANK(Mai!R18),"",Mai!R18),""),"")))</f>
        <v/>
      </c>
      <c r="F1768" s="307" t="str">
        <f>IF(ISBLANK($J$2257),"",IF(ISBLANK($L$2257),"",IF(Mai!$E18&gt;=$J$2257,IF(Mai!$E18&lt;=$L$2257,IF(ISBLANK(Mai!S18),"",Mai!S18),""),"")))</f>
        <v/>
      </c>
      <c r="G1768" s="308" t="str">
        <f t="shared" si="112"/>
        <v/>
      </c>
      <c r="H1768" s="309" t="str">
        <f t="shared" si="113"/>
        <v/>
      </c>
      <c r="I1768" s="310" t="str">
        <f>IF(ISBLANK($J$2257),"",IF(ISBLANK($L$2257),"",IF(Mai!$E18&gt;=$J$2257,IF(Mai!$E18&lt;=$L$2257,COUNTIF(Mai!L18:L18,"&gt;=0"),""),"")))</f>
        <v/>
      </c>
      <c r="J1768" s="300"/>
      <c r="K1768" s="300"/>
      <c r="L1768" s="300"/>
      <c r="M1768" s="302"/>
    </row>
    <row r="1769" spans="1:13" ht="9.9499999999999993" hidden="1" customHeight="1" x14ac:dyDescent="0.2">
      <c r="A1769" s="301"/>
      <c r="B1769" s="300"/>
      <c r="C1769" s="305" t="str">
        <f>IF(ISBLANK($J$2257),"",IF(ISBLANK($L$2257),"",IF(Mai!$E19&gt;=$J$2257,IF(Mai!$E19&lt;=$L$2257,IF(ISBLANK(Mai!G19),"",Mai!G19),""),"")))</f>
        <v/>
      </c>
      <c r="D1769" s="305" t="str">
        <f>IF(ISBLANK($J$2257),"",IF(ISBLANK($L$2257),"",IF(Mai!$E19&gt;=$J$2257,IF(Mai!$E19&lt;=$L$2257,IF(ISBLANK(Mai!I19),"",Mai!I19),""),"")))</f>
        <v/>
      </c>
      <c r="E1769" s="305" t="str">
        <f>IF(ISBLANK($J$2257),"",IF(ISBLANK($L$2257),"",IF(Mai!$E19&gt;=$J$2257,IF(Mai!$E19&lt;=$L$2257,IF(ISBLANK(Mai!R19),"",Mai!R19),""),"")))</f>
        <v/>
      </c>
      <c r="F1769" s="307" t="str">
        <f>IF(ISBLANK($J$2257),"",IF(ISBLANK($L$2257),"",IF(Mai!$E19&gt;=$J$2257,IF(Mai!$E19&lt;=$L$2257,IF(ISBLANK(Mai!S19),"",Mai!S19),""),"")))</f>
        <v/>
      </c>
      <c r="G1769" s="308" t="str">
        <f t="shared" si="112"/>
        <v/>
      </c>
      <c r="H1769" s="309" t="str">
        <f t="shared" si="113"/>
        <v/>
      </c>
      <c r="I1769" s="310" t="str">
        <f>IF(ISBLANK($J$2257),"",IF(ISBLANK($L$2257),"",IF(Mai!$E19&gt;=$J$2257,IF(Mai!$E19&lt;=$L$2257,COUNTIF(Mai!L19:L19,"&gt;=0"),""),"")))</f>
        <v/>
      </c>
      <c r="J1769" s="300"/>
      <c r="K1769" s="300"/>
      <c r="L1769" s="300"/>
      <c r="M1769" s="302"/>
    </row>
    <row r="1770" spans="1:13" ht="9.9499999999999993" hidden="1" customHeight="1" x14ac:dyDescent="0.2">
      <c r="A1770" s="301"/>
      <c r="B1770" s="300"/>
      <c r="C1770" s="305" t="str">
        <f>IF(ISBLANK($J$2257),"",IF(ISBLANK($L$2257),"",IF(Mai!$E20&gt;=$J$2257,IF(Mai!$E20&lt;=$L$2257,IF(ISBLANK(Mai!G20),"",Mai!G20),""),"")))</f>
        <v/>
      </c>
      <c r="D1770" s="305" t="str">
        <f>IF(ISBLANK($J$2257),"",IF(ISBLANK($L$2257),"",IF(Mai!$E20&gt;=$J$2257,IF(Mai!$E20&lt;=$L$2257,IF(ISBLANK(Mai!I20),"",Mai!I20),""),"")))</f>
        <v/>
      </c>
      <c r="E1770" s="305" t="str">
        <f>IF(ISBLANK($J$2257),"",IF(ISBLANK($L$2257),"",IF(Mai!$E20&gt;=$J$2257,IF(Mai!$E20&lt;=$L$2257,IF(ISBLANK(Mai!R20),"",Mai!R20),""),"")))</f>
        <v/>
      </c>
      <c r="F1770" s="307" t="str">
        <f>IF(ISBLANK($J$2257),"",IF(ISBLANK($L$2257),"",IF(Mai!$E20&gt;=$J$2257,IF(Mai!$E20&lt;=$L$2257,IF(ISBLANK(Mai!S20),"",Mai!S20),""),"")))</f>
        <v/>
      </c>
      <c r="G1770" s="308" t="str">
        <f t="shared" si="112"/>
        <v/>
      </c>
      <c r="H1770" s="309" t="str">
        <f t="shared" si="113"/>
        <v/>
      </c>
      <c r="I1770" s="310" t="str">
        <f>IF(ISBLANK($J$2257),"",IF(ISBLANK($L$2257),"",IF(Mai!$E20&gt;=$J$2257,IF(Mai!$E20&lt;=$L$2257,COUNTIF(Mai!L20:L20,"&gt;=0"),""),"")))</f>
        <v/>
      </c>
      <c r="J1770" s="300"/>
      <c r="K1770" s="300"/>
      <c r="L1770" s="300"/>
      <c r="M1770" s="302"/>
    </row>
    <row r="1771" spans="1:13" ht="9.9499999999999993" hidden="1" customHeight="1" x14ac:dyDescent="0.2">
      <c r="A1771" s="301"/>
      <c r="B1771" s="300"/>
      <c r="C1771" s="305" t="str">
        <f>IF(ISBLANK($J$2257),"",IF(ISBLANK($L$2257),"",IF(Mai!$E21&gt;=$J$2257,IF(Mai!$E21&lt;=$L$2257,IF(ISBLANK(Mai!G21),"",Mai!G21),""),"")))</f>
        <v/>
      </c>
      <c r="D1771" s="305" t="str">
        <f>IF(ISBLANK($J$2257),"",IF(ISBLANK($L$2257),"",IF(Mai!$E21&gt;=$J$2257,IF(Mai!$E21&lt;=$L$2257,IF(ISBLANK(Mai!I21),"",Mai!I21),""),"")))</f>
        <v/>
      </c>
      <c r="E1771" s="305" t="str">
        <f>IF(ISBLANK($J$2257),"",IF(ISBLANK($L$2257),"",IF(Mai!$E21&gt;=$J$2257,IF(Mai!$E21&lt;=$L$2257,IF(ISBLANK(Mai!R21),"",Mai!R21),""),"")))</f>
        <v/>
      </c>
      <c r="F1771" s="307" t="str">
        <f>IF(ISBLANK($J$2257),"",IF(ISBLANK($L$2257),"",IF(Mai!$E21&gt;=$J$2257,IF(Mai!$E21&lt;=$L$2257,IF(ISBLANK(Mai!S21),"",Mai!S21),""),"")))</f>
        <v/>
      </c>
      <c r="G1771" s="308" t="str">
        <f t="shared" si="112"/>
        <v/>
      </c>
      <c r="H1771" s="309" t="str">
        <f t="shared" si="113"/>
        <v/>
      </c>
      <c r="I1771" s="310" t="str">
        <f>IF(ISBLANK($J$2257),"",IF(ISBLANK($L$2257),"",IF(Mai!$E21&gt;=$J$2257,IF(Mai!$E21&lt;=$L$2257,COUNTIF(Mai!L21:L21,"&gt;=0"),""),"")))</f>
        <v/>
      </c>
      <c r="J1771" s="300"/>
      <c r="K1771" s="300"/>
      <c r="L1771" s="300"/>
      <c r="M1771" s="302"/>
    </row>
    <row r="1772" spans="1:13" ht="9.9499999999999993" hidden="1" customHeight="1" x14ac:dyDescent="0.2">
      <c r="A1772" s="301"/>
      <c r="B1772" s="300"/>
      <c r="C1772" s="305" t="str">
        <f>IF(ISBLANK($J$2257),"",IF(ISBLANK($L$2257),"",IF(Mai!$E22&gt;=$J$2257,IF(Mai!$E22&lt;=$L$2257,IF(ISBLANK(Mai!G22),"",Mai!G22),""),"")))</f>
        <v/>
      </c>
      <c r="D1772" s="305" t="str">
        <f>IF(ISBLANK($J$2257),"",IF(ISBLANK($L$2257),"",IF(Mai!$E22&gt;=$J$2257,IF(Mai!$E22&lt;=$L$2257,IF(ISBLANK(Mai!I22),"",Mai!I22),""),"")))</f>
        <v/>
      </c>
      <c r="E1772" s="305" t="str">
        <f>IF(ISBLANK($J$2257),"",IF(ISBLANK($L$2257),"",IF(Mai!$E22&gt;=$J$2257,IF(Mai!$E22&lt;=$L$2257,IF(ISBLANK(Mai!R22),"",Mai!R22),""),"")))</f>
        <v/>
      </c>
      <c r="F1772" s="307" t="str">
        <f>IF(ISBLANK($J$2257),"",IF(ISBLANK($L$2257),"",IF(Mai!$E22&gt;=$J$2257,IF(Mai!$E22&lt;=$L$2257,IF(ISBLANK(Mai!S22),"",Mai!S22),""),"")))</f>
        <v/>
      </c>
      <c r="G1772" s="308" t="str">
        <f t="shared" si="112"/>
        <v/>
      </c>
      <c r="H1772" s="309" t="str">
        <f t="shared" si="113"/>
        <v/>
      </c>
      <c r="I1772" s="310" t="str">
        <f>IF(ISBLANK($J$2257),"",IF(ISBLANK($L$2257),"",IF(Mai!$E22&gt;=$J$2257,IF(Mai!$E22&lt;=$L$2257,COUNTIF(Mai!L22:L22,"&gt;=0"),""),"")))</f>
        <v/>
      </c>
      <c r="J1772" s="300"/>
      <c r="K1772" s="300"/>
      <c r="L1772" s="300"/>
      <c r="M1772" s="302"/>
    </row>
    <row r="1773" spans="1:13" ht="9.9499999999999993" hidden="1" customHeight="1" x14ac:dyDescent="0.2">
      <c r="A1773" s="301"/>
      <c r="B1773" s="300"/>
      <c r="C1773" s="305" t="str">
        <f>IF(ISBLANK($J$2257),"",IF(ISBLANK($L$2257),"",IF(Mai!$E23&gt;=$J$2257,IF(Mai!$E23&lt;=$L$2257,IF(ISBLANK(Mai!G23),"",Mai!G23),""),"")))</f>
        <v/>
      </c>
      <c r="D1773" s="305" t="str">
        <f>IF(ISBLANK($J$2257),"",IF(ISBLANK($L$2257),"",IF(Mai!$E23&gt;=$J$2257,IF(Mai!$E23&lt;=$L$2257,IF(ISBLANK(Mai!I23),"",Mai!I23),""),"")))</f>
        <v/>
      </c>
      <c r="E1773" s="305" t="str">
        <f>IF(ISBLANK($J$2257),"",IF(ISBLANK($L$2257),"",IF(Mai!$E23&gt;=$J$2257,IF(Mai!$E23&lt;=$L$2257,IF(ISBLANK(Mai!R23),"",Mai!R23),""),"")))</f>
        <v/>
      </c>
      <c r="F1773" s="307" t="str">
        <f>IF(ISBLANK($J$2257),"",IF(ISBLANK($L$2257),"",IF(Mai!$E23&gt;=$J$2257,IF(Mai!$E23&lt;=$L$2257,IF(ISBLANK(Mai!S23),"",Mai!S23),""),"")))</f>
        <v/>
      </c>
      <c r="G1773" s="308" t="str">
        <f t="shared" si="112"/>
        <v/>
      </c>
      <c r="H1773" s="309" t="str">
        <f t="shared" si="113"/>
        <v/>
      </c>
      <c r="I1773" s="310" t="str">
        <f>IF(ISBLANK($J$2257),"",IF(ISBLANK($L$2257),"",IF(Mai!$E23&gt;=$J$2257,IF(Mai!$E23&lt;=$L$2257,COUNTIF(Mai!L23:L23,"&gt;=0"),""),"")))</f>
        <v/>
      </c>
      <c r="J1773" s="300"/>
      <c r="K1773" s="300"/>
      <c r="L1773" s="300"/>
      <c r="M1773" s="302"/>
    </row>
    <row r="1774" spans="1:13" ht="9.9499999999999993" hidden="1" customHeight="1" x14ac:dyDescent="0.2">
      <c r="A1774" s="301"/>
      <c r="B1774" s="300"/>
      <c r="C1774" s="305" t="str">
        <f>IF(ISBLANK($J$2257),"",IF(ISBLANK($L$2257),"",IF(Mai!$E24&gt;=$J$2257,IF(Mai!$E24&lt;=$L$2257,IF(ISBLANK(Mai!G24),"",Mai!G24),""),"")))</f>
        <v/>
      </c>
      <c r="D1774" s="305" t="str">
        <f>IF(ISBLANK($J$2257),"",IF(ISBLANK($L$2257),"",IF(Mai!$E24&gt;=$J$2257,IF(Mai!$E24&lt;=$L$2257,IF(ISBLANK(Mai!I24),"",Mai!I24),""),"")))</f>
        <v/>
      </c>
      <c r="E1774" s="305" t="str">
        <f>IF(ISBLANK($J$2257),"",IF(ISBLANK($L$2257),"",IF(Mai!$E24&gt;=$J$2257,IF(Mai!$E24&lt;=$L$2257,IF(ISBLANK(Mai!R24),"",Mai!R24),""),"")))</f>
        <v/>
      </c>
      <c r="F1774" s="307" t="str">
        <f>IF(ISBLANK($J$2257),"",IF(ISBLANK($L$2257),"",IF(Mai!$E24&gt;=$J$2257,IF(Mai!$E24&lt;=$L$2257,IF(ISBLANK(Mai!S24),"",Mai!S24),""),"")))</f>
        <v/>
      </c>
      <c r="G1774" s="308" t="str">
        <f t="shared" si="112"/>
        <v/>
      </c>
      <c r="H1774" s="309" t="str">
        <f t="shared" si="113"/>
        <v/>
      </c>
      <c r="I1774" s="310" t="str">
        <f>IF(ISBLANK($J$2257),"",IF(ISBLANK($L$2257),"",IF(Mai!$E24&gt;=$J$2257,IF(Mai!$E24&lt;=$L$2257,COUNTIF(Mai!L24:L24,"&gt;=0"),""),"")))</f>
        <v/>
      </c>
      <c r="J1774" s="300"/>
      <c r="K1774" s="300"/>
      <c r="L1774" s="300"/>
      <c r="M1774" s="302"/>
    </row>
    <row r="1775" spans="1:13" ht="9.9499999999999993" hidden="1" customHeight="1" x14ac:dyDescent="0.2">
      <c r="A1775" s="301"/>
      <c r="B1775" s="300"/>
      <c r="C1775" s="305" t="str">
        <f>IF(ISBLANK($J$2257),"",IF(ISBLANK($L$2257),"",IF(Mai!$E25&gt;=$J$2257,IF(Mai!$E25&lt;=$L$2257,IF(ISBLANK(Mai!G25),"",Mai!G25),""),"")))</f>
        <v/>
      </c>
      <c r="D1775" s="305" t="str">
        <f>IF(ISBLANK($J$2257),"",IF(ISBLANK($L$2257),"",IF(Mai!$E25&gt;=$J$2257,IF(Mai!$E25&lt;=$L$2257,IF(ISBLANK(Mai!I25),"",Mai!I25),""),"")))</f>
        <v/>
      </c>
      <c r="E1775" s="305" t="str">
        <f>IF(ISBLANK($J$2257),"",IF(ISBLANK($L$2257),"",IF(Mai!$E25&gt;=$J$2257,IF(Mai!$E25&lt;=$L$2257,IF(ISBLANK(Mai!R25),"",Mai!R25),""),"")))</f>
        <v/>
      </c>
      <c r="F1775" s="307" t="str">
        <f>IF(ISBLANK($J$2257),"",IF(ISBLANK($L$2257),"",IF(Mai!$E25&gt;=$J$2257,IF(Mai!$E25&lt;=$L$2257,IF(ISBLANK(Mai!S25),"",Mai!S25),""),"")))</f>
        <v/>
      </c>
      <c r="G1775" s="308" t="str">
        <f t="shared" si="112"/>
        <v/>
      </c>
      <c r="H1775" s="309" t="str">
        <f t="shared" si="113"/>
        <v/>
      </c>
      <c r="I1775" s="310" t="str">
        <f>IF(ISBLANK($J$2257),"",IF(ISBLANK($L$2257),"",IF(Mai!$E25&gt;=$J$2257,IF(Mai!$E25&lt;=$L$2257,COUNTIF(Mai!L25:L25,"&gt;=0"),""),"")))</f>
        <v/>
      </c>
      <c r="J1775" s="300"/>
      <c r="K1775" s="300"/>
      <c r="L1775" s="300"/>
      <c r="M1775" s="302"/>
    </row>
    <row r="1776" spans="1:13" ht="9.9499999999999993" hidden="1" customHeight="1" x14ac:dyDescent="0.2">
      <c r="A1776" s="301"/>
      <c r="B1776" s="300"/>
      <c r="C1776" s="305" t="str">
        <f>IF(ISBLANK($J$2257),"",IF(ISBLANK($L$2257),"",IF(Mai!$E26&gt;=$J$2257,IF(Mai!$E26&lt;=$L$2257,IF(ISBLANK(Mai!G26),"",Mai!G26),""),"")))</f>
        <v/>
      </c>
      <c r="D1776" s="305" t="str">
        <f>IF(ISBLANK($J$2257),"",IF(ISBLANK($L$2257),"",IF(Mai!$E26&gt;=$J$2257,IF(Mai!$E26&lt;=$L$2257,IF(ISBLANK(Mai!I26),"",Mai!I26),""),"")))</f>
        <v/>
      </c>
      <c r="E1776" s="305" t="str">
        <f>IF(ISBLANK($J$2257),"",IF(ISBLANK($L$2257),"",IF(Mai!$E26&gt;=$J$2257,IF(Mai!$E26&lt;=$L$2257,IF(ISBLANK(Mai!R26),"",Mai!R26),""),"")))</f>
        <v/>
      </c>
      <c r="F1776" s="307" t="str">
        <f>IF(ISBLANK($J$2257),"",IF(ISBLANK($L$2257),"",IF(Mai!$E26&gt;=$J$2257,IF(Mai!$E26&lt;=$L$2257,IF(ISBLANK(Mai!S26),"",Mai!S26),""),"")))</f>
        <v/>
      </c>
      <c r="G1776" s="308" t="str">
        <f t="shared" si="112"/>
        <v/>
      </c>
      <c r="H1776" s="309" t="str">
        <f t="shared" si="113"/>
        <v/>
      </c>
      <c r="I1776" s="310" t="str">
        <f>IF(ISBLANK($J$2257),"",IF(ISBLANK($L$2257),"",IF(Mai!$E26&gt;=$J$2257,IF(Mai!$E26&lt;=$L$2257,COUNTIF(Mai!L26:L26,"&gt;=0"),""),"")))</f>
        <v/>
      </c>
      <c r="J1776" s="300"/>
      <c r="K1776" s="300"/>
      <c r="L1776" s="300"/>
      <c r="M1776" s="302"/>
    </row>
    <row r="1777" spans="1:13" ht="9.9499999999999993" hidden="1" customHeight="1" x14ac:dyDescent="0.2">
      <c r="A1777" s="301"/>
      <c r="B1777" s="300"/>
      <c r="C1777" s="305" t="str">
        <f>IF(ISBLANK($J$2257),"",IF(ISBLANK($L$2257),"",IF(Mai!$E27&gt;=$J$2257,IF(Mai!$E27&lt;=$L$2257,IF(ISBLANK(Mai!G27),"",Mai!G27),""),"")))</f>
        <v/>
      </c>
      <c r="D1777" s="305" t="str">
        <f>IF(ISBLANK($J$2257),"",IF(ISBLANK($L$2257),"",IF(Mai!$E27&gt;=$J$2257,IF(Mai!$E27&lt;=$L$2257,IF(ISBLANK(Mai!I27),"",Mai!I27),""),"")))</f>
        <v/>
      </c>
      <c r="E1777" s="305" t="str">
        <f>IF(ISBLANK($J$2257),"",IF(ISBLANK($L$2257),"",IF(Mai!$E27&gt;=$J$2257,IF(Mai!$E27&lt;=$L$2257,IF(ISBLANK(Mai!R27),"",Mai!R27),""),"")))</f>
        <v/>
      </c>
      <c r="F1777" s="307" t="str">
        <f>IF(ISBLANK($J$2257),"",IF(ISBLANK($L$2257),"",IF(Mai!$E27&gt;=$J$2257,IF(Mai!$E27&lt;=$L$2257,IF(ISBLANK(Mai!S27),"",Mai!S27),""),"")))</f>
        <v/>
      </c>
      <c r="G1777" s="308" t="str">
        <f t="shared" si="112"/>
        <v/>
      </c>
      <c r="H1777" s="309" t="str">
        <f t="shared" si="113"/>
        <v/>
      </c>
      <c r="I1777" s="310" t="str">
        <f>IF(ISBLANK($J$2257),"",IF(ISBLANK($L$2257),"",IF(Mai!$E27&gt;=$J$2257,IF(Mai!$E27&lt;=$L$2257,COUNTIF(Mai!L27:L27,"&gt;=0"),""),"")))</f>
        <v/>
      </c>
      <c r="J1777" s="300"/>
      <c r="K1777" s="300"/>
      <c r="L1777" s="300"/>
      <c r="M1777" s="302"/>
    </row>
    <row r="1778" spans="1:13" ht="9.9499999999999993" hidden="1" customHeight="1" x14ac:dyDescent="0.2">
      <c r="A1778" s="301"/>
      <c r="B1778" s="300"/>
      <c r="C1778" s="305" t="str">
        <f>IF(ISBLANK($J$2257),"",IF(ISBLANK($L$2257),"",IF(Mai!$E28&gt;=$J$2257,IF(Mai!$E28&lt;=$L$2257,IF(ISBLANK(Mai!G28),"",Mai!G28),""),"")))</f>
        <v/>
      </c>
      <c r="D1778" s="305" t="str">
        <f>IF(ISBLANK($J$2257),"",IF(ISBLANK($L$2257),"",IF(Mai!$E28&gt;=$J$2257,IF(Mai!$E28&lt;=$L$2257,IF(ISBLANK(Mai!I28),"",Mai!I28),""),"")))</f>
        <v/>
      </c>
      <c r="E1778" s="305" t="str">
        <f>IF(ISBLANK($J$2257),"",IF(ISBLANK($L$2257),"",IF(Mai!$E28&gt;=$J$2257,IF(Mai!$E28&lt;=$L$2257,IF(ISBLANK(Mai!R28),"",Mai!R28),""),"")))</f>
        <v/>
      </c>
      <c r="F1778" s="307" t="str">
        <f>IF(ISBLANK($J$2257),"",IF(ISBLANK($L$2257),"",IF(Mai!$E28&gt;=$J$2257,IF(Mai!$E28&lt;=$L$2257,IF(ISBLANK(Mai!S28),"",Mai!S28),""),"")))</f>
        <v/>
      </c>
      <c r="G1778" s="308" t="str">
        <f t="shared" si="112"/>
        <v/>
      </c>
      <c r="H1778" s="309" t="str">
        <f t="shared" si="113"/>
        <v/>
      </c>
      <c r="I1778" s="310" t="str">
        <f>IF(ISBLANK($J$2257),"",IF(ISBLANK($L$2257),"",IF(Mai!$E28&gt;=$J$2257,IF(Mai!$E28&lt;=$L$2257,COUNTIF(Mai!L28:L28,"&gt;=0"),""),"")))</f>
        <v/>
      </c>
      <c r="J1778" s="300"/>
      <c r="K1778" s="300"/>
      <c r="L1778" s="300"/>
      <c r="M1778" s="302"/>
    </row>
    <row r="1779" spans="1:13" ht="9.9499999999999993" hidden="1" customHeight="1" x14ac:dyDescent="0.2">
      <c r="A1779" s="301"/>
      <c r="B1779" s="300"/>
      <c r="C1779" s="305" t="str">
        <f>IF(ISBLANK($J$2257),"",IF(ISBLANK($L$2257),"",IF(Mai!$E29&gt;=$J$2257,IF(Mai!$E29&lt;=$L$2257,IF(ISBLANK(Mai!G29),"",Mai!G29),""),"")))</f>
        <v/>
      </c>
      <c r="D1779" s="305" t="str">
        <f>IF(ISBLANK($J$2257),"",IF(ISBLANK($L$2257),"",IF(Mai!$E29&gt;=$J$2257,IF(Mai!$E29&lt;=$L$2257,IF(ISBLANK(Mai!I29),"",Mai!I29),""),"")))</f>
        <v/>
      </c>
      <c r="E1779" s="305" t="str">
        <f>IF(ISBLANK($J$2257),"",IF(ISBLANK($L$2257),"",IF(Mai!$E29&gt;=$J$2257,IF(Mai!$E29&lt;=$L$2257,IF(ISBLANK(Mai!R29),"",Mai!R29),""),"")))</f>
        <v/>
      </c>
      <c r="F1779" s="307" t="str">
        <f>IF(ISBLANK($J$2257),"",IF(ISBLANK($L$2257),"",IF(Mai!$E29&gt;=$J$2257,IF(Mai!$E29&lt;=$L$2257,IF(ISBLANK(Mai!S29),"",Mai!S29),""),"")))</f>
        <v/>
      </c>
      <c r="G1779" s="308" t="str">
        <f t="shared" si="112"/>
        <v/>
      </c>
      <c r="H1779" s="309" t="str">
        <f t="shared" si="113"/>
        <v/>
      </c>
      <c r="I1779" s="310" t="str">
        <f>IF(ISBLANK($J$2257),"",IF(ISBLANK($L$2257),"",IF(Mai!$E29&gt;=$J$2257,IF(Mai!$E29&lt;=$L$2257,COUNTIF(Mai!L29:L29,"&gt;=0"),""),"")))</f>
        <v/>
      </c>
      <c r="J1779" s="300"/>
      <c r="K1779" s="300"/>
      <c r="L1779" s="300"/>
      <c r="M1779" s="302"/>
    </row>
    <row r="1780" spans="1:13" ht="9.9499999999999993" hidden="1" customHeight="1" x14ac:dyDescent="0.2">
      <c r="A1780" s="301"/>
      <c r="B1780" s="300"/>
      <c r="C1780" s="305" t="str">
        <f>IF(ISBLANK($J$2257),"",IF(ISBLANK($L$2257),"",IF(Mai!$E30&gt;=$J$2257,IF(Mai!$E30&lt;=$L$2257,IF(ISBLANK(Mai!G30),"",Mai!G30),""),"")))</f>
        <v/>
      </c>
      <c r="D1780" s="305" t="str">
        <f>IF(ISBLANK($J$2257),"",IF(ISBLANK($L$2257),"",IF(Mai!$E30&gt;=$J$2257,IF(Mai!$E30&lt;=$L$2257,IF(ISBLANK(Mai!I30),"",Mai!I30),""),"")))</f>
        <v/>
      </c>
      <c r="E1780" s="305" t="str">
        <f>IF(ISBLANK($J$2257),"",IF(ISBLANK($L$2257),"",IF(Mai!$E30&gt;=$J$2257,IF(Mai!$E30&lt;=$L$2257,IF(ISBLANK(Mai!R30),"",Mai!R30),""),"")))</f>
        <v/>
      </c>
      <c r="F1780" s="307" t="str">
        <f>IF(ISBLANK($J$2257),"",IF(ISBLANK($L$2257),"",IF(Mai!$E30&gt;=$J$2257,IF(Mai!$E30&lt;=$L$2257,IF(ISBLANK(Mai!S30),"",Mai!S30),""),"")))</f>
        <v/>
      </c>
      <c r="G1780" s="308" t="str">
        <f t="shared" si="112"/>
        <v/>
      </c>
      <c r="H1780" s="309" t="str">
        <f t="shared" si="113"/>
        <v/>
      </c>
      <c r="I1780" s="310" t="str">
        <f>IF(ISBLANK($J$2257),"",IF(ISBLANK($L$2257),"",IF(Mai!$E30&gt;=$J$2257,IF(Mai!$E30&lt;=$L$2257,COUNTIF(Mai!L30:L30,"&gt;=0"),""),"")))</f>
        <v/>
      </c>
      <c r="J1780" s="300"/>
      <c r="K1780" s="300"/>
      <c r="L1780" s="300"/>
      <c r="M1780" s="302"/>
    </row>
    <row r="1781" spans="1:13" ht="9.9499999999999993" hidden="1" customHeight="1" x14ac:dyDescent="0.2">
      <c r="A1781" s="301"/>
      <c r="B1781" s="300"/>
      <c r="C1781" s="305" t="str">
        <f>IF(ISBLANK($J$2257),"",IF(ISBLANK($L$2257),"",IF(Mai!$E31&gt;=$J$2257,IF(Mai!$E31&lt;=$L$2257,IF(ISBLANK(Mai!G31),"",Mai!G31),""),"")))</f>
        <v/>
      </c>
      <c r="D1781" s="305" t="str">
        <f>IF(ISBLANK($J$2257),"",IF(ISBLANK($L$2257),"",IF(Mai!$E31&gt;=$J$2257,IF(Mai!$E31&lt;=$L$2257,IF(ISBLANK(Mai!I31),"",Mai!I31),""),"")))</f>
        <v/>
      </c>
      <c r="E1781" s="305" t="str">
        <f>IF(ISBLANK($J$2257),"",IF(ISBLANK($L$2257),"",IF(Mai!$E31&gt;=$J$2257,IF(Mai!$E31&lt;=$L$2257,IF(ISBLANK(Mai!R31),"",Mai!R31),""),"")))</f>
        <v/>
      </c>
      <c r="F1781" s="307" t="str">
        <f>IF(ISBLANK($J$2257),"",IF(ISBLANK($L$2257),"",IF(Mai!$E31&gt;=$J$2257,IF(Mai!$E31&lt;=$L$2257,IF(ISBLANK(Mai!S31),"",Mai!S31),""),"")))</f>
        <v/>
      </c>
      <c r="G1781" s="308" t="str">
        <f t="shared" si="112"/>
        <v/>
      </c>
      <c r="H1781" s="309" t="str">
        <f t="shared" si="113"/>
        <v/>
      </c>
      <c r="I1781" s="310" t="str">
        <f>IF(ISBLANK($J$2257),"",IF(ISBLANK($L$2257),"",IF(Mai!$E31&gt;=$J$2257,IF(Mai!$E31&lt;=$L$2257,COUNTIF(Mai!L31:L31,"&gt;=0"),""),"")))</f>
        <v/>
      </c>
      <c r="J1781" s="300"/>
      <c r="K1781" s="300"/>
      <c r="L1781" s="300"/>
      <c r="M1781" s="302"/>
    </row>
    <row r="1782" spans="1:13" ht="9.9499999999999993" hidden="1" customHeight="1" x14ac:dyDescent="0.2">
      <c r="A1782" s="301"/>
      <c r="B1782" s="300"/>
      <c r="C1782" s="305" t="str">
        <f>IF(ISBLANK($J$2257),"",IF(ISBLANK($L$2257),"",IF(Mai!$E32&gt;=$J$2257,IF(Mai!$E32&lt;=$L$2257,IF(ISBLANK(Mai!G32),"",Mai!G32),""),"")))</f>
        <v/>
      </c>
      <c r="D1782" s="305" t="str">
        <f>IF(ISBLANK($J$2257),"",IF(ISBLANK($L$2257),"",IF(Mai!$E32&gt;=$J$2257,IF(Mai!$E32&lt;=$L$2257,IF(ISBLANK(Mai!I32),"",Mai!I32),""),"")))</f>
        <v/>
      </c>
      <c r="E1782" s="305" t="str">
        <f>IF(ISBLANK($J$2257),"",IF(ISBLANK($L$2257),"",IF(Mai!$E32&gt;=$J$2257,IF(Mai!$E32&lt;=$L$2257,IF(ISBLANK(Mai!R32),"",Mai!R32),""),"")))</f>
        <v/>
      </c>
      <c r="F1782" s="307" t="str">
        <f>IF(ISBLANK($J$2257),"",IF(ISBLANK($L$2257),"",IF(Mai!$E32&gt;=$J$2257,IF(Mai!$E32&lt;=$L$2257,IF(ISBLANK(Mai!S32),"",Mai!S32),""),"")))</f>
        <v/>
      </c>
      <c r="G1782" s="308" t="str">
        <f t="shared" si="112"/>
        <v/>
      </c>
      <c r="H1782" s="309" t="str">
        <f t="shared" si="113"/>
        <v/>
      </c>
      <c r="I1782" s="310" t="str">
        <f>IF(ISBLANK($J$2257),"",IF(ISBLANK($L$2257),"",IF(Mai!$E32&gt;=$J$2257,IF(Mai!$E32&lt;=$L$2257,COUNTIF(Mai!L32:L32,"&gt;=0"),""),"")))</f>
        <v/>
      </c>
      <c r="J1782" s="300"/>
      <c r="K1782" s="300"/>
      <c r="L1782" s="300"/>
      <c r="M1782" s="302"/>
    </row>
    <row r="1783" spans="1:13" ht="9.9499999999999993" hidden="1" customHeight="1" x14ac:dyDescent="0.2">
      <c r="A1783" s="301"/>
      <c r="B1783" s="300"/>
      <c r="C1783" s="305" t="str">
        <f>IF(ISBLANK($J$2257),"",IF(ISBLANK($L$2257),"",IF(Mai!$E33&gt;=$J$2257,IF(Mai!$E33&lt;=$L$2257,IF(ISBLANK(Mai!G33),"",Mai!G33),""),"")))</f>
        <v/>
      </c>
      <c r="D1783" s="305" t="str">
        <f>IF(ISBLANK($J$2257),"",IF(ISBLANK($L$2257),"",IF(Mai!$E33&gt;=$J$2257,IF(Mai!$E33&lt;=$L$2257,IF(ISBLANK(Mai!I33),"",Mai!I33),""),"")))</f>
        <v/>
      </c>
      <c r="E1783" s="305" t="str">
        <f>IF(ISBLANK($J$2257),"",IF(ISBLANK($L$2257),"",IF(Mai!$E33&gt;=$J$2257,IF(Mai!$E33&lt;=$L$2257,IF(ISBLANK(Mai!R33),"",Mai!R33),""),"")))</f>
        <v/>
      </c>
      <c r="F1783" s="307" t="str">
        <f>IF(ISBLANK($J$2257),"",IF(ISBLANK($L$2257),"",IF(Mai!$E33&gt;=$J$2257,IF(Mai!$E33&lt;=$L$2257,IF(ISBLANK(Mai!S33),"",Mai!S33),""),"")))</f>
        <v/>
      </c>
      <c r="G1783" s="308" t="str">
        <f t="shared" si="112"/>
        <v/>
      </c>
      <c r="H1783" s="309" t="str">
        <f t="shared" si="113"/>
        <v/>
      </c>
      <c r="I1783" s="310" t="str">
        <f>IF(ISBLANK($J$2257),"",IF(ISBLANK($L$2257),"",IF(Mai!$E33&gt;=$J$2257,IF(Mai!$E33&lt;=$L$2257,COUNTIF(Mai!L33:L33,"&gt;=0"),""),"")))</f>
        <v/>
      </c>
      <c r="J1783" s="300"/>
      <c r="K1783" s="300"/>
      <c r="L1783" s="300"/>
      <c r="M1783" s="302"/>
    </row>
    <row r="1784" spans="1:13" ht="9.9499999999999993" hidden="1" customHeight="1" x14ac:dyDescent="0.2">
      <c r="A1784" s="301"/>
      <c r="B1784" s="300"/>
      <c r="C1784" s="305" t="str">
        <f>IF(ISBLANK($J$2257),"",IF(ISBLANK($L$2257),"",IF(Mai!$E34&gt;=$J$2257,IF(Mai!$E34&lt;=$L$2257,IF(ISBLANK(Mai!G34),"",Mai!G34),""),"")))</f>
        <v/>
      </c>
      <c r="D1784" s="305" t="str">
        <f>IF(ISBLANK($J$2257),"",IF(ISBLANK($L$2257),"",IF(Mai!$E34&gt;=$J$2257,IF(Mai!$E34&lt;=$L$2257,IF(ISBLANK(Mai!I34),"",Mai!I34),""),"")))</f>
        <v/>
      </c>
      <c r="E1784" s="305" t="str">
        <f>IF(ISBLANK($J$2257),"",IF(ISBLANK($L$2257),"",IF(Mai!$E34&gt;=$J$2257,IF(Mai!$E34&lt;=$L$2257,IF(ISBLANK(Mai!R34),"",Mai!R34),""),"")))</f>
        <v/>
      </c>
      <c r="F1784" s="307" t="str">
        <f>IF(ISBLANK($J$2257),"",IF(ISBLANK($L$2257),"",IF(Mai!$E34&gt;=$J$2257,IF(Mai!$E34&lt;=$L$2257,IF(ISBLANK(Mai!S34),"",Mai!S34),""),"")))</f>
        <v/>
      </c>
      <c r="G1784" s="308" t="str">
        <f t="shared" si="112"/>
        <v/>
      </c>
      <c r="H1784" s="309" t="str">
        <f t="shared" si="113"/>
        <v/>
      </c>
      <c r="I1784" s="310" t="str">
        <f>IF(ISBLANK($J$2257),"",IF(ISBLANK($L$2257),"",IF(Mai!$E34&gt;=$J$2257,IF(Mai!$E34&lt;=$L$2257,COUNTIF(Mai!L34:L34,"&gt;=0"),""),"")))</f>
        <v/>
      </c>
      <c r="J1784" s="300"/>
      <c r="K1784" s="300"/>
      <c r="L1784" s="300"/>
      <c r="M1784" s="302"/>
    </row>
    <row r="1785" spans="1:13" ht="9.9499999999999993" hidden="1" customHeight="1" x14ac:dyDescent="0.2">
      <c r="A1785" s="301"/>
      <c r="B1785" s="300"/>
      <c r="C1785" s="305" t="str">
        <f>IF(ISBLANK($J$2257),"",IF(ISBLANK($L$2257),"",IF(Mai!$E35&gt;=$J$2257,IF(Mai!$E35&lt;=$L$2257,IF(ISBLANK(Mai!G35),"",Mai!G35),""),"")))</f>
        <v/>
      </c>
      <c r="D1785" s="305" t="str">
        <f>IF(ISBLANK($J$2257),"",IF(ISBLANK($L$2257),"",IF(Mai!$E35&gt;=$J$2257,IF(Mai!$E35&lt;=$L$2257,IF(ISBLANK(Mai!I35),"",Mai!I35),""),"")))</f>
        <v/>
      </c>
      <c r="E1785" s="305" t="str">
        <f>IF(ISBLANK($J$2257),"",IF(ISBLANK($L$2257),"",IF(Mai!$E35&gt;=$J$2257,IF(Mai!$E35&lt;=$L$2257,IF(ISBLANK(Mai!R35),"",Mai!R35),""),"")))</f>
        <v/>
      </c>
      <c r="F1785" s="307" t="str">
        <f>IF(ISBLANK($J$2257),"",IF(ISBLANK($L$2257),"",IF(Mai!$E35&gt;=$J$2257,IF(Mai!$E35&lt;=$L$2257,IF(ISBLANK(Mai!S35),"",Mai!S35),""),"")))</f>
        <v/>
      </c>
      <c r="G1785" s="308" t="str">
        <f t="shared" si="112"/>
        <v/>
      </c>
      <c r="H1785" s="309" t="str">
        <f t="shared" si="113"/>
        <v/>
      </c>
      <c r="I1785" s="310" t="str">
        <f>IF(ISBLANK($J$2257),"",IF(ISBLANK($L$2257),"",IF(Mai!$E35&gt;=$J$2257,IF(Mai!$E35&lt;=$L$2257,COUNTIF(Mai!L35:L35,"&gt;=0"),""),"")))</f>
        <v/>
      </c>
      <c r="J1785" s="300"/>
      <c r="K1785" s="300"/>
      <c r="L1785" s="300"/>
      <c r="M1785" s="302"/>
    </row>
    <row r="1786" spans="1:13" ht="9.9499999999999993" hidden="1" customHeight="1" x14ac:dyDescent="0.2">
      <c r="A1786" s="301"/>
      <c r="B1786" s="300"/>
      <c r="C1786" s="305" t="str">
        <f>IF(ISBLANK($J$2257),"",IF(ISBLANK($L$2257),"",IF(Mai!$E36&gt;=$J$2257,IF(Mai!$E36&lt;=$L$2257,IF(ISBLANK(Mai!G36),"",Mai!G36),""),"")))</f>
        <v/>
      </c>
      <c r="D1786" s="305" t="str">
        <f>IF(ISBLANK($J$2257),"",IF(ISBLANK($L$2257),"",IF(Mai!$E36&gt;=$J$2257,IF(Mai!$E36&lt;=$L$2257,IF(ISBLANK(Mai!I36),"",Mai!I36),""),"")))</f>
        <v/>
      </c>
      <c r="E1786" s="305" t="str">
        <f>IF(ISBLANK($J$2257),"",IF(ISBLANK($L$2257),"",IF(Mai!$E36&gt;=$J$2257,IF(Mai!$E36&lt;=$L$2257,IF(ISBLANK(Mai!R36),"",Mai!R36),""),"")))</f>
        <v/>
      </c>
      <c r="F1786" s="307" t="str">
        <f>IF(ISBLANK($J$2257),"",IF(ISBLANK($L$2257),"",IF(Mai!$E36&gt;=$J$2257,IF(Mai!$E36&lt;=$L$2257,IF(ISBLANK(Mai!S36),"",Mai!S36),""),"")))</f>
        <v/>
      </c>
      <c r="G1786" s="308" t="str">
        <f t="shared" si="112"/>
        <v/>
      </c>
      <c r="H1786" s="309" t="str">
        <f t="shared" si="113"/>
        <v/>
      </c>
      <c r="I1786" s="310" t="str">
        <f>IF(ISBLANK($J$2257),"",IF(ISBLANK($L$2257),"",IF(Mai!$E36&gt;=$J$2257,IF(Mai!$E36&lt;=$L$2257,COUNTIF(Mai!L36:L36,"&gt;=0"),""),"")))</f>
        <v/>
      </c>
      <c r="J1786" s="300"/>
      <c r="K1786" s="300"/>
      <c r="L1786" s="300"/>
      <c r="M1786" s="302"/>
    </row>
    <row r="1787" spans="1:13" ht="9.9499999999999993" hidden="1" customHeight="1" x14ac:dyDescent="0.2">
      <c r="A1787" s="301"/>
      <c r="B1787" s="300"/>
      <c r="C1787" s="305" t="str">
        <f>IF(ISBLANK($J$2257),"",IF(ISBLANK($L$2257),"",IF(Mai!$E37&gt;=$J$2257,IF(Mai!$E37&lt;=$L$2257,IF(ISBLANK(Mai!G37),"",Mai!G37),""),"")))</f>
        <v/>
      </c>
      <c r="D1787" s="305" t="str">
        <f>IF(ISBLANK($J$2257),"",IF(ISBLANK($L$2257),"",IF(Mai!$E37&gt;=$J$2257,IF(Mai!$E37&lt;=$L$2257,IF(ISBLANK(Mai!I37),"",Mai!I37),""),"")))</f>
        <v/>
      </c>
      <c r="E1787" s="305" t="str">
        <f>IF(ISBLANK($J$2257),"",IF(ISBLANK($L$2257),"",IF(Mai!$E37&gt;=$J$2257,IF(Mai!$E37&lt;=$L$2257,IF(ISBLANK(Mai!R37),"",Mai!R37),""),"")))</f>
        <v/>
      </c>
      <c r="F1787" s="307" t="str">
        <f>IF(ISBLANK($J$2257),"",IF(ISBLANK($L$2257),"",IF(Mai!$E37&gt;=$J$2257,IF(Mai!$E37&lt;=$L$2257,IF(ISBLANK(Mai!S37),"",Mai!S37),""),"")))</f>
        <v/>
      </c>
      <c r="G1787" s="308" t="str">
        <f t="shared" si="112"/>
        <v/>
      </c>
      <c r="H1787" s="309" t="str">
        <f t="shared" si="113"/>
        <v/>
      </c>
      <c r="I1787" s="310" t="str">
        <f>IF(ISBLANK($J$2257),"",IF(ISBLANK($L$2257),"",IF(Mai!$E37&gt;=$J$2257,IF(Mai!$E37&lt;=$L$2257,COUNTIF(Mai!L37:L37,"&gt;=0"),""),"")))</f>
        <v/>
      </c>
      <c r="J1787" s="300"/>
      <c r="K1787" s="300"/>
      <c r="L1787" s="300"/>
      <c r="M1787" s="302"/>
    </row>
    <row r="1788" spans="1:13" ht="9.9499999999999993" hidden="1" customHeight="1" x14ac:dyDescent="0.2">
      <c r="A1788" s="301"/>
      <c r="B1788" s="300"/>
      <c r="C1788" s="305" t="str">
        <f>IF(ISBLANK($J$2257),"",IF(ISBLANK($L$2257),"",IF(Mai!$E38&gt;=$J$2257,IF(Mai!$E38&lt;=$L$2257,IF(ISBLANK(Mai!G38),"",Mai!G38),""),"")))</f>
        <v/>
      </c>
      <c r="D1788" s="305" t="str">
        <f>IF(ISBLANK($J$2257),"",IF(ISBLANK($L$2257),"",IF(Mai!$E38&gt;=$J$2257,IF(Mai!$E38&lt;=$L$2257,IF(ISBLANK(Mai!I38),"",Mai!I38),""),"")))</f>
        <v/>
      </c>
      <c r="E1788" s="305" t="str">
        <f>IF(ISBLANK($J$2257),"",IF(ISBLANK($L$2257),"",IF(Mai!$E38&gt;=$J$2257,IF(Mai!$E38&lt;=$L$2257,IF(ISBLANK(Mai!R38),"",Mai!R38),""),"")))</f>
        <v/>
      </c>
      <c r="F1788" s="307" t="str">
        <f>IF(ISBLANK($J$2257),"",IF(ISBLANK($L$2257),"",IF(Mai!$E38&gt;=$J$2257,IF(Mai!$E38&lt;=$L$2257,IF(ISBLANK(Mai!S38),"",Mai!S38),""),"")))</f>
        <v/>
      </c>
      <c r="G1788" s="308" t="str">
        <f t="shared" si="112"/>
        <v/>
      </c>
      <c r="H1788" s="309" t="str">
        <f t="shared" si="113"/>
        <v/>
      </c>
      <c r="I1788" s="310" t="str">
        <f>IF(ISBLANK($J$2257),"",IF(ISBLANK($L$2257),"",IF(Mai!$E38&gt;=$J$2257,IF(Mai!$E38&lt;=$L$2257,COUNTIF(Mai!L38:L38,"&gt;=0"),""),"")))</f>
        <v/>
      </c>
      <c r="J1788" s="300"/>
      <c r="K1788" s="300"/>
      <c r="L1788" s="300"/>
      <c r="M1788" s="302"/>
    </row>
    <row r="1789" spans="1:13" ht="9.9499999999999993" hidden="1" customHeight="1" x14ac:dyDescent="0.2">
      <c r="A1789" s="301"/>
      <c r="B1789" s="300"/>
      <c r="C1789" s="305" t="str">
        <f>IF(ISBLANK($J$2257),"",IF(ISBLANK($L$2257),"",IF(Mai!$E39&gt;=$J$2257,IF(Mai!$E39&lt;=$L$2257,IF(ISBLANK(Mai!G39),"",Mai!G39),""),"")))</f>
        <v/>
      </c>
      <c r="D1789" s="305" t="str">
        <f>IF(ISBLANK($J$2257),"",IF(ISBLANK($L$2257),"",IF(Mai!$E39&gt;=$J$2257,IF(Mai!$E39&lt;=$L$2257,IF(ISBLANK(Mai!I39),"",Mai!I39),""),"")))</f>
        <v/>
      </c>
      <c r="E1789" s="305" t="str">
        <f>IF(ISBLANK($J$2257),"",IF(ISBLANK($L$2257),"",IF(Mai!$E39&gt;=$J$2257,IF(Mai!$E39&lt;=$L$2257,IF(ISBLANK(Mai!R39),"",Mai!R39),""),"")))</f>
        <v/>
      </c>
      <c r="F1789" s="307" t="str">
        <f>IF(ISBLANK($J$2257),"",IF(ISBLANK($L$2257),"",IF(Mai!$E39&gt;=$J$2257,IF(Mai!$E39&lt;=$L$2257,IF(ISBLANK(Mai!S39),"",Mai!S39),""),"")))</f>
        <v/>
      </c>
      <c r="G1789" s="308" t="str">
        <f t="shared" si="112"/>
        <v/>
      </c>
      <c r="H1789" s="309" t="str">
        <f t="shared" si="113"/>
        <v/>
      </c>
      <c r="I1789" s="310" t="str">
        <f>IF(ISBLANK($J$2257),"",IF(ISBLANK($L$2257),"",IF(Mai!$E39&gt;=$J$2257,IF(Mai!$E39&lt;=$L$2257,COUNTIF(Mai!L39:L39,"&gt;=0"),""),"")))</f>
        <v/>
      </c>
      <c r="J1789" s="300"/>
      <c r="K1789" s="300"/>
      <c r="L1789" s="300"/>
      <c r="M1789" s="302"/>
    </row>
    <row r="1790" spans="1:13" ht="9.9499999999999993" hidden="1" customHeight="1" x14ac:dyDescent="0.2">
      <c r="A1790" s="301"/>
      <c r="B1790" s="300" t="s">
        <v>345</v>
      </c>
      <c r="C1790" s="305" t="str">
        <f>IF(ISBLANK($J$2257),"",IF(ISBLANK($L$2257),"",IF(Mai!$E43&gt;=$J$2257,IF(Mai!$E43&lt;=$L$2257,IF(ISBLANK(Mai!G43),"",Mai!G43),""),"")))</f>
        <v/>
      </c>
      <c r="D1790" s="305"/>
      <c r="E1790" s="305" t="str">
        <f>IF(ISBLANK($J$2257),"",IF(ISBLANK($L$2257),"",IF(Mai!$E43&gt;=$J$2257,IF(Mai!$E43&lt;=$L$2257,IF(ISBLANK(Mai!R43),"",Mai!R43),""),"")))</f>
        <v/>
      </c>
      <c r="F1790" s="307" t="str">
        <f>IF(ISBLANK($J$2257),"",IF(ISBLANK($L$2257),"",IF(Mai!$E43&gt;=$J$2257,IF(Mai!$E43&lt;=$L$2257,IF(ISBLANK(Mai!S43),"",Mai!S43),""),"")))</f>
        <v/>
      </c>
      <c r="G1790" s="308" t="str">
        <f>IF(ISNUMBER(F1790),IF(F1790=0,"",IF(E1790=0,"",F1790/E1790)),"")</f>
        <v/>
      </c>
      <c r="H1790" s="309" t="str">
        <f>IF(ISNUMBER(G1790),IF(G1790=0,"",IF(F1790=0,"",E1790/F1790/24)),"")</f>
        <v/>
      </c>
      <c r="I1790" s="310" t="str">
        <f>IF(ISBLANK($J$2257),"",IF(ISBLANK($L$2257),"",IF(Mai!$E43&gt;=$J$2257,IF(Mai!$E43&lt;=$L$2257,COUNTIF(Mai!L43:L43,"&gt;=0"),""),"")))</f>
        <v/>
      </c>
      <c r="J1790" s="300"/>
      <c r="K1790" s="300"/>
      <c r="L1790" s="300"/>
      <c r="M1790" s="302"/>
    </row>
    <row r="1791" spans="1:13" ht="9.9499999999999993" hidden="1" customHeight="1" x14ac:dyDescent="0.2">
      <c r="A1791" s="301"/>
      <c r="B1791" s="300"/>
      <c r="C1791" s="305" t="str">
        <f>IF(ISBLANK($J$2257),"",IF(ISBLANK($L$2257),"",IF(Mai!$E44&gt;=$J$2257,IF(Mai!$E44&lt;=$L$2257,IF(ISBLANK(Mai!G44),"",Mai!G44),""),"")))</f>
        <v/>
      </c>
      <c r="D1791" s="305"/>
      <c r="E1791" s="305" t="str">
        <f>IF(ISBLANK($J$2257),"",IF(ISBLANK($L$2257),"",IF(Mai!$E44&gt;=$J$2257,IF(Mai!$E44&lt;=$L$2257,IF(ISBLANK(Mai!R44),"",Mai!R44),""),"")))</f>
        <v/>
      </c>
      <c r="F1791" s="307" t="str">
        <f>IF(ISBLANK($J$2257),"",IF(ISBLANK($L$2257),"",IF(Mai!$E44&gt;=$J$2257,IF(Mai!$E44&lt;=$L$2257,IF(ISBLANK(Mai!S44),"",Mai!S44),""),"")))</f>
        <v/>
      </c>
      <c r="G1791" s="308" t="str">
        <f t="shared" ref="G1791:G1820" si="114">IF(ISNUMBER(F1791),IF(F1791=0,"",IF(E1791=0,"",F1791/E1791)),"")</f>
        <v/>
      </c>
      <c r="H1791" s="309" t="str">
        <f t="shared" ref="H1791:H1820" si="115">IF(ISNUMBER(G1791),IF(G1791=0,"",IF(F1791=0,"",E1791/F1791/24)),"")</f>
        <v/>
      </c>
      <c r="I1791" s="310" t="str">
        <f>IF(ISBLANK($J$2257),"",IF(ISBLANK($L$2257),"",IF(Mai!$E44&gt;=$J$2257,IF(Mai!$E44&lt;=$L$2257,COUNTIF(Mai!L44:L44,"&gt;=0"),""),"")))</f>
        <v/>
      </c>
      <c r="J1791" s="300"/>
      <c r="K1791" s="300"/>
      <c r="L1791" s="300"/>
      <c r="M1791" s="302"/>
    </row>
    <row r="1792" spans="1:13" ht="9.9499999999999993" hidden="1" customHeight="1" x14ac:dyDescent="0.2">
      <c r="A1792" s="301"/>
      <c r="B1792" s="300"/>
      <c r="C1792" s="305" t="str">
        <f>IF(ISBLANK($J$2257),"",IF(ISBLANK($L$2257),"",IF(Mai!$E45&gt;=$J$2257,IF(Mai!$E45&lt;=$L$2257,IF(ISBLANK(Mai!G45),"",Mai!G45),""),"")))</f>
        <v/>
      </c>
      <c r="D1792" s="305"/>
      <c r="E1792" s="305" t="str">
        <f>IF(ISBLANK($J$2257),"",IF(ISBLANK($L$2257),"",IF(Mai!$E45&gt;=$J$2257,IF(Mai!$E45&lt;=$L$2257,IF(ISBLANK(Mai!R45),"",Mai!R45),""),"")))</f>
        <v/>
      </c>
      <c r="F1792" s="307" t="str">
        <f>IF(ISBLANK($J$2257),"",IF(ISBLANK($L$2257),"",IF(Mai!$E45&gt;=$J$2257,IF(Mai!$E45&lt;=$L$2257,IF(ISBLANK(Mai!S45),"",Mai!S45),""),"")))</f>
        <v/>
      </c>
      <c r="G1792" s="308" t="str">
        <f t="shared" si="114"/>
        <v/>
      </c>
      <c r="H1792" s="309" t="str">
        <f t="shared" si="115"/>
        <v/>
      </c>
      <c r="I1792" s="310" t="str">
        <f>IF(ISBLANK($J$2257),"",IF(ISBLANK($L$2257),"",IF(Mai!$E45&gt;=$J$2257,IF(Mai!$E45&lt;=$L$2257,COUNTIF(Mai!L45:L45,"&gt;=0"),""),"")))</f>
        <v/>
      </c>
      <c r="J1792" s="300"/>
      <c r="K1792" s="300"/>
      <c r="L1792" s="300"/>
      <c r="M1792" s="302"/>
    </row>
    <row r="1793" spans="1:13" ht="9.9499999999999993" hidden="1" customHeight="1" x14ac:dyDescent="0.2">
      <c r="A1793" s="301"/>
      <c r="B1793" s="300"/>
      <c r="C1793" s="305" t="str">
        <f>IF(ISBLANK($J$2257),"",IF(ISBLANK($L$2257),"",IF(Mai!$E46&gt;=$J$2257,IF(Mai!$E46&lt;=$L$2257,IF(ISBLANK(Mai!G46),"",Mai!G46),""),"")))</f>
        <v/>
      </c>
      <c r="D1793" s="305"/>
      <c r="E1793" s="305" t="str">
        <f>IF(ISBLANK($J$2257),"",IF(ISBLANK($L$2257),"",IF(Mai!$E46&gt;=$J$2257,IF(Mai!$E46&lt;=$L$2257,IF(ISBLANK(Mai!R46),"",Mai!R46),""),"")))</f>
        <v/>
      </c>
      <c r="F1793" s="307" t="str">
        <f>IF(ISBLANK($J$2257),"",IF(ISBLANK($L$2257),"",IF(Mai!$E46&gt;=$J$2257,IF(Mai!$E46&lt;=$L$2257,IF(ISBLANK(Mai!S46),"",Mai!S46),""),"")))</f>
        <v/>
      </c>
      <c r="G1793" s="308" t="str">
        <f t="shared" si="114"/>
        <v/>
      </c>
      <c r="H1793" s="309" t="str">
        <f t="shared" si="115"/>
        <v/>
      </c>
      <c r="I1793" s="310" t="str">
        <f>IF(ISBLANK($J$2257),"",IF(ISBLANK($L$2257),"",IF(Mai!$E46&gt;=$J$2257,IF(Mai!$E46&lt;=$L$2257,COUNTIF(Mai!L46:L46,"&gt;=0"),""),"")))</f>
        <v/>
      </c>
      <c r="J1793" s="300"/>
      <c r="K1793" s="300"/>
      <c r="L1793" s="300"/>
      <c r="M1793" s="302"/>
    </row>
    <row r="1794" spans="1:13" ht="9.9499999999999993" hidden="1" customHeight="1" x14ac:dyDescent="0.2">
      <c r="A1794" s="301"/>
      <c r="B1794" s="300"/>
      <c r="C1794" s="305" t="str">
        <f>IF(ISBLANK($J$2257),"",IF(ISBLANK($L$2257),"",IF(Mai!$E47&gt;=$J$2257,IF(Mai!$E47&lt;=$L$2257,IF(ISBLANK(Mai!G47),"",Mai!G47),""),"")))</f>
        <v/>
      </c>
      <c r="D1794" s="305"/>
      <c r="E1794" s="305" t="str">
        <f>IF(ISBLANK($J$2257),"",IF(ISBLANK($L$2257),"",IF(Mai!$E47&gt;=$J$2257,IF(Mai!$E47&lt;=$L$2257,IF(ISBLANK(Mai!R47),"",Mai!R47),""),"")))</f>
        <v/>
      </c>
      <c r="F1794" s="307" t="str">
        <f>IF(ISBLANK($J$2257),"",IF(ISBLANK($L$2257),"",IF(Mai!$E47&gt;=$J$2257,IF(Mai!$E47&lt;=$L$2257,IF(ISBLANK(Mai!S47),"",Mai!S47),""),"")))</f>
        <v/>
      </c>
      <c r="G1794" s="308" t="str">
        <f t="shared" si="114"/>
        <v/>
      </c>
      <c r="H1794" s="309" t="str">
        <f t="shared" si="115"/>
        <v/>
      </c>
      <c r="I1794" s="310" t="str">
        <f>IF(ISBLANK($J$2257),"",IF(ISBLANK($L$2257),"",IF(Mai!$E47&gt;=$J$2257,IF(Mai!$E47&lt;=$L$2257,COUNTIF(Mai!L47:L47,"&gt;=0"),""),"")))</f>
        <v/>
      </c>
      <c r="J1794" s="300"/>
      <c r="K1794" s="300"/>
      <c r="L1794" s="300"/>
      <c r="M1794" s="302"/>
    </row>
    <row r="1795" spans="1:13" ht="9.9499999999999993" hidden="1" customHeight="1" x14ac:dyDescent="0.2">
      <c r="A1795" s="301"/>
      <c r="B1795" s="300"/>
      <c r="C1795" s="305" t="str">
        <f>IF(ISBLANK($J$2257),"",IF(ISBLANK($L$2257),"",IF(Mai!$E48&gt;=$J$2257,IF(Mai!$E48&lt;=$L$2257,IF(ISBLANK(Mai!G48),"",Mai!G48),""),"")))</f>
        <v/>
      </c>
      <c r="D1795" s="305"/>
      <c r="E1795" s="305" t="str">
        <f>IF(ISBLANK($J$2257),"",IF(ISBLANK($L$2257),"",IF(Mai!$E48&gt;=$J$2257,IF(Mai!$E48&lt;=$L$2257,IF(ISBLANK(Mai!R48),"",Mai!R48),""),"")))</f>
        <v/>
      </c>
      <c r="F1795" s="307" t="str">
        <f>IF(ISBLANK($J$2257),"",IF(ISBLANK($L$2257),"",IF(Mai!$E48&gt;=$J$2257,IF(Mai!$E48&lt;=$L$2257,IF(ISBLANK(Mai!S48),"",Mai!S48),""),"")))</f>
        <v/>
      </c>
      <c r="G1795" s="308" t="str">
        <f t="shared" si="114"/>
        <v/>
      </c>
      <c r="H1795" s="309" t="str">
        <f t="shared" si="115"/>
        <v/>
      </c>
      <c r="I1795" s="310" t="str">
        <f>IF(ISBLANK($J$2257),"",IF(ISBLANK($L$2257),"",IF(Mai!$E48&gt;=$J$2257,IF(Mai!$E48&lt;=$L$2257,COUNTIF(Mai!L48:L48,"&gt;=0"),""),"")))</f>
        <v/>
      </c>
      <c r="J1795" s="300"/>
      <c r="K1795" s="300"/>
      <c r="L1795" s="300"/>
      <c r="M1795" s="302"/>
    </row>
    <row r="1796" spans="1:13" ht="9.9499999999999993" hidden="1" customHeight="1" x14ac:dyDescent="0.2">
      <c r="A1796" s="301"/>
      <c r="B1796" s="300"/>
      <c r="C1796" s="305" t="str">
        <f>IF(ISBLANK($J$2257),"",IF(ISBLANK($L$2257),"",IF(Mai!$E49&gt;=$J$2257,IF(Mai!$E49&lt;=$L$2257,IF(ISBLANK(Mai!G49),"",Mai!G49),""),"")))</f>
        <v/>
      </c>
      <c r="D1796" s="305"/>
      <c r="E1796" s="305" t="str">
        <f>IF(ISBLANK($J$2257),"",IF(ISBLANK($L$2257),"",IF(Mai!$E49&gt;=$J$2257,IF(Mai!$E49&lt;=$L$2257,IF(ISBLANK(Mai!R49),"",Mai!R49),""),"")))</f>
        <v/>
      </c>
      <c r="F1796" s="307" t="str">
        <f>IF(ISBLANK($J$2257),"",IF(ISBLANK($L$2257),"",IF(Mai!$E49&gt;=$J$2257,IF(Mai!$E49&lt;=$L$2257,IF(ISBLANK(Mai!S49),"",Mai!S49),""),"")))</f>
        <v/>
      </c>
      <c r="G1796" s="308" t="str">
        <f t="shared" si="114"/>
        <v/>
      </c>
      <c r="H1796" s="309" t="str">
        <f t="shared" si="115"/>
        <v/>
      </c>
      <c r="I1796" s="310" t="str">
        <f>IF(ISBLANK($J$2257),"",IF(ISBLANK($L$2257),"",IF(Mai!$E49&gt;=$J$2257,IF(Mai!$E49&lt;=$L$2257,COUNTIF(Mai!L49:L49,"&gt;=0"),""),"")))</f>
        <v/>
      </c>
      <c r="J1796" s="300"/>
      <c r="K1796" s="300"/>
      <c r="L1796" s="300"/>
      <c r="M1796" s="302"/>
    </row>
    <row r="1797" spans="1:13" ht="9.9499999999999993" hidden="1" customHeight="1" x14ac:dyDescent="0.2">
      <c r="A1797" s="301"/>
      <c r="B1797" s="300"/>
      <c r="C1797" s="305" t="str">
        <f>IF(ISBLANK($J$2257),"",IF(ISBLANK($L$2257),"",IF(Mai!$E50&gt;=$J$2257,IF(Mai!$E50&lt;=$L$2257,IF(ISBLANK(Mai!G50),"",Mai!G50),""),"")))</f>
        <v/>
      </c>
      <c r="D1797" s="305"/>
      <c r="E1797" s="305" t="str">
        <f>IF(ISBLANK($J$2257),"",IF(ISBLANK($L$2257),"",IF(Mai!$E50&gt;=$J$2257,IF(Mai!$E50&lt;=$L$2257,IF(ISBLANK(Mai!R50),"",Mai!R50),""),"")))</f>
        <v/>
      </c>
      <c r="F1797" s="307" t="str">
        <f>IF(ISBLANK($J$2257),"",IF(ISBLANK($L$2257),"",IF(Mai!$E50&gt;=$J$2257,IF(Mai!$E50&lt;=$L$2257,IF(ISBLANK(Mai!S50),"",Mai!S50),""),"")))</f>
        <v/>
      </c>
      <c r="G1797" s="308" t="str">
        <f t="shared" si="114"/>
        <v/>
      </c>
      <c r="H1797" s="309" t="str">
        <f t="shared" si="115"/>
        <v/>
      </c>
      <c r="I1797" s="310" t="str">
        <f>IF(ISBLANK($J$2257),"",IF(ISBLANK($L$2257),"",IF(Mai!$E50&gt;=$J$2257,IF(Mai!$E50&lt;=$L$2257,COUNTIF(Mai!L50:L50,"&gt;=0"),""),"")))</f>
        <v/>
      </c>
      <c r="J1797" s="300"/>
      <c r="K1797" s="300"/>
      <c r="L1797" s="300"/>
      <c r="M1797" s="302"/>
    </row>
    <row r="1798" spans="1:13" ht="9.9499999999999993" hidden="1" customHeight="1" x14ac:dyDescent="0.2">
      <c r="A1798" s="301"/>
      <c r="B1798" s="300"/>
      <c r="C1798" s="305" t="str">
        <f>IF(ISBLANK($J$2257),"",IF(ISBLANK($L$2257),"",IF(Mai!$E51&gt;=$J$2257,IF(Mai!$E51&lt;=$L$2257,IF(ISBLANK(Mai!G51),"",Mai!G51),""),"")))</f>
        <v/>
      </c>
      <c r="D1798" s="305"/>
      <c r="E1798" s="305" t="str">
        <f>IF(ISBLANK($J$2257),"",IF(ISBLANK($L$2257),"",IF(Mai!$E51&gt;=$J$2257,IF(Mai!$E51&lt;=$L$2257,IF(ISBLANK(Mai!R51),"",Mai!R51),""),"")))</f>
        <v/>
      </c>
      <c r="F1798" s="307" t="str">
        <f>IF(ISBLANK($J$2257),"",IF(ISBLANK($L$2257),"",IF(Mai!$E51&gt;=$J$2257,IF(Mai!$E51&lt;=$L$2257,IF(ISBLANK(Mai!S51),"",Mai!S51),""),"")))</f>
        <v/>
      </c>
      <c r="G1798" s="308" t="str">
        <f t="shared" si="114"/>
        <v/>
      </c>
      <c r="H1798" s="309" t="str">
        <f t="shared" si="115"/>
        <v/>
      </c>
      <c r="I1798" s="310" t="str">
        <f>IF(ISBLANK($J$2257),"",IF(ISBLANK($L$2257),"",IF(Mai!$E51&gt;=$J$2257,IF(Mai!$E51&lt;=$L$2257,COUNTIF(Mai!L51:L51,"&gt;=0"),""),"")))</f>
        <v/>
      </c>
      <c r="J1798" s="300"/>
      <c r="K1798" s="300"/>
      <c r="L1798" s="300"/>
      <c r="M1798" s="302"/>
    </row>
    <row r="1799" spans="1:13" ht="9.9499999999999993" hidden="1" customHeight="1" x14ac:dyDescent="0.2">
      <c r="A1799" s="301"/>
      <c r="B1799" s="300"/>
      <c r="C1799" s="305" t="str">
        <f>IF(ISBLANK($J$2257),"",IF(ISBLANK($L$2257),"",IF(Mai!$E52&gt;=$J$2257,IF(Mai!$E52&lt;=$L$2257,IF(ISBLANK(Mai!G52),"",Mai!G52),""),"")))</f>
        <v/>
      </c>
      <c r="D1799" s="305"/>
      <c r="E1799" s="305" t="str">
        <f>IF(ISBLANK($J$2257),"",IF(ISBLANK($L$2257),"",IF(Mai!$E52&gt;=$J$2257,IF(Mai!$E52&lt;=$L$2257,IF(ISBLANK(Mai!R52),"",Mai!R52),""),"")))</f>
        <v/>
      </c>
      <c r="F1799" s="307" t="str">
        <f>IF(ISBLANK($J$2257),"",IF(ISBLANK($L$2257),"",IF(Mai!$E52&gt;=$J$2257,IF(Mai!$E52&lt;=$L$2257,IF(ISBLANK(Mai!S52),"",Mai!S52),""),"")))</f>
        <v/>
      </c>
      <c r="G1799" s="308" t="str">
        <f t="shared" si="114"/>
        <v/>
      </c>
      <c r="H1799" s="309" t="str">
        <f t="shared" si="115"/>
        <v/>
      </c>
      <c r="I1799" s="310" t="str">
        <f>IF(ISBLANK($J$2257),"",IF(ISBLANK($L$2257),"",IF(Mai!$E52&gt;=$J$2257,IF(Mai!$E52&lt;=$L$2257,COUNTIF(Mai!L52:L52,"&gt;=0"),""),"")))</f>
        <v/>
      </c>
      <c r="J1799" s="300"/>
      <c r="K1799" s="300"/>
      <c r="L1799" s="300"/>
      <c r="M1799" s="302"/>
    </row>
    <row r="1800" spans="1:13" ht="9.9499999999999993" hidden="1" customHeight="1" x14ac:dyDescent="0.2">
      <c r="A1800" s="301"/>
      <c r="B1800" s="300"/>
      <c r="C1800" s="305" t="str">
        <f>IF(ISBLANK($J$2257),"",IF(ISBLANK($L$2257),"",IF(Mai!$E53&gt;=$J$2257,IF(Mai!$E53&lt;=$L$2257,IF(ISBLANK(Mai!G53),"",Mai!G53),""),"")))</f>
        <v/>
      </c>
      <c r="D1800" s="305"/>
      <c r="E1800" s="305" t="str">
        <f>IF(ISBLANK($J$2257),"",IF(ISBLANK($L$2257),"",IF(Mai!$E53&gt;=$J$2257,IF(Mai!$E53&lt;=$L$2257,IF(ISBLANK(Mai!R53),"",Mai!R53),""),"")))</f>
        <v/>
      </c>
      <c r="F1800" s="307" t="str">
        <f>IF(ISBLANK($J$2257),"",IF(ISBLANK($L$2257),"",IF(Mai!$E53&gt;=$J$2257,IF(Mai!$E53&lt;=$L$2257,IF(ISBLANK(Mai!S53),"",Mai!S53),""),"")))</f>
        <v/>
      </c>
      <c r="G1800" s="308" t="str">
        <f t="shared" si="114"/>
        <v/>
      </c>
      <c r="H1800" s="309" t="str">
        <f t="shared" si="115"/>
        <v/>
      </c>
      <c r="I1800" s="310" t="str">
        <f>IF(ISBLANK($J$2257),"",IF(ISBLANK($L$2257),"",IF(Mai!$E53&gt;=$J$2257,IF(Mai!$E53&lt;=$L$2257,COUNTIF(Mai!L53:L53,"&gt;=0"),""),"")))</f>
        <v/>
      </c>
      <c r="J1800" s="300"/>
      <c r="K1800" s="300"/>
      <c r="L1800" s="300"/>
      <c r="M1800" s="302"/>
    </row>
    <row r="1801" spans="1:13" ht="9.9499999999999993" hidden="1" customHeight="1" x14ac:dyDescent="0.2">
      <c r="A1801" s="301"/>
      <c r="B1801" s="300"/>
      <c r="C1801" s="305" t="str">
        <f>IF(ISBLANK($J$2257),"",IF(ISBLANK($L$2257),"",IF(Mai!$E54&gt;=$J$2257,IF(Mai!$E54&lt;=$L$2257,IF(ISBLANK(Mai!G54),"",Mai!G54),""),"")))</f>
        <v/>
      </c>
      <c r="D1801" s="305"/>
      <c r="E1801" s="305" t="str">
        <f>IF(ISBLANK($J$2257),"",IF(ISBLANK($L$2257),"",IF(Mai!$E54&gt;=$J$2257,IF(Mai!$E54&lt;=$L$2257,IF(ISBLANK(Mai!R54),"",Mai!R54),""),"")))</f>
        <v/>
      </c>
      <c r="F1801" s="307" t="str">
        <f>IF(ISBLANK($J$2257),"",IF(ISBLANK($L$2257),"",IF(Mai!$E54&gt;=$J$2257,IF(Mai!$E54&lt;=$L$2257,IF(ISBLANK(Mai!S54),"",Mai!S54),""),"")))</f>
        <v/>
      </c>
      <c r="G1801" s="308" t="str">
        <f t="shared" si="114"/>
        <v/>
      </c>
      <c r="H1801" s="309" t="str">
        <f t="shared" si="115"/>
        <v/>
      </c>
      <c r="I1801" s="310" t="str">
        <f>IF(ISBLANK($J$2257),"",IF(ISBLANK($L$2257),"",IF(Mai!$E54&gt;=$J$2257,IF(Mai!$E54&lt;=$L$2257,COUNTIF(Mai!L54:L54,"&gt;=0"),""),"")))</f>
        <v/>
      </c>
      <c r="J1801" s="300"/>
      <c r="K1801" s="300"/>
      <c r="L1801" s="300"/>
      <c r="M1801" s="302"/>
    </row>
    <row r="1802" spans="1:13" ht="9.9499999999999993" hidden="1" customHeight="1" x14ac:dyDescent="0.2">
      <c r="A1802" s="301"/>
      <c r="B1802" s="300"/>
      <c r="C1802" s="305" t="str">
        <f>IF(ISBLANK($J$2257),"",IF(ISBLANK($L$2257),"",IF(Mai!$E55&gt;=$J$2257,IF(Mai!$E55&lt;=$L$2257,IF(ISBLANK(Mai!G55),"",Mai!G55),""),"")))</f>
        <v/>
      </c>
      <c r="D1802" s="305"/>
      <c r="E1802" s="305" t="str">
        <f>IF(ISBLANK($J$2257),"",IF(ISBLANK($L$2257),"",IF(Mai!$E55&gt;=$J$2257,IF(Mai!$E55&lt;=$L$2257,IF(ISBLANK(Mai!R55),"",Mai!R55),""),"")))</f>
        <v/>
      </c>
      <c r="F1802" s="307" t="str">
        <f>IF(ISBLANK($J$2257),"",IF(ISBLANK($L$2257),"",IF(Mai!$E55&gt;=$J$2257,IF(Mai!$E55&lt;=$L$2257,IF(ISBLANK(Mai!S55),"",Mai!S55),""),"")))</f>
        <v/>
      </c>
      <c r="G1802" s="308" t="str">
        <f t="shared" si="114"/>
        <v/>
      </c>
      <c r="H1802" s="309" t="str">
        <f t="shared" si="115"/>
        <v/>
      </c>
      <c r="I1802" s="310" t="str">
        <f>IF(ISBLANK($J$2257),"",IF(ISBLANK($L$2257),"",IF(Mai!$E55&gt;=$J$2257,IF(Mai!$E55&lt;=$L$2257,COUNTIF(Mai!L55:L55,"&gt;=0"),""),"")))</f>
        <v/>
      </c>
      <c r="J1802" s="300"/>
      <c r="K1802" s="300"/>
      <c r="L1802" s="300"/>
      <c r="M1802" s="302"/>
    </row>
    <row r="1803" spans="1:13" ht="9.9499999999999993" hidden="1" customHeight="1" x14ac:dyDescent="0.2">
      <c r="A1803" s="301"/>
      <c r="B1803" s="300"/>
      <c r="C1803" s="305" t="str">
        <f>IF(ISBLANK($J$2257),"",IF(ISBLANK($L$2257),"",IF(Mai!$E56&gt;=$J$2257,IF(Mai!$E56&lt;=$L$2257,IF(ISBLANK(Mai!G56),"",Mai!G56),""),"")))</f>
        <v/>
      </c>
      <c r="D1803" s="305"/>
      <c r="E1803" s="305" t="str">
        <f>IF(ISBLANK($J$2257),"",IF(ISBLANK($L$2257),"",IF(Mai!$E56&gt;=$J$2257,IF(Mai!$E56&lt;=$L$2257,IF(ISBLANK(Mai!R56),"",Mai!R56),""),"")))</f>
        <v/>
      </c>
      <c r="F1803" s="307" t="str">
        <f>IF(ISBLANK($J$2257),"",IF(ISBLANK($L$2257),"",IF(Mai!$E56&gt;=$J$2257,IF(Mai!$E56&lt;=$L$2257,IF(ISBLANK(Mai!S56),"",Mai!S56),""),"")))</f>
        <v/>
      </c>
      <c r="G1803" s="308" t="str">
        <f t="shared" si="114"/>
        <v/>
      </c>
      <c r="H1803" s="309" t="str">
        <f t="shared" si="115"/>
        <v/>
      </c>
      <c r="I1803" s="310" t="str">
        <f>IF(ISBLANK($J$2257),"",IF(ISBLANK($L$2257),"",IF(Mai!$E56&gt;=$J$2257,IF(Mai!$E56&lt;=$L$2257,COUNTIF(Mai!L56:L56,"&gt;=0"),""),"")))</f>
        <v/>
      </c>
      <c r="J1803" s="300"/>
      <c r="K1803" s="300"/>
      <c r="L1803" s="300"/>
      <c r="M1803" s="302"/>
    </row>
    <row r="1804" spans="1:13" ht="9.9499999999999993" hidden="1" customHeight="1" x14ac:dyDescent="0.2">
      <c r="A1804" s="301"/>
      <c r="B1804" s="300"/>
      <c r="C1804" s="305" t="str">
        <f>IF(ISBLANK($J$2257),"",IF(ISBLANK($L$2257),"",IF(Mai!$E57&gt;=$J$2257,IF(Mai!$E57&lt;=$L$2257,IF(ISBLANK(Mai!G57),"",Mai!G57),""),"")))</f>
        <v/>
      </c>
      <c r="D1804" s="305"/>
      <c r="E1804" s="305" t="str">
        <f>IF(ISBLANK($J$2257),"",IF(ISBLANK($L$2257),"",IF(Mai!$E57&gt;=$J$2257,IF(Mai!$E57&lt;=$L$2257,IF(ISBLANK(Mai!R57),"",Mai!R57),""),"")))</f>
        <v/>
      </c>
      <c r="F1804" s="307" t="str">
        <f>IF(ISBLANK($J$2257),"",IF(ISBLANK($L$2257),"",IF(Mai!$E57&gt;=$J$2257,IF(Mai!$E57&lt;=$L$2257,IF(ISBLANK(Mai!S57),"",Mai!S57),""),"")))</f>
        <v/>
      </c>
      <c r="G1804" s="308" t="str">
        <f t="shared" si="114"/>
        <v/>
      </c>
      <c r="H1804" s="309" t="str">
        <f t="shared" si="115"/>
        <v/>
      </c>
      <c r="I1804" s="310" t="str">
        <f>IF(ISBLANK($J$2257),"",IF(ISBLANK($L$2257),"",IF(Mai!$E57&gt;=$J$2257,IF(Mai!$E57&lt;=$L$2257,COUNTIF(Mai!L57:L57,"&gt;=0"),""),"")))</f>
        <v/>
      </c>
      <c r="J1804" s="300"/>
      <c r="K1804" s="300"/>
      <c r="L1804" s="300"/>
      <c r="M1804" s="302"/>
    </row>
    <row r="1805" spans="1:13" ht="9.9499999999999993" hidden="1" customHeight="1" x14ac:dyDescent="0.2">
      <c r="A1805" s="301"/>
      <c r="B1805" s="300"/>
      <c r="C1805" s="305" t="str">
        <f>IF(ISBLANK($J$2257),"",IF(ISBLANK($L$2257),"",IF(Mai!$E58&gt;=$J$2257,IF(Mai!$E58&lt;=$L$2257,IF(ISBLANK(Mai!G58),"",Mai!G58),""),"")))</f>
        <v/>
      </c>
      <c r="D1805" s="305"/>
      <c r="E1805" s="305" t="str">
        <f>IF(ISBLANK($J$2257),"",IF(ISBLANK($L$2257),"",IF(Mai!$E58&gt;=$J$2257,IF(Mai!$E58&lt;=$L$2257,IF(ISBLANK(Mai!R58),"",Mai!R58),""),"")))</f>
        <v/>
      </c>
      <c r="F1805" s="307" t="str">
        <f>IF(ISBLANK($J$2257),"",IF(ISBLANK($L$2257),"",IF(Mai!$E58&gt;=$J$2257,IF(Mai!$E58&lt;=$L$2257,IF(ISBLANK(Mai!S58),"",Mai!S58),""),"")))</f>
        <v/>
      </c>
      <c r="G1805" s="308" t="str">
        <f t="shared" si="114"/>
        <v/>
      </c>
      <c r="H1805" s="309" t="str">
        <f t="shared" si="115"/>
        <v/>
      </c>
      <c r="I1805" s="310" t="str">
        <f>IF(ISBLANK($J$2257),"",IF(ISBLANK($L$2257),"",IF(Mai!$E58&gt;=$J$2257,IF(Mai!$E58&lt;=$L$2257,COUNTIF(Mai!L58:L58,"&gt;=0"),""),"")))</f>
        <v/>
      </c>
      <c r="J1805" s="300"/>
      <c r="K1805" s="300"/>
      <c r="L1805" s="300"/>
      <c r="M1805" s="302"/>
    </row>
    <row r="1806" spans="1:13" ht="9.9499999999999993" hidden="1" customHeight="1" x14ac:dyDescent="0.2">
      <c r="A1806" s="301"/>
      <c r="B1806" s="300"/>
      <c r="C1806" s="305" t="str">
        <f>IF(ISBLANK($J$2257),"",IF(ISBLANK($L$2257),"",IF(Mai!$E59&gt;=$J$2257,IF(Mai!$E59&lt;=$L$2257,IF(ISBLANK(Mai!G59),"",Mai!G59),""),"")))</f>
        <v/>
      </c>
      <c r="D1806" s="305"/>
      <c r="E1806" s="305" t="str">
        <f>IF(ISBLANK($J$2257),"",IF(ISBLANK($L$2257),"",IF(Mai!$E59&gt;=$J$2257,IF(Mai!$E59&lt;=$L$2257,IF(ISBLANK(Mai!R59),"",Mai!R59),""),"")))</f>
        <v/>
      </c>
      <c r="F1806" s="307" t="str">
        <f>IF(ISBLANK($J$2257),"",IF(ISBLANK($L$2257),"",IF(Mai!$E59&gt;=$J$2257,IF(Mai!$E59&lt;=$L$2257,IF(ISBLANK(Mai!S59),"",Mai!S59),""),"")))</f>
        <v/>
      </c>
      <c r="G1806" s="308" t="str">
        <f t="shared" si="114"/>
        <v/>
      </c>
      <c r="H1806" s="309" t="str">
        <f t="shared" si="115"/>
        <v/>
      </c>
      <c r="I1806" s="310" t="str">
        <f>IF(ISBLANK($J$2257),"",IF(ISBLANK($L$2257),"",IF(Mai!$E59&gt;=$J$2257,IF(Mai!$E59&lt;=$L$2257,COUNTIF(Mai!L59:L59,"&gt;=0"),""),"")))</f>
        <v/>
      </c>
      <c r="J1806" s="300"/>
      <c r="K1806" s="300"/>
      <c r="L1806" s="300"/>
      <c r="M1806" s="302"/>
    </row>
    <row r="1807" spans="1:13" ht="9.9499999999999993" hidden="1" customHeight="1" x14ac:dyDescent="0.2">
      <c r="A1807" s="301"/>
      <c r="B1807" s="300"/>
      <c r="C1807" s="305" t="str">
        <f>IF(ISBLANK($J$2257),"",IF(ISBLANK($L$2257),"",IF(Mai!$E60&gt;=$J$2257,IF(Mai!$E60&lt;=$L$2257,IF(ISBLANK(Mai!G60),"",Mai!G60),""),"")))</f>
        <v/>
      </c>
      <c r="D1807" s="305"/>
      <c r="E1807" s="305" t="str">
        <f>IF(ISBLANK($J$2257),"",IF(ISBLANK($L$2257),"",IF(Mai!$E60&gt;=$J$2257,IF(Mai!$E60&lt;=$L$2257,IF(ISBLANK(Mai!R60),"",Mai!R60),""),"")))</f>
        <v/>
      </c>
      <c r="F1807" s="307" t="str">
        <f>IF(ISBLANK($J$2257),"",IF(ISBLANK($L$2257),"",IF(Mai!$E60&gt;=$J$2257,IF(Mai!$E60&lt;=$L$2257,IF(ISBLANK(Mai!S60),"",Mai!S60),""),"")))</f>
        <v/>
      </c>
      <c r="G1807" s="308" t="str">
        <f t="shared" si="114"/>
        <v/>
      </c>
      <c r="H1807" s="309" t="str">
        <f t="shared" si="115"/>
        <v/>
      </c>
      <c r="I1807" s="310" t="str">
        <f>IF(ISBLANK($J$2257),"",IF(ISBLANK($L$2257),"",IF(Mai!$E60&gt;=$J$2257,IF(Mai!$E60&lt;=$L$2257,COUNTIF(Mai!L60:L60,"&gt;=0"),""),"")))</f>
        <v/>
      </c>
      <c r="J1807" s="300"/>
      <c r="K1807" s="300"/>
      <c r="L1807" s="300"/>
      <c r="M1807" s="302"/>
    </row>
    <row r="1808" spans="1:13" ht="9.9499999999999993" hidden="1" customHeight="1" x14ac:dyDescent="0.2">
      <c r="A1808" s="301"/>
      <c r="B1808" s="300"/>
      <c r="C1808" s="305" t="str">
        <f>IF(ISBLANK($J$2257),"",IF(ISBLANK($L$2257),"",IF(Mai!$E61&gt;=$J$2257,IF(Mai!$E61&lt;=$L$2257,IF(ISBLANK(Mai!G61),"",Mai!G61),""),"")))</f>
        <v/>
      </c>
      <c r="D1808" s="305"/>
      <c r="E1808" s="305" t="str">
        <f>IF(ISBLANK($J$2257),"",IF(ISBLANK($L$2257),"",IF(Mai!$E61&gt;=$J$2257,IF(Mai!$E61&lt;=$L$2257,IF(ISBLANK(Mai!R61),"",Mai!R61),""),"")))</f>
        <v/>
      </c>
      <c r="F1808" s="307" t="str">
        <f>IF(ISBLANK($J$2257),"",IF(ISBLANK($L$2257),"",IF(Mai!$E61&gt;=$J$2257,IF(Mai!$E61&lt;=$L$2257,IF(ISBLANK(Mai!S61),"",Mai!S61),""),"")))</f>
        <v/>
      </c>
      <c r="G1808" s="308" t="str">
        <f t="shared" si="114"/>
        <v/>
      </c>
      <c r="H1808" s="309" t="str">
        <f t="shared" si="115"/>
        <v/>
      </c>
      <c r="I1808" s="310" t="str">
        <f>IF(ISBLANK($J$2257),"",IF(ISBLANK($L$2257),"",IF(Mai!$E61&gt;=$J$2257,IF(Mai!$E61&lt;=$L$2257,COUNTIF(Mai!L61:L61,"&gt;=0"),""),"")))</f>
        <v/>
      </c>
      <c r="J1808" s="300"/>
      <c r="K1808" s="300"/>
      <c r="L1808" s="300"/>
      <c r="M1808" s="302"/>
    </row>
    <row r="1809" spans="1:13" ht="9.9499999999999993" hidden="1" customHeight="1" x14ac:dyDescent="0.2">
      <c r="A1809" s="301"/>
      <c r="B1809" s="300"/>
      <c r="C1809" s="305" t="str">
        <f>IF(ISBLANK($J$2257),"",IF(ISBLANK($L$2257),"",IF(Mai!$E62&gt;=$J$2257,IF(Mai!$E62&lt;=$L$2257,IF(ISBLANK(Mai!G62),"",Mai!G62),""),"")))</f>
        <v/>
      </c>
      <c r="D1809" s="305"/>
      <c r="E1809" s="305" t="str">
        <f>IF(ISBLANK($J$2257),"",IF(ISBLANK($L$2257),"",IF(Mai!$E62&gt;=$J$2257,IF(Mai!$E62&lt;=$L$2257,IF(ISBLANK(Mai!R62),"",Mai!R62),""),"")))</f>
        <v/>
      </c>
      <c r="F1809" s="307" t="str">
        <f>IF(ISBLANK($J$2257),"",IF(ISBLANK($L$2257),"",IF(Mai!$E62&gt;=$J$2257,IF(Mai!$E62&lt;=$L$2257,IF(ISBLANK(Mai!S62),"",Mai!S62),""),"")))</f>
        <v/>
      </c>
      <c r="G1809" s="308" t="str">
        <f t="shared" si="114"/>
        <v/>
      </c>
      <c r="H1809" s="309" t="str">
        <f t="shared" si="115"/>
        <v/>
      </c>
      <c r="I1809" s="310" t="str">
        <f>IF(ISBLANK($J$2257),"",IF(ISBLANK($L$2257),"",IF(Mai!$E62&gt;=$J$2257,IF(Mai!$E62&lt;=$L$2257,COUNTIF(Mai!L62:L62,"&gt;=0"),""),"")))</f>
        <v/>
      </c>
      <c r="J1809" s="300"/>
      <c r="K1809" s="300"/>
      <c r="L1809" s="300"/>
      <c r="M1809" s="302"/>
    </row>
    <row r="1810" spans="1:13" ht="9.9499999999999993" hidden="1" customHeight="1" x14ac:dyDescent="0.2">
      <c r="A1810" s="301"/>
      <c r="B1810" s="300"/>
      <c r="C1810" s="305" t="str">
        <f>IF(ISBLANK($J$2257),"",IF(ISBLANK($L$2257),"",IF(Mai!$E63&gt;=$J$2257,IF(Mai!$E63&lt;=$L$2257,IF(ISBLANK(Mai!G63),"",Mai!G63),""),"")))</f>
        <v/>
      </c>
      <c r="D1810" s="305"/>
      <c r="E1810" s="305" t="str">
        <f>IF(ISBLANK($J$2257),"",IF(ISBLANK($L$2257),"",IF(Mai!$E63&gt;=$J$2257,IF(Mai!$E63&lt;=$L$2257,IF(ISBLANK(Mai!R63),"",Mai!R63),""),"")))</f>
        <v/>
      </c>
      <c r="F1810" s="307" t="str">
        <f>IF(ISBLANK($J$2257),"",IF(ISBLANK($L$2257),"",IF(Mai!$E63&gt;=$J$2257,IF(Mai!$E63&lt;=$L$2257,IF(ISBLANK(Mai!S63),"",Mai!S63),""),"")))</f>
        <v/>
      </c>
      <c r="G1810" s="308" t="str">
        <f t="shared" si="114"/>
        <v/>
      </c>
      <c r="H1810" s="309" t="str">
        <f t="shared" si="115"/>
        <v/>
      </c>
      <c r="I1810" s="310" t="str">
        <f>IF(ISBLANK($J$2257),"",IF(ISBLANK($L$2257),"",IF(Mai!$E63&gt;=$J$2257,IF(Mai!$E63&lt;=$L$2257,COUNTIF(Mai!L63:L63,"&gt;=0"),""),"")))</f>
        <v/>
      </c>
      <c r="J1810" s="300"/>
      <c r="K1810" s="300"/>
      <c r="L1810" s="300"/>
      <c r="M1810" s="302"/>
    </row>
    <row r="1811" spans="1:13" ht="9.9499999999999993" hidden="1" customHeight="1" x14ac:dyDescent="0.2">
      <c r="A1811" s="301"/>
      <c r="B1811" s="300"/>
      <c r="C1811" s="305" t="str">
        <f>IF(ISBLANK($J$2257),"",IF(ISBLANK($L$2257),"",IF(Mai!$E64&gt;=$J$2257,IF(Mai!$E64&lt;=$L$2257,IF(ISBLANK(Mai!G64),"",Mai!G64),""),"")))</f>
        <v/>
      </c>
      <c r="D1811" s="305"/>
      <c r="E1811" s="305" t="str">
        <f>IF(ISBLANK($J$2257),"",IF(ISBLANK($L$2257),"",IF(Mai!$E64&gt;=$J$2257,IF(Mai!$E64&lt;=$L$2257,IF(ISBLANK(Mai!R64),"",Mai!R64),""),"")))</f>
        <v/>
      </c>
      <c r="F1811" s="307" t="str">
        <f>IF(ISBLANK($J$2257),"",IF(ISBLANK($L$2257),"",IF(Mai!$E64&gt;=$J$2257,IF(Mai!$E64&lt;=$L$2257,IF(ISBLANK(Mai!S64),"",Mai!S64),""),"")))</f>
        <v/>
      </c>
      <c r="G1811" s="308" t="str">
        <f t="shared" si="114"/>
        <v/>
      </c>
      <c r="H1811" s="309" t="str">
        <f t="shared" si="115"/>
        <v/>
      </c>
      <c r="I1811" s="310" t="str">
        <f>IF(ISBLANK($J$2257),"",IF(ISBLANK($L$2257),"",IF(Mai!$E64&gt;=$J$2257,IF(Mai!$E64&lt;=$L$2257,COUNTIF(Mai!L64:L64,"&gt;=0"),""),"")))</f>
        <v/>
      </c>
      <c r="J1811" s="300"/>
      <c r="K1811" s="300"/>
      <c r="L1811" s="300"/>
      <c r="M1811" s="302"/>
    </row>
    <row r="1812" spans="1:13" ht="9.9499999999999993" hidden="1" customHeight="1" x14ac:dyDescent="0.2">
      <c r="A1812" s="301"/>
      <c r="B1812" s="300"/>
      <c r="C1812" s="305" t="str">
        <f>IF(ISBLANK($J$2257),"",IF(ISBLANK($L$2257),"",IF(Mai!$E65&gt;=$J$2257,IF(Mai!$E65&lt;=$L$2257,IF(ISBLANK(Mai!G65),"",Mai!G65),""),"")))</f>
        <v/>
      </c>
      <c r="D1812" s="305"/>
      <c r="E1812" s="305" t="str">
        <f>IF(ISBLANK($J$2257),"",IF(ISBLANK($L$2257),"",IF(Mai!$E65&gt;=$J$2257,IF(Mai!$E65&lt;=$L$2257,IF(ISBLANK(Mai!R65),"",Mai!R65),""),"")))</f>
        <v/>
      </c>
      <c r="F1812" s="307" t="str">
        <f>IF(ISBLANK($J$2257),"",IF(ISBLANK($L$2257),"",IF(Mai!$E65&gt;=$J$2257,IF(Mai!$E65&lt;=$L$2257,IF(ISBLANK(Mai!S65),"",Mai!S65),""),"")))</f>
        <v/>
      </c>
      <c r="G1812" s="308" t="str">
        <f t="shared" si="114"/>
        <v/>
      </c>
      <c r="H1812" s="309" t="str">
        <f t="shared" si="115"/>
        <v/>
      </c>
      <c r="I1812" s="310" t="str">
        <f>IF(ISBLANK($J$2257),"",IF(ISBLANK($L$2257),"",IF(Mai!$E65&gt;=$J$2257,IF(Mai!$E65&lt;=$L$2257,COUNTIF(Mai!L65:L65,"&gt;=0"),""),"")))</f>
        <v/>
      </c>
      <c r="J1812" s="300"/>
      <c r="K1812" s="300"/>
      <c r="L1812" s="300"/>
      <c r="M1812" s="302"/>
    </row>
    <row r="1813" spans="1:13" ht="9.9499999999999993" hidden="1" customHeight="1" x14ac:dyDescent="0.2">
      <c r="A1813" s="301"/>
      <c r="B1813" s="300"/>
      <c r="C1813" s="305" t="str">
        <f>IF(ISBLANK($J$2257),"",IF(ISBLANK($L$2257),"",IF(Mai!$E66&gt;=$J$2257,IF(Mai!$E66&lt;=$L$2257,IF(ISBLANK(Mai!G66),"",Mai!G66),""),"")))</f>
        <v/>
      </c>
      <c r="D1813" s="305"/>
      <c r="E1813" s="305" t="str">
        <f>IF(ISBLANK($J$2257),"",IF(ISBLANK($L$2257),"",IF(Mai!$E66&gt;=$J$2257,IF(Mai!$E66&lt;=$L$2257,IF(ISBLANK(Mai!R66),"",Mai!R66),""),"")))</f>
        <v/>
      </c>
      <c r="F1813" s="307" t="str">
        <f>IF(ISBLANK($J$2257),"",IF(ISBLANK($L$2257),"",IF(Mai!$E66&gt;=$J$2257,IF(Mai!$E66&lt;=$L$2257,IF(ISBLANK(Mai!S66),"",Mai!S66),""),"")))</f>
        <v/>
      </c>
      <c r="G1813" s="308" t="str">
        <f t="shared" si="114"/>
        <v/>
      </c>
      <c r="H1813" s="309" t="str">
        <f t="shared" si="115"/>
        <v/>
      </c>
      <c r="I1813" s="310" t="str">
        <f>IF(ISBLANK($J$2257),"",IF(ISBLANK($L$2257),"",IF(Mai!$E66&gt;=$J$2257,IF(Mai!$E66&lt;=$L$2257,COUNTIF(Mai!L66:L66,"&gt;=0"),""),"")))</f>
        <v/>
      </c>
      <c r="J1813" s="300"/>
      <c r="K1813" s="300"/>
      <c r="L1813" s="300"/>
      <c r="M1813" s="302"/>
    </row>
    <row r="1814" spans="1:13" ht="9.9499999999999993" hidden="1" customHeight="1" x14ac:dyDescent="0.2">
      <c r="A1814" s="301"/>
      <c r="B1814" s="300"/>
      <c r="C1814" s="305" t="str">
        <f>IF(ISBLANK($J$2257),"",IF(ISBLANK($L$2257),"",IF(Mai!$E67&gt;=$J$2257,IF(Mai!$E67&lt;=$L$2257,IF(ISBLANK(Mai!G67),"",Mai!G67),""),"")))</f>
        <v/>
      </c>
      <c r="D1814" s="305"/>
      <c r="E1814" s="305" t="str">
        <f>IF(ISBLANK($J$2257),"",IF(ISBLANK($L$2257),"",IF(Mai!$E67&gt;=$J$2257,IF(Mai!$E67&lt;=$L$2257,IF(ISBLANK(Mai!R67),"",Mai!R67),""),"")))</f>
        <v/>
      </c>
      <c r="F1814" s="307" t="str">
        <f>IF(ISBLANK($J$2257),"",IF(ISBLANK($L$2257),"",IF(Mai!$E67&gt;=$J$2257,IF(Mai!$E67&lt;=$L$2257,IF(ISBLANK(Mai!S67),"",Mai!S67),""),"")))</f>
        <v/>
      </c>
      <c r="G1814" s="308" t="str">
        <f t="shared" si="114"/>
        <v/>
      </c>
      <c r="H1814" s="309" t="str">
        <f t="shared" si="115"/>
        <v/>
      </c>
      <c r="I1814" s="310" t="str">
        <f>IF(ISBLANK($J$2257),"",IF(ISBLANK($L$2257),"",IF(Mai!$E67&gt;=$J$2257,IF(Mai!$E67&lt;=$L$2257,COUNTIF(Mai!L67:L67,"&gt;=0"),""),"")))</f>
        <v/>
      </c>
      <c r="J1814" s="300"/>
      <c r="K1814" s="300"/>
      <c r="L1814" s="300"/>
      <c r="M1814" s="302"/>
    </row>
    <row r="1815" spans="1:13" ht="9.9499999999999993" hidden="1" customHeight="1" x14ac:dyDescent="0.2">
      <c r="A1815" s="301"/>
      <c r="B1815" s="300"/>
      <c r="C1815" s="305" t="str">
        <f>IF(ISBLANK($J$2257),"",IF(ISBLANK($L$2257),"",IF(Mai!$E68&gt;=$J$2257,IF(Mai!$E68&lt;=$L$2257,IF(ISBLANK(Mai!G68),"",Mai!G68),""),"")))</f>
        <v/>
      </c>
      <c r="D1815" s="305"/>
      <c r="E1815" s="305" t="str">
        <f>IF(ISBLANK($J$2257),"",IF(ISBLANK($L$2257),"",IF(Mai!$E68&gt;=$J$2257,IF(Mai!$E68&lt;=$L$2257,IF(ISBLANK(Mai!R68),"",Mai!R68),""),"")))</f>
        <v/>
      </c>
      <c r="F1815" s="307" t="str">
        <f>IF(ISBLANK($J$2257),"",IF(ISBLANK($L$2257),"",IF(Mai!$E68&gt;=$J$2257,IF(Mai!$E68&lt;=$L$2257,IF(ISBLANK(Mai!S68),"",Mai!S68),""),"")))</f>
        <v/>
      </c>
      <c r="G1815" s="308" t="str">
        <f t="shared" si="114"/>
        <v/>
      </c>
      <c r="H1815" s="309" t="str">
        <f t="shared" si="115"/>
        <v/>
      </c>
      <c r="I1815" s="310" t="str">
        <f>IF(ISBLANK($J$2257),"",IF(ISBLANK($L$2257),"",IF(Mai!$E68&gt;=$J$2257,IF(Mai!$E68&lt;=$L$2257,COUNTIF(Mai!L68:L68,"&gt;=0"),""),"")))</f>
        <v/>
      </c>
      <c r="J1815" s="300"/>
      <c r="K1815" s="300"/>
      <c r="L1815" s="300"/>
      <c r="M1815" s="302"/>
    </row>
    <row r="1816" spans="1:13" ht="9.9499999999999993" hidden="1" customHeight="1" x14ac:dyDescent="0.2">
      <c r="A1816" s="301"/>
      <c r="B1816" s="300"/>
      <c r="C1816" s="305" t="str">
        <f>IF(ISBLANK($J$2257),"",IF(ISBLANK($L$2257),"",IF(Mai!$E69&gt;=$J$2257,IF(Mai!$E69&lt;=$L$2257,IF(ISBLANK(Mai!G69),"",Mai!G69),""),"")))</f>
        <v/>
      </c>
      <c r="D1816" s="305"/>
      <c r="E1816" s="305" t="str">
        <f>IF(ISBLANK($J$2257),"",IF(ISBLANK($L$2257),"",IF(Mai!$E69&gt;=$J$2257,IF(Mai!$E69&lt;=$L$2257,IF(ISBLANK(Mai!R69),"",Mai!R69),""),"")))</f>
        <v/>
      </c>
      <c r="F1816" s="307" t="str">
        <f>IF(ISBLANK($J$2257),"",IF(ISBLANK($L$2257),"",IF(Mai!$E69&gt;=$J$2257,IF(Mai!$E69&lt;=$L$2257,IF(ISBLANK(Mai!S69),"",Mai!S69),""),"")))</f>
        <v/>
      </c>
      <c r="G1816" s="308" t="str">
        <f t="shared" si="114"/>
        <v/>
      </c>
      <c r="H1816" s="309" t="str">
        <f t="shared" si="115"/>
        <v/>
      </c>
      <c r="I1816" s="310" t="str">
        <f>IF(ISBLANK($J$2257),"",IF(ISBLANK($L$2257),"",IF(Mai!$E69&gt;=$J$2257,IF(Mai!$E69&lt;=$L$2257,COUNTIF(Mai!L69:L69,"&gt;=0"),""),"")))</f>
        <v/>
      </c>
      <c r="J1816" s="300"/>
      <c r="K1816" s="300"/>
      <c r="L1816" s="300"/>
      <c r="M1816" s="302"/>
    </row>
    <row r="1817" spans="1:13" ht="9.9499999999999993" hidden="1" customHeight="1" x14ac:dyDescent="0.2">
      <c r="A1817" s="301"/>
      <c r="B1817" s="300"/>
      <c r="C1817" s="305" t="str">
        <f>IF(ISBLANK($J$2257),"",IF(ISBLANK($L$2257),"",IF(Mai!$E70&gt;=$J$2257,IF(Mai!$E70&lt;=$L$2257,IF(ISBLANK(Mai!G70),"",Mai!G70),""),"")))</f>
        <v/>
      </c>
      <c r="D1817" s="305"/>
      <c r="E1817" s="305" t="str">
        <f>IF(ISBLANK($J$2257),"",IF(ISBLANK($L$2257),"",IF(Mai!$E70&gt;=$J$2257,IF(Mai!$E70&lt;=$L$2257,IF(ISBLANK(Mai!R70),"",Mai!R70),""),"")))</f>
        <v/>
      </c>
      <c r="F1817" s="307" t="str">
        <f>IF(ISBLANK($J$2257),"",IF(ISBLANK($L$2257),"",IF(Mai!$E70&gt;=$J$2257,IF(Mai!$E70&lt;=$L$2257,IF(ISBLANK(Mai!S70),"",Mai!S70),""),"")))</f>
        <v/>
      </c>
      <c r="G1817" s="308" t="str">
        <f t="shared" si="114"/>
        <v/>
      </c>
      <c r="H1817" s="309" t="str">
        <f t="shared" si="115"/>
        <v/>
      </c>
      <c r="I1817" s="310" t="str">
        <f>IF(ISBLANK($J$2257),"",IF(ISBLANK($L$2257),"",IF(Mai!$E70&gt;=$J$2257,IF(Mai!$E70&lt;=$L$2257,COUNTIF(Mai!L70:L70,"&gt;=0"),""),"")))</f>
        <v/>
      </c>
      <c r="J1817" s="300"/>
      <c r="K1817" s="300"/>
      <c r="L1817" s="300"/>
      <c r="M1817" s="302"/>
    </row>
    <row r="1818" spans="1:13" ht="9.9499999999999993" hidden="1" customHeight="1" x14ac:dyDescent="0.2">
      <c r="A1818" s="301"/>
      <c r="B1818" s="300"/>
      <c r="C1818" s="305" t="str">
        <f>IF(ISBLANK($J$2257),"",IF(ISBLANK($L$2257),"",IF(Mai!$E71&gt;=$J$2257,IF(Mai!$E71&lt;=$L$2257,IF(ISBLANK(Mai!G71),"",Mai!G71),""),"")))</f>
        <v/>
      </c>
      <c r="D1818" s="305"/>
      <c r="E1818" s="305" t="str">
        <f>IF(ISBLANK($J$2257),"",IF(ISBLANK($L$2257),"",IF(Mai!$E71&gt;=$J$2257,IF(Mai!$E71&lt;=$L$2257,IF(ISBLANK(Mai!R71),"",Mai!R71),""),"")))</f>
        <v/>
      </c>
      <c r="F1818" s="307" t="str">
        <f>IF(ISBLANK($J$2257),"",IF(ISBLANK($L$2257),"",IF(Mai!$E71&gt;=$J$2257,IF(Mai!$E71&lt;=$L$2257,IF(ISBLANK(Mai!S71),"",Mai!S71),""),"")))</f>
        <v/>
      </c>
      <c r="G1818" s="308" t="str">
        <f t="shared" si="114"/>
        <v/>
      </c>
      <c r="H1818" s="309" t="str">
        <f t="shared" si="115"/>
        <v/>
      </c>
      <c r="I1818" s="310" t="str">
        <f>IF(ISBLANK($J$2257),"",IF(ISBLANK($L$2257),"",IF(Mai!$E71&gt;=$J$2257,IF(Mai!$E71&lt;=$L$2257,COUNTIF(Mai!L71:L71,"&gt;=0"),""),"")))</f>
        <v/>
      </c>
      <c r="J1818" s="300"/>
      <c r="K1818" s="300"/>
      <c r="L1818" s="300"/>
      <c r="M1818" s="302"/>
    </row>
    <row r="1819" spans="1:13" ht="9.9499999999999993" hidden="1" customHeight="1" x14ac:dyDescent="0.2">
      <c r="A1819" s="301"/>
      <c r="B1819" s="300"/>
      <c r="C1819" s="305" t="str">
        <f>IF(ISBLANK($J$2257),"",IF(ISBLANK($L$2257),"",IF(Mai!$E72&gt;=$J$2257,IF(Mai!$E72&lt;=$L$2257,IF(ISBLANK(Mai!G72),"",Mai!G72),""),"")))</f>
        <v/>
      </c>
      <c r="D1819" s="305"/>
      <c r="E1819" s="305" t="str">
        <f>IF(ISBLANK($J$2257),"",IF(ISBLANK($L$2257),"",IF(Mai!$E72&gt;=$J$2257,IF(Mai!$E72&lt;=$L$2257,IF(ISBLANK(Mai!R72),"",Mai!R72),""),"")))</f>
        <v/>
      </c>
      <c r="F1819" s="307" t="str">
        <f>IF(ISBLANK($J$2257),"",IF(ISBLANK($L$2257),"",IF(Mai!$E72&gt;=$J$2257,IF(Mai!$E72&lt;=$L$2257,IF(ISBLANK(Mai!S72),"",Mai!S72),""),"")))</f>
        <v/>
      </c>
      <c r="G1819" s="308" t="str">
        <f t="shared" si="114"/>
        <v/>
      </c>
      <c r="H1819" s="309" t="str">
        <f t="shared" si="115"/>
        <v/>
      </c>
      <c r="I1819" s="310" t="str">
        <f>IF(ISBLANK($J$2257),"",IF(ISBLANK($L$2257),"",IF(Mai!$E72&gt;=$J$2257,IF(Mai!$E72&lt;=$L$2257,COUNTIF(Mai!L72:L72,"&gt;=0"),""),"")))</f>
        <v/>
      </c>
      <c r="J1819" s="300"/>
      <c r="K1819" s="300"/>
      <c r="L1819" s="300"/>
      <c r="M1819" s="302"/>
    </row>
    <row r="1820" spans="1:13" ht="9.9499999999999993" hidden="1" customHeight="1" x14ac:dyDescent="0.2">
      <c r="A1820" s="301"/>
      <c r="B1820" s="300"/>
      <c r="C1820" s="305" t="str">
        <f>IF(ISBLANK($J$2257),"",IF(ISBLANK($L$2257),"",IF(Mai!$E73&gt;=$J$2257,IF(Mai!$E73&lt;=$L$2257,IF(ISBLANK(Mai!G73),"",Mai!G73),""),"")))</f>
        <v/>
      </c>
      <c r="D1820" s="305"/>
      <c r="E1820" s="305" t="str">
        <f>IF(ISBLANK($J$2257),"",IF(ISBLANK($L$2257),"",IF(Mai!$E73&gt;=$J$2257,IF(Mai!$E73&lt;=$L$2257,IF(ISBLANK(Mai!R73),"",Mai!R73),""),"")))</f>
        <v/>
      </c>
      <c r="F1820" s="307" t="str">
        <f>IF(ISBLANK($J$2257),"",IF(ISBLANK($L$2257),"",IF(Mai!$E73&gt;=$J$2257,IF(Mai!$E73&lt;=$L$2257,IF(ISBLANK(Mai!S73),"",Mai!S73),""),"")))</f>
        <v/>
      </c>
      <c r="G1820" s="308" t="str">
        <f t="shared" si="114"/>
        <v/>
      </c>
      <c r="H1820" s="309" t="str">
        <f t="shared" si="115"/>
        <v/>
      </c>
      <c r="I1820" s="310" t="str">
        <f>IF(ISBLANK($J$2257),"",IF(ISBLANK($L$2257),"",IF(Mai!$E73&gt;=$J$2257,IF(Mai!$E73&lt;=$L$2257,COUNTIF(Mai!L73:L73,"&gt;=0"),""),"")))</f>
        <v/>
      </c>
      <c r="J1820" s="300"/>
      <c r="K1820" s="300"/>
      <c r="L1820" s="300"/>
      <c r="M1820" s="302"/>
    </row>
    <row r="1821" spans="1:13" ht="9.9499999999999993" hidden="1" customHeight="1" x14ac:dyDescent="0.2">
      <c r="A1821" s="301"/>
      <c r="B1821" s="300" t="s">
        <v>128</v>
      </c>
      <c r="C1821" s="305" t="str">
        <f>IF(ISBLANK($J$2257),"",IF(ISBLANK($L$2257),"",IF(Jun!$E9&gt;=$J$2257,IF(Jun!$E9&lt;=$L$2257,IF(ISBLANK(Jun!G9),"",Jun!G9),""),"")))</f>
        <v/>
      </c>
      <c r="D1821" s="305" t="str">
        <f>IF(ISBLANK($J$2257),"",IF(ISBLANK($L$2257),"",IF(Jun!$E9&gt;=$J$2257,IF(Jun!$E9&lt;=$L$2257,IF(ISBLANK(Jun!I9),"",Jun!I9),""),"")))</f>
        <v/>
      </c>
      <c r="E1821" s="305" t="str">
        <f>IF(ISBLANK($J$2257),"",IF(ISBLANK($L$2257),"",IF(Jun!$E9&gt;=$J$2257,IF(Jun!$E9&lt;=$L$2257,IF(ISBLANK(Jun!R9),"",Jun!R9),""),"")))</f>
        <v/>
      </c>
      <c r="F1821" s="307" t="str">
        <f>IF(ISBLANK($J$2257),"",IF(ISBLANK($L$2257),"",IF(Jun!$E9&gt;=$J$2257,IF(Jun!$E9&lt;=$L$2257,IF(ISBLANK(Jun!S9),"",Jun!S9),""),"")))</f>
        <v/>
      </c>
      <c r="G1821" s="308" t="str">
        <f>IF(ISNUMBER(F1821),IF(F1821=0,"",IF(E1821=0,"",F1821/E1821)),"")</f>
        <v/>
      </c>
      <c r="H1821" s="309" t="str">
        <f>IF(ISNUMBER(G1821),IF(G1821=0,"",IF(F1821=0,"",E1821/F1821/24)),"")</f>
        <v/>
      </c>
      <c r="I1821" s="310" t="str">
        <f>IF(ISBLANK($J$2257),"",IF(ISBLANK($L$2257),"",IF(Jun!$E9&gt;=$J$2257,IF(Jun!$E9&lt;=$L$2257,COUNTIF(Jun!L9:L9,"&gt;=0"),""),"")))</f>
        <v/>
      </c>
      <c r="J1821" s="300"/>
      <c r="K1821" s="300"/>
      <c r="L1821" s="300"/>
      <c r="M1821" s="302"/>
    </row>
    <row r="1822" spans="1:13" ht="9.9499999999999993" hidden="1" customHeight="1" x14ac:dyDescent="0.2">
      <c r="A1822" s="301"/>
      <c r="B1822" s="300"/>
      <c r="C1822" s="305" t="str">
        <f>IF(ISBLANK($J$2257),"",IF(ISBLANK($L$2257),"",IF(Jun!$E10&gt;=$J$2257,IF(Jun!$E10&lt;=$L$2257,IF(ISBLANK(Jun!G10),"",Jun!G10),""),"")))</f>
        <v/>
      </c>
      <c r="D1822" s="305" t="str">
        <f>IF(ISBLANK($J$2257),"",IF(ISBLANK($L$2257),"",IF(Jun!$E10&gt;=$J$2257,IF(Jun!$E10&lt;=$L$2257,IF(ISBLANK(Jun!I10),"",Jun!I10),""),"")))</f>
        <v/>
      </c>
      <c r="E1822" s="305" t="str">
        <f>IF(ISBLANK($J$2257),"",IF(ISBLANK($L$2257),"",IF(Jun!$E10&gt;=$J$2257,IF(Jun!$E10&lt;=$L$2257,IF(ISBLANK(Jun!R10),"",Jun!R10),""),"")))</f>
        <v/>
      </c>
      <c r="F1822" s="307" t="str">
        <f>IF(ISBLANK($J$2257),"",IF(ISBLANK($L$2257),"",IF(Jun!$E10&gt;=$J$2257,IF(Jun!$E10&lt;=$L$2257,IF(ISBLANK(Jun!S10),"",Jun!S10),""),"")))</f>
        <v/>
      </c>
      <c r="G1822" s="308" t="str">
        <f t="shared" ref="G1822:G1851" si="116">IF(ISNUMBER(F1822),IF(F1822=0,"",IF(E1822=0,"",F1822/E1822)),"")</f>
        <v/>
      </c>
      <c r="H1822" s="309" t="str">
        <f t="shared" ref="H1822:H1851" si="117">IF(ISNUMBER(G1822),IF(G1822=0,"",IF(F1822=0,"",E1822/F1822/24)),"")</f>
        <v/>
      </c>
      <c r="I1822" s="310" t="str">
        <f>IF(ISBLANK($J$2257),"",IF(ISBLANK($L$2257),"",IF(Jun!$E10&gt;=$J$2257,IF(Jun!$E10&lt;=$L$2257,COUNTIF(Jun!L10:L10,"&gt;=0"),""),"")))</f>
        <v/>
      </c>
      <c r="J1822" s="300"/>
      <c r="K1822" s="300"/>
      <c r="L1822" s="300"/>
      <c r="M1822" s="302"/>
    </row>
    <row r="1823" spans="1:13" ht="9.9499999999999993" hidden="1" customHeight="1" x14ac:dyDescent="0.2">
      <c r="A1823" s="301"/>
      <c r="B1823" s="300"/>
      <c r="C1823" s="305" t="str">
        <f>IF(ISBLANK($J$2257),"",IF(ISBLANK($L$2257),"",IF(Jun!$E11&gt;=$J$2257,IF(Jun!$E11&lt;=$L$2257,IF(ISBLANK(Jun!G11),"",Jun!G11),""),"")))</f>
        <v/>
      </c>
      <c r="D1823" s="305" t="str">
        <f>IF(ISBLANK($J$2257),"",IF(ISBLANK($L$2257),"",IF(Jun!$E11&gt;=$J$2257,IF(Jun!$E11&lt;=$L$2257,IF(ISBLANK(Jun!I11),"",Jun!I11),""),"")))</f>
        <v/>
      </c>
      <c r="E1823" s="305" t="str">
        <f>IF(ISBLANK($J$2257),"",IF(ISBLANK($L$2257),"",IF(Jun!$E11&gt;=$J$2257,IF(Jun!$E11&lt;=$L$2257,IF(ISBLANK(Jun!R11),"",Jun!R11),""),"")))</f>
        <v/>
      </c>
      <c r="F1823" s="307" t="str">
        <f>IF(ISBLANK($J$2257),"",IF(ISBLANK($L$2257),"",IF(Jun!$E11&gt;=$J$2257,IF(Jun!$E11&lt;=$L$2257,IF(ISBLANK(Jun!S11),"",Jun!S11),""),"")))</f>
        <v/>
      </c>
      <c r="G1823" s="308" t="str">
        <f t="shared" si="116"/>
        <v/>
      </c>
      <c r="H1823" s="309" t="str">
        <f t="shared" si="117"/>
        <v/>
      </c>
      <c r="I1823" s="310" t="str">
        <f>IF(ISBLANK($J$2257),"",IF(ISBLANK($L$2257),"",IF(Jun!$E11&gt;=$J$2257,IF(Jun!$E11&lt;=$L$2257,COUNTIF(Jun!L11:L11,"&gt;=0"),""),"")))</f>
        <v/>
      </c>
      <c r="J1823" s="300"/>
      <c r="K1823" s="300"/>
      <c r="L1823" s="300"/>
      <c r="M1823" s="302"/>
    </row>
    <row r="1824" spans="1:13" ht="9.9499999999999993" hidden="1" customHeight="1" x14ac:dyDescent="0.2">
      <c r="A1824" s="301"/>
      <c r="B1824" s="300"/>
      <c r="C1824" s="305" t="str">
        <f>IF(ISBLANK($J$2257),"",IF(ISBLANK($L$2257),"",IF(Jun!$E12&gt;=$J$2257,IF(Jun!$E12&lt;=$L$2257,IF(ISBLANK(Jun!G12),"",Jun!G12),""),"")))</f>
        <v/>
      </c>
      <c r="D1824" s="305" t="str">
        <f>IF(ISBLANK($J$2257),"",IF(ISBLANK($L$2257),"",IF(Jun!$E12&gt;=$J$2257,IF(Jun!$E12&lt;=$L$2257,IF(ISBLANK(Jun!I12),"",Jun!I12),""),"")))</f>
        <v/>
      </c>
      <c r="E1824" s="305" t="str">
        <f>IF(ISBLANK($J$2257),"",IF(ISBLANK($L$2257),"",IF(Jun!$E12&gt;=$J$2257,IF(Jun!$E12&lt;=$L$2257,IF(ISBLANK(Jun!R12),"",Jun!R12),""),"")))</f>
        <v/>
      </c>
      <c r="F1824" s="307" t="str">
        <f>IF(ISBLANK($J$2257),"",IF(ISBLANK($L$2257),"",IF(Jun!$E12&gt;=$J$2257,IF(Jun!$E12&lt;=$L$2257,IF(ISBLANK(Jun!S12),"",Jun!S12),""),"")))</f>
        <v/>
      </c>
      <c r="G1824" s="308" t="str">
        <f t="shared" si="116"/>
        <v/>
      </c>
      <c r="H1824" s="309" t="str">
        <f t="shared" si="117"/>
        <v/>
      </c>
      <c r="I1824" s="310" t="str">
        <f>IF(ISBLANK($J$2257),"",IF(ISBLANK($L$2257),"",IF(Jun!$E12&gt;=$J$2257,IF(Jun!$E12&lt;=$L$2257,COUNTIF(Jun!L12:L12,"&gt;=0"),""),"")))</f>
        <v/>
      </c>
      <c r="J1824" s="300"/>
      <c r="K1824" s="300"/>
      <c r="L1824" s="300"/>
      <c r="M1824" s="302"/>
    </row>
    <row r="1825" spans="1:13" ht="9.9499999999999993" hidden="1" customHeight="1" x14ac:dyDescent="0.2">
      <c r="A1825" s="301"/>
      <c r="B1825" s="300"/>
      <c r="C1825" s="305" t="str">
        <f>IF(ISBLANK($J$2257),"",IF(ISBLANK($L$2257),"",IF(Jun!$E13&gt;=$J$2257,IF(Jun!$E13&lt;=$L$2257,IF(ISBLANK(Jun!G13),"",Jun!G13),""),"")))</f>
        <v/>
      </c>
      <c r="D1825" s="305" t="str">
        <f>IF(ISBLANK($J$2257),"",IF(ISBLANK($L$2257),"",IF(Jun!$E13&gt;=$J$2257,IF(Jun!$E13&lt;=$L$2257,IF(ISBLANK(Jun!I13),"",Jun!I13),""),"")))</f>
        <v/>
      </c>
      <c r="E1825" s="305" t="str">
        <f>IF(ISBLANK($J$2257),"",IF(ISBLANK($L$2257),"",IF(Jun!$E13&gt;=$J$2257,IF(Jun!$E13&lt;=$L$2257,IF(ISBLANK(Jun!R13),"",Jun!R13),""),"")))</f>
        <v/>
      </c>
      <c r="F1825" s="307" t="str">
        <f>IF(ISBLANK($J$2257),"",IF(ISBLANK($L$2257),"",IF(Jun!$E13&gt;=$J$2257,IF(Jun!$E13&lt;=$L$2257,IF(ISBLANK(Jun!S13),"",Jun!S13),""),"")))</f>
        <v/>
      </c>
      <c r="G1825" s="308" t="str">
        <f t="shared" si="116"/>
        <v/>
      </c>
      <c r="H1825" s="309" t="str">
        <f t="shared" si="117"/>
        <v/>
      </c>
      <c r="I1825" s="310" t="str">
        <f>IF(ISBLANK($J$2257),"",IF(ISBLANK($L$2257),"",IF(Jun!$E13&gt;=$J$2257,IF(Jun!$E13&lt;=$L$2257,COUNTIF(Jun!L13:L13,"&gt;=0"),""),"")))</f>
        <v/>
      </c>
      <c r="J1825" s="300"/>
      <c r="K1825" s="300"/>
      <c r="L1825" s="300"/>
      <c r="M1825" s="302"/>
    </row>
    <row r="1826" spans="1:13" ht="9.9499999999999993" hidden="1" customHeight="1" x14ac:dyDescent="0.2">
      <c r="A1826" s="301"/>
      <c r="B1826" s="300"/>
      <c r="C1826" s="305" t="str">
        <f>IF(ISBLANK($J$2257),"",IF(ISBLANK($L$2257),"",IF(Jun!$E14&gt;=$J$2257,IF(Jun!$E14&lt;=$L$2257,IF(ISBLANK(Jun!G14),"",Jun!G14),""),"")))</f>
        <v/>
      </c>
      <c r="D1826" s="305" t="str">
        <f>IF(ISBLANK($J$2257),"",IF(ISBLANK($L$2257),"",IF(Jun!$E14&gt;=$J$2257,IF(Jun!$E14&lt;=$L$2257,IF(ISBLANK(Jun!I14),"",Jun!I14),""),"")))</f>
        <v/>
      </c>
      <c r="E1826" s="305" t="str">
        <f>IF(ISBLANK($J$2257),"",IF(ISBLANK($L$2257),"",IF(Jun!$E14&gt;=$J$2257,IF(Jun!$E14&lt;=$L$2257,IF(ISBLANK(Jun!R14),"",Jun!R14),""),"")))</f>
        <v/>
      </c>
      <c r="F1826" s="307" t="str">
        <f>IF(ISBLANK($J$2257),"",IF(ISBLANK($L$2257),"",IF(Jun!$E14&gt;=$J$2257,IF(Jun!$E14&lt;=$L$2257,IF(ISBLANK(Jun!S14),"",Jun!S14),""),"")))</f>
        <v/>
      </c>
      <c r="G1826" s="308" t="str">
        <f t="shared" si="116"/>
        <v/>
      </c>
      <c r="H1826" s="309" t="str">
        <f t="shared" si="117"/>
        <v/>
      </c>
      <c r="I1826" s="310" t="str">
        <f>IF(ISBLANK($J$2257),"",IF(ISBLANK($L$2257),"",IF(Jun!$E14&gt;=$J$2257,IF(Jun!$E14&lt;=$L$2257,COUNTIF(Jun!L14:L14,"&gt;=0"),""),"")))</f>
        <v/>
      </c>
      <c r="J1826" s="300"/>
      <c r="K1826" s="300"/>
      <c r="L1826" s="300"/>
      <c r="M1826" s="302"/>
    </row>
    <row r="1827" spans="1:13" ht="9.9499999999999993" hidden="1" customHeight="1" x14ac:dyDescent="0.2">
      <c r="A1827" s="301"/>
      <c r="B1827" s="300"/>
      <c r="C1827" s="305" t="str">
        <f>IF(ISBLANK($J$2257),"",IF(ISBLANK($L$2257),"",IF(Jun!$E15&gt;=$J$2257,IF(Jun!$E15&lt;=$L$2257,IF(ISBLANK(Jun!G15),"",Jun!G15),""),"")))</f>
        <v/>
      </c>
      <c r="D1827" s="305" t="str">
        <f>IF(ISBLANK($J$2257),"",IF(ISBLANK($L$2257),"",IF(Jun!$E15&gt;=$J$2257,IF(Jun!$E15&lt;=$L$2257,IF(ISBLANK(Jun!I15),"",Jun!I15),""),"")))</f>
        <v/>
      </c>
      <c r="E1827" s="305" t="str">
        <f>IF(ISBLANK($J$2257),"",IF(ISBLANK($L$2257),"",IF(Jun!$E15&gt;=$J$2257,IF(Jun!$E15&lt;=$L$2257,IF(ISBLANK(Jun!R15),"",Jun!R15),""),"")))</f>
        <v/>
      </c>
      <c r="F1827" s="307" t="str">
        <f>IF(ISBLANK($J$2257),"",IF(ISBLANK($L$2257),"",IF(Jun!$E15&gt;=$J$2257,IF(Jun!$E15&lt;=$L$2257,IF(ISBLANK(Jun!S15),"",Jun!S15),""),"")))</f>
        <v/>
      </c>
      <c r="G1827" s="308" t="str">
        <f t="shared" si="116"/>
        <v/>
      </c>
      <c r="H1827" s="309" t="str">
        <f t="shared" si="117"/>
        <v/>
      </c>
      <c r="I1827" s="310" t="str">
        <f>IF(ISBLANK($J$2257),"",IF(ISBLANK($L$2257),"",IF(Jun!$E15&gt;=$J$2257,IF(Jun!$E15&lt;=$L$2257,COUNTIF(Jun!L15:L15,"&gt;=0"),""),"")))</f>
        <v/>
      </c>
      <c r="J1827" s="300"/>
      <c r="K1827" s="300"/>
      <c r="L1827" s="300"/>
      <c r="M1827" s="302"/>
    </row>
    <row r="1828" spans="1:13" ht="9.9499999999999993" hidden="1" customHeight="1" x14ac:dyDescent="0.2">
      <c r="A1828" s="301"/>
      <c r="B1828" s="300"/>
      <c r="C1828" s="305" t="str">
        <f>IF(ISBLANK($J$2257),"",IF(ISBLANK($L$2257),"",IF(Jun!$E16&gt;=$J$2257,IF(Jun!$E16&lt;=$L$2257,IF(ISBLANK(Jun!G16),"",Jun!G16),""),"")))</f>
        <v/>
      </c>
      <c r="D1828" s="305" t="str">
        <f>IF(ISBLANK($J$2257),"",IF(ISBLANK($L$2257),"",IF(Jun!$E16&gt;=$J$2257,IF(Jun!$E16&lt;=$L$2257,IF(ISBLANK(Jun!I16),"",Jun!I16),""),"")))</f>
        <v/>
      </c>
      <c r="E1828" s="305" t="str">
        <f>IF(ISBLANK($J$2257),"",IF(ISBLANK($L$2257),"",IF(Jun!$E16&gt;=$J$2257,IF(Jun!$E16&lt;=$L$2257,IF(ISBLANK(Jun!R16),"",Jun!R16),""),"")))</f>
        <v/>
      </c>
      <c r="F1828" s="307" t="str">
        <f>IF(ISBLANK($J$2257),"",IF(ISBLANK($L$2257),"",IF(Jun!$E16&gt;=$J$2257,IF(Jun!$E16&lt;=$L$2257,IF(ISBLANK(Jun!S16),"",Jun!S16),""),"")))</f>
        <v/>
      </c>
      <c r="G1828" s="308" t="str">
        <f t="shared" si="116"/>
        <v/>
      </c>
      <c r="H1828" s="309" t="str">
        <f t="shared" si="117"/>
        <v/>
      </c>
      <c r="I1828" s="310" t="str">
        <f>IF(ISBLANK($J$2257),"",IF(ISBLANK($L$2257),"",IF(Jun!$E16&gt;=$J$2257,IF(Jun!$E16&lt;=$L$2257,COUNTIF(Jun!L16:L16,"&gt;=0"),""),"")))</f>
        <v/>
      </c>
      <c r="J1828" s="300"/>
      <c r="K1828" s="300"/>
      <c r="L1828" s="300"/>
      <c r="M1828" s="302"/>
    </row>
    <row r="1829" spans="1:13" ht="9.9499999999999993" hidden="1" customHeight="1" x14ac:dyDescent="0.2">
      <c r="A1829" s="301"/>
      <c r="B1829" s="300"/>
      <c r="C1829" s="305" t="str">
        <f>IF(ISBLANK($J$2257),"",IF(ISBLANK($L$2257),"",IF(Jun!$E17&gt;=$J$2257,IF(Jun!$E17&lt;=$L$2257,IF(ISBLANK(Jun!G17),"",Jun!G17),""),"")))</f>
        <v/>
      </c>
      <c r="D1829" s="305" t="str">
        <f>IF(ISBLANK($J$2257),"",IF(ISBLANK($L$2257),"",IF(Jun!$E17&gt;=$J$2257,IF(Jun!$E17&lt;=$L$2257,IF(ISBLANK(Jun!I17),"",Jun!I17),""),"")))</f>
        <v/>
      </c>
      <c r="E1829" s="305" t="str">
        <f>IF(ISBLANK($J$2257),"",IF(ISBLANK($L$2257),"",IF(Jun!$E17&gt;=$J$2257,IF(Jun!$E17&lt;=$L$2257,IF(ISBLANK(Jun!R17),"",Jun!R17),""),"")))</f>
        <v/>
      </c>
      <c r="F1829" s="307" t="str">
        <f>IF(ISBLANK($J$2257),"",IF(ISBLANK($L$2257),"",IF(Jun!$E17&gt;=$J$2257,IF(Jun!$E17&lt;=$L$2257,IF(ISBLANK(Jun!S17),"",Jun!S17),""),"")))</f>
        <v/>
      </c>
      <c r="G1829" s="308" t="str">
        <f t="shared" si="116"/>
        <v/>
      </c>
      <c r="H1829" s="309" t="str">
        <f t="shared" si="117"/>
        <v/>
      </c>
      <c r="I1829" s="310" t="str">
        <f>IF(ISBLANK($J$2257),"",IF(ISBLANK($L$2257),"",IF(Jun!$E17&gt;=$J$2257,IF(Jun!$E17&lt;=$L$2257,COUNTIF(Jun!L17:L17,"&gt;=0"),""),"")))</f>
        <v/>
      </c>
      <c r="J1829" s="300"/>
      <c r="K1829" s="300"/>
      <c r="L1829" s="300"/>
      <c r="M1829" s="302"/>
    </row>
    <row r="1830" spans="1:13" ht="9.9499999999999993" hidden="1" customHeight="1" x14ac:dyDescent="0.2">
      <c r="A1830" s="301"/>
      <c r="B1830" s="300"/>
      <c r="C1830" s="305" t="str">
        <f>IF(ISBLANK($J$2257),"",IF(ISBLANK($L$2257),"",IF(Jun!$E18&gt;=$J$2257,IF(Jun!$E18&lt;=$L$2257,IF(ISBLANK(Jun!G18),"",Jun!G18),""),"")))</f>
        <v/>
      </c>
      <c r="D1830" s="305" t="str">
        <f>IF(ISBLANK($J$2257),"",IF(ISBLANK($L$2257),"",IF(Jun!$E18&gt;=$J$2257,IF(Jun!$E18&lt;=$L$2257,IF(ISBLANK(Jun!I18),"",Jun!I18),""),"")))</f>
        <v/>
      </c>
      <c r="E1830" s="305" t="str">
        <f>IF(ISBLANK($J$2257),"",IF(ISBLANK($L$2257),"",IF(Jun!$E18&gt;=$J$2257,IF(Jun!$E18&lt;=$L$2257,IF(ISBLANK(Jun!R18),"",Jun!R18),""),"")))</f>
        <v/>
      </c>
      <c r="F1830" s="307" t="str">
        <f>IF(ISBLANK($J$2257),"",IF(ISBLANK($L$2257),"",IF(Jun!$E18&gt;=$J$2257,IF(Jun!$E18&lt;=$L$2257,IF(ISBLANK(Jun!S18),"",Jun!S18),""),"")))</f>
        <v/>
      </c>
      <c r="G1830" s="308" t="str">
        <f t="shared" si="116"/>
        <v/>
      </c>
      <c r="H1830" s="309" t="str">
        <f t="shared" si="117"/>
        <v/>
      </c>
      <c r="I1830" s="310" t="str">
        <f>IF(ISBLANK($J$2257),"",IF(ISBLANK($L$2257),"",IF(Jun!$E18&gt;=$J$2257,IF(Jun!$E18&lt;=$L$2257,COUNTIF(Jun!L18:L18,"&gt;=0"),""),"")))</f>
        <v/>
      </c>
      <c r="J1830" s="300"/>
      <c r="K1830" s="300"/>
      <c r="L1830" s="300"/>
      <c r="M1830" s="302"/>
    </row>
    <row r="1831" spans="1:13" ht="9.9499999999999993" hidden="1" customHeight="1" x14ac:dyDescent="0.2">
      <c r="A1831" s="301"/>
      <c r="B1831" s="300"/>
      <c r="C1831" s="305" t="str">
        <f>IF(ISBLANK($J$2257),"",IF(ISBLANK($L$2257),"",IF(Jun!$E19&gt;=$J$2257,IF(Jun!$E19&lt;=$L$2257,IF(ISBLANK(Jun!G19),"",Jun!G19),""),"")))</f>
        <v/>
      </c>
      <c r="D1831" s="305" t="str">
        <f>IF(ISBLANK($J$2257),"",IF(ISBLANK($L$2257),"",IF(Jun!$E19&gt;=$J$2257,IF(Jun!$E19&lt;=$L$2257,IF(ISBLANK(Jun!I19),"",Jun!I19),""),"")))</f>
        <v/>
      </c>
      <c r="E1831" s="305" t="str">
        <f>IF(ISBLANK($J$2257),"",IF(ISBLANK($L$2257),"",IF(Jun!$E19&gt;=$J$2257,IF(Jun!$E19&lt;=$L$2257,IF(ISBLANK(Jun!R19),"",Jun!R19),""),"")))</f>
        <v/>
      </c>
      <c r="F1831" s="307" t="str">
        <f>IF(ISBLANK($J$2257),"",IF(ISBLANK($L$2257),"",IF(Jun!$E19&gt;=$J$2257,IF(Jun!$E19&lt;=$L$2257,IF(ISBLANK(Jun!S19),"",Jun!S19),""),"")))</f>
        <v/>
      </c>
      <c r="G1831" s="308" t="str">
        <f t="shared" si="116"/>
        <v/>
      </c>
      <c r="H1831" s="309" t="str">
        <f t="shared" si="117"/>
        <v/>
      </c>
      <c r="I1831" s="310" t="str">
        <f>IF(ISBLANK($J$2257),"",IF(ISBLANK($L$2257),"",IF(Jun!$E19&gt;=$J$2257,IF(Jun!$E19&lt;=$L$2257,COUNTIF(Jun!L19:L19,"&gt;=0"),""),"")))</f>
        <v/>
      </c>
      <c r="J1831" s="300"/>
      <c r="K1831" s="300"/>
      <c r="L1831" s="300"/>
      <c r="M1831" s="302"/>
    </row>
    <row r="1832" spans="1:13" ht="9.9499999999999993" hidden="1" customHeight="1" x14ac:dyDescent="0.2">
      <c r="A1832" s="301"/>
      <c r="B1832" s="300"/>
      <c r="C1832" s="305" t="str">
        <f>IF(ISBLANK($J$2257),"",IF(ISBLANK($L$2257),"",IF(Jun!$E20&gt;=$J$2257,IF(Jun!$E20&lt;=$L$2257,IF(ISBLANK(Jun!G20),"",Jun!G20),""),"")))</f>
        <v/>
      </c>
      <c r="D1832" s="305" t="str">
        <f>IF(ISBLANK($J$2257),"",IF(ISBLANK($L$2257),"",IF(Jun!$E20&gt;=$J$2257,IF(Jun!$E20&lt;=$L$2257,IF(ISBLANK(Jun!I20),"",Jun!I20),""),"")))</f>
        <v/>
      </c>
      <c r="E1832" s="305" t="str">
        <f>IF(ISBLANK($J$2257),"",IF(ISBLANK($L$2257),"",IF(Jun!$E20&gt;=$J$2257,IF(Jun!$E20&lt;=$L$2257,IF(ISBLANK(Jun!R20),"",Jun!R20),""),"")))</f>
        <v/>
      </c>
      <c r="F1832" s="307" t="str">
        <f>IF(ISBLANK($J$2257),"",IF(ISBLANK($L$2257),"",IF(Jun!$E20&gt;=$J$2257,IF(Jun!$E20&lt;=$L$2257,IF(ISBLANK(Jun!S20),"",Jun!S20),""),"")))</f>
        <v/>
      </c>
      <c r="G1832" s="308" t="str">
        <f t="shared" si="116"/>
        <v/>
      </c>
      <c r="H1832" s="309" t="str">
        <f t="shared" si="117"/>
        <v/>
      </c>
      <c r="I1832" s="310" t="str">
        <f>IF(ISBLANK($J$2257),"",IF(ISBLANK($L$2257),"",IF(Jun!$E20&gt;=$J$2257,IF(Jun!$E20&lt;=$L$2257,COUNTIF(Jun!L20:L20,"&gt;=0"),""),"")))</f>
        <v/>
      </c>
      <c r="J1832" s="300"/>
      <c r="K1832" s="300"/>
      <c r="L1832" s="300"/>
      <c r="M1832" s="302"/>
    </row>
    <row r="1833" spans="1:13" ht="9.9499999999999993" hidden="1" customHeight="1" x14ac:dyDescent="0.2">
      <c r="A1833" s="301"/>
      <c r="B1833" s="300"/>
      <c r="C1833" s="305" t="str">
        <f>IF(ISBLANK($J$2257),"",IF(ISBLANK($L$2257),"",IF(Jun!$E21&gt;=$J$2257,IF(Jun!$E21&lt;=$L$2257,IF(ISBLANK(Jun!G21),"",Jun!G21),""),"")))</f>
        <v/>
      </c>
      <c r="D1833" s="305" t="str">
        <f>IF(ISBLANK($J$2257),"",IF(ISBLANK($L$2257),"",IF(Jun!$E21&gt;=$J$2257,IF(Jun!$E21&lt;=$L$2257,IF(ISBLANK(Jun!I21),"",Jun!I21),""),"")))</f>
        <v/>
      </c>
      <c r="E1833" s="305" t="str">
        <f>IF(ISBLANK($J$2257),"",IF(ISBLANK($L$2257),"",IF(Jun!$E21&gt;=$J$2257,IF(Jun!$E21&lt;=$L$2257,IF(ISBLANK(Jun!R21),"",Jun!R21),""),"")))</f>
        <v/>
      </c>
      <c r="F1833" s="307" t="str">
        <f>IF(ISBLANK($J$2257),"",IF(ISBLANK($L$2257),"",IF(Jun!$E21&gt;=$J$2257,IF(Jun!$E21&lt;=$L$2257,IF(ISBLANK(Jun!S21),"",Jun!S21),""),"")))</f>
        <v/>
      </c>
      <c r="G1833" s="308" t="str">
        <f t="shared" si="116"/>
        <v/>
      </c>
      <c r="H1833" s="309" t="str">
        <f t="shared" si="117"/>
        <v/>
      </c>
      <c r="I1833" s="310" t="str">
        <f>IF(ISBLANK($J$2257),"",IF(ISBLANK($L$2257),"",IF(Jun!$E21&gt;=$J$2257,IF(Jun!$E21&lt;=$L$2257,COUNTIF(Jun!L21:L21,"&gt;=0"),""),"")))</f>
        <v/>
      </c>
      <c r="J1833" s="300"/>
      <c r="K1833" s="300"/>
      <c r="L1833" s="300"/>
      <c r="M1833" s="302"/>
    </row>
    <row r="1834" spans="1:13" ht="9.9499999999999993" hidden="1" customHeight="1" x14ac:dyDescent="0.2">
      <c r="A1834" s="301"/>
      <c r="B1834" s="300"/>
      <c r="C1834" s="305" t="str">
        <f>IF(ISBLANK($J$2257),"",IF(ISBLANK($L$2257),"",IF(Jun!$E22&gt;=$J$2257,IF(Jun!$E22&lt;=$L$2257,IF(ISBLANK(Jun!G22),"",Jun!G22),""),"")))</f>
        <v/>
      </c>
      <c r="D1834" s="305" t="str">
        <f>IF(ISBLANK($J$2257),"",IF(ISBLANK($L$2257),"",IF(Jun!$E22&gt;=$J$2257,IF(Jun!$E22&lt;=$L$2257,IF(ISBLANK(Jun!I22),"",Jun!I22),""),"")))</f>
        <v/>
      </c>
      <c r="E1834" s="305" t="str">
        <f>IF(ISBLANK($J$2257),"",IF(ISBLANK($L$2257),"",IF(Jun!$E22&gt;=$J$2257,IF(Jun!$E22&lt;=$L$2257,IF(ISBLANK(Jun!R22),"",Jun!R22),""),"")))</f>
        <v/>
      </c>
      <c r="F1834" s="307" t="str">
        <f>IF(ISBLANK($J$2257),"",IF(ISBLANK($L$2257),"",IF(Jun!$E22&gt;=$J$2257,IF(Jun!$E22&lt;=$L$2257,IF(ISBLANK(Jun!S22),"",Jun!S22),""),"")))</f>
        <v/>
      </c>
      <c r="G1834" s="308" t="str">
        <f t="shared" si="116"/>
        <v/>
      </c>
      <c r="H1834" s="309" t="str">
        <f t="shared" si="117"/>
        <v/>
      </c>
      <c r="I1834" s="310" t="str">
        <f>IF(ISBLANK($J$2257),"",IF(ISBLANK($L$2257),"",IF(Jun!$E22&gt;=$J$2257,IF(Jun!$E22&lt;=$L$2257,COUNTIF(Jun!L22:L22,"&gt;=0"),""),"")))</f>
        <v/>
      </c>
      <c r="J1834" s="300"/>
      <c r="K1834" s="300"/>
      <c r="L1834" s="300"/>
      <c r="M1834" s="302"/>
    </row>
    <row r="1835" spans="1:13" ht="9.9499999999999993" hidden="1" customHeight="1" x14ac:dyDescent="0.2">
      <c r="A1835" s="301"/>
      <c r="B1835" s="300"/>
      <c r="C1835" s="305" t="str">
        <f>IF(ISBLANK($J$2257),"",IF(ISBLANK($L$2257),"",IF(Jun!$E23&gt;=$J$2257,IF(Jun!$E23&lt;=$L$2257,IF(ISBLANK(Jun!G23),"",Jun!G23),""),"")))</f>
        <v/>
      </c>
      <c r="D1835" s="305" t="str">
        <f>IF(ISBLANK($J$2257),"",IF(ISBLANK($L$2257),"",IF(Jun!$E23&gt;=$J$2257,IF(Jun!$E23&lt;=$L$2257,IF(ISBLANK(Jun!I23),"",Jun!I23),""),"")))</f>
        <v/>
      </c>
      <c r="E1835" s="305" t="str">
        <f>IF(ISBLANK($J$2257),"",IF(ISBLANK($L$2257),"",IF(Jun!$E23&gt;=$J$2257,IF(Jun!$E23&lt;=$L$2257,IF(ISBLANK(Jun!R23),"",Jun!R23),""),"")))</f>
        <v/>
      </c>
      <c r="F1835" s="307" t="str">
        <f>IF(ISBLANK($J$2257),"",IF(ISBLANK($L$2257),"",IF(Jun!$E23&gt;=$J$2257,IF(Jun!$E23&lt;=$L$2257,IF(ISBLANK(Jun!S23),"",Jun!S23),""),"")))</f>
        <v/>
      </c>
      <c r="G1835" s="308" t="str">
        <f t="shared" si="116"/>
        <v/>
      </c>
      <c r="H1835" s="309" t="str">
        <f t="shared" si="117"/>
        <v/>
      </c>
      <c r="I1835" s="310" t="str">
        <f>IF(ISBLANK($J$2257),"",IF(ISBLANK($L$2257),"",IF(Jun!$E23&gt;=$J$2257,IF(Jun!$E23&lt;=$L$2257,COUNTIF(Jun!L23:L23,"&gt;=0"),""),"")))</f>
        <v/>
      </c>
      <c r="J1835" s="300"/>
      <c r="K1835" s="300"/>
      <c r="L1835" s="300"/>
      <c r="M1835" s="302"/>
    </row>
    <row r="1836" spans="1:13" ht="9.9499999999999993" hidden="1" customHeight="1" x14ac:dyDescent="0.2">
      <c r="A1836" s="301"/>
      <c r="B1836" s="300"/>
      <c r="C1836" s="305" t="str">
        <f>IF(ISBLANK($J$2257),"",IF(ISBLANK($L$2257),"",IF(Jun!$E24&gt;=$J$2257,IF(Jun!$E24&lt;=$L$2257,IF(ISBLANK(Jun!G24),"",Jun!G24),""),"")))</f>
        <v/>
      </c>
      <c r="D1836" s="305" t="str">
        <f>IF(ISBLANK($J$2257),"",IF(ISBLANK($L$2257),"",IF(Jun!$E24&gt;=$J$2257,IF(Jun!$E24&lt;=$L$2257,IF(ISBLANK(Jun!I24),"",Jun!I24),""),"")))</f>
        <v/>
      </c>
      <c r="E1836" s="305" t="str">
        <f>IF(ISBLANK($J$2257),"",IF(ISBLANK($L$2257),"",IF(Jun!$E24&gt;=$J$2257,IF(Jun!$E24&lt;=$L$2257,IF(ISBLANK(Jun!R24),"",Jun!R24),""),"")))</f>
        <v/>
      </c>
      <c r="F1836" s="307" t="str">
        <f>IF(ISBLANK($J$2257),"",IF(ISBLANK($L$2257),"",IF(Jun!$E24&gt;=$J$2257,IF(Jun!$E24&lt;=$L$2257,IF(ISBLANK(Jun!S24),"",Jun!S24),""),"")))</f>
        <v/>
      </c>
      <c r="G1836" s="308" t="str">
        <f t="shared" si="116"/>
        <v/>
      </c>
      <c r="H1836" s="309" t="str">
        <f t="shared" si="117"/>
        <v/>
      </c>
      <c r="I1836" s="310" t="str">
        <f>IF(ISBLANK($J$2257),"",IF(ISBLANK($L$2257),"",IF(Jun!$E24&gt;=$J$2257,IF(Jun!$E24&lt;=$L$2257,COUNTIF(Jun!L24:L24,"&gt;=0"),""),"")))</f>
        <v/>
      </c>
      <c r="J1836" s="300"/>
      <c r="K1836" s="300"/>
      <c r="L1836" s="300"/>
      <c r="M1836" s="302"/>
    </row>
    <row r="1837" spans="1:13" ht="9.9499999999999993" hidden="1" customHeight="1" x14ac:dyDescent="0.2">
      <c r="A1837" s="301"/>
      <c r="B1837" s="300"/>
      <c r="C1837" s="305" t="str">
        <f>IF(ISBLANK($J$2257),"",IF(ISBLANK($L$2257),"",IF(Jun!$E25&gt;=$J$2257,IF(Jun!$E25&lt;=$L$2257,IF(ISBLANK(Jun!G25),"",Jun!G25),""),"")))</f>
        <v/>
      </c>
      <c r="D1837" s="305" t="str">
        <f>IF(ISBLANK($J$2257),"",IF(ISBLANK($L$2257),"",IF(Jun!$E25&gt;=$J$2257,IF(Jun!$E25&lt;=$L$2257,IF(ISBLANK(Jun!I25),"",Jun!I25),""),"")))</f>
        <v/>
      </c>
      <c r="E1837" s="305" t="str">
        <f>IF(ISBLANK($J$2257),"",IF(ISBLANK($L$2257),"",IF(Jun!$E25&gt;=$J$2257,IF(Jun!$E25&lt;=$L$2257,IF(ISBLANK(Jun!R25),"",Jun!R25),""),"")))</f>
        <v/>
      </c>
      <c r="F1837" s="307" t="str">
        <f>IF(ISBLANK($J$2257),"",IF(ISBLANK($L$2257),"",IF(Jun!$E25&gt;=$J$2257,IF(Jun!$E25&lt;=$L$2257,IF(ISBLANK(Jun!S25),"",Jun!S25),""),"")))</f>
        <v/>
      </c>
      <c r="G1837" s="308" t="str">
        <f t="shared" si="116"/>
        <v/>
      </c>
      <c r="H1837" s="309" t="str">
        <f t="shared" si="117"/>
        <v/>
      </c>
      <c r="I1837" s="310" t="str">
        <f>IF(ISBLANK($J$2257),"",IF(ISBLANK($L$2257),"",IF(Jun!$E25&gt;=$J$2257,IF(Jun!$E25&lt;=$L$2257,COUNTIF(Jun!L25:L25,"&gt;=0"),""),"")))</f>
        <v/>
      </c>
      <c r="J1837" s="300"/>
      <c r="K1837" s="300"/>
      <c r="L1837" s="300"/>
      <c r="M1837" s="302"/>
    </row>
    <row r="1838" spans="1:13" ht="9.9499999999999993" hidden="1" customHeight="1" x14ac:dyDescent="0.2">
      <c r="A1838" s="301"/>
      <c r="B1838" s="300"/>
      <c r="C1838" s="305" t="str">
        <f>IF(ISBLANK($J$2257),"",IF(ISBLANK($L$2257),"",IF(Jun!$E26&gt;=$J$2257,IF(Jun!$E26&lt;=$L$2257,IF(ISBLANK(Jun!G26),"",Jun!G26),""),"")))</f>
        <v/>
      </c>
      <c r="D1838" s="305" t="str">
        <f>IF(ISBLANK($J$2257),"",IF(ISBLANK($L$2257),"",IF(Jun!$E26&gt;=$J$2257,IF(Jun!$E26&lt;=$L$2257,IF(ISBLANK(Jun!I26),"",Jun!I26),""),"")))</f>
        <v/>
      </c>
      <c r="E1838" s="305" t="str">
        <f>IF(ISBLANK($J$2257),"",IF(ISBLANK($L$2257),"",IF(Jun!$E26&gt;=$J$2257,IF(Jun!$E26&lt;=$L$2257,IF(ISBLANK(Jun!R26),"",Jun!R26),""),"")))</f>
        <v/>
      </c>
      <c r="F1838" s="307" t="str">
        <f>IF(ISBLANK($J$2257),"",IF(ISBLANK($L$2257),"",IF(Jun!$E26&gt;=$J$2257,IF(Jun!$E26&lt;=$L$2257,IF(ISBLANK(Jun!S26),"",Jun!S26),""),"")))</f>
        <v/>
      </c>
      <c r="G1838" s="308" t="str">
        <f t="shared" si="116"/>
        <v/>
      </c>
      <c r="H1838" s="309" t="str">
        <f t="shared" si="117"/>
        <v/>
      </c>
      <c r="I1838" s="310" t="str">
        <f>IF(ISBLANK($J$2257),"",IF(ISBLANK($L$2257),"",IF(Jun!$E26&gt;=$J$2257,IF(Jun!$E26&lt;=$L$2257,COUNTIF(Jun!L26:L26,"&gt;=0"),""),"")))</f>
        <v/>
      </c>
      <c r="J1838" s="300"/>
      <c r="K1838" s="300"/>
      <c r="L1838" s="300"/>
      <c r="M1838" s="302"/>
    </row>
    <row r="1839" spans="1:13" ht="9.9499999999999993" hidden="1" customHeight="1" x14ac:dyDescent="0.2">
      <c r="A1839" s="301"/>
      <c r="B1839" s="300"/>
      <c r="C1839" s="305" t="str">
        <f>IF(ISBLANK($J$2257),"",IF(ISBLANK($L$2257),"",IF(Jun!$E27&gt;=$J$2257,IF(Jun!$E27&lt;=$L$2257,IF(ISBLANK(Jun!G27),"",Jun!G27),""),"")))</f>
        <v/>
      </c>
      <c r="D1839" s="305" t="str">
        <f>IF(ISBLANK($J$2257),"",IF(ISBLANK($L$2257),"",IF(Jun!$E27&gt;=$J$2257,IF(Jun!$E27&lt;=$L$2257,IF(ISBLANK(Jun!I27),"",Jun!I27),""),"")))</f>
        <v/>
      </c>
      <c r="E1839" s="305" t="str">
        <f>IF(ISBLANK($J$2257),"",IF(ISBLANK($L$2257),"",IF(Jun!$E27&gt;=$J$2257,IF(Jun!$E27&lt;=$L$2257,IF(ISBLANK(Jun!R27),"",Jun!R27),""),"")))</f>
        <v/>
      </c>
      <c r="F1839" s="307" t="str">
        <f>IF(ISBLANK($J$2257),"",IF(ISBLANK($L$2257),"",IF(Jun!$E27&gt;=$J$2257,IF(Jun!$E27&lt;=$L$2257,IF(ISBLANK(Jun!S27),"",Jun!S27),""),"")))</f>
        <v/>
      </c>
      <c r="G1839" s="308" t="str">
        <f t="shared" si="116"/>
        <v/>
      </c>
      <c r="H1839" s="309" t="str">
        <f t="shared" si="117"/>
        <v/>
      </c>
      <c r="I1839" s="310" t="str">
        <f>IF(ISBLANK($J$2257),"",IF(ISBLANK($L$2257),"",IF(Jun!$E27&gt;=$J$2257,IF(Jun!$E27&lt;=$L$2257,COUNTIF(Jun!L27:L27,"&gt;=0"),""),"")))</f>
        <v/>
      </c>
      <c r="J1839" s="300"/>
      <c r="K1839" s="300"/>
      <c r="L1839" s="300"/>
      <c r="M1839" s="302"/>
    </row>
    <row r="1840" spans="1:13" ht="9.9499999999999993" hidden="1" customHeight="1" x14ac:dyDescent="0.2">
      <c r="A1840" s="301"/>
      <c r="B1840" s="300"/>
      <c r="C1840" s="305" t="str">
        <f>IF(ISBLANK($J$2257),"",IF(ISBLANK($L$2257),"",IF(Jun!$E28&gt;=$J$2257,IF(Jun!$E28&lt;=$L$2257,IF(ISBLANK(Jun!G28),"",Jun!G28),""),"")))</f>
        <v/>
      </c>
      <c r="D1840" s="305" t="str">
        <f>IF(ISBLANK($J$2257),"",IF(ISBLANK($L$2257),"",IF(Jun!$E28&gt;=$J$2257,IF(Jun!$E28&lt;=$L$2257,IF(ISBLANK(Jun!I28),"",Jun!I28),""),"")))</f>
        <v/>
      </c>
      <c r="E1840" s="305" t="str">
        <f>IF(ISBLANK($J$2257),"",IF(ISBLANK($L$2257),"",IF(Jun!$E28&gt;=$J$2257,IF(Jun!$E28&lt;=$L$2257,IF(ISBLANK(Jun!R28),"",Jun!R28),""),"")))</f>
        <v/>
      </c>
      <c r="F1840" s="307" t="str">
        <f>IF(ISBLANK($J$2257),"",IF(ISBLANK($L$2257),"",IF(Jun!$E28&gt;=$J$2257,IF(Jun!$E28&lt;=$L$2257,IF(ISBLANK(Jun!S28),"",Jun!S28),""),"")))</f>
        <v/>
      </c>
      <c r="G1840" s="308" t="str">
        <f t="shared" si="116"/>
        <v/>
      </c>
      <c r="H1840" s="309" t="str">
        <f t="shared" si="117"/>
        <v/>
      </c>
      <c r="I1840" s="310" t="str">
        <f>IF(ISBLANK($J$2257),"",IF(ISBLANK($L$2257),"",IF(Jun!$E28&gt;=$J$2257,IF(Jun!$E28&lt;=$L$2257,COUNTIF(Jun!L28:L28,"&gt;=0"),""),"")))</f>
        <v/>
      </c>
      <c r="J1840" s="300"/>
      <c r="K1840" s="300"/>
      <c r="L1840" s="300"/>
      <c r="M1840" s="302"/>
    </row>
    <row r="1841" spans="1:13" ht="9.9499999999999993" hidden="1" customHeight="1" x14ac:dyDescent="0.2">
      <c r="A1841" s="301"/>
      <c r="B1841" s="300"/>
      <c r="C1841" s="305" t="str">
        <f>IF(ISBLANK($J$2257),"",IF(ISBLANK($L$2257),"",IF(Jun!$E29&gt;=$J$2257,IF(Jun!$E29&lt;=$L$2257,IF(ISBLANK(Jun!G29),"",Jun!G29),""),"")))</f>
        <v/>
      </c>
      <c r="D1841" s="305" t="str">
        <f>IF(ISBLANK($J$2257),"",IF(ISBLANK($L$2257),"",IF(Jun!$E29&gt;=$J$2257,IF(Jun!$E29&lt;=$L$2257,IF(ISBLANK(Jun!I29),"",Jun!I29),""),"")))</f>
        <v/>
      </c>
      <c r="E1841" s="305" t="str">
        <f>IF(ISBLANK($J$2257),"",IF(ISBLANK($L$2257),"",IF(Jun!$E29&gt;=$J$2257,IF(Jun!$E29&lt;=$L$2257,IF(ISBLANK(Jun!R29),"",Jun!R29),""),"")))</f>
        <v/>
      </c>
      <c r="F1841" s="307" t="str">
        <f>IF(ISBLANK($J$2257),"",IF(ISBLANK($L$2257),"",IF(Jun!$E29&gt;=$J$2257,IF(Jun!$E29&lt;=$L$2257,IF(ISBLANK(Jun!S29),"",Jun!S29),""),"")))</f>
        <v/>
      </c>
      <c r="G1841" s="308" t="str">
        <f t="shared" si="116"/>
        <v/>
      </c>
      <c r="H1841" s="309" t="str">
        <f t="shared" si="117"/>
        <v/>
      </c>
      <c r="I1841" s="310" t="str">
        <f>IF(ISBLANK($J$2257),"",IF(ISBLANK($L$2257),"",IF(Jun!$E29&gt;=$J$2257,IF(Jun!$E29&lt;=$L$2257,COUNTIF(Jun!L29:L29,"&gt;=0"),""),"")))</f>
        <v/>
      </c>
      <c r="J1841" s="300"/>
      <c r="K1841" s="300"/>
      <c r="L1841" s="300"/>
      <c r="M1841" s="302"/>
    </row>
    <row r="1842" spans="1:13" ht="9.9499999999999993" hidden="1" customHeight="1" x14ac:dyDescent="0.2">
      <c r="A1842" s="301"/>
      <c r="B1842" s="300"/>
      <c r="C1842" s="305" t="str">
        <f>IF(ISBLANK($J$2257),"",IF(ISBLANK($L$2257),"",IF(Jun!$E30&gt;=$J$2257,IF(Jun!$E30&lt;=$L$2257,IF(ISBLANK(Jun!G30),"",Jun!G30),""),"")))</f>
        <v/>
      </c>
      <c r="D1842" s="305" t="str">
        <f>IF(ISBLANK($J$2257),"",IF(ISBLANK($L$2257),"",IF(Jun!$E30&gt;=$J$2257,IF(Jun!$E30&lt;=$L$2257,IF(ISBLANK(Jun!I30),"",Jun!I30),""),"")))</f>
        <v/>
      </c>
      <c r="E1842" s="305" t="str">
        <f>IF(ISBLANK($J$2257),"",IF(ISBLANK($L$2257),"",IF(Jun!$E30&gt;=$J$2257,IF(Jun!$E30&lt;=$L$2257,IF(ISBLANK(Jun!R30),"",Jun!R30),""),"")))</f>
        <v/>
      </c>
      <c r="F1842" s="307" t="str">
        <f>IF(ISBLANK($J$2257),"",IF(ISBLANK($L$2257),"",IF(Jun!$E30&gt;=$J$2257,IF(Jun!$E30&lt;=$L$2257,IF(ISBLANK(Jun!S30),"",Jun!S30),""),"")))</f>
        <v/>
      </c>
      <c r="G1842" s="308" t="str">
        <f t="shared" si="116"/>
        <v/>
      </c>
      <c r="H1842" s="309" t="str">
        <f t="shared" si="117"/>
        <v/>
      </c>
      <c r="I1842" s="310" t="str">
        <f>IF(ISBLANK($J$2257),"",IF(ISBLANK($L$2257),"",IF(Jun!$E30&gt;=$J$2257,IF(Jun!$E30&lt;=$L$2257,COUNTIF(Jun!L30:L30,"&gt;=0"),""),"")))</f>
        <v/>
      </c>
      <c r="J1842" s="300"/>
      <c r="K1842" s="300"/>
      <c r="L1842" s="300"/>
      <c r="M1842" s="302"/>
    </row>
    <row r="1843" spans="1:13" ht="9.9499999999999993" hidden="1" customHeight="1" x14ac:dyDescent="0.2">
      <c r="A1843" s="301"/>
      <c r="B1843" s="300"/>
      <c r="C1843" s="305" t="str">
        <f>IF(ISBLANK($J$2257),"",IF(ISBLANK($L$2257),"",IF(Jun!$E31&gt;=$J$2257,IF(Jun!$E31&lt;=$L$2257,IF(ISBLANK(Jun!G31),"",Jun!G31),""),"")))</f>
        <v/>
      </c>
      <c r="D1843" s="305" t="str">
        <f>IF(ISBLANK($J$2257),"",IF(ISBLANK($L$2257),"",IF(Jun!$E31&gt;=$J$2257,IF(Jun!$E31&lt;=$L$2257,IF(ISBLANK(Jun!I31),"",Jun!I31),""),"")))</f>
        <v/>
      </c>
      <c r="E1843" s="305" t="str">
        <f>IF(ISBLANK($J$2257),"",IF(ISBLANK($L$2257),"",IF(Jun!$E31&gt;=$J$2257,IF(Jun!$E31&lt;=$L$2257,IF(ISBLANK(Jun!R31),"",Jun!R31),""),"")))</f>
        <v/>
      </c>
      <c r="F1843" s="307" t="str">
        <f>IF(ISBLANK($J$2257),"",IF(ISBLANK($L$2257),"",IF(Jun!$E31&gt;=$J$2257,IF(Jun!$E31&lt;=$L$2257,IF(ISBLANK(Jun!S31),"",Jun!S31),""),"")))</f>
        <v/>
      </c>
      <c r="G1843" s="308" t="str">
        <f t="shared" si="116"/>
        <v/>
      </c>
      <c r="H1843" s="309" t="str">
        <f t="shared" si="117"/>
        <v/>
      </c>
      <c r="I1843" s="310" t="str">
        <f>IF(ISBLANK($J$2257),"",IF(ISBLANK($L$2257),"",IF(Jun!$E31&gt;=$J$2257,IF(Jun!$E31&lt;=$L$2257,COUNTIF(Jun!L31:L31,"&gt;=0"),""),"")))</f>
        <v/>
      </c>
      <c r="J1843" s="300"/>
      <c r="K1843" s="300"/>
      <c r="L1843" s="300"/>
      <c r="M1843" s="302"/>
    </row>
    <row r="1844" spans="1:13" ht="9.9499999999999993" hidden="1" customHeight="1" x14ac:dyDescent="0.2">
      <c r="A1844" s="301"/>
      <c r="B1844" s="300"/>
      <c r="C1844" s="305" t="str">
        <f>IF(ISBLANK($J$2257),"",IF(ISBLANK($L$2257),"",IF(Jun!$E32&gt;=$J$2257,IF(Jun!$E32&lt;=$L$2257,IF(ISBLANK(Jun!G32),"",Jun!G32),""),"")))</f>
        <v/>
      </c>
      <c r="D1844" s="305" t="str">
        <f>IF(ISBLANK($J$2257),"",IF(ISBLANK($L$2257),"",IF(Jun!$E32&gt;=$J$2257,IF(Jun!$E32&lt;=$L$2257,IF(ISBLANK(Jun!I32),"",Jun!I32),""),"")))</f>
        <v/>
      </c>
      <c r="E1844" s="305" t="str">
        <f>IF(ISBLANK($J$2257),"",IF(ISBLANK($L$2257),"",IF(Jun!$E32&gt;=$J$2257,IF(Jun!$E32&lt;=$L$2257,IF(ISBLANK(Jun!R32),"",Jun!R32),""),"")))</f>
        <v/>
      </c>
      <c r="F1844" s="307" t="str">
        <f>IF(ISBLANK($J$2257),"",IF(ISBLANK($L$2257),"",IF(Jun!$E32&gt;=$J$2257,IF(Jun!$E32&lt;=$L$2257,IF(ISBLANK(Jun!S32),"",Jun!S32),""),"")))</f>
        <v/>
      </c>
      <c r="G1844" s="308" t="str">
        <f t="shared" si="116"/>
        <v/>
      </c>
      <c r="H1844" s="309" t="str">
        <f t="shared" si="117"/>
        <v/>
      </c>
      <c r="I1844" s="310" t="str">
        <f>IF(ISBLANK($J$2257),"",IF(ISBLANK($L$2257),"",IF(Jun!$E32&gt;=$J$2257,IF(Jun!$E32&lt;=$L$2257,COUNTIF(Jun!L32:L32,"&gt;=0"),""),"")))</f>
        <v/>
      </c>
      <c r="J1844" s="300"/>
      <c r="K1844" s="300"/>
      <c r="L1844" s="300"/>
      <c r="M1844" s="302"/>
    </row>
    <row r="1845" spans="1:13" ht="9.9499999999999993" hidden="1" customHeight="1" x14ac:dyDescent="0.2">
      <c r="A1845" s="301"/>
      <c r="B1845" s="300"/>
      <c r="C1845" s="305" t="str">
        <f>IF(ISBLANK($J$2257),"",IF(ISBLANK($L$2257),"",IF(Jun!$E33&gt;=$J$2257,IF(Jun!$E33&lt;=$L$2257,IF(ISBLANK(Jun!G33),"",Jun!G33),""),"")))</f>
        <v/>
      </c>
      <c r="D1845" s="305" t="str">
        <f>IF(ISBLANK($J$2257),"",IF(ISBLANK($L$2257),"",IF(Jun!$E33&gt;=$J$2257,IF(Jun!$E33&lt;=$L$2257,IF(ISBLANK(Jun!I33),"",Jun!I33),""),"")))</f>
        <v/>
      </c>
      <c r="E1845" s="305" t="str">
        <f>IF(ISBLANK($J$2257),"",IF(ISBLANK($L$2257),"",IF(Jun!$E33&gt;=$J$2257,IF(Jun!$E33&lt;=$L$2257,IF(ISBLANK(Jun!R33),"",Jun!R33),""),"")))</f>
        <v/>
      </c>
      <c r="F1845" s="307" t="str">
        <f>IF(ISBLANK($J$2257),"",IF(ISBLANK($L$2257),"",IF(Jun!$E33&gt;=$J$2257,IF(Jun!$E33&lt;=$L$2257,IF(ISBLANK(Jun!S33),"",Jun!S33),""),"")))</f>
        <v/>
      </c>
      <c r="G1845" s="308" t="str">
        <f t="shared" si="116"/>
        <v/>
      </c>
      <c r="H1845" s="309" t="str">
        <f t="shared" si="117"/>
        <v/>
      </c>
      <c r="I1845" s="310" t="str">
        <f>IF(ISBLANK($J$2257),"",IF(ISBLANK($L$2257),"",IF(Jun!$E33&gt;=$J$2257,IF(Jun!$E33&lt;=$L$2257,COUNTIF(Jun!L33:L33,"&gt;=0"),""),"")))</f>
        <v/>
      </c>
      <c r="J1845" s="300"/>
      <c r="K1845" s="300"/>
      <c r="L1845" s="300"/>
      <c r="M1845" s="302"/>
    </row>
    <row r="1846" spans="1:13" ht="9.9499999999999993" hidden="1" customHeight="1" x14ac:dyDescent="0.2">
      <c r="A1846" s="301"/>
      <c r="B1846" s="300"/>
      <c r="C1846" s="305" t="str">
        <f>IF(ISBLANK($J$2257),"",IF(ISBLANK($L$2257),"",IF(Jun!$E34&gt;=$J$2257,IF(Jun!$E34&lt;=$L$2257,IF(ISBLANK(Jun!G34),"",Jun!G34),""),"")))</f>
        <v/>
      </c>
      <c r="D1846" s="305" t="str">
        <f>IF(ISBLANK($J$2257),"",IF(ISBLANK($L$2257),"",IF(Jun!$E34&gt;=$J$2257,IF(Jun!$E34&lt;=$L$2257,IF(ISBLANK(Jun!I34),"",Jun!I34),""),"")))</f>
        <v/>
      </c>
      <c r="E1846" s="305" t="str">
        <f>IF(ISBLANK($J$2257),"",IF(ISBLANK($L$2257),"",IF(Jun!$E34&gt;=$J$2257,IF(Jun!$E34&lt;=$L$2257,IF(ISBLANK(Jun!R34),"",Jun!R34),""),"")))</f>
        <v/>
      </c>
      <c r="F1846" s="307" t="str">
        <f>IF(ISBLANK($J$2257),"",IF(ISBLANK($L$2257),"",IF(Jun!$E34&gt;=$J$2257,IF(Jun!$E34&lt;=$L$2257,IF(ISBLANK(Jun!S34),"",Jun!S34),""),"")))</f>
        <v/>
      </c>
      <c r="G1846" s="308" t="str">
        <f t="shared" si="116"/>
        <v/>
      </c>
      <c r="H1846" s="309" t="str">
        <f t="shared" si="117"/>
        <v/>
      </c>
      <c r="I1846" s="310" t="str">
        <f>IF(ISBLANK($J$2257),"",IF(ISBLANK($L$2257),"",IF(Jun!$E34&gt;=$J$2257,IF(Jun!$E34&lt;=$L$2257,COUNTIF(Jun!L34:L34,"&gt;=0"),""),"")))</f>
        <v/>
      </c>
      <c r="J1846" s="300"/>
      <c r="K1846" s="300"/>
      <c r="L1846" s="300"/>
      <c r="M1846" s="302"/>
    </row>
    <row r="1847" spans="1:13" ht="9.9499999999999993" hidden="1" customHeight="1" x14ac:dyDescent="0.2">
      <c r="A1847" s="301"/>
      <c r="B1847" s="300"/>
      <c r="C1847" s="305" t="str">
        <f>IF(ISBLANK($J$2257),"",IF(ISBLANK($L$2257),"",IF(Jun!$E35&gt;=$J$2257,IF(Jun!$E35&lt;=$L$2257,IF(ISBLANK(Jun!G35),"",Jun!G35),""),"")))</f>
        <v/>
      </c>
      <c r="D1847" s="305" t="str">
        <f>IF(ISBLANK($J$2257),"",IF(ISBLANK($L$2257),"",IF(Jun!$E35&gt;=$J$2257,IF(Jun!$E35&lt;=$L$2257,IF(ISBLANK(Jun!I35),"",Jun!I35),""),"")))</f>
        <v/>
      </c>
      <c r="E1847" s="305" t="str">
        <f>IF(ISBLANK($J$2257),"",IF(ISBLANK($L$2257),"",IF(Jun!$E35&gt;=$J$2257,IF(Jun!$E35&lt;=$L$2257,IF(ISBLANK(Jun!R35),"",Jun!R35),""),"")))</f>
        <v/>
      </c>
      <c r="F1847" s="307" t="str">
        <f>IF(ISBLANK($J$2257),"",IF(ISBLANK($L$2257),"",IF(Jun!$E35&gt;=$J$2257,IF(Jun!$E35&lt;=$L$2257,IF(ISBLANK(Jun!S35),"",Jun!S35),""),"")))</f>
        <v/>
      </c>
      <c r="G1847" s="308" t="str">
        <f t="shared" si="116"/>
        <v/>
      </c>
      <c r="H1847" s="309" t="str">
        <f t="shared" si="117"/>
        <v/>
      </c>
      <c r="I1847" s="310" t="str">
        <f>IF(ISBLANK($J$2257),"",IF(ISBLANK($L$2257),"",IF(Jun!$E35&gt;=$J$2257,IF(Jun!$E35&lt;=$L$2257,COUNTIF(Jun!L35:L35,"&gt;=0"),""),"")))</f>
        <v/>
      </c>
      <c r="J1847" s="300"/>
      <c r="K1847" s="300"/>
      <c r="L1847" s="300"/>
      <c r="M1847" s="302"/>
    </row>
    <row r="1848" spans="1:13" ht="9.9499999999999993" hidden="1" customHeight="1" x14ac:dyDescent="0.2">
      <c r="A1848" s="301"/>
      <c r="B1848" s="300"/>
      <c r="C1848" s="305" t="str">
        <f>IF(ISBLANK($J$2257),"",IF(ISBLANK($L$2257),"",IF(Jun!$E36&gt;=$J$2257,IF(Jun!$E36&lt;=$L$2257,IF(ISBLANK(Jun!G36),"",Jun!G36),""),"")))</f>
        <v/>
      </c>
      <c r="D1848" s="305" t="str">
        <f>IF(ISBLANK($J$2257),"",IF(ISBLANK($L$2257),"",IF(Jun!$E36&gt;=$J$2257,IF(Jun!$E36&lt;=$L$2257,IF(ISBLANK(Jun!I36),"",Jun!I36),""),"")))</f>
        <v/>
      </c>
      <c r="E1848" s="305" t="str">
        <f>IF(ISBLANK($J$2257),"",IF(ISBLANK($L$2257),"",IF(Jun!$E36&gt;=$J$2257,IF(Jun!$E36&lt;=$L$2257,IF(ISBLANK(Jun!R36),"",Jun!R36),""),"")))</f>
        <v/>
      </c>
      <c r="F1848" s="307" t="str">
        <f>IF(ISBLANK($J$2257),"",IF(ISBLANK($L$2257),"",IF(Jun!$E36&gt;=$J$2257,IF(Jun!$E36&lt;=$L$2257,IF(ISBLANK(Jun!S36),"",Jun!S36),""),"")))</f>
        <v/>
      </c>
      <c r="G1848" s="308" t="str">
        <f t="shared" si="116"/>
        <v/>
      </c>
      <c r="H1848" s="309" t="str">
        <f t="shared" si="117"/>
        <v/>
      </c>
      <c r="I1848" s="310" t="str">
        <f>IF(ISBLANK($J$2257),"",IF(ISBLANK($L$2257),"",IF(Jun!$E36&gt;=$J$2257,IF(Jun!$E36&lt;=$L$2257,COUNTIF(Jun!L36:L36,"&gt;=0"),""),"")))</f>
        <v/>
      </c>
      <c r="J1848" s="300"/>
      <c r="K1848" s="300"/>
      <c r="L1848" s="300"/>
      <c r="M1848" s="302"/>
    </row>
    <row r="1849" spans="1:13" ht="9.9499999999999993" hidden="1" customHeight="1" x14ac:dyDescent="0.2">
      <c r="A1849" s="301"/>
      <c r="B1849" s="300"/>
      <c r="C1849" s="305" t="str">
        <f>IF(ISBLANK($J$2257),"",IF(ISBLANK($L$2257),"",IF(Jun!$E37&gt;=$J$2257,IF(Jun!$E37&lt;=$L$2257,IF(ISBLANK(Jun!G37),"",Jun!G37),""),"")))</f>
        <v/>
      </c>
      <c r="D1849" s="305" t="str">
        <f>IF(ISBLANK($J$2257),"",IF(ISBLANK($L$2257),"",IF(Jun!$E37&gt;=$J$2257,IF(Jun!$E37&lt;=$L$2257,IF(ISBLANK(Jun!I37),"",Jun!I37),""),"")))</f>
        <v/>
      </c>
      <c r="E1849" s="305" t="str">
        <f>IF(ISBLANK($J$2257),"",IF(ISBLANK($L$2257),"",IF(Jun!$E37&gt;=$J$2257,IF(Jun!$E37&lt;=$L$2257,IF(ISBLANK(Jun!R37),"",Jun!R37),""),"")))</f>
        <v/>
      </c>
      <c r="F1849" s="307" t="str">
        <f>IF(ISBLANK($J$2257),"",IF(ISBLANK($L$2257),"",IF(Jun!$E37&gt;=$J$2257,IF(Jun!$E37&lt;=$L$2257,IF(ISBLANK(Jun!S37),"",Jun!S37),""),"")))</f>
        <v/>
      </c>
      <c r="G1849" s="308" t="str">
        <f t="shared" si="116"/>
        <v/>
      </c>
      <c r="H1849" s="309" t="str">
        <f t="shared" si="117"/>
        <v/>
      </c>
      <c r="I1849" s="310" t="str">
        <f>IF(ISBLANK($J$2257),"",IF(ISBLANK($L$2257),"",IF(Jun!$E37&gt;=$J$2257,IF(Jun!$E37&lt;=$L$2257,COUNTIF(Jun!L37:L37,"&gt;=0"),""),"")))</f>
        <v/>
      </c>
      <c r="J1849" s="300"/>
      <c r="K1849" s="300"/>
      <c r="L1849" s="300"/>
      <c r="M1849" s="302"/>
    </row>
    <row r="1850" spans="1:13" ht="9.9499999999999993" hidden="1" customHeight="1" x14ac:dyDescent="0.2">
      <c r="A1850" s="301"/>
      <c r="B1850" s="300"/>
      <c r="C1850" s="305" t="str">
        <f>IF(ISBLANK($J$2257),"",IF(ISBLANK($L$2257),"",IF(Jun!$E38&gt;=$J$2257,IF(Jun!$E38&lt;=$L$2257,IF(ISBLANK(Jun!G38),"",Jun!G38),""),"")))</f>
        <v/>
      </c>
      <c r="D1850" s="305" t="str">
        <f>IF(ISBLANK($J$2257),"",IF(ISBLANK($L$2257),"",IF(Jun!$E38&gt;=$J$2257,IF(Jun!$E38&lt;=$L$2257,IF(ISBLANK(Jun!I38),"",Jun!I38),""),"")))</f>
        <v/>
      </c>
      <c r="E1850" s="305" t="str">
        <f>IF(ISBLANK($J$2257),"",IF(ISBLANK($L$2257),"",IF(Jun!$E38&gt;=$J$2257,IF(Jun!$E38&lt;=$L$2257,IF(ISBLANK(Jun!R38),"",Jun!R38),""),"")))</f>
        <v/>
      </c>
      <c r="F1850" s="307" t="str">
        <f>IF(ISBLANK($J$2257),"",IF(ISBLANK($L$2257),"",IF(Jun!$E38&gt;=$J$2257,IF(Jun!$E38&lt;=$L$2257,IF(ISBLANK(Jun!S38),"",Jun!S38),""),"")))</f>
        <v/>
      </c>
      <c r="G1850" s="308" t="str">
        <f t="shared" si="116"/>
        <v/>
      </c>
      <c r="H1850" s="309" t="str">
        <f t="shared" si="117"/>
        <v/>
      </c>
      <c r="I1850" s="310" t="str">
        <f>IF(ISBLANK($J$2257),"",IF(ISBLANK($L$2257),"",IF(Jun!$E38&gt;=$J$2257,IF(Jun!$E38&lt;=$L$2257,COUNTIF(Jun!L38:L38,"&gt;=0"),""),"")))</f>
        <v/>
      </c>
      <c r="J1850" s="300"/>
      <c r="K1850" s="300"/>
      <c r="L1850" s="300"/>
      <c r="M1850" s="302"/>
    </row>
    <row r="1851" spans="1:13" ht="9.9499999999999993" hidden="1" customHeight="1" x14ac:dyDescent="0.2">
      <c r="A1851" s="301"/>
      <c r="B1851" s="300"/>
      <c r="C1851" s="305" t="str">
        <f>IF(ISBLANK($J$2257),"",IF(ISBLANK($L$2257),"",IF(Jun!$E39&gt;=$J$2257,IF(Jun!$E39&lt;=$L$2257,IF(ISBLANK(Jun!G39),"",Jun!G39),""),"")))</f>
        <v/>
      </c>
      <c r="D1851" s="305" t="str">
        <f>IF(ISBLANK($J$2257),"",IF(ISBLANK($L$2257),"",IF(Jun!$E39&gt;=$J$2257,IF(Jun!$E39&lt;=$L$2257,IF(ISBLANK(Jun!I39),"",Jun!I39),""),"")))</f>
        <v/>
      </c>
      <c r="E1851" s="305" t="str">
        <f>IF(ISBLANK($J$2257),"",IF(ISBLANK($L$2257),"",IF(Jun!$E39&gt;=$J$2257,IF(Jun!$E39&lt;=$L$2257,IF(ISBLANK(Jun!R39),"",Jun!R39),""),"")))</f>
        <v/>
      </c>
      <c r="F1851" s="307" t="str">
        <f>IF(ISBLANK($J$2257),"",IF(ISBLANK($L$2257),"",IF(Jun!$E39&gt;=$J$2257,IF(Jun!$E39&lt;=$L$2257,IF(ISBLANK(Jun!S39),"",Jun!S39),""),"")))</f>
        <v/>
      </c>
      <c r="G1851" s="308" t="str">
        <f t="shared" si="116"/>
        <v/>
      </c>
      <c r="H1851" s="309" t="str">
        <f t="shared" si="117"/>
        <v/>
      </c>
      <c r="I1851" s="310" t="str">
        <f>IF(ISBLANK($J$2257),"",IF(ISBLANK($L$2257),"",IF(Jun!$E39&gt;=$J$2257,IF(Jun!$E39&lt;=$L$2257,COUNTIF(Jun!L39:L39,"&gt;=0"),""),"")))</f>
        <v/>
      </c>
      <c r="J1851" s="300"/>
      <c r="K1851" s="300"/>
      <c r="L1851" s="300"/>
      <c r="M1851" s="302"/>
    </row>
    <row r="1852" spans="1:13" ht="9.9499999999999993" hidden="1" customHeight="1" x14ac:dyDescent="0.2">
      <c r="A1852" s="301"/>
      <c r="B1852" s="300" t="s">
        <v>346</v>
      </c>
      <c r="C1852" s="305" t="str">
        <f>IF(ISBLANK($J$2257),"",IF(ISBLANK($L$2257),"",IF(Jun!$E43&gt;=$J$2257,IF(Jun!$E43&lt;=$L$2257,IF(ISBLANK(Jun!G43),"",Jun!G43),""),"")))</f>
        <v/>
      </c>
      <c r="D1852" s="305"/>
      <c r="E1852" s="305" t="str">
        <f>IF(ISBLANK($J$2257),"",IF(ISBLANK($L$2257),"",IF(Jun!$E43&gt;=$J$2257,IF(Jun!$E43&lt;=$L$2257,IF(ISBLANK(Jun!R43),"",Jun!R43),""),"")))</f>
        <v/>
      </c>
      <c r="F1852" s="307" t="str">
        <f>IF(ISBLANK($J$2257),"",IF(ISBLANK($L$2257),"",IF(Jun!$E43&gt;=$J$2257,IF(Jun!$E43&lt;=$L$2257,IF(ISBLANK(Jun!S43),"",Jun!S43),""),"")))</f>
        <v/>
      </c>
      <c r="G1852" s="308" t="str">
        <f>IF(ISNUMBER(F1852),IF(F1852=0,"",IF(E1852=0,"",F1852/E1852)),"")</f>
        <v/>
      </c>
      <c r="H1852" s="309" t="str">
        <f>IF(ISNUMBER(G1852),IF(G1852=0,"",IF(F1852=0,"",E1852/F1852/24)),"")</f>
        <v/>
      </c>
      <c r="I1852" s="310" t="str">
        <f>IF(ISBLANK($J$2257),"",IF(ISBLANK($L$2257),"",IF(Jun!$E43&gt;=$J$2257,IF(Jun!$E43&lt;=$L$2257,COUNTIF(Jun!L43:L43,"&gt;=0"),""),"")))</f>
        <v/>
      </c>
      <c r="J1852" s="300"/>
      <c r="K1852" s="300"/>
      <c r="L1852" s="300"/>
      <c r="M1852" s="302"/>
    </row>
    <row r="1853" spans="1:13" ht="9.9499999999999993" hidden="1" customHeight="1" x14ac:dyDescent="0.2">
      <c r="A1853" s="301"/>
      <c r="B1853" s="300"/>
      <c r="C1853" s="305" t="str">
        <f>IF(ISBLANK($J$2257),"",IF(ISBLANK($L$2257),"",IF(Jun!$E44&gt;=$J$2257,IF(Jun!$E44&lt;=$L$2257,IF(ISBLANK(Jun!G44),"",Jun!G44),""),"")))</f>
        <v/>
      </c>
      <c r="D1853" s="305"/>
      <c r="E1853" s="305" t="str">
        <f>IF(ISBLANK($J$2257),"",IF(ISBLANK($L$2257),"",IF(Jun!$E44&gt;=$J$2257,IF(Jun!$E44&lt;=$L$2257,IF(ISBLANK(Jun!R44),"",Jun!R44),""),"")))</f>
        <v/>
      </c>
      <c r="F1853" s="307" t="str">
        <f>IF(ISBLANK($J$2257),"",IF(ISBLANK($L$2257),"",IF(Jun!$E44&gt;=$J$2257,IF(Jun!$E44&lt;=$L$2257,IF(ISBLANK(Jun!S44),"",Jun!S44),""),"")))</f>
        <v/>
      </c>
      <c r="G1853" s="308" t="str">
        <f t="shared" ref="G1853:G1882" si="118">IF(ISNUMBER(F1853),IF(F1853=0,"",IF(E1853=0,"",F1853/E1853)),"")</f>
        <v/>
      </c>
      <c r="H1853" s="309" t="str">
        <f t="shared" ref="H1853:H1882" si="119">IF(ISNUMBER(G1853),IF(G1853=0,"",IF(F1853=0,"",E1853/F1853/24)),"")</f>
        <v/>
      </c>
      <c r="I1853" s="310" t="str">
        <f>IF(ISBLANK($J$2257),"",IF(ISBLANK($L$2257),"",IF(Jun!$E44&gt;=$J$2257,IF(Jun!$E44&lt;=$L$2257,COUNTIF(Jun!L44:L44,"&gt;=0"),""),"")))</f>
        <v/>
      </c>
      <c r="J1853" s="300"/>
      <c r="K1853" s="300"/>
      <c r="L1853" s="300"/>
      <c r="M1853" s="302"/>
    </row>
    <row r="1854" spans="1:13" ht="9.9499999999999993" hidden="1" customHeight="1" x14ac:dyDescent="0.2">
      <c r="A1854" s="301"/>
      <c r="B1854" s="300"/>
      <c r="C1854" s="305" t="str">
        <f>IF(ISBLANK($J$2257),"",IF(ISBLANK($L$2257),"",IF(Jun!$E45&gt;=$J$2257,IF(Jun!$E45&lt;=$L$2257,IF(ISBLANK(Jun!G45),"",Jun!G45),""),"")))</f>
        <v/>
      </c>
      <c r="D1854" s="305"/>
      <c r="E1854" s="305" t="str">
        <f>IF(ISBLANK($J$2257),"",IF(ISBLANK($L$2257),"",IF(Jun!$E45&gt;=$J$2257,IF(Jun!$E45&lt;=$L$2257,IF(ISBLANK(Jun!R45),"",Jun!R45),""),"")))</f>
        <v/>
      </c>
      <c r="F1854" s="307" t="str">
        <f>IF(ISBLANK($J$2257),"",IF(ISBLANK($L$2257),"",IF(Jun!$E45&gt;=$J$2257,IF(Jun!$E45&lt;=$L$2257,IF(ISBLANK(Jun!S45),"",Jun!S45),""),"")))</f>
        <v/>
      </c>
      <c r="G1854" s="308" t="str">
        <f t="shared" si="118"/>
        <v/>
      </c>
      <c r="H1854" s="309" t="str">
        <f t="shared" si="119"/>
        <v/>
      </c>
      <c r="I1854" s="310" t="str">
        <f>IF(ISBLANK($J$2257),"",IF(ISBLANK($L$2257),"",IF(Jun!$E45&gt;=$J$2257,IF(Jun!$E45&lt;=$L$2257,COUNTIF(Jun!L45:L45,"&gt;=0"),""),"")))</f>
        <v/>
      </c>
      <c r="J1854" s="300"/>
      <c r="K1854" s="300"/>
      <c r="L1854" s="300"/>
      <c r="M1854" s="302"/>
    </row>
    <row r="1855" spans="1:13" ht="9.9499999999999993" hidden="1" customHeight="1" x14ac:dyDescent="0.2">
      <c r="A1855" s="301"/>
      <c r="B1855" s="300"/>
      <c r="C1855" s="305" t="str">
        <f>IF(ISBLANK($J$2257),"",IF(ISBLANK($L$2257),"",IF(Jun!$E46&gt;=$J$2257,IF(Jun!$E46&lt;=$L$2257,IF(ISBLANK(Jun!G46),"",Jun!G46),""),"")))</f>
        <v/>
      </c>
      <c r="D1855" s="305"/>
      <c r="E1855" s="305" t="str">
        <f>IF(ISBLANK($J$2257),"",IF(ISBLANK($L$2257),"",IF(Jun!$E46&gt;=$J$2257,IF(Jun!$E46&lt;=$L$2257,IF(ISBLANK(Jun!R46),"",Jun!R46),""),"")))</f>
        <v/>
      </c>
      <c r="F1855" s="307" t="str">
        <f>IF(ISBLANK($J$2257),"",IF(ISBLANK($L$2257),"",IF(Jun!$E46&gt;=$J$2257,IF(Jun!$E46&lt;=$L$2257,IF(ISBLANK(Jun!S46),"",Jun!S46),""),"")))</f>
        <v/>
      </c>
      <c r="G1855" s="308" t="str">
        <f t="shared" si="118"/>
        <v/>
      </c>
      <c r="H1855" s="309" t="str">
        <f t="shared" si="119"/>
        <v/>
      </c>
      <c r="I1855" s="310" t="str">
        <f>IF(ISBLANK($J$2257),"",IF(ISBLANK($L$2257),"",IF(Jun!$E46&gt;=$J$2257,IF(Jun!$E46&lt;=$L$2257,COUNTIF(Jun!L46:L46,"&gt;=0"),""),"")))</f>
        <v/>
      </c>
      <c r="J1855" s="300"/>
      <c r="K1855" s="300"/>
      <c r="L1855" s="300"/>
      <c r="M1855" s="302"/>
    </row>
    <row r="1856" spans="1:13" ht="9.9499999999999993" hidden="1" customHeight="1" x14ac:dyDescent="0.2">
      <c r="A1856" s="301"/>
      <c r="B1856" s="300"/>
      <c r="C1856" s="305" t="str">
        <f>IF(ISBLANK($J$2257),"",IF(ISBLANK($L$2257),"",IF(Jun!$E47&gt;=$J$2257,IF(Jun!$E47&lt;=$L$2257,IF(ISBLANK(Jun!G47),"",Jun!G47),""),"")))</f>
        <v/>
      </c>
      <c r="D1856" s="305"/>
      <c r="E1856" s="305" t="str">
        <f>IF(ISBLANK($J$2257),"",IF(ISBLANK($L$2257),"",IF(Jun!$E47&gt;=$J$2257,IF(Jun!$E47&lt;=$L$2257,IF(ISBLANK(Jun!R47),"",Jun!R47),""),"")))</f>
        <v/>
      </c>
      <c r="F1856" s="307" t="str">
        <f>IF(ISBLANK($J$2257),"",IF(ISBLANK($L$2257),"",IF(Jun!$E47&gt;=$J$2257,IF(Jun!$E47&lt;=$L$2257,IF(ISBLANK(Jun!S47),"",Jun!S47),""),"")))</f>
        <v/>
      </c>
      <c r="G1856" s="308" t="str">
        <f t="shared" si="118"/>
        <v/>
      </c>
      <c r="H1856" s="309" t="str">
        <f t="shared" si="119"/>
        <v/>
      </c>
      <c r="I1856" s="310" t="str">
        <f>IF(ISBLANK($J$2257),"",IF(ISBLANK($L$2257),"",IF(Jun!$E47&gt;=$J$2257,IF(Jun!$E47&lt;=$L$2257,COUNTIF(Jun!L47:L47,"&gt;=0"),""),"")))</f>
        <v/>
      </c>
      <c r="J1856" s="300"/>
      <c r="K1856" s="300"/>
      <c r="L1856" s="300"/>
      <c r="M1856" s="302"/>
    </row>
    <row r="1857" spans="1:13" ht="9.9499999999999993" hidden="1" customHeight="1" x14ac:dyDescent="0.2">
      <c r="A1857" s="301"/>
      <c r="B1857" s="300"/>
      <c r="C1857" s="305" t="str">
        <f>IF(ISBLANK($J$2257),"",IF(ISBLANK($L$2257),"",IF(Jun!$E48&gt;=$J$2257,IF(Jun!$E48&lt;=$L$2257,IF(ISBLANK(Jun!G48),"",Jun!G48),""),"")))</f>
        <v/>
      </c>
      <c r="D1857" s="305"/>
      <c r="E1857" s="305" t="str">
        <f>IF(ISBLANK($J$2257),"",IF(ISBLANK($L$2257),"",IF(Jun!$E48&gt;=$J$2257,IF(Jun!$E48&lt;=$L$2257,IF(ISBLANK(Jun!R48),"",Jun!R48),""),"")))</f>
        <v/>
      </c>
      <c r="F1857" s="307" t="str">
        <f>IF(ISBLANK($J$2257),"",IF(ISBLANK($L$2257),"",IF(Jun!$E48&gt;=$J$2257,IF(Jun!$E48&lt;=$L$2257,IF(ISBLANK(Jun!S48),"",Jun!S48),""),"")))</f>
        <v/>
      </c>
      <c r="G1857" s="308" t="str">
        <f t="shared" si="118"/>
        <v/>
      </c>
      <c r="H1857" s="309" t="str">
        <f t="shared" si="119"/>
        <v/>
      </c>
      <c r="I1857" s="310" t="str">
        <f>IF(ISBLANK($J$2257),"",IF(ISBLANK($L$2257),"",IF(Jun!$E48&gt;=$J$2257,IF(Jun!$E48&lt;=$L$2257,COUNTIF(Jun!L48:L48,"&gt;=0"),""),"")))</f>
        <v/>
      </c>
      <c r="J1857" s="300"/>
      <c r="K1857" s="300"/>
      <c r="L1857" s="300"/>
      <c r="M1857" s="302"/>
    </row>
    <row r="1858" spans="1:13" ht="9.9499999999999993" hidden="1" customHeight="1" x14ac:dyDescent="0.2">
      <c r="A1858" s="301"/>
      <c r="B1858" s="300"/>
      <c r="C1858" s="305" t="str">
        <f>IF(ISBLANK($J$2257),"",IF(ISBLANK($L$2257),"",IF(Jun!$E49&gt;=$J$2257,IF(Jun!$E49&lt;=$L$2257,IF(ISBLANK(Jun!G49),"",Jun!G49),""),"")))</f>
        <v/>
      </c>
      <c r="D1858" s="305"/>
      <c r="E1858" s="305" t="str">
        <f>IF(ISBLANK($J$2257),"",IF(ISBLANK($L$2257),"",IF(Jun!$E49&gt;=$J$2257,IF(Jun!$E49&lt;=$L$2257,IF(ISBLANK(Jun!R49),"",Jun!R49),""),"")))</f>
        <v/>
      </c>
      <c r="F1858" s="307" t="str">
        <f>IF(ISBLANK($J$2257),"",IF(ISBLANK($L$2257),"",IF(Jun!$E49&gt;=$J$2257,IF(Jun!$E49&lt;=$L$2257,IF(ISBLANK(Jun!S49),"",Jun!S49),""),"")))</f>
        <v/>
      </c>
      <c r="G1858" s="308" t="str">
        <f t="shared" si="118"/>
        <v/>
      </c>
      <c r="H1858" s="309" t="str">
        <f t="shared" si="119"/>
        <v/>
      </c>
      <c r="I1858" s="310" t="str">
        <f>IF(ISBLANK($J$2257),"",IF(ISBLANK($L$2257),"",IF(Jun!$E49&gt;=$J$2257,IF(Jun!$E49&lt;=$L$2257,COUNTIF(Jun!L49:L49,"&gt;=0"),""),"")))</f>
        <v/>
      </c>
      <c r="J1858" s="300"/>
      <c r="K1858" s="300"/>
      <c r="L1858" s="300"/>
      <c r="M1858" s="302"/>
    </row>
    <row r="1859" spans="1:13" ht="9.9499999999999993" hidden="1" customHeight="1" x14ac:dyDescent="0.2">
      <c r="A1859" s="301"/>
      <c r="B1859" s="300"/>
      <c r="C1859" s="305" t="str">
        <f>IF(ISBLANK($J$2257),"",IF(ISBLANK($L$2257),"",IF(Jun!$E50&gt;=$J$2257,IF(Jun!$E50&lt;=$L$2257,IF(ISBLANK(Jun!G50),"",Jun!G50),""),"")))</f>
        <v/>
      </c>
      <c r="D1859" s="305"/>
      <c r="E1859" s="305" t="str">
        <f>IF(ISBLANK($J$2257),"",IF(ISBLANK($L$2257),"",IF(Jun!$E50&gt;=$J$2257,IF(Jun!$E50&lt;=$L$2257,IF(ISBLANK(Jun!R50),"",Jun!R50),""),"")))</f>
        <v/>
      </c>
      <c r="F1859" s="307" t="str">
        <f>IF(ISBLANK($J$2257),"",IF(ISBLANK($L$2257),"",IF(Jun!$E50&gt;=$J$2257,IF(Jun!$E50&lt;=$L$2257,IF(ISBLANK(Jun!S50),"",Jun!S50),""),"")))</f>
        <v/>
      </c>
      <c r="G1859" s="308" t="str">
        <f t="shared" si="118"/>
        <v/>
      </c>
      <c r="H1859" s="309" t="str">
        <f t="shared" si="119"/>
        <v/>
      </c>
      <c r="I1859" s="310" t="str">
        <f>IF(ISBLANK($J$2257),"",IF(ISBLANK($L$2257),"",IF(Jun!$E50&gt;=$J$2257,IF(Jun!$E50&lt;=$L$2257,COUNTIF(Jun!L50:L50,"&gt;=0"),""),"")))</f>
        <v/>
      </c>
      <c r="J1859" s="300"/>
      <c r="K1859" s="300"/>
      <c r="L1859" s="300"/>
      <c r="M1859" s="302"/>
    </row>
    <row r="1860" spans="1:13" ht="9.9499999999999993" hidden="1" customHeight="1" x14ac:dyDescent="0.2">
      <c r="A1860" s="301"/>
      <c r="B1860" s="300"/>
      <c r="C1860" s="305" t="str">
        <f>IF(ISBLANK($J$2257),"",IF(ISBLANK($L$2257),"",IF(Jun!$E51&gt;=$J$2257,IF(Jun!$E51&lt;=$L$2257,IF(ISBLANK(Jun!G51),"",Jun!G51),""),"")))</f>
        <v/>
      </c>
      <c r="D1860" s="305"/>
      <c r="E1860" s="305" t="str">
        <f>IF(ISBLANK($J$2257),"",IF(ISBLANK($L$2257),"",IF(Jun!$E51&gt;=$J$2257,IF(Jun!$E51&lt;=$L$2257,IF(ISBLANK(Jun!R51),"",Jun!R51),""),"")))</f>
        <v/>
      </c>
      <c r="F1860" s="307" t="str">
        <f>IF(ISBLANK($J$2257),"",IF(ISBLANK($L$2257),"",IF(Jun!$E51&gt;=$J$2257,IF(Jun!$E51&lt;=$L$2257,IF(ISBLANK(Jun!S51),"",Jun!S51),""),"")))</f>
        <v/>
      </c>
      <c r="G1860" s="308" t="str">
        <f t="shared" si="118"/>
        <v/>
      </c>
      <c r="H1860" s="309" t="str">
        <f t="shared" si="119"/>
        <v/>
      </c>
      <c r="I1860" s="310" t="str">
        <f>IF(ISBLANK($J$2257),"",IF(ISBLANK($L$2257),"",IF(Jun!$E51&gt;=$J$2257,IF(Jun!$E51&lt;=$L$2257,COUNTIF(Jun!L51:L51,"&gt;=0"),""),"")))</f>
        <v/>
      </c>
      <c r="J1860" s="300"/>
      <c r="K1860" s="300"/>
      <c r="L1860" s="300"/>
      <c r="M1860" s="302"/>
    </row>
    <row r="1861" spans="1:13" ht="9.9499999999999993" hidden="1" customHeight="1" x14ac:dyDescent="0.2">
      <c r="A1861" s="301"/>
      <c r="B1861" s="300"/>
      <c r="C1861" s="305" t="str">
        <f>IF(ISBLANK($J$2257),"",IF(ISBLANK($L$2257),"",IF(Jun!$E52&gt;=$J$2257,IF(Jun!$E52&lt;=$L$2257,IF(ISBLANK(Jun!G52),"",Jun!G52),""),"")))</f>
        <v/>
      </c>
      <c r="D1861" s="305"/>
      <c r="E1861" s="305" t="str">
        <f>IF(ISBLANK($J$2257),"",IF(ISBLANK($L$2257),"",IF(Jun!$E52&gt;=$J$2257,IF(Jun!$E52&lt;=$L$2257,IF(ISBLANK(Jun!R52),"",Jun!R52),""),"")))</f>
        <v/>
      </c>
      <c r="F1861" s="307" t="str">
        <f>IF(ISBLANK($J$2257),"",IF(ISBLANK($L$2257),"",IF(Jun!$E52&gt;=$J$2257,IF(Jun!$E52&lt;=$L$2257,IF(ISBLANK(Jun!S52),"",Jun!S52),""),"")))</f>
        <v/>
      </c>
      <c r="G1861" s="308" t="str">
        <f t="shared" si="118"/>
        <v/>
      </c>
      <c r="H1861" s="309" t="str">
        <f t="shared" si="119"/>
        <v/>
      </c>
      <c r="I1861" s="310" t="str">
        <f>IF(ISBLANK($J$2257),"",IF(ISBLANK($L$2257),"",IF(Jun!$E52&gt;=$J$2257,IF(Jun!$E52&lt;=$L$2257,COUNTIF(Jun!L52:L52,"&gt;=0"),""),"")))</f>
        <v/>
      </c>
      <c r="J1861" s="300"/>
      <c r="K1861" s="300"/>
      <c r="L1861" s="300"/>
      <c r="M1861" s="302"/>
    </row>
    <row r="1862" spans="1:13" ht="9.9499999999999993" hidden="1" customHeight="1" x14ac:dyDescent="0.2">
      <c r="A1862" s="301"/>
      <c r="B1862" s="300"/>
      <c r="C1862" s="305" t="str">
        <f>IF(ISBLANK($J$2257),"",IF(ISBLANK($L$2257),"",IF(Jun!$E53&gt;=$J$2257,IF(Jun!$E53&lt;=$L$2257,IF(ISBLANK(Jun!G53),"",Jun!G53),""),"")))</f>
        <v/>
      </c>
      <c r="D1862" s="305"/>
      <c r="E1862" s="305" t="str">
        <f>IF(ISBLANK($J$2257),"",IF(ISBLANK($L$2257),"",IF(Jun!$E53&gt;=$J$2257,IF(Jun!$E53&lt;=$L$2257,IF(ISBLANK(Jun!R53),"",Jun!R53),""),"")))</f>
        <v/>
      </c>
      <c r="F1862" s="307" t="str">
        <f>IF(ISBLANK($J$2257),"",IF(ISBLANK($L$2257),"",IF(Jun!$E53&gt;=$J$2257,IF(Jun!$E53&lt;=$L$2257,IF(ISBLANK(Jun!S53),"",Jun!S53),""),"")))</f>
        <v/>
      </c>
      <c r="G1862" s="308" t="str">
        <f t="shared" si="118"/>
        <v/>
      </c>
      <c r="H1862" s="309" t="str">
        <f t="shared" si="119"/>
        <v/>
      </c>
      <c r="I1862" s="310" t="str">
        <f>IF(ISBLANK($J$2257),"",IF(ISBLANK($L$2257),"",IF(Jun!$E53&gt;=$J$2257,IF(Jun!$E53&lt;=$L$2257,COUNTIF(Jun!L53:L53,"&gt;=0"),""),"")))</f>
        <v/>
      </c>
      <c r="J1862" s="300"/>
      <c r="K1862" s="300"/>
      <c r="L1862" s="300"/>
      <c r="M1862" s="302"/>
    </row>
    <row r="1863" spans="1:13" ht="9.9499999999999993" hidden="1" customHeight="1" x14ac:dyDescent="0.2">
      <c r="A1863" s="301"/>
      <c r="B1863" s="300"/>
      <c r="C1863" s="305" t="str">
        <f>IF(ISBLANK($J$2257),"",IF(ISBLANK($L$2257),"",IF(Jun!$E54&gt;=$J$2257,IF(Jun!$E54&lt;=$L$2257,IF(ISBLANK(Jun!G54),"",Jun!G54),""),"")))</f>
        <v/>
      </c>
      <c r="D1863" s="305"/>
      <c r="E1863" s="305" t="str">
        <f>IF(ISBLANK($J$2257),"",IF(ISBLANK($L$2257),"",IF(Jun!$E54&gt;=$J$2257,IF(Jun!$E54&lt;=$L$2257,IF(ISBLANK(Jun!R54),"",Jun!R54),""),"")))</f>
        <v/>
      </c>
      <c r="F1863" s="307" t="str">
        <f>IF(ISBLANK($J$2257),"",IF(ISBLANK($L$2257),"",IF(Jun!$E54&gt;=$J$2257,IF(Jun!$E54&lt;=$L$2257,IF(ISBLANK(Jun!S54),"",Jun!S54),""),"")))</f>
        <v/>
      </c>
      <c r="G1863" s="308" t="str">
        <f t="shared" si="118"/>
        <v/>
      </c>
      <c r="H1863" s="309" t="str">
        <f t="shared" si="119"/>
        <v/>
      </c>
      <c r="I1863" s="310" t="str">
        <f>IF(ISBLANK($J$2257),"",IF(ISBLANK($L$2257),"",IF(Jun!$E54&gt;=$J$2257,IF(Jun!$E54&lt;=$L$2257,COUNTIF(Jun!L54:L54,"&gt;=0"),""),"")))</f>
        <v/>
      </c>
      <c r="J1863" s="300"/>
      <c r="K1863" s="300"/>
      <c r="L1863" s="300"/>
      <c r="M1863" s="302"/>
    </row>
    <row r="1864" spans="1:13" ht="9.9499999999999993" hidden="1" customHeight="1" x14ac:dyDescent="0.2">
      <c r="A1864" s="301"/>
      <c r="B1864" s="300"/>
      <c r="C1864" s="305" t="str">
        <f>IF(ISBLANK($J$2257),"",IF(ISBLANK($L$2257),"",IF(Jun!$E55&gt;=$J$2257,IF(Jun!$E55&lt;=$L$2257,IF(ISBLANK(Jun!G55),"",Jun!G55),""),"")))</f>
        <v/>
      </c>
      <c r="D1864" s="305"/>
      <c r="E1864" s="305" t="str">
        <f>IF(ISBLANK($J$2257),"",IF(ISBLANK($L$2257),"",IF(Jun!$E55&gt;=$J$2257,IF(Jun!$E55&lt;=$L$2257,IF(ISBLANK(Jun!R55),"",Jun!R55),""),"")))</f>
        <v/>
      </c>
      <c r="F1864" s="307" t="str">
        <f>IF(ISBLANK($J$2257),"",IF(ISBLANK($L$2257),"",IF(Jun!$E55&gt;=$J$2257,IF(Jun!$E55&lt;=$L$2257,IF(ISBLANK(Jun!S55),"",Jun!S55),""),"")))</f>
        <v/>
      </c>
      <c r="G1864" s="308" t="str">
        <f t="shared" si="118"/>
        <v/>
      </c>
      <c r="H1864" s="309" t="str">
        <f t="shared" si="119"/>
        <v/>
      </c>
      <c r="I1864" s="310" t="str">
        <f>IF(ISBLANK($J$2257),"",IF(ISBLANK($L$2257),"",IF(Jun!$E55&gt;=$J$2257,IF(Jun!$E55&lt;=$L$2257,COUNTIF(Jun!L55:L55,"&gt;=0"),""),"")))</f>
        <v/>
      </c>
      <c r="J1864" s="300"/>
      <c r="K1864" s="300"/>
      <c r="L1864" s="300"/>
      <c r="M1864" s="302"/>
    </row>
    <row r="1865" spans="1:13" ht="9.9499999999999993" hidden="1" customHeight="1" x14ac:dyDescent="0.2">
      <c r="A1865" s="301"/>
      <c r="B1865" s="300"/>
      <c r="C1865" s="305" t="str">
        <f>IF(ISBLANK($J$2257),"",IF(ISBLANK($L$2257),"",IF(Jun!$E56&gt;=$J$2257,IF(Jun!$E56&lt;=$L$2257,IF(ISBLANK(Jun!G56),"",Jun!G56),""),"")))</f>
        <v/>
      </c>
      <c r="D1865" s="305"/>
      <c r="E1865" s="305" t="str">
        <f>IF(ISBLANK($J$2257),"",IF(ISBLANK($L$2257),"",IF(Jun!$E56&gt;=$J$2257,IF(Jun!$E56&lt;=$L$2257,IF(ISBLANK(Jun!R56),"",Jun!R56),""),"")))</f>
        <v/>
      </c>
      <c r="F1865" s="307" t="str">
        <f>IF(ISBLANK($J$2257),"",IF(ISBLANK($L$2257),"",IF(Jun!$E56&gt;=$J$2257,IF(Jun!$E56&lt;=$L$2257,IF(ISBLANK(Jun!S56),"",Jun!S56),""),"")))</f>
        <v/>
      </c>
      <c r="G1865" s="308" t="str">
        <f t="shared" si="118"/>
        <v/>
      </c>
      <c r="H1865" s="309" t="str">
        <f t="shared" si="119"/>
        <v/>
      </c>
      <c r="I1865" s="310" t="str">
        <f>IF(ISBLANK($J$2257),"",IF(ISBLANK($L$2257),"",IF(Jun!$E56&gt;=$J$2257,IF(Jun!$E56&lt;=$L$2257,COUNTIF(Jun!L56:L56,"&gt;=0"),""),"")))</f>
        <v/>
      </c>
      <c r="J1865" s="300"/>
      <c r="K1865" s="300"/>
      <c r="L1865" s="300"/>
      <c r="M1865" s="302"/>
    </row>
    <row r="1866" spans="1:13" ht="9.9499999999999993" hidden="1" customHeight="1" x14ac:dyDescent="0.2">
      <c r="A1866" s="301"/>
      <c r="B1866" s="300"/>
      <c r="C1866" s="305" t="str">
        <f>IF(ISBLANK($J$2257),"",IF(ISBLANK($L$2257),"",IF(Jun!$E57&gt;=$J$2257,IF(Jun!$E57&lt;=$L$2257,IF(ISBLANK(Jun!G57),"",Jun!G57),""),"")))</f>
        <v/>
      </c>
      <c r="D1866" s="305"/>
      <c r="E1866" s="305" t="str">
        <f>IF(ISBLANK($J$2257),"",IF(ISBLANK($L$2257),"",IF(Jun!$E57&gt;=$J$2257,IF(Jun!$E57&lt;=$L$2257,IF(ISBLANK(Jun!R57),"",Jun!R57),""),"")))</f>
        <v/>
      </c>
      <c r="F1866" s="307" t="str">
        <f>IF(ISBLANK($J$2257),"",IF(ISBLANK($L$2257),"",IF(Jun!$E57&gt;=$J$2257,IF(Jun!$E57&lt;=$L$2257,IF(ISBLANK(Jun!S57),"",Jun!S57),""),"")))</f>
        <v/>
      </c>
      <c r="G1866" s="308" t="str">
        <f t="shared" si="118"/>
        <v/>
      </c>
      <c r="H1866" s="309" t="str">
        <f t="shared" si="119"/>
        <v/>
      </c>
      <c r="I1866" s="310" t="str">
        <f>IF(ISBLANK($J$2257),"",IF(ISBLANK($L$2257),"",IF(Jun!$E57&gt;=$J$2257,IF(Jun!$E57&lt;=$L$2257,COUNTIF(Jun!L57:L57,"&gt;=0"),""),"")))</f>
        <v/>
      </c>
      <c r="J1866" s="300"/>
      <c r="K1866" s="300"/>
      <c r="L1866" s="300"/>
      <c r="M1866" s="302"/>
    </row>
    <row r="1867" spans="1:13" ht="9.9499999999999993" hidden="1" customHeight="1" x14ac:dyDescent="0.2">
      <c r="A1867" s="301"/>
      <c r="B1867" s="300"/>
      <c r="C1867" s="305" t="str">
        <f>IF(ISBLANK($J$2257),"",IF(ISBLANK($L$2257),"",IF(Jun!$E58&gt;=$J$2257,IF(Jun!$E58&lt;=$L$2257,IF(ISBLANK(Jun!G58),"",Jun!G58),""),"")))</f>
        <v/>
      </c>
      <c r="D1867" s="305"/>
      <c r="E1867" s="305" t="str">
        <f>IF(ISBLANK($J$2257),"",IF(ISBLANK($L$2257),"",IF(Jun!$E58&gt;=$J$2257,IF(Jun!$E58&lt;=$L$2257,IF(ISBLANK(Jun!R58),"",Jun!R58),""),"")))</f>
        <v/>
      </c>
      <c r="F1867" s="307" t="str">
        <f>IF(ISBLANK($J$2257),"",IF(ISBLANK($L$2257),"",IF(Jun!$E58&gt;=$J$2257,IF(Jun!$E58&lt;=$L$2257,IF(ISBLANK(Jun!S58),"",Jun!S58),""),"")))</f>
        <v/>
      </c>
      <c r="G1867" s="308" t="str">
        <f t="shared" si="118"/>
        <v/>
      </c>
      <c r="H1867" s="309" t="str">
        <f t="shared" si="119"/>
        <v/>
      </c>
      <c r="I1867" s="310" t="str">
        <f>IF(ISBLANK($J$2257),"",IF(ISBLANK($L$2257),"",IF(Jun!$E58&gt;=$J$2257,IF(Jun!$E58&lt;=$L$2257,COUNTIF(Jun!L58:L58,"&gt;=0"),""),"")))</f>
        <v/>
      </c>
      <c r="J1867" s="300"/>
      <c r="K1867" s="300"/>
      <c r="L1867" s="300"/>
      <c r="M1867" s="302"/>
    </row>
    <row r="1868" spans="1:13" ht="9.9499999999999993" hidden="1" customHeight="1" x14ac:dyDescent="0.2">
      <c r="A1868" s="301"/>
      <c r="B1868" s="300"/>
      <c r="C1868" s="305" t="str">
        <f>IF(ISBLANK($J$2257),"",IF(ISBLANK($L$2257),"",IF(Jun!$E59&gt;=$J$2257,IF(Jun!$E59&lt;=$L$2257,IF(ISBLANK(Jun!G59),"",Jun!G59),""),"")))</f>
        <v/>
      </c>
      <c r="D1868" s="305"/>
      <c r="E1868" s="305" t="str">
        <f>IF(ISBLANK($J$2257),"",IF(ISBLANK($L$2257),"",IF(Jun!$E59&gt;=$J$2257,IF(Jun!$E59&lt;=$L$2257,IF(ISBLANK(Jun!R59),"",Jun!R59),""),"")))</f>
        <v/>
      </c>
      <c r="F1868" s="307" t="str">
        <f>IF(ISBLANK($J$2257),"",IF(ISBLANK($L$2257),"",IF(Jun!$E59&gt;=$J$2257,IF(Jun!$E59&lt;=$L$2257,IF(ISBLANK(Jun!S59),"",Jun!S59),""),"")))</f>
        <v/>
      </c>
      <c r="G1868" s="308" t="str">
        <f t="shared" si="118"/>
        <v/>
      </c>
      <c r="H1868" s="309" t="str">
        <f t="shared" si="119"/>
        <v/>
      </c>
      <c r="I1868" s="310" t="str">
        <f>IF(ISBLANK($J$2257),"",IF(ISBLANK($L$2257),"",IF(Jun!$E59&gt;=$J$2257,IF(Jun!$E59&lt;=$L$2257,COUNTIF(Jun!L59:L59,"&gt;=0"),""),"")))</f>
        <v/>
      </c>
      <c r="J1868" s="300"/>
      <c r="K1868" s="300"/>
      <c r="L1868" s="300"/>
      <c r="M1868" s="302"/>
    </row>
    <row r="1869" spans="1:13" ht="9.9499999999999993" hidden="1" customHeight="1" x14ac:dyDescent="0.2">
      <c r="A1869" s="301"/>
      <c r="B1869" s="300"/>
      <c r="C1869" s="305" t="str">
        <f>IF(ISBLANK($J$2257),"",IF(ISBLANK($L$2257),"",IF(Jun!$E60&gt;=$J$2257,IF(Jun!$E60&lt;=$L$2257,IF(ISBLANK(Jun!G60),"",Jun!G60),""),"")))</f>
        <v/>
      </c>
      <c r="D1869" s="305"/>
      <c r="E1869" s="305" t="str">
        <f>IF(ISBLANK($J$2257),"",IF(ISBLANK($L$2257),"",IF(Jun!$E60&gt;=$J$2257,IF(Jun!$E60&lt;=$L$2257,IF(ISBLANK(Jun!R60),"",Jun!R60),""),"")))</f>
        <v/>
      </c>
      <c r="F1869" s="307" t="str">
        <f>IF(ISBLANK($J$2257),"",IF(ISBLANK($L$2257),"",IF(Jun!$E60&gt;=$J$2257,IF(Jun!$E60&lt;=$L$2257,IF(ISBLANK(Jun!S60),"",Jun!S60),""),"")))</f>
        <v/>
      </c>
      <c r="G1869" s="308" t="str">
        <f t="shared" si="118"/>
        <v/>
      </c>
      <c r="H1869" s="309" t="str">
        <f t="shared" si="119"/>
        <v/>
      </c>
      <c r="I1869" s="310" t="str">
        <f>IF(ISBLANK($J$2257),"",IF(ISBLANK($L$2257),"",IF(Jun!$E60&gt;=$J$2257,IF(Jun!$E60&lt;=$L$2257,COUNTIF(Jun!L60:L60,"&gt;=0"),""),"")))</f>
        <v/>
      </c>
      <c r="J1869" s="300"/>
      <c r="K1869" s="300"/>
      <c r="L1869" s="300"/>
      <c r="M1869" s="302"/>
    </row>
    <row r="1870" spans="1:13" ht="9.9499999999999993" hidden="1" customHeight="1" x14ac:dyDescent="0.2">
      <c r="A1870" s="301"/>
      <c r="B1870" s="300"/>
      <c r="C1870" s="305" t="str">
        <f>IF(ISBLANK($J$2257),"",IF(ISBLANK($L$2257),"",IF(Jun!$E61&gt;=$J$2257,IF(Jun!$E61&lt;=$L$2257,IF(ISBLANK(Jun!G61),"",Jun!G61),""),"")))</f>
        <v/>
      </c>
      <c r="D1870" s="305"/>
      <c r="E1870" s="305" t="str">
        <f>IF(ISBLANK($J$2257),"",IF(ISBLANK($L$2257),"",IF(Jun!$E61&gt;=$J$2257,IF(Jun!$E61&lt;=$L$2257,IF(ISBLANK(Jun!R61),"",Jun!R61),""),"")))</f>
        <v/>
      </c>
      <c r="F1870" s="307" t="str">
        <f>IF(ISBLANK($J$2257),"",IF(ISBLANK($L$2257),"",IF(Jun!$E61&gt;=$J$2257,IF(Jun!$E61&lt;=$L$2257,IF(ISBLANK(Jun!S61),"",Jun!S61),""),"")))</f>
        <v/>
      </c>
      <c r="G1870" s="308" t="str">
        <f t="shared" si="118"/>
        <v/>
      </c>
      <c r="H1870" s="309" t="str">
        <f t="shared" si="119"/>
        <v/>
      </c>
      <c r="I1870" s="310" t="str">
        <f>IF(ISBLANK($J$2257),"",IF(ISBLANK($L$2257),"",IF(Jun!$E61&gt;=$J$2257,IF(Jun!$E61&lt;=$L$2257,COUNTIF(Jun!L61:L61,"&gt;=0"),""),"")))</f>
        <v/>
      </c>
      <c r="J1870" s="300"/>
      <c r="K1870" s="300"/>
      <c r="L1870" s="300"/>
      <c r="M1870" s="302"/>
    </row>
    <row r="1871" spans="1:13" ht="9.9499999999999993" hidden="1" customHeight="1" x14ac:dyDescent="0.2">
      <c r="A1871" s="301"/>
      <c r="B1871" s="300"/>
      <c r="C1871" s="305" t="str">
        <f>IF(ISBLANK($J$2257),"",IF(ISBLANK($L$2257),"",IF(Jun!$E62&gt;=$J$2257,IF(Jun!$E62&lt;=$L$2257,IF(ISBLANK(Jun!G62),"",Jun!G62),""),"")))</f>
        <v/>
      </c>
      <c r="D1871" s="305"/>
      <c r="E1871" s="305" t="str">
        <f>IF(ISBLANK($J$2257),"",IF(ISBLANK($L$2257),"",IF(Jun!$E62&gt;=$J$2257,IF(Jun!$E62&lt;=$L$2257,IF(ISBLANK(Jun!R62),"",Jun!R62),""),"")))</f>
        <v/>
      </c>
      <c r="F1871" s="307" t="str">
        <f>IF(ISBLANK($J$2257),"",IF(ISBLANK($L$2257),"",IF(Jun!$E62&gt;=$J$2257,IF(Jun!$E62&lt;=$L$2257,IF(ISBLANK(Jun!S62),"",Jun!S62),""),"")))</f>
        <v/>
      </c>
      <c r="G1871" s="308" t="str">
        <f t="shared" si="118"/>
        <v/>
      </c>
      <c r="H1871" s="309" t="str">
        <f t="shared" si="119"/>
        <v/>
      </c>
      <c r="I1871" s="310" t="str">
        <f>IF(ISBLANK($J$2257),"",IF(ISBLANK($L$2257),"",IF(Jun!$E62&gt;=$J$2257,IF(Jun!$E62&lt;=$L$2257,COUNTIF(Jun!L62:L62,"&gt;=0"),""),"")))</f>
        <v/>
      </c>
      <c r="J1871" s="300"/>
      <c r="K1871" s="300"/>
      <c r="L1871" s="300"/>
      <c r="M1871" s="302"/>
    </row>
    <row r="1872" spans="1:13" ht="9.9499999999999993" hidden="1" customHeight="1" x14ac:dyDescent="0.2">
      <c r="A1872" s="301"/>
      <c r="B1872" s="300"/>
      <c r="C1872" s="305" t="str">
        <f>IF(ISBLANK($J$2257),"",IF(ISBLANK($L$2257),"",IF(Jun!$E63&gt;=$J$2257,IF(Jun!$E63&lt;=$L$2257,IF(ISBLANK(Jun!G63),"",Jun!G63),""),"")))</f>
        <v/>
      </c>
      <c r="D1872" s="305"/>
      <c r="E1872" s="305" t="str">
        <f>IF(ISBLANK($J$2257),"",IF(ISBLANK($L$2257),"",IF(Jun!$E63&gt;=$J$2257,IF(Jun!$E63&lt;=$L$2257,IF(ISBLANK(Jun!R63),"",Jun!R63),""),"")))</f>
        <v/>
      </c>
      <c r="F1872" s="307" t="str">
        <f>IF(ISBLANK($J$2257),"",IF(ISBLANK($L$2257),"",IF(Jun!$E63&gt;=$J$2257,IF(Jun!$E63&lt;=$L$2257,IF(ISBLANK(Jun!S63),"",Jun!S63),""),"")))</f>
        <v/>
      </c>
      <c r="G1872" s="308" t="str">
        <f t="shared" si="118"/>
        <v/>
      </c>
      <c r="H1872" s="309" t="str">
        <f t="shared" si="119"/>
        <v/>
      </c>
      <c r="I1872" s="310" t="str">
        <f>IF(ISBLANK($J$2257),"",IF(ISBLANK($L$2257),"",IF(Jun!$E63&gt;=$J$2257,IF(Jun!$E63&lt;=$L$2257,COUNTIF(Jun!L63:L63,"&gt;=0"),""),"")))</f>
        <v/>
      </c>
      <c r="J1872" s="300"/>
      <c r="K1872" s="300"/>
      <c r="L1872" s="300"/>
      <c r="M1872" s="302"/>
    </row>
    <row r="1873" spans="1:13" ht="9.9499999999999993" hidden="1" customHeight="1" x14ac:dyDescent="0.2">
      <c r="A1873" s="301"/>
      <c r="B1873" s="300"/>
      <c r="C1873" s="305" t="str">
        <f>IF(ISBLANK($J$2257),"",IF(ISBLANK($L$2257),"",IF(Jun!$E64&gt;=$J$2257,IF(Jun!$E64&lt;=$L$2257,IF(ISBLANK(Jun!G64),"",Jun!G64),""),"")))</f>
        <v/>
      </c>
      <c r="D1873" s="305"/>
      <c r="E1873" s="305" t="str">
        <f>IF(ISBLANK($J$2257),"",IF(ISBLANK($L$2257),"",IF(Jun!$E64&gt;=$J$2257,IF(Jun!$E64&lt;=$L$2257,IF(ISBLANK(Jun!R64),"",Jun!R64),""),"")))</f>
        <v/>
      </c>
      <c r="F1873" s="307" t="str">
        <f>IF(ISBLANK($J$2257),"",IF(ISBLANK($L$2257),"",IF(Jun!$E64&gt;=$J$2257,IF(Jun!$E64&lt;=$L$2257,IF(ISBLANK(Jun!S64),"",Jun!S64),""),"")))</f>
        <v/>
      </c>
      <c r="G1873" s="308" t="str">
        <f t="shared" si="118"/>
        <v/>
      </c>
      <c r="H1873" s="309" t="str">
        <f t="shared" si="119"/>
        <v/>
      </c>
      <c r="I1873" s="310" t="str">
        <f>IF(ISBLANK($J$2257),"",IF(ISBLANK($L$2257),"",IF(Jun!$E64&gt;=$J$2257,IF(Jun!$E64&lt;=$L$2257,COUNTIF(Jun!L64:L64,"&gt;=0"),""),"")))</f>
        <v/>
      </c>
      <c r="J1873" s="300"/>
      <c r="K1873" s="300"/>
      <c r="L1873" s="300"/>
      <c r="M1873" s="302"/>
    </row>
    <row r="1874" spans="1:13" ht="9.9499999999999993" hidden="1" customHeight="1" x14ac:dyDescent="0.2">
      <c r="A1874" s="301"/>
      <c r="B1874" s="300"/>
      <c r="C1874" s="305" t="str">
        <f>IF(ISBLANK($J$2257),"",IF(ISBLANK($L$2257),"",IF(Jun!$E65&gt;=$J$2257,IF(Jun!$E65&lt;=$L$2257,IF(ISBLANK(Jun!G65),"",Jun!G65),""),"")))</f>
        <v/>
      </c>
      <c r="D1874" s="305"/>
      <c r="E1874" s="305" t="str">
        <f>IF(ISBLANK($J$2257),"",IF(ISBLANK($L$2257),"",IF(Jun!$E65&gt;=$J$2257,IF(Jun!$E65&lt;=$L$2257,IF(ISBLANK(Jun!R65),"",Jun!R65),""),"")))</f>
        <v/>
      </c>
      <c r="F1874" s="307" t="str">
        <f>IF(ISBLANK($J$2257),"",IF(ISBLANK($L$2257),"",IF(Jun!$E65&gt;=$J$2257,IF(Jun!$E65&lt;=$L$2257,IF(ISBLANK(Jun!S65),"",Jun!S65),""),"")))</f>
        <v/>
      </c>
      <c r="G1874" s="308" t="str">
        <f t="shared" si="118"/>
        <v/>
      </c>
      <c r="H1874" s="309" t="str">
        <f t="shared" si="119"/>
        <v/>
      </c>
      <c r="I1874" s="310" t="str">
        <f>IF(ISBLANK($J$2257),"",IF(ISBLANK($L$2257),"",IF(Jun!$E65&gt;=$J$2257,IF(Jun!$E65&lt;=$L$2257,COUNTIF(Jun!L65:L65,"&gt;=0"),""),"")))</f>
        <v/>
      </c>
      <c r="J1874" s="300"/>
      <c r="K1874" s="300"/>
      <c r="L1874" s="300"/>
      <c r="M1874" s="302"/>
    </row>
    <row r="1875" spans="1:13" ht="9.9499999999999993" hidden="1" customHeight="1" x14ac:dyDescent="0.2">
      <c r="A1875" s="301"/>
      <c r="B1875" s="300"/>
      <c r="C1875" s="305" t="str">
        <f>IF(ISBLANK($J$2257),"",IF(ISBLANK($L$2257),"",IF(Jun!$E66&gt;=$J$2257,IF(Jun!$E66&lt;=$L$2257,IF(ISBLANK(Jun!G66),"",Jun!G66),""),"")))</f>
        <v/>
      </c>
      <c r="D1875" s="305"/>
      <c r="E1875" s="305" t="str">
        <f>IF(ISBLANK($J$2257),"",IF(ISBLANK($L$2257),"",IF(Jun!$E66&gt;=$J$2257,IF(Jun!$E66&lt;=$L$2257,IF(ISBLANK(Jun!R66),"",Jun!R66),""),"")))</f>
        <v/>
      </c>
      <c r="F1875" s="307" t="str">
        <f>IF(ISBLANK($J$2257),"",IF(ISBLANK($L$2257),"",IF(Jun!$E66&gt;=$J$2257,IF(Jun!$E66&lt;=$L$2257,IF(ISBLANK(Jun!S66),"",Jun!S66),""),"")))</f>
        <v/>
      </c>
      <c r="G1875" s="308" t="str">
        <f t="shared" si="118"/>
        <v/>
      </c>
      <c r="H1875" s="309" t="str">
        <f t="shared" si="119"/>
        <v/>
      </c>
      <c r="I1875" s="310" t="str">
        <f>IF(ISBLANK($J$2257),"",IF(ISBLANK($L$2257),"",IF(Jun!$E66&gt;=$J$2257,IF(Jun!$E66&lt;=$L$2257,COUNTIF(Jun!L66:L66,"&gt;=0"),""),"")))</f>
        <v/>
      </c>
      <c r="J1875" s="300"/>
      <c r="K1875" s="300"/>
      <c r="L1875" s="300"/>
      <c r="M1875" s="302"/>
    </row>
    <row r="1876" spans="1:13" ht="9.9499999999999993" hidden="1" customHeight="1" x14ac:dyDescent="0.2">
      <c r="A1876" s="301"/>
      <c r="B1876" s="300"/>
      <c r="C1876" s="305" t="str">
        <f>IF(ISBLANK($J$2257),"",IF(ISBLANK($L$2257),"",IF(Jun!$E67&gt;=$J$2257,IF(Jun!$E67&lt;=$L$2257,IF(ISBLANK(Jun!G67),"",Jun!G67),""),"")))</f>
        <v/>
      </c>
      <c r="D1876" s="305"/>
      <c r="E1876" s="305" t="str">
        <f>IF(ISBLANK($J$2257),"",IF(ISBLANK($L$2257),"",IF(Jun!$E67&gt;=$J$2257,IF(Jun!$E67&lt;=$L$2257,IF(ISBLANK(Jun!R67),"",Jun!R67),""),"")))</f>
        <v/>
      </c>
      <c r="F1876" s="307" t="str">
        <f>IF(ISBLANK($J$2257),"",IF(ISBLANK($L$2257),"",IF(Jun!$E67&gt;=$J$2257,IF(Jun!$E67&lt;=$L$2257,IF(ISBLANK(Jun!S67),"",Jun!S67),""),"")))</f>
        <v/>
      </c>
      <c r="G1876" s="308" t="str">
        <f t="shared" si="118"/>
        <v/>
      </c>
      <c r="H1876" s="309" t="str">
        <f t="shared" si="119"/>
        <v/>
      </c>
      <c r="I1876" s="310" t="str">
        <f>IF(ISBLANK($J$2257),"",IF(ISBLANK($L$2257),"",IF(Jun!$E67&gt;=$J$2257,IF(Jun!$E67&lt;=$L$2257,COUNTIF(Jun!L67:L67,"&gt;=0"),""),"")))</f>
        <v/>
      </c>
      <c r="J1876" s="300"/>
      <c r="K1876" s="300"/>
      <c r="L1876" s="300"/>
      <c r="M1876" s="302"/>
    </row>
    <row r="1877" spans="1:13" ht="9.9499999999999993" hidden="1" customHeight="1" x14ac:dyDescent="0.2">
      <c r="A1877" s="301"/>
      <c r="B1877" s="300"/>
      <c r="C1877" s="305" t="str">
        <f>IF(ISBLANK($J$2257),"",IF(ISBLANK($L$2257),"",IF(Jun!$E68&gt;=$J$2257,IF(Jun!$E68&lt;=$L$2257,IF(ISBLANK(Jun!G68),"",Jun!G68),""),"")))</f>
        <v/>
      </c>
      <c r="D1877" s="305"/>
      <c r="E1877" s="305" t="str">
        <f>IF(ISBLANK($J$2257),"",IF(ISBLANK($L$2257),"",IF(Jun!$E68&gt;=$J$2257,IF(Jun!$E68&lt;=$L$2257,IF(ISBLANK(Jun!R68),"",Jun!R68),""),"")))</f>
        <v/>
      </c>
      <c r="F1877" s="307" t="str">
        <f>IF(ISBLANK($J$2257),"",IF(ISBLANK($L$2257),"",IF(Jun!$E68&gt;=$J$2257,IF(Jun!$E68&lt;=$L$2257,IF(ISBLANK(Jun!S68),"",Jun!S68),""),"")))</f>
        <v/>
      </c>
      <c r="G1877" s="308" t="str">
        <f t="shared" si="118"/>
        <v/>
      </c>
      <c r="H1877" s="309" t="str">
        <f t="shared" si="119"/>
        <v/>
      </c>
      <c r="I1877" s="310" t="str">
        <f>IF(ISBLANK($J$2257),"",IF(ISBLANK($L$2257),"",IF(Jun!$E68&gt;=$J$2257,IF(Jun!$E68&lt;=$L$2257,COUNTIF(Jun!L68:L68,"&gt;=0"),""),"")))</f>
        <v/>
      </c>
      <c r="J1877" s="300"/>
      <c r="K1877" s="300"/>
      <c r="L1877" s="300"/>
      <c r="M1877" s="302"/>
    </row>
    <row r="1878" spans="1:13" ht="9.9499999999999993" hidden="1" customHeight="1" x14ac:dyDescent="0.2">
      <c r="A1878" s="301"/>
      <c r="B1878" s="300"/>
      <c r="C1878" s="305" t="str">
        <f>IF(ISBLANK($J$2257),"",IF(ISBLANK($L$2257),"",IF(Jun!$E69&gt;=$J$2257,IF(Jun!$E69&lt;=$L$2257,IF(ISBLANK(Jun!G69),"",Jun!G69),""),"")))</f>
        <v/>
      </c>
      <c r="D1878" s="305"/>
      <c r="E1878" s="305" t="str">
        <f>IF(ISBLANK($J$2257),"",IF(ISBLANK($L$2257),"",IF(Jun!$E69&gt;=$J$2257,IF(Jun!$E69&lt;=$L$2257,IF(ISBLANK(Jun!R69),"",Jun!R69),""),"")))</f>
        <v/>
      </c>
      <c r="F1878" s="307" t="str">
        <f>IF(ISBLANK($J$2257),"",IF(ISBLANK($L$2257),"",IF(Jun!$E69&gt;=$J$2257,IF(Jun!$E69&lt;=$L$2257,IF(ISBLANK(Jun!S69),"",Jun!S69),""),"")))</f>
        <v/>
      </c>
      <c r="G1878" s="308" t="str">
        <f t="shared" si="118"/>
        <v/>
      </c>
      <c r="H1878" s="309" t="str">
        <f t="shared" si="119"/>
        <v/>
      </c>
      <c r="I1878" s="310" t="str">
        <f>IF(ISBLANK($J$2257),"",IF(ISBLANK($L$2257),"",IF(Jun!$E69&gt;=$J$2257,IF(Jun!$E69&lt;=$L$2257,COUNTIF(Jun!L69:L69,"&gt;=0"),""),"")))</f>
        <v/>
      </c>
      <c r="J1878" s="300"/>
      <c r="K1878" s="300"/>
      <c r="L1878" s="300"/>
      <c r="M1878" s="302"/>
    </row>
    <row r="1879" spans="1:13" ht="9.9499999999999993" hidden="1" customHeight="1" x14ac:dyDescent="0.2">
      <c r="A1879" s="301"/>
      <c r="B1879" s="300"/>
      <c r="C1879" s="305" t="str">
        <f>IF(ISBLANK($J$2257),"",IF(ISBLANK($L$2257),"",IF(Jun!$E70&gt;=$J$2257,IF(Jun!$E70&lt;=$L$2257,IF(ISBLANK(Jun!G70),"",Jun!G70),""),"")))</f>
        <v/>
      </c>
      <c r="D1879" s="305"/>
      <c r="E1879" s="305" t="str">
        <f>IF(ISBLANK($J$2257),"",IF(ISBLANK($L$2257),"",IF(Jun!$E70&gt;=$J$2257,IF(Jun!$E70&lt;=$L$2257,IF(ISBLANK(Jun!R70),"",Jun!R70),""),"")))</f>
        <v/>
      </c>
      <c r="F1879" s="307" t="str">
        <f>IF(ISBLANK($J$2257),"",IF(ISBLANK($L$2257),"",IF(Jun!$E70&gt;=$J$2257,IF(Jun!$E70&lt;=$L$2257,IF(ISBLANK(Jun!S70),"",Jun!S70),""),"")))</f>
        <v/>
      </c>
      <c r="G1879" s="308" t="str">
        <f t="shared" si="118"/>
        <v/>
      </c>
      <c r="H1879" s="309" t="str">
        <f t="shared" si="119"/>
        <v/>
      </c>
      <c r="I1879" s="310" t="str">
        <f>IF(ISBLANK($J$2257),"",IF(ISBLANK($L$2257),"",IF(Jun!$E70&gt;=$J$2257,IF(Jun!$E70&lt;=$L$2257,COUNTIF(Jun!L70:L70,"&gt;=0"),""),"")))</f>
        <v/>
      </c>
      <c r="J1879" s="300"/>
      <c r="K1879" s="300"/>
      <c r="L1879" s="300"/>
      <c r="M1879" s="302"/>
    </row>
    <row r="1880" spans="1:13" ht="9.9499999999999993" hidden="1" customHeight="1" x14ac:dyDescent="0.2">
      <c r="A1880" s="301"/>
      <c r="B1880" s="300"/>
      <c r="C1880" s="305" t="str">
        <f>IF(ISBLANK($J$2257),"",IF(ISBLANK($L$2257),"",IF(Jun!$E71&gt;=$J$2257,IF(Jun!$E71&lt;=$L$2257,IF(ISBLANK(Jun!G71),"",Jun!G71),""),"")))</f>
        <v/>
      </c>
      <c r="D1880" s="305"/>
      <c r="E1880" s="305" t="str">
        <f>IF(ISBLANK($J$2257),"",IF(ISBLANK($L$2257),"",IF(Jun!$E71&gt;=$J$2257,IF(Jun!$E71&lt;=$L$2257,IF(ISBLANK(Jun!R71),"",Jun!R71),""),"")))</f>
        <v/>
      </c>
      <c r="F1880" s="307" t="str">
        <f>IF(ISBLANK($J$2257),"",IF(ISBLANK($L$2257),"",IF(Jun!$E71&gt;=$J$2257,IF(Jun!$E71&lt;=$L$2257,IF(ISBLANK(Jun!S71),"",Jun!S71),""),"")))</f>
        <v/>
      </c>
      <c r="G1880" s="308" t="str">
        <f t="shared" si="118"/>
        <v/>
      </c>
      <c r="H1880" s="309" t="str">
        <f t="shared" si="119"/>
        <v/>
      </c>
      <c r="I1880" s="310" t="str">
        <f>IF(ISBLANK($J$2257),"",IF(ISBLANK($L$2257),"",IF(Jun!$E71&gt;=$J$2257,IF(Jun!$E71&lt;=$L$2257,COUNTIF(Jun!L71:L71,"&gt;=0"),""),"")))</f>
        <v/>
      </c>
      <c r="J1880" s="300"/>
      <c r="K1880" s="300"/>
      <c r="L1880" s="300"/>
      <c r="M1880" s="302"/>
    </row>
    <row r="1881" spans="1:13" ht="9.9499999999999993" hidden="1" customHeight="1" x14ac:dyDescent="0.2">
      <c r="A1881" s="301"/>
      <c r="B1881" s="300"/>
      <c r="C1881" s="305" t="str">
        <f>IF(ISBLANK($J$2257),"",IF(ISBLANK($L$2257),"",IF(Jun!$E72&gt;=$J$2257,IF(Jun!$E72&lt;=$L$2257,IF(ISBLANK(Jun!G72),"",Jun!G72),""),"")))</f>
        <v/>
      </c>
      <c r="D1881" s="305"/>
      <c r="E1881" s="305" t="str">
        <f>IF(ISBLANK($J$2257),"",IF(ISBLANK($L$2257),"",IF(Jun!$E72&gt;=$J$2257,IF(Jun!$E72&lt;=$L$2257,IF(ISBLANK(Jun!R72),"",Jun!R72),""),"")))</f>
        <v/>
      </c>
      <c r="F1881" s="307" t="str">
        <f>IF(ISBLANK($J$2257),"",IF(ISBLANK($L$2257),"",IF(Jun!$E72&gt;=$J$2257,IF(Jun!$E72&lt;=$L$2257,IF(ISBLANK(Jun!S72),"",Jun!S72),""),"")))</f>
        <v/>
      </c>
      <c r="G1881" s="308" t="str">
        <f t="shared" si="118"/>
        <v/>
      </c>
      <c r="H1881" s="309" t="str">
        <f t="shared" si="119"/>
        <v/>
      </c>
      <c r="I1881" s="310" t="str">
        <f>IF(ISBLANK($J$2257),"",IF(ISBLANK($L$2257),"",IF(Jun!$E72&gt;=$J$2257,IF(Jun!$E72&lt;=$L$2257,COUNTIF(Jun!L72:L72,"&gt;=0"),""),"")))</f>
        <v/>
      </c>
      <c r="J1881" s="300"/>
      <c r="K1881" s="300"/>
      <c r="L1881" s="300"/>
      <c r="M1881" s="302"/>
    </row>
    <row r="1882" spans="1:13" ht="9.9499999999999993" hidden="1" customHeight="1" x14ac:dyDescent="0.2">
      <c r="A1882" s="301"/>
      <c r="B1882" s="300"/>
      <c r="C1882" s="305" t="str">
        <f>IF(ISBLANK($J$2257),"",IF(ISBLANK($L$2257),"",IF(Jun!$E73&gt;=$J$2257,IF(Jun!$E73&lt;=$L$2257,IF(ISBLANK(Jun!G73),"",Jun!G73),""),"")))</f>
        <v/>
      </c>
      <c r="D1882" s="305"/>
      <c r="E1882" s="305" t="str">
        <f>IF(ISBLANK($J$2257),"",IF(ISBLANK($L$2257),"",IF(Jun!$E73&gt;=$J$2257,IF(Jun!$E73&lt;=$L$2257,IF(ISBLANK(Jun!R73),"",Jun!R73),""),"")))</f>
        <v/>
      </c>
      <c r="F1882" s="307" t="str">
        <f>IF(ISBLANK($J$2257),"",IF(ISBLANK($L$2257),"",IF(Jun!$E73&gt;=$J$2257,IF(Jun!$E73&lt;=$L$2257,IF(ISBLANK(Jun!S73),"",Jun!S73),""),"")))</f>
        <v/>
      </c>
      <c r="G1882" s="308" t="str">
        <f t="shared" si="118"/>
        <v/>
      </c>
      <c r="H1882" s="309" t="str">
        <f t="shared" si="119"/>
        <v/>
      </c>
      <c r="I1882" s="310" t="str">
        <f>IF(ISBLANK($J$2257),"",IF(ISBLANK($L$2257),"",IF(Jun!$E73&gt;=$J$2257,IF(Jun!$E73&lt;=$L$2257,COUNTIF(Jun!L73:L73,"&gt;=0"),""),"")))</f>
        <v/>
      </c>
      <c r="J1882" s="300"/>
      <c r="K1882" s="300"/>
      <c r="L1882" s="300"/>
      <c r="M1882" s="302"/>
    </row>
    <row r="1883" spans="1:13" ht="9.9499999999999993" hidden="1" customHeight="1" x14ac:dyDescent="0.2">
      <c r="A1883" s="301"/>
      <c r="B1883" s="300" t="s">
        <v>129</v>
      </c>
      <c r="C1883" s="305" t="str">
        <f>IF(ISBLANK($J$2257),"",IF(ISBLANK($L$2257),"",IF(Jul!$E9&gt;=$J$2257,IF(Jul!$E9&lt;=$L$2257,IF(ISBLANK(Jul!G9),"",Jul!G9),""),"")))</f>
        <v/>
      </c>
      <c r="D1883" s="305" t="str">
        <f>IF(ISBLANK($J$2257),"",IF(ISBLANK($L$2257),"",IF(Jul!$E9&gt;=$J$2257,IF(Jul!$E9&lt;=$L$2257,IF(ISBLANK(Jul!I9),"",Jul!I9),""),"")))</f>
        <v/>
      </c>
      <c r="E1883" s="305" t="str">
        <f>IF(ISBLANK($J$2257),"",IF(ISBLANK($L$2257),"",IF(Jul!$E9&gt;=$J$2257,IF(Jul!$E9&lt;=$L$2257,IF(ISBLANK(Jul!R9),"",Jul!R9),""),"")))</f>
        <v/>
      </c>
      <c r="F1883" s="307" t="str">
        <f>IF(ISBLANK($J$2257),"",IF(ISBLANK($L$2257),"",IF(Jul!$E9&gt;=$J$2257,IF(Jul!$E9&lt;=$L$2257,IF(ISBLANK(Jul!S9),"",Jul!S9),""),"")))</f>
        <v/>
      </c>
      <c r="G1883" s="308" t="str">
        <f>IF(ISNUMBER(F1883),IF(F1883=0,"",IF(E1883=0,"",F1883/E1883)),"")</f>
        <v/>
      </c>
      <c r="H1883" s="309" t="str">
        <f>IF(ISNUMBER(G1883),IF(G1883=0,"",IF(F1883=0,"",E1883/F1883/24)),"")</f>
        <v/>
      </c>
      <c r="I1883" s="310" t="str">
        <f>IF(ISBLANK($J$2257),"",IF(ISBLANK($L$2257),"",IF(Jul!$E9&gt;=$J$2257,IF(Jul!$E9&lt;=$L$2257,COUNTIF(Jul!L9:L9,"&gt;=0"),""),"")))</f>
        <v/>
      </c>
      <c r="J1883" s="300"/>
      <c r="K1883" s="300"/>
      <c r="L1883" s="300"/>
      <c r="M1883" s="302"/>
    </row>
    <row r="1884" spans="1:13" ht="9.9499999999999993" hidden="1" customHeight="1" x14ac:dyDescent="0.2">
      <c r="A1884" s="301"/>
      <c r="B1884" s="300"/>
      <c r="C1884" s="305" t="str">
        <f>IF(ISBLANK($J$2257),"",IF(ISBLANK($L$2257),"",IF(Jul!$E10&gt;=$J$2257,IF(Jul!$E10&lt;=$L$2257,IF(ISBLANK(Jul!G10),"",Jul!G10),""),"")))</f>
        <v/>
      </c>
      <c r="D1884" s="305" t="str">
        <f>IF(ISBLANK($J$2257),"",IF(ISBLANK($L$2257),"",IF(Jul!$E10&gt;=$J$2257,IF(Jul!$E10&lt;=$L$2257,IF(ISBLANK(Jul!I10),"",Jul!I10),""),"")))</f>
        <v/>
      </c>
      <c r="E1884" s="305" t="str">
        <f>IF(ISBLANK($J$2257),"",IF(ISBLANK($L$2257),"",IF(Jul!$E10&gt;=$J$2257,IF(Jul!$E10&lt;=$L$2257,IF(ISBLANK(Jul!R10),"",Jul!R10),""),"")))</f>
        <v/>
      </c>
      <c r="F1884" s="307" t="str">
        <f>IF(ISBLANK($J$2257),"",IF(ISBLANK($L$2257),"",IF(Jul!$E10&gt;=$J$2257,IF(Jul!$E10&lt;=$L$2257,IF(ISBLANK(Jul!S10),"",Jul!S10),""),"")))</f>
        <v/>
      </c>
      <c r="G1884" s="308" t="str">
        <f t="shared" ref="G1884:G1913" si="120">IF(ISNUMBER(F1884),IF(F1884=0,"",IF(E1884=0,"",F1884/E1884)),"")</f>
        <v/>
      </c>
      <c r="H1884" s="309" t="str">
        <f t="shared" ref="H1884:H1913" si="121">IF(ISNUMBER(G1884),IF(G1884=0,"",IF(F1884=0,"",E1884/F1884/24)),"")</f>
        <v/>
      </c>
      <c r="I1884" s="310" t="str">
        <f>IF(ISBLANK($J$2257),"",IF(ISBLANK($L$2257),"",IF(Jul!$E10&gt;=$J$2257,IF(Jul!$E10&lt;=$L$2257,COUNTIF(Jul!L10:L10,"&gt;=0"),""),"")))</f>
        <v/>
      </c>
      <c r="J1884" s="300"/>
      <c r="K1884" s="300"/>
      <c r="L1884" s="300"/>
      <c r="M1884" s="302"/>
    </row>
    <row r="1885" spans="1:13" ht="9.9499999999999993" hidden="1" customHeight="1" x14ac:dyDescent="0.2">
      <c r="A1885" s="301"/>
      <c r="B1885" s="300"/>
      <c r="C1885" s="305" t="str">
        <f>IF(ISBLANK($J$2257),"",IF(ISBLANK($L$2257),"",IF(Jul!$E11&gt;=$J$2257,IF(Jul!$E11&lt;=$L$2257,IF(ISBLANK(Jul!G11),"",Jul!G11),""),"")))</f>
        <v/>
      </c>
      <c r="D1885" s="305" t="str">
        <f>IF(ISBLANK($J$2257),"",IF(ISBLANK($L$2257),"",IF(Jul!$E11&gt;=$J$2257,IF(Jul!$E11&lt;=$L$2257,IF(ISBLANK(Jul!I11),"",Jul!I11),""),"")))</f>
        <v/>
      </c>
      <c r="E1885" s="305" t="str">
        <f>IF(ISBLANK($J$2257),"",IF(ISBLANK($L$2257),"",IF(Jul!$E11&gt;=$J$2257,IF(Jul!$E11&lt;=$L$2257,IF(ISBLANK(Jul!R11),"",Jul!R11),""),"")))</f>
        <v/>
      </c>
      <c r="F1885" s="307" t="str">
        <f>IF(ISBLANK($J$2257),"",IF(ISBLANK($L$2257),"",IF(Jul!$E11&gt;=$J$2257,IF(Jul!$E11&lt;=$L$2257,IF(ISBLANK(Jul!S11),"",Jul!S11),""),"")))</f>
        <v/>
      </c>
      <c r="G1885" s="308" t="str">
        <f t="shared" si="120"/>
        <v/>
      </c>
      <c r="H1885" s="309" t="str">
        <f t="shared" si="121"/>
        <v/>
      </c>
      <c r="I1885" s="310" t="str">
        <f>IF(ISBLANK($J$2257),"",IF(ISBLANK($L$2257),"",IF(Jul!$E11&gt;=$J$2257,IF(Jul!$E11&lt;=$L$2257,COUNTIF(Jul!L11:L11,"&gt;=0"),""),"")))</f>
        <v/>
      </c>
      <c r="J1885" s="300"/>
      <c r="K1885" s="300"/>
      <c r="L1885" s="300"/>
      <c r="M1885" s="302"/>
    </row>
    <row r="1886" spans="1:13" ht="9.9499999999999993" hidden="1" customHeight="1" x14ac:dyDescent="0.2">
      <c r="A1886" s="301"/>
      <c r="B1886" s="300"/>
      <c r="C1886" s="305" t="str">
        <f>IF(ISBLANK($J$2257),"",IF(ISBLANK($L$2257),"",IF(Jul!$E12&gt;=$J$2257,IF(Jul!$E12&lt;=$L$2257,IF(ISBLANK(Jul!G12),"",Jul!G12),""),"")))</f>
        <v/>
      </c>
      <c r="D1886" s="305" t="str">
        <f>IF(ISBLANK($J$2257),"",IF(ISBLANK($L$2257),"",IF(Jul!$E12&gt;=$J$2257,IF(Jul!$E12&lt;=$L$2257,IF(ISBLANK(Jul!I12),"",Jul!I12),""),"")))</f>
        <v/>
      </c>
      <c r="E1886" s="305" t="str">
        <f>IF(ISBLANK($J$2257),"",IF(ISBLANK($L$2257),"",IF(Jul!$E12&gt;=$J$2257,IF(Jul!$E12&lt;=$L$2257,IF(ISBLANK(Jul!R12),"",Jul!R12),""),"")))</f>
        <v/>
      </c>
      <c r="F1886" s="307" t="str">
        <f>IF(ISBLANK($J$2257),"",IF(ISBLANK($L$2257),"",IF(Jul!$E12&gt;=$J$2257,IF(Jul!$E12&lt;=$L$2257,IF(ISBLANK(Jul!S12),"",Jul!S12),""),"")))</f>
        <v/>
      </c>
      <c r="G1886" s="308" t="str">
        <f t="shared" si="120"/>
        <v/>
      </c>
      <c r="H1886" s="309" t="str">
        <f t="shared" si="121"/>
        <v/>
      </c>
      <c r="I1886" s="310" t="str">
        <f>IF(ISBLANK($J$2257),"",IF(ISBLANK($L$2257),"",IF(Jul!$E12&gt;=$J$2257,IF(Jul!$E12&lt;=$L$2257,COUNTIF(Jul!L12:L12,"&gt;=0"),""),"")))</f>
        <v/>
      </c>
      <c r="J1886" s="300"/>
      <c r="K1886" s="300"/>
      <c r="L1886" s="300"/>
      <c r="M1886" s="302"/>
    </row>
    <row r="1887" spans="1:13" ht="9.9499999999999993" hidden="1" customHeight="1" x14ac:dyDescent="0.2">
      <c r="A1887" s="301"/>
      <c r="B1887" s="300"/>
      <c r="C1887" s="305" t="str">
        <f>IF(ISBLANK($J$2257),"",IF(ISBLANK($L$2257),"",IF(Jul!$E13&gt;=$J$2257,IF(Jul!$E13&lt;=$L$2257,IF(ISBLANK(Jul!G13),"",Jul!G13),""),"")))</f>
        <v/>
      </c>
      <c r="D1887" s="305" t="str">
        <f>IF(ISBLANK($J$2257),"",IF(ISBLANK($L$2257),"",IF(Jul!$E13&gt;=$J$2257,IF(Jul!$E13&lt;=$L$2257,IF(ISBLANK(Jul!I13),"",Jul!I13),""),"")))</f>
        <v/>
      </c>
      <c r="E1887" s="305" t="str">
        <f>IF(ISBLANK($J$2257),"",IF(ISBLANK($L$2257),"",IF(Jul!$E13&gt;=$J$2257,IF(Jul!$E13&lt;=$L$2257,IF(ISBLANK(Jul!R13),"",Jul!R13),""),"")))</f>
        <v/>
      </c>
      <c r="F1887" s="307" t="str">
        <f>IF(ISBLANK($J$2257),"",IF(ISBLANK($L$2257),"",IF(Jul!$E13&gt;=$J$2257,IF(Jul!$E13&lt;=$L$2257,IF(ISBLANK(Jul!S13),"",Jul!S13),""),"")))</f>
        <v/>
      </c>
      <c r="G1887" s="308" t="str">
        <f t="shared" si="120"/>
        <v/>
      </c>
      <c r="H1887" s="309" t="str">
        <f t="shared" si="121"/>
        <v/>
      </c>
      <c r="I1887" s="310" t="str">
        <f>IF(ISBLANK($J$2257),"",IF(ISBLANK($L$2257),"",IF(Jul!$E13&gt;=$J$2257,IF(Jul!$E13&lt;=$L$2257,COUNTIF(Jul!L13:L13,"&gt;=0"),""),"")))</f>
        <v/>
      </c>
      <c r="J1887" s="300"/>
      <c r="K1887" s="300"/>
      <c r="L1887" s="300"/>
      <c r="M1887" s="302"/>
    </row>
    <row r="1888" spans="1:13" ht="9.9499999999999993" hidden="1" customHeight="1" x14ac:dyDescent="0.2">
      <c r="A1888" s="301"/>
      <c r="B1888" s="300"/>
      <c r="C1888" s="305" t="str">
        <f>IF(ISBLANK($J$2257),"",IF(ISBLANK($L$2257),"",IF(Jul!$E14&gt;=$J$2257,IF(Jul!$E14&lt;=$L$2257,IF(ISBLANK(Jul!G14),"",Jul!G14),""),"")))</f>
        <v/>
      </c>
      <c r="D1888" s="305" t="str">
        <f>IF(ISBLANK($J$2257),"",IF(ISBLANK($L$2257),"",IF(Jul!$E14&gt;=$J$2257,IF(Jul!$E14&lt;=$L$2257,IF(ISBLANK(Jul!I14),"",Jul!I14),""),"")))</f>
        <v/>
      </c>
      <c r="E1888" s="305" t="str">
        <f>IF(ISBLANK($J$2257),"",IF(ISBLANK($L$2257),"",IF(Jul!$E14&gt;=$J$2257,IF(Jul!$E14&lt;=$L$2257,IF(ISBLANK(Jul!R14),"",Jul!R14),""),"")))</f>
        <v/>
      </c>
      <c r="F1888" s="307" t="str">
        <f>IF(ISBLANK($J$2257),"",IF(ISBLANK($L$2257),"",IF(Jul!$E14&gt;=$J$2257,IF(Jul!$E14&lt;=$L$2257,IF(ISBLANK(Jul!S14),"",Jul!S14),""),"")))</f>
        <v/>
      </c>
      <c r="G1888" s="308" t="str">
        <f t="shared" si="120"/>
        <v/>
      </c>
      <c r="H1888" s="309" t="str">
        <f t="shared" si="121"/>
        <v/>
      </c>
      <c r="I1888" s="310" t="str">
        <f>IF(ISBLANK($J$2257),"",IF(ISBLANK($L$2257),"",IF(Jul!$E14&gt;=$J$2257,IF(Jul!$E14&lt;=$L$2257,COUNTIF(Jul!L14:L14,"&gt;=0"),""),"")))</f>
        <v/>
      </c>
      <c r="J1888" s="300"/>
      <c r="K1888" s="300"/>
      <c r="L1888" s="300"/>
      <c r="M1888" s="302"/>
    </row>
    <row r="1889" spans="1:13" ht="9.9499999999999993" hidden="1" customHeight="1" x14ac:dyDescent="0.2">
      <c r="A1889" s="301"/>
      <c r="B1889" s="300"/>
      <c r="C1889" s="305" t="str">
        <f>IF(ISBLANK($J$2257),"",IF(ISBLANK($L$2257),"",IF(Jul!$E15&gt;=$J$2257,IF(Jul!$E15&lt;=$L$2257,IF(ISBLANK(Jul!G15),"",Jul!G15),""),"")))</f>
        <v/>
      </c>
      <c r="D1889" s="305" t="str">
        <f>IF(ISBLANK($J$2257),"",IF(ISBLANK($L$2257),"",IF(Jul!$E15&gt;=$J$2257,IF(Jul!$E15&lt;=$L$2257,IF(ISBLANK(Jul!I15),"",Jul!I15),""),"")))</f>
        <v/>
      </c>
      <c r="E1889" s="305" t="str">
        <f>IF(ISBLANK($J$2257),"",IF(ISBLANK($L$2257),"",IF(Jul!$E15&gt;=$J$2257,IF(Jul!$E15&lt;=$L$2257,IF(ISBLANK(Jul!R15),"",Jul!R15),""),"")))</f>
        <v/>
      </c>
      <c r="F1889" s="307" t="str">
        <f>IF(ISBLANK($J$2257),"",IF(ISBLANK($L$2257),"",IF(Jul!$E15&gt;=$J$2257,IF(Jul!$E15&lt;=$L$2257,IF(ISBLANK(Jul!S15),"",Jul!S15),""),"")))</f>
        <v/>
      </c>
      <c r="G1889" s="308" t="str">
        <f t="shared" si="120"/>
        <v/>
      </c>
      <c r="H1889" s="309" t="str">
        <f t="shared" si="121"/>
        <v/>
      </c>
      <c r="I1889" s="310" t="str">
        <f>IF(ISBLANK($J$2257),"",IF(ISBLANK($L$2257),"",IF(Jul!$E15&gt;=$J$2257,IF(Jul!$E15&lt;=$L$2257,COUNTIF(Jul!L15:L15,"&gt;=0"),""),"")))</f>
        <v/>
      </c>
      <c r="J1889" s="300"/>
      <c r="K1889" s="300"/>
      <c r="L1889" s="300"/>
      <c r="M1889" s="302"/>
    </row>
    <row r="1890" spans="1:13" ht="9.9499999999999993" hidden="1" customHeight="1" x14ac:dyDescent="0.2">
      <c r="A1890" s="301"/>
      <c r="B1890" s="300"/>
      <c r="C1890" s="305" t="str">
        <f>IF(ISBLANK($J$2257),"",IF(ISBLANK($L$2257),"",IF(Jul!$E16&gt;=$J$2257,IF(Jul!$E16&lt;=$L$2257,IF(ISBLANK(Jul!G16),"",Jul!G16),""),"")))</f>
        <v/>
      </c>
      <c r="D1890" s="305" t="str">
        <f>IF(ISBLANK($J$2257),"",IF(ISBLANK($L$2257),"",IF(Jul!$E16&gt;=$J$2257,IF(Jul!$E16&lt;=$L$2257,IF(ISBLANK(Jul!I16),"",Jul!I16),""),"")))</f>
        <v/>
      </c>
      <c r="E1890" s="305" t="str">
        <f>IF(ISBLANK($J$2257),"",IF(ISBLANK($L$2257),"",IF(Jul!$E16&gt;=$J$2257,IF(Jul!$E16&lt;=$L$2257,IF(ISBLANK(Jul!R16),"",Jul!R16),""),"")))</f>
        <v/>
      </c>
      <c r="F1890" s="307" t="str">
        <f>IF(ISBLANK($J$2257),"",IF(ISBLANK($L$2257),"",IF(Jul!$E16&gt;=$J$2257,IF(Jul!$E16&lt;=$L$2257,IF(ISBLANK(Jul!S16),"",Jul!S16),""),"")))</f>
        <v/>
      </c>
      <c r="G1890" s="308" t="str">
        <f t="shared" si="120"/>
        <v/>
      </c>
      <c r="H1890" s="309" t="str">
        <f t="shared" si="121"/>
        <v/>
      </c>
      <c r="I1890" s="310" t="str">
        <f>IF(ISBLANK($J$2257),"",IF(ISBLANK($L$2257),"",IF(Jul!$E16&gt;=$J$2257,IF(Jul!$E16&lt;=$L$2257,COUNTIF(Jul!L16:L16,"&gt;=0"),""),"")))</f>
        <v/>
      </c>
      <c r="J1890" s="300"/>
      <c r="K1890" s="300"/>
      <c r="L1890" s="300"/>
      <c r="M1890" s="302"/>
    </row>
    <row r="1891" spans="1:13" ht="9.9499999999999993" hidden="1" customHeight="1" x14ac:dyDescent="0.2">
      <c r="A1891" s="301"/>
      <c r="B1891" s="300"/>
      <c r="C1891" s="305" t="str">
        <f>IF(ISBLANK($J$2257),"",IF(ISBLANK($L$2257),"",IF(Jul!$E17&gt;=$J$2257,IF(Jul!$E17&lt;=$L$2257,IF(ISBLANK(Jul!G17),"",Jul!G17),""),"")))</f>
        <v/>
      </c>
      <c r="D1891" s="305" t="str">
        <f>IF(ISBLANK($J$2257),"",IF(ISBLANK($L$2257),"",IF(Jul!$E17&gt;=$J$2257,IF(Jul!$E17&lt;=$L$2257,IF(ISBLANK(Jul!I17),"",Jul!I17),""),"")))</f>
        <v/>
      </c>
      <c r="E1891" s="305" t="str">
        <f>IF(ISBLANK($J$2257),"",IF(ISBLANK($L$2257),"",IF(Jul!$E17&gt;=$J$2257,IF(Jul!$E17&lt;=$L$2257,IF(ISBLANK(Jul!R17),"",Jul!R17),""),"")))</f>
        <v/>
      </c>
      <c r="F1891" s="307" t="str">
        <f>IF(ISBLANK($J$2257),"",IF(ISBLANK($L$2257),"",IF(Jul!$E17&gt;=$J$2257,IF(Jul!$E17&lt;=$L$2257,IF(ISBLANK(Jul!S17),"",Jul!S17),""),"")))</f>
        <v/>
      </c>
      <c r="G1891" s="308" t="str">
        <f t="shared" si="120"/>
        <v/>
      </c>
      <c r="H1891" s="309" t="str">
        <f t="shared" si="121"/>
        <v/>
      </c>
      <c r="I1891" s="310" t="str">
        <f>IF(ISBLANK($J$2257),"",IF(ISBLANK($L$2257),"",IF(Jul!$E17&gt;=$J$2257,IF(Jul!$E17&lt;=$L$2257,COUNTIF(Jul!L17:L17,"&gt;=0"),""),"")))</f>
        <v/>
      </c>
      <c r="J1891" s="300"/>
      <c r="K1891" s="300"/>
      <c r="L1891" s="300"/>
      <c r="M1891" s="302"/>
    </row>
    <row r="1892" spans="1:13" ht="9.9499999999999993" hidden="1" customHeight="1" x14ac:dyDescent="0.2">
      <c r="A1892" s="301"/>
      <c r="B1892" s="300"/>
      <c r="C1892" s="305" t="str">
        <f>IF(ISBLANK($J$2257),"",IF(ISBLANK($L$2257),"",IF(Jul!$E18&gt;=$J$2257,IF(Jul!$E18&lt;=$L$2257,IF(ISBLANK(Jul!G18),"",Jul!G18),""),"")))</f>
        <v/>
      </c>
      <c r="D1892" s="305" t="str">
        <f>IF(ISBLANK($J$2257),"",IF(ISBLANK($L$2257),"",IF(Jul!$E18&gt;=$J$2257,IF(Jul!$E18&lt;=$L$2257,IF(ISBLANK(Jul!I18),"",Jul!I18),""),"")))</f>
        <v/>
      </c>
      <c r="E1892" s="305" t="str">
        <f>IF(ISBLANK($J$2257),"",IF(ISBLANK($L$2257),"",IF(Jul!$E18&gt;=$J$2257,IF(Jul!$E18&lt;=$L$2257,IF(ISBLANK(Jul!R18),"",Jul!R18),""),"")))</f>
        <v/>
      </c>
      <c r="F1892" s="307" t="str">
        <f>IF(ISBLANK($J$2257),"",IF(ISBLANK($L$2257),"",IF(Jul!$E18&gt;=$J$2257,IF(Jul!$E18&lt;=$L$2257,IF(ISBLANK(Jul!S18),"",Jul!S18),""),"")))</f>
        <v/>
      </c>
      <c r="G1892" s="308" t="str">
        <f t="shared" si="120"/>
        <v/>
      </c>
      <c r="H1892" s="309" t="str">
        <f t="shared" si="121"/>
        <v/>
      </c>
      <c r="I1892" s="310" t="str">
        <f>IF(ISBLANK($J$2257),"",IF(ISBLANK($L$2257),"",IF(Jul!$E18&gt;=$J$2257,IF(Jul!$E18&lt;=$L$2257,COUNTIF(Jul!L18:L18,"&gt;=0"),""),"")))</f>
        <v/>
      </c>
      <c r="J1892" s="300"/>
      <c r="K1892" s="300"/>
      <c r="L1892" s="300"/>
      <c r="M1892" s="302"/>
    </row>
    <row r="1893" spans="1:13" ht="9.9499999999999993" hidden="1" customHeight="1" x14ac:dyDescent="0.2">
      <c r="A1893" s="301"/>
      <c r="B1893" s="300"/>
      <c r="C1893" s="305" t="str">
        <f>IF(ISBLANK($J$2257),"",IF(ISBLANK($L$2257),"",IF(Jul!$E19&gt;=$J$2257,IF(Jul!$E19&lt;=$L$2257,IF(ISBLANK(Jul!G19),"",Jul!G19),""),"")))</f>
        <v/>
      </c>
      <c r="D1893" s="305" t="str">
        <f>IF(ISBLANK($J$2257),"",IF(ISBLANK($L$2257),"",IF(Jul!$E19&gt;=$J$2257,IF(Jul!$E19&lt;=$L$2257,IF(ISBLANK(Jul!I19),"",Jul!I19),""),"")))</f>
        <v/>
      </c>
      <c r="E1893" s="305" t="str">
        <f>IF(ISBLANK($J$2257),"",IF(ISBLANK($L$2257),"",IF(Jul!$E19&gt;=$J$2257,IF(Jul!$E19&lt;=$L$2257,IF(ISBLANK(Jul!R19),"",Jul!R19),""),"")))</f>
        <v/>
      </c>
      <c r="F1893" s="307" t="str">
        <f>IF(ISBLANK($J$2257),"",IF(ISBLANK($L$2257),"",IF(Jul!$E19&gt;=$J$2257,IF(Jul!$E19&lt;=$L$2257,IF(ISBLANK(Jul!S19),"",Jul!S19),""),"")))</f>
        <v/>
      </c>
      <c r="G1893" s="308" t="str">
        <f t="shared" si="120"/>
        <v/>
      </c>
      <c r="H1893" s="309" t="str">
        <f t="shared" si="121"/>
        <v/>
      </c>
      <c r="I1893" s="310" t="str">
        <f>IF(ISBLANK($J$2257),"",IF(ISBLANK($L$2257),"",IF(Jul!$E19&gt;=$J$2257,IF(Jul!$E19&lt;=$L$2257,COUNTIF(Jul!L19:L19,"&gt;=0"),""),"")))</f>
        <v/>
      </c>
      <c r="J1893" s="300"/>
      <c r="K1893" s="300"/>
      <c r="L1893" s="300"/>
      <c r="M1893" s="302"/>
    </row>
    <row r="1894" spans="1:13" ht="9.9499999999999993" hidden="1" customHeight="1" x14ac:dyDescent="0.2">
      <c r="A1894" s="301"/>
      <c r="B1894" s="300"/>
      <c r="C1894" s="305" t="str">
        <f>IF(ISBLANK($J$2257),"",IF(ISBLANK($L$2257),"",IF(Jul!$E20&gt;=$J$2257,IF(Jul!$E20&lt;=$L$2257,IF(ISBLANK(Jul!G20),"",Jul!G20),""),"")))</f>
        <v/>
      </c>
      <c r="D1894" s="305" t="str">
        <f>IF(ISBLANK($J$2257),"",IF(ISBLANK($L$2257),"",IF(Jul!$E20&gt;=$J$2257,IF(Jul!$E20&lt;=$L$2257,IF(ISBLANK(Jul!I20),"",Jul!I20),""),"")))</f>
        <v/>
      </c>
      <c r="E1894" s="305" t="str">
        <f>IF(ISBLANK($J$2257),"",IF(ISBLANK($L$2257),"",IF(Jul!$E20&gt;=$J$2257,IF(Jul!$E20&lt;=$L$2257,IF(ISBLANK(Jul!R20),"",Jul!R20),""),"")))</f>
        <v/>
      </c>
      <c r="F1894" s="307" t="str">
        <f>IF(ISBLANK($J$2257),"",IF(ISBLANK($L$2257),"",IF(Jul!$E20&gt;=$J$2257,IF(Jul!$E20&lt;=$L$2257,IF(ISBLANK(Jul!S20),"",Jul!S20),""),"")))</f>
        <v/>
      </c>
      <c r="G1894" s="308" t="str">
        <f t="shared" si="120"/>
        <v/>
      </c>
      <c r="H1894" s="309" t="str">
        <f t="shared" si="121"/>
        <v/>
      </c>
      <c r="I1894" s="310" t="str">
        <f>IF(ISBLANK($J$2257),"",IF(ISBLANK($L$2257),"",IF(Jul!$E20&gt;=$J$2257,IF(Jul!$E20&lt;=$L$2257,COUNTIF(Jul!L20:L20,"&gt;=0"),""),"")))</f>
        <v/>
      </c>
      <c r="J1894" s="300"/>
      <c r="K1894" s="300"/>
      <c r="L1894" s="300"/>
      <c r="M1894" s="302"/>
    </row>
    <row r="1895" spans="1:13" ht="9.9499999999999993" hidden="1" customHeight="1" x14ac:dyDescent="0.2">
      <c r="A1895" s="301"/>
      <c r="B1895" s="300"/>
      <c r="C1895" s="305" t="str">
        <f>IF(ISBLANK($J$2257),"",IF(ISBLANK($L$2257),"",IF(Jul!$E21&gt;=$J$2257,IF(Jul!$E21&lt;=$L$2257,IF(ISBLANK(Jul!G21),"",Jul!G21),""),"")))</f>
        <v/>
      </c>
      <c r="D1895" s="305" t="str">
        <f>IF(ISBLANK($J$2257),"",IF(ISBLANK($L$2257),"",IF(Jul!$E21&gt;=$J$2257,IF(Jul!$E21&lt;=$L$2257,IF(ISBLANK(Jul!I21),"",Jul!I21),""),"")))</f>
        <v/>
      </c>
      <c r="E1895" s="305" t="str">
        <f>IF(ISBLANK($J$2257),"",IF(ISBLANK($L$2257),"",IF(Jul!$E21&gt;=$J$2257,IF(Jul!$E21&lt;=$L$2257,IF(ISBLANK(Jul!R21),"",Jul!R21),""),"")))</f>
        <v/>
      </c>
      <c r="F1895" s="307" t="str">
        <f>IF(ISBLANK($J$2257),"",IF(ISBLANK($L$2257),"",IF(Jul!$E21&gt;=$J$2257,IF(Jul!$E21&lt;=$L$2257,IF(ISBLANK(Jul!S21),"",Jul!S21),""),"")))</f>
        <v/>
      </c>
      <c r="G1895" s="308" t="str">
        <f t="shared" si="120"/>
        <v/>
      </c>
      <c r="H1895" s="309" t="str">
        <f t="shared" si="121"/>
        <v/>
      </c>
      <c r="I1895" s="310" t="str">
        <f>IF(ISBLANK($J$2257),"",IF(ISBLANK($L$2257),"",IF(Jul!$E21&gt;=$J$2257,IF(Jul!$E21&lt;=$L$2257,COUNTIF(Jul!L21:L21,"&gt;=0"),""),"")))</f>
        <v/>
      </c>
      <c r="J1895" s="300"/>
      <c r="K1895" s="300"/>
      <c r="L1895" s="300"/>
      <c r="M1895" s="302"/>
    </row>
    <row r="1896" spans="1:13" ht="9.9499999999999993" hidden="1" customHeight="1" x14ac:dyDescent="0.2">
      <c r="A1896" s="301"/>
      <c r="B1896" s="300"/>
      <c r="C1896" s="305" t="str">
        <f>IF(ISBLANK($J$2257),"",IF(ISBLANK($L$2257),"",IF(Jul!$E22&gt;=$J$2257,IF(Jul!$E22&lt;=$L$2257,IF(ISBLANK(Jul!G22),"",Jul!G22),""),"")))</f>
        <v/>
      </c>
      <c r="D1896" s="305" t="str">
        <f>IF(ISBLANK($J$2257),"",IF(ISBLANK($L$2257),"",IF(Jul!$E22&gt;=$J$2257,IF(Jul!$E22&lt;=$L$2257,IF(ISBLANK(Jul!I22),"",Jul!I22),""),"")))</f>
        <v/>
      </c>
      <c r="E1896" s="305" t="str">
        <f>IF(ISBLANK($J$2257),"",IF(ISBLANK($L$2257),"",IF(Jul!$E22&gt;=$J$2257,IF(Jul!$E22&lt;=$L$2257,IF(ISBLANK(Jul!R22),"",Jul!R22),""),"")))</f>
        <v/>
      </c>
      <c r="F1896" s="307" t="str">
        <f>IF(ISBLANK($J$2257),"",IF(ISBLANK($L$2257),"",IF(Jul!$E22&gt;=$J$2257,IF(Jul!$E22&lt;=$L$2257,IF(ISBLANK(Jul!S22),"",Jul!S22),""),"")))</f>
        <v/>
      </c>
      <c r="G1896" s="308" t="str">
        <f t="shared" si="120"/>
        <v/>
      </c>
      <c r="H1896" s="309" t="str">
        <f t="shared" si="121"/>
        <v/>
      </c>
      <c r="I1896" s="310" t="str">
        <f>IF(ISBLANK($J$2257),"",IF(ISBLANK($L$2257),"",IF(Jul!$E22&gt;=$J$2257,IF(Jul!$E22&lt;=$L$2257,COUNTIF(Jul!L22:L22,"&gt;=0"),""),"")))</f>
        <v/>
      </c>
      <c r="J1896" s="300"/>
      <c r="K1896" s="300"/>
      <c r="L1896" s="300"/>
      <c r="M1896" s="302"/>
    </row>
    <row r="1897" spans="1:13" ht="9.9499999999999993" hidden="1" customHeight="1" x14ac:dyDescent="0.2">
      <c r="A1897" s="301"/>
      <c r="B1897" s="300"/>
      <c r="C1897" s="305" t="str">
        <f>IF(ISBLANK($J$2257),"",IF(ISBLANK($L$2257),"",IF(Jul!$E23&gt;=$J$2257,IF(Jul!$E23&lt;=$L$2257,IF(ISBLANK(Jul!G23),"",Jul!G23),""),"")))</f>
        <v/>
      </c>
      <c r="D1897" s="305" t="str">
        <f>IF(ISBLANK($J$2257),"",IF(ISBLANK($L$2257),"",IF(Jul!$E23&gt;=$J$2257,IF(Jul!$E23&lt;=$L$2257,IF(ISBLANK(Jul!I23),"",Jul!I23),""),"")))</f>
        <v/>
      </c>
      <c r="E1897" s="305" t="str">
        <f>IF(ISBLANK($J$2257),"",IF(ISBLANK($L$2257),"",IF(Jul!$E23&gt;=$J$2257,IF(Jul!$E23&lt;=$L$2257,IF(ISBLANK(Jul!R23),"",Jul!R23),""),"")))</f>
        <v/>
      </c>
      <c r="F1897" s="307" t="str">
        <f>IF(ISBLANK($J$2257),"",IF(ISBLANK($L$2257),"",IF(Jul!$E23&gt;=$J$2257,IF(Jul!$E23&lt;=$L$2257,IF(ISBLANK(Jul!S23),"",Jul!S23),""),"")))</f>
        <v/>
      </c>
      <c r="G1897" s="308" t="str">
        <f t="shared" si="120"/>
        <v/>
      </c>
      <c r="H1897" s="309" t="str">
        <f t="shared" si="121"/>
        <v/>
      </c>
      <c r="I1897" s="310" t="str">
        <f>IF(ISBLANK($J$2257),"",IF(ISBLANK($L$2257),"",IF(Jul!$E23&gt;=$J$2257,IF(Jul!$E23&lt;=$L$2257,COUNTIF(Jul!L23:L23,"&gt;=0"),""),"")))</f>
        <v/>
      </c>
      <c r="J1897" s="300"/>
      <c r="K1897" s="300"/>
      <c r="L1897" s="300"/>
      <c r="M1897" s="302"/>
    </row>
    <row r="1898" spans="1:13" ht="9.9499999999999993" hidden="1" customHeight="1" x14ac:dyDescent="0.2">
      <c r="A1898" s="301"/>
      <c r="B1898" s="300"/>
      <c r="C1898" s="305" t="str">
        <f>IF(ISBLANK($J$2257),"",IF(ISBLANK($L$2257),"",IF(Jul!$E24&gt;=$J$2257,IF(Jul!$E24&lt;=$L$2257,IF(ISBLANK(Jul!G24),"",Jul!G24),""),"")))</f>
        <v/>
      </c>
      <c r="D1898" s="305" t="str">
        <f>IF(ISBLANK($J$2257),"",IF(ISBLANK($L$2257),"",IF(Jul!$E24&gt;=$J$2257,IF(Jul!$E24&lt;=$L$2257,IF(ISBLANK(Jul!I24),"",Jul!I24),""),"")))</f>
        <v/>
      </c>
      <c r="E1898" s="305" t="str">
        <f>IF(ISBLANK($J$2257),"",IF(ISBLANK($L$2257),"",IF(Jul!$E24&gt;=$J$2257,IF(Jul!$E24&lt;=$L$2257,IF(ISBLANK(Jul!R24),"",Jul!R24),""),"")))</f>
        <v/>
      </c>
      <c r="F1898" s="307" t="str">
        <f>IF(ISBLANK($J$2257),"",IF(ISBLANK($L$2257),"",IF(Jul!$E24&gt;=$J$2257,IF(Jul!$E24&lt;=$L$2257,IF(ISBLANK(Jul!S24),"",Jul!S24),""),"")))</f>
        <v/>
      </c>
      <c r="G1898" s="308" t="str">
        <f t="shared" si="120"/>
        <v/>
      </c>
      <c r="H1898" s="309" t="str">
        <f t="shared" si="121"/>
        <v/>
      </c>
      <c r="I1898" s="310" t="str">
        <f>IF(ISBLANK($J$2257),"",IF(ISBLANK($L$2257),"",IF(Jul!$E24&gt;=$J$2257,IF(Jul!$E24&lt;=$L$2257,COUNTIF(Jul!L24:L24,"&gt;=0"),""),"")))</f>
        <v/>
      </c>
      <c r="J1898" s="300"/>
      <c r="K1898" s="300"/>
      <c r="L1898" s="300"/>
      <c r="M1898" s="302"/>
    </row>
    <row r="1899" spans="1:13" ht="9.9499999999999993" hidden="1" customHeight="1" x14ac:dyDescent="0.2">
      <c r="A1899" s="301"/>
      <c r="B1899" s="300"/>
      <c r="C1899" s="305" t="str">
        <f>IF(ISBLANK($J$2257),"",IF(ISBLANK($L$2257),"",IF(Jul!$E25&gt;=$J$2257,IF(Jul!$E25&lt;=$L$2257,IF(ISBLANK(Jul!G25),"",Jul!G25),""),"")))</f>
        <v/>
      </c>
      <c r="D1899" s="305" t="str">
        <f>IF(ISBLANK($J$2257),"",IF(ISBLANK($L$2257),"",IF(Jul!$E25&gt;=$J$2257,IF(Jul!$E25&lt;=$L$2257,IF(ISBLANK(Jul!I25),"",Jul!I25),""),"")))</f>
        <v/>
      </c>
      <c r="E1899" s="305" t="str">
        <f>IF(ISBLANK($J$2257),"",IF(ISBLANK($L$2257),"",IF(Jul!$E25&gt;=$J$2257,IF(Jul!$E25&lt;=$L$2257,IF(ISBLANK(Jul!R25),"",Jul!R25),""),"")))</f>
        <v/>
      </c>
      <c r="F1899" s="307" t="str">
        <f>IF(ISBLANK($J$2257),"",IF(ISBLANK($L$2257),"",IF(Jul!$E25&gt;=$J$2257,IF(Jul!$E25&lt;=$L$2257,IF(ISBLANK(Jul!S25),"",Jul!S25),""),"")))</f>
        <v/>
      </c>
      <c r="G1899" s="308" t="str">
        <f t="shared" si="120"/>
        <v/>
      </c>
      <c r="H1899" s="309" t="str">
        <f t="shared" si="121"/>
        <v/>
      </c>
      <c r="I1899" s="310" t="str">
        <f>IF(ISBLANK($J$2257),"",IF(ISBLANK($L$2257),"",IF(Jul!$E25&gt;=$J$2257,IF(Jul!$E25&lt;=$L$2257,COUNTIF(Jul!L25:L25,"&gt;=0"),""),"")))</f>
        <v/>
      </c>
      <c r="J1899" s="300"/>
      <c r="K1899" s="300"/>
      <c r="L1899" s="300"/>
      <c r="M1899" s="302"/>
    </row>
    <row r="1900" spans="1:13" ht="9.9499999999999993" hidden="1" customHeight="1" x14ac:dyDescent="0.2">
      <c r="A1900" s="301"/>
      <c r="B1900" s="300"/>
      <c r="C1900" s="305" t="str">
        <f>IF(ISBLANK($J$2257),"",IF(ISBLANK($L$2257),"",IF(Jul!$E26&gt;=$J$2257,IF(Jul!$E26&lt;=$L$2257,IF(ISBLANK(Jul!G26),"",Jul!G26),""),"")))</f>
        <v/>
      </c>
      <c r="D1900" s="305" t="str">
        <f>IF(ISBLANK($J$2257),"",IF(ISBLANK($L$2257),"",IF(Jul!$E26&gt;=$J$2257,IF(Jul!$E26&lt;=$L$2257,IF(ISBLANK(Jul!I26),"",Jul!I26),""),"")))</f>
        <v/>
      </c>
      <c r="E1900" s="305" t="str">
        <f>IF(ISBLANK($J$2257),"",IF(ISBLANK($L$2257),"",IF(Jul!$E26&gt;=$J$2257,IF(Jul!$E26&lt;=$L$2257,IF(ISBLANK(Jul!R26),"",Jul!R26),""),"")))</f>
        <v/>
      </c>
      <c r="F1900" s="307" t="str">
        <f>IF(ISBLANK($J$2257),"",IF(ISBLANK($L$2257),"",IF(Jul!$E26&gt;=$J$2257,IF(Jul!$E26&lt;=$L$2257,IF(ISBLANK(Jul!S26),"",Jul!S26),""),"")))</f>
        <v/>
      </c>
      <c r="G1900" s="308" t="str">
        <f t="shared" si="120"/>
        <v/>
      </c>
      <c r="H1900" s="309" t="str">
        <f t="shared" si="121"/>
        <v/>
      </c>
      <c r="I1900" s="310" t="str">
        <f>IF(ISBLANK($J$2257),"",IF(ISBLANK($L$2257),"",IF(Jul!$E26&gt;=$J$2257,IF(Jul!$E26&lt;=$L$2257,COUNTIF(Jul!L26:L26,"&gt;=0"),""),"")))</f>
        <v/>
      </c>
      <c r="J1900" s="300"/>
      <c r="K1900" s="300"/>
      <c r="L1900" s="300"/>
      <c r="M1900" s="302"/>
    </row>
    <row r="1901" spans="1:13" ht="9.9499999999999993" hidden="1" customHeight="1" x14ac:dyDescent="0.2">
      <c r="A1901" s="301"/>
      <c r="B1901" s="300"/>
      <c r="C1901" s="305" t="str">
        <f>IF(ISBLANK($J$2257),"",IF(ISBLANK($L$2257),"",IF(Jul!$E27&gt;=$J$2257,IF(Jul!$E27&lt;=$L$2257,IF(ISBLANK(Jul!G27),"",Jul!G27),""),"")))</f>
        <v/>
      </c>
      <c r="D1901" s="305" t="str">
        <f>IF(ISBLANK($J$2257),"",IF(ISBLANK($L$2257),"",IF(Jul!$E27&gt;=$J$2257,IF(Jul!$E27&lt;=$L$2257,IF(ISBLANK(Jul!I27),"",Jul!I27),""),"")))</f>
        <v/>
      </c>
      <c r="E1901" s="305" t="str">
        <f>IF(ISBLANK($J$2257),"",IF(ISBLANK($L$2257),"",IF(Jul!$E27&gt;=$J$2257,IF(Jul!$E27&lt;=$L$2257,IF(ISBLANK(Jul!R27),"",Jul!R27),""),"")))</f>
        <v/>
      </c>
      <c r="F1901" s="307" t="str">
        <f>IF(ISBLANK($J$2257),"",IF(ISBLANK($L$2257),"",IF(Jul!$E27&gt;=$J$2257,IF(Jul!$E27&lt;=$L$2257,IF(ISBLANK(Jul!S27),"",Jul!S27),""),"")))</f>
        <v/>
      </c>
      <c r="G1901" s="308" t="str">
        <f t="shared" si="120"/>
        <v/>
      </c>
      <c r="H1901" s="309" t="str">
        <f t="shared" si="121"/>
        <v/>
      </c>
      <c r="I1901" s="310" t="str">
        <f>IF(ISBLANK($J$2257),"",IF(ISBLANK($L$2257),"",IF(Jul!$E27&gt;=$J$2257,IF(Jul!$E27&lt;=$L$2257,COUNTIF(Jul!L27:L27,"&gt;=0"),""),"")))</f>
        <v/>
      </c>
      <c r="J1901" s="300"/>
      <c r="K1901" s="300"/>
      <c r="L1901" s="300"/>
      <c r="M1901" s="302"/>
    </row>
    <row r="1902" spans="1:13" ht="9.9499999999999993" hidden="1" customHeight="1" x14ac:dyDescent="0.2">
      <c r="A1902" s="301"/>
      <c r="B1902" s="300"/>
      <c r="C1902" s="305" t="str">
        <f>IF(ISBLANK($J$2257),"",IF(ISBLANK($L$2257),"",IF(Jul!$E28&gt;=$J$2257,IF(Jul!$E28&lt;=$L$2257,IF(ISBLANK(Jul!G28),"",Jul!G28),""),"")))</f>
        <v/>
      </c>
      <c r="D1902" s="305" t="str">
        <f>IF(ISBLANK($J$2257),"",IF(ISBLANK($L$2257),"",IF(Jul!$E28&gt;=$J$2257,IF(Jul!$E28&lt;=$L$2257,IF(ISBLANK(Jul!I28),"",Jul!I28),""),"")))</f>
        <v/>
      </c>
      <c r="E1902" s="305" t="str">
        <f>IF(ISBLANK($J$2257),"",IF(ISBLANK($L$2257),"",IF(Jul!$E28&gt;=$J$2257,IF(Jul!$E28&lt;=$L$2257,IF(ISBLANK(Jul!R28),"",Jul!R28),""),"")))</f>
        <v/>
      </c>
      <c r="F1902" s="307" t="str">
        <f>IF(ISBLANK($J$2257),"",IF(ISBLANK($L$2257),"",IF(Jul!$E28&gt;=$J$2257,IF(Jul!$E28&lt;=$L$2257,IF(ISBLANK(Jul!S28),"",Jul!S28),""),"")))</f>
        <v/>
      </c>
      <c r="G1902" s="308" t="str">
        <f t="shared" si="120"/>
        <v/>
      </c>
      <c r="H1902" s="309" t="str">
        <f t="shared" si="121"/>
        <v/>
      </c>
      <c r="I1902" s="310" t="str">
        <f>IF(ISBLANK($J$2257),"",IF(ISBLANK($L$2257),"",IF(Jul!$E28&gt;=$J$2257,IF(Jul!$E28&lt;=$L$2257,COUNTIF(Jul!L28:L28,"&gt;=0"),""),"")))</f>
        <v/>
      </c>
      <c r="J1902" s="300"/>
      <c r="K1902" s="300"/>
      <c r="L1902" s="300"/>
      <c r="M1902" s="302"/>
    </row>
    <row r="1903" spans="1:13" ht="9.9499999999999993" hidden="1" customHeight="1" x14ac:dyDescent="0.2">
      <c r="A1903" s="301"/>
      <c r="B1903" s="300"/>
      <c r="C1903" s="305" t="str">
        <f>IF(ISBLANK($J$2257),"",IF(ISBLANK($L$2257),"",IF(Jul!$E29&gt;=$J$2257,IF(Jul!$E29&lt;=$L$2257,IF(ISBLANK(Jul!G29),"",Jul!G29),""),"")))</f>
        <v/>
      </c>
      <c r="D1903" s="305" t="str">
        <f>IF(ISBLANK($J$2257),"",IF(ISBLANK($L$2257),"",IF(Jul!$E29&gt;=$J$2257,IF(Jul!$E29&lt;=$L$2257,IF(ISBLANK(Jul!I29),"",Jul!I29),""),"")))</f>
        <v/>
      </c>
      <c r="E1903" s="305" t="str">
        <f>IF(ISBLANK($J$2257),"",IF(ISBLANK($L$2257),"",IF(Jul!$E29&gt;=$J$2257,IF(Jul!$E29&lt;=$L$2257,IF(ISBLANK(Jul!R29),"",Jul!R29),""),"")))</f>
        <v/>
      </c>
      <c r="F1903" s="307" t="str">
        <f>IF(ISBLANK($J$2257),"",IF(ISBLANK($L$2257),"",IF(Jul!$E29&gt;=$J$2257,IF(Jul!$E29&lt;=$L$2257,IF(ISBLANK(Jul!S29),"",Jul!S29),""),"")))</f>
        <v/>
      </c>
      <c r="G1903" s="308" t="str">
        <f t="shared" si="120"/>
        <v/>
      </c>
      <c r="H1903" s="309" t="str">
        <f t="shared" si="121"/>
        <v/>
      </c>
      <c r="I1903" s="310" t="str">
        <f>IF(ISBLANK($J$2257),"",IF(ISBLANK($L$2257),"",IF(Jul!$E29&gt;=$J$2257,IF(Jul!$E29&lt;=$L$2257,COUNTIF(Jul!L29:L29,"&gt;=0"),""),"")))</f>
        <v/>
      </c>
      <c r="J1903" s="300"/>
      <c r="K1903" s="300"/>
      <c r="L1903" s="300"/>
      <c r="M1903" s="302"/>
    </row>
    <row r="1904" spans="1:13" ht="9.9499999999999993" hidden="1" customHeight="1" x14ac:dyDescent="0.2">
      <c r="A1904" s="301"/>
      <c r="B1904" s="300"/>
      <c r="C1904" s="305" t="str">
        <f>IF(ISBLANK($J$2257),"",IF(ISBLANK($L$2257),"",IF(Jul!$E30&gt;=$J$2257,IF(Jul!$E30&lt;=$L$2257,IF(ISBLANK(Jul!G30),"",Jul!G30),""),"")))</f>
        <v/>
      </c>
      <c r="D1904" s="305" t="str">
        <f>IF(ISBLANK($J$2257),"",IF(ISBLANK($L$2257),"",IF(Jul!$E30&gt;=$J$2257,IF(Jul!$E30&lt;=$L$2257,IF(ISBLANK(Jul!I30),"",Jul!I30),""),"")))</f>
        <v/>
      </c>
      <c r="E1904" s="305" t="str">
        <f>IF(ISBLANK($J$2257),"",IF(ISBLANK($L$2257),"",IF(Jul!$E30&gt;=$J$2257,IF(Jul!$E30&lt;=$L$2257,IF(ISBLANK(Jul!R30),"",Jul!R30),""),"")))</f>
        <v/>
      </c>
      <c r="F1904" s="307" t="str">
        <f>IF(ISBLANK($J$2257),"",IF(ISBLANK($L$2257),"",IF(Jul!$E30&gt;=$J$2257,IF(Jul!$E30&lt;=$L$2257,IF(ISBLANK(Jul!S30),"",Jul!S30),""),"")))</f>
        <v/>
      </c>
      <c r="G1904" s="308" t="str">
        <f t="shared" si="120"/>
        <v/>
      </c>
      <c r="H1904" s="309" t="str">
        <f t="shared" si="121"/>
        <v/>
      </c>
      <c r="I1904" s="310" t="str">
        <f>IF(ISBLANK($J$2257),"",IF(ISBLANK($L$2257),"",IF(Jul!$E30&gt;=$J$2257,IF(Jul!$E30&lt;=$L$2257,COUNTIF(Jul!L30:L30,"&gt;=0"),""),"")))</f>
        <v/>
      </c>
      <c r="J1904" s="300"/>
      <c r="K1904" s="300"/>
      <c r="L1904" s="300"/>
      <c r="M1904" s="302"/>
    </row>
    <row r="1905" spans="1:13" ht="9.9499999999999993" hidden="1" customHeight="1" x14ac:dyDescent="0.2">
      <c r="A1905" s="301"/>
      <c r="B1905" s="300"/>
      <c r="C1905" s="305" t="str">
        <f>IF(ISBLANK($J$2257),"",IF(ISBLANK($L$2257),"",IF(Jul!$E31&gt;=$J$2257,IF(Jul!$E31&lt;=$L$2257,IF(ISBLANK(Jul!G31),"",Jul!G31),""),"")))</f>
        <v/>
      </c>
      <c r="D1905" s="305" t="str">
        <f>IF(ISBLANK($J$2257),"",IF(ISBLANK($L$2257),"",IF(Jul!$E31&gt;=$J$2257,IF(Jul!$E31&lt;=$L$2257,IF(ISBLANK(Jul!I31),"",Jul!I31),""),"")))</f>
        <v/>
      </c>
      <c r="E1905" s="305" t="str">
        <f>IF(ISBLANK($J$2257),"",IF(ISBLANK($L$2257),"",IF(Jul!$E31&gt;=$J$2257,IF(Jul!$E31&lt;=$L$2257,IF(ISBLANK(Jul!R31),"",Jul!R31),""),"")))</f>
        <v/>
      </c>
      <c r="F1905" s="307" t="str">
        <f>IF(ISBLANK($J$2257),"",IF(ISBLANK($L$2257),"",IF(Jul!$E31&gt;=$J$2257,IF(Jul!$E31&lt;=$L$2257,IF(ISBLANK(Jul!S31),"",Jul!S31),""),"")))</f>
        <v/>
      </c>
      <c r="G1905" s="308" t="str">
        <f t="shared" si="120"/>
        <v/>
      </c>
      <c r="H1905" s="309" t="str">
        <f t="shared" si="121"/>
        <v/>
      </c>
      <c r="I1905" s="310" t="str">
        <f>IF(ISBLANK($J$2257),"",IF(ISBLANK($L$2257),"",IF(Jul!$E31&gt;=$J$2257,IF(Jul!$E31&lt;=$L$2257,COUNTIF(Jul!L31:L31,"&gt;=0"),""),"")))</f>
        <v/>
      </c>
      <c r="J1905" s="300"/>
      <c r="K1905" s="300"/>
      <c r="L1905" s="300"/>
      <c r="M1905" s="302"/>
    </row>
    <row r="1906" spans="1:13" ht="9.9499999999999993" hidden="1" customHeight="1" x14ac:dyDescent="0.2">
      <c r="A1906" s="301"/>
      <c r="B1906" s="300"/>
      <c r="C1906" s="305" t="str">
        <f>IF(ISBLANK($J$2257),"",IF(ISBLANK($L$2257),"",IF(Jul!$E32&gt;=$J$2257,IF(Jul!$E32&lt;=$L$2257,IF(ISBLANK(Jul!G32),"",Jul!G32),""),"")))</f>
        <v/>
      </c>
      <c r="D1906" s="305" t="str">
        <f>IF(ISBLANK($J$2257),"",IF(ISBLANK($L$2257),"",IF(Jul!$E32&gt;=$J$2257,IF(Jul!$E32&lt;=$L$2257,IF(ISBLANK(Jul!I32),"",Jul!I32),""),"")))</f>
        <v/>
      </c>
      <c r="E1906" s="305" t="str">
        <f>IF(ISBLANK($J$2257),"",IF(ISBLANK($L$2257),"",IF(Jul!$E32&gt;=$J$2257,IF(Jul!$E32&lt;=$L$2257,IF(ISBLANK(Jul!R32),"",Jul!R32),""),"")))</f>
        <v/>
      </c>
      <c r="F1906" s="307" t="str">
        <f>IF(ISBLANK($J$2257),"",IF(ISBLANK($L$2257),"",IF(Jul!$E32&gt;=$J$2257,IF(Jul!$E32&lt;=$L$2257,IF(ISBLANK(Jul!S32),"",Jul!S32),""),"")))</f>
        <v/>
      </c>
      <c r="G1906" s="308" t="str">
        <f t="shared" si="120"/>
        <v/>
      </c>
      <c r="H1906" s="309" t="str">
        <f t="shared" si="121"/>
        <v/>
      </c>
      <c r="I1906" s="310" t="str">
        <f>IF(ISBLANK($J$2257),"",IF(ISBLANK($L$2257),"",IF(Jul!$E32&gt;=$J$2257,IF(Jul!$E32&lt;=$L$2257,COUNTIF(Jul!L32:L32,"&gt;=0"),""),"")))</f>
        <v/>
      </c>
      <c r="J1906" s="300"/>
      <c r="K1906" s="300"/>
      <c r="L1906" s="300"/>
      <c r="M1906" s="302"/>
    </row>
    <row r="1907" spans="1:13" ht="9.9499999999999993" hidden="1" customHeight="1" x14ac:dyDescent="0.2">
      <c r="A1907" s="301"/>
      <c r="B1907" s="300"/>
      <c r="C1907" s="305" t="str">
        <f>IF(ISBLANK($J$2257),"",IF(ISBLANK($L$2257),"",IF(Jul!$E33&gt;=$J$2257,IF(Jul!$E33&lt;=$L$2257,IF(ISBLANK(Jul!G33),"",Jul!G33),""),"")))</f>
        <v/>
      </c>
      <c r="D1907" s="305" t="str">
        <f>IF(ISBLANK($J$2257),"",IF(ISBLANK($L$2257),"",IF(Jul!$E33&gt;=$J$2257,IF(Jul!$E33&lt;=$L$2257,IF(ISBLANK(Jul!I33),"",Jul!I33),""),"")))</f>
        <v/>
      </c>
      <c r="E1907" s="305" t="str">
        <f>IF(ISBLANK($J$2257),"",IF(ISBLANK($L$2257),"",IF(Jul!$E33&gt;=$J$2257,IF(Jul!$E33&lt;=$L$2257,IF(ISBLANK(Jul!R33),"",Jul!R33),""),"")))</f>
        <v/>
      </c>
      <c r="F1907" s="307" t="str">
        <f>IF(ISBLANK($J$2257),"",IF(ISBLANK($L$2257),"",IF(Jul!$E33&gt;=$J$2257,IF(Jul!$E33&lt;=$L$2257,IF(ISBLANK(Jul!S33),"",Jul!S33),""),"")))</f>
        <v/>
      </c>
      <c r="G1907" s="308" t="str">
        <f t="shared" si="120"/>
        <v/>
      </c>
      <c r="H1907" s="309" t="str">
        <f t="shared" si="121"/>
        <v/>
      </c>
      <c r="I1907" s="310" t="str">
        <f>IF(ISBLANK($J$2257),"",IF(ISBLANK($L$2257),"",IF(Jul!$E33&gt;=$J$2257,IF(Jul!$E33&lt;=$L$2257,COUNTIF(Jul!L33:L33,"&gt;=0"),""),"")))</f>
        <v/>
      </c>
      <c r="J1907" s="300"/>
      <c r="K1907" s="300"/>
      <c r="L1907" s="300"/>
      <c r="M1907" s="302"/>
    </row>
    <row r="1908" spans="1:13" ht="9.9499999999999993" hidden="1" customHeight="1" x14ac:dyDescent="0.2">
      <c r="A1908" s="301"/>
      <c r="B1908" s="300"/>
      <c r="C1908" s="305" t="str">
        <f>IF(ISBLANK($J$2257),"",IF(ISBLANK($L$2257),"",IF(Jul!$E34&gt;=$J$2257,IF(Jul!$E34&lt;=$L$2257,IF(ISBLANK(Jul!G34),"",Jul!G34),""),"")))</f>
        <v/>
      </c>
      <c r="D1908" s="305" t="str">
        <f>IF(ISBLANK($J$2257),"",IF(ISBLANK($L$2257),"",IF(Jul!$E34&gt;=$J$2257,IF(Jul!$E34&lt;=$L$2257,IF(ISBLANK(Jul!I34),"",Jul!I34),""),"")))</f>
        <v/>
      </c>
      <c r="E1908" s="305" t="str">
        <f>IF(ISBLANK($J$2257),"",IF(ISBLANK($L$2257),"",IF(Jul!$E34&gt;=$J$2257,IF(Jul!$E34&lt;=$L$2257,IF(ISBLANK(Jul!R34),"",Jul!R34),""),"")))</f>
        <v/>
      </c>
      <c r="F1908" s="307" t="str">
        <f>IF(ISBLANK($J$2257),"",IF(ISBLANK($L$2257),"",IF(Jul!$E34&gt;=$J$2257,IF(Jul!$E34&lt;=$L$2257,IF(ISBLANK(Jul!S34),"",Jul!S34),""),"")))</f>
        <v/>
      </c>
      <c r="G1908" s="308" t="str">
        <f t="shared" si="120"/>
        <v/>
      </c>
      <c r="H1908" s="309" t="str">
        <f t="shared" si="121"/>
        <v/>
      </c>
      <c r="I1908" s="310" t="str">
        <f>IF(ISBLANK($J$2257),"",IF(ISBLANK($L$2257),"",IF(Jul!$E34&gt;=$J$2257,IF(Jul!$E34&lt;=$L$2257,COUNTIF(Jul!L34:L34,"&gt;=0"),""),"")))</f>
        <v/>
      </c>
      <c r="J1908" s="300"/>
      <c r="K1908" s="300"/>
      <c r="L1908" s="300"/>
      <c r="M1908" s="302"/>
    </row>
    <row r="1909" spans="1:13" ht="9.9499999999999993" hidden="1" customHeight="1" x14ac:dyDescent="0.2">
      <c r="A1909" s="301"/>
      <c r="B1909" s="300"/>
      <c r="C1909" s="305" t="str">
        <f>IF(ISBLANK($J$2257),"",IF(ISBLANK($L$2257),"",IF(Jul!$E35&gt;=$J$2257,IF(Jul!$E35&lt;=$L$2257,IF(ISBLANK(Jul!G35),"",Jul!G35),""),"")))</f>
        <v/>
      </c>
      <c r="D1909" s="305" t="str">
        <f>IF(ISBLANK($J$2257),"",IF(ISBLANK($L$2257),"",IF(Jul!$E35&gt;=$J$2257,IF(Jul!$E35&lt;=$L$2257,IF(ISBLANK(Jul!I35),"",Jul!I35),""),"")))</f>
        <v/>
      </c>
      <c r="E1909" s="305" t="str">
        <f>IF(ISBLANK($J$2257),"",IF(ISBLANK($L$2257),"",IF(Jul!$E35&gt;=$J$2257,IF(Jul!$E35&lt;=$L$2257,IF(ISBLANK(Jul!R35),"",Jul!R35),""),"")))</f>
        <v/>
      </c>
      <c r="F1909" s="307" t="str">
        <f>IF(ISBLANK($J$2257),"",IF(ISBLANK($L$2257),"",IF(Jul!$E35&gt;=$J$2257,IF(Jul!$E35&lt;=$L$2257,IF(ISBLANK(Jul!S35),"",Jul!S35),""),"")))</f>
        <v/>
      </c>
      <c r="G1909" s="308" t="str">
        <f t="shared" si="120"/>
        <v/>
      </c>
      <c r="H1909" s="309" t="str">
        <f t="shared" si="121"/>
        <v/>
      </c>
      <c r="I1909" s="310" t="str">
        <f>IF(ISBLANK($J$2257),"",IF(ISBLANK($L$2257),"",IF(Jul!$E35&gt;=$J$2257,IF(Jul!$E35&lt;=$L$2257,COUNTIF(Jul!L35:L35,"&gt;=0"),""),"")))</f>
        <v/>
      </c>
      <c r="J1909" s="300"/>
      <c r="K1909" s="300"/>
      <c r="L1909" s="300"/>
      <c r="M1909" s="302"/>
    </row>
    <row r="1910" spans="1:13" ht="9.9499999999999993" hidden="1" customHeight="1" x14ac:dyDescent="0.2">
      <c r="A1910" s="301"/>
      <c r="B1910" s="300"/>
      <c r="C1910" s="305" t="str">
        <f>IF(ISBLANK($J$2257),"",IF(ISBLANK($L$2257),"",IF(Jul!$E36&gt;=$J$2257,IF(Jul!$E36&lt;=$L$2257,IF(ISBLANK(Jul!G36),"",Jul!G36),""),"")))</f>
        <v/>
      </c>
      <c r="D1910" s="305" t="str">
        <f>IF(ISBLANK($J$2257),"",IF(ISBLANK($L$2257),"",IF(Jul!$E36&gt;=$J$2257,IF(Jul!$E36&lt;=$L$2257,IF(ISBLANK(Jul!I36),"",Jul!I36),""),"")))</f>
        <v/>
      </c>
      <c r="E1910" s="305" t="str">
        <f>IF(ISBLANK($J$2257),"",IF(ISBLANK($L$2257),"",IF(Jul!$E36&gt;=$J$2257,IF(Jul!$E36&lt;=$L$2257,IF(ISBLANK(Jul!R36),"",Jul!R36),""),"")))</f>
        <v/>
      </c>
      <c r="F1910" s="307" t="str">
        <f>IF(ISBLANK($J$2257),"",IF(ISBLANK($L$2257),"",IF(Jul!$E36&gt;=$J$2257,IF(Jul!$E36&lt;=$L$2257,IF(ISBLANK(Jul!S36),"",Jul!S36),""),"")))</f>
        <v/>
      </c>
      <c r="G1910" s="308" t="str">
        <f t="shared" si="120"/>
        <v/>
      </c>
      <c r="H1910" s="309" t="str">
        <f t="shared" si="121"/>
        <v/>
      </c>
      <c r="I1910" s="310" t="str">
        <f>IF(ISBLANK($J$2257),"",IF(ISBLANK($L$2257),"",IF(Jul!$E36&gt;=$J$2257,IF(Jul!$E36&lt;=$L$2257,COUNTIF(Jul!L36:L36,"&gt;=0"),""),"")))</f>
        <v/>
      </c>
      <c r="J1910" s="300"/>
      <c r="K1910" s="300"/>
      <c r="L1910" s="300"/>
      <c r="M1910" s="302"/>
    </row>
    <row r="1911" spans="1:13" ht="9.9499999999999993" hidden="1" customHeight="1" x14ac:dyDescent="0.2">
      <c r="A1911" s="301"/>
      <c r="B1911" s="300"/>
      <c r="C1911" s="305" t="str">
        <f>IF(ISBLANK($J$2257),"",IF(ISBLANK($L$2257),"",IF(Jul!$E37&gt;=$J$2257,IF(Jul!$E37&lt;=$L$2257,IF(ISBLANK(Jul!G37),"",Jul!G37),""),"")))</f>
        <v/>
      </c>
      <c r="D1911" s="305" t="str">
        <f>IF(ISBLANK($J$2257),"",IF(ISBLANK($L$2257),"",IF(Jul!$E37&gt;=$J$2257,IF(Jul!$E37&lt;=$L$2257,IF(ISBLANK(Jul!I37),"",Jul!I37),""),"")))</f>
        <v/>
      </c>
      <c r="E1911" s="305" t="str">
        <f>IF(ISBLANK($J$2257),"",IF(ISBLANK($L$2257),"",IF(Jul!$E37&gt;=$J$2257,IF(Jul!$E37&lt;=$L$2257,IF(ISBLANK(Jul!R37),"",Jul!R37),""),"")))</f>
        <v/>
      </c>
      <c r="F1911" s="307" t="str">
        <f>IF(ISBLANK($J$2257),"",IF(ISBLANK($L$2257),"",IF(Jul!$E37&gt;=$J$2257,IF(Jul!$E37&lt;=$L$2257,IF(ISBLANK(Jul!S37),"",Jul!S37),""),"")))</f>
        <v/>
      </c>
      <c r="G1911" s="308" t="str">
        <f t="shared" si="120"/>
        <v/>
      </c>
      <c r="H1911" s="309" t="str">
        <f t="shared" si="121"/>
        <v/>
      </c>
      <c r="I1911" s="310" t="str">
        <f>IF(ISBLANK($J$2257),"",IF(ISBLANK($L$2257),"",IF(Jul!$E37&gt;=$J$2257,IF(Jul!$E37&lt;=$L$2257,COUNTIF(Jul!L37:L37,"&gt;=0"),""),"")))</f>
        <v/>
      </c>
      <c r="J1911" s="300"/>
      <c r="K1911" s="300"/>
      <c r="L1911" s="300"/>
      <c r="M1911" s="302"/>
    </row>
    <row r="1912" spans="1:13" ht="9.9499999999999993" hidden="1" customHeight="1" x14ac:dyDescent="0.2">
      <c r="A1912" s="301"/>
      <c r="B1912" s="300"/>
      <c r="C1912" s="305" t="str">
        <f>IF(ISBLANK($J$2257),"",IF(ISBLANK($L$2257),"",IF(Jul!$E38&gt;=$J$2257,IF(Jul!$E38&lt;=$L$2257,IF(ISBLANK(Jul!G38),"",Jul!G38),""),"")))</f>
        <v/>
      </c>
      <c r="D1912" s="305" t="str">
        <f>IF(ISBLANK($J$2257),"",IF(ISBLANK($L$2257),"",IF(Jul!$E38&gt;=$J$2257,IF(Jul!$E38&lt;=$L$2257,IF(ISBLANK(Jul!I38),"",Jul!I38),""),"")))</f>
        <v/>
      </c>
      <c r="E1912" s="305" t="str">
        <f>IF(ISBLANK($J$2257),"",IF(ISBLANK($L$2257),"",IF(Jul!$E38&gt;=$J$2257,IF(Jul!$E38&lt;=$L$2257,IF(ISBLANK(Jul!R38),"",Jul!R38),""),"")))</f>
        <v/>
      </c>
      <c r="F1912" s="307" t="str">
        <f>IF(ISBLANK($J$2257),"",IF(ISBLANK($L$2257),"",IF(Jul!$E38&gt;=$J$2257,IF(Jul!$E38&lt;=$L$2257,IF(ISBLANK(Jul!S38),"",Jul!S38),""),"")))</f>
        <v/>
      </c>
      <c r="G1912" s="308" t="str">
        <f t="shared" si="120"/>
        <v/>
      </c>
      <c r="H1912" s="309" t="str">
        <f t="shared" si="121"/>
        <v/>
      </c>
      <c r="I1912" s="310" t="str">
        <f>IF(ISBLANK($J$2257),"",IF(ISBLANK($L$2257),"",IF(Jul!$E38&gt;=$J$2257,IF(Jul!$E38&lt;=$L$2257,COUNTIF(Jul!L38:L38,"&gt;=0"),""),"")))</f>
        <v/>
      </c>
      <c r="J1912" s="300"/>
      <c r="K1912" s="300"/>
      <c r="L1912" s="300"/>
      <c r="M1912" s="302"/>
    </row>
    <row r="1913" spans="1:13" ht="9.9499999999999993" hidden="1" customHeight="1" x14ac:dyDescent="0.2">
      <c r="A1913" s="301"/>
      <c r="B1913" s="300"/>
      <c r="C1913" s="305" t="str">
        <f>IF(ISBLANK($J$2257),"",IF(ISBLANK($L$2257),"",IF(Jul!$E39&gt;=$J$2257,IF(Jul!$E39&lt;=$L$2257,IF(ISBLANK(Jul!G39),"",Jul!G39),""),"")))</f>
        <v/>
      </c>
      <c r="D1913" s="305" t="str">
        <f>IF(ISBLANK($J$2257),"",IF(ISBLANK($L$2257),"",IF(Jul!$E39&gt;=$J$2257,IF(Jul!$E39&lt;=$L$2257,IF(ISBLANK(Jul!I39),"",Jul!I39),""),"")))</f>
        <v/>
      </c>
      <c r="E1913" s="305" t="str">
        <f>IF(ISBLANK($J$2257),"",IF(ISBLANK($L$2257),"",IF(Jul!$E39&gt;=$J$2257,IF(Jul!$E39&lt;=$L$2257,IF(ISBLANK(Jul!R39),"",Jul!R39),""),"")))</f>
        <v/>
      </c>
      <c r="F1913" s="307" t="str">
        <f>IF(ISBLANK($J$2257),"",IF(ISBLANK($L$2257),"",IF(Jul!$E39&gt;=$J$2257,IF(Jul!$E39&lt;=$L$2257,IF(ISBLANK(Jul!S39),"",Jul!S39),""),"")))</f>
        <v/>
      </c>
      <c r="G1913" s="308" t="str">
        <f t="shared" si="120"/>
        <v/>
      </c>
      <c r="H1913" s="309" t="str">
        <f t="shared" si="121"/>
        <v/>
      </c>
      <c r="I1913" s="310" t="str">
        <f>IF(ISBLANK($J$2257),"",IF(ISBLANK($L$2257),"",IF(Jul!$E39&gt;=$J$2257,IF(Jul!$E39&lt;=$L$2257,COUNTIF(Jul!L39:L39,"&gt;=0"),""),"")))</f>
        <v/>
      </c>
      <c r="J1913" s="300"/>
      <c r="K1913" s="300"/>
      <c r="L1913" s="300"/>
      <c r="M1913" s="302"/>
    </row>
    <row r="1914" spans="1:13" ht="9.9499999999999993" hidden="1" customHeight="1" x14ac:dyDescent="0.2">
      <c r="A1914" s="301"/>
      <c r="B1914" s="300" t="s">
        <v>347</v>
      </c>
      <c r="C1914" s="305" t="str">
        <f>IF(ISBLANK($J$2257),"",IF(ISBLANK($L$2257),"",IF(Jul!$E43&gt;=$J$2257,IF(Jul!$E43&lt;=$L$2257,IF(ISBLANK(Jul!G43),"",Jul!G43),""),"")))</f>
        <v/>
      </c>
      <c r="D1914" s="305"/>
      <c r="E1914" s="305" t="str">
        <f>IF(ISBLANK($J$2257),"",IF(ISBLANK($L$2257),"",IF(Jul!$E43&gt;=$J$2257,IF(Jul!$E43&lt;=$L$2257,IF(ISBLANK(Jul!R43),"",Jul!R43),""),"")))</f>
        <v/>
      </c>
      <c r="F1914" s="307" t="str">
        <f>IF(ISBLANK($J$2257),"",IF(ISBLANK($L$2257),"",IF(Jul!$E43&gt;=$J$2257,IF(Jul!$E43&lt;=$L$2257,IF(ISBLANK(Jul!S43),"",Jul!S43),""),"")))</f>
        <v/>
      </c>
      <c r="G1914" s="308" t="str">
        <f>IF(ISNUMBER(F1914),IF(F1914=0,"",IF(E1914=0,"",F1914/E1914)),"")</f>
        <v/>
      </c>
      <c r="H1914" s="309" t="str">
        <f>IF(ISNUMBER(G1914),IF(G1914=0,"",IF(F1914=0,"",E1914/F1914/24)),"")</f>
        <v/>
      </c>
      <c r="I1914" s="310" t="str">
        <f>IF(ISBLANK($J$2257),"",IF(ISBLANK($L$2257),"",IF(Jul!$E43&gt;=$J$2257,IF(Jul!$E43&lt;=$L$2257,COUNTIF(Jul!L43:L43,"&gt;=0"),""),"")))</f>
        <v/>
      </c>
      <c r="J1914" s="300"/>
      <c r="K1914" s="300"/>
      <c r="L1914" s="300"/>
      <c r="M1914" s="302"/>
    </row>
    <row r="1915" spans="1:13" ht="9.9499999999999993" hidden="1" customHeight="1" x14ac:dyDescent="0.2">
      <c r="A1915" s="301"/>
      <c r="B1915" s="300"/>
      <c r="C1915" s="305" t="str">
        <f>IF(ISBLANK($J$2257),"",IF(ISBLANK($L$2257),"",IF(Jul!$E44&gt;=$J$2257,IF(Jul!$E44&lt;=$L$2257,IF(ISBLANK(Jul!G44),"",Jul!G44),""),"")))</f>
        <v/>
      </c>
      <c r="D1915" s="305"/>
      <c r="E1915" s="305" t="str">
        <f>IF(ISBLANK($J$2257),"",IF(ISBLANK($L$2257),"",IF(Jul!$E44&gt;=$J$2257,IF(Jul!$E44&lt;=$L$2257,IF(ISBLANK(Jul!R44),"",Jul!R44),""),"")))</f>
        <v/>
      </c>
      <c r="F1915" s="307" t="str">
        <f>IF(ISBLANK($J$2257),"",IF(ISBLANK($L$2257),"",IF(Jul!$E44&gt;=$J$2257,IF(Jul!$E44&lt;=$L$2257,IF(ISBLANK(Jul!S44),"",Jul!S44),""),"")))</f>
        <v/>
      </c>
      <c r="G1915" s="308" t="str">
        <f t="shared" ref="G1915:G1944" si="122">IF(ISNUMBER(F1915),IF(F1915=0,"",IF(E1915=0,"",F1915/E1915)),"")</f>
        <v/>
      </c>
      <c r="H1915" s="309" t="str">
        <f t="shared" ref="H1915:H1944" si="123">IF(ISNUMBER(G1915),IF(G1915=0,"",IF(F1915=0,"",E1915/F1915/24)),"")</f>
        <v/>
      </c>
      <c r="I1915" s="310" t="str">
        <f>IF(ISBLANK($J$2257),"",IF(ISBLANK($L$2257),"",IF(Jul!$E44&gt;=$J$2257,IF(Jul!$E44&lt;=$L$2257,COUNTIF(Jul!L44:L44,"&gt;=0"),""),"")))</f>
        <v/>
      </c>
      <c r="J1915" s="300"/>
      <c r="K1915" s="300"/>
      <c r="L1915" s="300"/>
      <c r="M1915" s="302"/>
    </row>
    <row r="1916" spans="1:13" ht="9.9499999999999993" hidden="1" customHeight="1" x14ac:dyDescent="0.2">
      <c r="A1916" s="301"/>
      <c r="B1916" s="300"/>
      <c r="C1916" s="305" t="str">
        <f>IF(ISBLANK($J$2257),"",IF(ISBLANK($L$2257),"",IF(Jul!$E45&gt;=$J$2257,IF(Jul!$E45&lt;=$L$2257,IF(ISBLANK(Jul!G45),"",Jul!G45),""),"")))</f>
        <v/>
      </c>
      <c r="D1916" s="305"/>
      <c r="E1916" s="305" t="str">
        <f>IF(ISBLANK($J$2257),"",IF(ISBLANK($L$2257),"",IF(Jul!$E45&gt;=$J$2257,IF(Jul!$E45&lt;=$L$2257,IF(ISBLANK(Jul!R45),"",Jul!R45),""),"")))</f>
        <v/>
      </c>
      <c r="F1916" s="307" t="str">
        <f>IF(ISBLANK($J$2257),"",IF(ISBLANK($L$2257),"",IF(Jul!$E45&gt;=$J$2257,IF(Jul!$E45&lt;=$L$2257,IF(ISBLANK(Jul!S45),"",Jul!S45),""),"")))</f>
        <v/>
      </c>
      <c r="G1916" s="308" t="str">
        <f t="shared" si="122"/>
        <v/>
      </c>
      <c r="H1916" s="309" t="str">
        <f t="shared" si="123"/>
        <v/>
      </c>
      <c r="I1916" s="310" t="str">
        <f>IF(ISBLANK($J$2257),"",IF(ISBLANK($L$2257),"",IF(Jul!$E45&gt;=$J$2257,IF(Jul!$E45&lt;=$L$2257,COUNTIF(Jul!L45:L45,"&gt;=0"),""),"")))</f>
        <v/>
      </c>
      <c r="J1916" s="300"/>
      <c r="K1916" s="300"/>
      <c r="L1916" s="300"/>
      <c r="M1916" s="302"/>
    </row>
    <row r="1917" spans="1:13" ht="9.9499999999999993" hidden="1" customHeight="1" x14ac:dyDescent="0.2">
      <c r="A1917" s="301"/>
      <c r="B1917" s="300"/>
      <c r="C1917" s="305" t="str">
        <f>IF(ISBLANK($J$2257),"",IF(ISBLANK($L$2257),"",IF(Jul!$E46&gt;=$J$2257,IF(Jul!$E46&lt;=$L$2257,IF(ISBLANK(Jul!G46),"",Jul!G46),""),"")))</f>
        <v/>
      </c>
      <c r="D1917" s="305"/>
      <c r="E1917" s="305" t="str">
        <f>IF(ISBLANK($J$2257),"",IF(ISBLANK($L$2257),"",IF(Jul!$E46&gt;=$J$2257,IF(Jul!$E46&lt;=$L$2257,IF(ISBLANK(Jul!R46),"",Jul!R46),""),"")))</f>
        <v/>
      </c>
      <c r="F1917" s="307" t="str">
        <f>IF(ISBLANK($J$2257),"",IF(ISBLANK($L$2257),"",IF(Jul!$E46&gt;=$J$2257,IF(Jul!$E46&lt;=$L$2257,IF(ISBLANK(Jul!S46),"",Jul!S46),""),"")))</f>
        <v/>
      </c>
      <c r="G1917" s="308" t="str">
        <f t="shared" si="122"/>
        <v/>
      </c>
      <c r="H1917" s="309" t="str">
        <f t="shared" si="123"/>
        <v/>
      </c>
      <c r="I1917" s="310" t="str">
        <f>IF(ISBLANK($J$2257),"",IF(ISBLANK($L$2257),"",IF(Jul!$E46&gt;=$J$2257,IF(Jul!$E46&lt;=$L$2257,COUNTIF(Jul!L46:L46,"&gt;=0"),""),"")))</f>
        <v/>
      </c>
      <c r="J1917" s="300"/>
      <c r="K1917" s="300"/>
      <c r="L1917" s="300"/>
      <c r="M1917" s="302"/>
    </row>
    <row r="1918" spans="1:13" ht="9.9499999999999993" hidden="1" customHeight="1" x14ac:dyDescent="0.2">
      <c r="A1918" s="301"/>
      <c r="B1918" s="300"/>
      <c r="C1918" s="305" t="str">
        <f>IF(ISBLANK($J$2257),"",IF(ISBLANK($L$2257),"",IF(Jul!$E47&gt;=$J$2257,IF(Jul!$E47&lt;=$L$2257,IF(ISBLANK(Jul!G47),"",Jul!G47),""),"")))</f>
        <v/>
      </c>
      <c r="D1918" s="305"/>
      <c r="E1918" s="305" t="str">
        <f>IF(ISBLANK($J$2257),"",IF(ISBLANK($L$2257),"",IF(Jul!$E47&gt;=$J$2257,IF(Jul!$E47&lt;=$L$2257,IF(ISBLANK(Jul!R47),"",Jul!R47),""),"")))</f>
        <v/>
      </c>
      <c r="F1918" s="307" t="str">
        <f>IF(ISBLANK($J$2257),"",IF(ISBLANK($L$2257),"",IF(Jul!$E47&gt;=$J$2257,IF(Jul!$E47&lt;=$L$2257,IF(ISBLANK(Jul!S47),"",Jul!S47),""),"")))</f>
        <v/>
      </c>
      <c r="G1918" s="308" t="str">
        <f t="shared" si="122"/>
        <v/>
      </c>
      <c r="H1918" s="309" t="str">
        <f t="shared" si="123"/>
        <v/>
      </c>
      <c r="I1918" s="310" t="str">
        <f>IF(ISBLANK($J$2257),"",IF(ISBLANK($L$2257),"",IF(Jul!$E47&gt;=$J$2257,IF(Jul!$E47&lt;=$L$2257,COUNTIF(Jul!L47:L47,"&gt;=0"),""),"")))</f>
        <v/>
      </c>
      <c r="J1918" s="300"/>
      <c r="K1918" s="300"/>
      <c r="L1918" s="300"/>
      <c r="M1918" s="302"/>
    </row>
    <row r="1919" spans="1:13" ht="9.9499999999999993" hidden="1" customHeight="1" x14ac:dyDescent="0.2">
      <c r="A1919" s="301"/>
      <c r="B1919" s="300"/>
      <c r="C1919" s="305" t="str">
        <f>IF(ISBLANK($J$2257),"",IF(ISBLANK($L$2257),"",IF(Jul!$E48&gt;=$J$2257,IF(Jul!$E48&lt;=$L$2257,IF(ISBLANK(Jul!G48),"",Jul!G48),""),"")))</f>
        <v/>
      </c>
      <c r="D1919" s="305"/>
      <c r="E1919" s="305" t="str">
        <f>IF(ISBLANK($J$2257),"",IF(ISBLANK($L$2257),"",IF(Jul!$E48&gt;=$J$2257,IF(Jul!$E48&lt;=$L$2257,IF(ISBLANK(Jul!R48),"",Jul!R48),""),"")))</f>
        <v/>
      </c>
      <c r="F1919" s="307" t="str">
        <f>IF(ISBLANK($J$2257),"",IF(ISBLANK($L$2257),"",IF(Jul!$E48&gt;=$J$2257,IF(Jul!$E48&lt;=$L$2257,IF(ISBLANK(Jul!S48),"",Jul!S48),""),"")))</f>
        <v/>
      </c>
      <c r="G1919" s="308" t="str">
        <f t="shared" si="122"/>
        <v/>
      </c>
      <c r="H1919" s="309" t="str">
        <f t="shared" si="123"/>
        <v/>
      </c>
      <c r="I1919" s="310" t="str">
        <f>IF(ISBLANK($J$2257),"",IF(ISBLANK($L$2257),"",IF(Jul!$E48&gt;=$J$2257,IF(Jul!$E48&lt;=$L$2257,COUNTIF(Jul!L48:L48,"&gt;=0"),""),"")))</f>
        <v/>
      </c>
      <c r="J1919" s="300"/>
      <c r="K1919" s="300"/>
      <c r="L1919" s="300"/>
      <c r="M1919" s="302"/>
    </row>
    <row r="1920" spans="1:13" ht="9.9499999999999993" hidden="1" customHeight="1" x14ac:dyDescent="0.2">
      <c r="A1920" s="301"/>
      <c r="B1920" s="300"/>
      <c r="C1920" s="305" t="str">
        <f>IF(ISBLANK($J$2257),"",IF(ISBLANK($L$2257),"",IF(Jul!$E49&gt;=$J$2257,IF(Jul!$E49&lt;=$L$2257,IF(ISBLANK(Jul!G49),"",Jul!G49),""),"")))</f>
        <v/>
      </c>
      <c r="D1920" s="305"/>
      <c r="E1920" s="305" t="str">
        <f>IF(ISBLANK($J$2257),"",IF(ISBLANK($L$2257),"",IF(Jul!$E49&gt;=$J$2257,IF(Jul!$E49&lt;=$L$2257,IF(ISBLANK(Jul!R49),"",Jul!R49),""),"")))</f>
        <v/>
      </c>
      <c r="F1920" s="307" t="str">
        <f>IF(ISBLANK($J$2257),"",IF(ISBLANK($L$2257),"",IF(Jul!$E49&gt;=$J$2257,IF(Jul!$E49&lt;=$L$2257,IF(ISBLANK(Jul!S49),"",Jul!S49),""),"")))</f>
        <v/>
      </c>
      <c r="G1920" s="308" t="str">
        <f t="shared" si="122"/>
        <v/>
      </c>
      <c r="H1920" s="309" t="str">
        <f t="shared" si="123"/>
        <v/>
      </c>
      <c r="I1920" s="310" t="str">
        <f>IF(ISBLANK($J$2257),"",IF(ISBLANK($L$2257),"",IF(Jul!$E49&gt;=$J$2257,IF(Jul!$E49&lt;=$L$2257,COUNTIF(Jul!L49:L49,"&gt;=0"),""),"")))</f>
        <v/>
      </c>
      <c r="J1920" s="300"/>
      <c r="K1920" s="300"/>
      <c r="L1920" s="300"/>
      <c r="M1920" s="302"/>
    </row>
    <row r="1921" spans="1:13" ht="9.9499999999999993" hidden="1" customHeight="1" x14ac:dyDescent="0.2">
      <c r="A1921" s="301"/>
      <c r="B1921" s="300"/>
      <c r="C1921" s="305" t="str">
        <f>IF(ISBLANK($J$2257),"",IF(ISBLANK($L$2257),"",IF(Jul!$E50&gt;=$J$2257,IF(Jul!$E50&lt;=$L$2257,IF(ISBLANK(Jul!G50),"",Jul!G50),""),"")))</f>
        <v/>
      </c>
      <c r="D1921" s="305"/>
      <c r="E1921" s="305" t="str">
        <f>IF(ISBLANK($J$2257),"",IF(ISBLANK($L$2257),"",IF(Jul!$E50&gt;=$J$2257,IF(Jul!$E50&lt;=$L$2257,IF(ISBLANK(Jul!R50),"",Jul!R50),""),"")))</f>
        <v/>
      </c>
      <c r="F1921" s="307" t="str">
        <f>IF(ISBLANK($J$2257),"",IF(ISBLANK($L$2257),"",IF(Jul!$E50&gt;=$J$2257,IF(Jul!$E50&lt;=$L$2257,IF(ISBLANK(Jul!S50),"",Jul!S50),""),"")))</f>
        <v/>
      </c>
      <c r="G1921" s="308" t="str">
        <f t="shared" si="122"/>
        <v/>
      </c>
      <c r="H1921" s="309" t="str">
        <f t="shared" si="123"/>
        <v/>
      </c>
      <c r="I1921" s="310" t="str">
        <f>IF(ISBLANK($J$2257),"",IF(ISBLANK($L$2257),"",IF(Jul!$E50&gt;=$J$2257,IF(Jul!$E50&lt;=$L$2257,COUNTIF(Jul!L50:L50,"&gt;=0"),""),"")))</f>
        <v/>
      </c>
      <c r="J1921" s="300"/>
      <c r="K1921" s="300"/>
      <c r="L1921" s="300"/>
      <c r="M1921" s="302"/>
    </row>
    <row r="1922" spans="1:13" ht="9.9499999999999993" hidden="1" customHeight="1" x14ac:dyDescent="0.2">
      <c r="A1922" s="301"/>
      <c r="B1922" s="300"/>
      <c r="C1922" s="305" t="str">
        <f>IF(ISBLANK($J$2257),"",IF(ISBLANK($L$2257),"",IF(Jul!$E51&gt;=$J$2257,IF(Jul!$E51&lt;=$L$2257,IF(ISBLANK(Jul!G51),"",Jul!G51),""),"")))</f>
        <v/>
      </c>
      <c r="D1922" s="305"/>
      <c r="E1922" s="305" t="str">
        <f>IF(ISBLANK($J$2257),"",IF(ISBLANK($L$2257),"",IF(Jul!$E51&gt;=$J$2257,IF(Jul!$E51&lt;=$L$2257,IF(ISBLANK(Jul!R51),"",Jul!R51),""),"")))</f>
        <v/>
      </c>
      <c r="F1922" s="307" t="str">
        <f>IF(ISBLANK($J$2257),"",IF(ISBLANK($L$2257),"",IF(Jul!$E51&gt;=$J$2257,IF(Jul!$E51&lt;=$L$2257,IF(ISBLANK(Jul!S51),"",Jul!S51),""),"")))</f>
        <v/>
      </c>
      <c r="G1922" s="308" t="str">
        <f t="shared" si="122"/>
        <v/>
      </c>
      <c r="H1922" s="309" t="str">
        <f t="shared" si="123"/>
        <v/>
      </c>
      <c r="I1922" s="310" t="str">
        <f>IF(ISBLANK($J$2257),"",IF(ISBLANK($L$2257),"",IF(Jul!$E51&gt;=$J$2257,IF(Jul!$E51&lt;=$L$2257,COUNTIF(Jul!L51:L51,"&gt;=0"),""),"")))</f>
        <v/>
      </c>
      <c r="J1922" s="300"/>
      <c r="K1922" s="300"/>
      <c r="L1922" s="300"/>
      <c r="M1922" s="302"/>
    </row>
    <row r="1923" spans="1:13" ht="9.9499999999999993" hidden="1" customHeight="1" x14ac:dyDescent="0.2">
      <c r="A1923" s="301"/>
      <c r="B1923" s="300"/>
      <c r="C1923" s="305" t="str">
        <f>IF(ISBLANK($J$2257),"",IF(ISBLANK($L$2257),"",IF(Jul!$E52&gt;=$J$2257,IF(Jul!$E52&lt;=$L$2257,IF(ISBLANK(Jul!G52),"",Jul!G52),""),"")))</f>
        <v/>
      </c>
      <c r="D1923" s="305"/>
      <c r="E1923" s="305" t="str">
        <f>IF(ISBLANK($J$2257),"",IF(ISBLANK($L$2257),"",IF(Jul!$E52&gt;=$J$2257,IF(Jul!$E52&lt;=$L$2257,IF(ISBLANK(Jul!R52),"",Jul!R52),""),"")))</f>
        <v/>
      </c>
      <c r="F1923" s="307" t="str">
        <f>IF(ISBLANK($J$2257),"",IF(ISBLANK($L$2257),"",IF(Jul!$E52&gt;=$J$2257,IF(Jul!$E52&lt;=$L$2257,IF(ISBLANK(Jul!S52),"",Jul!S52),""),"")))</f>
        <v/>
      </c>
      <c r="G1923" s="308" t="str">
        <f t="shared" si="122"/>
        <v/>
      </c>
      <c r="H1923" s="309" t="str">
        <f t="shared" si="123"/>
        <v/>
      </c>
      <c r="I1923" s="310" t="str">
        <f>IF(ISBLANK($J$2257),"",IF(ISBLANK($L$2257),"",IF(Jul!$E52&gt;=$J$2257,IF(Jul!$E52&lt;=$L$2257,COUNTIF(Jul!L52:L52,"&gt;=0"),""),"")))</f>
        <v/>
      </c>
      <c r="J1923" s="300"/>
      <c r="K1923" s="300"/>
      <c r="L1923" s="300"/>
      <c r="M1923" s="302"/>
    </row>
    <row r="1924" spans="1:13" ht="9.9499999999999993" hidden="1" customHeight="1" x14ac:dyDescent="0.2">
      <c r="A1924" s="301"/>
      <c r="B1924" s="300"/>
      <c r="C1924" s="305" t="str">
        <f>IF(ISBLANK($J$2257),"",IF(ISBLANK($L$2257),"",IF(Jul!$E53&gt;=$J$2257,IF(Jul!$E53&lt;=$L$2257,IF(ISBLANK(Jul!G53),"",Jul!G53),""),"")))</f>
        <v/>
      </c>
      <c r="D1924" s="305"/>
      <c r="E1924" s="305" t="str">
        <f>IF(ISBLANK($J$2257),"",IF(ISBLANK($L$2257),"",IF(Jul!$E53&gt;=$J$2257,IF(Jul!$E53&lt;=$L$2257,IF(ISBLANK(Jul!R53),"",Jul!R53),""),"")))</f>
        <v/>
      </c>
      <c r="F1924" s="307" t="str">
        <f>IF(ISBLANK($J$2257),"",IF(ISBLANK($L$2257),"",IF(Jul!$E53&gt;=$J$2257,IF(Jul!$E53&lt;=$L$2257,IF(ISBLANK(Jul!S53),"",Jul!S53),""),"")))</f>
        <v/>
      </c>
      <c r="G1924" s="308" t="str">
        <f t="shared" si="122"/>
        <v/>
      </c>
      <c r="H1924" s="309" t="str">
        <f t="shared" si="123"/>
        <v/>
      </c>
      <c r="I1924" s="310" t="str">
        <f>IF(ISBLANK($J$2257),"",IF(ISBLANK($L$2257),"",IF(Jul!$E53&gt;=$J$2257,IF(Jul!$E53&lt;=$L$2257,COUNTIF(Jul!L53:L53,"&gt;=0"),""),"")))</f>
        <v/>
      </c>
      <c r="J1924" s="300"/>
      <c r="K1924" s="300"/>
      <c r="L1924" s="300"/>
      <c r="M1924" s="302"/>
    </row>
    <row r="1925" spans="1:13" ht="9.9499999999999993" hidden="1" customHeight="1" x14ac:dyDescent="0.2">
      <c r="A1925" s="301"/>
      <c r="B1925" s="300"/>
      <c r="C1925" s="305" t="str">
        <f>IF(ISBLANK($J$2257),"",IF(ISBLANK($L$2257),"",IF(Jul!$E54&gt;=$J$2257,IF(Jul!$E54&lt;=$L$2257,IF(ISBLANK(Jul!G54),"",Jul!G54),""),"")))</f>
        <v/>
      </c>
      <c r="D1925" s="305"/>
      <c r="E1925" s="305" t="str">
        <f>IF(ISBLANK($J$2257),"",IF(ISBLANK($L$2257),"",IF(Jul!$E54&gt;=$J$2257,IF(Jul!$E54&lt;=$L$2257,IF(ISBLANK(Jul!R54),"",Jul!R54),""),"")))</f>
        <v/>
      </c>
      <c r="F1925" s="307" t="str">
        <f>IF(ISBLANK($J$2257),"",IF(ISBLANK($L$2257),"",IF(Jul!$E54&gt;=$J$2257,IF(Jul!$E54&lt;=$L$2257,IF(ISBLANK(Jul!S54),"",Jul!S54),""),"")))</f>
        <v/>
      </c>
      <c r="G1925" s="308" t="str">
        <f t="shared" si="122"/>
        <v/>
      </c>
      <c r="H1925" s="309" t="str">
        <f t="shared" si="123"/>
        <v/>
      </c>
      <c r="I1925" s="310" t="str">
        <f>IF(ISBLANK($J$2257),"",IF(ISBLANK($L$2257),"",IF(Jul!$E54&gt;=$J$2257,IF(Jul!$E54&lt;=$L$2257,COUNTIF(Jul!L54:L54,"&gt;=0"),""),"")))</f>
        <v/>
      </c>
      <c r="J1925" s="300"/>
      <c r="K1925" s="300"/>
      <c r="L1925" s="300"/>
      <c r="M1925" s="302"/>
    </row>
    <row r="1926" spans="1:13" ht="9.75" hidden="1" customHeight="1" x14ac:dyDescent="0.2">
      <c r="A1926" s="301"/>
      <c r="B1926" s="300"/>
      <c r="C1926" s="305" t="str">
        <f>IF(ISBLANK($J$2257),"",IF(ISBLANK($L$2257),"",IF(Jul!$E55&gt;=$J$2257,IF(Jul!$E55&lt;=$L$2257,IF(ISBLANK(Jul!G55),"",Jul!G55),""),"")))</f>
        <v/>
      </c>
      <c r="D1926" s="305"/>
      <c r="E1926" s="305" t="str">
        <f>IF(ISBLANK($J$2257),"",IF(ISBLANK($L$2257),"",IF(Jul!$E55&gt;=$J$2257,IF(Jul!$E55&lt;=$L$2257,IF(ISBLANK(Jul!R55),"",Jul!R55),""),"")))</f>
        <v/>
      </c>
      <c r="F1926" s="307" t="str">
        <f>IF(ISBLANK($J$2257),"",IF(ISBLANK($L$2257),"",IF(Jul!$E55&gt;=$J$2257,IF(Jul!$E55&lt;=$L$2257,IF(ISBLANK(Jul!S55),"",Jul!S55),""),"")))</f>
        <v/>
      </c>
      <c r="G1926" s="308" t="str">
        <f t="shared" si="122"/>
        <v/>
      </c>
      <c r="H1926" s="309" t="str">
        <f t="shared" si="123"/>
        <v/>
      </c>
      <c r="I1926" s="310" t="str">
        <f>IF(ISBLANK($J$2257),"",IF(ISBLANK($L$2257),"",IF(Jul!$E55&gt;=$J$2257,IF(Jul!$E55&lt;=$L$2257,COUNTIF(Jul!L55:L55,"&gt;=0"),""),"")))</f>
        <v/>
      </c>
      <c r="J1926" s="300"/>
      <c r="K1926" s="300"/>
      <c r="L1926" s="300"/>
      <c r="M1926" s="302"/>
    </row>
    <row r="1927" spans="1:13" ht="9.9499999999999993" hidden="1" customHeight="1" x14ac:dyDescent="0.2">
      <c r="A1927" s="301"/>
      <c r="B1927" s="300"/>
      <c r="C1927" s="305" t="str">
        <f>IF(ISBLANK($J$2257),"",IF(ISBLANK($L$2257),"",IF(Jul!$E56&gt;=$J$2257,IF(Jul!$E56&lt;=$L$2257,IF(ISBLANK(Jul!G56),"",Jul!G56),""),"")))</f>
        <v/>
      </c>
      <c r="D1927" s="305"/>
      <c r="E1927" s="305" t="str">
        <f>IF(ISBLANK($J$2257),"",IF(ISBLANK($L$2257),"",IF(Jul!$E56&gt;=$J$2257,IF(Jul!$E56&lt;=$L$2257,IF(ISBLANK(Jul!R56),"",Jul!R56),""),"")))</f>
        <v/>
      </c>
      <c r="F1927" s="307" t="str">
        <f>IF(ISBLANK($J$2257),"",IF(ISBLANK($L$2257),"",IF(Jul!$E56&gt;=$J$2257,IF(Jul!$E56&lt;=$L$2257,IF(ISBLANK(Jul!S56),"",Jul!S56),""),"")))</f>
        <v/>
      </c>
      <c r="G1927" s="308" t="str">
        <f t="shared" si="122"/>
        <v/>
      </c>
      <c r="H1927" s="309" t="str">
        <f t="shared" si="123"/>
        <v/>
      </c>
      <c r="I1927" s="310" t="str">
        <f>IF(ISBLANK($J$2257),"",IF(ISBLANK($L$2257),"",IF(Jul!$E56&gt;=$J$2257,IF(Jul!$E56&lt;=$L$2257,COUNTIF(Jul!L56:L56,"&gt;=0"),""),"")))</f>
        <v/>
      </c>
      <c r="J1927" s="300"/>
      <c r="K1927" s="300"/>
      <c r="L1927" s="300"/>
      <c r="M1927" s="302"/>
    </row>
    <row r="1928" spans="1:13" ht="9.9499999999999993" hidden="1" customHeight="1" x14ac:dyDescent="0.2">
      <c r="A1928" s="301"/>
      <c r="B1928" s="300"/>
      <c r="C1928" s="305" t="str">
        <f>IF(ISBLANK($J$2257),"",IF(ISBLANK($L$2257),"",IF(Jul!$E57&gt;=$J$2257,IF(Jul!$E57&lt;=$L$2257,IF(ISBLANK(Jul!G57),"",Jul!G57),""),"")))</f>
        <v/>
      </c>
      <c r="D1928" s="305"/>
      <c r="E1928" s="305" t="str">
        <f>IF(ISBLANK($J$2257),"",IF(ISBLANK($L$2257),"",IF(Jul!$E57&gt;=$J$2257,IF(Jul!$E57&lt;=$L$2257,IF(ISBLANK(Jul!R57),"",Jul!R57),""),"")))</f>
        <v/>
      </c>
      <c r="F1928" s="307" t="str">
        <f>IF(ISBLANK($J$2257),"",IF(ISBLANK($L$2257),"",IF(Jul!$E57&gt;=$J$2257,IF(Jul!$E57&lt;=$L$2257,IF(ISBLANK(Jul!S57),"",Jul!S57),""),"")))</f>
        <v/>
      </c>
      <c r="G1928" s="308" t="str">
        <f t="shared" si="122"/>
        <v/>
      </c>
      <c r="H1928" s="309" t="str">
        <f t="shared" si="123"/>
        <v/>
      </c>
      <c r="I1928" s="310" t="str">
        <f>IF(ISBLANK($J$2257),"",IF(ISBLANK($L$2257),"",IF(Jul!$E57&gt;=$J$2257,IF(Jul!$E57&lt;=$L$2257,COUNTIF(Jul!L57:L57,"&gt;=0"),""),"")))</f>
        <v/>
      </c>
      <c r="J1928" s="300"/>
      <c r="K1928" s="300"/>
      <c r="L1928" s="300"/>
      <c r="M1928" s="302"/>
    </row>
    <row r="1929" spans="1:13" ht="9.9499999999999993" hidden="1" customHeight="1" x14ac:dyDescent="0.2">
      <c r="A1929" s="301"/>
      <c r="B1929" s="300"/>
      <c r="C1929" s="305" t="str">
        <f>IF(ISBLANK($J$2257),"",IF(ISBLANK($L$2257),"",IF(Jul!$E58&gt;=$J$2257,IF(Jul!$E58&lt;=$L$2257,IF(ISBLANK(Jul!G58),"",Jul!G58),""),"")))</f>
        <v/>
      </c>
      <c r="D1929" s="305"/>
      <c r="E1929" s="305" t="str">
        <f>IF(ISBLANK($J$2257),"",IF(ISBLANK($L$2257),"",IF(Jul!$E58&gt;=$J$2257,IF(Jul!$E58&lt;=$L$2257,IF(ISBLANK(Jul!R58),"",Jul!R58),""),"")))</f>
        <v/>
      </c>
      <c r="F1929" s="307" t="str">
        <f>IF(ISBLANK($J$2257),"",IF(ISBLANK($L$2257),"",IF(Jul!$E58&gt;=$J$2257,IF(Jul!$E58&lt;=$L$2257,IF(ISBLANK(Jul!S58),"",Jul!S58),""),"")))</f>
        <v/>
      </c>
      <c r="G1929" s="308" t="str">
        <f t="shared" si="122"/>
        <v/>
      </c>
      <c r="H1929" s="309" t="str">
        <f t="shared" si="123"/>
        <v/>
      </c>
      <c r="I1929" s="310" t="str">
        <f>IF(ISBLANK($J$2257),"",IF(ISBLANK($L$2257),"",IF(Jul!$E58&gt;=$J$2257,IF(Jul!$E58&lt;=$L$2257,COUNTIF(Jul!L58:L58,"&gt;=0"),""),"")))</f>
        <v/>
      </c>
      <c r="J1929" s="300"/>
      <c r="K1929" s="300"/>
      <c r="L1929" s="300"/>
      <c r="M1929" s="302"/>
    </row>
    <row r="1930" spans="1:13" ht="9.9499999999999993" hidden="1" customHeight="1" x14ac:dyDescent="0.2">
      <c r="A1930" s="301"/>
      <c r="B1930" s="300"/>
      <c r="C1930" s="305" t="str">
        <f>IF(ISBLANK($J$2257),"",IF(ISBLANK($L$2257),"",IF(Jul!$E59&gt;=$J$2257,IF(Jul!$E59&lt;=$L$2257,IF(ISBLANK(Jul!G59),"",Jul!G59),""),"")))</f>
        <v/>
      </c>
      <c r="D1930" s="305"/>
      <c r="E1930" s="305" t="str">
        <f>IF(ISBLANK($J$2257),"",IF(ISBLANK($L$2257),"",IF(Jul!$E59&gt;=$J$2257,IF(Jul!$E59&lt;=$L$2257,IF(ISBLANK(Jul!R59),"",Jul!R59),""),"")))</f>
        <v/>
      </c>
      <c r="F1930" s="307" t="str">
        <f>IF(ISBLANK($J$2257),"",IF(ISBLANK($L$2257),"",IF(Jul!$E59&gt;=$J$2257,IF(Jul!$E59&lt;=$L$2257,IF(ISBLANK(Jul!S59),"",Jul!S59),""),"")))</f>
        <v/>
      </c>
      <c r="G1930" s="308" t="str">
        <f t="shared" si="122"/>
        <v/>
      </c>
      <c r="H1930" s="309" t="str">
        <f t="shared" si="123"/>
        <v/>
      </c>
      <c r="I1930" s="310" t="str">
        <f>IF(ISBLANK($J$2257),"",IF(ISBLANK($L$2257),"",IF(Jul!$E59&gt;=$J$2257,IF(Jul!$E59&lt;=$L$2257,COUNTIF(Jul!L59:L59,"&gt;=0"),""),"")))</f>
        <v/>
      </c>
      <c r="J1930" s="300"/>
      <c r="K1930" s="300"/>
      <c r="L1930" s="300"/>
      <c r="M1930" s="302"/>
    </row>
    <row r="1931" spans="1:13" ht="9.9499999999999993" hidden="1" customHeight="1" x14ac:dyDescent="0.2">
      <c r="A1931" s="301"/>
      <c r="B1931" s="300"/>
      <c r="C1931" s="305" t="str">
        <f>IF(ISBLANK($J$2257),"",IF(ISBLANK($L$2257),"",IF(Jul!$E60&gt;=$J$2257,IF(Jul!$E60&lt;=$L$2257,IF(ISBLANK(Jul!G60),"",Jul!G60),""),"")))</f>
        <v/>
      </c>
      <c r="D1931" s="305"/>
      <c r="E1931" s="305" t="str">
        <f>IF(ISBLANK($J$2257),"",IF(ISBLANK($L$2257),"",IF(Jul!$E60&gt;=$J$2257,IF(Jul!$E60&lt;=$L$2257,IF(ISBLANK(Jul!R60),"",Jul!R60),""),"")))</f>
        <v/>
      </c>
      <c r="F1931" s="307" t="str">
        <f>IF(ISBLANK($J$2257),"",IF(ISBLANK($L$2257),"",IF(Jul!$E60&gt;=$J$2257,IF(Jul!$E60&lt;=$L$2257,IF(ISBLANK(Jul!S60),"",Jul!S60),""),"")))</f>
        <v/>
      </c>
      <c r="G1931" s="308" t="str">
        <f t="shared" si="122"/>
        <v/>
      </c>
      <c r="H1931" s="309" t="str">
        <f t="shared" si="123"/>
        <v/>
      </c>
      <c r="I1931" s="310" t="str">
        <f>IF(ISBLANK($J$2257),"",IF(ISBLANK($L$2257),"",IF(Jul!$E60&gt;=$J$2257,IF(Jul!$E60&lt;=$L$2257,COUNTIF(Jul!L60:L60,"&gt;=0"),""),"")))</f>
        <v/>
      </c>
      <c r="J1931" s="300"/>
      <c r="K1931" s="300"/>
      <c r="L1931" s="300"/>
      <c r="M1931" s="302"/>
    </row>
    <row r="1932" spans="1:13" ht="9.9499999999999993" hidden="1" customHeight="1" x14ac:dyDescent="0.2">
      <c r="A1932" s="301"/>
      <c r="B1932" s="300"/>
      <c r="C1932" s="305" t="str">
        <f>IF(ISBLANK($J$2257),"",IF(ISBLANK($L$2257),"",IF(Jul!$E61&gt;=$J$2257,IF(Jul!$E61&lt;=$L$2257,IF(ISBLANK(Jul!G61),"",Jul!G61),""),"")))</f>
        <v/>
      </c>
      <c r="D1932" s="305"/>
      <c r="E1932" s="305" t="str">
        <f>IF(ISBLANK($J$2257),"",IF(ISBLANK($L$2257),"",IF(Jul!$E61&gt;=$J$2257,IF(Jul!$E61&lt;=$L$2257,IF(ISBLANK(Jul!R61),"",Jul!R61),""),"")))</f>
        <v/>
      </c>
      <c r="F1932" s="307" t="str">
        <f>IF(ISBLANK($J$2257),"",IF(ISBLANK($L$2257),"",IF(Jul!$E61&gt;=$J$2257,IF(Jul!$E61&lt;=$L$2257,IF(ISBLANK(Jul!S61),"",Jul!S61),""),"")))</f>
        <v/>
      </c>
      <c r="G1932" s="308" t="str">
        <f t="shared" si="122"/>
        <v/>
      </c>
      <c r="H1932" s="309" t="str">
        <f t="shared" si="123"/>
        <v/>
      </c>
      <c r="I1932" s="310" t="str">
        <f>IF(ISBLANK($J$2257),"",IF(ISBLANK($L$2257),"",IF(Jul!$E61&gt;=$J$2257,IF(Jul!$E61&lt;=$L$2257,COUNTIF(Jul!L61:L61,"&gt;=0"),""),"")))</f>
        <v/>
      </c>
      <c r="J1932" s="300"/>
      <c r="K1932" s="300"/>
      <c r="L1932" s="300"/>
      <c r="M1932" s="302"/>
    </row>
    <row r="1933" spans="1:13" ht="9.9499999999999993" hidden="1" customHeight="1" x14ac:dyDescent="0.2">
      <c r="A1933" s="301"/>
      <c r="B1933" s="300"/>
      <c r="C1933" s="305" t="str">
        <f>IF(ISBLANK($J$2257),"",IF(ISBLANK($L$2257),"",IF(Jul!$E62&gt;=$J$2257,IF(Jul!$E62&lt;=$L$2257,IF(ISBLANK(Jul!G62),"",Jul!G62),""),"")))</f>
        <v/>
      </c>
      <c r="D1933" s="305"/>
      <c r="E1933" s="305" t="str">
        <f>IF(ISBLANK($J$2257),"",IF(ISBLANK($L$2257),"",IF(Jul!$E62&gt;=$J$2257,IF(Jul!$E62&lt;=$L$2257,IF(ISBLANK(Jul!R62),"",Jul!R62),""),"")))</f>
        <v/>
      </c>
      <c r="F1933" s="307" t="str">
        <f>IF(ISBLANK($J$2257),"",IF(ISBLANK($L$2257),"",IF(Jul!$E62&gt;=$J$2257,IF(Jul!$E62&lt;=$L$2257,IF(ISBLANK(Jul!S62),"",Jul!S62),""),"")))</f>
        <v/>
      </c>
      <c r="G1933" s="308" t="str">
        <f t="shared" si="122"/>
        <v/>
      </c>
      <c r="H1933" s="309" t="str">
        <f t="shared" si="123"/>
        <v/>
      </c>
      <c r="I1933" s="310" t="str">
        <f>IF(ISBLANK($J$2257),"",IF(ISBLANK($L$2257),"",IF(Jul!$E62&gt;=$J$2257,IF(Jul!$E62&lt;=$L$2257,COUNTIF(Jul!L62:L62,"&gt;=0"),""),"")))</f>
        <v/>
      </c>
      <c r="J1933" s="300"/>
      <c r="K1933" s="300"/>
      <c r="L1933" s="300"/>
      <c r="M1933" s="302"/>
    </row>
    <row r="1934" spans="1:13" ht="9.9499999999999993" hidden="1" customHeight="1" x14ac:dyDescent="0.2">
      <c r="A1934" s="301"/>
      <c r="B1934" s="300"/>
      <c r="C1934" s="305" t="str">
        <f>IF(ISBLANK($J$2257),"",IF(ISBLANK($L$2257),"",IF(Jul!$E63&gt;=$J$2257,IF(Jul!$E63&lt;=$L$2257,IF(ISBLANK(Jul!G63),"",Jul!G63),""),"")))</f>
        <v/>
      </c>
      <c r="D1934" s="305"/>
      <c r="E1934" s="305" t="str">
        <f>IF(ISBLANK($J$2257),"",IF(ISBLANK($L$2257),"",IF(Jul!$E63&gt;=$J$2257,IF(Jul!$E63&lt;=$L$2257,IF(ISBLANK(Jul!R63),"",Jul!R63),""),"")))</f>
        <v/>
      </c>
      <c r="F1934" s="307" t="str">
        <f>IF(ISBLANK($J$2257),"",IF(ISBLANK($L$2257),"",IF(Jul!$E63&gt;=$J$2257,IF(Jul!$E63&lt;=$L$2257,IF(ISBLANK(Jul!S63),"",Jul!S63),""),"")))</f>
        <v/>
      </c>
      <c r="G1934" s="308" t="str">
        <f t="shared" si="122"/>
        <v/>
      </c>
      <c r="H1934" s="309" t="str">
        <f t="shared" si="123"/>
        <v/>
      </c>
      <c r="I1934" s="310" t="str">
        <f>IF(ISBLANK($J$2257),"",IF(ISBLANK($L$2257),"",IF(Jul!$E63&gt;=$J$2257,IF(Jul!$E63&lt;=$L$2257,COUNTIF(Jul!L63:L63,"&gt;=0"),""),"")))</f>
        <v/>
      </c>
      <c r="J1934" s="300"/>
      <c r="K1934" s="300"/>
      <c r="L1934" s="300"/>
      <c r="M1934" s="302"/>
    </row>
    <row r="1935" spans="1:13" ht="9.9499999999999993" hidden="1" customHeight="1" x14ac:dyDescent="0.2">
      <c r="A1935" s="301"/>
      <c r="B1935" s="300"/>
      <c r="C1935" s="305" t="str">
        <f>IF(ISBLANK($J$2257),"",IF(ISBLANK($L$2257),"",IF(Jul!$E64&gt;=$J$2257,IF(Jul!$E64&lt;=$L$2257,IF(ISBLANK(Jul!G64),"",Jul!G64),""),"")))</f>
        <v/>
      </c>
      <c r="D1935" s="305"/>
      <c r="E1935" s="305" t="str">
        <f>IF(ISBLANK($J$2257),"",IF(ISBLANK($L$2257),"",IF(Jul!$E64&gt;=$J$2257,IF(Jul!$E64&lt;=$L$2257,IF(ISBLANK(Jul!R64),"",Jul!R64),""),"")))</f>
        <v/>
      </c>
      <c r="F1935" s="307" t="str">
        <f>IF(ISBLANK($J$2257),"",IF(ISBLANK($L$2257),"",IF(Jul!$E64&gt;=$J$2257,IF(Jul!$E64&lt;=$L$2257,IF(ISBLANK(Jul!S64),"",Jul!S64),""),"")))</f>
        <v/>
      </c>
      <c r="G1935" s="308" t="str">
        <f t="shared" si="122"/>
        <v/>
      </c>
      <c r="H1935" s="309" t="str">
        <f t="shared" si="123"/>
        <v/>
      </c>
      <c r="I1935" s="310" t="str">
        <f>IF(ISBLANK($J$2257),"",IF(ISBLANK($L$2257),"",IF(Jul!$E64&gt;=$J$2257,IF(Jul!$E64&lt;=$L$2257,COUNTIF(Jul!L64:L64,"&gt;=0"),""),"")))</f>
        <v/>
      </c>
      <c r="J1935" s="300"/>
      <c r="K1935" s="300"/>
      <c r="L1935" s="300"/>
      <c r="M1935" s="302"/>
    </row>
    <row r="1936" spans="1:13" ht="9.9499999999999993" hidden="1" customHeight="1" x14ac:dyDescent="0.2">
      <c r="A1936" s="301"/>
      <c r="B1936" s="300"/>
      <c r="C1936" s="305" t="str">
        <f>IF(ISBLANK($J$2257),"",IF(ISBLANK($L$2257),"",IF(Jul!$E65&gt;=$J$2257,IF(Jul!$E65&lt;=$L$2257,IF(ISBLANK(Jul!G65),"",Jul!G65),""),"")))</f>
        <v/>
      </c>
      <c r="D1936" s="305"/>
      <c r="E1936" s="305" t="str">
        <f>IF(ISBLANK($J$2257),"",IF(ISBLANK($L$2257),"",IF(Jul!$E65&gt;=$J$2257,IF(Jul!$E65&lt;=$L$2257,IF(ISBLANK(Jul!R65),"",Jul!R65),""),"")))</f>
        <v/>
      </c>
      <c r="F1936" s="307" t="str">
        <f>IF(ISBLANK($J$2257),"",IF(ISBLANK($L$2257),"",IF(Jul!$E65&gt;=$J$2257,IF(Jul!$E65&lt;=$L$2257,IF(ISBLANK(Jul!S65),"",Jul!S65),""),"")))</f>
        <v/>
      </c>
      <c r="G1936" s="308" t="str">
        <f t="shared" si="122"/>
        <v/>
      </c>
      <c r="H1936" s="309" t="str">
        <f t="shared" si="123"/>
        <v/>
      </c>
      <c r="I1936" s="310" t="str">
        <f>IF(ISBLANK($J$2257),"",IF(ISBLANK($L$2257),"",IF(Jul!$E65&gt;=$J$2257,IF(Jul!$E65&lt;=$L$2257,COUNTIF(Jul!L65:L65,"&gt;=0"),""),"")))</f>
        <v/>
      </c>
      <c r="J1936" s="300"/>
      <c r="K1936" s="300"/>
      <c r="L1936" s="300"/>
      <c r="M1936" s="302"/>
    </row>
    <row r="1937" spans="1:13" ht="9.9499999999999993" hidden="1" customHeight="1" x14ac:dyDescent="0.2">
      <c r="A1937" s="301"/>
      <c r="B1937" s="300"/>
      <c r="C1937" s="305" t="str">
        <f>IF(ISBLANK($J$2257),"",IF(ISBLANK($L$2257),"",IF(Jul!$E66&gt;=$J$2257,IF(Jul!$E66&lt;=$L$2257,IF(ISBLANK(Jul!G66),"",Jul!G66),""),"")))</f>
        <v/>
      </c>
      <c r="D1937" s="305"/>
      <c r="E1937" s="305" t="str">
        <f>IF(ISBLANK($J$2257),"",IF(ISBLANK($L$2257),"",IF(Jul!$E66&gt;=$J$2257,IF(Jul!$E66&lt;=$L$2257,IF(ISBLANK(Jul!R66),"",Jul!R66),""),"")))</f>
        <v/>
      </c>
      <c r="F1937" s="307" t="str">
        <f>IF(ISBLANK($J$2257),"",IF(ISBLANK($L$2257),"",IF(Jul!$E66&gt;=$J$2257,IF(Jul!$E66&lt;=$L$2257,IF(ISBLANK(Jul!S66),"",Jul!S66),""),"")))</f>
        <v/>
      </c>
      <c r="G1937" s="308" t="str">
        <f t="shared" si="122"/>
        <v/>
      </c>
      <c r="H1937" s="309" t="str">
        <f t="shared" si="123"/>
        <v/>
      </c>
      <c r="I1937" s="310" t="str">
        <f>IF(ISBLANK($J$2257),"",IF(ISBLANK($L$2257),"",IF(Jul!$E66&gt;=$J$2257,IF(Jul!$E66&lt;=$L$2257,COUNTIF(Jul!L66:L66,"&gt;=0"),""),"")))</f>
        <v/>
      </c>
      <c r="J1937" s="300"/>
      <c r="K1937" s="300"/>
      <c r="L1937" s="300"/>
      <c r="M1937" s="302"/>
    </row>
    <row r="1938" spans="1:13" ht="9.9499999999999993" hidden="1" customHeight="1" x14ac:dyDescent="0.2">
      <c r="A1938" s="301"/>
      <c r="B1938" s="300"/>
      <c r="C1938" s="305" t="str">
        <f>IF(ISBLANK($J$2257),"",IF(ISBLANK($L$2257),"",IF(Jul!$E67&gt;=$J$2257,IF(Jul!$E67&lt;=$L$2257,IF(ISBLANK(Jul!G67),"",Jul!G67),""),"")))</f>
        <v/>
      </c>
      <c r="D1938" s="305"/>
      <c r="E1938" s="305" t="str">
        <f>IF(ISBLANK($J$2257),"",IF(ISBLANK($L$2257),"",IF(Jul!$E67&gt;=$J$2257,IF(Jul!$E67&lt;=$L$2257,IF(ISBLANK(Jul!R67),"",Jul!R67),""),"")))</f>
        <v/>
      </c>
      <c r="F1938" s="307" t="str">
        <f>IF(ISBLANK($J$2257),"",IF(ISBLANK($L$2257),"",IF(Jul!$E67&gt;=$J$2257,IF(Jul!$E67&lt;=$L$2257,IF(ISBLANK(Jul!S67),"",Jul!S67),""),"")))</f>
        <v/>
      </c>
      <c r="G1938" s="308" t="str">
        <f t="shared" si="122"/>
        <v/>
      </c>
      <c r="H1938" s="309" t="str">
        <f t="shared" si="123"/>
        <v/>
      </c>
      <c r="I1938" s="310" t="str">
        <f>IF(ISBLANK($J$2257),"",IF(ISBLANK($L$2257),"",IF(Jul!$E67&gt;=$J$2257,IF(Jul!$E67&lt;=$L$2257,COUNTIF(Jul!L67:L67,"&gt;=0"),""),"")))</f>
        <v/>
      </c>
      <c r="J1938" s="300"/>
      <c r="K1938" s="300"/>
      <c r="L1938" s="300"/>
      <c r="M1938" s="302"/>
    </row>
    <row r="1939" spans="1:13" ht="9.9499999999999993" hidden="1" customHeight="1" x14ac:dyDescent="0.2">
      <c r="A1939" s="301"/>
      <c r="B1939" s="300"/>
      <c r="C1939" s="305" t="str">
        <f>IF(ISBLANK($J$2257),"",IF(ISBLANK($L$2257),"",IF(Jul!$E68&gt;=$J$2257,IF(Jul!$E68&lt;=$L$2257,IF(ISBLANK(Jul!G68),"",Jul!G68),""),"")))</f>
        <v/>
      </c>
      <c r="D1939" s="305"/>
      <c r="E1939" s="305" t="str">
        <f>IF(ISBLANK($J$2257),"",IF(ISBLANK($L$2257),"",IF(Jul!$E68&gt;=$J$2257,IF(Jul!$E68&lt;=$L$2257,IF(ISBLANK(Jul!R68),"",Jul!R68),""),"")))</f>
        <v/>
      </c>
      <c r="F1939" s="307" t="str">
        <f>IF(ISBLANK($J$2257),"",IF(ISBLANK($L$2257),"",IF(Jul!$E68&gt;=$J$2257,IF(Jul!$E68&lt;=$L$2257,IF(ISBLANK(Jul!S68),"",Jul!S68),""),"")))</f>
        <v/>
      </c>
      <c r="G1939" s="308" t="str">
        <f t="shared" si="122"/>
        <v/>
      </c>
      <c r="H1939" s="309" t="str">
        <f t="shared" si="123"/>
        <v/>
      </c>
      <c r="I1939" s="310" t="str">
        <f>IF(ISBLANK($J$2257),"",IF(ISBLANK($L$2257),"",IF(Jul!$E68&gt;=$J$2257,IF(Jul!$E68&lt;=$L$2257,COUNTIF(Jul!L68:L68,"&gt;=0"),""),"")))</f>
        <v/>
      </c>
      <c r="J1939" s="300"/>
      <c r="K1939" s="300"/>
      <c r="L1939" s="300"/>
      <c r="M1939" s="302"/>
    </row>
    <row r="1940" spans="1:13" ht="9.9499999999999993" hidden="1" customHeight="1" x14ac:dyDescent="0.2">
      <c r="A1940" s="301"/>
      <c r="B1940" s="300"/>
      <c r="C1940" s="305" t="str">
        <f>IF(ISBLANK($J$2257),"",IF(ISBLANK($L$2257),"",IF(Jul!$E69&gt;=$J$2257,IF(Jul!$E69&lt;=$L$2257,IF(ISBLANK(Jul!G69),"",Jul!G69),""),"")))</f>
        <v/>
      </c>
      <c r="D1940" s="305"/>
      <c r="E1940" s="305" t="str">
        <f>IF(ISBLANK($J$2257),"",IF(ISBLANK($L$2257),"",IF(Jul!$E69&gt;=$J$2257,IF(Jul!$E69&lt;=$L$2257,IF(ISBLANK(Jul!R69),"",Jul!R69),""),"")))</f>
        <v/>
      </c>
      <c r="F1940" s="307" t="str">
        <f>IF(ISBLANK($J$2257),"",IF(ISBLANK($L$2257),"",IF(Jul!$E69&gt;=$J$2257,IF(Jul!$E69&lt;=$L$2257,IF(ISBLANK(Jul!S69),"",Jul!S69),""),"")))</f>
        <v/>
      </c>
      <c r="G1940" s="308" t="str">
        <f t="shared" si="122"/>
        <v/>
      </c>
      <c r="H1940" s="309" t="str">
        <f t="shared" si="123"/>
        <v/>
      </c>
      <c r="I1940" s="310" t="str">
        <f>IF(ISBLANK($J$2257),"",IF(ISBLANK($L$2257),"",IF(Jul!$E69&gt;=$J$2257,IF(Jul!$E69&lt;=$L$2257,COUNTIF(Jul!L69:L69,"&gt;=0"),""),"")))</f>
        <v/>
      </c>
      <c r="J1940" s="300"/>
      <c r="K1940" s="300"/>
      <c r="L1940" s="300"/>
      <c r="M1940" s="302"/>
    </row>
    <row r="1941" spans="1:13" ht="9.9499999999999993" hidden="1" customHeight="1" x14ac:dyDescent="0.2">
      <c r="A1941" s="301"/>
      <c r="B1941" s="300"/>
      <c r="C1941" s="305" t="str">
        <f>IF(ISBLANK($J$2257),"",IF(ISBLANK($L$2257),"",IF(Jul!$E70&gt;=$J$2257,IF(Jul!$E70&lt;=$L$2257,IF(ISBLANK(Jul!G70),"",Jul!G70),""),"")))</f>
        <v/>
      </c>
      <c r="D1941" s="305"/>
      <c r="E1941" s="305" t="str">
        <f>IF(ISBLANK($J$2257),"",IF(ISBLANK($L$2257),"",IF(Jul!$E70&gt;=$J$2257,IF(Jul!$E70&lt;=$L$2257,IF(ISBLANK(Jul!R70),"",Jul!R70),""),"")))</f>
        <v/>
      </c>
      <c r="F1941" s="307" t="str">
        <f>IF(ISBLANK($J$2257),"",IF(ISBLANK($L$2257),"",IF(Jul!$E70&gt;=$J$2257,IF(Jul!$E70&lt;=$L$2257,IF(ISBLANK(Jul!S70),"",Jul!S70),""),"")))</f>
        <v/>
      </c>
      <c r="G1941" s="308" t="str">
        <f t="shared" si="122"/>
        <v/>
      </c>
      <c r="H1941" s="309" t="str">
        <f t="shared" si="123"/>
        <v/>
      </c>
      <c r="I1941" s="310" t="str">
        <f>IF(ISBLANK($J$2257),"",IF(ISBLANK($L$2257),"",IF(Jul!$E70&gt;=$J$2257,IF(Jul!$E70&lt;=$L$2257,COUNTIF(Jul!L70:L70,"&gt;=0"),""),"")))</f>
        <v/>
      </c>
      <c r="J1941" s="300"/>
      <c r="K1941" s="300"/>
      <c r="L1941" s="300"/>
      <c r="M1941" s="302"/>
    </row>
    <row r="1942" spans="1:13" ht="9.9499999999999993" hidden="1" customHeight="1" x14ac:dyDescent="0.2">
      <c r="A1942" s="301"/>
      <c r="B1942" s="300"/>
      <c r="C1942" s="305" t="str">
        <f>IF(ISBLANK($J$2257),"",IF(ISBLANK($L$2257),"",IF(Jul!$E71&gt;=$J$2257,IF(Jul!$E71&lt;=$L$2257,IF(ISBLANK(Jul!G71),"",Jul!G71),""),"")))</f>
        <v/>
      </c>
      <c r="D1942" s="305"/>
      <c r="E1942" s="305" t="str">
        <f>IF(ISBLANK($J$2257),"",IF(ISBLANK($L$2257),"",IF(Jul!$E71&gt;=$J$2257,IF(Jul!$E71&lt;=$L$2257,IF(ISBLANK(Jul!R71),"",Jul!R71),""),"")))</f>
        <v/>
      </c>
      <c r="F1942" s="307" t="str">
        <f>IF(ISBLANK($J$2257),"",IF(ISBLANK($L$2257),"",IF(Jul!$E71&gt;=$J$2257,IF(Jul!$E71&lt;=$L$2257,IF(ISBLANK(Jul!S71),"",Jul!S71),""),"")))</f>
        <v/>
      </c>
      <c r="G1942" s="308" t="str">
        <f t="shared" si="122"/>
        <v/>
      </c>
      <c r="H1942" s="309" t="str">
        <f t="shared" si="123"/>
        <v/>
      </c>
      <c r="I1942" s="310" t="str">
        <f>IF(ISBLANK($J$2257),"",IF(ISBLANK($L$2257),"",IF(Jul!$E71&gt;=$J$2257,IF(Jul!$E71&lt;=$L$2257,COUNTIF(Jul!L71:L71,"&gt;=0"),""),"")))</f>
        <v/>
      </c>
      <c r="J1942" s="300"/>
      <c r="K1942" s="300"/>
      <c r="L1942" s="300"/>
      <c r="M1942" s="302"/>
    </row>
    <row r="1943" spans="1:13" ht="9.9499999999999993" hidden="1" customHeight="1" x14ac:dyDescent="0.2">
      <c r="A1943" s="301"/>
      <c r="B1943" s="300"/>
      <c r="C1943" s="305" t="str">
        <f>IF(ISBLANK($J$2257),"",IF(ISBLANK($L$2257),"",IF(Jul!$E72&gt;=$J$2257,IF(Jul!$E72&lt;=$L$2257,IF(ISBLANK(Jul!G72),"",Jul!G72),""),"")))</f>
        <v/>
      </c>
      <c r="D1943" s="305"/>
      <c r="E1943" s="305" t="str">
        <f>IF(ISBLANK($J$2257),"",IF(ISBLANK($L$2257),"",IF(Jul!$E72&gt;=$J$2257,IF(Jul!$E72&lt;=$L$2257,IF(ISBLANK(Jul!R72),"",Jul!R72),""),"")))</f>
        <v/>
      </c>
      <c r="F1943" s="307" t="str">
        <f>IF(ISBLANK($J$2257),"",IF(ISBLANK($L$2257),"",IF(Jul!$E72&gt;=$J$2257,IF(Jul!$E72&lt;=$L$2257,IF(ISBLANK(Jul!S72),"",Jul!S72),""),"")))</f>
        <v/>
      </c>
      <c r="G1943" s="308" t="str">
        <f t="shared" si="122"/>
        <v/>
      </c>
      <c r="H1943" s="309" t="str">
        <f t="shared" si="123"/>
        <v/>
      </c>
      <c r="I1943" s="310" t="str">
        <f>IF(ISBLANK($J$2257),"",IF(ISBLANK($L$2257),"",IF(Jul!$E72&gt;=$J$2257,IF(Jul!$E72&lt;=$L$2257,COUNTIF(Jul!L72:L72,"&gt;=0"),""),"")))</f>
        <v/>
      </c>
      <c r="J1943" s="300"/>
      <c r="K1943" s="300"/>
      <c r="L1943" s="300"/>
      <c r="M1943" s="302"/>
    </row>
    <row r="1944" spans="1:13" ht="9.9499999999999993" hidden="1" customHeight="1" x14ac:dyDescent="0.2">
      <c r="A1944" s="301"/>
      <c r="B1944" s="300"/>
      <c r="C1944" s="305" t="str">
        <f>IF(ISBLANK($J$2257),"",IF(ISBLANK($L$2257),"",IF(Jul!$E73&gt;=$J$2257,IF(Jul!$E73&lt;=$L$2257,IF(ISBLANK(Jul!G73),"",Jul!G73),""),"")))</f>
        <v/>
      </c>
      <c r="D1944" s="305"/>
      <c r="E1944" s="305" t="str">
        <f>IF(ISBLANK($J$2257),"",IF(ISBLANK($L$2257),"",IF(Jul!$E73&gt;=$J$2257,IF(Jul!$E73&lt;=$L$2257,IF(ISBLANK(Jul!R73),"",Jul!R73),""),"")))</f>
        <v/>
      </c>
      <c r="F1944" s="307" t="str">
        <f>IF(ISBLANK($J$2257),"",IF(ISBLANK($L$2257),"",IF(Jul!$E73&gt;=$J$2257,IF(Jul!$E73&lt;=$L$2257,IF(ISBLANK(Jul!S73),"",Jul!S73),""),"")))</f>
        <v/>
      </c>
      <c r="G1944" s="308" t="str">
        <f t="shared" si="122"/>
        <v/>
      </c>
      <c r="H1944" s="309" t="str">
        <f t="shared" si="123"/>
        <v/>
      </c>
      <c r="I1944" s="310" t="str">
        <f>IF(ISBLANK($J$2257),"",IF(ISBLANK($L$2257),"",IF(Jul!$E73&gt;=$J$2257,IF(Jul!$E73&lt;=$L$2257,COUNTIF(Jul!L73:L73,"&gt;=0"),""),"")))</f>
        <v/>
      </c>
      <c r="J1944" s="300"/>
      <c r="K1944" s="300"/>
      <c r="L1944" s="300"/>
      <c r="M1944" s="302"/>
    </row>
    <row r="1945" spans="1:13" ht="9.9499999999999993" hidden="1" customHeight="1" x14ac:dyDescent="0.2">
      <c r="A1945" s="301"/>
      <c r="B1945" s="300" t="s">
        <v>130</v>
      </c>
      <c r="C1945" s="305" t="str">
        <f>IF(ISBLANK($J$2257),"",IF(ISBLANK($L$2257),"",IF(Aug!$E9&gt;=$J$2257,IF(Aug!$E9&lt;=$L$2257,IF(ISBLANK(Aug!G9),"",Aug!G9),""),"")))</f>
        <v/>
      </c>
      <c r="D1945" s="305" t="str">
        <f>IF(ISBLANK($J$2257),"",IF(ISBLANK($L$2257),"",IF(Aug!$E9&gt;=$J$2257,IF(Aug!$E9&lt;=$L$2257,IF(ISBLANK(Aug!I9),"",Aug!I9),""),"")))</f>
        <v/>
      </c>
      <c r="E1945" s="305" t="str">
        <f>IF(ISBLANK($J$2257),"",IF(ISBLANK($L$2257),"",IF(Aug!$E9&gt;=$J$2257,IF(Aug!$E9&lt;=$L$2257,IF(ISBLANK(Aug!R9),"",Aug!R9),""),"")))</f>
        <v/>
      </c>
      <c r="F1945" s="307" t="str">
        <f>IF(ISBLANK($J$2257),"",IF(ISBLANK($L$2257),"",IF(Aug!$E9&gt;=$J$2257,IF(Aug!$E9&lt;=$L$2257,IF(ISBLANK(Aug!S9),"",Aug!S9),""),"")))</f>
        <v/>
      </c>
      <c r="G1945" s="308" t="str">
        <f>IF(ISNUMBER(F1945),IF(F1945=0,"",IF(E1945=0,"",F1945/E1945)),"")</f>
        <v/>
      </c>
      <c r="H1945" s="309" t="str">
        <f>IF(ISNUMBER(G1945),IF(G1945=0,"",IF(F1945=0,"",E1945/F1945/24)),"")</f>
        <v/>
      </c>
      <c r="I1945" s="310" t="str">
        <f>IF(ISBLANK($J$2257),"",IF(ISBLANK($L$2257),"",IF(Aug!$E9&gt;=$J$2257,IF(Aug!$E9&lt;=$L$2257,COUNTIF(Aug!L9:L9,"&gt;=0"),""),"")))</f>
        <v/>
      </c>
      <c r="J1945" s="300"/>
      <c r="K1945" s="300"/>
      <c r="L1945" s="300"/>
      <c r="M1945" s="302"/>
    </row>
    <row r="1946" spans="1:13" ht="9.9499999999999993" hidden="1" customHeight="1" x14ac:dyDescent="0.2">
      <c r="A1946" s="301"/>
      <c r="B1946" s="300"/>
      <c r="C1946" s="305" t="str">
        <f>IF(ISBLANK($J$2257),"",IF(ISBLANK($L$2257),"",IF(Aug!$E10&gt;=$J$2257,IF(Aug!$E10&lt;=$L$2257,IF(ISBLANK(Aug!G10),"",Aug!G10),""),"")))</f>
        <v/>
      </c>
      <c r="D1946" s="305" t="str">
        <f>IF(ISBLANK($J$2257),"",IF(ISBLANK($L$2257),"",IF(Aug!$E10&gt;=$J$2257,IF(Aug!$E10&lt;=$L$2257,IF(ISBLANK(Aug!I10),"",Aug!I10),""),"")))</f>
        <v/>
      </c>
      <c r="E1946" s="305" t="str">
        <f>IF(ISBLANK($J$2257),"",IF(ISBLANK($L$2257),"",IF(Aug!$E10&gt;=$J$2257,IF(Aug!$E10&lt;=$L$2257,IF(ISBLANK(Aug!R10),"",Aug!R10),""),"")))</f>
        <v/>
      </c>
      <c r="F1946" s="307" t="str">
        <f>IF(ISBLANK($J$2257),"",IF(ISBLANK($L$2257),"",IF(Aug!$E10&gt;=$J$2257,IF(Aug!$E10&lt;=$L$2257,IF(ISBLANK(Aug!S10),"",Aug!S10),""),"")))</f>
        <v/>
      </c>
      <c r="G1946" s="308" t="str">
        <f t="shared" ref="G1946:G1975" si="124">IF(ISNUMBER(F1946),IF(F1946=0,"",IF(E1946=0,"",F1946/E1946)),"")</f>
        <v/>
      </c>
      <c r="H1946" s="309" t="str">
        <f t="shared" ref="H1946:H1975" si="125">IF(ISNUMBER(G1946),IF(G1946=0,"",IF(F1946=0,"",E1946/F1946/24)),"")</f>
        <v/>
      </c>
      <c r="I1946" s="310" t="str">
        <f>IF(ISBLANK($J$2257),"",IF(ISBLANK($L$2257),"",IF(Aug!$E10&gt;=$J$2257,IF(Aug!$E10&lt;=$L$2257,COUNTIF(Aug!L10:L10,"&gt;=0"),""),"")))</f>
        <v/>
      </c>
      <c r="J1946" s="300"/>
      <c r="K1946" s="300"/>
      <c r="L1946" s="300"/>
      <c r="M1946" s="302"/>
    </row>
    <row r="1947" spans="1:13" ht="9.9499999999999993" hidden="1" customHeight="1" x14ac:dyDescent="0.2">
      <c r="A1947" s="301"/>
      <c r="B1947" s="300"/>
      <c r="C1947" s="305" t="str">
        <f>IF(ISBLANK($J$2257),"",IF(ISBLANK($L$2257),"",IF(Aug!$E11&gt;=$J$2257,IF(Aug!$E11&lt;=$L$2257,IF(ISBLANK(Aug!G11),"",Aug!G11),""),"")))</f>
        <v/>
      </c>
      <c r="D1947" s="305" t="str">
        <f>IF(ISBLANK($J$2257),"",IF(ISBLANK($L$2257),"",IF(Aug!$E11&gt;=$J$2257,IF(Aug!$E11&lt;=$L$2257,IF(ISBLANK(Aug!I11),"",Aug!I11),""),"")))</f>
        <v/>
      </c>
      <c r="E1947" s="305" t="str">
        <f>IF(ISBLANK($J$2257),"",IF(ISBLANK($L$2257),"",IF(Aug!$E11&gt;=$J$2257,IF(Aug!$E11&lt;=$L$2257,IF(ISBLANK(Aug!R11),"",Aug!R11),""),"")))</f>
        <v/>
      </c>
      <c r="F1947" s="307" t="str">
        <f>IF(ISBLANK($J$2257),"",IF(ISBLANK($L$2257),"",IF(Aug!$E11&gt;=$J$2257,IF(Aug!$E11&lt;=$L$2257,IF(ISBLANK(Aug!S11),"",Aug!S11),""),"")))</f>
        <v/>
      </c>
      <c r="G1947" s="308" t="str">
        <f t="shared" si="124"/>
        <v/>
      </c>
      <c r="H1947" s="309" t="str">
        <f t="shared" si="125"/>
        <v/>
      </c>
      <c r="I1947" s="310" t="str">
        <f>IF(ISBLANK($J$2257),"",IF(ISBLANK($L$2257),"",IF(Aug!$E11&gt;=$J$2257,IF(Aug!$E11&lt;=$L$2257,COUNTIF(Aug!L11:L11,"&gt;=0"),""),"")))</f>
        <v/>
      </c>
      <c r="J1947" s="300"/>
      <c r="K1947" s="300"/>
      <c r="L1947" s="300"/>
      <c r="M1947" s="302"/>
    </row>
    <row r="1948" spans="1:13" ht="9.9499999999999993" hidden="1" customHeight="1" x14ac:dyDescent="0.2">
      <c r="A1948" s="301"/>
      <c r="B1948" s="300"/>
      <c r="C1948" s="305" t="str">
        <f>IF(ISBLANK($J$2257),"",IF(ISBLANK($L$2257),"",IF(Aug!$E12&gt;=$J$2257,IF(Aug!$E12&lt;=$L$2257,IF(ISBLANK(Aug!G12),"",Aug!G12),""),"")))</f>
        <v/>
      </c>
      <c r="D1948" s="305" t="str">
        <f>IF(ISBLANK($J$2257),"",IF(ISBLANK($L$2257),"",IF(Aug!$E12&gt;=$J$2257,IF(Aug!$E12&lt;=$L$2257,IF(ISBLANK(Aug!I12),"",Aug!I12),""),"")))</f>
        <v/>
      </c>
      <c r="E1948" s="305" t="str">
        <f>IF(ISBLANK($J$2257),"",IF(ISBLANK($L$2257),"",IF(Aug!$E12&gt;=$J$2257,IF(Aug!$E12&lt;=$L$2257,IF(ISBLANK(Aug!R12),"",Aug!R12),""),"")))</f>
        <v/>
      </c>
      <c r="F1948" s="307" t="str">
        <f>IF(ISBLANK($J$2257),"",IF(ISBLANK($L$2257),"",IF(Aug!$E12&gt;=$J$2257,IF(Aug!$E12&lt;=$L$2257,IF(ISBLANK(Aug!S12),"",Aug!S12),""),"")))</f>
        <v/>
      </c>
      <c r="G1948" s="308" t="str">
        <f t="shared" si="124"/>
        <v/>
      </c>
      <c r="H1948" s="309" t="str">
        <f t="shared" si="125"/>
        <v/>
      </c>
      <c r="I1948" s="310" t="str">
        <f>IF(ISBLANK($J$2257),"",IF(ISBLANK($L$2257),"",IF(Aug!$E12&gt;=$J$2257,IF(Aug!$E12&lt;=$L$2257,COUNTIF(Aug!L12:L12,"&gt;=0"),""),"")))</f>
        <v/>
      </c>
      <c r="J1948" s="300"/>
      <c r="K1948" s="300"/>
      <c r="L1948" s="300"/>
      <c r="M1948" s="302"/>
    </row>
    <row r="1949" spans="1:13" ht="9.9499999999999993" hidden="1" customHeight="1" x14ac:dyDescent="0.2">
      <c r="A1949" s="301"/>
      <c r="B1949" s="300"/>
      <c r="C1949" s="305" t="str">
        <f>IF(ISBLANK($J$2257),"",IF(ISBLANK($L$2257),"",IF(Aug!$E13&gt;=$J$2257,IF(Aug!$E13&lt;=$L$2257,IF(ISBLANK(Aug!G13),"",Aug!G13),""),"")))</f>
        <v/>
      </c>
      <c r="D1949" s="305" t="str">
        <f>IF(ISBLANK($J$2257),"",IF(ISBLANK($L$2257),"",IF(Aug!$E13&gt;=$J$2257,IF(Aug!$E13&lt;=$L$2257,IF(ISBLANK(Aug!I13),"",Aug!I13),""),"")))</f>
        <v/>
      </c>
      <c r="E1949" s="305" t="str">
        <f>IF(ISBLANK($J$2257),"",IF(ISBLANK($L$2257),"",IF(Aug!$E13&gt;=$J$2257,IF(Aug!$E13&lt;=$L$2257,IF(ISBLANK(Aug!R13),"",Aug!R13),""),"")))</f>
        <v/>
      </c>
      <c r="F1949" s="307" t="str">
        <f>IF(ISBLANK($J$2257),"",IF(ISBLANK($L$2257),"",IF(Aug!$E13&gt;=$J$2257,IF(Aug!$E13&lt;=$L$2257,IF(ISBLANK(Aug!S13),"",Aug!S13),""),"")))</f>
        <v/>
      </c>
      <c r="G1949" s="308" t="str">
        <f t="shared" si="124"/>
        <v/>
      </c>
      <c r="H1949" s="309" t="str">
        <f t="shared" si="125"/>
        <v/>
      </c>
      <c r="I1949" s="310" t="str">
        <f>IF(ISBLANK($J$2257),"",IF(ISBLANK($L$2257),"",IF(Aug!$E13&gt;=$J$2257,IF(Aug!$E13&lt;=$L$2257,COUNTIF(Aug!L13:L13,"&gt;=0"),""),"")))</f>
        <v/>
      </c>
      <c r="J1949" s="300"/>
      <c r="K1949" s="300"/>
      <c r="L1949" s="300"/>
      <c r="M1949" s="302"/>
    </row>
    <row r="1950" spans="1:13" ht="9.9499999999999993" hidden="1" customHeight="1" x14ac:dyDescent="0.2">
      <c r="A1950" s="301"/>
      <c r="B1950" s="300"/>
      <c r="C1950" s="305" t="str">
        <f>IF(ISBLANK($J$2257),"",IF(ISBLANK($L$2257),"",IF(Aug!$E14&gt;=$J$2257,IF(Aug!$E14&lt;=$L$2257,IF(ISBLANK(Aug!G14),"",Aug!G14),""),"")))</f>
        <v/>
      </c>
      <c r="D1950" s="305" t="str">
        <f>IF(ISBLANK($J$2257),"",IF(ISBLANK($L$2257),"",IF(Aug!$E14&gt;=$J$2257,IF(Aug!$E14&lt;=$L$2257,IF(ISBLANK(Aug!I14),"",Aug!I14),""),"")))</f>
        <v/>
      </c>
      <c r="E1950" s="305" t="str">
        <f>IF(ISBLANK($J$2257),"",IF(ISBLANK($L$2257),"",IF(Aug!$E14&gt;=$J$2257,IF(Aug!$E14&lt;=$L$2257,IF(ISBLANK(Aug!R14),"",Aug!R14),""),"")))</f>
        <v/>
      </c>
      <c r="F1950" s="307" t="str">
        <f>IF(ISBLANK($J$2257),"",IF(ISBLANK($L$2257),"",IF(Aug!$E14&gt;=$J$2257,IF(Aug!$E14&lt;=$L$2257,IF(ISBLANK(Aug!S14),"",Aug!S14),""),"")))</f>
        <v/>
      </c>
      <c r="G1950" s="308" t="str">
        <f t="shared" si="124"/>
        <v/>
      </c>
      <c r="H1950" s="309" t="str">
        <f t="shared" si="125"/>
        <v/>
      </c>
      <c r="I1950" s="310" t="str">
        <f>IF(ISBLANK($J$2257),"",IF(ISBLANK($L$2257),"",IF(Aug!$E14&gt;=$J$2257,IF(Aug!$E14&lt;=$L$2257,COUNTIF(Aug!L14:L14,"&gt;=0"),""),"")))</f>
        <v/>
      </c>
      <c r="J1950" s="300"/>
      <c r="K1950" s="300"/>
      <c r="L1950" s="300"/>
      <c r="M1950" s="302"/>
    </row>
    <row r="1951" spans="1:13" ht="9.9499999999999993" hidden="1" customHeight="1" x14ac:dyDescent="0.2">
      <c r="A1951" s="301"/>
      <c r="B1951" s="300"/>
      <c r="C1951" s="305" t="str">
        <f>IF(ISBLANK($J$2257),"",IF(ISBLANK($L$2257),"",IF(Aug!$E15&gt;=$J$2257,IF(Aug!$E15&lt;=$L$2257,IF(ISBLANK(Aug!G15),"",Aug!G15),""),"")))</f>
        <v/>
      </c>
      <c r="D1951" s="305" t="str">
        <f>IF(ISBLANK($J$2257),"",IF(ISBLANK($L$2257),"",IF(Aug!$E15&gt;=$J$2257,IF(Aug!$E15&lt;=$L$2257,IF(ISBLANK(Aug!I15),"",Aug!I15),""),"")))</f>
        <v/>
      </c>
      <c r="E1951" s="305" t="str">
        <f>IF(ISBLANK($J$2257),"",IF(ISBLANK($L$2257),"",IF(Aug!$E15&gt;=$J$2257,IF(Aug!$E15&lt;=$L$2257,IF(ISBLANK(Aug!R15),"",Aug!R15),""),"")))</f>
        <v/>
      </c>
      <c r="F1951" s="307" t="str">
        <f>IF(ISBLANK($J$2257),"",IF(ISBLANK($L$2257),"",IF(Aug!$E15&gt;=$J$2257,IF(Aug!$E15&lt;=$L$2257,IF(ISBLANK(Aug!S15),"",Aug!S15),""),"")))</f>
        <v/>
      </c>
      <c r="G1951" s="308" t="str">
        <f t="shared" si="124"/>
        <v/>
      </c>
      <c r="H1951" s="309" t="str">
        <f t="shared" si="125"/>
        <v/>
      </c>
      <c r="I1951" s="310" t="str">
        <f>IF(ISBLANK($J$2257),"",IF(ISBLANK($L$2257),"",IF(Aug!$E15&gt;=$J$2257,IF(Aug!$E15&lt;=$L$2257,COUNTIF(Aug!L15:L15,"&gt;=0"),""),"")))</f>
        <v/>
      </c>
      <c r="J1951" s="300"/>
      <c r="K1951" s="300"/>
      <c r="L1951" s="300"/>
      <c r="M1951" s="302"/>
    </row>
    <row r="1952" spans="1:13" ht="9.9499999999999993" hidden="1" customHeight="1" x14ac:dyDescent="0.2">
      <c r="A1952" s="301"/>
      <c r="B1952" s="300"/>
      <c r="C1952" s="305" t="str">
        <f>IF(ISBLANK($J$2257),"",IF(ISBLANK($L$2257),"",IF(Aug!$E16&gt;=$J$2257,IF(Aug!$E16&lt;=$L$2257,IF(ISBLANK(Aug!G16),"",Aug!G16),""),"")))</f>
        <v/>
      </c>
      <c r="D1952" s="305" t="str">
        <f>IF(ISBLANK($J$2257),"",IF(ISBLANK($L$2257),"",IF(Aug!$E16&gt;=$J$2257,IF(Aug!$E16&lt;=$L$2257,IF(ISBLANK(Aug!I16),"",Aug!I16),""),"")))</f>
        <v/>
      </c>
      <c r="E1952" s="305" t="str">
        <f>IF(ISBLANK($J$2257),"",IF(ISBLANK($L$2257),"",IF(Aug!$E16&gt;=$J$2257,IF(Aug!$E16&lt;=$L$2257,IF(ISBLANK(Aug!R16),"",Aug!R16),""),"")))</f>
        <v/>
      </c>
      <c r="F1952" s="307" t="str">
        <f>IF(ISBLANK($J$2257),"",IF(ISBLANK($L$2257),"",IF(Aug!$E16&gt;=$J$2257,IF(Aug!$E16&lt;=$L$2257,IF(ISBLANK(Aug!S16),"",Aug!S16),""),"")))</f>
        <v/>
      </c>
      <c r="G1952" s="308" t="str">
        <f t="shared" si="124"/>
        <v/>
      </c>
      <c r="H1952" s="309" t="str">
        <f t="shared" si="125"/>
        <v/>
      </c>
      <c r="I1952" s="310" t="str">
        <f>IF(ISBLANK($J$2257),"",IF(ISBLANK($L$2257),"",IF(Aug!$E16&gt;=$J$2257,IF(Aug!$E16&lt;=$L$2257,COUNTIF(Aug!L16:L16,"&gt;=0"),""),"")))</f>
        <v/>
      </c>
      <c r="J1952" s="300"/>
      <c r="K1952" s="300"/>
      <c r="L1952" s="300"/>
      <c r="M1952" s="302"/>
    </row>
    <row r="1953" spans="1:13" ht="9.9499999999999993" hidden="1" customHeight="1" x14ac:dyDescent="0.2">
      <c r="A1953" s="301"/>
      <c r="B1953" s="300"/>
      <c r="C1953" s="305" t="str">
        <f>IF(ISBLANK($J$2257),"",IF(ISBLANK($L$2257),"",IF(Aug!$E17&gt;=$J$2257,IF(Aug!$E17&lt;=$L$2257,IF(ISBLANK(Aug!G17),"",Aug!G17),""),"")))</f>
        <v/>
      </c>
      <c r="D1953" s="305" t="str">
        <f>IF(ISBLANK($J$2257),"",IF(ISBLANK($L$2257),"",IF(Aug!$E17&gt;=$J$2257,IF(Aug!$E17&lt;=$L$2257,IF(ISBLANK(Aug!I17),"",Aug!I17),""),"")))</f>
        <v/>
      </c>
      <c r="E1953" s="305" t="str">
        <f>IF(ISBLANK($J$2257),"",IF(ISBLANK($L$2257),"",IF(Aug!$E17&gt;=$J$2257,IF(Aug!$E17&lt;=$L$2257,IF(ISBLANK(Aug!R17),"",Aug!R17),""),"")))</f>
        <v/>
      </c>
      <c r="F1953" s="307" t="str">
        <f>IF(ISBLANK($J$2257),"",IF(ISBLANK($L$2257),"",IF(Aug!$E17&gt;=$J$2257,IF(Aug!$E17&lt;=$L$2257,IF(ISBLANK(Aug!S17),"",Aug!S17),""),"")))</f>
        <v/>
      </c>
      <c r="G1953" s="308" t="str">
        <f t="shared" si="124"/>
        <v/>
      </c>
      <c r="H1953" s="309" t="str">
        <f t="shared" si="125"/>
        <v/>
      </c>
      <c r="I1953" s="310" t="str">
        <f>IF(ISBLANK($J$2257),"",IF(ISBLANK($L$2257),"",IF(Aug!$E17&gt;=$J$2257,IF(Aug!$E17&lt;=$L$2257,COUNTIF(Aug!L17:L17,"&gt;=0"),""),"")))</f>
        <v/>
      </c>
      <c r="J1953" s="300"/>
      <c r="K1953" s="300"/>
      <c r="L1953" s="300"/>
      <c r="M1953" s="302"/>
    </row>
    <row r="1954" spans="1:13" ht="9.9499999999999993" hidden="1" customHeight="1" x14ac:dyDescent="0.2">
      <c r="A1954" s="301"/>
      <c r="B1954" s="300"/>
      <c r="C1954" s="305" t="str">
        <f>IF(ISBLANK($J$2257),"",IF(ISBLANK($L$2257),"",IF(Aug!$E18&gt;=$J$2257,IF(Aug!$E18&lt;=$L$2257,IF(ISBLANK(Aug!G18),"",Aug!G18),""),"")))</f>
        <v/>
      </c>
      <c r="D1954" s="305" t="str">
        <f>IF(ISBLANK($J$2257),"",IF(ISBLANK($L$2257),"",IF(Aug!$E18&gt;=$J$2257,IF(Aug!$E18&lt;=$L$2257,IF(ISBLANK(Aug!I18),"",Aug!I18),""),"")))</f>
        <v/>
      </c>
      <c r="E1954" s="305" t="str">
        <f>IF(ISBLANK($J$2257),"",IF(ISBLANK($L$2257),"",IF(Aug!$E18&gt;=$J$2257,IF(Aug!$E18&lt;=$L$2257,IF(ISBLANK(Aug!R18),"",Aug!R18),""),"")))</f>
        <v/>
      </c>
      <c r="F1954" s="307" t="str">
        <f>IF(ISBLANK($J$2257),"",IF(ISBLANK($L$2257),"",IF(Aug!$E18&gt;=$J$2257,IF(Aug!$E18&lt;=$L$2257,IF(ISBLANK(Aug!S18),"",Aug!S18),""),"")))</f>
        <v/>
      </c>
      <c r="G1954" s="308" t="str">
        <f t="shared" si="124"/>
        <v/>
      </c>
      <c r="H1954" s="309" t="str">
        <f t="shared" si="125"/>
        <v/>
      </c>
      <c r="I1954" s="310" t="str">
        <f>IF(ISBLANK($J$2257),"",IF(ISBLANK($L$2257),"",IF(Aug!$E18&gt;=$J$2257,IF(Aug!$E18&lt;=$L$2257,COUNTIF(Aug!L18:L18,"&gt;=0"),""),"")))</f>
        <v/>
      </c>
      <c r="J1954" s="300"/>
      <c r="K1954" s="300"/>
      <c r="L1954" s="300"/>
      <c r="M1954" s="302"/>
    </row>
    <row r="1955" spans="1:13" ht="9.9499999999999993" hidden="1" customHeight="1" x14ac:dyDescent="0.2">
      <c r="A1955" s="301"/>
      <c r="B1955" s="300"/>
      <c r="C1955" s="305" t="str">
        <f>IF(ISBLANK($J$2257),"",IF(ISBLANK($L$2257),"",IF(Aug!$E19&gt;=$J$2257,IF(Aug!$E19&lt;=$L$2257,IF(ISBLANK(Aug!G19),"",Aug!G19),""),"")))</f>
        <v/>
      </c>
      <c r="D1955" s="305" t="str">
        <f>IF(ISBLANK($J$2257),"",IF(ISBLANK($L$2257),"",IF(Aug!$E19&gt;=$J$2257,IF(Aug!$E19&lt;=$L$2257,IF(ISBLANK(Aug!I19),"",Aug!I19),""),"")))</f>
        <v/>
      </c>
      <c r="E1955" s="305" t="str">
        <f>IF(ISBLANK($J$2257),"",IF(ISBLANK($L$2257),"",IF(Aug!$E19&gt;=$J$2257,IF(Aug!$E19&lt;=$L$2257,IF(ISBLANK(Aug!R19),"",Aug!R19),""),"")))</f>
        <v/>
      </c>
      <c r="F1955" s="307" t="str">
        <f>IF(ISBLANK($J$2257),"",IF(ISBLANK($L$2257),"",IF(Aug!$E19&gt;=$J$2257,IF(Aug!$E19&lt;=$L$2257,IF(ISBLANK(Aug!S19),"",Aug!S19),""),"")))</f>
        <v/>
      </c>
      <c r="G1955" s="308" t="str">
        <f t="shared" si="124"/>
        <v/>
      </c>
      <c r="H1955" s="309" t="str">
        <f t="shared" si="125"/>
        <v/>
      </c>
      <c r="I1955" s="310" t="str">
        <f>IF(ISBLANK($J$2257),"",IF(ISBLANK($L$2257),"",IF(Aug!$E19&gt;=$J$2257,IF(Aug!$E19&lt;=$L$2257,COUNTIF(Aug!L19:L19,"&gt;=0"),""),"")))</f>
        <v/>
      </c>
      <c r="J1955" s="300"/>
      <c r="K1955" s="300"/>
      <c r="L1955" s="300"/>
      <c r="M1955" s="302"/>
    </row>
    <row r="1956" spans="1:13" ht="9.9499999999999993" hidden="1" customHeight="1" x14ac:dyDescent="0.2">
      <c r="A1956" s="301"/>
      <c r="B1956" s="300"/>
      <c r="C1956" s="305" t="str">
        <f>IF(ISBLANK($J$2257),"",IF(ISBLANK($L$2257),"",IF(Aug!$E20&gt;=$J$2257,IF(Aug!$E20&lt;=$L$2257,IF(ISBLANK(Aug!G20),"",Aug!G20),""),"")))</f>
        <v/>
      </c>
      <c r="D1956" s="305" t="str">
        <f>IF(ISBLANK($J$2257),"",IF(ISBLANK($L$2257),"",IF(Aug!$E20&gt;=$J$2257,IF(Aug!$E20&lt;=$L$2257,IF(ISBLANK(Aug!I20),"",Aug!I20),""),"")))</f>
        <v/>
      </c>
      <c r="E1956" s="305" t="str">
        <f>IF(ISBLANK($J$2257),"",IF(ISBLANK($L$2257),"",IF(Aug!$E20&gt;=$J$2257,IF(Aug!$E20&lt;=$L$2257,IF(ISBLANK(Aug!R20),"",Aug!R20),""),"")))</f>
        <v/>
      </c>
      <c r="F1956" s="307" t="str">
        <f>IF(ISBLANK($J$2257),"",IF(ISBLANK($L$2257),"",IF(Aug!$E20&gt;=$J$2257,IF(Aug!$E20&lt;=$L$2257,IF(ISBLANK(Aug!S20),"",Aug!S20),""),"")))</f>
        <v/>
      </c>
      <c r="G1956" s="308" t="str">
        <f t="shared" si="124"/>
        <v/>
      </c>
      <c r="H1956" s="309" t="str">
        <f t="shared" si="125"/>
        <v/>
      </c>
      <c r="I1956" s="310" t="str">
        <f>IF(ISBLANK($J$2257),"",IF(ISBLANK($L$2257),"",IF(Aug!$E20&gt;=$J$2257,IF(Aug!$E20&lt;=$L$2257,COUNTIF(Aug!L20:L20,"&gt;=0"),""),"")))</f>
        <v/>
      </c>
      <c r="J1956" s="300"/>
      <c r="K1956" s="300"/>
      <c r="L1956" s="300"/>
      <c r="M1956" s="302"/>
    </row>
    <row r="1957" spans="1:13" ht="9.9499999999999993" hidden="1" customHeight="1" x14ac:dyDescent="0.2">
      <c r="A1957" s="301"/>
      <c r="B1957" s="300"/>
      <c r="C1957" s="305" t="str">
        <f>IF(ISBLANK($J$2257),"",IF(ISBLANK($L$2257),"",IF(Aug!$E21&gt;=$J$2257,IF(Aug!$E21&lt;=$L$2257,IF(ISBLANK(Aug!G21),"",Aug!G21),""),"")))</f>
        <v/>
      </c>
      <c r="D1957" s="305" t="str">
        <f>IF(ISBLANK($J$2257),"",IF(ISBLANK($L$2257),"",IF(Aug!$E21&gt;=$J$2257,IF(Aug!$E21&lt;=$L$2257,IF(ISBLANK(Aug!I21),"",Aug!I21),""),"")))</f>
        <v/>
      </c>
      <c r="E1957" s="305" t="str">
        <f>IF(ISBLANK($J$2257),"",IF(ISBLANK($L$2257),"",IF(Aug!$E21&gt;=$J$2257,IF(Aug!$E21&lt;=$L$2257,IF(ISBLANK(Aug!R21),"",Aug!R21),""),"")))</f>
        <v/>
      </c>
      <c r="F1957" s="307" t="str">
        <f>IF(ISBLANK($J$2257),"",IF(ISBLANK($L$2257),"",IF(Aug!$E21&gt;=$J$2257,IF(Aug!$E21&lt;=$L$2257,IF(ISBLANK(Aug!S21),"",Aug!S21),""),"")))</f>
        <v/>
      </c>
      <c r="G1957" s="308" t="str">
        <f t="shared" si="124"/>
        <v/>
      </c>
      <c r="H1957" s="309" t="str">
        <f t="shared" si="125"/>
        <v/>
      </c>
      <c r="I1957" s="310" t="str">
        <f>IF(ISBLANK($J$2257),"",IF(ISBLANK($L$2257),"",IF(Aug!$E21&gt;=$J$2257,IF(Aug!$E21&lt;=$L$2257,COUNTIF(Aug!L21:L21,"&gt;=0"),""),"")))</f>
        <v/>
      </c>
      <c r="J1957" s="300"/>
      <c r="K1957" s="300"/>
      <c r="L1957" s="300"/>
      <c r="M1957" s="302"/>
    </row>
    <row r="1958" spans="1:13" ht="9.9499999999999993" hidden="1" customHeight="1" x14ac:dyDescent="0.2">
      <c r="A1958" s="301"/>
      <c r="B1958" s="300"/>
      <c r="C1958" s="305" t="str">
        <f>IF(ISBLANK($J$2257),"",IF(ISBLANK($L$2257),"",IF(Aug!$E22&gt;=$J$2257,IF(Aug!$E22&lt;=$L$2257,IF(ISBLANK(Aug!G22),"",Aug!G22),""),"")))</f>
        <v/>
      </c>
      <c r="D1958" s="305" t="str">
        <f>IF(ISBLANK($J$2257),"",IF(ISBLANK($L$2257),"",IF(Aug!$E22&gt;=$J$2257,IF(Aug!$E22&lt;=$L$2257,IF(ISBLANK(Aug!I22),"",Aug!I22),""),"")))</f>
        <v/>
      </c>
      <c r="E1958" s="305" t="str">
        <f>IF(ISBLANK($J$2257),"",IF(ISBLANK($L$2257),"",IF(Aug!$E22&gt;=$J$2257,IF(Aug!$E22&lt;=$L$2257,IF(ISBLANK(Aug!R22),"",Aug!R22),""),"")))</f>
        <v/>
      </c>
      <c r="F1958" s="307" t="str">
        <f>IF(ISBLANK($J$2257),"",IF(ISBLANK($L$2257),"",IF(Aug!$E22&gt;=$J$2257,IF(Aug!$E22&lt;=$L$2257,IF(ISBLANK(Aug!S22),"",Aug!S22),""),"")))</f>
        <v/>
      </c>
      <c r="G1958" s="308" t="str">
        <f t="shared" si="124"/>
        <v/>
      </c>
      <c r="H1958" s="309" t="str">
        <f t="shared" si="125"/>
        <v/>
      </c>
      <c r="I1958" s="310" t="str">
        <f>IF(ISBLANK($J$2257),"",IF(ISBLANK($L$2257),"",IF(Aug!$E22&gt;=$J$2257,IF(Aug!$E22&lt;=$L$2257,COUNTIF(Aug!L22:L22,"&gt;=0"),""),"")))</f>
        <v/>
      </c>
      <c r="J1958" s="300"/>
      <c r="K1958" s="300"/>
      <c r="L1958" s="300"/>
      <c r="M1958" s="302"/>
    </row>
    <row r="1959" spans="1:13" ht="9.9499999999999993" hidden="1" customHeight="1" x14ac:dyDescent="0.2">
      <c r="A1959" s="301"/>
      <c r="B1959" s="300"/>
      <c r="C1959" s="305" t="str">
        <f>IF(ISBLANK($J$2257),"",IF(ISBLANK($L$2257),"",IF(Aug!$E23&gt;=$J$2257,IF(Aug!$E23&lt;=$L$2257,IF(ISBLANK(Aug!G23),"",Aug!G23),""),"")))</f>
        <v/>
      </c>
      <c r="D1959" s="305" t="str">
        <f>IF(ISBLANK($J$2257),"",IF(ISBLANK($L$2257),"",IF(Aug!$E23&gt;=$J$2257,IF(Aug!$E23&lt;=$L$2257,IF(ISBLANK(Aug!I23),"",Aug!I23),""),"")))</f>
        <v/>
      </c>
      <c r="E1959" s="305" t="str">
        <f>IF(ISBLANK($J$2257),"",IF(ISBLANK($L$2257),"",IF(Aug!$E23&gt;=$J$2257,IF(Aug!$E23&lt;=$L$2257,IF(ISBLANK(Aug!R23),"",Aug!R23),""),"")))</f>
        <v/>
      </c>
      <c r="F1959" s="307" t="str">
        <f>IF(ISBLANK($J$2257),"",IF(ISBLANK($L$2257),"",IF(Aug!$E23&gt;=$J$2257,IF(Aug!$E23&lt;=$L$2257,IF(ISBLANK(Aug!S23),"",Aug!S23),""),"")))</f>
        <v/>
      </c>
      <c r="G1959" s="308" t="str">
        <f t="shared" si="124"/>
        <v/>
      </c>
      <c r="H1959" s="309" t="str">
        <f t="shared" si="125"/>
        <v/>
      </c>
      <c r="I1959" s="310" t="str">
        <f>IF(ISBLANK($J$2257),"",IF(ISBLANK($L$2257),"",IF(Aug!$E23&gt;=$J$2257,IF(Aug!$E23&lt;=$L$2257,COUNTIF(Aug!L23:L23,"&gt;=0"),""),"")))</f>
        <v/>
      </c>
      <c r="J1959" s="300"/>
      <c r="K1959" s="300"/>
      <c r="L1959" s="300"/>
      <c r="M1959" s="302"/>
    </row>
    <row r="1960" spans="1:13" ht="9.9499999999999993" hidden="1" customHeight="1" x14ac:dyDescent="0.2">
      <c r="A1960" s="301"/>
      <c r="B1960" s="300"/>
      <c r="C1960" s="305" t="str">
        <f>IF(ISBLANK($J$2257),"",IF(ISBLANK($L$2257),"",IF(Aug!$E24&gt;=$J$2257,IF(Aug!$E24&lt;=$L$2257,IF(ISBLANK(Aug!G24),"",Aug!G24),""),"")))</f>
        <v/>
      </c>
      <c r="D1960" s="305" t="str">
        <f>IF(ISBLANK($J$2257),"",IF(ISBLANK($L$2257),"",IF(Aug!$E24&gt;=$J$2257,IF(Aug!$E24&lt;=$L$2257,IF(ISBLANK(Aug!I24),"",Aug!I24),""),"")))</f>
        <v/>
      </c>
      <c r="E1960" s="305" t="str">
        <f>IF(ISBLANK($J$2257),"",IF(ISBLANK($L$2257),"",IF(Aug!$E24&gt;=$J$2257,IF(Aug!$E24&lt;=$L$2257,IF(ISBLANK(Aug!R24),"",Aug!R24),""),"")))</f>
        <v/>
      </c>
      <c r="F1960" s="307" t="str">
        <f>IF(ISBLANK($J$2257),"",IF(ISBLANK($L$2257),"",IF(Aug!$E24&gt;=$J$2257,IF(Aug!$E24&lt;=$L$2257,IF(ISBLANK(Aug!S24),"",Aug!S24),""),"")))</f>
        <v/>
      </c>
      <c r="G1960" s="308" t="str">
        <f t="shared" si="124"/>
        <v/>
      </c>
      <c r="H1960" s="309" t="str">
        <f t="shared" si="125"/>
        <v/>
      </c>
      <c r="I1960" s="310" t="str">
        <f>IF(ISBLANK($J$2257),"",IF(ISBLANK($L$2257),"",IF(Aug!$E24&gt;=$J$2257,IF(Aug!$E24&lt;=$L$2257,COUNTIF(Aug!L24:L24,"&gt;=0"),""),"")))</f>
        <v/>
      </c>
      <c r="J1960" s="300"/>
      <c r="K1960" s="300"/>
      <c r="L1960" s="300"/>
      <c r="M1960" s="302"/>
    </row>
    <row r="1961" spans="1:13" ht="9.9499999999999993" hidden="1" customHeight="1" x14ac:dyDescent="0.2">
      <c r="A1961" s="301"/>
      <c r="B1961" s="300"/>
      <c r="C1961" s="305" t="str">
        <f>IF(ISBLANK($J$2257),"",IF(ISBLANK($L$2257),"",IF(Aug!$E25&gt;=$J$2257,IF(Aug!$E25&lt;=$L$2257,IF(ISBLANK(Aug!G25),"",Aug!G25),""),"")))</f>
        <v/>
      </c>
      <c r="D1961" s="305" t="str">
        <f>IF(ISBLANK($J$2257),"",IF(ISBLANK($L$2257),"",IF(Aug!$E25&gt;=$J$2257,IF(Aug!$E25&lt;=$L$2257,IF(ISBLANK(Aug!I25),"",Aug!I25),""),"")))</f>
        <v/>
      </c>
      <c r="E1961" s="305" t="str">
        <f>IF(ISBLANK($J$2257),"",IF(ISBLANK($L$2257),"",IF(Aug!$E25&gt;=$J$2257,IF(Aug!$E25&lt;=$L$2257,IF(ISBLANK(Aug!R25),"",Aug!R25),""),"")))</f>
        <v/>
      </c>
      <c r="F1961" s="307" t="str">
        <f>IF(ISBLANK($J$2257),"",IF(ISBLANK($L$2257),"",IF(Aug!$E25&gt;=$J$2257,IF(Aug!$E25&lt;=$L$2257,IF(ISBLANK(Aug!S25),"",Aug!S25),""),"")))</f>
        <v/>
      </c>
      <c r="G1961" s="308" t="str">
        <f t="shared" si="124"/>
        <v/>
      </c>
      <c r="H1961" s="309" t="str">
        <f t="shared" si="125"/>
        <v/>
      </c>
      <c r="I1961" s="310" t="str">
        <f>IF(ISBLANK($J$2257),"",IF(ISBLANK($L$2257),"",IF(Aug!$E25&gt;=$J$2257,IF(Aug!$E25&lt;=$L$2257,COUNTIF(Aug!L25:L25,"&gt;=0"),""),"")))</f>
        <v/>
      </c>
      <c r="J1961" s="300"/>
      <c r="K1961" s="300"/>
      <c r="L1961" s="300"/>
      <c r="M1961" s="302"/>
    </row>
    <row r="1962" spans="1:13" ht="9.9499999999999993" hidden="1" customHeight="1" x14ac:dyDescent="0.2">
      <c r="A1962" s="301"/>
      <c r="B1962" s="300"/>
      <c r="C1962" s="305" t="str">
        <f>IF(ISBLANK($J$2257),"",IF(ISBLANK($L$2257),"",IF(Aug!$E26&gt;=$J$2257,IF(Aug!$E26&lt;=$L$2257,IF(ISBLANK(Aug!G26),"",Aug!G26),""),"")))</f>
        <v/>
      </c>
      <c r="D1962" s="305" t="str">
        <f>IF(ISBLANK($J$2257),"",IF(ISBLANK($L$2257),"",IF(Aug!$E26&gt;=$J$2257,IF(Aug!$E26&lt;=$L$2257,IF(ISBLANK(Aug!I26),"",Aug!I26),""),"")))</f>
        <v/>
      </c>
      <c r="E1962" s="305" t="str">
        <f>IF(ISBLANK($J$2257),"",IF(ISBLANK($L$2257),"",IF(Aug!$E26&gt;=$J$2257,IF(Aug!$E26&lt;=$L$2257,IF(ISBLANK(Aug!R26),"",Aug!R26),""),"")))</f>
        <v/>
      </c>
      <c r="F1962" s="307" t="str">
        <f>IF(ISBLANK($J$2257),"",IF(ISBLANK($L$2257),"",IF(Aug!$E26&gt;=$J$2257,IF(Aug!$E26&lt;=$L$2257,IF(ISBLANK(Aug!S26),"",Aug!S26),""),"")))</f>
        <v/>
      </c>
      <c r="G1962" s="308" t="str">
        <f t="shared" si="124"/>
        <v/>
      </c>
      <c r="H1962" s="309" t="str">
        <f t="shared" si="125"/>
        <v/>
      </c>
      <c r="I1962" s="310" t="str">
        <f>IF(ISBLANK($J$2257),"",IF(ISBLANK($L$2257),"",IF(Aug!$E26&gt;=$J$2257,IF(Aug!$E26&lt;=$L$2257,COUNTIF(Aug!L26:L26,"&gt;=0"),""),"")))</f>
        <v/>
      </c>
      <c r="J1962" s="300"/>
      <c r="K1962" s="300"/>
      <c r="L1962" s="300"/>
      <c r="M1962" s="302"/>
    </row>
    <row r="1963" spans="1:13" ht="9.9499999999999993" hidden="1" customHeight="1" x14ac:dyDescent="0.2">
      <c r="A1963" s="301"/>
      <c r="B1963" s="300"/>
      <c r="C1963" s="305" t="str">
        <f>IF(ISBLANK($J$2257),"",IF(ISBLANK($L$2257),"",IF(Aug!$E27&gt;=$J$2257,IF(Aug!$E27&lt;=$L$2257,IF(ISBLANK(Aug!G27),"",Aug!G27),""),"")))</f>
        <v/>
      </c>
      <c r="D1963" s="305" t="str">
        <f>IF(ISBLANK($J$2257),"",IF(ISBLANK($L$2257),"",IF(Aug!$E27&gt;=$J$2257,IF(Aug!$E27&lt;=$L$2257,IF(ISBLANK(Aug!I27),"",Aug!I27),""),"")))</f>
        <v/>
      </c>
      <c r="E1963" s="305" t="str">
        <f>IF(ISBLANK($J$2257),"",IF(ISBLANK($L$2257),"",IF(Aug!$E27&gt;=$J$2257,IF(Aug!$E27&lt;=$L$2257,IF(ISBLANK(Aug!R27),"",Aug!R27),""),"")))</f>
        <v/>
      </c>
      <c r="F1963" s="307" t="str">
        <f>IF(ISBLANK($J$2257),"",IF(ISBLANK($L$2257),"",IF(Aug!$E27&gt;=$J$2257,IF(Aug!$E27&lt;=$L$2257,IF(ISBLANK(Aug!S27),"",Aug!S27),""),"")))</f>
        <v/>
      </c>
      <c r="G1963" s="308" t="str">
        <f t="shared" si="124"/>
        <v/>
      </c>
      <c r="H1963" s="309" t="str">
        <f t="shared" si="125"/>
        <v/>
      </c>
      <c r="I1963" s="310" t="str">
        <f>IF(ISBLANK($J$2257),"",IF(ISBLANK($L$2257),"",IF(Aug!$E27&gt;=$J$2257,IF(Aug!$E27&lt;=$L$2257,COUNTIF(Aug!L27:L27,"&gt;=0"),""),"")))</f>
        <v/>
      </c>
      <c r="J1963" s="300"/>
      <c r="K1963" s="300"/>
      <c r="L1963" s="300"/>
      <c r="M1963" s="302"/>
    </row>
    <row r="1964" spans="1:13" ht="9.9499999999999993" hidden="1" customHeight="1" x14ac:dyDescent="0.2">
      <c r="A1964" s="301"/>
      <c r="B1964" s="300"/>
      <c r="C1964" s="305" t="str">
        <f>IF(ISBLANK($J$2257),"",IF(ISBLANK($L$2257),"",IF(Aug!$E28&gt;=$J$2257,IF(Aug!$E28&lt;=$L$2257,IF(ISBLANK(Aug!G28),"",Aug!G28),""),"")))</f>
        <v/>
      </c>
      <c r="D1964" s="305" t="str">
        <f>IF(ISBLANK($J$2257),"",IF(ISBLANK($L$2257),"",IF(Aug!$E28&gt;=$J$2257,IF(Aug!$E28&lt;=$L$2257,IF(ISBLANK(Aug!I28),"",Aug!I28),""),"")))</f>
        <v/>
      </c>
      <c r="E1964" s="305" t="str">
        <f>IF(ISBLANK($J$2257),"",IF(ISBLANK($L$2257),"",IF(Aug!$E28&gt;=$J$2257,IF(Aug!$E28&lt;=$L$2257,IF(ISBLANK(Aug!R28),"",Aug!R28),""),"")))</f>
        <v/>
      </c>
      <c r="F1964" s="307" t="str">
        <f>IF(ISBLANK($J$2257),"",IF(ISBLANK($L$2257),"",IF(Aug!$E28&gt;=$J$2257,IF(Aug!$E28&lt;=$L$2257,IF(ISBLANK(Aug!S28),"",Aug!S28),""),"")))</f>
        <v/>
      </c>
      <c r="G1964" s="308" t="str">
        <f t="shared" si="124"/>
        <v/>
      </c>
      <c r="H1964" s="309" t="str">
        <f t="shared" si="125"/>
        <v/>
      </c>
      <c r="I1964" s="310" t="str">
        <f>IF(ISBLANK($J$2257),"",IF(ISBLANK($L$2257),"",IF(Aug!$E28&gt;=$J$2257,IF(Aug!$E28&lt;=$L$2257,COUNTIF(Aug!L28:L28,"&gt;=0"),""),"")))</f>
        <v/>
      </c>
      <c r="J1964" s="300"/>
      <c r="K1964" s="300"/>
      <c r="L1964" s="300"/>
      <c r="M1964" s="302"/>
    </row>
    <row r="1965" spans="1:13" ht="9.9499999999999993" hidden="1" customHeight="1" x14ac:dyDescent="0.2">
      <c r="A1965" s="301"/>
      <c r="B1965" s="300"/>
      <c r="C1965" s="305" t="str">
        <f>IF(ISBLANK($J$2257),"",IF(ISBLANK($L$2257),"",IF(Aug!$E29&gt;=$J$2257,IF(Aug!$E29&lt;=$L$2257,IF(ISBLANK(Aug!G29),"",Aug!G29),""),"")))</f>
        <v/>
      </c>
      <c r="D1965" s="305" t="str">
        <f>IF(ISBLANK($J$2257),"",IF(ISBLANK($L$2257),"",IF(Aug!$E29&gt;=$J$2257,IF(Aug!$E29&lt;=$L$2257,IF(ISBLANK(Aug!I29),"",Aug!I29),""),"")))</f>
        <v/>
      </c>
      <c r="E1965" s="305" t="str">
        <f>IF(ISBLANK($J$2257),"",IF(ISBLANK($L$2257),"",IF(Aug!$E29&gt;=$J$2257,IF(Aug!$E29&lt;=$L$2257,IF(ISBLANK(Aug!R29),"",Aug!R29),""),"")))</f>
        <v/>
      </c>
      <c r="F1965" s="307" t="str">
        <f>IF(ISBLANK($J$2257),"",IF(ISBLANK($L$2257),"",IF(Aug!$E29&gt;=$J$2257,IF(Aug!$E29&lt;=$L$2257,IF(ISBLANK(Aug!S29),"",Aug!S29),""),"")))</f>
        <v/>
      </c>
      <c r="G1965" s="308" t="str">
        <f t="shared" si="124"/>
        <v/>
      </c>
      <c r="H1965" s="309" t="str">
        <f t="shared" si="125"/>
        <v/>
      </c>
      <c r="I1965" s="310" t="str">
        <f>IF(ISBLANK($J$2257),"",IF(ISBLANK($L$2257),"",IF(Aug!$E29&gt;=$J$2257,IF(Aug!$E29&lt;=$L$2257,COUNTIF(Aug!L29:L29,"&gt;=0"),""),"")))</f>
        <v/>
      </c>
      <c r="J1965" s="300"/>
      <c r="K1965" s="300"/>
      <c r="L1965" s="300"/>
      <c r="M1965" s="302"/>
    </row>
    <row r="1966" spans="1:13" ht="9.9499999999999993" hidden="1" customHeight="1" x14ac:dyDescent="0.2">
      <c r="A1966" s="301"/>
      <c r="B1966" s="300"/>
      <c r="C1966" s="305" t="str">
        <f>IF(ISBLANK($J$2257),"",IF(ISBLANK($L$2257),"",IF(Aug!$E30&gt;=$J$2257,IF(Aug!$E30&lt;=$L$2257,IF(ISBLANK(Aug!G30),"",Aug!G30),""),"")))</f>
        <v/>
      </c>
      <c r="D1966" s="305" t="str">
        <f>IF(ISBLANK($J$2257),"",IF(ISBLANK($L$2257),"",IF(Aug!$E30&gt;=$J$2257,IF(Aug!$E30&lt;=$L$2257,IF(ISBLANK(Aug!I30),"",Aug!I30),""),"")))</f>
        <v/>
      </c>
      <c r="E1966" s="305" t="str">
        <f>IF(ISBLANK($J$2257),"",IF(ISBLANK($L$2257),"",IF(Aug!$E30&gt;=$J$2257,IF(Aug!$E30&lt;=$L$2257,IF(ISBLANK(Aug!R30),"",Aug!R30),""),"")))</f>
        <v/>
      </c>
      <c r="F1966" s="307" t="str">
        <f>IF(ISBLANK($J$2257),"",IF(ISBLANK($L$2257),"",IF(Aug!$E30&gt;=$J$2257,IF(Aug!$E30&lt;=$L$2257,IF(ISBLANK(Aug!S30),"",Aug!S30),""),"")))</f>
        <v/>
      </c>
      <c r="G1966" s="308" t="str">
        <f t="shared" si="124"/>
        <v/>
      </c>
      <c r="H1966" s="309" t="str">
        <f t="shared" si="125"/>
        <v/>
      </c>
      <c r="I1966" s="310" t="str">
        <f>IF(ISBLANK($J$2257),"",IF(ISBLANK($L$2257),"",IF(Aug!$E30&gt;=$J$2257,IF(Aug!$E30&lt;=$L$2257,COUNTIF(Aug!L30:L30,"&gt;=0"),""),"")))</f>
        <v/>
      </c>
      <c r="J1966" s="300"/>
      <c r="K1966" s="300"/>
      <c r="L1966" s="300"/>
      <c r="M1966" s="302"/>
    </row>
    <row r="1967" spans="1:13" ht="9.9499999999999993" hidden="1" customHeight="1" x14ac:dyDescent="0.2">
      <c r="A1967" s="301"/>
      <c r="B1967" s="300"/>
      <c r="C1967" s="305" t="str">
        <f>IF(ISBLANK($J$2257),"",IF(ISBLANK($L$2257),"",IF(Aug!$E31&gt;=$J$2257,IF(Aug!$E31&lt;=$L$2257,IF(ISBLANK(Aug!G31),"",Aug!G31),""),"")))</f>
        <v/>
      </c>
      <c r="D1967" s="305" t="str">
        <f>IF(ISBLANK($J$2257),"",IF(ISBLANK($L$2257),"",IF(Aug!$E31&gt;=$J$2257,IF(Aug!$E31&lt;=$L$2257,IF(ISBLANK(Aug!I31),"",Aug!I31),""),"")))</f>
        <v/>
      </c>
      <c r="E1967" s="305" t="str">
        <f>IF(ISBLANK($J$2257),"",IF(ISBLANK($L$2257),"",IF(Aug!$E31&gt;=$J$2257,IF(Aug!$E31&lt;=$L$2257,IF(ISBLANK(Aug!R31),"",Aug!R31),""),"")))</f>
        <v/>
      </c>
      <c r="F1967" s="307" t="str">
        <f>IF(ISBLANK($J$2257),"",IF(ISBLANK($L$2257),"",IF(Aug!$E31&gt;=$J$2257,IF(Aug!$E31&lt;=$L$2257,IF(ISBLANK(Aug!S31),"",Aug!S31),""),"")))</f>
        <v/>
      </c>
      <c r="G1967" s="308" t="str">
        <f t="shared" si="124"/>
        <v/>
      </c>
      <c r="H1967" s="309" t="str">
        <f t="shared" si="125"/>
        <v/>
      </c>
      <c r="I1967" s="310" t="str">
        <f>IF(ISBLANK($J$2257),"",IF(ISBLANK($L$2257),"",IF(Aug!$E31&gt;=$J$2257,IF(Aug!$E31&lt;=$L$2257,COUNTIF(Aug!L31:L31,"&gt;=0"),""),"")))</f>
        <v/>
      </c>
      <c r="J1967" s="300"/>
      <c r="K1967" s="300"/>
      <c r="L1967" s="300"/>
      <c r="M1967" s="302"/>
    </row>
    <row r="1968" spans="1:13" ht="9.9499999999999993" hidden="1" customHeight="1" x14ac:dyDescent="0.2">
      <c r="A1968" s="301"/>
      <c r="B1968" s="300"/>
      <c r="C1968" s="305" t="str">
        <f>IF(ISBLANK($J$2257),"",IF(ISBLANK($L$2257),"",IF(Aug!$E32&gt;=$J$2257,IF(Aug!$E32&lt;=$L$2257,IF(ISBLANK(Aug!G32),"",Aug!G32),""),"")))</f>
        <v/>
      </c>
      <c r="D1968" s="305" t="str">
        <f>IF(ISBLANK($J$2257),"",IF(ISBLANK($L$2257),"",IF(Aug!$E32&gt;=$J$2257,IF(Aug!$E32&lt;=$L$2257,IF(ISBLANK(Aug!I32),"",Aug!I32),""),"")))</f>
        <v/>
      </c>
      <c r="E1968" s="305" t="str">
        <f>IF(ISBLANK($J$2257),"",IF(ISBLANK($L$2257),"",IF(Aug!$E32&gt;=$J$2257,IF(Aug!$E32&lt;=$L$2257,IF(ISBLANK(Aug!R32),"",Aug!R32),""),"")))</f>
        <v/>
      </c>
      <c r="F1968" s="307" t="str">
        <f>IF(ISBLANK($J$2257),"",IF(ISBLANK($L$2257),"",IF(Aug!$E32&gt;=$J$2257,IF(Aug!$E32&lt;=$L$2257,IF(ISBLANK(Aug!S32),"",Aug!S32),""),"")))</f>
        <v/>
      </c>
      <c r="G1968" s="308" t="str">
        <f t="shared" si="124"/>
        <v/>
      </c>
      <c r="H1968" s="309" t="str">
        <f t="shared" si="125"/>
        <v/>
      </c>
      <c r="I1968" s="310" t="str">
        <f>IF(ISBLANK($J$2257),"",IF(ISBLANK($L$2257),"",IF(Aug!$E32&gt;=$J$2257,IF(Aug!$E32&lt;=$L$2257,COUNTIF(Aug!L32:L32,"&gt;=0"),""),"")))</f>
        <v/>
      </c>
      <c r="J1968" s="300"/>
      <c r="K1968" s="300"/>
      <c r="L1968" s="300"/>
      <c r="M1968" s="302"/>
    </row>
    <row r="1969" spans="1:13" ht="9.9499999999999993" hidden="1" customHeight="1" x14ac:dyDescent="0.2">
      <c r="A1969" s="301"/>
      <c r="B1969" s="300"/>
      <c r="C1969" s="305" t="str">
        <f>IF(ISBLANK($J$2257),"",IF(ISBLANK($L$2257),"",IF(Aug!$E33&gt;=$J$2257,IF(Aug!$E33&lt;=$L$2257,IF(ISBLANK(Aug!G33),"",Aug!G33),""),"")))</f>
        <v/>
      </c>
      <c r="D1969" s="305" t="str">
        <f>IF(ISBLANK($J$2257),"",IF(ISBLANK($L$2257),"",IF(Aug!$E33&gt;=$J$2257,IF(Aug!$E33&lt;=$L$2257,IF(ISBLANK(Aug!I33),"",Aug!I33),""),"")))</f>
        <v/>
      </c>
      <c r="E1969" s="305" t="str">
        <f>IF(ISBLANK($J$2257),"",IF(ISBLANK($L$2257),"",IF(Aug!$E33&gt;=$J$2257,IF(Aug!$E33&lt;=$L$2257,IF(ISBLANK(Aug!R33),"",Aug!R33),""),"")))</f>
        <v/>
      </c>
      <c r="F1969" s="307" t="str">
        <f>IF(ISBLANK($J$2257),"",IF(ISBLANK($L$2257),"",IF(Aug!$E33&gt;=$J$2257,IF(Aug!$E33&lt;=$L$2257,IF(ISBLANK(Aug!S33),"",Aug!S33),""),"")))</f>
        <v/>
      </c>
      <c r="G1969" s="308" t="str">
        <f t="shared" si="124"/>
        <v/>
      </c>
      <c r="H1969" s="309" t="str">
        <f t="shared" si="125"/>
        <v/>
      </c>
      <c r="I1969" s="310" t="str">
        <f>IF(ISBLANK($J$2257),"",IF(ISBLANK($L$2257),"",IF(Aug!$E33&gt;=$J$2257,IF(Aug!$E33&lt;=$L$2257,COUNTIF(Aug!L33:L33,"&gt;=0"),""),"")))</f>
        <v/>
      </c>
      <c r="J1969" s="300"/>
      <c r="K1969" s="300"/>
      <c r="L1969" s="300"/>
      <c r="M1969" s="302"/>
    </row>
    <row r="1970" spans="1:13" ht="9.9499999999999993" hidden="1" customHeight="1" x14ac:dyDescent="0.2">
      <c r="A1970" s="301"/>
      <c r="B1970" s="300"/>
      <c r="C1970" s="305" t="str">
        <f>IF(ISBLANK($J$2257),"",IF(ISBLANK($L$2257),"",IF(Aug!$E34&gt;=$J$2257,IF(Aug!$E34&lt;=$L$2257,IF(ISBLANK(Aug!G34),"",Aug!G34),""),"")))</f>
        <v/>
      </c>
      <c r="D1970" s="305" t="str">
        <f>IF(ISBLANK($J$2257),"",IF(ISBLANK($L$2257),"",IF(Aug!$E34&gt;=$J$2257,IF(Aug!$E34&lt;=$L$2257,IF(ISBLANK(Aug!I34),"",Aug!I34),""),"")))</f>
        <v/>
      </c>
      <c r="E1970" s="305" t="str">
        <f>IF(ISBLANK($J$2257),"",IF(ISBLANK($L$2257),"",IF(Aug!$E34&gt;=$J$2257,IF(Aug!$E34&lt;=$L$2257,IF(ISBLANK(Aug!R34),"",Aug!R34),""),"")))</f>
        <v/>
      </c>
      <c r="F1970" s="307" t="str">
        <f>IF(ISBLANK($J$2257),"",IF(ISBLANK($L$2257),"",IF(Aug!$E34&gt;=$J$2257,IF(Aug!$E34&lt;=$L$2257,IF(ISBLANK(Aug!S34),"",Aug!S34),""),"")))</f>
        <v/>
      </c>
      <c r="G1970" s="308" t="str">
        <f t="shared" si="124"/>
        <v/>
      </c>
      <c r="H1970" s="309" t="str">
        <f t="shared" si="125"/>
        <v/>
      </c>
      <c r="I1970" s="310" t="str">
        <f>IF(ISBLANK($J$2257),"",IF(ISBLANK($L$2257),"",IF(Aug!$E34&gt;=$J$2257,IF(Aug!$E34&lt;=$L$2257,COUNTIF(Aug!L34:L34,"&gt;=0"),""),"")))</f>
        <v/>
      </c>
      <c r="J1970" s="300"/>
      <c r="K1970" s="300"/>
      <c r="L1970" s="300"/>
      <c r="M1970" s="302"/>
    </row>
    <row r="1971" spans="1:13" ht="9.9499999999999993" hidden="1" customHeight="1" x14ac:dyDescent="0.2">
      <c r="A1971" s="301"/>
      <c r="B1971" s="300"/>
      <c r="C1971" s="305" t="str">
        <f>IF(ISBLANK($J$2257),"",IF(ISBLANK($L$2257),"",IF(Aug!$E35&gt;=$J$2257,IF(Aug!$E35&lt;=$L$2257,IF(ISBLANK(Aug!G35),"",Aug!G35),""),"")))</f>
        <v/>
      </c>
      <c r="D1971" s="305" t="str">
        <f>IF(ISBLANK($J$2257),"",IF(ISBLANK($L$2257),"",IF(Aug!$E35&gt;=$J$2257,IF(Aug!$E35&lt;=$L$2257,IF(ISBLANK(Aug!I35),"",Aug!I35),""),"")))</f>
        <v/>
      </c>
      <c r="E1971" s="305" t="str">
        <f>IF(ISBLANK($J$2257),"",IF(ISBLANK($L$2257),"",IF(Aug!$E35&gt;=$J$2257,IF(Aug!$E35&lt;=$L$2257,IF(ISBLANK(Aug!R35),"",Aug!R35),""),"")))</f>
        <v/>
      </c>
      <c r="F1971" s="307" t="str">
        <f>IF(ISBLANK($J$2257),"",IF(ISBLANK($L$2257),"",IF(Aug!$E35&gt;=$J$2257,IF(Aug!$E35&lt;=$L$2257,IF(ISBLANK(Aug!S35),"",Aug!S35),""),"")))</f>
        <v/>
      </c>
      <c r="G1971" s="308" t="str">
        <f t="shared" si="124"/>
        <v/>
      </c>
      <c r="H1971" s="309" t="str">
        <f t="shared" si="125"/>
        <v/>
      </c>
      <c r="I1971" s="310" t="str">
        <f>IF(ISBLANK($J$2257),"",IF(ISBLANK($L$2257),"",IF(Aug!$E35&gt;=$J$2257,IF(Aug!$E35&lt;=$L$2257,COUNTIF(Aug!L35:L35,"&gt;=0"),""),"")))</f>
        <v/>
      </c>
      <c r="J1971" s="300"/>
      <c r="K1971" s="300"/>
      <c r="L1971" s="300"/>
      <c r="M1971" s="302"/>
    </row>
    <row r="1972" spans="1:13" ht="9.9499999999999993" hidden="1" customHeight="1" x14ac:dyDescent="0.2">
      <c r="A1972" s="301"/>
      <c r="B1972" s="300"/>
      <c r="C1972" s="305" t="str">
        <f>IF(ISBLANK($J$2257),"",IF(ISBLANK($L$2257),"",IF(Aug!$E36&gt;=$J$2257,IF(Aug!$E36&lt;=$L$2257,IF(ISBLANK(Aug!G36),"",Aug!G36),""),"")))</f>
        <v/>
      </c>
      <c r="D1972" s="305" t="str">
        <f>IF(ISBLANK($J$2257),"",IF(ISBLANK($L$2257),"",IF(Aug!$E36&gt;=$J$2257,IF(Aug!$E36&lt;=$L$2257,IF(ISBLANK(Aug!I36),"",Aug!I36),""),"")))</f>
        <v/>
      </c>
      <c r="E1972" s="305" t="str">
        <f>IF(ISBLANK($J$2257),"",IF(ISBLANK($L$2257),"",IF(Aug!$E36&gt;=$J$2257,IF(Aug!$E36&lt;=$L$2257,IF(ISBLANK(Aug!R36),"",Aug!R36),""),"")))</f>
        <v/>
      </c>
      <c r="F1972" s="307" t="str">
        <f>IF(ISBLANK($J$2257),"",IF(ISBLANK($L$2257),"",IF(Aug!$E36&gt;=$J$2257,IF(Aug!$E36&lt;=$L$2257,IF(ISBLANK(Aug!S36),"",Aug!S36),""),"")))</f>
        <v/>
      </c>
      <c r="G1972" s="308" t="str">
        <f t="shared" si="124"/>
        <v/>
      </c>
      <c r="H1972" s="309" t="str">
        <f t="shared" si="125"/>
        <v/>
      </c>
      <c r="I1972" s="310" t="str">
        <f>IF(ISBLANK($J$2257),"",IF(ISBLANK($L$2257),"",IF(Aug!$E36&gt;=$J$2257,IF(Aug!$E36&lt;=$L$2257,COUNTIF(Aug!L36:L36,"&gt;=0"),""),"")))</f>
        <v/>
      </c>
      <c r="J1972" s="300"/>
      <c r="K1972" s="300"/>
      <c r="L1972" s="300"/>
      <c r="M1972" s="302"/>
    </row>
    <row r="1973" spans="1:13" ht="9.9499999999999993" hidden="1" customHeight="1" x14ac:dyDescent="0.2">
      <c r="A1973" s="301"/>
      <c r="B1973" s="300"/>
      <c r="C1973" s="305" t="str">
        <f>IF(ISBLANK($J$2257),"",IF(ISBLANK($L$2257),"",IF(Aug!$E37&gt;=$J$2257,IF(Aug!$E37&lt;=$L$2257,IF(ISBLANK(Aug!G37),"",Aug!G37),""),"")))</f>
        <v/>
      </c>
      <c r="D1973" s="305" t="str">
        <f>IF(ISBLANK($J$2257),"",IF(ISBLANK($L$2257),"",IF(Aug!$E37&gt;=$J$2257,IF(Aug!$E37&lt;=$L$2257,IF(ISBLANK(Aug!I37),"",Aug!I37),""),"")))</f>
        <v/>
      </c>
      <c r="E1973" s="305" t="str">
        <f>IF(ISBLANK($J$2257),"",IF(ISBLANK($L$2257),"",IF(Aug!$E37&gt;=$J$2257,IF(Aug!$E37&lt;=$L$2257,IF(ISBLANK(Aug!R37),"",Aug!R37),""),"")))</f>
        <v/>
      </c>
      <c r="F1973" s="307" t="str">
        <f>IF(ISBLANK($J$2257),"",IF(ISBLANK($L$2257),"",IF(Aug!$E37&gt;=$J$2257,IF(Aug!$E37&lt;=$L$2257,IF(ISBLANK(Aug!S37),"",Aug!S37),""),"")))</f>
        <v/>
      </c>
      <c r="G1973" s="308" t="str">
        <f t="shared" si="124"/>
        <v/>
      </c>
      <c r="H1973" s="309" t="str">
        <f t="shared" si="125"/>
        <v/>
      </c>
      <c r="I1973" s="310" t="str">
        <f>IF(ISBLANK($J$2257),"",IF(ISBLANK($L$2257),"",IF(Aug!$E37&gt;=$J$2257,IF(Aug!$E37&lt;=$L$2257,COUNTIF(Aug!L37:L37,"&gt;=0"),""),"")))</f>
        <v/>
      </c>
      <c r="J1973" s="300"/>
      <c r="K1973" s="300"/>
      <c r="L1973" s="300"/>
      <c r="M1973" s="302"/>
    </row>
    <row r="1974" spans="1:13" ht="9.9499999999999993" hidden="1" customHeight="1" x14ac:dyDescent="0.2">
      <c r="A1974" s="301"/>
      <c r="B1974" s="300"/>
      <c r="C1974" s="305" t="str">
        <f>IF(ISBLANK($J$2257),"",IF(ISBLANK($L$2257),"",IF(Aug!$E38&gt;=$J$2257,IF(Aug!$E38&lt;=$L$2257,IF(ISBLANK(Aug!G38),"",Aug!G38),""),"")))</f>
        <v/>
      </c>
      <c r="D1974" s="305" t="str">
        <f>IF(ISBLANK($J$2257),"",IF(ISBLANK($L$2257),"",IF(Aug!$E38&gt;=$J$2257,IF(Aug!$E38&lt;=$L$2257,IF(ISBLANK(Aug!I38),"",Aug!I38),""),"")))</f>
        <v/>
      </c>
      <c r="E1974" s="305" t="str">
        <f>IF(ISBLANK($J$2257),"",IF(ISBLANK($L$2257),"",IF(Aug!$E38&gt;=$J$2257,IF(Aug!$E38&lt;=$L$2257,IF(ISBLANK(Aug!R38),"",Aug!R38),""),"")))</f>
        <v/>
      </c>
      <c r="F1974" s="307" t="str">
        <f>IF(ISBLANK($J$2257),"",IF(ISBLANK($L$2257),"",IF(Aug!$E38&gt;=$J$2257,IF(Aug!$E38&lt;=$L$2257,IF(ISBLANK(Aug!S38),"",Aug!S38),""),"")))</f>
        <v/>
      </c>
      <c r="G1974" s="308" t="str">
        <f t="shared" si="124"/>
        <v/>
      </c>
      <c r="H1974" s="309" t="str">
        <f t="shared" si="125"/>
        <v/>
      </c>
      <c r="I1974" s="310" t="str">
        <f>IF(ISBLANK($J$2257),"",IF(ISBLANK($L$2257),"",IF(Aug!$E38&gt;=$J$2257,IF(Aug!$E38&lt;=$L$2257,COUNTIF(Aug!L38:L38,"&gt;=0"),""),"")))</f>
        <v/>
      </c>
      <c r="J1974" s="300"/>
      <c r="K1974" s="300"/>
      <c r="L1974" s="300"/>
      <c r="M1974" s="302"/>
    </row>
    <row r="1975" spans="1:13" ht="9.9499999999999993" hidden="1" customHeight="1" x14ac:dyDescent="0.2">
      <c r="A1975" s="301"/>
      <c r="B1975" s="300"/>
      <c r="C1975" s="305" t="str">
        <f>IF(ISBLANK($J$2257),"",IF(ISBLANK($L$2257),"",IF(Aug!$E39&gt;=$J$2257,IF(Aug!$E39&lt;=$L$2257,IF(ISBLANK(Aug!G39),"",Aug!G39),""),"")))</f>
        <v/>
      </c>
      <c r="D1975" s="305" t="str">
        <f>IF(ISBLANK($J$2257),"",IF(ISBLANK($L$2257),"",IF(Aug!$E39&gt;=$J$2257,IF(Aug!$E39&lt;=$L$2257,IF(ISBLANK(Aug!I39),"",Aug!I39),""),"")))</f>
        <v/>
      </c>
      <c r="E1975" s="305" t="str">
        <f>IF(ISBLANK($J$2257),"",IF(ISBLANK($L$2257),"",IF(Aug!$E39&gt;=$J$2257,IF(Aug!$E39&lt;=$L$2257,IF(ISBLANK(Aug!R39),"",Aug!R39),""),"")))</f>
        <v/>
      </c>
      <c r="F1975" s="307" t="str">
        <f>IF(ISBLANK($J$2257),"",IF(ISBLANK($L$2257),"",IF(Aug!$E39&gt;=$J$2257,IF(Aug!$E39&lt;=$L$2257,IF(ISBLANK(Aug!S39),"",Aug!S39),""),"")))</f>
        <v/>
      </c>
      <c r="G1975" s="308" t="str">
        <f t="shared" si="124"/>
        <v/>
      </c>
      <c r="H1975" s="309" t="str">
        <f t="shared" si="125"/>
        <v/>
      </c>
      <c r="I1975" s="310" t="str">
        <f>IF(ISBLANK($J$2257),"",IF(ISBLANK($L$2257),"",IF(Aug!$E39&gt;=$J$2257,IF(Aug!$E39&lt;=$L$2257,COUNTIF(Aug!L39:L39,"&gt;=0"),""),"")))</f>
        <v/>
      </c>
      <c r="J1975" s="300"/>
      <c r="K1975" s="300"/>
      <c r="L1975" s="300"/>
      <c r="M1975" s="302"/>
    </row>
    <row r="1976" spans="1:13" ht="9.9499999999999993" hidden="1" customHeight="1" x14ac:dyDescent="0.2">
      <c r="A1976" s="301"/>
      <c r="B1976" s="300" t="s">
        <v>348</v>
      </c>
      <c r="C1976" s="305" t="str">
        <f>IF(ISBLANK($J$2257),"",IF(ISBLANK($L$2257),"",IF(Aug!$E43&gt;=$J$2257,IF(Aug!$E43&lt;=$L$2257,IF(ISBLANK(Aug!G43),"",Aug!G43),""),"")))</f>
        <v/>
      </c>
      <c r="D1976" s="305"/>
      <c r="E1976" s="305" t="str">
        <f>IF(ISBLANK($J$2257),"",IF(ISBLANK($L$2257),"",IF(Aug!$E43&gt;=$J$2257,IF(Aug!$E43&lt;=$L$2257,IF(ISBLANK(Aug!R43),"",Aug!R43),""),"")))</f>
        <v/>
      </c>
      <c r="F1976" s="307" t="str">
        <f>IF(ISBLANK($J$2257),"",IF(ISBLANK($L$2257),"",IF(Aug!$E43&gt;=$J$2257,IF(Aug!$E43&lt;=$L$2257,IF(ISBLANK(Aug!S43),"",Aug!S43),""),"")))</f>
        <v/>
      </c>
      <c r="G1976" s="308" t="str">
        <f>IF(ISNUMBER(F1976),IF(F1976=0,"",IF(E1976=0,"",F1976/E1976)),"")</f>
        <v/>
      </c>
      <c r="H1976" s="309" t="str">
        <f>IF(ISNUMBER(G1976),IF(G1976=0,"",IF(F1976=0,"",E1976/F1976/24)),"")</f>
        <v/>
      </c>
      <c r="I1976" s="310" t="str">
        <f>IF(ISBLANK($J$2257),"",IF(ISBLANK($L$2257),"",IF(Aug!$E43&gt;=$J$2257,IF(Aug!$E43&lt;=$L$2257,COUNTIF(Aug!L43:L43,"&gt;=0"),""),"")))</f>
        <v/>
      </c>
      <c r="J1976" s="300"/>
      <c r="K1976" s="300"/>
      <c r="L1976" s="300"/>
      <c r="M1976" s="302"/>
    </row>
    <row r="1977" spans="1:13" ht="9.9499999999999993" hidden="1" customHeight="1" x14ac:dyDescent="0.2">
      <c r="A1977" s="301"/>
      <c r="B1977" s="300"/>
      <c r="C1977" s="305" t="str">
        <f>IF(ISBLANK($J$2257),"",IF(ISBLANK($L$2257),"",IF(Aug!$E44&gt;=$J$2257,IF(Aug!$E44&lt;=$L$2257,IF(ISBLANK(Aug!G44),"",Aug!G44),""),"")))</f>
        <v/>
      </c>
      <c r="D1977" s="305"/>
      <c r="E1977" s="305" t="str">
        <f>IF(ISBLANK($J$2257),"",IF(ISBLANK($L$2257),"",IF(Aug!$E44&gt;=$J$2257,IF(Aug!$E44&lt;=$L$2257,IF(ISBLANK(Aug!R44),"",Aug!R44),""),"")))</f>
        <v/>
      </c>
      <c r="F1977" s="307" t="str">
        <f>IF(ISBLANK($J$2257),"",IF(ISBLANK($L$2257),"",IF(Aug!$E44&gt;=$J$2257,IF(Aug!$E44&lt;=$L$2257,IF(ISBLANK(Aug!S44),"",Aug!S44),""),"")))</f>
        <v/>
      </c>
      <c r="G1977" s="308" t="str">
        <f t="shared" ref="G1977:G2006" si="126">IF(ISNUMBER(F1977),IF(F1977=0,"",IF(E1977=0,"",F1977/E1977)),"")</f>
        <v/>
      </c>
      <c r="H1977" s="309" t="str">
        <f t="shared" ref="H1977:H2006" si="127">IF(ISNUMBER(G1977),IF(G1977=0,"",IF(F1977=0,"",E1977/F1977/24)),"")</f>
        <v/>
      </c>
      <c r="I1977" s="310" t="str">
        <f>IF(ISBLANK($J$2257),"",IF(ISBLANK($L$2257),"",IF(Aug!$E44&gt;=$J$2257,IF(Aug!$E44&lt;=$L$2257,COUNTIF(Aug!L44:L44,"&gt;=0"),""),"")))</f>
        <v/>
      </c>
      <c r="J1977" s="300"/>
      <c r="K1977" s="300"/>
      <c r="L1977" s="300"/>
      <c r="M1977" s="302"/>
    </row>
    <row r="1978" spans="1:13" ht="9.9499999999999993" hidden="1" customHeight="1" x14ac:dyDescent="0.2">
      <c r="A1978" s="301"/>
      <c r="B1978" s="300"/>
      <c r="C1978" s="305" t="str">
        <f>IF(ISBLANK($J$2257),"",IF(ISBLANK($L$2257),"",IF(Aug!$E45&gt;=$J$2257,IF(Aug!$E45&lt;=$L$2257,IF(ISBLANK(Aug!G45),"",Aug!G45),""),"")))</f>
        <v/>
      </c>
      <c r="D1978" s="305"/>
      <c r="E1978" s="305" t="str">
        <f>IF(ISBLANK($J$2257),"",IF(ISBLANK($L$2257),"",IF(Aug!$E45&gt;=$J$2257,IF(Aug!$E45&lt;=$L$2257,IF(ISBLANK(Aug!R45),"",Aug!R45),""),"")))</f>
        <v/>
      </c>
      <c r="F1978" s="307" t="str">
        <f>IF(ISBLANK($J$2257),"",IF(ISBLANK($L$2257),"",IF(Aug!$E45&gt;=$J$2257,IF(Aug!$E45&lt;=$L$2257,IF(ISBLANK(Aug!S45),"",Aug!S45),""),"")))</f>
        <v/>
      </c>
      <c r="G1978" s="308" t="str">
        <f t="shared" si="126"/>
        <v/>
      </c>
      <c r="H1978" s="309" t="str">
        <f t="shared" si="127"/>
        <v/>
      </c>
      <c r="I1978" s="310" t="str">
        <f>IF(ISBLANK($J$2257),"",IF(ISBLANK($L$2257),"",IF(Aug!$E45&gt;=$J$2257,IF(Aug!$E45&lt;=$L$2257,COUNTIF(Aug!L45:L45,"&gt;=0"),""),"")))</f>
        <v/>
      </c>
      <c r="J1978" s="300"/>
      <c r="K1978" s="300"/>
      <c r="L1978" s="300"/>
      <c r="M1978" s="302"/>
    </row>
    <row r="1979" spans="1:13" ht="9.9499999999999993" hidden="1" customHeight="1" x14ac:dyDescent="0.2">
      <c r="A1979" s="301"/>
      <c r="B1979" s="300"/>
      <c r="C1979" s="305" t="str">
        <f>IF(ISBLANK($J$2257),"",IF(ISBLANK($L$2257),"",IF(Aug!$E46&gt;=$J$2257,IF(Aug!$E46&lt;=$L$2257,IF(ISBLANK(Aug!G46),"",Aug!G46),""),"")))</f>
        <v/>
      </c>
      <c r="D1979" s="305"/>
      <c r="E1979" s="305" t="str">
        <f>IF(ISBLANK($J$2257),"",IF(ISBLANK($L$2257),"",IF(Aug!$E46&gt;=$J$2257,IF(Aug!$E46&lt;=$L$2257,IF(ISBLANK(Aug!R46),"",Aug!R46),""),"")))</f>
        <v/>
      </c>
      <c r="F1979" s="307" t="str">
        <f>IF(ISBLANK($J$2257),"",IF(ISBLANK($L$2257),"",IF(Aug!$E46&gt;=$J$2257,IF(Aug!$E46&lt;=$L$2257,IF(ISBLANK(Aug!S46),"",Aug!S46),""),"")))</f>
        <v/>
      </c>
      <c r="G1979" s="308" t="str">
        <f t="shared" si="126"/>
        <v/>
      </c>
      <c r="H1979" s="309" t="str">
        <f t="shared" si="127"/>
        <v/>
      </c>
      <c r="I1979" s="310" t="str">
        <f>IF(ISBLANK($J$2257),"",IF(ISBLANK($L$2257),"",IF(Aug!$E46&gt;=$J$2257,IF(Aug!$E46&lt;=$L$2257,COUNTIF(Aug!L46:L46,"&gt;=0"),""),"")))</f>
        <v/>
      </c>
      <c r="J1979" s="300"/>
      <c r="K1979" s="300"/>
      <c r="L1979" s="300"/>
      <c r="M1979" s="302"/>
    </row>
    <row r="1980" spans="1:13" ht="9.9499999999999993" hidden="1" customHeight="1" x14ac:dyDescent="0.2">
      <c r="A1980" s="301"/>
      <c r="B1980" s="300"/>
      <c r="C1980" s="305" t="str">
        <f>IF(ISBLANK($J$2257),"",IF(ISBLANK($L$2257),"",IF(Aug!$E47&gt;=$J$2257,IF(Aug!$E47&lt;=$L$2257,IF(ISBLANK(Aug!G47),"",Aug!G47),""),"")))</f>
        <v/>
      </c>
      <c r="D1980" s="305"/>
      <c r="E1980" s="305" t="str">
        <f>IF(ISBLANK($J$2257),"",IF(ISBLANK($L$2257),"",IF(Aug!$E47&gt;=$J$2257,IF(Aug!$E47&lt;=$L$2257,IF(ISBLANK(Aug!R47),"",Aug!R47),""),"")))</f>
        <v/>
      </c>
      <c r="F1980" s="307" t="str">
        <f>IF(ISBLANK($J$2257),"",IF(ISBLANK($L$2257),"",IF(Aug!$E47&gt;=$J$2257,IF(Aug!$E47&lt;=$L$2257,IF(ISBLANK(Aug!S47),"",Aug!S47),""),"")))</f>
        <v/>
      </c>
      <c r="G1980" s="308" t="str">
        <f t="shared" si="126"/>
        <v/>
      </c>
      <c r="H1980" s="309" t="str">
        <f t="shared" si="127"/>
        <v/>
      </c>
      <c r="I1980" s="310" t="str">
        <f>IF(ISBLANK($J$2257),"",IF(ISBLANK($L$2257),"",IF(Aug!$E47&gt;=$J$2257,IF(Aug!$E47&lt;=$L$2257,COUNTIF(Aug!L47:L47,"&gt;=0"),""),"")))</f>
        <v/>
      </c>
      <c r="J1980" s="300"/>
      <c r="K1980" s="300"/>
      <c r="L1980" s="300"/>
      <c r="M1980" s="302"/>
    </row>
    <row r="1981" spans="1:13" ht="9.9499999999999993" hidden="1" customHeight="1" x14ac:dyDescent="0.2">
      <c r="A1981" s="301"/>
      <c r="B1981" s="300"/>
      <c r="C1981" s="305" t="str">
        <f>IF(ISBLANK($J$2257),"",IF(ISBLANK($L$2257),"",IF(Aug!$E48&gt;=$J$2257,IF(Aug!$E48&lt;=$L$2257,IF(ISBLANK(Aug!G48),"",Aug!G48),""),"")))</f>
        <v/>
      </c>
      <c r="D1981" s="305"/>
      <c r="E1981" s="305" t="str">
        <f>IF(ISBLANK($J$2257),"",IF(ISBLANK($L$2257),"",IF(Aug!$E48&gt;=$J$2257,IF(Aug!$E48&lt;=$L$2257,IF(ISBLANK(Aug!R48),"",Aug!R48),""),"")))</f>
        <v/>
      </c>
      <c r="F1981" s="307" t="str">
        <f>IF(ISBLANK($J$2257),"",IF(ISBLANK($L$2257),"",IF(Aug!$E48&gt;=$J$2257,IF(Aug!$E48&lt;=$L$2257,IF(ISBLANK(Aug!S48),"",Aug!S48),""),"")))</f>
        <v/>
      </c>
      <c r="G1981" s="308" t="str">
        <f t="shared" si="126"/>
        <v/>
      </c>
      <c r="H1981" s="309" t="str">
        <f t="shared" si="127"/>
        <v/>
      </c>
      <c r="I1981" s="310" t="str">
        <f>IF(ISBLANK($J$2257),"",IF(ISBLANK($L$2257),"",IF(Aug!$E48&gt;=$J$2257,IF(Aug!$E48&lt;=$L$2257,COUNTIF(Aug!L48:L48,"&gt;=0"),""),"")))</f>
        <v/>
      </c>
      <c r="J1981" s="300"/>
      <c r="K1981" s="300"/>
      <c r="L1981" s="300"/>
      <c r="M1981" s="302"/>
    </row>
    <row r="1982" spans="1:13" ht="9.9499999999999993" hidden="1" customHeight="1" x14ac:dyDescent="0.2">
      <c r="A1982" s="301"/>
      <c r="B1982" s="300"/>
      <c r="C1982" s="305" t="str">
        <f>IF(ISBLANK($J$2257),"",IF(ISBLANK($L$2257),"",IF(Aug!$E49&gt;=$J$2257,IF(Aug!$E49&lt;=$L$2257,IF(ISBLANK(Aug!G49),"",Aug!G49),""),"")))</f>
        <v/>
      </c>
      <c r="D1982" s="305"/>
      <c r="E1982" s="305" t="str">
        <f>IF(ISBLANK($J$2257),"",IF(ISBLANK($L$2257),"",IF(Aug!$E49&gt;=$J$2257,IF(Aug!$E49&lt;=$L$2257,IF(ISBLANK(Aug!R49),"",Aug!R49),""),"")))</f>
        <v/>
      </c>
      <c r="F1982" s="307" t="str">
        <f>IF(ISBLANK($J$2257),"",IF(ISBLANK($L$2257),"",IF(Aug!$E49&gt;=$J$2257,IF(Aug!$E49&lt;=$L$2257,IF(ISBLANK(Aug!S49),"",Aug!S49),""),"")))</f>
        <v/>
      </c>
      <c r="G1982" s="308" t="str">
        <f t="shared" si="126"/>
        <v/>
      </c>
      <c r="H1982" s="309" t="str">
        <f t="shared" si="127"/>
        <v/>
      </c>
      <c r="I1982" s="310" t="str">
        <f>IF(ISBLANK($J$2257),"",IF(ISBLANK($L$2257),"",IF(Aug!$E49&gt;=$J$2257,IF(Aug!$E49&lt;=$L$2257,COUNTIF(Aug!L49:L49,"&gt;=0"),""),"")))</f>
        <v/>
      </c>
      <c r="J1982" s="300"/>
      <c r="K1982" s="300"/>
      <c r="L1982" s="300"/>
      <c r="M1982" s="302"/>
    </row>
    <row r="1983" spans="1:13" ht="9.9499999999999993" hidden="1" customHeight="1" x14ac:dyDescent="0.2">
      <c r="A1983" s="301"/>
      <c r="B1983" s="300"/>
      <c r="C1983" s="305" t="str">
        <f>IF(ISBLANK($J$2257),"",IF(ISBLANK($L$2257),"",IF(Aug!$E50&gt;=$J$2257,IF(Aug!$E50&lt;=$L$2257,IF(ISBLANK(Aug!G50),"",Aug!G50),""),"")))</f>
        <v/>
      </c>
      <c r="D1983" s="305"/>
      <c r="E1983" s="305" t="str">
        <f>IF(ISBLANK($J$2257),"",IF(ISBLANK($L$2257),"",IF(Aug!$E50&gt;=$J$2257,IF(Aug!$E50&lt;=$L$2257,IF(ISBLANK(Aug!R50),"",Aug!R50),""),"")))</f>
        <v/>
      </c>
      <c r="F1983" s="307" t="str">
        <f>IF(ISBLANK($J$2257),"",IF(ISBLANK($L$2257),"",IF(Aug!$E50&gt;=$J$2257,IF(Aug!$E50&lt;=$L$2257,IF(ISBLANK(Aug!S50),"",Aug!S50),""),"")))</f>
        <v/>
      </c>
      <c r="G1983" s="308" t="str">
        <f t="shared" si="126"/>
        <v/>
      </c>
      <c r="H1983" s="309" t="str">
        <f t="shared" si="127"/>
        <v/>
      </c>
      <c r="I1983" s="310" t="str">
        <f>IF(ISBLANK($J$2257),"",IF(ISBLANK($L$2257),"",IF(Aug!$E50&gt;=$J$2257,IF(Aug!$E50&lt;=$L$2257,COUNTIF(Aug!L50:L50,"&gt;=0"),""),"")))</f>
        <v/>
      </c>
      <c r="J1983" s="300"/>
      <c r="K1983" s="300"/>
      <c r="L1983" s="300"/>
      <c r="M1983" s="302"/>
    </row>
    <row r="1984" spans="1:13" ht="9.9499999999999993" hidden="1" customHeight="1" x14ac:dyDescent="0.2">
      <c r="A1984" s="301"/>
      <c r="B1984" s="300"/>
      <c r="C1984" s="305" t="str">
        <f>IF(ISBLANK($J$2257),"",IF(ISBLANK($L$2257),"",IF(Aug!$E51&gt;=$J$2257,IF(Aug!$E51&lt;=$L$2257,IF(ISBLANK(Aug!G51),"",Aug!G51),""),"")))</f>
        <v/>
      </c>
      <c r="D1984" s="305"/>
      <c r="E1984" s="305" t="str">
        <f>IF(ISBLANK($J$2257),"",IF(ISBLANK($L$2257),"",IF(Aug!$E51&gt;=$J$2257,IF(Aug!$E51&lt;=$L$2257,IF(ISBLANK(Aug!R51),"",Aug!R51),""),"")))</f>
        <v/>
      </c>
      <c r="F1984" s="307" t="str">
        <f>IF(ISBLANK($J$2257),"",IF(ISBLANK($L$2257),"",IF(Aug!$E51&gt;=$J$2257,IF(Aug!$E51&lt;=$L$2257,IF(ISBLANK(Aug!S51),"",Aug!S51),""),"")))</f>
        <v/>
      </c>
      <c r="G1984" s="308" t="str">
        <f t="shared" si="126"/>
        <v/>
      </c>
      <c r="H1984" s="309" t="str">
        <f t="shared" si="127"/>
        <v/>
      </c>
      <c r="I1984" s="310" t="str">
        <f>IF(ISBLANK($J$2257),"",IF(ISBLANK($L$2257),"",IF(Aug!$E51&gt;=$J$2257,IF(Aug!$E51&lt;=$L$2257,COUNTIF(Aug!L51:L51,"&gt;=0"),""),"")))</f>
        <v/>
      </c>
      <c r="J1984" s="300"/>
      <c r="K1984" s="300"/>
      <c r="L1984" s="300"/>
      <c r="M1984" s="302"/>
    </row>
    <row r="1985" spans="1:13" ht="9.9499999999999993" hidden="1" customHeight="1" x14ac:dyDescent="0.2">
      <c r="A1985" s="301"/>
      <c r="B1985" s="300"/>
      <c r="C1985" s="305" t="str">
        <f>IF(ISBLANK($J$2257),"",IF(ISBLANK($L$2257),"",IF(Aug!$E52&gt;=$J$2257,IF(Aug!$E52&lt;=$L$2257,IF(ISBLANK(Aug!G52),"",Aug!G52),""),"")))</f>
        <v/>
      </c>
      <c r="D1985" s="305"/>
      <c r="E1985" s="305" t="str">
        <f>IF(ISBLANK($J$2257),"",IF(ISBLANK($L$2257),"",IF(Aug!$E52&gt;=$J$2257,IF(Aug!$E52&lt;=$L$2257,IF(ISBLANK(Aug!R52),"",Aug!R52),""),"")))</f>
        <v/>
      </c>
      <c r="F1985" s="307" t="str">
        <f>IF(ISBLANK($J$2257),"",IF(ISBLANK($L$2257),"",IF(Aug!$E52&gt;=$J$2257,IF(Aug!$E52&lt;=$L$2257,IF(ISBLANK(Aug!S52),"",Aug!S52),""),"")))</f>
        <v/>
      </c>
      <c r="G1985" s="308" t="str">
        <f t="shared" si="126"/>
        <v/>
      </c>
      <c r="H1985" s="309" t="str">
        <f t="shared" si="127"/>
        <v/>
      </c>
      <c r="I1985" s="310" t="str">
        <f>IF(ISBLANK($J$2257),"",IF(ISBLANK($L$2257),"",IF(Aug!$E52&gt;=$J$2257,IF(Aug!$E52&lt;=$L$2257,COUNTIF(Aug!L52:L52,"&gt;=0"),""),"")))</f>
        <v/>
      </c>
      <c r="J1985" s="300"/>
      <c r="K1985" s="300"/>
      <c r="L1985" s="300"/>
      <c r="M1985" s="302"/>
    </row>
    <row r="1986" spans="1:13" ht="9.9499999999999993" hidden="1" customHeight="1" x14ac:dyDescent="0.2">
      <c r="A1986" s="301"/>
      <c r="B1986" s="300"/>
      <c r="C1986" s="305" t="str">
        <f>IF(ISBLANK($J$2257),"",IF(ISBLANK($L$2257),"",IF(Aug!$E53&gt;=$J$2257,IF(Aug!$E53&lt;=$L$2257,IF(ISBLANK(Aug!G53),"",Aug!G53),""),"")))</f>
        <v/>
      </c>
      <c r="D1986" s="305"/>
      <c r="E1986" s="305" t="str">
        <f>IF(ISBLANK($J$2257),"",IF(ISBLANK($L$2257),"",IF(Aug!$E53&gt;=$J$2257,IF(Aug!$E53&lt;=$L$2257,IF(ISBLANK(Aug!R53),"",Aug!R53),""),"")))</f>
        <v/>
      </c>
      <c r="F1986" s="307" t="str">
        <f>IF(ISBLANK($J$2257),"",IF(ISBLANK($L$2257),"",IF(Aug!$E53&gt;=$J$2257,IF(Aug!$E53&lt;=$L$2257,IF(ISBLANK(Aug!S53),"",Aug!S53),""),"")))</f>
        <v/>
      </c>
      <c r="G1986" s="308" t="str">
        <f t="shared" si="126"/>
        <v/>
      </c>
      <c r="H1986" s="309" t="str">
        <f t="shared" si="127"/>
        <v/>
      </c>
      <c r="I1986" s="310" t="str">
        <f>IF(ISBLANK($J$2257),"",IF(ISBLANK($L$2257),"",IF(Aug!$E53&gt;=$J$2257,IF(Aug!$E53&lt;=$L$2257,COUNTIF(Aug!L53:L53,"&gt;=0"),""),"")))</f>
        <v/>
      </c>
      <c r="J1986" s="300"/>
      <c r="K1986" s="300"/>
      <c r="L1986" s="300"/>
      <c r="M1986" s="302"/>
    </row>
    <row r="1987" spans="1:13" ht="9.9499999999999993" hidden="1" customHeight="1" x14ac:dyDescent="0.2">
      <c r="A1987" s="301"/>
      <c r="B1987" s="300"/>
      <c r="C1987" s="305" t="str">
        <f>IF(ISBLANK($J$2257),"",IF(ISBLANK($L$2257),"",IF(Aug!$E54&gt;=$J$2257,IF(Aug!$E54&lt;=$L$2257,IF(ISBLANK(Aug!G54),"",Aug!G54),""),"")))</f>
        <v/>
      </c>
      <c r="D1987" s="305"/>
      <c r="E1987" s="305" t="str">
        <f>IF(ISBLANK($J$2257),"",IF(ISBLANK($L$2257),"",IF(Aug!$E54&gt;=$J$2257,IF(Aug!$E54&lt;=$L$2257,IF(ISBLANK(Aug!R54),"",Aug!R54),""),"")))</f>
        <v/>
      </c>
      <c r="F1987" s="307" t="str">
        <f>IF(ISBLANK($J$2257),"",IF(ISBLANK($L$2257),"",IF(Aug!$E54&gt;=$J$2257,IF(Aug!$E54&lt;=$L$2257,IF(ISBLANK(Aug!S54),"",Aug!S54),""),"")))</f>
        <v/>
      </c>
      <c r="G1987" s="308" t="str">
        <f t="shared" si="126"/>
        <v/>
      </c>
      <c r="H1987" s="309" t="str">
        <f t="shared" si="127"/>
        <v/>
      </c>
      <c r="I1987" s="310" t="str">
        <f>IF(ISBLANK($J$2257),"",IF(ISBLANK($L$2257),"",IF(Aug!$E54&gt;=$J$2257,IF(Aug!$E54&lt;=$L$2257,COUNTIF(Aug!L54:L54,"&gt;=0"),""),"")))</f>
        <v/>
      </c>
      <c r="J1987" s="300"/>
      <c r="K1987" s="300"/>
      <c r="L1987" s="300"/>
      <c r="M1987" s="302"/>
    </row>
    <row r="1988" spans="1:13" ht="9.9499999999999993" hidden="1" customHeight="1" x14ac:dyDescent="0.2">
      <c r="A1988" s="301"/>
      <c r="B1988" s="300"/>
      <c r="C1988" s="305" t="str">
        <f>IF(ISBLANK($J$2257),"",IF(ISBLANK($L$2257),"",IF(Aug!$E55&gt;=$J$2257,IF(Aug!$E55&lt;=$L$2257,IF(ISBLANK(Aug!G55),"",Aug!G55),""),"")))</f>
        <v/>
      </c>
      <c r="D1988" s="305"/>
      <c r="E1988" s="305" t="str">
        <f>IF(ISBLANK($J$2257),"",IF(ISBLANK($L$2257),"",IF(Aug!$E55&gt;=$J$2257,IF(Aug!$E55&lt;=$L$2257,IF(ISBLANK(Aug!R55),"",Aug!R55),""),"")))</f>
        <v/>
      </c>
      <c r="F1988" s="307" t="str">
        <f>IF(ISBLANK($J$2257),"",IF(ISBLANK($L$2257),"",IF(Aug!$E55&gt;=$J$2257,IF(Aug!$E55&lt;=$L$2257,IF(ISBLANK(Aug!S55),"",Aug!S55),""),"")))</f>
        <v/>
      </c>
      <c r="G1988" s="308" t="str">
        <f t="shared" si="126"/>
        <v/>
      </c>
      <c r="H1988" s="309" t="str">
        <f t="shared" si="127"/>
        <v/>
      </c>
      <c r="I1988" s="310" t="str">
        <f>IF(ISBLANK($J$2257),"",IF(ISBLANK($L$2257),"",IF(Aug!$E55&gt;=$J$2257,IF(Aug!$E55&lt;=$L$2257,COUNTIF(Aug!L55:L55,"&gt;=0"),""),"")))</f>
        <v/>
      </c>
      <c r="J1988" s="300"/>
      <c r="K1988" s="300"/>
      <c r="L1988" s="300"/>
      <c r="M1988" s="302"/>
    </row>
    <row r="1989" spans="1:13" ht="9.9499999999999993" hidden="1" customHeight="1" x14ac:dyDescent="0.2">
      <c r="A1989" s="301"/>
      <c r="B1989" s="300"/>
      <c r="C1989" s="305" t="str">
        <f>IF(ISBLANK($J$2257),"",IF(ISBLANK($L$2257),"",IF(Aug!$E56&gt;=$J$2257,IF(Aug!$E56&lt;=$L$2257,IF(ISBLANK(Aug!G56),"",Aug!G56),""),"")))</f>
        <v/>
      </c>
      <c r="D1989" s="305"/>
      <c r="E1989" s="305" t="str">
        <f>IF(ISBLANK($J$2257),"",IF(ISBLANK($L$2257),"",IF(Aug!$E56&gt;=$J$2257,IF(Aug!$E56&lt;=$L$2257,IF(ISBLANK(Aug!R56),"",Aug!R56),""),"")))</f>
        <v/>
      </c>
      <c r="F1989" s="307" t="str">
        <f>IF(ISBLANK($J$2257),"",IF(ISBLANK($L$2257),"",IF(Aug!$E56&gt;=$J$2257,IF(Aug!$E56&lt;=$L$2257,IF(ISBLANK(Aug!S56),"",Aug!S56),""),"")))</f>
        <v/>
      </c>
      <c r="G1989" s="308" t="str">
        <f t="shared" si="126"/>
        <v/>
      </c>
      <c r="H1989" s="309" t="str">
        <f t="shared" si="127"/>
        <v/>
      </c>
      <c r="I1989" s="310" t="str">
        <f>IF(ISBLANK($J$2257),"",IF(ISBLANK($L$2257),"",IF(Aug!$E56&gt;=$J$2257,IF(Aug!$E56&lt;=$L$2257,COUNTIF(Aug!L56:L56,"&gt;=0"),""),"")))</f>
        <v/>
      </c>
      <c r="J1989" s="300"/>
      <c r="K1989" s="300"/>
      <c r="L1989" s="300"/>
      <c r="M1989" s="302"/>
    </row>
    <row r="1990" spans="1:13" ht="9.9499999999999993" hidden="1" customHeight="1" x14ac:dyDescent="0.2">
      <c r="A1990" s="301"/>
      <c r="B1990" s="300"/>
      <c r="C1990" s="305" t="str">
        <f>IF(ISBLANK($J$2257),"",IF(ISBLANK($L$2257),"",IF(Aug!$E57&gt;=$J$2257,IF(Aug!$E57&lt;=$L$2257,IF(ISBLANK(Aug!G57),"",Aug!G57),""),"")))</f>
        <v/>
      </c>
      <c r="D1990" s="305"/>
      <c r="E1990" s="305" t="str">
        <f>IF(ISBLANK($J$2257),"",IF(ISBLANK($L$2257),"",IF(Aug!$E57&gt;=$J$2257,IF(Aug!$E57&lt;=$L$2257,IF(ISBLANK(Aug!R57),"",Aug!R57),""),"")))</f>
        <v/>
      </c>
      <c r="F1990" s="307" t="str">
        <f>IF(ISBLANK($J$2257),"",IF(ISBLANK($L$2257),"",IF(Aug!$E57&gt;=$J$2257,IF(Aug!$E57&lt;=$L$2257,IF(ISBLANK(Aug!S57),"",Aug!S57),""),"")))</f>
        <v/>
      </c>
      <c r="G1990" s="308" t="str">
        <f t="shared" si="126"/>
        <v/>
      </c>
      <c r="H1990" s="309" t="str">
        <f t="shared" si="127"/>
        <v/>
      </c>
      <c r="I1990" s="310" t="str">
        <f>IF(ISBLANK($J$2257),"",IF(ISBLANK($L$2257),"",IF(Aug!$E57&gt;=$J$2257,IF(Aug!$E57&lt;=$L$2257,COUNTIF(Aug!L57:L57,"&gt;=0"),""),"")))</f>
        <v/>
      </c>
      <c r="J1990" s="300"/>
      <c r="K1990" s="300"/>
      <c r="L1990" s="300"/>
      <c r="M1990" s="302"/>
    </row>
    <row r="1991" spans="1:13" ht="9.9499999999999993" hidden="1" customHeight="1" x14ac:dyDescent="0.2">
      <c r="A1991" s="301"/>
      <c r="B1991" s="300"/>
      <c r="C1991" s="305" t="str">
        <f>IF(ISBLANK($J$2257),"",IF(ISBLANK($L$2257),"",IF(Aug!$E58&gt;=$J$2257,IF(Aug!$E58&lt;=$L$2257,IF(ISBLANK(Aug!G58),"",Aug!G58),""),"")))</f>
        <v/>
      </c>
      <c r="D1991" s="305"/>
      <c r="E1991" s="305" t="str">
        <f>IF(ISBLANK($J$2257),"",IF(ISBLANK($L$2257),"",IF(Aug!$E58&gt;=$J$2257,IF(Aug!$E58&lt;=$L$2257,IF(ISBLANK(Aug!R58),"",Aug!R58),""),"")))</f>
        <v/>
      </c>
      <c r="F1991" s="307" t="str">
        <f>IF(ISBLANK($J$2257),"",IF(ISBLANK($L$2257),"",IF(Aug!$E58&gt;=$J$2257,IF(Aug!$E58&lt;=$L$2257,IF(ISBLANK(Aug!S58),"",Aug!S58),""),"")))</f>
        <v/>
      </c>
      <c r="G1991" s="308" t="str">
        <f t="shared" si="126"/>
        <v/>
      </c>
      <c r="H1991" s="309" t="str">
        <f t="shared" si="127"/>
        <v/>
      </c>
      <c r="I1991" s="310" t="str">
        <f>IF(ISBLANK($J$2257),"",IF(ISBLANK($L$2257),"",IF(Aug!$E58&gt;=$J$2257,IF(Aug!$E58&lt;=$L$2257,COUNTIF(Aug!L58:L58,"&gt;=0"),""),"")))</f>
        <v/>
      </c>
      <c r="J1991" s="300"/>
      <c r="K1991" s="300"/>
      <c r="L1991" s="300"/>
      <c r="M1991" s="302"/>
    </row>
    <row r="1992" spans="1:13" ht="9.9499999999999993" hidden="1" customHeight="1" x14ac:dyDescent="0.2">
      <c r="A1992" s="301"/>
      <c r="B1992" s="300"/>
      <c r="C1992" s="305" t="str">
        <f>IF(ISBLANK($J$2257),"",IF(ISBLANK($L$2257),"",IF(Aug!$E59&gt;=$J$2257,IF(Aug!$E59&lt;=$L$2257,IF(ISBLANK(Aug!G59),"",Aug!G59),""),"")))</f>
        <v/>
      </c>
      <c r="D1992" s="305"/>
      <c r="E1992" s="305" t="str">
        <f>IF(ISBLANK($J$2257),"",IF(ISBLANK($L$2257),"",IF(Aug!$E59&gt;=$J$2257,IF(Aug!$E59&lt;=$L$2257,IF(ISBLANK(Aug!R59),"",Aug!R59),""),"")))</f>
        <v/>
      </c>
      <c r="F1992" s="307" t="str">
        <f>IF(ISBLANK($J$2257),"",IF(ISBLANK($L$2257),"",IF(Aug!$E59&gt;=$J$2257,IF(Aug!$E59&lt;=$L$2257,IF(ISBLANK(Aug!S59),"",Aug!S59),""),"")))</f>
        <v/>
      </c>
      <c r="G1992" s="308" t="str">
        <f t="shared" si="126"/>
        <v/>
      </c>
      <c r="H1992" s="309" t="str">
        <f t="shared" si="127"/>
        <v/>
      </c>
      <c r="I1992" s="310" t="str">
        <f>IF(ISBLANK($J$2257),"",IF(ISBLANK($L$2257),"",IF(Aug!$E59&gt;=$J$2257,IF(Aug!$E59&lt;=$L$2257,COUNTIF(Aug!L59:L59,"&gt;=0"),""),"")))</f>
        <v/>
      </c>
      <c r="J1992" s="300"/>
      <c r="K1992" s="300"/>
      <c r="L1992" s="300"/>
      <c r="M1992" s="302"/>
    </row>
    <row r="1993" spans="1:13" ht="9.9499999999999993" hidden="1" customHeight="1" x14ac:dyDescent="0.2">
      <c r="A1993" s="301"/>
      <c r="B1993" s="300"/>
      <c r="C1993" s="305" t="str">
        <f>IF(ISBLANK($J$2257),"",IF(ISBLANK($L$2257),"",IF(Aug!$E60&gt;=$J$2257,IF(Aug!$E60&lt;=$L$2257,IF(ISBLANK(Aug!G60),"",Aug!G60),""),"")))</f>
        <v/>
      </c>
      <c r="D1993" s="305"/>
      <c r="E1993" s="305" t="str">
        <f>IF(ISBLANK($J$2257),"",IF(ISBLANK($L$2257),"",IF(Aug!$E60&gt;=$J$2257,IF(Aug!$E60&lt;=$L$2257,IF(ISBLANK(Aug!R60),"",Aug!R60),""),"")))</f>
        <v/>
      </c>
      <c r="F1993" s="307" t="str">
        <f>IF(ISBLANK($J$2257),"",IF(ISBLANK($L$2257),"",IF(Aug!$E60&gt;=$J$2257,IF(Aug!$E60&lt;=$L$2257,IF(ISBLANK(Aug!S60),"",Aug!S60),""),"")))</f>
        <v/>
      </c>
      <c r="G1993" s="308" t="str">
        <f t="shared" si="126"/>
        <v/>
      </c>
      <c r="H1993" s="309" t="str">
        <f t="shared" si="127"/>
        <v/>
      </c>
      <c r="I1993" s="310" t="str">
        <f>IF(ISBLANK($J$2257),"",IF(ISBLANK($L$2257),"",IF(Aug!$E60&gt;=$J$2257,IF(Aug!$E60&lt;=$L$2257,COUNTIF(Aug!L60:L60,"&gt;=0"),""),"")))</f>
        <v/>
      </c>
      <c r="J1993" s="300"/>
      <c r="K1993" s="300"/>
      <c r="L1993" s="300"/>
      <c r="M1993" s="302"/>
    </row>
    <row r="1994" spans="1:13" ht="9.9499999999999993" hidden="1" customHeight="1" x14ac:dyDescent="0.2">
      <c r="A1994" s="301"/>
      <c r="B1994" s="300"/>
      <c r="C1994" s="305" t="str">
        <f>IF(ISBLANK($J$2257),"",IF(ISBLANK($L$2257),"",IF(Aug!$E61&gt;=$J$2257,IF(Aug!$E61&lt;=$L$2257,IF(ISBLANK(Aug!G61),"",Aug!G61),""),"")))</f>
        <v/>
      </c>
      <c r="D1994" s="305"/>
      <c r="E1994" s="305" t="str">
        <f>IF(ISBLANK($J$2257),"",IF(ISBLANK($L$2257),"",IF(Aug!$E61&gt;=$J$2257,IF(Aug!$E61&lt;=$L$2257,IF(ISBLANK(Aug!R61),"",Aug!R61),""),"")))</f>
        <v/>
      </c>
      <c r="F1994" s="307" t="str">
        <f>IF(ISBLANK($J$2257),"",IF(ISBLANK($L$2257),"",IF(Aug!$E61&gt;=$J$2257,IF(Aug!$E61&lt;=$L$2257,IF(ISBLANK(Aug!S61),"",Aug!S61),""),"")))</f>
        <v/>
      </c>
      <c r="G1994" s="308" t="str">
        <f t="shared" si="126"/>
        <v/>
      </c>
      <c r="H1994" s="309" t="str">
        <f t="shared" si="127"/>
        <v/>
      </c>
      <c r="I1994" s="310" t="str">
        <f>IF(ISBLANK($J$2257),"",IF(ISBLANK($L$2257),"",IF(Aug!$E61&gt;=$J$2257,IF(Aug!$E61&lt;=$L$2257,COUNTIF(Aug!L61:L61,"&gt;=0"),""),"")))</f>
        <v/>
      </c>
      <c r="J1994" s="300"/>
      <c r="K1994" s="300"/>
      <c r="L1994" s="300"/>
      <c r="M1994" s="302"/>
    </row>
    <row r="1995" spans="1:13" ht="9.9499999999999993" hidden="1" customHeight="1" x14ac:dyDescent="0.2">
      <c r="A1995" s="301"/>
      <c r="B1995" s="300"/>
      <c r="C1995" s="305" t="str">
        <f>IF(ISBLANK($J$2257),"",IF(ISBLANK($L$2257),"",IF(Aug!$E62&gt;=$J$2257,IF(Aug!$E62&lt;=$L$2257,IF(ISBLANK(Aug!G62),"",Aug!G62),""),"")))</f>
        <v/>
      </c>
      <c r="D1995" s="305"/>
      <c r="E1995" s="305" t="str">
        <f>IF(ISBLANK($J$2257),"",IF(ISBLANK($L$2257),"",IF(Aug!$E62&gt;=$J$2257,IF(Aug!$E62&lt;=$L$2257,IF(ISBLANK(Aug!R62),"",Aug!R62),""),"")))</f>
        <v/>
      </c>
      <c r="F1995" s="307" t="str">
        <f>IF(ISBLANK($J$2257),"",IF(ISBLANK($L$2257),"",IF(Aug!$E62&gt;=$J$2257,IF(Aug!$E62&lt;=$L$2257,IF(ISBLANK(Aug!S62),"",Aug!S62),""),"")))</f>
        <v/>
      </c>
      <c r="G1995" s="308" t="str">
        <f t="shared" si="126"/>
        <v/>
      </c>
      <c r="H1995" s="309" t="str">
        <f t="shared" si="127"/>
        <v/>
      </c>
      <c r="I1995" s="310" t="str">
        <f>IF(ISBLANK($J$2257),"",IF(ISBLANK($L$2257),"",IF(Aug!$E62&gt;=$J$2257,IF(Aug!$E62&lt;=$L$2257,COUNTIF(Aug!L62:L62,"&gt;=0"),""),"")))</f>
        <v/>
      </c>
      <c r="J1995" s="300"/>
      <c r="K1995" s="300"/>
      <c r="L1995" s="300"/>
      <c r="M1995" s="302"/>
    </row>
    <row r="1996" spans="1:13" ht="9.9499999999999993" hidden="1" customHeight="1" x14ac:dyDescent="0.2">
      <c r="A1996" s="301"/>
      <c r="B1996" s="300"/>
      <c r="C1996" s="305" t="str">
        <f>IF(ISBLANK($J$2257),"",IF(ISBLANK($L$2257),"",IF(Aug!$E63&gt;=$J$2257,IF(Aug!$E63&lt;=$L$2257,IF(ISBLANK(Aug!G63),"",Aug!G63),""),"")))</f>
        <v/>
      </c>
      <c r="D1996" s="305"/>
      <c r="E1996" s="305" t="str">
        <f>IF(ISBLANK($J$2257),"",IF(ISBLANK($L$2257),"",IF(Aug!$E63&gt;=$J$2257,IF(Aug!$E63&lt;=$L$2257,IF(ISBLANK(Aug!R63),"",Aug!R63),""),"")))</f>
        <v/>
      </c>
      <c r="F1996" s="307" t="str">
        <f>IF(ISBLANK($J$2257),"",IF(ISBLANK($L$2257),"",IF(Aug!$E63&gt;=$J$2257,IF(Aug!$E63&lt;=$L$2257,IF(ISBLANK(Aug!S63),"",Aug!S63),""),"")))</f>
        <v/>
      </c>
      <c r="G1996" s="308" t="str">
        <f t="shared" si="126"/>
        <v/>
      </c>
      <c r="H1996" s="309" t="str">
        <f t="shared" si="127"/>
        <v/>
      </c>
      <c r="I1996" s="310" t="str">
        <f>IF(ISBLANK($J$2257),"",IF(ISBLANK($L$2257),"",IF(Aug!$E63&gt;=$J$2257,IF(Aug!$E63&lt;=$L$2257,COUNTIF(Aug!L63:L63,"&gt;=0"),""),"")))</f>
        <v/>
      </c>
      <c r="J1996" s="300"/>
      <c r="K1996" s="300"/>
      <c r="L1996" s="300"/>
      <c r="M1996" s="302"/>
    </row>
    <row r="1997" spans="1:13" ht="9.9499999999999993" hidden="1" customHeight="1" x14ac:dyDescent="0.2">
      <c r="A1997" s="301"/>
      <c r="B1997" s="300"/>
      <c r="C1997" s="305" t="str">
        <f>IF(ISBLANK($J$2257),"",IF(ISBLANK($L$2257),"",IF(Aug!$E64&gt;=$J$2257,IF(Aug!$E64&lt;=$L$2257,IF(ISBLANK(Aug!G64),"",Aug!G64),""),"")))</f>
        <v/>
      </c>
      <c r="D1997" s="305"/>
      <c r="E1997" s="305" t="str">
        <f>IF(ISBLANK($J$2257),"",IF(ISBLANK($L$2257),"",IF(Aug!$E64&gt;=$J$2257,IF(Aug!$E64&lt;=$L$2257,IF(ISBLANK(Aug!R64),"",Aug!R64),""),"")))</f>
        <v/>
      </c>
      <c r="F1997" s="307" t="str">
        <f>IF(ISBLANK($J$2257),"",IF(ISBLANK($L$2257),"",IF(Aug!$E64&gt;=$J$2257,IF(Aug!$E64&lt;=$L$2257,IF(ISBLANK(Aug!S64),"",Aug!S64),""),"")))</f>
        <v/>
      </c>
      <c r="G1997" s="308" t="str">
        <f t="shared" si="126"/>
        <v/>
      </c>
      <c r="H1997" s="309" t="str">
        <f t="shared" si="127"/>
        <v/>
      </c>
      <c r="I1997" s="310" t="str">
        <f>IF(ISBLANK($J$2257),"",IF(ISBLANK($L$2257),"",IF(Aug!$E64&gt;=$J$2257,IF(Aug!$E64&lt;=$L$2257,COUNTIF(Aug!L64:L64,"&gt;=0"),""),"")))</f>
        <v/>
      </c>
      <c r="J1997" s="300"/>
      <c r="K1997" s="300"/>
      <c r="L1997" s="300"/>
      <c r="M1997" s="302"/>
    </row>
    <row r="1998" spans="1:13" ht="9.9499999999999993" hidden="1" customHeight="1" x14ac:dyDescent="0.2">
      <c r="A1998" s="301"/>
      <c r="B1998" s="300"/>
      <c r="C1998" s="305" t="str">
        <f>IF(ISBLANK($J$2257),"",IF(ISBLANK($L$2257),"",IF(Aug!$E65&gt;=$J$2257,IF(Aug!$E65&lt;=$L$2257,IF(ISBLANK(Aug!G65),"",Aug!G65),""),"")))</f>
        <v/>
      </c>
      <c r="D1998" s="305"/>
      <c r="E1998" s="305" t="str">
        <f>IF(ISBLANK($J$2257),"",IF(ISBLANK($L$2257),"",IF(Aug!$E65&gt;=$J$2257,IF(Aug!$E65&lt;=$L$2257,IF(ISBLANK(Aug!R65),"",Aug!R65),""),"")))</f>
        <v/>
      </c>
      <c r="F1998" s="307" t="str">
        <f>IF(ISBLANK($J$2257),"",IF(ISBLANK($L$2257),"",IF(Aug!$E65&gt;=$J$2257,IF(Aug!$E65&lt;=$L$2257,IF(ISBLANK(Aug!S65),"",Aug!S65),""),"")))</f>
        <v/>
      </c>
      <c r="G1998" s="308" t="str">
        <f t="shared" si="126"/>
        <v/>
      </c>
      <c r="H1998" s="309" t="str">
        <f t="shared" si="127"/>
        <v/>
      </c>
      <c r="I1998" s="310" t="str">
        <f>IF(ISBLANK($J$2257),"",IF(ISBLANK($L$2257),"",IF(Aug!$E65&gt;=$J$2257,IF(Aug!$E65&lt;=$L$2257,COUNTIF(Aug!L65:L65,"&gt;=0"),""),"")))</f>
        <v/>
      </c>
      <c r="J1998" s="300"/>
      <c r="K1998" s="300"/>
      <c r="L1998" s="300"/>
      <c r="M1998" s="302"/>
    </row>
    <row r="1999" spans="1:13" ht="9.9499999999999993" hidden="1" customHeight="1" x14ac:dyDescent="0.2">
      <c r="A1999" s="301"/>
      <c r="B1999" s="300"/>
      <c r="C1999" s="305" t="str">
        <f>IF(ISBLANK($J$2257),"",IF(ISBLANK($L$2257),"",IF(Aug!$E66&gt;=$J$2257,IF(Aug!$E66&lt;=$L$2257,IF(ISBLANK(Aug!G66),"",Aug!G66),""),"")))</f>
        <v/>
      </c>
      <c r="D1999" s="305"/>
      <c r="E1999" s="305" t="str">
        <f>IF(ISBLANK($J$2257),"",IF(ISBLANK($L$2257),"",IF(Aug!$E66&gt;=$J$2257,IF(Aug!$E66&lt;=$L$2257,IF(ISBLANK(Aug!R66),"",Aug!R66),""),"")))</f>
        <v/>
      </c>
      <c r="F1999" s="307" t="str">
        <f>IF(ISBLANK($J$2257),"",IF(ISBLANK($L$2257),"",IF(Aug!$E66&gt;=$J$2257,IF(Aug!$E66&lt;=$L$2257,IF(ISBLANK(Aug!S66),"",Aug!S66),""),"")))</f>
        <v/>
      </c>
      <c r="G1999" s="308" t="str">
        <f t="shared" si="126"/>
        <v/>
      </c>
      <c r="H1999" s="309" t="str">
        <f t="shared" si="127"/>
        <v/>
      </c>
      <c r="I1999" s="310" t="str">
        <f>IF(ISBLANK($J$2257),"",IF(ISBLANK($L$2257),"",IF(Aug!$E66&gt;=$J$2257,IF(Aug!$E66&lt;=$L$2257,COUNTIF(Aug!L66:L66,"&gt;=0"),""),"")))</f>
        <v/>
      </c>
      <c r="J1999" s="300"/>
      <c r="K1999" s="300"/>
      <c r="L1999" s="300"/>
      <c r="M1999" s="302"/>
    </row>
    <row r="2000" spans="1:13" ht="9.9499999999999993" hidden="1" customHeight="1" x14ac:dyDescent="0.2">
      <c r="A2000" s="301"/>
      <c r="B2000" s="300"/>
      <c r="C2000" s="305" t="str">
        <f>IF(ISBLANK($J$2257),"",IF(ISBLANK($L$2257),"",IF(Aug!$E67&gt;=$J$2257,IF(Aug!$E67&lt;=$L$2257,IF(ISBLANK(Aug!G67),"",Aug!G67),""),"")))</f>
        <v/>
      </c>
      <c r="D2000" s="305"/>
      <c r="E2000" s="305" t="str">
        <f>IF(ISBLANK($J$2257),"",IF(ISBLANK($L$2257),"",IF(Aug!$E67&gt;=$J$2257,IF(Aug!$E67&lt;=$L$2257,IF(ISBLANK(Aug!R67),"",Aug!R67),""),"")))</f>
        <v/>
      </c>
      <c r="F2000" s="307" t="str">
        <f>IF(ISBLANK($J$2257),"",IF(ISBLANK($L$2257),"",IF(Aug!$E67&gt;=$J$2257,IF(Aug!$E67&lt;=$L$2257,IF(ISBLANK(Aug!S67),"",Aug!S67),""),"")))</f>
        <v/>
      </c>
      <c r="G2000" s="308" t="str">
        <f t="shared" si="126"/>
        <v/>
      </c>
      <c r="H2000" s="309" t="str">
        <f t="shared" si="127"/>
        <v/>
      </c>
      <c r="I2000" s="310" t="str">
        <f>IF(ISBLANK($J$2257),"",IF(ISBLANK($L$2257),"",IF(Aug!$E67&gt;=$J$2257,IF(Aug!$E67&lt;=$L$2257,COUNTIF(Aug!L67:L67,"&gt;=0"),""),"")))</f>
        <v/>
      </c>
      <c r="J2000" s="300"/>
      <c r="K2000" s="300"/>
      <c r="L2000" s="300"/>
      <c r="M2000" s="302"/>
    </row>
    <row r="2001" spans="1:13" ht="9.9499999999999993" hidden="1" customHeight="1" x14ac:dyDescent="0.2">
      <c r="A2001" s="301"/>
      <c r="B2001" s="300"/>
      <c r="C2001" s="305" t="str">
        <f>IF(ISBLANK($J$2257),"",IF(ISBLANK($L$2257),"",IF(Aug!$E68&gt;=$J$2257,IF(Aug!$E68&lt;=$L$2257,IF(ISBLANK(Aug!G68),"",Aug!G68),""),"")))</f>
        <v/>
      </c>
      <c r="D2001" s="305"/>
      <c r="E2001" s="305" t="str">
        <f>IF(ISBLANK($J$2257),"",IF(ISBLANK($L$2257),"",IF(Aug!$E68&gt;=$J$2257,IF(Aug!$E68&lt;=$L$2257,IF(ISBLANK(Aug!R68),"",Aug!R68),""),"")))</f>
        <v/>
      </c>
      <c r="F2001" s="307" t="str">
        <f>IF(ISBLANK($J$2257),"",IF(ISBLANK($L$2257),"",IF(Aug!$E68&gt;=$J$2257,IF(Aug!$E68&lt;=$L$2257,IF(ISBLANK(Aug!S68),"",Aug!S68),""),"")))</f>
        <v/>
      </c>
      <c r="G2001" s="308" t="str">
        <f t="shared" si="126"/>
        <v/>
      </c>
      <c r="H2001" s="309" t="str">
        <f t="shared" si="127"/>
        <v/>
      </c>
      <c r="I2001" s="310" t="str">
        <f>IF(ISBLANK($J$2257),"",IF(ISBLANK($L$2257),"",IF(Aug!$E68&gt;=$J$2257,IF(Aug!$E68&lt;=$L$2257,COUNTIF(Aug!L68:L68,"&gt;=0"),""),"")))</f>
        <v/>
      </c>
      <c r="J2001" s="300"/>
      <c r="K2001" s="300"/>
      <c r="L2001" s="300"/>
      <c r="M2001" s="302"/>
    </row>
    <row r="2002" spans="1:13" ht="9.9499999999999993" hidden="1" customHeight="1" x14ac:dyDescent="0.2">
      <c r="A2002" s="301"/>
      <c r="B2002" s="300"/>
      <c r="C2002" s="305" t="str">
        <f>IF(ISBLANK($J$2257),"",IF(ISBLANK($L$2257),"",IF(Aug!$E69&gt;=$J$2257,IF(Aug!$E69&lt;=$L$2257,IF(ISBLANK(Aug!G69),"",Aug!G69),""),"")))</f>
        <v/>
      </c>
      <c r="D2002" s="305"/>
      <c r="E2002" s="305" t="str">
        <f>IF(ISBLANK($J$2257),"",IF(ISBLANK($L$2257),"",IF(Aug!$E69&gt;=$J$2257,IF(Aug!$E69&lt;=$L$2257,IF(ISBLANK(Aug!R69),"",Aug!R69),""),"")))</f>
        <v/>
      </c>
      <c r="F2002" s="307" t="str">
        <f>IF(ISBLANK($J$2257),"",IF(ISBLANK($L$2257),"",IF(Aug!$E69&gt;=$J$2257,IF(Aug!$E69&lt;=$L$2257,IF(ISBLANK(Aug!S69),"",Aug!S69),""),"")))</f>
        <v/>
      </c>
      <c r="G2002" s="308" t="str">
        <f t="shared" si="126"/>
        <v/>
      </c>
      <c r="H2002" s="309" t="str">
        <f t="shared" si="127"/>
        <v/>
      </c>
      <c r="I2002" s="310" t="str">
        <f>IF(ISBLANK($J$2257),"",IF(ISBLANK($L$2257),"",IF(Aug!$E69&gt;=$J$2257,IF(Aug!$E69&lt;=$L$2257,COUNTIF(Aug!L69:L69,"&gt;=0"),""),"")))</f>
        <v/>
      </c>
      <c r="J2002" s="300"/>
      <c r="K2002" s="300"/>
      <c r="L2002" s="300"/>
      <c r="M2002" s="302"/>
    </row>
    <row r="2003" spans="1:13" ht="9.9499999999999993" hidden="1" customHeight="1" x14ac:dyDescent="0.2">
      <c r="A2003" s="301"/>
      <c r="B2003" s="300"/>
      <c r="C2003" s="305" t="str">
        <f>IF(ISBLANK($J$2257),"",IF(ISBLANK($L$2257),"",IF(Aug!$E70&gt;=$J$2257,IF(Aug!$E70&lt;=$L$2257,IF(ISBLANK(Aug!G70),"",Aug!G70),""),"")))</f>
        <v/>
      </c>
      <c r="D2003" s="305"/>
      <c r="E2003" s="305" t="str">
        <f>IF(ISBLANK($J$2257),"",IF(ISBLANK($L$2257),"",IF(Aug!$E70&gt;=$J$2257,IF(Aug!$E70&lt;=$L$2257,IF(ISBLANK(Aug!R70),"",Aug!R70),""),"")))</f>
        <v/>
      </c>
      <c r="F2003" s="307" t="str">
        <f>IF(ISBLANK($J$2257),"",IF(ISBLANK($L$2257),"",IF(Aug!$E70&gt;=$J$2257,IF(Aug!$E70&lt;=$L$2257,IF(ISBLANK(Aug!S70),"",Aug!S70),""),"")))</f>
        <v/>
      </c>
      <c r="G2003" s="308" t="str">
        <f t="shared" si="126"/>
        <v/>
      </c>
      <c r="H2003" s="309" t="str">
        <f t="shared" si="127"/>
        <v/>
      </c>
      <c r="I2003" s="310" t="str">
        <f>IF(ISBLANK($J$2257),"",IF(ISBLANK($L$2257),"",IF(Aug!$E70&gt;=$J$2257,IF(Aug!$E70&lt;=$L$2257,COUNTIF(Aug!L70:L70,"&gt;=0"),""),"")))</f>
        <v/>
      </c>
      <c r="J2003" s="300"/>
      <c r="K2003" s="300"/>
      <c r="L2003" s="300"/>
      <c r="M2003" s="302"/>
    </row>
    <row r="2004" spans="1:13" ht="9.9499999999999993" hidden="1" customHeight="1" x14ac:dyDescent="0.2">
      <c r="A2004" s="301"/>
      <c r="B2004" s="300"/>
      <c r="C2004" s="305" t="str">
        <f>IF(ISBLANK($J$2257),"",IF(ISBLANK($L$2257),"",IF(Aug!$E71&gt;=$J$2257,IF(Aug!$E71&lt;=$L$2257,IF(ISBLANK(Aug!G71),"",Aug!G71),""),"")))</f>
        <v/>
      </c>
      <c r="D2004" s="305"/>
      <c r="E2004" s="305" t="str">
        <f>IF(ISBLANK($J$2257),"",IF(ISBLANK($L$2257),"",IF(Aug!$E71&gt;=$J$2257,IF(Aug!$E71&lt;=$L$2257,IF(ISBLANK(Aug!R71),"",Aug!R71),""),"")))</f>
        <v/>
      </c>
      <c r="F2004" s="307" t="str">
        <f>IF(ISBLANK($J$2257),"",IF(ISBLANK($L$2257),"",IF(Aug!$E71&gt;=$J$2257,IF(Aug!$E71&lt;=$L$2257,IF(ISBLANK(Aug!S71),"",Aug!S71),""),"")))</f>
        <v/>
      </c>
      <c r="G2004" s="308" t="str">
        <f t="shared" si="126"/>
        <v/>
      </c>
      <c r="H2004" s="309" t="str">
        <f t="shared" si="127"/>
        <v/>
      </c>
      <c r="I2004" s="310" t="str">
        <f>IF(ISBLANK($J$2257),"",IF(ISBLANK($L$2257),"",IF(Aug!$E71&gt;=$J$2257,IF(Aug!$E71&lt;=$L$2257,COUNTIF(Aug!L71:L71,"&gt;=0"),""),"")))</f>
        <v/>
      </c>
      <c r="J2004" s="300"/>
      <c r="K2004" s="300"/>
      <c r="L2004" s="300"/>
      <c r="M2004" s="302"/>
    </row>
    <row r="2005" spans="1:13" ht="9.9499999999999993" hidden="1" customHeight="1" x14ac:dyDescent="0.2">
      <c r="A2005" s="301"/>
      <c r="B2005" s="300"/>
      <c r="C2005" s="305" t="str">
        <f>IF(ISBLANK($J$2257),"",IF(ISBLANK($L$2257),"",IF(Aug!$E72&gt;=$J$2257,IF(Aug!$E72&lt;=$L$2257,IF(ISBLANK(Aug!G72),"",Aug!G72),""),"")))</f>
        <v/>
      </c>
      <c r="D2005" s="305"/>
      <c r="E2005" s="305" t="str">
        <f>IF(ISBLANK($J$2257),"",IF(ISBLANK($L$2257),"",IF(Aug!$E72&gt;=$J$2257,IF(Aug!$E72&lt;=$L$2257,IF(ISBLANK(Aug!R72),"",Aug!R72),""),"")))</f>
        <v/>
      </c>
      <c r="F2005" s="307" t="str">
        <f>IF(ISBLANK($J$2257),"",IF(ISBLANK($L$2257),"",IF(Aug!$E72&gt;=$J$2257,IF(Aug!$E72&lt;=$L$2257,IF(ISBLANK(Aug!S72),"",Aug!S72),""),"")))</f>
        <v/>
      </c>
      <c r="G2005" s="308" t="str">
        <f t="shared" si="126"/>
        <v/>
      </c>
      <c r="H2005" s="309" t="str">
        <f t="shared" si="127"/>
        <v/>
      </c>
      <c r="I2005" s="310" t="str">
        <f>IF(ISBLANK($J$2257),"",IF(ISBLANK($L$2257),"",IF(Aug!$E72&gt;=$J$2257,IF(Aug!$E72&lt;=$L$2257,COUNTIF(Aug!L72:L72,"&gt;=0"),""),"")))</f>
        <v/>
      </c>
      <c r="J2005" s="300"/>
      <c r="K2005" s="300"/>
      <c r="L2005" s="300"/>
      <c r="M2005" s="302"/>
    </row>
    <row r="2006" spans="1:13" ht="9.9499999999999993" hidden="1" customHeight="1" x14ac:dyDescent="0.2">
      <c r="A2006" s="301"/>
      <c r="B2006" s="300"/>
      <c r="C2006" s="305" t="str">
        <f>IF(ISBLANK($J$2257),"",IF(ISBLANK($L$2257),"",IF(Aug!$E73&gt;=$J$2257,IF(Aug!$E73&lt;=$L$2257,IF(ISBLANK(Aug!G73),"",Aug!G73),""),"")))</f>
        <v/>
      </c>
      <c r="D2006" s="305"/>
      <c r="E2006" s="305" t="str">
        <f>IF(ISBLANK($J$2257),"",IF(ISBLANK($L$2257),"",IF(Aug!$E73&gt;=$J$2257,IF(Aug!$E73&lt;=$L$2257,IF(ISBLANK(Aug!R73),"",Aug!R73),""),"")))</f>
        <v/>
      </c>
      <c r="F2006" s="307" t="str">
        <f>IF(ISBLANK($J$2257),"",IF(ISBLANK($L$2257),"",IF(Aug!$E73&gt;=$J$2257,IF(Aug!$E73&lt;=$L$2257,IF(ISBLANK(Aug!S73),"",Aug!S73),""),"")))</f>
        <v/>
      </c>
      <c r="G2006" s="308" t="str">
        <f t="shared" si="126"/>
        <v/>
      </c>
      <c r="H2006" s="309" t="str">
        <f t="shared" si="127"/>
        <v/>
      </c>
      <c r="I2006" s="310" t="str">
        <f>IF(ISBLANK($J$2257),"",IF(ISBLANK($L$2257),"",IF(Aug!$E73&gt;=$J$2257,IF(Aug!$E73&lt;=$L$2257,COUNTIF(Aug!L73:L73,"&gt;=0"),""),"")))</f>
        <v/>
      </c>
      <c r="J2006" s="300"/>
      <c r="K2006" s="300"/>
      <c r="L2006" s="300"/>
      <c r="M2006" s="302"/>
    </row>
    <row r="2007" spans="1:13" ht="9.9499999999999993" hidden="1" customHeight="1" x14ac:dyDescent="0.2">
      <c r="A2007" s="301"/>
      <c r="B2007" s="300" t="s">
        <v>131</v>
      </c>
      <c r="C2007" s="305" t="str">
        <f>IF(ISBLANK($J$2257),"",IF(ISBLANK($L$2257),"",IF(Sep!$E9&gt;=$J$2257,IF(Sep!$E9&lt;=$L$2257,IF(ISBLANK(Sep!G9),"",Sep!G9),""),"")))</f>
        <v/>
      </c>
      <c r="D2007" s="305" t="str">
        <f>IF(ISBLANK($J$2257),"",IF(ISBLANK($L$2257),"",IF(Sep!$E9&gt;=$J$2257,IF(Sep!$E9&lt;=$L$2257,IF(ISBLANK(Sep!I9),"",Sep!I9),""),"")))</f>
        <v/>
      </c>
      <c r="E2007" s="305" t="str">
        <f>IF(ISBLANK($J$2257),"",IF(ISBLANK($L$2257),"",IF(Sep!$E9&gt;=$J$2257,IF(Sep!$E9&lt;=$L$2257,IF(ISBLANK(Sep!R9),"",Sep!R9),""),"")))</f>
        <v/>
      </c>
      <c r="F2007" s="307" t="str">
        <f>IF(ISBLANK($J$2257),"",IF(ISBLANK($L$2257),"",IF(Sep!$E9&gt;=$J$2257,IF(Sep!$E9&lt;=$L$2257,IF(ISBLANK(Sep!S9),"",Sep!S9),""),"")))</f>
        <v/>
      </c>
      <c r="G2007" s="308" t="str">
        <f>IF(ISNUMBER(F2007),IF(F2007=0,"",IF(E2007=0,"",F2007/E2007)),"")</f>
        <v/>
      </c>
      <c r="H2007" s="309" t="str">
        <f>IF(ISNUMBER(G2007),IF(G2007=0,"",IF(F2007=0,"",E2007/F2007/24)),"")</f>
        <v/>
      </c>
      <c r="I2007" s="310" t="str">
        <f>IF(ISBLANK($J$2257),"",IF(ISBLANK($L$2257),"",IF(Sep!$E9&gt;=$J$2257,IF(Sep!$E9&lt;=$L$2257,COUNTIF(Sep!L9:L9,"&gt;=0"),""),"")))</f>
        <v/>
      </c>
      <c r="J2007" s="300"/>
      <c r="K2007" s="300"/>
      <c r="L2007" s="300"/>
      <c r="M2007" s="302"/>
    </row>
    <row r="2008" spans="1:13" ht="9.9499999999999993" hidden="1" customHeight="1" x14ac:dyDescent="0.2">
      <c r="A2008" s="301"/>
      <c r="B2008" s="300"/>
      <c r="C2008" s="305" t="str">
        <f>IF(ISBLANK($J$2257),"",IF(ISBLANK($L$2257),"",IF(Sep!$E10&gt;=$J$2257,IF(Sep!$E10&lt;=$L$2257,IF(ISBLANK(Sep!G10),"",Sep!G10),""),"")))</f>
        <v/>
      </c>
      <c r="D2008" s="305" t="str">
        <f>IF(ISBLANK($J$2257),"",IF(ISBLANK($L$2257),"",IF(Sep!$E10&gt;=$J$2257,IF(Sep!$E10&lt;=$L$2257,IF(ISBLANK(Sep!I10),"",Sep!I10),""),"")))</f>
        <v/>
      </c>
      <c r="E2008" s="305" t="str">
        <f>IF(ISBLANK($J$2257),"",IF(ISBLANK($L$2257),"",IF(Sep!$E10&gt;=$J$2257,IF(Sep!$E10&lt;=$L$2257,IF(ISBLANK(Sep!R10),"",Sep!R10),""),"")))</f>
        <v/>
      </c>
      <c r="F2008" s="307" t="str">
        <f>IF(ISBLANK($J$2257),"",IF(ISBLANK($L$2257),"",IF(Sep!$E10&gt;=$J$2257,IF(Sep!$E10&lt;=$L$2257,IF(ISBLANK(Sep!S10),"",Sep!S10),""),"")))</f>
        <v/>
      </c>
      <c r="G2008" s="308" t="str">
        <f t="shared" ref="G2008:G2037" si="128">IF(ISNUMBER(F2008),IF(F2008=0,"",IF(E2008=0,"",F2008/E2008)),"")</f>
        <v/>
      </c>
      <c r="H2008" s="309" t="str">
        <f t="shared" ref="H2008:H2037" si="129">IF(ISNUMBER(G2008),IF(G2008=0,"",IF(F2008=0,"",E2008/F2008/24)),"")</f>
        <v/>
      </c>
      <c r="I2008" s="310" t="str">
        <f>IF(ISBLANK($J$2257),"",IF(ISBLANK($L$2257),"",IF(Sep!$E10&gt;=$J$2257,IF(Sep!$E10&lt;=$L$2257,COUNTIF(Sep!L10:L10,"&gt;=0"),""),"")))</f>
        <v/>
      </c>
      <c r="J2008" s="300"/>
      <c r="K2008" s="300"/>
      <c r="L2008" s="300"/>
      <c r="M2008" s="302"/>
    </row>
    <row r="2009" spans="1:13" ht="9.9499999999999993" hidden="1" customHeight="1" x14ac:dyDescent="0.2">
      <c r="A2009" s="301"/>
      <c r="B2009" s="300"/>
      <c r="C2009" s="305" t="str">
        <f>IF(ISBLANK($J$2257),"",IF(ISBLANK($L$2257),"",IF(Sep!$E11&gt;=$J$2257,IF(Sep!$E11&lt;=$L$2257,IF(ISBLANK(Sep!G11),"",Sep!G11),""),"")))</f>
        <v/>
      </c>
      <c r="D2009" s="305" t="str">
        <f>IF(ISBLANK($J$2257),"",IF(ISBLANK($L$2257),"",IF(Sep!$E11&gt;=$J$2257,IF(Sep!$E11&lt;=$L$2257,IF(ISBLANK(Sep!I11),"",Sep!I11),""),"")))</f>
        <v/>
      </c>
      <c r="E2009" s="305" t="str">
        <f>IF(ISBLANK($J$2257),"",IF(ISBLANK($L$2257),"",IF(Sep!$E11&gt;=$J$2257,IF(Sep!$E11&lt;=$L$2257,IF(ISBLANK(Sep!R11),"",Sep!R11),""),"")))</f>
        <v/>
      </c>
      <c r="F2009" s="307" t="str">
        <f>IF(ISBLANK($J$2257),"",IF(ISBLANK($L$2257),"",IF(Sep!$E11&gt;=$J$2257,IF(Sep!$E11&lt;=$L$2257,IF(ISBLANK(Sep!S11),"",Sep!S11),""),"")))</f>
        <v/>
      </c>
      <c r="G2009" s="308" t="str">
        <f t="shared" si="128"/>
        <v/>
      </c>
      <c r="H2009" s="309" t="str">
        <f t="shared" si="129"/>
        <v/>
      </c>
      <c r="I2009" s="310" t="str">
        <f>IF(ISBLANK($J$2257),"",IF(ISBLANK($L$2257),"",IF(Sep!$E11&gt;=$J$2257,IF(Sep!$E11&lt;=$L$2257,COUNTIF(Sep!L11:L11,"&gt;=0"),""),"")))</f>
        <v/>
      </c>
      <c r="J2009" s="300"/>
      <c r="K2009" s="300"/>
      <c r="L2009" s="300"/>
      <c r="M2009" s="302"/>
    </row>
    <row r="2010" spans="1:13" ht="9.9499999999999993" hidden="1" customHeight="1" x14ac:dyDescent="0.2">
      <c r="A2010" s="301"/>
      <c r="B2010" s="300"/>
      <c r="C2010" s="305" t="str">
        <f>IF(ISBLANK($J$2257),"",IF(ISBLANK($L$2257),"",IF(Sep!$E12&gt;=$J$2257,IF(Sep!$E12&lt;=$L$2257,IF(ISBLANK(Sep!G12),"",Sep!G12),""),"")))</f>
        <v/>
      </c>
      <c r="D2010" s="305" t="str">
        <f>IF(ISBLANK($J$2257),"",IF(ISBLANK($L$2257),"",IF(Sep!$E12&gt;=$J$2257,IF(Sep!$E12&lt;=$L$2257,IF(ISBLANK(Sep!I12),"",Sep!I12),""),"")))</f>
        <v/>
      </c>
      <c r="E2010" s="305" t="str">
        <f>IF(ISBLANK($J$2257),"",IF(ISBLANK($L$2257),"",IF(Sep!$E12&gt;=$J$2257,IF(Sep!$E12&lt;=$L$2257,IF(ISBLANK(Sep!R12),"",Sep!R12),""),"")))</f>
        <v/>
      </c>
      <c r="F2010" s="307" t="str">
        <f>IF(ISBLANK($J$2257),"",IF(ISBLANK($L$2257),"",IF(Sep!$E12&gt;=$J$2257,IF(Sep!$E12&lt;=$L$2257,IF(ISBLANK(Sep!S12),"",Sep!S12),""),"")))</f>
        <v/>
      </c>
      <c r="G2010" s="308" t="str">
        <f t="shared" si="128"/>
        <v/>
      </c>
      <c r="H2010" s="309" t="str">
        <f t="shared" si="129"/>
        <v/>
      </c>
      <c r="I2010" s="310" t="str">
        <f>IF(ISBLANK($J$2257),"",IF(ISBLANK($L$2257),"",IF(Sep!$E12&gt;=$J$2257,IF(Sep!$E12&lt;=$L$2257,COUNTIF(Sep!L12:L12,"&gt;=0"),""),"")))</f>
        <v/>
      </c>
      <c r="J2010" s="300"/>
      <c r="K2010" s="300"/>
      <c r="L2010" s="300"/>
      <c r="M2010" s="302"/>
    </row>
    <row r="2011" spans="1:13" ht="9.9499999999999993" hidden="1" customHeight="1" x14ac:dyDescent="0.2">
      <c r="A2011" s="301"/>
      <c r="B2011" s="300"/>
      <c r="C2011" s="305" t="str">
        <f>IF(ISBLANK($J$2257),"",IF(ISBLANK($L$2257),"",IF(Sep!$E13&gt;=$J$2257,IF(Sep!$E13&lt;=$L$2257,IF(ISBLANK(Sep!G13),"",Sep!G13),""),"")))</f>
        <v/>
      </c>
      <c r="D2011" s="305" t="str">
        <f>IF(ISBLANK($J$2257),"",IF(ISBLANK($L$2257),"",IF(Sep!$E13&gt;=$J$2257,IF(Sep!$E13&lt;=$L$2257,IF(ISBLANK(Sep!I13),"",Sep!I13),""),"")))</f>
        <v/>
      </c>
      <c r="E2011" s="305" t="str">
        <f>IF(ISBLANK($J$2257),"",IF(ISBLANK($L$2257),"",IF(Sep!$E13&gt;=$J$2257,IF(Sep!$E13&lt;=$L$2257,IF(ISBLANK(Sep!R13),"",Sep!R13),""),"")))</f>
        <v/>
      </c>
      <c r="F2011" s="307" t="str">
        <f>IF(ISBLANK($J$2257),"",IF(ISBLANK($L$2257),"",IF(Sep!$E13&gt;=$J$2257,IF(Sep!$E13&lt;=$L$2257,IF(ISBLANK(Sep!S13),"",Sep!S13),""),"")))</f>
        <v/>
      </c>
      <c r="G2011" s="308" t="str">
        <f t="shared" si="128"/>
        <v/>
      </c>
      <c r="H2011" s="309" t="str">
        <f t="shared" si="129"/>
        <v/>
      </c>
      <c r="I2011" s="310" t="str">
        <f>IF(ISBLANK($J$2257),"",IF(ISBLANK($L$2257),"",IF(Sep!$E13&gt;=$J$2257,IF(Sep!$E13&lt;=$L$2257,COUNTIF(Sep!L13:L13,"&gt;=0"),""),"")))</f>
        <v/>
      </c>
      <c r="J2011" s="300"/>
      <c r="K2011" s="300"/>
      <c r="L2011" s="300"/>
      <c r="M2011" s="302"/>
    </row>
    <row r="2012" spans="1:13" ht="9.9499999999999993" hidden="1" customHeight="1" x14ac:dyDescent="0.2">
      <c r="A2012" s="301"/>
      <c r="B2012" s="300"/>
      <c r="C2012" s="305" t="str">
        <f>IF(ISBLANK($J$2257),"",IF(ISBLANK($L$2257),"",IF(Sep!$E14&gt;=$J$2257,IF(Sep!$E14&lt;=$L$2257,IF(ISBLANK(Sep!G14),"",Sep!G14),""),"")))</f>
        <v/>
      </c>
      <c r="D2012" s="305" t="str">
        <f>IF(ISBLANK($J$2257),"",IF(ISBLANK($L$2257),"",IF(Sep!$E14&gt;=$J$2257,IF(Sep!$E14&lt;=$L$2257,IF(ISBLANK(Sep!I14),"",Sep!I14),""),"")))</f>
        <v/>
      </c>
      <c r="E2012" s="305" t="str">
        <f>IF(ISBLANK($J$2257),"",IF(ISBLANK($L$2257),"",IF(Sep!$E14&gt;=$J$2257,IF(Sep!$E14&lt;=$L$2257,IF(ISBLANK(Sep!R14),"",Sep!R14),""),"")))</f>
        <v/>
      </c>
      <c r="F2012" s="307" t="str">
        <f>IF(ISBLANK($J$2257),"",IF(ISBLANK($L$2257),"",IF(Sep!$E14&gt;=$J$2257,IF(Sep!$E14&lt;=$L$2257,IF(ISBLANK(Sep!S14),"",Sep!S14),""),"")))</f>
        <v/>
      </c>
      <c r="G2012" s="308" t="str">
        <f t="shared" si="128"/>
        <v/>
      </c>
      <c r="H2012" s="309" t="str">
        <f t="shared" si="129"/>
        <v/>
      </c>
      <c r="I2012" s="310" t="str">
        <f>IF(ISBLANK($J$2257),"",IF(ISBLANK($L$2257),"",IF(Sep!$E14&gt;=$J$2257,IF(Sep!$E14&lt;=$L$2257,COUNTIF(Sep!L14:L14,"&gt;=0"),""),"")))</f>
        <v/>
      </c>
      <c r="J2012" s="300"/>
      <c r="K2012" s="300"/>
      <c r="L2012" s="300"/>
      <c r="M2012" s="302"/>
    </row>
    <row r="2013" spans="1:13" ht="9.9499999999999993" hidden="1" customHeight="1" x14ac:dyDescent="0.2">
      <c r="A2013" s="301"/>
      <c r="B2013" s="300"/>
      <c r="C2013" s="305" t="str">
        <f>IF(ISBLANK($J$2257),"",IF(ISBLANK($L$2257),"",IF(Sep!$E15&gt;=$J$2257,IF(Sep!$E15&lt;=$L$2257,IF(ISBLANK(Sep!G15),"",Sep!G15),""),"")))</f>
        <v/>
      </c>
      <c r="D2013" s="305" t="str">
        <f>IF(ISBLANK($J$2257),"",IF(ISBLANK($L$2257),"",IF(Sep!$E15&gt;=$J$2257,IF(Sep!$E15&lt;=$L$2257,IF(ISBLANK(Sep!I15),"",Sep!I15),""),"")))</f>
        <v/>
      </c>
      <c r="E2013" s="305" t="str">
        <f>IF(ISBLANK($J$2257),"",IF(ISBLANK($L$2257),"",IF(Sep!$E15&gt;=$J$2257,IF(Sep!$E15&lt;=$L$2257,IF(ISBLANK(Sep!R15),"",Sep!R15),""),"")))</f>
        <v/>
      </c>
      <c r="F2013" s="307" t="str">
        <f>IF(ISBLANK($J$2257),"",IF(ISBLANK($L$2257),"",IF(Sep!$E15&gt;=$J$2257,IF(Sep!$E15&lt;=$L$2257,IF(ISBLANK(Sep!S15),"",Sep!S15),""),"")))</f>
        <v/>
      </c>
      <c r="G2013" s="308" t="str">
        <f t="shared" si="128"/>
        <v/>
      </c>
      <c r="H2013" s="309" t="str">
        <f t="shared" si="129"/>
        <v/>
      </c>
      <c r="I2013" s="310" t="str">
        <f>IF(ISBLANK($J$2257),"",IF(ISBLANK($L$2257),"",IF(Sep!$E15&gt;=$J$2257,IF(Sep!$E15&lt;=$L$2257,COUNTIF(Sep!L15:L15,"&gt;=0"),""),"")))</f>
        <v/>
      </c>
      <c r="J2013" s="300"/>
      <c r="K2013" s="300"/>
      <c r="L2013" s="300"/>
      <c r="M2013" s="302"/>
    </row>
    <row r="2014" spans="1:13" ht="9.9499999999999993" hidden="1" customHeight="1" x14ac:dyDescent="0.2">
      <c r="A2014" s="301"/>
      <c r="B2014" s="300"/>
      <c r="C2014" s="305" t="str">
        <f>IF(ISBLANK($J$2257),"",IF(ISBLANK($L$2257),"",IF(Sep!$E16&gt;=$J$2257,IF(Sep!$E16&lt;=$L$2257,IF(ISBLANK(Sep!G16),"",Sep!G16),""),"")))</f>
        <v/>
      </c>
      <c r="D2014" s="305" t="str">
        <f>IF(ISBLANK($J$2257),"",IF(ISBLANK($L$2257),"",IF(Sep!$E16&gt;=$J$2257,IF(Sep!$E16&lt;=$L$2257,IF(ISBLANK(Sep!I16),"",Sep!I16),""),"")))</f>
        <v/>
      </c>
      <c r="E2014" s="305" t="str">
        <f>IF(ISBLANK($J$2257),"",IF(ISBLANK($L$2257),"",IF(Sep!$E16&gt;=$J$2257,IF(Sep!$E16&lt;=$L$2257,IF(ISBLANK(Sep!R16),"",Sep!R16),""),"")))</f>
        <v/>
      </c>
      <c r="F2014" s="307" t="str">
        <f>IF(ISBLANK($J$2257),"",IF(ISBLANK($L$2257),"",IF(Sep!$E16&gt;=$J$2257,IF(Sep!$E16&lt;=$L$2257,IF(ISBLANK(Sep!S16),"",Sep!S16),""),"")))</f>
        <v/>
      </c>
      <c r="G2014" s="308" t="str">
        <f t="shared" si="128"/>
        <v/>
      </c>
      <c r="H2014" s="309" t="str">
        <f t="shared" si="129"/>
        <v/>
      </c>
      <c r="I2014" s="310" t="str">
        <f>IF(ISBLANK($J$2257),"",IF(ISBLANK($L$2257),"",IF(Sep!$E16&gt;=$J$2257,IF(Sep!$E16&lt;=$L$2257,COUNTIF(Sep!L16:L16,"&gt;=0"),""),"")))</f>
        <v/>
      </c>
      <c r="J2014" s="300"/>
      <c r="K2014" s="300"/>
      <c r="L2014" s="300"/>
      <c r="M2014" s="302"/>
    </row>
    <row r="2015" spans="1:13" ht="9.9499999999999993" hidden="1" customHeight="1" x14ac:dyDescent="0.2">
      <c r="A2015" s="301"/>
      <c r="B2015" s="300"/>
      <c r="C2015" s="305" t="str">
        <f>IF(ISBLANK($J$2257),"",IF(ISBLANK($L$2257),"",IF(Sep!$E17&gt;=$J$2257,IF(Sep!$E17&lt;=$L$2257,IF(ISBLANK(Sep!G17),"",Sep!G17),""),"")))</f>
        <v/>
      </c>
      <c r="D2015" s="305" t="str">
        <f>IF(ISBLANK($J$2257),"",IF(ISBLANK($L$2257),"",IF(Sep!$E17&gt;=$J$2257,IF(Sep!$E17&lt;=$L$2257,IF(ISBLANK(Sep!I17),"",Sep!I17),""),"")))</f>
        <v/>
      </c>
      <c r="E2015" s="305" t="str">
        <f>IF(ISBLANK($J$2257),"",IF(ISBLANK($L$2257),"",IF(Sep!$E17&gt;=$J$2257,IF(Sep!$E17&lt;=$L$2257,IF(ISBLANK(Sep!R17),"",Sep!R17),""),"")))</f>
        <v/>
      </c>
      <c r="F2015" s="307" t="str">
        <f>IF(ISBLANK($J$2257),"",IF(ISBLANK($L$2257),"",IF(Sep!$E17&gt;=$J$2257,IF(Sep!$E17&lt;=$L$2257,IF(ISBLANK(Sep!S17),"",Sep!S17),""),"")))</f>
        <v/>
      </c>
      <c r="G2015" s="308" t="str">
        <f t="shared" si="128"/>
        <v/>
      </c>
      <c r="H2015" s="309" t="str">
        <f t="shared" si="129"/>
        <v/>
      </c>
      <c r="I2015" s="310" t="str">
        <f>IF(ISBLANK($J$2257),"",IF(ISBLANK($L$2257),"",IF(Sep!$E17&gt;=$J$2257,IF(Sep!$E17&lt;=$L$2257,COUNTIF(Sep!L17:L17,"&gt;=0"),""),"")))</f>
        <v/>
      </c>
      <c r="J2015" s="300"/>
      <c r="K2015" s="300"/>
      <c r="L2015" s="300"/>
      <c r="M2015" s="302"/>
    </row>
    <row r="2016" spans="1:13" ht="9.9499999999999993" hidden="1" customHeight="1" x14ac:dyDescent="0.2">
      <c r="A2016" s="301"/>
      <c r="B2016" s="300"/>
      <c r="C2016" s="305" t="str">
        <f>IF(ISBLANK($J$2257),"",IF(ISBLANK($L$2257),"",IF(Sep!$E18&gt;=$J$2257,IF(Sep!$E18&lt;=$L$2257,IF(ISBLANK(Sep!G18),"",Sep!G18),""),"")))</f>
        <v/>
      </c>
      <c r="D2016" s="305" t="str">
        <f>IF(ISBLANK($J$2257),"",IF(ISBLANK($L$2257),"",IF(Sep!$E18&gt;=$J$2257,IF(Sep!$E18&lt;=$L$2257,IF(ISBLANK(Sep!I18),"",Sep!I18),""),"")))</f>
        <v/>
      </c>
      <c r="E2016" s="305" t="str">
        <f>IF(ISBLANK($J$2257),"",IF(ISBLANK($L$2257),"",IF(Sep!$E18&gt;=$J$2257,IF(Sep!$E18&lt;=$L$2257,IF(ISBLANK(Sep!R18),"",Sep!R18),""),"")))</f>
        <v/>
      </c>
      <c r="F2016" s="307" t="str">
        <f>IF(ISBLANK($J$2257),"",IF(ISBLANK($L$2257),"",IF(Sep!$E18&gt;=$J$2257,IF(Sep!$E18&lt;=$L$2257,IF(ISBLANK(Sep!S18),"",Sep!S18),""),"")))</f>
        <v/>
      </c>
      <c r="G2016" s="308" t="str">
        <f t="shared" si="128"/>
        <v/>
      </c>
      <c r="H2016" s="309" t="str">
        <f t="shared" si="129"/>
        <v/>
      </c>
      <c r="I2016" s="310" t="str">
        <f>IF(ISBLANK($J$2257),"",IF(ISBLANK($L$2257),"",IF(Sep!$E18&gt;=$J$2257,IF(Sep!$E18&lt;=$L$2257,COUNTIF(Sep!L18:L18,"&gt;=0"),""),"")))</f>
        <v/>
      </c>
      <c r="J2016" s="300"/>
      <c r="K2016" s="300"/>
      <c r="L2016" s="300"/>
      <c r="M2016" s="302"/>
    </row>
    <row r="2017" spans="1:13" ht="9.9499999999999993" hidden="1" customHeight="1" x14ac:dyDescent="0.2">
      <c r="A2017" s="301"/>
      <c r="B2017" s="300"/>
      <c r="C2017" s="305" t="str">
        <f>IF(ISBLANK($J$2257),"",IF(ISBLANK($L$2257),"",IF(Sep!$E19&gt;=$J$2257,IF(Sep!$E19&lt;=$L$2257,IF(ISBLANK(Sep!G19),"",Sep!G19),""),"")))</f>
        <v/>
      </c>
      <c r="D2017" s="305" t="str">
        <f>IF(ISBLANK($J$2257),"",IF(ISBLANK($L$2257),"",IF(Sep!$E19&gt;=$J$2257,IF(Sep!$E19&lt;=$L$2257,IF(ISBLANK(Sep!I19),"",Sep!I19),""),"")))</f>
        <v/>
      </c>
      <c r="E2017" s="305" t="str">
        <f>IF(ISBLANK($J$2257),"",IF(ISBLANK($L$2257),"",IF(Sep!$E19&gt;=$J$2257,IF(Sep!$E19&lt;=$L$2257,IF(ISBLANK(Sep!R19),"",Sep!R19),""),"")))</f>
        <v/>
      </c>
      <c r="F2017" s="307" t="str">
        <f>IF(ISBLANK($J$2257),"",IF(ISBLANK($L$2257),"",IF(Sep!$E19&gt;=$J$2257,IF(Sep!$E19&lt;=$L$2257,IF(ISBLANK(Sep!S19),"",Sep!S19),""),"")))</f>
        <v/>
      </c>
      <c r="G2017" s="308" t="str">
        <f t="shared" si="128"/>
        <v/>
      </c>
      <c r="H2017" s="309" t="str">
        <f t="shared" si="129"/>
        <v/>
      </c>
      <c r="I2017" s="310" t="str">
        <f>IF(ISBLANK($J$2257),"",IF(ISBLANK($L$2257),"",IF(Sep!$E19&gt;=$J$2257,IF(Sep!$E19&lt;=$L$2257,COUNTIF(Sep!L19:L19,"&gt;=0"),""),"")))</f>
        <v/>
      </c>
      <c r="J2017" s="300"/>
      <c r="K2017" s="300"/>
      <c r="L2017" s="300"/>
      <c r="M2017" s="302"/>
    </row>
    <row r="2018" spans="1:13" ht="9.9499999999999993" hidden="1" customHeight="1" x14ac:dyDescent="0.2">
      <c r="A2018" s="301"/>
      <c r="B2018" s="300"/>
      <c r="C2018" s="305" t="str">
        <f>IF(ISBLANK($J$2257),"",IF(ISBLANK($L$2257),"",IF(Sep!$E20&gt;=$J$2257,IF(Sep!$E20&lt;=$L$2257,IF(ISBLANK(Sep!G20),"",Sep!G20),""),"")))</f>
        <v/>
      </c>
      <c r="D2018" s="305" t="str">
        <f>IF(ISBLANK($J$2257),"",IF(ISBLANK($L$2257),"",IF(Sep!$E20&gt;=$J$2257,IF(Sep!$E20&lt;=$L$2257,IF(ISBLANK(Sep!I20),"",Sep!I20),""),"")))</f>
        <v/>
      </c>
      <c r="E2018" s="305" t="str">
        <f>IF(ISBLANK($J$2257),"",IF(ISBLANK($L$2257),"",IF(Sep!$E20&gt;=$J$2257,IF(Sep!$E20&lt;=$L$2257,IF(ISBLANK(Sep!R20),"",Sep!R20),""),"")))</f>
        <v/>
      </c>
      <c r="F2018" s="307" t="str">
        <f>IF(ISBLANK($J$2257),"",IF(ISBLANK($L$2257),"",IF(Sep!$E20&gt;=$J$2257,IF(Sep!$E20&lt;=$L$2257,IF(ISBLANK(Sep!S20),"",Sep!S20),""),"")))</f>
        <v/>
      </c>
      <c r="G2018" s="308" t="str">
        <f t="shared" si="128"/>
        <v/>
      </c>
      <c r="H2018" s="309" t="str">
        <f t="shared" si="129"/>
        <v/>
      </c>
      <c r="I2018" s="310" t="str">
        <f>IF(ISBLANK($J$2257),"",IF(ISBLANK($L$2257),"",IF(Sep!$E20&gt;=$J$2257,IF(Sep!$E20&lt;=$L$2257,COUNTIF(Sep!L20:L20,"&gt;=0"),""),"")))</f>
        <v/>
      </c>
      <c r="J2018" s="300"/>
      <c r="K2018" s="300"/>
      <c r="L2018" s="300"/>
      <c r="M2018" s="302"/>
    </row>
    <row r="2019" spans="1:13" ht="9.9499999999999993" hidden="1" customHeight="1" x14ac:dyDescent="0.2">
      <c r="A2019" s="301"/>
      <c r="B2019" s="300"/>
      <c r="C2019" s="305" t="str">
        <f>IF(ISBLANK($J$2257),"",IF(ISBLANK($L$2257),"",IF(Sep!$E21&gt;=$J$2257,IF(Sep!$E21&lt;=$L$2257,IF(ISBLANK(Sep!G21),"",Sep!G21),""),"")))</f>
        <v/>
      </c>
      <c r="D2019" s="305" t="str">
        <f>IF(ISBLANK($J$2257),"",IF(ISBLANK($L$2257),"",IF(Sep!$E21&gt;=$J$2257,IF(Sep!$E21&lt;=$L$2257,IF(ISBLANK(Sep!I21),"",Sep!I21),""),"")))</f>
        <v/>
      </c>
      <c r="E2019" s="305" t="str">
        <f>IF(ISBLANK($J$2257),"",IF(ISBLANK($L$2257),"",IF(Sep!$E21&gt;=$J$2257,IF(Sep!$E21&lt;=$L$2257,IF(ISBLANK(Sep!R21),"",Sep!R21),""),"")))</f>
        <v/>
      </c>
      <c r="F2019" s="307" t="str">
        <f>IF(ISBLANK($J$2257),"",IF(ISBLANK($L$2257),"",IF(Sep!$E21&gt;=$J$2257,IF(Sep!$E21&lt;=$L$2257,IF(ISBLANK(Sep!S21),"",Sep!S21),""),"")))</f>
        <v/>
      </c>
      <c r="G2019" s="308" t="str">
        <f t="shared" si="128"/>
        <v/>
      </c>
      <c r="H2019" s="309" t="str">
        <f t="shared" si="129"/>
        <v/>
      </c>
      <c r="I2019" s="310" t="str">
        <f>IF(ISBLANK($J$2257),"",IF(ISBLANK($L$2257),"",IF(Sep!$E21&gt;=$J$2257,IF(Sep!$E21&lt;=$L$2257,COUNTIF(Sep!L21:L21,"&gt;=0"),""),"")))</f>
        <v/>
      </c>
      <c r="J2019" s="300"/>
      <c r="K2019" s="300"/>
      <c r="L2019" s="300"/>
      <c r="M2019" s="302"/>
    </row>
    <row r="2020" spans="1:13" ht="9.9499999999999993" hidden="1" customHeight="1" x14ac:dyDescent="0.2">
      <c r="A2020" s="301"/>
      <c r="B2020" s="300"/>
      <c r="C2020" s="305" t="str">
        <f>IF(ISBLANK($J$2257),"",IF(ISBLANK($L$2257),"",IF(Sep!$E22&gt;=$J$2257,IF(Sep!$E22&lt;=$L$2257,IF(ISBLANK(Sep!G22),"",Sep!G22),""),"")))</f>
        <v/>
      </c>
      <c r="D2020" s="305" t="str">
        <f>IF(ISBLANK($J$2257),"",IF(ISBLANK($L$2257),"",IF(Sep!$E22&gt;=$J$2257,IF(Sep!$E22&lt;=$L$2257,IF(ISBLANK(Sep!I22),"",Sep!I22),""),"")))</f>
        <v/>
      </c>
      <c r="E2020" s="305" t="str">
        <f>IF(ISBLANK($J$2257),"",IF(ISBLANK($L$2257),"",IF(Sep!$E22&gt;=$J$2257,IF(Sep!$E22&lt;=$L$2257,IF(ISBLANK(Sep!R22),"",Sep!R22),""),"")))</f>
        <v/>
      </c>
      <c r="F2020" s="307" t="str">
        <f>IF(ISBLANK($J$2257),"",IF(ISBLANK($L$2257),"",IF(Sep!$E22&gt;=$J$2257,IF(Sep!$E22&lt;=$L$2257,IF(ISBLANK(Sep!S22),"",Sep!S22),""),"")))</f>
        <v/>
      </c>
      <c r="G2020" s="308" t="str">
        <f t="shared" si="128"/>
        <v/>
      </c>
      <c r="H2020" s="309" t="str">
        <f t="shared" si="129"/>
        <v/>
      </c>
      <c r="I2020" s="310" t="str">
        <f>IF(ISBLANK($J$2257),"",IF(ISBLANK($L$2257),"",IF(Sep!$E22&gt;=$J$2257,IF(Sep!$E22&lt;=$L$2257,COUNTIF(Sep!L22:L22,"&gt;=0"),""),"")))</f>
        <v/>
      </c>
      <c r="J2020" s="300"/>
      <c r="K2020" s="300"/>
      <c r="L2020" s="300"/>
      <c r="M2020" s="302"/>
    </row>
    <row r="2021" spans="1:13" ht="9.9499999999999993" hidden="1" customHeight="1" x14ac:dyDescent="0.2">
      <c r="A2021" s="301"/>
      <c r="B2021" s="300"/>
      <c r="C2021" s="305" t="str">
        <f>IF(ISBLANK($J$2257),"",IF(ISBLANK($L$2257),"",IF(Sep!$E23&gt;=$J$2257,IF(Sep!$E23&lt;=$L$2257,IF(ISBLANK(Sep!G23),"",Sep!G23),""),"")))</f>
        <v/>
      </c>
      <c r="D2021" s="305" t="str">
        <f>IF(ISBLANK($J$2257),"",IF(ISBLANK($L$2257),"",IF(Sep!$E23&gt;=$J$2257,IF(Sep!$E23&lt;=$L$2257,IF(ISBLANK(Sep!I23),"",Sep!I23),""),"")))</f>
        <v/>
      </c>
      <c r="E2021" s="305" t="str">
        <f>IF(ISBLANK($J$2257),"",IF(ISBLANK($L$2257),"",IF(Sep!$E23&gt;=$J$2257,IF(Sep!$E23&lt;=$L$2257,IF(ISBLANK(Sep!R23),"",Sep!R23),""),"")))</f>
        <v/>
      </c>
      <c r="F2021" s="307" t="str">
        <f>IF(ISBLANK($J$2257),"",IF(ISBLANK($L$2257),"",IF(Sep!$E23&gt;=$J$2257,IF(Sep!$E23&lt;=$L$2257,IF(ISBLANK(Sep!S23),"",Sep!S23),""),"")))</f>
        <v/>
      </c>
      <c r="G2021" s="308" t="str">
        <f t="shared" si="128"/>
        <v/>
      </c>
      <c r="H2021" s="309" t="str">
        <f t="shared" si="129"/>
        <v/>
      </c>
      <c r="I2021" s="310" t="str">
        <f>IF(ISBLANK($J$2257),"",IF(ISBLANK($L$2257),"",IF(Sep!$E23&gt;=$J$2257,IF(Sep!$E23&lt;=$L$2257,COUNTIF(Sep!L23:L23,"&gt;=0"),""),"")))</f>
        <v/>
      </c>
      <c r="J2021" s="300"/>
      <c r="K2021" s="300"/>
      <c r="L2021" s="300"/>
      <c r="M2021" s="302"/>
    </row>
    <row r="2022" spans="1:13" ht="9.9499999999999993" hidden="1" customHeight="1" x14ac:dyDescent="0.2">
      <c r="A2022" s="301"/>
      <c r="B2022" s="300"/>
      <c r="C2022" s="305" t="str">
        <f>IF(ISBLANK($J$2257),"",IF(ISBLANK($L$2257),"",IF(Sep!$E24&gt;=$J$2257,IF(Sep!$E24&lt;=$L$2257,IF(ISBLANK(Sep!G24),"",Sep!G24),""),"")))</f>
        <v/>
      </c>
      <c r="D2022" s="305" t="str">
        <f>IF(ISBLANK($J$2257),"",IF(ISBLANK($L$2257),"",IF(Sep!$E24&gt;=$J$2257,IF(Sep!$E24&lt;=$L$2257,IF(ISBLANK(Sep!I24),"",Sep!I24),""),"")))</f>
        <v/>
      </c>
      <c r="E2022" s="305" t="str">
        <f>IF(ISBLANK($J$2257),"",IF(ISBLANK($L$2257),"",IF(Sep!$E24&gt;=$J$2257,IF(Sep!$E24&lt;=$L$2257,IF(ISBLANK(Sep!R24),"",Sep!R24),""),"")))</f>
        <v/>
      </c>
      <c r="F2022" s="307" t="str">
        <f>IF(ISBLANK($J$2257),"",IF(ISBLANK($L$2257),"",IF(Sep!$E24&gt;=$J$2257,IF(Sep!$E24&lt;=$L$2257,IF(ISBLANK(Sep!S24),"",Sep!S24),""),"")))</f>
        <v/>
      </c>
      <c r="G2022" s="308" t="str">
        <f t="shared" si="128"/>
        <v/>
      </c>
      <c r="H2022" s="309" t="str">
        <f t="shared" si="129"/>
        <v/>
      </c>
      <c r="I2022" s="310" t="str">
        <f>IF(ISBLANK($J$2257),"",IF(ISBLANK($L$2257),"",IF(Sep!$E24&gt;=$J$2257,IF(Sep!$E24&lt;=$L$2257,COUNTIF(Sep!L24:L24,"&gt;=0"),""),"")))</f>
        <v/>
      </c>
      <c r="J2022" s="300"/>
      <c r="K2022" s="300"/>
      <c r="L2022" s="300"/>
      <c r="M2022" s="302"/>
    </row>
    <row r="2023" spans="1:13" ht="9.9499999999999993" hidden="1" customHeight="1" x14ac:dyDescent="0.2">
      <c r="A2023" s="301"/>
      <c r="B2023" s="300"/>
      <c r="C2023" s="305" t="str">
        <f>IF(ISBLANK($J$2257),"",IF(ISBLANK($L$2257),"",IF(Sep!$E25&gt;=$J$2257,IF(Sep!$E25&lt;=$L$2257,IF(ISBLANK(Sep!G25),"",Sep!G25),""),"")))</f>
        <v/>
      </c>
      <c r="D2023" s="305" t="str">
        <f>IF(ISBLANK($J$2257),"",IF(ISBLANK($L$2257),"",IF(Sep!$E25&gt;=$J$2257,IF(Sep!$E25&lt;=$L$2257,IF(ISBLANK(Sep!I25),"",Sep!I25),""),"")))</f>
        <v/>
      </c>
      <c r="E2023" s="305" t="str">
        <f>IF(ISBLANK($J$2257),"",IF(ISBLANK($L$2257),"",IF(Sep!$E25&gt;=$J$2257,IF(Sep!$E25&lt;=$L$2257,IF(ISBLANK(Sep!R25),"",Sep!R25),""),"")))</f>
        <v/>
      </c>
      <c r="F2023" s="307" t="str">
        <f>IF(ISBLANK($J$2257),"",IF(ISBLANK($L$2257),"",IF(Sep!$E25&gt;=$J$2257,IF(Sep!$E25&lt;=$L$2257,IF(ISBLANK(Sep!S25),"",Sep!S25),""),"")))</f>
        <v/>
      </c>
      <c r="G2023" s="308" t="str">
        <f t="shared" si="128"/>
        <v/>
      </c>
      <c r="H2023" s="309" t="str">
        <f t="shared" si="129"/>
        <v/>
      </c>
      <c r="I2023" s="310" t="str">
        <f>IF(ISBLANK($J$2257),"",IF(ISBLANK($L$2257),"",IF(Sep!$E25&gt;=$J$2257,IF(Sep!$E25&lt;=$L$2257,COUNTIF(Sep!L25:L25,"&gt;=0"),""),"")))</f>
        <v/>
      </c>
      <c r="J2023" s="300"/>
      <c r="K2023" s="300"/>
      <c r="L2023" s="300"/>
      <c r="M2023" s="302"/>
    </row>
    <row r="2024" spans="1:13" ht="9.9499999999999993" hidden="1" customHeight="1" x14ac:dyDescent="0.2">
      <c r="A2024" s="301"/>
      <c r="B2024" s="300"/>
      <c r="C2024" s="305" t="str">
        <f>IF(ISBLANK($J$2257),"",IF(ISBLANK($L$2257),"",IF(Sep!$E26&gt;=$J$2257,IF(Sep!$E26&lt;=$L$2257,IF(ISBLANK(Sep!G26),"",Sep!G26),""),"")))</f>
        <v/>
      </c>
      <c r="D2024" s="305" t="str">
        <f>IF(ISBLANK($J$2257),"",IF(ISBLANK($L$2257),"",IF(Sep!$E26&gt;=$J$2257,IF(Sep!$E26&lt;=$L$2257,IF(ISBLANK(Sep!I26),"",Sep!I26),""),"")))</f>
        <v/>
      </c>
      <c r="E2024" s="305" t="str">
        <f>IF(ISBLANK($J$2257),"",IF(ISBLANK($L$2257),"",IF(Sep!$E26&gt;=$J$2257,IF(Sep!$E26&lt;=$L$2257,IF(ISBLANK(Sep!R26),"",Sep!R26),""),"")))</f>
        <v/>
      </c>
      <c r="F2024" s="307" t="str">
        <f>IF(ISBLANK($J$2257),"",IF(ISBLANK($L$2257),"",IF(Sep!$E26&gt;=$J$2257,IF(Sep!$E26&lt;=$L$2257,IF(ISBLANK(Sep!S26),"",Sep!S26),""),"")))</f>
        <v/>
      </c>
      <c r="G2024" s="308" t="str">
        <f t="shared" si="128"/>
        <v/>
      </c>
      <c r="H2024" s="309" t="str">
        <f t="shared" si="129"/>
        <v/>
      </c>
      <c r="I2024" s="310" t="str">
        <f>IF(ISBLANK($J$2257),"",IF(ISBLANK($L$2257),"",IF(Sep!$E26&gt;=$J$2257,IF(Sep!$E26&lt;=$L$2257,COUNTIF(Sep!L26:L26,"&gt;=0"),""),"")))</f>
        <v/>
      </c>
      <c r="J2024" s="300"/>
      <c r="K2024" s="300"/>
      <c r="L2024" s="300"/>
      <c r="M2024" s="302"/>
    </row>
    <row r="2025" spans="1:13" ht="9.9499999999999993" hidden="1" customHeight="1" x14ac:dyDescent="0.2">
      <c r="A2025" s="301"/>
      <c r="B2025" s="300"/>
      <c r="C2025" s="305" t="str">
        <f>IF(ISBLANK($J$2257),"",IF(ISBLANK($L$2257),"",IF(Sep!$E27&gt;=$J$2257,IF(Sep!$E27&lt;=$L$2257,IF(ISBLANK(Sep!G27),"",Sep!G27),""),"")))</f>
        <v/>
      </c>
      <c r="D2025" s="305" t="str">
        <f>IF(ISBLANK($J$2257),"",IF(ISBLANK($L$2257),"",IF(Sep!$E27&gt;=$J$2257,IF(Sep!$E27&lt;=$L$2257,IF(ISBLANK(Sep!I27),"",Sep!I27),""),"")))</f>
        <v/>
      </c>
      <c r="E2025" s="305" t="str">
        <f>IF(ISBLANK($J$2257),"",IF(ISBLANK($L$2257),"",IF(Sep!$E27&gt;=$J$2257,IF(Sep!$E27&lt;=$L$2257,IF(ISBLANK(Sep!R27),"",Sep!R27),""),"")))</f>
        <v/>
      </c>
      <c r="F2025" s="307" t="str">
        <f>IF(ISBLANK($J$2257),"",IF(ISBLANK($L$2257),"",IF(Sep!$E27&gt;=$J$2257,IF(Sep!$E27&lt;=$L$2257,IF(ISBLANK(Sep!S27),"",Sep!S27),""),"")))</f>
        <v/>
      </c>
      <c r="G2025" s="308" t="str">
        <f t="shared" si="128"/>
        <v/>
      </c>
      <c r="H2025" s="309" t="str">
        <f t="shared" si="129"/>
        <v/>
      </c>
      <c r="I2025" s="310" t="str">
        <f>IF(ISBLANK($J$2257),"",IF(ISBLANK($L$2257),"",IF(Sep!$E27&gt;=$J$2257,IF(Sep!$E27&lt;=$L$2257,COUNTIF(Sep!L27:L27,"&gt;=0"),""),"")))</f>
        <v/>
      </c>
      <c r="J2025" s="300"/>
      <c r="K2025" s="300"/>
      <c r="L2025" s="300"/>
      <c r="M2025" s="302"/>
    </row>
    <row r="2026" spans="1:13" ht="9.9499999999999993" hidden="1" customHeight="1" x14ac:dyDescent="0.2">
      <c r="A2026" s="301"/>
      <c r="B2026" s="300"/>
      <c r="C2026" s="305" t="str">
        <f>IF(ISBLANK($J$2257),"",IF(ISBLANK($L$2257),"",IF(Sep!$E28&gt;=$J$2257,IF(Sep!$E28&lt;=$L$2257,IF(ISBLANK(Sep!G28),"",Sep!G28),""),"")))</f>
        <v/>
      </c>
      <c r="D2026" s="305" t="str">
        <f>IF(ISBLANK($J$2257),"",IF(ISBLANK($L$2257),"",IF(Sep!$E28&gt;=$J$2257,IF(Sep!$E28&lt;=$L$2257,IF(ISBLANK(Sep!I28),"",Sep!I28),""),"")))</f>
        <v/>
      </c>
      <c r="E2026" s="305" t="str">
        <f>IF(ISBLANK($J$2257),"",IF(ISBLANK($L$2257),"",IF(Sep!$E28&gt;=$J$2257,IF(Sep!$E28&lt;=$L$2257,IF(ISBLANK(Sep!R28),"",Sep!R28),""),"")))</f>
        <v/>
      </c>
      <c r="F2026" s="307" t="str">
        <f>IF(ISBLANK($J$2257),"",IF(ISBLANK($L$2257),"",IF(Sep!$E28&gt;=$J$2257,IF(Sep!$E28&lt;=$L$2257,IF(ISBLANK(Sep!S28),"",Sep!S28),""),"")))</f>
        <v/>
      </c>
      <c r="G2026" s="308" t="str">
        <f t="shared" si="128"/>
        <v/>
      </c>
      <c r="H2026" s="309" t="str">
        <f t="shared" si="129"/>
        <v/>
      </c>
      <c r="I2026" s="310" t="str">
        <f>IF(ISBLANK($J$2257),"",IF(ISBLANK($L$2257),"",IF(Sep!$E28&gt;=$J$2257,IF(Sep!$E28&lt;=$L$2257,COUNTIF(Sep!L28:L28,"&gt;=0"),""),"")))</f>
        <v/>
      </c>
      <c r="J2026" s="300"/>
      <c r="K2026" s="300"/>
      <c r="L2026" s="300"/>
      <c r="M2026" s="302"/>
    </row>
    <row r="2027" spans="1:13" ht="9.9499999999999993" hidden="1" customHeight="1" x14ac:dyDescent="0.2">
      <c r="A2027" s="301"/>
      <c r="B2027" s="300"/>
      <c r="C2027" s="305" t="str">
        <f>IF(ISBLANK($J$2257),"",IF(ISBLANK($L$2257),"",IF(Sep!$E29&gt;=$J$2257,IF(Sep!$E29&lt;=$L$2257,IF(ISBLANK(Sep!G29),"",Sep!G29),""),"")))</f>
        <v/>
      </c>
      <c r="D2027" s="305" t="str">
        <f>IF(ISBLANK($J$2257),"",IF(ISBLANK($L$2257),"",IF(Sep!$E29&gt;=$J$2257,IF(Sep!$E29&lt;=$L$2257,IF(ISBLANK(Sep!I29),"",Sep!I29),""),"")))</f>
        <v/>
      </c>
      <c r="E2027" s="305" t="str">
        <f>IF(ISBLANK($J$2257),"",IF(ISBLANK($L$2257),"",IF(Sep!$E29&gt;=$J$2257,IF(Sep!$E29&lt;=$L$2257,IF(ISBLANK(Sep!R29),"",Sep!R29),""),"")))</f>
        <v/>
      </c>
      <c r="F2027" s="307" t="str">
        <f>IF(ISBLANK($J$2257),"",IF(ISBLANK($L$2257),"",IF(Sep!$E29&gt;=$J$2257,IF(Sep!$E29&lt;=$L$2257,IF(ISBLANK(Sep!S29),"",Sep!S29),""),"")))</f>
        <v/>
      </c>
      <c r="G2027" s="308" t="str">
        <f t="shared" si="128"/>
        <v/>
      </c>
      <c r="H2027" s="309" t="str">
        <f t="shared" si="129"/>
        <v/>
      </c>
      <c r="I2027" s="310" t="str">
        <f>IF(ISBLANK($J$2257),"",IF(ISBLANK($L$2257),"",IF(Sep!$E29&gt;=$J$2257,IF(Sep!$E29&lt;=$L$2257,COUNTIF(Sep!L29:L29,"&gt;=0"),""),"")))</f>
        <v/>
      </c>
      <c r="J2027" s="300"/>
      <c r="K2027" s="300"/>
      <c r="L2027" s="300"/>
      <c r="M2027" s="302"/>
    </row>
    <row r="2028" spans="1:13" ht="9.9499999999999993" hidden="1" customHeight="1" x14ac:dyDescent="0.2">
      <c r="A2028" s="301"/>
      <c r="B2028" s="300"/>
      <c r="C2028" s="305" t="str">
        <f>IF(ISBLANK($J$2257),"",IF(ISBLANK($L$2257),"",IF(Sep!$E30&gt;=$J$2257,IF(Sep!$E30&lt;=$L$2257,IF(ISBLANK(Sep!G30),"",Sep!G30),""),"")))</f>
        <v/>
      </c>
      <c r="D2028" s="305" t="str">
        <f>IF(ISBLANK($J$2257),"",IF(ISBLANK($L$2257),"",IF(Sep!$E30&gt;=$J$2257,IF(Sep!$E30&lt;=$L$2257,IF(ISBLANK(Sep!I30),"",Sep!I30),""),"")))</f>
        <v/>
      </c>
      <c r="E2028" s="305" t="str">
        <f>IF(ISBLANK($J$2257),"",IF(ISBLANK($L$2257),"",IF(Sep!$E30&gt;=$J$2257,IF(Sep!$E30&lt;=$L$2257,IF(ISBLANK(Sep!R30),"",Sep!R30),""),"")))</f>
        <v/>
      </c>
      <c r="F2028" s="307" t="str">
        <f>IF(ISBLANK($J$2257),"",IF(ISBLANK($L$2257),"",IF(Sep!$E30&gt;=$J$2257,IF(Sep!$E30&lt;=$L$2257,IF(ISBLANK(Sep!S30),"",Sep!S30),""),"")))</f>
        <v/>
      </c>
      <c r="G2028" s="308" t="str">
        <f t="shared" si="128"/>
        <v/>
      </c>
      <c r="H2028" s="309" t="str">
        <f t="shared" si="129"/>
        <v/>
      </c>
      <c r="I2028" s="310" t="str">
        <f>IF(ISBLANK($J$2257),"",IF(ISBLANK($L$2257),"",IF(Sep!$E30&gt;=$J$2257,IF(Sep!$E30&lt;=$L$2257,COUNTIF(Sep!L30:L30,"&gt;=0"),""),"")))</f>
        <v/>
      </c>
      <c r="J2028" s="300"/>
      <c r="K2028" s="300"/>
      <c r="L2028" s="300"/>
      <c r="M2028" s="302"/>
    </row>
    <row r="2029" spans="1:13" ht="9.9499999999999993" hidden="1" customHeight="1" x14ac:dyDescent="0.2">
      <c r="A2029" s="301"/>
      <c r="B2029" s="300"/>
      <c r="C2029" s="305" t="str">
        <f>IF(ISBLANK($J$2257),"",IF(ISBLANK($L$2257),"",IF(Sep!$E31&gt;=$J$2257,IF(Sep!$E31&lt;=$L$2257,IF(ISBLANK(Sep!G31),"",Sep!G31),""),"")))</f>
        <v/>
      </c>
      <c r="D2029" s="305" t="str">
        <f>IF(ISBLANK($J$2257),"",IF(ISBLANK($L$2257),"",IF(Sep!$E31&gt;=$J$2257,IF(Sep!$E31&lt;=$L$2257,IF(ISBLANK(Sep!I31),"",Sep!I31),""),"")))</f>
        <v/>
      </c>
      <c r="E2029" s="305" t="str">
        <f>IF(ISBLANK($J$2257),"",IF(ISBLANK($L$2257),"",IF(Sep!$E31&gt;=$J$2257,IF(Sep!$E31&lt;=$L$2257,IF(ISBLANK(Sep!R31),"",Sep!R31),""),"")))</f>
        <v/>
      </c>
      <c r="F2029" s="307" t="str">
        <f>IF(ISBLANK($J$2257),"",IF(ISBLANK($L$2257),"",IF(Sep!$E31&gt;=$J$2257,IF(Sep!$E31&lt;=$L$2257,IF(ISBLANK(Sep!S31),"",Sep!S31),""),"")))</f>
        <v/>
      </c>
      <c r="G2029" s="308" t="str">
        <f t="shared" si="128"/>
        <v/>
      </c>
      <c r="H2029" s="309" t="str">
        <f t="shared" si="129"/>
        <v/>
      </c>
      <c r="I2029" s="310" t="str">
        <f>IF(ISBLANK($J$2257),"",IF(ISBLANK($L$2257),"",IF(Sep!$E31&gt;=$J$2257,IF(Sep!$E31&lt;=$L$2257,COUNTIF(Sep!L31:L31,"&gt;=0"),""),"")))</f>
        <v/>
      </c>
      <c r="J2029" s="300"/>
      <c r="K2029" s="300"/>
      <c r="L2029" s="300"/>
      <c r="M2029" s="302"/>
    </row>
    <row r="2030" spans="1:13" ht="9.9499999999999993" hidden="1" customHeight="1" x14ac:dyDescent="0.2">
      <c r="A2030" s="301"/>
      <c r="B2030" s="300"/>
      <c r="C2030" s="305" t="str">
        <f>IF(ISBLANK($J$2257),"",IF(ISBLANK($L$2257),"",IF(Sep!$E32&gt;=$J$2257,IF(Sep!$E32&lt;=$L$2257,IF(ISBLANK(Sep!G32),"",Sep!G32),""),"")))</f>
        <v/>
      </c>
      <c r="D2030" s="305" t="str">
        <f>IF(ISBLANK($J$2257),"",IF(ISBLANK($L$2257),"",IF(Sep!$E32&gt;=$J$2257,IF(Sep!$E32&lt;=$L$2257,IF(ISBLANK(Sep!I32),"",Sep!I32),""),"")))</f>
        <v/>
      </c>
      <c r="E2030" s="305" t="str">
        <f>IF(ISBLANK($J$2257),"",IF(ISBLANK($L$2257),"",IF(Sep!$E32&gt;=$J$2257,IF(Sep!$E32&lt;=$L$2257,IF(ISBLANK(Sep!R32),"",Sep!R32),""),"")))</f>
        <v/>
      </c>
      <c r="F2030" s="307" t="str">
        <f>IF(ISBLANK($J$2257),"",IF(ISBLANK($L$2257),"",IF(Sep!$E32&gt;=$J$2257,IF(Sep!$E32&lt;=$L$2257,IF(ISBLANK(Sep!S32),"",Sep!S32),""),"")))</f>
        <v/>
      </c>
      <c r="G2030" s="308" t="str">
        <f t="shared" si="128"/>
        <v/>
      </c>
      <c r="H2030" s="309" t="str">
        <f t="shared" si="129"/>
        <v/>
      </c>
      <c r="I2030" s="310" t="str">
        <f>IF(ISBLANK($J$2257),"",IF(ISBLANK($L$2257),"",IF(Sep!$E32&gt;=$J$2257,IF(Sep!$E32&lt;=$L$2257,COUNTIF(Sep!L32:L32,"&gt;=0"),""),"")))</f>
        <v/>
      </c>
      <c r="J2030" s="300"/>
      <c r="K2030" s="300"/>
      <c r="L2030" s="300"/>
      <c r="M2030" s="302"/>
    </row>
    <row r="2031" spans="1:13" ht="9.9499999999999993" hidden="1" customHeight="1" x14ac:dyDescent="0.2">
      <c r="A2031" s="301"/>
      <c r="B2031" s="300"/>
      <c r="C2031" s="305" t="str">
        <f>IF(ISBLANK($J$2257),"",IF(ISBLANK($L$2257),"",IF(Sep!$E33&gt;=$J$2257,IF(Sep!$E33&lt;=$L$2257,IF(ISBLANK(Sep!G33),"",Sep!G33),""),"")))</f>
        <v/>
      </c>
      <c r="D2031" s="305" t="str">
        <f>IF(ISBLANK($J$2257),"",IF(ISBLANK($L$2257),"",IF(Sep!$E33&gt;=$J$2257,IF(Sep!$E33&lt;=$L$2257,IF(ISBLANK(Sep!I33),"",Sep!I33),""),"")))</f>
        <v/>
      </c>
      <c r="E2031" s="305" t="str">
        <f>IF(ISBLANK($J$2257),"",IF(ISBLANK($L$2257),"",IF(Sep!$E33&gt;=$J$2257,IF(Sep!$E33&lt;=$L$2257,IF(ISBLANK(Sep!R33),"",Sep!R33),""),"")))</f>
        <v/>
      </c>
      <c r="F2031" s="307" t="str">
        <f>IF(ISBLANK($J$2257),"",IF(ISBLANK($L$2257),"",IF(Sep!$E33&gt;=$J$2257,IF(Sep!$E33&lt;=$L$2257,IF(ISBLANK(Sep!S33),"",Sep!S33),""),"")))</f>
        <v/>
      </c>
      <c r="G2031" s="308" t="str">
        <f t="shared" si="128"/>
        <v/>
      </c>
      <c r="H2031" s="309" t="str">
        <f t="shared" si="129"/>
        <v/>
      </c>
      <c r="I2031" s="310" t="str">
        <f>IF(ISBLANK($J$2257),"",IF(ISBLANK($L$2257),"",IF(Sep!$E33&gt;=$J$2257,IF(Sep!$E33&lt;=$L$2257,COUNTIF(Sep!L33:L33,"&gt;=0"),""),"")))</f>
        <v/>
      </c>
      <c r="J2031" s="300"/>
      <c r="K2031" s="300"/>
      <c r="L2031" s="300"/>
      <c r="M2031" s="302"/>
    </row>
    <row r="2032" spans="1:13" ht="9.9499999999999993" hidden="1" customHeight="1" x14ac:dyDescent="0.2">
      <c r="A2032" s="301"/>
      <c r="B2032" s="300"/>
      <c r="C2032" s="305" t="str">
        <f>IF(ISBLANK($J$2257),"",IF(ISBLANK($L$2257),"",IF(Sep!$E34&gt;=$J$2257,IF(Sep!$E34&lt;=$L$2257,IF(ISBLANK(Sep!G34),"",Sep!G34),""),"")))</f>
        <v/>
      </c>
      <c r="D2032" s="305" t="str">
        <f>IF(ISBLANK($J$2257),"",IF(ISBLANK($L$2257),"",IF(Sep!$E34&gt;=$J$2257,IF(Sep!$E34&lt;=$L$2257,IF(ISBLANK(Sep!I34),"",Sep!I34),""),"")))</f>
        <v/>
      </c>
      <c r="E2032" s="305" t="str">
        <f>IF(ISBLANK($J$2257),"",IF(ISBLANK($L$2257),"",IF(Sep!$E34&gt;=$J$2257,IF(Sep!$E34&lt;=$L$2257,IF(ISBLANK(Sep!R34),"",Sep!R34),""),"")))</f>
        <v/>
      </c>
      <c r="F2032" s="307" t="str">
        <f>IF(ISBLANK($J$2257),"",IF(ISBLANK($L$2257),"",IF(Sep!$E34&gt;=$J$2257,IF(Sep!$E34&lt;=$L$2257,IF(ISBLANK(Sep!S34),"",Sep!S34),""),"")))</f>
        <v/>
      </c>
      <c r="G2032" s="308" t="str">
        <f t="shared" si="128"/>
        <v/>
      </c>
      <c r="H2032" s="309" t="str">
        <f t="shared" si="129"/>
        <v/>
      </c>
      <c r="I2032" s="310" t="str">
        <f>IF(ISBLANK($J$2257),"",IF(ISBLANK($L$2257),"",IF(Sep!$E34&gt;=$J$2257,IF(Sep!$E34&lt;=$L$2257,COUNTIF(Sep!L34:L34,"&gt;=0"),""),"")))</f>
        <v/>
      </c>
      <c r="J2032" s="300"/>
      <c r="K2032" s="300"/>
      <c r="L2032" s="300"/>
      <c r="M2032" s="302"/>
    </row>
    <row r="2033" spans="1:13" ht="9.9499999999999993" hidden="1" customHeight="1" x14ac:dyDescent="0.2">
      <c r="A2033" s="301"/>
      <c r="B2033" s="300"/>
      <c r="C2033" s="305" t="str">
        <f>IF(ISBLANK($J$2257),"",IF(ISBLANK($L$2257),"",IF(Sep!$E35&gt;=$J$2257,IF(Sep!$E35&lt;=$L$2257,IF(ISBLANK(Sep!G35),"",Sep!G35),""),"")))</f>
        <v/>
      </c>
      <c r="D2033" s="305" t="str">
        <f>IF(ISBLANK($J$2257),"",IF(ISBLANK($L$2257),"",IF(Sep!$E35&gt;=$J$2257,IF(Sep!$E35&lt;=$L$2257,IF(ISBLANK(Sep!I35),"",Sep!I35),""),"")))</f>
        <v/>
      </c>
      <c r="E2033" s="305" t="str">
        <f>IF(ISBLANK($J$2257),"",IF(ISBLANK($L$2257),"",IF(Sep!$E35&gt;=$J$2257,IF(Sep!$E35&lt;=$L$2257,IF(ISBLANK(Sep!R35),"",Sep!R35),""),"")))</f>
        <v/>
      </c>
      <c r="F2033" s="307" t="str">
        <f>IF(ISBLANK($J$2257),"",IF(ISBLANK($L$2257),"",IF(Sep!$E35&gt;=$J$2257,IF(Sep!$E35&lt;=$L$2257,IF(ISBLANK(Sep!S35),"",Sep!S35),""),"")))</f>
        <v/>
      </c>
      <c r="G2033" s="308" t="str">
        <f t="shared" si="128"/>
        <v/>
      </c>
      <c r="H2033" s="309" t="str">
        <f t="shared" si="129"/>
        <v/>
      </c>
      <c r="I2033" s="310" t="str">
        <f>IF(ISBLANK($J$2257),"",IF(ISBLANK($L$2257),"",IF(Sep!$E35&gt;=$J$2257,IF(Sep!$E35&lt;=$L$2257,COUNTIF(Sep!L35:L35,"&gt;=0"),""),"")))</f>
        <v/>
      </c>
      <c r="J2033" s="300"/>
      <c r="K2033" s="300"/>
      <c r="L2033" s="300"/>
      <c r="M2033" s="302"/>
    </row>
    <row r="2034" spans="1:13" ht="9.9499999999999993" hidden="1" customHeight="1" x14ac:dyDescent="0.2">
      <c r="A2034" s="301"/>
      <c r="B2034" s="300"/>
      <c r="C2034" s="305" t="str">
        <f>IF(ISBLANK($J$2257),"",IF(ISBLANK($L$2257),"",IF(Sep!$E36&gt;=$J$2257,IF(Sep!$E36&lt;=$L$2257,IF(ISBLANK(Sep!G36),"",Sep!G36),""),"")))</f>
        <v/>
      </c>
      <c r="D2034" s="305" t="str">
        <f>IF(ISBLANK($J$2257),"",IF(ISBLANK($L$2257),"",IF(Sep!$E36&gt;=$J$2257,IF(Sep!$E36&lt;=$L$2257,IF(ISBLANK(Sep!I36),"",Sep!I36),""),"")))</f>
        <v/>
      </c>
      <c r="E2034" s="305" t="str">
        <f>IF(ISBLANK($J$2257),"",IF(ISBLANK($L$2257),"",IF(Sep!$E36&gt;=$J$2257,IF(Sep!$E36&lt;=$L$2257,IF(ISBLANK(Sep!R36),"",Sep!R36),""),"")))</f>
        <v/>
      </c>
      <c r="F2034" s="307" t="str">
        <f>IF(ISBLANK($J$2257),"",IF(ISBLANK($L$2257),"",IF(Sep!$E36&gt;=$J$2257,IF(Sep!$E36&lt;=$L$2257,IF(ISBLANK(Sep!S36),"",Sep!S36),""),"")))</f>
        <v/>
      </c>
      <c r="G2034" s="308" t="str">
        <f t="shared" si="128"/>
        <v/>
      </c>
      <c r="H2034" s="309" t="str">
        <f t="shared" si="129"/>
        <v/>
      </c>
      <c r="I2034" s="310" t="str">
        <f>IF(ISBLANK($J$2257),"",IF(ISBLANK($L$2257),"",IF(Sep!$E36&gt;=$J$2257,IF(Sep!$E36&lt;=$L$2257,COUNTIF(Sep!L36:L36,"&gt;=0"),""),"")))</f>
        <v/>
      </c>
      <c r="J2034" s="300"/>
      <c r="K2034" s="300"/>
      <c r="L2034" s="300"/>
      <c r="M2034" s="302"/>
    </row>
    <row r="2035" spans="1:13" ht="9.9499999999999993" hidden="1" customHeight="1" x14ac:dyDescent="0.2">
      <c r="A2035" s="301"/>
      <c r="B2035" s="300"/>
      <c r="C2035" s="305" t="str">
        <f>IF(ISBLANK($J$2257),"",IF(ISBLANK($L$2257),"",IF(Sep!$E37&gt;=$J$2257,IF(Sep!$E37&lt;=$L$2257,IF(ISBLANK(Sep!G37),"",Sep!G37),""),"")))</f>
        <v/>
      </c>
      <c r="D2035" s="305" t="str">
        <f>IF(ISBLANK($J$2257),"",IF(ISBLANK($L$2257),"",IF(Sep!$E37&gt;=$J$2257,IF(Sep!$E37&lt;=$L$2257,IF(ISBLANK(Sep!I37),"",Sep!I37),""),"")))</f>
        <v/>
      </c>
      <c r="E2035" s="305" t="str">
        <f>IF(ISBLANK($J$2257),"",IF(ISBLANK($L$2257),"",IF(Sep!$E37&gt;=$J$2257,IF(Sep!$E37&lt;=$L$2257,IF(ISBLANK(Sep!R37),"",Sep!R37),""),"")))</f>
        <v/>
      </c>
      <c r="F2035" s="307" t="str">
        <f>IF(ISBLANK($J$2257),"",IF(ISBLANK($L$2257),"",IF(Sep!$E37&gt;=$J$2257,IF(Sep!$E37&lt;=$L$2257,IF(ISBLANK(Sep!S37),"",Sep!S37),""),"")))</f>
        <v/>
      </c>
      <c r="G2035" s="308" t="str">
        <f t="shared" si="128"/>
        <v/>
      </c>
      <c r="H2035" s="309" t="str">
        <f t="shared" si="129"/>
        <v/>
      </c>
      <c r="I2035" s="310" t="str">
        <f>IF(ISBLANK($J$2257),"",IF(ISBLANK($L$2257),"",IF(Sep!$E37&gt;=$J$2257,IF(Sep!$E37&lt;=$L$2257,COUNTIF(Sep!L37:L37,"&gt;=0"),""),"")))</f>
        <v/>
      </c>
      <c r="J2035" s="300"/>
      <c r="K2035" s="300"/>
      <c r="L2035" s="300"/>
      <c r="M2035" s="302"/>
    </row>
    <row r="2036" spans="1:13" ht="9.9499999999999993" hidden="1" customHeight="1" x14ac:dyDescent="0.2">
      <c r="A2036" s="301"/>
      <c r="B2036" s="300"/>
      <c r="C2036" s="305" t="str">
        <f>IF(ISBLANK($J$2257),"",IF(ISBLANK($L$2257),"",IF(Sep!$E38&gt;=$J$2257,IF(Sep!$E38&lt;=$L$2257,IF(ISBLANK(Sep!G38),"",Sep!G38),""),"")))</f>
        <v/>
      </c>
      <c r="D2036" s="305" t="str">
        <f>IF(ISBLANK($J$2257),"",IF(ISBLANK($L$2257),"",IF(Sep!$E38&gt;=$J$2257,IF(Sep!$E38&lt;=$L$2257,IF(ISBLANK(Sep!I38),"",Sep!I38),""),"")))</f>
        <v/>
      </c>
      <c r="E2036" s="305" t="str">
        <f>IF(ISBLANK($J$2257),"",IF(ISBLANK($L$2257),"",IF(Sep!$E38&gt;=$J$2257,IF(Sep!$E38&lt;=$L$2257,IF(ISBLANK(Sep!R38),"",Sep!R38),""),"")))</f>
        <v/>
      </c>
      <c r="F2036" s="307" t="str">
        <f>IF(ISBLANK($J$2257),"",IF(ISBLANK($L$2257),"",IF(Sep!$E38&gt;=$J$2257,IF(Sep!$E38&lt;=$L$2257,IF(ISBLANK(Sep!S38),"",Sep!S38),""),"")))</f>
        <v/>
      </c>
      <c r="G2036" s="308" t="str">
        <f t="shared" si="128"/>
        <v/>
      </c>
      <c r="H2036" s="309" t="str">
        <f t="shared" si="129"/>
        <v/>
      </c>
      <c r="I2036" s="310" t="str">
        <f>IF(ISBLANK($J$2257),"",IF(ISBLANK($L$2257),"",IF(Sep!$E38&gt;=$J$2257,IF(Sep!$E38&lt;=$L$2257,COUNTIF(Sep!L38:L38,"&gt;=0"),""),"")))</f>
        <v/>
      </c>
      <c r="J2036" s="300"/>
      <c r="K2036" s="300"/>
      <c r="L2036" s="300"/>
      <c r="M2036" s="302"/>
    </row>
    <row r="2037" spans="1:13" ht="9.9499999999999993" hidden="1" customHeight="1" x14ac:dyDescent="0.2">
      <c r="A2037" s="301"/>
      <c r="B2037" s="300"/>
      <c r="C2037" s="305" t="str">
        <f>IF(ISBLANK($J$2257),"",IF(ISBLANK($L$2257),"",IF(Sep!$E39&gt;=$J$2257,IF(Sep!$E39&lt;=$L$2257,IF(ISBLANK(Sep!G39),"",Sep!G39),""),"")))</f>
        <v/>
      </c>
      <c r="D2037" s="305" t="str">
        <f>IF(ISBLANK($J$2257),"",IF(ISBLANK($L$2257),"",IF(Sep!$E39&gt;=$J$2257,IF(Sep!$E39&lt;=$L$2257,IF(ISBLANK(Sep!I39),"",Sep!I39),""),"")))</f>
        <v/>
      </c>
      <c r="E2037" s="305" t="str">
        <f>IF(ISBLANK($J$2257),"",IF(ISBLANK($L$2257),"",IF(Sep!$E39&gt;=$J$2257,IF(Sep!$E39&lt;=$L$2257,IF(ISBLANK(Sep!R39),"",Sep!R39),""),"")))</f>
        <v/>
      </c>
      <c r="F2037" s="307" t="str">
        <f>IF(ISBLANK($J$2257),"",IF(ISBLANK($L$2257),"",IF(Sep!$E39&gt;=$J$2257,IF(Sep!$E39&lt;=$L$2257,IF(ISBLANK(Sep!S39),"",Sep!S39),""),"")))</f>
        <v/>
      </c>
      <c r="G2037" s="308" t="str">
        <f t="shared" si="128"/>
        <v/>
      </c>
      <c r="H2037" s="309" t="str">
        <f t="shared" si="129"/>
        <v/>
      </c>
      <c r="I2037" s="310" t="str">
        <f>IF(ISBLANK($J$2257),"",IF(ISBLANK($L$2257),"",IF(Sep!$E39&gt;=$J$2257,IF(Sep!$E39&lt;=$L$2257,COUNTIF(Sep!L39:L39,"&gt;=0"),""),"")))</f>
        <v/>
      </c>
      <c r="J2037" s="300"/>
      <c r="K2037" s="300"/>
      <c r="L2037" s="300"/>
      <c r="M2037" s="302"/>
    </row>
    <row r="2038" spans="1:13" ht="9.9499999999999993" hidden="1" customHeight="1" x14ac:dyDescent="0.2">
      <c r="A2038" s="301"/>
      <c r="B2038" s="300" t="s">
        <v>349</v>
      </c>
      <c r="C2038" s="305" t="str">
        <f>IF(ISBLANK($J$2257),"",IF(ISBLANK($L$2257),"",IF(Sep!$E43&gt;=$J$2257,IF(Sep!$E43&lt;=$L$2257,IF(ISBLANK(Sep!G43),"",Sep!G43),""),"")))</f>
        <v/>
      </c>
      <c r="D2038" s="305"/>
      <c r="E2038" s="305" t="str">
        <f>IF(ISBLANK($J$2257),"",IF(ISBLANK($L$2257),"",IF(Sep!$E43&gt;=$J$2257,IF(Sep!$E43&lt;=$L$2257,IF(ISBLANK(Sep!R43),"",Sep!R43),""),"")))</f>
        <v/>
      </c>
      <c r="F2038" s="307" t="str">
        <f>IF(ISBLANK($J$2257),"",IF(ISBLANK($L$2257),"",IF(Sep!$E43&gt;=$J$2257,IF(Sep!$E43&lt;=$L$2257,IF(ISBLANK(Sep!S43),"",Sep!S43),""),"")))</f>
        <v/>
      </c>
      <c r="G2038" s="308" t="str">
        <f>IF(ISNUMBER(F2038),IF(F2038=0,"",IF(E2038=0,"",F2038/E2038)),"")</f>
        <v/>
      </c>
      <c r="H2038" s="309" t="str">
        <f>IF(ISNUMBER(G2038),IF(G2038=0,"",IF(F2038=0,"",E2038/F2038/24)),"")</f>
        <v/>
      </c>
      <c r="I2038" s="310" t="str">
        <f>IF(ISBLANK($J$2257),"",IF(ISBLANK($L$2257),"",IF(Sep!$E43&gt;=$J$2257,IF(Sep!$E43&lt;=$L$2257,COUNTIF(Sep!L43:L43,"&gt;=0"),""),"")))</f>
        <v/>
      </c>
      <c r="J2038" s="300"/>
      <c r="K2038" s="300"/>
      <c r="L2038" s="300"/>
      <c r="M2038" s="302"/>
    </row>
    <row r="2039" spans="1:13" ht="9.9499999999999993" hidden="1" customHeight="1" x14ac:dyDescent="0.2">
      <c r="A2039" s="301"/>
      <c r="B2039" s="300"/>
      <c r="C2039" s="305" t="str">
        <f>IF(ISBLANK($J$2257),"",IF(ISBLANK($L$2257),"",IF(Sep!$E44&gt;=$J$2257,IF(Sep!$E44&lt;=$L$2257,IF(ISBLANK(Sep!G44),"",Sep!G44),""),"")))</f>
        <v/>
      </c>
      <c r="D2039" s="305"/>
      <c r="E2039" s="305" t="str">
        <f>IF(ISBLANK($J$2257),"",IF(ISBLANK($L$2257),"",IF(Sep!$E44&gt;=$J$2257,IF(Sep!$E44&lt;=$L$2257,IF(ISBLANK(Sep!R44),"",Sep!R44),""),"")))</f>
        <v/>
      </c>
      <c r="F2039" s="307" t="str">
        <f>IF(ISBLANK($J$2257),"",IF(ISBLANK($L$2257),"",IF(Sep!$E44&gt;=$J$2257,IF(Sep!$E44&lt;=$L$2257,IF(ISBLANK(Sep!S44),"",Sep!S44),""),"")))</f>
        <v/>
      </c>
      <c r="G2039" s="308" t="str">
        <f t="shared" ref="G2039:G2068" si="130">IF(ISNUMBER(F2039),IF(F2039=0,"",IF(E2039=0,"",F2039/E2039)),"")</f>
        <v/>
      </c>
      <c r="H2039" s="309" t="str">
        <f t="shared" ref="H2039:H2068" si="131">IF(ISNUMBER(G2039),IF(G2039=0,"",IF(F2039=0,"",E2039/F2039/24)),"")</f>
        <v/>
      </c>
      <c r="I2039" s="310" t="str">
        <f>IF(ISBLANK($J$2257),"",IF(ISBLANK($L$2257),"",IF(Sep!$E44&gt;=$J$2257,IF(Sep!$E44&lt;=$L$2257,COUNTIF(Sep!L44:L44,"&gt;=0"),""),"")))</f>
        <v/>
      </c>
      <c r="J2039" s="300"/>
      <c r="K2039" s="300"/>
      <c r="L2039" s="300"/>
      <c r="M2039" s="302"/>
    </row>
    <row r="2040" spans="1:13" ht="9.9499999999999993" hidden="1" customHeight="1" x14ac:dyDescent="0.2">
      <c r="A2040" s="301"/>
      <c r="B2040" s="300"/>
      <c r="C2040" s="305" t="str">
        <f>IF(ISBLANK($J$2257),"",IF(ISBLANK($L$2257),"",IF(Sep!$E45&gt;=$J$2257,IF(Sep!$E45&lt;=$L$2257,IF(ISBLANK(Sep!G45),"",Sep!G45),""),"")))</f>
        <v/>
      </c>
      <c r="D2040" s="305"/>
      <c r="E2040" s="305" t="str">
        <f>IF(ISBLANK($J$2257),"",IF(ISBLANK($L$2257),"",IF(Sep!$E45&gt;=$J$2257,IF(Sep!$E45&lt;=$L$2257,IF(ISBLANK(Sep!R45),"",Sep!R45),""),"")))</f>
        <v/>
      </c>
      <c r="F2040" s="307" t="str">
        <f>IF(ISBLANK($J$2257),"",IF(ISBLANK($L$2257),"",IF(Sep!$E45&gt;=$J$2257,IF(Sep!$E45&lt;=$L$2257,IF(ISBLANK(Sep!S45),"",Sep!S45),""),"")))</f>
        <v/>
      </c>
      <c r="G2040" s="308" t="str">
        <f t="shared" si="130"/>
        <v/>
      </c>
      <c r="H2040" s="309" t="str">
        <f t="shared" si="131"/>
        <v/>
      </c>
      <c r="I2040" s="310" t="str">
        <f>IF(ISBLANK($J$2257),"",IF(ISBLANK($L$2257),"",IF(Sep!$E45&gt;=$J$2257,IF(Sep!$E45&lt;=$L$2257,COUNTIF(Sep!L45:L45,"&gt;=0"),""),"")))</f>
        <v/>
      </c>
      <c r="J2040" s="300"/>
      <c r="K2040" s="300"/>
      <c r="L2040" s="300"/>
      <c r="M2040" s="302"/>
    </row>
    <row r="2041" spans="1:13" ht="9.9499999999999993" hidden="1" customHeight="1" x14ac:dyDescent="0.2">
      <c r="A2041" s="301"/>
      <c r="B2041" s="300"/>
      <c r="C2041" s="305" t="str">
        <f>IF(ISBLANK($J$2257),"",IF(ISBLANK($L$2257),"",IF(Sep!$E46&gt;=$J$2257,IF(Sep!$E46&lt;=$L$2257,IF(ISBLANK(Sep!G46),"",Sep!G46),""),"")))</f>
        <v/>
      </c>
      <c r="D2041" s="305"/>
      <c r="E2041" s="305" t="str">
        <f>IF(ISBLANK($J$2257),"",IF(ISBLANK($L$2257),"",IF(Sep!$E46&gt;=$J$2257,IF(Sep!$E46&lt;=$L$2257,IF(ISBLANK(Sep!R46),"",Sep!R46),""),"")))</f>
        <v/>
      </c>
      <c r="F2041" s="307" t="str">
        <f>IF(ISBLANK($J$2257),"",IF(ISBLANK($L$2257),"",IF(Sep!$E46&gt;=$J$2257,IF(Sep!$E46&lt;=$L$2257,IF(ISBLANK(Sep!S46),"",Sep!S46),""),"")))</f>
        <v/>
      </c>
      <c r="G2041" s="308" t="str">
        <f t="shared" si="130"/>
        <v/>
      </c>
      <c r="H2041" s="309" t="str">
        <f t="shared" si="131"/>
        <v/>
      </c>
      <c r="I2041" s="310" t="str">
        <f>IF(ISBLANK($J$2257),"",IF(ISBLANK($L$2257),"",IF(Sep!$E46&gt;=$J$2257,IF(Sep!$E46&lt;=$L$2257,COUNTIF(Sep!L46:L46,"&gt;=0"),""),"")))</f>
        <v/>
      </c>
      <c r="J2041" s="300"/>
      <c r="K2041" s="300"/>
      <c r="L2041" s="300"/>
      <c r="M2041" s="302"/>
    </row>
    <row r="2042" spans="1:13" ht="9.9499999999999993" hidden="1" customHeight="1" x14ac:dyDescent="0.2">
      <c r="A2042" s="301"/>
      <c r="B2042" s="300"/>
      <c r="C2042" s="305" t="str">
        <f>IF(ISBLANK($J$2257),"",IF(ISBLANK($L$2257),"",IF(Sep!$E47&gt;=$J$2257,IF(Sep!$E47&lt;=$L$2257,IF(ISBLANK(Sep!G47),"",Sep!G47),""),"")))</f>
        <v/>
      </c>
      <c r="D2042" s="305"/>
      <c r="E2042" s="305" t="str">
        <f>IF(ISBLANK($J$2257),"",IF(ISBLANK($L$2257),"",IF(Sep!$E47&gt;=$J$2257,IF(Sep!$E47&lt;=$L$2257,IF(ISBLANK(Sep!R47),"",Sep!R47),""),"")))</f>
        <v/>
      </c>
      <c r="F2042" s="307" t="str">
        <f>IF(ISBLANK($J$2257),"",IF(ISBLANK($L$2257),"",IF(Sep!$E47&gt;=$J$2257,IF(Sep!$E47&lt;=$L$2257,IF(ISBLANK(Sep!S47),"",Sep!S47),""),"")))</f>
        <v/>
      </c>
      <c r="G2042" s="308" t="str">
        <f t="shared" si="130"/>
        <v/>
      </c>
      <c r="H2042" s="309" t="str">
        <f t="shared" si="131"/>
        <v/>
      </c>
      <c r="I2042" s="310" t="str">
        <f>IF(ISBLANK($J$2257),"",IF(ISBLANK($L$2257),"",IF(Sep!$E47&gt;=$J$2257,IF(Sep!$E47&lt;=$L$2257,COUNTIF(Sep!L47:L47,"&gt;=0"),""),"")))</f>
        <v/>
      </c>
      <c r="J2042" s="300"/>
      <c r="K2042" s="300"/>
      <c r="L2042" s="300"/>
      <c r="M2042" s="302"/>
    </row>
    <row r="2043" spans="1:13" ht="9.9499999999999993" hidden="1" customHeight="1" x14ac:dyDescent="0.2">
      <c r="A2043" s="301"/>
      <c r="B2043" s="300"/>
      <c r="C2043" s="305" t="str">
        <f>IF(ISBLANK($J$2257),"",IF(ISBLANK($L$2257),"",IF(Sep!$E48&gt;=$J$2257,IF(Sep!$E48&lt;=$L$2257,IF(ISBLANK(Sep!G48),"",Sep!G48),""),"")))</f>
        <v/>
      </c>
      <c r="D2043" s="305"/>
      <c r="E2043" s="305" t="str">
        <f>IF(ISBLANK($J$2257),"",IF(ISBLANK($L$2257),"",IF(Sep!$E48&gt;=$J$2257,IF(Sep!$E48&lt;=$L$2257,IF(ISBLANK(Sep!R48),"",Sep!R48),""),"")))</f>
        <v/>
      </c>
      <c r="F2043" s="307" t="str">
        <f>IF(ISBLANK($J$2257),"",IF(ISBLANK($L$2257),"",IF(Sep!$E48&gt;=$J$2257,IF(Sep!$E48&lt;=$L$2257,IF(ISBLANK(Sep!S48),"",Sep!S48),""),"")))</f>
        <v/>
      </c>
      <c r="G2043" s="308" t="str">
        <f t="shared" si="130"/>
        <v/>
      </c>
      <c r="H2043" s="309" t="str">
        <f t="shared" si="131"/>
        <v/>
      </c>
      <c r="I2043" s="310" t="str">
        <f>IF(ISBLANK($J$2257),"",IF(ISBLANK($L$2257),"",IF(Sep!$E48&gt;=$J$2257,IF(Sep!$E48&lt;=$L$2257,COUNTIF(Sep!L48:L48,"&gt;=0"),""),"")))</f>
        <v/>
      </c>
      <c r="J2043" s="300"/>
      <c r="K2043" s="300"/>
      <c r="L2043" s="300"/>
      <c r="M2043" s="302"/>
    </row>
    <row r="2044" spans="1:13" ht="9.9499999999999993" hidden="1" customHeight="1" x14ac:dyDescent="0.2">
      <c r="A2044" s="301"/>
      <c r="B2044" s="300"/>
      <c r="C2044" s="305" t="str">
        <f>IF(ISBLANK($J$2257),"",IF(ISBLANK($L$2257),"",IF(Sep!$E49&gt;=$J$2257,IF(Sep!$E49&lt;=$L$2257,IF(ISBLANK(Sep!G49),"",Sep!G49),""),"")))</f>
        <v/>
      </c>
      <c r="D2044" s="305"/>
      <c r="E2044" s="305" t="str">
        <f>IF(ISBLANK($J$2257),"",IF(ISBLANK($L$2257),"",IF(Sep!$E49&gt;=$J$2257,IF(Sep!$E49&lt;=$L$2257,IF(ISBLANK(Sep!R49),"",Sep!R49),""),"")))</f>
        <v/>
      </c>
      <c r="F2044" s="307" t="str">
        <f>IF(ISBLANK($J$2257),"",IF(ISBLANK($L$2257),"",IF(Sep!$E49&gt;=$J$2257,IF(Sep!$E49&lt;=$L$2257,IF(ISBLANK(Sep!S49),"",Sep!S49),""),"")))</f>
        <v/>
      </c>
      <c r="G2044" s="308" t="str">
        <f t="shared" si="130"/>
        <v/>
      </c>
      <c r="H2044" s="309" t="str">
        <f t="shared" si="131"/>
        <v/>
      </c>
      <c r="I2044" s="310" t="str">
        <f>IF(ISBLANK($J$2257),"",IF(ISBLANK($L$2257),"",IF(Sep!$E49&gt;=$J$2257,IF(Sep!$E49&lt;=$L$2257,COUNTIF(Sep!L49:L49,"&gt;=0"),""),"")))</f>
        <v/>
      </c>
      <c r="J2044" s="300"/>
      <c r="K2044" s="300"/>
      <c r="L2044" s="300"/>
      <c r="M2044" s="302"/>
    </row>
    <row r="2045" spans="1:13" ht="9.9499999999999993" hidden="1" customHeight="1" x14ac:dyDescent="0.2">
      <c r="A2045" s="301"/>
      <c r="B2045" s="300"/>
      <c r="C2045" s="305" t="str">
        <f>IF(ISBLANK($J$2257),"",IF(ISBLANK($L$2257),"",IF(Sep!$E50&gt;=$J$2257,IF(Sep!$E50&lt;=$L$2257,IF(ISBLANK(Sep!G50),"",Sep!G50),""),"")))</f>
        <v/>
      </c>
      <c r="D2045" s="305"/>
      <c r="E2045" s="305" t="str">
        <f>IF(ISBLANK($J$2257),"",IF(ISBLANK($L$2257),"",IF(Sep!$E50&gt;=$J$2257,IF(Sep!$E50&lt;=$L$2257,IF(ISBLANK(Sep!R50),"",Sep!R50),""),"")))</f>
        <v/>
      </c>
      <c r="F2045" s="307" t="str">
        <f>IF(ISBLANK($J$2257),"",IF(ISBLANK($L$2257),"",IF(Sep!$E50&gt;=$J$2257,IF(Sep!$E50&lt;=$L$2257,IF(ISBLANK(Sep!S50),"",Sep!S50),""),"")))</f>
        <v/>
      </c>
      <c r="G2045" s="308" t="str">
        <f t="shared" si="130"/>
        <v/>
      </c>
      <c r="H2045" s="309" t="str">
        <f t="shared" si="131"/>
        <v/>
      </c>
      <c r="I2045" s="310" t="str">
        <f>IF(ISBLANK($J$2257),"",IF(ISBLANK($L$2257),"",IF(Sep!$E50&gt;=$J$2257,IF(Sep!$E50&lt;=$L$2257,COUNTIF(Sep!L50:L50,"&gt;=0"),""),"")))</f>
        <v/>
      </c>
      <c r="J2045" s="300"/>
      <c r="K2045" s="300"/>
      <c r="L2045" s="300"/>
      <c r="M2045" s="302"/>
    </row>
    <row r="2046" spans="1:13" ht="9.9499999999999993" hidden="1" customHeight="1" x14ac:dyDescent="0.2">
      <c r="A2046" s="301"/>
      <c r="B2046" s="300"/>
      <c r="C2046" s="305" t="str">
        <f>IF(ISBLANK($J$2257),"",IF(ISBLANK($L$2257),"",IF(Sep!$E51&gt;=$J$2257,IF(Sep!$E51&lt;=$L$2257,IF(ISBLANK(Sep!G51),"",Sep!G51),""),"")))</f>
        <v/>
      </c>
      <c r="D2046" s="305"/>
      <c r="E2046" s="305" t="str">
        <f>IF(ISBLANK($J$2257),"",IF(ISBLANK($L$2257),"",IF(Sep!$E51&gt;=$J$2257,IF(Sep!$E51&lt;=$L$2257,IF(ISBLANK(Sep!R51),"",Sep!R51),""),"")))</f>
        <v/>
      </c>
      <c r="F2046" s="307" t="str">
        <f>IF(ISBLANK($J$2257),"",IF(ISBLANK($L$2257),"",IF(Sep!$E51&gt;=$J$2257,IF(Sep!$E51&lt;=$L$2257,IF(ISBLANK(Sep!S51),"",Sep!S51),""),"")))</f>
        <v/>
      </c>
      <c r="G2046" s="308" t="str">
        <f t="shared" si="130"/>
        <v/>
      </c>
      <c r="H2046" s="309" t="str">
        <f t="shared" si="131"/>
        <v/>
      </c>
      <c r="I2046" s="310" t="str">
        <f>IF(ISBLANK($J$2257),"",IF(ISBLANK($L$2257),"",IF(Sep!$E51&gt;=$J$2257,IF(Sep!$E51&lt;=$L$2257,COUNTIF(Sep!L51:L51,"&gt;=0"),""),"")))</f>
        <v/>
      </c>
      <c r="J2046" s="300"/>
      <c r="K2046" s="300"/>
      <c r="L2046" s="300"/>
      <c r="M2046" s="302"/>
    </row>
    <row r="2047" spans="1:13" ht="9.9499999999999993" hidden="1" customHeight="1" x14ac:dyDescent="0.2">
      <c r="A2047" s="301"/>
      <c r="B2047" s="300"/>
      <c r="C2047" s="305" t="str">
        <f>IF(ISBLANK($J$2257),"",IF(ISBLANK($L$2257),"",IF(Sep!$E52&gt;=$J$2257,IF(Sep!$E52&lt;=$L$2257,IF(ISBLANK(Sep!G52),"",Sep!G52),""),"")))</f>
        <v/>
      </c>
      <c r="D2047" s="305"/>
      <c r="E2047" s="305" t="str">
        <f>IF(ISBLANK($J$2257),"",IF(ISBLANK($L$2257),"",IF(Sep!$E52&gt;=$J$2257,IF(Sep!$E52&lt;=$L$2257,IF(ISBLANK(Sep!R52),"",Sep!R52),""),"")))</f>
        <v/>
      </c>
      <c r="F2047" s="307" t="str">
        <f>IF(ISBLANK($J$2257),"",IF(ISBLANK($L$2257),"",IF(Sep!$E52&gt;=$J$2257,IF(Sep!$E52&lt;=$L$2257,IF(ISBLANK(Sep!S52),"",Sep!S52),""),"")))</f>
        <v/>
      </c>
      <c r="G2047" s="308" t="str">
        <f t="shared" si="130"/>
        <v/>
      </c>
      <c r="H2047" s="309" t="str">
        <f t="shared" si="131"/>
        <v/>
      </c>
      <c r="I2047" s="310" t="str">
        <f>IF(ISBLANK($J$2257),"",IF(ISBLANK($L$2257),"",IF(Sep!$E52&gt;=$J$2257,IF(Sep!$E52&lt;=$L$2257,COUNTIF(Sep!L52:L52,"&gt;=0"),""),"")))</f>
        <v/>
      </c>
      <c r="J2047" s="300"/>
      <c r="K2047" s="300"/>
      <c r="L2047" s="300"/>
      <c r="M2047" s="302"/>
    </row>
    <row r="2048" spans="1:13" ht="9.9499999999999993" hidden="1" customHeight="1" x14ac:dyDescent="0.2">
      <c r="A2048" s="301"/>
      <c r="B2048" s="300"/>
      <c r="C2048" s="305" t="str">
        <f>IF(ISBLANK($J$2257),"",IF(ISBLANK($L$2257),"",IF(Sep!$E53&gt;=$J$2257,IF(Sep!$E53&lt;=$L$2257,IF(ISBLANK(Sep!G53),"",Sep!G53),""),"")))</f>
        <v/>
      </c>
      <c r="D2048" s="305"/>
      <c r="E2048" s="305" t="str">
        <f>IF(ISBLANK($J$2257),"",IF(ISBLANK($L$2257),"",IF(Sep!$E53&gt;=$J$2257,IF(Sep!$E53&lt;=$L$2257,IF(ISBLANK(Sep!R53),"",Sep!R53),""),"")))</f>
        <v/>
      </c>
      <c r="F2048" s="307" t="str">
        <f>IF(ISBLANK($J$2257),"",IF(ISBLANK($L$2257),"",IF(Sep!$E53&gt;=$J$2257,IF(Sep!$E53&lt;=$L$2257,IF(ISBLANK(Sep!S53),"",Sep!S53),""),"")))</f>
        <v/>
      </c>
      <c r="G2048" s="308" t="str">
        <f t="shared" si="130"/>
        <v/>
      </c>
      <c r="H2048" s="309" t="str">
        <f t="shared" si="131"/>
        <v/>
      </c>
      <c r="I2048" s="310" t="str">
        <f>IF(ISBLANK($J$2257),"",IF(ISBLANK($L$2257),"",IF(Sep!$E53&gt;=$J$2257,IF(Sep!$E53&lt;=$L$2257,COUNTIF(Sep!L53:L53,"&gt;=0"),""),"")))</f>
        <v/>
      </c>
      <c r="J2048" s="300"/>
      <c r="K2048" s="300"/>
      <c r="L2048" s="300"/>
      <c r="M2048" s="302"/>
    </row>
    <row r="2049" spans="1:13" ht="9.9499999999999993" hidden="1" customHeight="1" x14ac:dyDescent="0.2">
      <c r="A2049" s="301"/>
      <c r="B2049" s="300"/>
      <c r="C2049" s="305" t="str">
        <f>IF(ISBLANK($J$2257),"",IF(ISBLANK($L$2257),"",IF(Sep!$E54&gt;=$J$2257,IF(Sep!$E54&lt;=$L$2257,IF(ISBLANK(Sep!G54),"",Sep!G54),""),"")))</f>
        <v/>
      </c>
      <c r="D2049" s="305"/>
      <c r="E2049" s="305" t="str">
        <f>IF(ISBLANK($J$2257),"",IF(ISBLANK($L$2257),"",IF(Sep!$E54&gt;=$J$2257,IF(Sep!$E54&lt;=$L$2257,IF(ISBLANK(Sep!R54),"",Sep!R54),""),"")))</f>
        <v/>
      </c>
      <c r="F2049" s="307" t="str">
        <f>IF(ISBLANK($J$2257),"",IF(ISBLANK($L$2257),"",IF(Sep!$E54&gt;=$J$2257,IF(Sep!$E54&lt;=$L$2257,IF(ISBLANK(Sep!S54),"",Sep!S54),""),"")))</f>
        <v/>
      </c>
      <c r="G2049" s="308" t="str">
        <f t="shared" si="130"/>
        <v/>
      </c>
      <c r="H2049" s="309" t="str">
        <f t="shared" si="131"/>
        <v/>
      </c>
      <c r="I2049" s="310" t="str">
        <f>IF(ISBLANK($J$2257),"",IF(ISBLANK($L$2257),"",IF(Sep!$E54&gt;=$J$2257,IF(Sep!$E54&lt;=$L$2257,COUNTIF(Sep!L54:L54,"&gt;=0"),""),"")))</f>
        <v/>
      </c>
      <c r="J2049" s="300"/>
      <c r="K2049" s="300"/>
      <c r="L2049" s="300"/>
      <c r="M2049" s="302"/>
    </row>
    <row r="2050" spans="1:13" ht="9.9499999999999993" hidden="1" customHeight="1" x14ac:dyDescent="0.2">
      <c r="A2050" s="301"/>
      <c r="B2050" s="300"/>
      <c r="C2050" s="305" t="str">
        <f>IF(ISBLANK($J$2257),"",IF(ISBLANK($L$2257),"",IF(Sep!$E55&gt;=$J$2257,IF(Sep!$E55&lt;=$L$2257,IF(ISBLANK(Sep!G55),"",Sep!G55),""),"")))</f>
        <v/>
      </c>
      <c r="D2050" s="305"/>
      <c r="E2050" s="305" t="str">
        <f>IF(ISBLANK($J$2257),"",IF(ISBLANK($L$2257),"",IF(Sep!$E55&gt;=$J$2257,IF(Sep!$E55&lt;=$L$2257,IF(ISBLANK(Sep!R55),"",Sep!R55),""),"")))</f>
        <v/>
      </c>
      <c r="F2050" s="307" t="str">
        <f>IF(ISBLANK($J$2257),"",IF(ISBLANK($L$2257),"",IF(Sep!$E55&gt;=$J$2257,IF(Sep!$E55&lt;=$L$2257,IF(ISBLANK(Sep!S55),"",Sep!S55),""),"")))</f>
        <v/>
      </c>
      <c r="G2050" s="308" t="str">
        <f t="shared" si="130"/>
        <v/>
      </c>
      <c r="H2050" s="309" t="str">
        <f t="shared" si="131"/>
        <v/>
      </c>
      <c r="I2050" s="310" t="str">
        <f>IF(ISBLANK($J$2257),"",IF(ISBLANK($L$2257),"",IF(Sep!$E55&gt;=$J$2257,IF(Sep!$E55&lt;=$L$2257,COUNTIF(Sep!L55:L55,"&gt;=0"),""),"")))</f>
        <v/>
      </c>
      <c r="J2050" s="300"/>
      <c r="K2050" s="300"/>
      <c r="L2050" s="300"/>
      <c r="M2050" s="302"/>
    </row>
    <row r="2051" spans="1:13" ht="9.9499999999999993" hidden="1" customHeight="1" x14ac:dyDescent="0.2">
      <c r="A2051" s="301"/>
      <c r="B2051" s="300"/>
      <c r="C2051" s="305" t="str">
        <f>IF(ISBLANK($J$2257),"",IF(ISBLANK($L$2257),"",IF(Sep!$E56&gt;=$J$2257,IF(Sep!$E56&lt;=$L$2257,IF(ISBLANK(Sep!G56),"",Sep!G56),""),"")))</f>
        <v/>
      </c>
      <c r="D2051" s="305"/>
      <c r="E2051" s="305" t="str">
        <f>IF(ISBLANK($J$2257),"",IF(ISBLANK($L$2257),"",IF(Sep!$E56&gt;=$J$2257,IF(Sep!$E56&lt;=$L$2257,IF(ISBLANK(Sep!R56),"",Sep!R56),""),"")))</f>
        <v/>
      </c>
      <c r="F2051" s="307" t="str">
        <f>IF(ISBLANK($J$2257),"",IF(ISBLANK($L$2257),"",IF(Sep!$E56&gt;=$J$2257,IF(Sep!$E56&lt;=$L$2257,IF(ISBLANK(Sep!S56),"",Sep!S56),""),"")))</f>
        <v/>
      </c>
      <c r="G2051" s="308" t="str">
        <f t="shared" si="130"/>
        <v/>
      </c>
      <c r="H2051" s="309" t="str">
        <f t="shared" si="131"/>
        <v/>
      </c>
      <c r="I2051" s="310" t="str">
        <f>IF(ISBLANK($J$2257),"",IF(ISBLANK($L$2257),"",IF(Sep!$E56&gt;=$J$2257,IF(Sep!$E56&lt;=$L$2257,COUNTIF(Sep!L56:L56,"&gt;=0"),""),"")))</f>
        <v/>
      </c>
      <c r="J2051" s="300"/>
      <c r="K2051" s="300"/>
      <c r="L2051" s="300"/>
      <c r="M2051" s="302"/>
    </row>
    <row r="2052" spans="1:13" ht="9.9499999999999993" hidden="1" customHeight="1" x14ac:dyDescent="0.2">
      <c r="A2052" s="301"/>
      <c r="B2052" s="300"/>
      <c r="C2052" s="305" t="str">
        <f>IF(ISBLANK($J$2257),"",IF(ISBLANK($L$2257),"",IF(Sep!$E57&gt;=$J$2257,IF(Sep!$E57&lt;=$L$2257,IF(ISBLANK(Sep!G57),"",Sep!G57),""),"")))</f>
        <v/>
      </c>
      <c r="D2052" s="305"/>
      <c r="E2052" s="305" t="str">
        <f>IF(ISBLANK($J$2257),"",IF(ISBLANK($L$2257),"",IF(Sep!$E57&gt;=$J$2257,IF(Sep!$E57&lt;=$L$2257,IF(ISBLANK(Sep!R57),"",Sep!R57),""),"")))</f>
        <v/>
      </c>
      <c r="F2052" s="307" t="str">
        <f>IF(ISBLANK($J$2257),"",IF(ISBLANK($L$2257),"",IF(Sep!$E57&gt;=$J$2257,IF(Sep!$E57&lt;=$L$2257,IF(ISBLANK(Sep!S57),"",Sep!S57),""),"")))</f>
        <v/>
      </c>
      <c r="G2052" s="308" t="str">
        <f t="shared" si="130"/>
        <v/>
      </c>
      <c r="H2052" s="309" t="str">
        <f t="shared" si="131"/>
        <v/>
      </c>
      <c r="I2052" s="310" t="str">
        <f>IF(ISBLANK($J$2257),"",IF(ISBLANK($L$2257),"",IF(Sep!$E57&gt;=$J$2257,IF(Sep!$E57&lt;=$L$2257,COUNTIF(Sep!L57:L57,"&gt;=0"),""),"")))</f>
        <v/>
      </c>
      <c r="J2052" s="300"/>
      <c r="K2052" s="300"/>
      <c r="L2052" s="300"/>
      <c r="M2052" s="302"/>
    </row>
    <row r="2053" spans="1:13" ht="9.9499999999999993" hidden="1" customHeight="1" x14ac:dyDescent="0.2">
      <c r="A2053" s="301"/>
      <c r="B2053" s="300"/>
      <c r="C2053" s="305" t="str">
        <f>IF(ISBLANK($J$2257),"",IF(ISBLANK($L$2257),"",IF(Sep!$E58&gt;=$J$2257,IF(Sep!$E58&lt;=$L$2257,IF(ISBLANK(Sep!G58),"",Sep!G58),""),"")))</f>
        <v/>
      </c>
      <c r="D2053" s="305"/>
      <c r="E2053" s="305" t="str">
        <f>IF(ISBLANK($J$2257),"",IF(ISBLANK($L$2257),"",IF(Sep!$E58&gt;=$J$2257,IF(Sep!$E58&lt;=$L$2257,IF(ISBLANK(Sep!R58),"",Sep!R58),""),"")))</f>
        <v/>
      </c>
      <c r="F2053" s="307" t="str">
        <f>IF(ISBLANK($J$2257),"",IF(ISBLANK($L$2257),"",IF(Sep!$E58&gt;=$J$2257,IF(Sep!$E58&lt;=$L$2257,IF(ISBLANK(Sep!S58),"",Sep!S58),""),"")))</f>
        <v/>
      </c>
      <c r="G2053" s="308" t="str">
        <f t="shared" si="130"/>
        <v/>
      </c>
      <c r="H2053" s="309" t="str">
        <f t="shared" si="131"/>
        <v/>
      </c>
      <c r="I2053" s="310" t="str">
        <f>IF(ISBLANK($J$2257),"",IF(ISBLANK($L$2257),"",IF(Sep!$E58&gt;=$J$2257,IF(Sep!$E58&lt;=$L$2257,COUNTIF(Sep!L58:L58,"&gt;=0"),""),"")))</f>
        <v/>
      </c>
      <c r="J2053" s="300"/>
      <c r="K2053" s="300"/>
      <c r="L2053" s="300"/>
      <c r="M2053" s="302"/>
    </row>
    <row r="2054" spans="1:13" ht="9.9499999999999993" hidden="1" customHeight="1" x14ac:dyDescent="0.2">
      <c r="A2054" s="301"/>
      <c r="B2054" s="300"/>
      <c r="C2054" s="305" t="str">
        <f>IF(ISBLANK($J$2257),"",IF(ISBLANK($L$2257),"",IF(Sep!$E59&gt;=$J$2257,IF(Sep!$E59&lt;=$L$2257,IF(ISBLANK(Sep!G59),"",Sep!G59),""),"")))</f>
        <v/>
      </c>
      <c r="D2054" s="305"/>
      <c r="E2054" s="305" t="str">
        <f>IF(ISBLANK($J$2257),"",IF(ISBLANK($L$2257),"",IF(Sep!$E59&gt;=$J$2257,IF(Sep!$E59&lt;=$L$2257,IF(ISBLANK(Sep!R59),"",Sep!R59),""),"")))</f>
        <v/>
      </c>
      <c r="F2054" s="307" t="str">
        <f>IF(ISBLANK($J$2257),"",IF(ISBLANK($L$2257),"",IF(Sep!$E59&gt;=$J$2257,IF(Sep!$E59&lt;=$L$2257,IF(ISBLANK(Sep!S59),"",Sep!S59),""),"")))</f>
        <v/>
      </c>
      <c r="G2054" s="308" t="str">
        <f t="shared" si="130"/>
        <v/>
      </c>
      <c r="H2054" s="309" t="str">
        <f t="shared" si="131"/>
        <v/>
      </c>
      <c r="I2054" s="310" t="str">
        <f>IF(ISBLANK($J$2257),"",IF(ISBLANK($L$2257),"",IF(Sep!$E59&gt;=$J$2257,IF(Sep!$E59&lt;=$L$2257,COUNTIF(Sep!L59:L59,"&gt;=0"),""),"")))</f>
        <v/>
      </c>
      <c r="J2054" s="300"/>
      <c r="K2054" s="300"/>
      <c r="L2054" s="300"/>
      <c r="M2054" s="302"/>
    </row>
    <row r="2055" spans="1:13" ht="9.9499999999999993" hidden="1" customHeight="1" x14ac:dyDescent="0.2">
      <c r="A2055" s="301"/>
      <c r="B2055" s="300"/>
      <c r="C2055" s="305" t="str">
        <f>IF(ISBLANK($J$2257),"",IF(ISBLANK($L$2257),"",IF(Sep!$E60&gt;=$J$2257,IF(Sep!$E60&lt;=$L$2257,IF(ISBLANK(Sep!G60),"",Sep!G60),""),"")))</f>
        <v/>
      </c>
      <c r="D2055" s="305"/>
      <c r="E2055" s="305" t="str">
        <f>IF(ISBLANK($J$2257),"",IF(ISBLANK($L$2257),"",IF(Sep!$E60&gt;=$J$2257,IF(Sep!$E60&lt;=$L$2257,IF(ISBLANK(Sep!R60),"",Sep!R60),""),"")))</f>
        <v/>
      </c>
      <c r="F2055" s="307" t="str">
        <f>IF(ISBLANK($J$2257),"",IF(ISBLANK($L$2257),"",IF(Sep!$E60&gt;=$J$2257,IF(Sep!$E60&lt;=$L$2257,IF(ISBLANK(Sep!S60),"",Sep!S60),""),"")))</f>
        <v/>
      </c>
      <c r="G2055" s="308" t="str">
        <f t="shared" si="130"/>
        <v/>
      </c>
      <c r="H2055" s="309" t="str">
        <f t="shared" si="131"/>
        <v/>
      </c>
      <c r="I2055" s="310" t="str">
        <f>IF(ISBLANK($J$2257),"",IF(ISBLANK($L$2257),"",IF(Sep!$E60&gt;=$J$2257,IF(Sep!$E60&lt;=$L$2257,COUNTIF(Sep!L60:L60,"&gt;=0"),""),"")))</f>
        <v/>
      </c>
      <c r="J2055" s="300"/>
      <c r="K2055" s="300"/>
      <c r="L2055" s="300"/>
      <c r="M2055" s="302"/>
    </row>
    <row r="2056" spans="1:13" ht="9.9499999999999993" hidden="1" customHeight="1" x14ac:dyDescent="0.2">
      <c r="A2056" s="301"/>
      <c r="B2056" s="300"/>
      <c r="C2056" s="305" t="str">
        <f>IF(ISBLANK($J$2257),"",IF(ISBLANK($L$2257),"",IF(Sep!$E61&gt;=$J$2257,IF(Sep!$E61&lt;=$L$2257,IF(ISBLANK(Sep!G61),"",Sep!G61),""),"")))</f>
        <v/>
      </c>
      <c r="D2056" s="305"/>
      <c r="E2056" s="305" t="str">
        <f>IF(ISBLANK($J$2257),"",IF(ISBLANK($L$2257),"",IF(Sep!$E61&gt;=$J$2257,IF(Sep!$E61&lt;=$L$2257,IF(ISBLANK(Sep!R61),"",Sep!R61),""),"")))</f>
        <v/>
      </c>
      <c r="F2056" s="307" t="str">
        <f>IF(ISBLANK($J$2257),"",IF(ISBLANK($L$2257),"",IF(Sep!$E61&gt;=$J$2257,IF(Sep!$E61&lt;=$L$2257,IF(ISBLANK(Sep!S61),"",Sep!S61),""),"")))</f>
        <v/>
      </c>
      <c r="G2056" s="308" t="str">
        <f t="shared" si="130"/>
        <v/>
      </c>
      <c r="H2056" s="309" t="str">
        <f t="shared" si="131"/>
        <v/>
      </c>
      <c r="I2056" s="310" t="str">
        <f>IF(ISBLANK($J$2257),"",IF(ISBLANK($L$2257),"",IF(Sep!$E61&gt;=$J$2257,IF(Sep!$E61&lt;=$L$2257,COUNTIF(Sep!L61:L61,"&gt;=0"),""),"")))</f>
        <v/>
      </c>
      <c r="J2056" s="300"/>
      <c r="K2056" s="300"/>
      <c r="L2056" s="300"/>
      <c r="M2056" s="302"/>
    </row>
    <row r="2057" spans="1:13" ht="9.9499999999999993" hidden="1" customHeight="1" x14ac:dyDescent="0.2">
      <c r="A2057" s="301"/>
      <c r="B2057" s="300"/>
      <c r="C2057" s="305" t="str">
        <f>IF(ISBLANK($J$2257),"",IF(ISBLANK($L$2257),"",IF(Sep!$E62&gt;=$J$2257,IF(Sep!$E62&lt;=$L$2257,IF(ISBLANK(Sep!G62),"",Sep!G62),""),"")))</f>
        <v/>
      </c>
      <c r="D2057" s="305"/>
      <c r="E2057" s="305" t="str">
        <f>IF(ISBLANK($J$2257),"",IF(ISBLANK($L$2257),"",IF(Sep!$E62&gt;=$J$2257,IF(Sep!$E62&lt;=$L$2257,IF(ISBLANK(Sep!R62),"",Sep!R62),""),"")))</f>
        <v/>
      </c>
      <c r="F2057" s="307" t="str">
        <f>IF(ISBLANK($J$2257),"",IF(ISBLANK($L$2257),"",IF(Sep!$E62&gt;=$J$2257,IF(Sep!$E62&lt;=$L$2257,IF(ISBLANK(Sep!S62),"",Sep!S62),""),"")))</f>
        <v/>
      </c>
      <c r="G2057" s="308" t="str">
        <f t="shared" si="130"/>
        <v/>
      </c>
      <c r="H2057" s="309" t="str">
        <f t="shared" si="131"/>
        <v/>
      </c>
      <c r="I2057" s="310" t="str">
        <f>IF(ISBLANK($J$2257),"",IF(ISBLANK($L$2257),"",IF(Sep!$E62&gt;=$J$2257,IF(Sep!$E62&lt;=$L$2257,COUNTIF(Sep!L62:L62,"&gt;=0"),""),"")))</f>
        <v/>
      </c>
      <c r="J2057" s="300"/>
      <c r="K2057" s="300"/>
      <c r="L2057" s="300"/>
      <c r="M2057" s="302"/>
    </row>
    <row r="2058" spans="1:13" ht="9.9499999999999993" hidden="1" customHeight="1" x14ac:dyDescent="0.2">
      <c r="A2058" s="301"/>
      <c r="B2058" s="300"/>
      <c r="C2058" s="305" t="str">
        <f>IF(ISBLANK($J$2257),"",IF(ISBLANK($L$2257),"",IF(Sep!$E63&gt;=$J$2257,IF(Sep!$E63&lt;=$L$2257,IF(ISBLANK(Sep!G63),"",Sep!G63),""),"")))</f>
        <v/>
      </c>
      <c r="D2058" s="305"/>
      <c r="E2058" s="305" t="str">
        <f>IF(ISBLANK($J$2257),"",IF(ISBLANK($L$2257),"",IF(Sep!$E63&gt;=$J$2257,IF(Sep!$E63&lt;=$L$2257,IF(ISBLANK(Sep!R63),"",Sep!R63),""),"")))</f>
        <v/>
      </c>
      <c r="F2058" s="307" t="str">
        <f>IF(ISBLANK($J$2257),"",IF(ISBLANK($L$2257),"",IF(Sep!$E63&gt;=$J$2257,IF(Sep!$E63&lt;=$L$2257,IF(ISBLANK(Sep!S63),"",Sep!S63),""),"")))</f>
        <v/>
      </c>
      <c r="G2058" s="308" t="str">
        <f t="shared" si="130"/>
        <v/>
      </c>
      <c r="H2058" s="309" t="str">
        <f t="shared" si="131"/>
        <v/>
      </c>
      <c r="I2058" s="310" t="str">
        <f>IF(ISBLANK($J$2257),"",IF(ISBLANK($L$2257),"",IF(Sep!$E63&gt;=$J$2257,IF(Sep!$E63&lt;=$L$2257,COUNTIF(Sep!L63:L63,"&gt;=0"),""),"")))</f>
        <v/>
      </c>
      <c r="J2058" s="300"/>
      <c r="K2058" s="300"/>
      <c r="L2058" s="300"/>
      <c r="M2058" s="302"/>
    </row>
    <row r="2059" spans="1:13" ht="9.9499999999999993" hidden="1" customHeight="1" x14ac:dyDescent="0.2">
      <c r="A2059" s="301"/>
      <c r="B2059" s="300"/>
      <c r="C2059" s="305" t="str">
        <f>IF(ISBLANK($J$2257),"",IF(ISBLANK($L$2257),"",IF(Sep!$E64&gt;=$J$2257,IF(Sep!$E64&lt;=$L$2257,IF(ISBLANK(Sep!G64),"",Sep!G64),""),"")))</f>
        <v/>
      </c>
      <c r="D2059" s="305"/>
      <c r="E2059" s="305" t="str">
        <f>IF(ISBLANK($J$2257),"",IF(ISBLANK($L$2257),"",IF(Sep!$E64&gt;=$J$2257,IF(Sep!$E64&lt;=$L$2257,IF(ISBLANK(Sep!R64),"",Sep!R64),""),"")))</f>
        <v/>
      </c>
      <c r="F2059" s="307" t="str">
        <f>IF(ISBLANK($J$2257),"",IF(ISBLANK($L$2257),"",IF(Sep!$E64&gt;=$J$2257,IF(Sep!$E64&lt;=$L$2257,IF(ISBLANK(Sep!S64),"",Sep!S64),""),"")))</f>
        <v/>
      </c>
      <c r="G2059" s="308" t="str">
        <f t="shared" si="130"/>
        <v/>
      </c>
      <c r="H2059" s="309" t="str">
        <f t="shared" si="131"/>
        <v/>
      </c>
      <c r="I2059" s="310" t="str">
        <f>IF(ISBLANK($J$2257),"",IF(ISBLANK($L$2257),"",IF(Sep!$E64&gt;=$J$2257,IF(Sep!$E64&lt;=$L$2257,COUNTIF(Sep!L64:L64,"&gt;=0"),""),"")))</f>
        <v/>
      </c>
      <c r="J2059" s="300"/>
      <c r="K2059" s="300"/>
      <c r="L2059" s="300"/>
      <c r="M2059" s="302"/>
    </row>
    <row r="2060" spans="1:13" ht="9.9499999999999993" hidden="1" customHeight="1" x14ac:dyDescent="0.2">
      <c r="A2060" s="301"/>
      <c r="B2060" s="300"/>
      <c r="C2060" s="305" t="str">
        <f>IF(ISBLANK($J$2257),"",IF(ISBLANK($L$2257),"",IF(Sep!$E65&gt;=$J$2257,IF(Sep!$E65&lt;=$L$2257,IF(ISBLANK(Sep!G65),"",Sep!G65),""),"")))</f>
        <v/>
      </c>
      <c r="D2060" s="305"/>
      <c r="E2060" s="305" t="str">
        <f>IF(ISBLANK($J$2257),"",IF(ISBLANK($L$2257),"",IF(Sep!$E65&gt;=$J$2257,IF(Sep!$E65&lt;=$L$2257,IF(ISBLANK(Sep!R65),"",Sep!R65),""),"")))</f>
        <v/>
      </c>
      <c r="F2060" s="307" t="str">
        <f>IF(ISBLANK($J$2257),"",IF(ISBLANK($L$2257),"",IF(Sep!$E65&gt;=$J$2257,IF(Sep!$E65&lt;=$L$2257,IF(ISBLANK(Sep!S65),"",Sep!S65),""),"")))</f>
        <v/>
      </c>
      <c r="G2060" s="308" t="str">
        <f t="shared" si="130"/>
        <v/>
      </c>
      <c r="H2060" s="309" t="str">
        <f t="shared" si="131"/>
        <v/>
      </c>
      <c r="I2060" s="310" t="str">
        <f>IF(ISBLANK($J$2257),"",IF(ISBLANK($L$2257),"",IF(Sep!$E65&gt;=$J$2257,IF(Sep!$E65&lt;=$L$2257,COUNTIF(Sep!L65:L65,"&gt;=0"),""),"")))</f>
        <v/>
      </c>
      <c r="J2060" s="300"/>
      <c r="K2060" s="300"/>
      <c r="L2060" s="300"/>
      <c r="M2060" s="302"/>
    </row>
    <row r="2061" spans="1:13" ht="9.9499999999999993" hidden="1" customHeight="1" x14ac:dyDescent="0.2">
      <c r="A2061" s="301"/>
      <c r="B2061" s="300"/>
      <c r="C2061" s="305" t="str">
        <f>IF(ISBLANK($J$2257),"",IF(ISBLANK($L$2257),"",IF(Sep!$E66&gt;=$J$2257,IF(Sep!$E66&lt;=$L$2257,IF(ISBLANK(Sep!G66),"",Sep!G66),""),"")))</f>
        <v/>
      </c>
      <c r="D2061" s="305"/>
      <c r="E2061" s="305" t="str">
        <f>IF(ISBLANK($J$2257),"",IF(ISBLANK($L$2257),"",IF(Sep!$E66&gt;=$J$2257,IF(Sep!$E66&lt;=$L$2257,IF(ISBLANK(Sep!R66),"",Sep!R66),""),"")))</f>
        <v/>
      </c>
      <c r="F2061" s="307" t="str">
        <f>IF(ISBLANK($J$2257),"",IF(ISBLANK($L$2257),"",IF(Sep!$E66&gt;=$J$2257,IF(Sep!$E66&lt;=$L$2257,IF(ISBLANK(Sep!S66),"",Sep!S66),""),"")))</f>
        <v/>
      </c>
      <c r="G2061" s="308" t="str">
        <f t="shared" si="130"/>
        <v/>
      </c>
      <c r="H2061" s="309" t="str">
        <f t="shared" si="131"/>
        <v/>
      </c>
      <c r="I2061" s="310" t="str">
        <f>IF(ISBLANK($J$2257),"",IF(ISBLANK($L$2257),"",IF(Sep!$E66&gt;=$J$2257,IF(Sep!$E66&lt;=$L$2257,COUNTIF(Sep!L66:L66,"&gt;=0"),""),"")))</f>
        <v/>
      </c>
      <c r="J2061" s="300"/>
      <c r="K2061" s="300"/>
      <c r="L2061" s="300"/>
      <c r="M2061" s="302"/>
    </row>
    <row r="2062" spans="1:13" ht="9.9499999999999993" hidden="1" customHeight="1" x14ac:dyDescent="0.2">
      <c r="A2062" s="301"/>
      <c r="B2062" s="300"/>
      <c r="C2062" s="305" t="str">
        <f>IF(ISBLANK($J$2257),"",IF(ISBLANK($L$2257),"",IF(Sep!$E67&gt;=$J$2257,IF(Sep!$E67&lt;=$L$2257,IF(ISBLANK(Sep!G67),"",Sep!G67),""),"")))</f>
        <v/>
      </c>
      <c r="D2062" s="305"/>
      <c r="E2062" s="305" t="str">
        <f>IF(ISBLANK($J$2257),"",IF(ISBLANK($L$2257),"",IF(Sep!$E67&gt;=$J$2257,IF(Sep!$E67&lt;=$L$2257,IF(ISBLANK(Sep!R67),"",Sep!R67),""),"")))</f>
        <v/>
      </c>
      <c r="F2062" s="307" t="str">
        <f>IF(ISBLANK($J$2257),"",IF(ISBLANK($L$2257),"",IF(Sep!$E67&gt;=$J$2257,IF(Sep!$E67&lt;=$L$2257,IF(ISBLANK(Sep!S67),"",Sep!S67),""),"")))</f>
        <v/>
      </c>
      <c r="G2062" s="308" t="str">
        <f t="shared" si="130"/>
        <v/>
      </c>
      <c r="H2062" s="309" t="str">
        <f t="shared" si="131"/>
        <v/>
      </c>
      <c r="I2062" s="310" t="str">
        <f>IF(ISBLANK($J$2257),"",IF(ISBLANK($L$2257),"",IF(Sep!$E67&gt;=$J$2257,IF(Sep!$E67&lt;=$L$2257,COUNTIF(Sep!L67:L67,"&gt;=0"),""),"")))</f>
        <v/>
      </c>
      <c r="J2062" s="300"/>
      <c r="K2062" s="300"/>
      <c r="L2062" s="300"/>
      <c r="M2062" s="302"/>
    </row>
    <row r="2063" spans="1:13" ht="9.9499999999999993" hidden="1" customHeight="1" x14ac:dyDescent="0.2">
      <c r="A2063" s="301"/>
      <c r="B2063" s="300"/>
      <c r="C2063" s="305" t="str">
        <f>IF(ISBLANK($J$2257),"",IF(ISBLANK($L$2257),"",IF(Sep!$E68&gt;=$J$2257,IF(Sep!$E68&lt;=$L$2257,IF(ISBLANK(Sep!G68),"",Sep!G68),""),"")))</f>
        <v/>
      </c>
      <c r="D2063" s="305"/>
      <c r="E2063" s="305" t="str">
        <f>IF(ISBLANK($J$2257),"",IF(ISBLANK($L$2257),"",IF(Sep!$E68&gt;=$J$2257,IF(Sep!$E68&lt;=$L$2257,IF(ISBLANK(Sep!R68),"",Sep!R68),""),"")))</f>
        <v/>
      </c>
      <c r="F2063" s="307" t="str">
        <f>IF(ISBLANK($J$2257),"",IF(ISBLANK($L$2257),"",IF(Sep!$E68&gt;=$J$2257,IF(Sep!$E68&lt;=$L$2257,IF(ISBLANK(Sep!S68),"",Sep!S68),""),"")))</f>
        <v/>
      </c>
      <c r="G2063" s="308" t="str">
        <f t="shared" si="130"/>
        <v/>
      </c>
      <c r="H2063" s="309" t="str">
        <f t="shared" si="131"/>
        <v/>
      </c>
      <c r="I2063" s="310" t="str">
        <f>IF(ISBLANK($J$2257),"",IF(ISBLANK($L$2257),"",IF(Sep!$E68&gt;=$J$2257,IF(Sep!$E68&lt;=$L$2257,COUNTIF(Sep!L68:L68,"&gt;=0"),""),"")))</f>
        <v/>
      </c>
      <c r="J2063" s="300"/>
      <c r="K2063" s="300"/>
      <c r="L2063" s="300"/>
      <c r="M2063" s="302"/>
    </row>
    <row r="2064" spans="1:13" ht="9.9499999999999993" hidden="1" customHeight="1" x14ac:dyDescent="0.2">
      <c r="A2064" s="301"/>
      <c r="B2064" s="300"/>
      <c r="C2064" s="305" t="str">
        <f>IF(ISBLANK($J$2257),"",IF(ISBLANK($L$2257),"",IF(Sep!$E69&gt;=$J$2257,IF(Sep!$E69&lt;=$L$2257,IF(ISBLANK(Sep!G69),"",Sep!G69),""),"")))</f>
        <v/>
      </c>
      <c r="D2064" s="305"/>
      <c r="E2064" s="305" t="str">
        <f>IF(ISBLANK($J$2257),"",IF(ISBLANK($L$2257),"",IF(Sep!$E69&gt;=$J$2257,IF(Sep!$E69&lt;=$L$2257,IF(ISBLANK(Sep!R69),"",Sep!R69),""),"")))</f>
        <v/>
      </c>
      <c r="F2064" s="307" t="str">
        <f>IF(ISBLANK($J$2257),"",IF(ISBLANK($L$2257),"",IF(Sep!$E69&gt;=$J$2257,IF(Sep!$E69&lt;=$L$2257,IF(ISBLANK(Sep!S69),"",Sep!S69),""),"")))</f>
        <v/>
      </c>
      <c r="G2064" s="308" t="str">
        <f t="shared" si="130"/>
        <v/>
      </c>
      <c r="H2064" s="309" t="str">
        <f t="shared" si="131"/>
        <v/>
      </c>
      <c r="I2064" s="310" t="str">
        <f>IF(ISBLANK($J$2257),"",IF(ISBLANK($L$2257),"",IF(Sep!$E69&gt;=$J$2257,IF(Sep!$E69&lt;=$L$2257,COUNTIF(Sep!L69:L69,"&gt;=0"),""),"")))</f>
        <v/>
      </c>
      <c r="J2064" s="300"/>
      <c r="K2064" s="300"/>
      <c r="L2064" s="300"/>
      <c r="M2064" s="302"/>
    </row>
    <row r="2065" spans="1:13" ht="9.9499999999999993" hidden="1" customHeight="1" x14ac:dyDescent="0.2">
      <c r="A2065" s="301"/>
      <c r="B2065" s="300"/>
      <c r="C2065" s="305" t="str">
        <f>IF(ISBLANK($J$2257),"",IF(ISBLANK($L$2257),"",IF(Sep!$E70&gt;=$J$2257,IF(Sep!$E70&lt;=$L$2257,IF(ISBLANK(Sep!G70),"",Sep!G70),""),"")))</f>
        <v/>
      </c>
      <c r="D2065" s="305"/>
      <c r="E2065" s="305" t="str">
        <f>IF(ISBLANK($J$2257),"",IF(ISBLANK($L$2257),"",IF(Sep!$E70&gt;=$J$2257,IF(Sep!$E70&lt;=$L$2257,IF(ISBLANK(Sep!R70),"",Sep!R70),""),"")))</f>
        <v/>
      </c>
      <c r="F2065" s="307" t="str">
        <f>IF(ISBLANK($J$2257),"",IF(ISBLANK($L$2257),"",IF(Sep!$E70&gt;=$J$2257,IF(Sep!$E70&lt;=$L$2257,IF(ISBLANK(Sep!S70),"",Sep!S70),""),"")))</f>
        <v/>
      </c>
      <c r="G2065" s="308" t="str">
        <f t="shared" si="130"/>
        <v/>
      </c>
      <c r="H2065" s="309" t="str">
        <f t="shared" si="131"/>
        <v/>
      </c>
      <c r="I2065" s="310" t="str">
        <f>IF(ISBLANK($J$2257),"",IF(ISBLANK($L$2257),"",IF(Sep!$E70&gt;=$J$2257,IF(Sep!$E70&lt;=$L$2257,COUNTIF(Sep!L70:L70,"&gt;=0"),""),"")))</f>
        <v/>
      </c>
      <c r="J2065" s="300"/>
      <c r="K2065" s="300"/>
      <c r="L2065" s="300"/>
      <c r="M2065" s="302"/>
    </row>
    <row r="2066" spans="1:13" ht="9.9499999999999993" hidden="1" customHeight="1" x14ac:dyDescent="0.2">
      <c r="A2066" s="301"/>
      <c r="B2066" s="300"/>
      <c r="C2066" s="305" t="str">
        <f>IF(ISBLANK($J$2257),"",IF(ISBLANK($L$2257),"",IF(Sep!$E71&gt;=$J$2257,IF(Sep!$E71&lt;=$L$2257,IF(ISBLANK(Sep!G71),"",Sep!G71),""),"")))</f>
        <v/>
      </c>
      <c r="D2066" s="305"/>
      <c r="E2066" s="305" t="str">
        <f>IF(ISBLANK($J$2257),"",IF(ISBLANK($L$2257),"",IF(Sep!$E71&gt;=$J$2257,IF(Sep!$E71&lt;=$L$2257,IF(ISBLANK(Sep!R71),"",Sep!R71),""),"")))</f>
        <v/>
      </c>
      <c r="F2066" s="307" t="str">
        <f>IF(ISBLANK($J$2257),"",IF(ISBLANK($L$2257),"",IF(Sep!$E71&gt;=$J$2257,IF(Sep!$E71&lt;=$L$2257,IF(ISBLANK(Sep!S71),"",Sep!S71),""),"")))</f>
        <v/>
      </c>
      <c r="G2066" s="308" t="str">
        <f t="shared" si="130"/>
        <v/>
      </c>
      <c r="H2066" s="309" t="str">
        <f t="shared" si="131"/>
        <v/>
      </c>
      <c r="I2066" s="310" t="str">
        <f>IF(ISBLANK($J$2257),"",IF(ISBLANK($L$2257),"",IF(Sep!$E71&gt;=$J$2257,IF(Sep!$E71&lt;=$L$2257,COUNTIF(Sep!L71:L71,"&gt;=0"),""),"")))</f>
        <v/>
      </c>
      <c r="J2066" s="300"/>
      <c r="K2066" s="300"/>
      <c r="L2066" s="300"/>
      <c r="M2066" s="302"/>
    </row>
    <row r="2067" spans="1:13" ht="9.9499999999999993" hidden="1" customHeight="1" x14ac:dyDescent="0.2">
      <c r="A2067" s="301"/>
      <c r="B2067" s="300"/>
      <c r="C2067" s="305" t="str">
        <f>IF(ISBLANK($J$2257),"",IF(ISBLANK($L$2257),"",IF(Sep!$E72&gt;=$J$2257,IF(Sep!$E72&lt;=$L$2257,IF(ISBLANK(Sep!G72),"",Sep!G72),""),"")))</f>
        <v/>
      </c>
      <c r="D2067" s="305"/>
      <c r="E2067" s="305" t="str">
        <f>IF(ISBLANK($J$2257),"",IF(ISBLANK($L$2257),"",IF(Sep!$E72&gt;=$J$2257,IF(Sep!$E72&lt;=$L$2257,IF(ISBLANK(Sep!R72),"",Sep!R72),""),"")))</f>
        <v/>
      </c>
      <c r="F2067" s="307" t="str">
        <f>IF(ISBLANK($J$2257),"",IF(ISBLANK($L$2257),"",IF(Sep!$E72&gt;=$J$2257,IF(Sep!$E72&lt;=$L$2257,IF(ISBLANK(Sep!S72),"",Sep!S72),""),"")))</f>
        <v/>
      </c>
      <c r="G2067" s="308" t="str">
        <f t="shared" si="130"/>
        <v/>
      </c>
      <c r="H2067" s="309" t="str">
        <f t="shared" si="131"/>
        <v/>
      </c>
      <c r="I2067" s="310" t="str">
        <f>IF(ISBLANK($J$2257),"",IF(ISBLANK($L$2257),"",IF(Sep!$E72&gt;=$J$2257,IF(Sep!$E72&lt;=$L$2257,COUNTIF(Sep!L72:L72,"&gt;=0"),""),"")))</f>
        <v/>
      </c>
      <c r="J2067" s="300"/>
      <c r="K2067" s="300"/>
      <c r="L2067" s="300"/>
      <c r="M2067" s="302"/>
    </row>
    <row r="2068" spans="1:13" ht="9.9499999999999993" hidden="1" customHeight="1" x14ac:dyDescent="0.2">
      <c r="A2068" s="301"/>
      <c r="B2068" s="300"/>
      <c r="C2068" s="305" t="str">
        <f>IF(ISBLANK($J$2257),"",IF(ISBLANK($L$2257),"",IF(Sep!$E73&gt;=$J$2257,IF(Sep!$E73&lt;=$L$2257,IF(ISBLANK(Sep!G73),"",Sep!G73),""),"")))</f>
        <v/>
      </c>
      <c r="D2068" s="305"/>
      <c r="E2068" s="305" t="str">
        <f>IF(ISBLANK($J$2257),"",IF(ISBLANK($L$2257),"",IF(Sep!$E73&gt;=$J$2257,IF(Sep!$E73&lt;=$L$2257,IF(ISBLANK(Sep!R73),"",Sep!R73),""),"")))</f>
        <v/>
      </c>
      <c r="F2068" s="307" t="str">
        <f>IF(ISBLANK($J$2257),"",IF(ISBLANK($L$2257),"",IF(Sep!$E73&gt;=$J$2257,IF(Sep!$E73&lt;=$L$2257,IF(ISBLANK(Sep!S73),"",Sep!S73),""),"")))</f>
        <v/>
      </c>
      <c r="G2068" s="308" t="str">
        <f t="shared" si="130"/>
        <v/>
      </c>
      <c r="H2068" s="309" t="str">
        <f t="shared" si="131"/>
        <v/>
      </c>
      <c r="I2068" s="310" t="str">
        <f>IF(ISBLANK($J$2257),"",IF(ISBLANK($L$2257),"",IF(Sep!$E73&gt;=$J$2257,IF(Sep!$E73&lt;=$L$2257,COUNTIF(Sep!L73:L73,"&gt;=0"),""),"")))</f>
        <v/>
      </c>
      <c r="J2068" s="300"/>
      <c r="K2068" s="300"/>
      <c r="L2068" s="300"/>
      <c r="M2068" s="302"/>
    </row>
    <row r="2069" spans="1:13" ht="9.9499999999999993" hidden="1" customHeight="1" x14ac:dyDescent="0.2">
      <c r="A2069" s="301"/>
      <c r="B2069" s="300" t="s">
        <v>132</v>
      </c>
      <c r="C2069" s="305" t="str">
        <f>IF(ISBLANK($J$2257),"",IF(ISBLANK($L$2257),"",IF(Okt!$E9&gt;=$J$2257,IF(Okt!$E9&lt;=$L$2257,IF(ISBLANK(Okt!G9),"",Okt!G9),""),"")))</f>
        <v/>
      </c>
      <c r="D2069" s="305" t="str">
        <f>IF(ISBLANK($J$2257),"",IF(ISBLANK($L$2257),"",IF(Okt!$E9&gt;=$J$2257,IF(Okt!$E9&lt;=$L$2257,IF(ISBLANK(Okt!I9),"",Okt!I9),""),"")))</f>
        <v/>
      </c>
      <c r="E2069" s="305" t="str">
        <f>IF(ISBLANK($J$2257),"",IF(ISBLANK($L$2257),"",IF(Okt!$E9&gt;=$J$2257,IF(Okt!$E9&lt;=$L$2257,IF(ISBLANK(Okt!R9),"",Okt!R9),""),"")))</f>
        <v/>
      </c>
      <c r="F2069" s="307" t="str">
        <f>IF(ISBLANK($J$2257),"",IF(ISBLANK($L$2257),"",IF(Okt!$E9&gt;=$J$2257,IF(Okt!$E9&lt;=$L$2257,IF(ISBLANK(Okt!S9),"",Okt!S9),""),"")))</f>
        <v/>
      </c>
      <c r="G2069" s="308" t="str">
        <f>IF(ISNUMBER(F2069),IF(F2069=0,"",IF(E2069=0,"",F2069/E2069)),"")</f>
        <v/>
      </c>
      <c r="H2069" s="309" t="str">
        <f>IF(ISNUMBER(G2069),IF(G2069=0,"",IF(F2069=0,"",E2069/F2069/24)),"")</f>
        <v/>
      </c>
      <c r="I2069" s="310" t="str">
        <f>IF(ISBLANK($J$2257),"",IF(ISBLANK($L$2257),"",IF(Okt!$E9&gt;=$J$2257,IF(Okt!$E9&lt;=$L$2257,COUNTIF(Okt!L9:L9,"&gt;=0"),""),"")))</f>
        <v/>
      </c>
      <c r="J2069" s="300"/>
      <c r="K2069" s="300"/>
      <c r="L2069" s="300"/>
      <c r="M2069" s="302"/>
    </row>
    <row r="2070" spans="1:13" ht="9.9499999999999993" hidden="1" customHeight="1" x14ac:dyDescent="0.2">
      <c r="A2070" s="301"/>
      <c r="B2070" s="300"/>
      <c r="C2070" s="305" t="str">
        <f>IF(ISBLANK($J$2257),"",IF(ISBLANK($L$2257),"",IF(Okt!$E10&gt;=$J$2257,IF(Okt!$E10&lt;=$L$2257,IF(ISBLANK(Okt!G10),"",Okt!G10),""),"")))</f>
        <v/>
      </c>
      <c r="D2070" s="305" t="str">
        <f>IF(ISBLANK($J$2257),"",IF(ISBLANK($L$2257),"",IF(Okt!$E10&gt;=$J$2257,IF(Okt!$E10&lt;=$L$2257,IF(ISBLANK(Okt!I10),"",Okt!I10),""),"")))</f>
        <v/>
      </c>
      <c r="E2070" s="305" t="str">
        <f>IF(ISBLANK($J$2257),"",IF(ISBLANK($L$2257),"",IF(Okt!$E10&gt;=$J$2257,IF(Okt!$E10&lt;=$L$2257,IF(ISBLANK(Okt!R10),"",Okt!R10),""),"")))</f>
        <v/>
      </c>
      <c r="F2070" s="307" t="str">
        <f>IF(ISBLANK($J$2257),"",IF(ISBLANK($L$2257),"",IF(Okt!$E10&gt;=$J$2257,IF(Okt!$E10&lt;=$L$2257,IF(ISBLANK(Okt!S10),"",Okt!S10),""),"")))</f>
        <v/>
      </c>
      <c r="G2070" s="308" t="str">
        <f t="shared" ref="G2070:G2099" si="132">IF(ISNUMBER(F2070),IF(F2070=0,"",IF(E2070=0,"",F2070/E2070)),"")</f>
        <v/>
      </c>
      <c r="H2070" s="309" t="str">
        <f t="shared" ref="H2070:H2099" si="133">IF(ISNUMBER(G2070),IF(G2070=0,"",IF(F2070=0,"",E2070/F2070/24)),"")</f>
        <v/>
      </c>
      <c r="I2070" s="310" t="str">
        <f>IF(ISBLANK($J$2257),"",IF(ISBLANK($L$2257),"",IF(Okt!$E10&gt;=$J$2257,IF(Okt!$E10&lt;=$L$2257,COUNTIF(Okt!L10:L10,"&gt;=0"),""),"")))</f>
        <v/>
      </c>
      <c r="J2070" s="300"/>
      <c r="K2070" s="300"/>
      <c r="L2070" s="300"/>
      <c r="M2070" s="302"/>
    </row>
    <row r="2071" spans="1:13" ht="9.9499999999999993" hidden="1" customHeight="1" x14ac:dyDescent="0.2">
      <c r="A2071" s="301"/>
      <c r="B2071" s="300"/>
      <c r="C2071" s="305" t="str">
        <f>IF(ISBLANK($J$2257),"",IF(ISBLANK($L$2257),"",IF(Okt!$E11&gt;=$J$2257,IF(Okt!$E11&lt;=$L$2257,IF(ISBLANK(Okt!G11),"",Okt!G11),""),"")))</f>
        <v/>
      </c>
      <c r="D2071" s="305" t="str">
        <f>IF(ISBLANK($J$2257),"",IF(ISBLANK($L$2257),"",IF(Okt!$E11&gt;=$J$2257,IF(Okt!$E11&lt;=$L$2257,IF(ISBLANK(Okt!I11),"",Okt!I11),""),"")))</f>
        <v/>
      </c>
      <c r="E2071" s="305" t="str">
        <f>IF(ISBLANK($J$2257),"",IF(ISBLANK($L$2257),"",IF(Okt!$E11&gt;=$J$2257,IF(Okt!$E11&lt;=$L$2257,IF(ISBLANK(Okt!R11),"",Okt!R11),""),"")))</f>
        <v/>
      </c>
      <c r="F2071" s="307" t="str">
        <f>IF(ISBLANK($J$2257),"",IF(ISBLANK($L$2257),"",IF(Okt!$E11&gt;=$J$2257,IF(Okt!$E11&lt;=$L$2257,IF(ISBLANK(Okt!S11),"",Okt!S11),""),"")))</f>
        <v/>
      </c>
      <c r="G2071" s="308" t="str">
        <f t="shared" si="132"/>
        <v/>
      </c>
      <c r="H2071" s="309" t="str">
        <f t="shared" si="133"/>
        <v/>
      </c>
      <c r="I2071" s="310" t="str">
        <f>IF(ISBLANK($J$2257),"",IF(ISBLANK($L$2257),"",IF(Okt!$E11&gt;=$J$2257,IF(Okt!$E11&lt;=$L$2257,COUNTIF(Okt!L11:L11,"&gt;=0"),""),"")))</f>
        <v/>
      </c>
      <c r="J2071" s="300"/>
      <c r="K2071" s="300"/>
      <c r="L2071" s="300"/>
      <c r="M2071" s="302"/>
    </row>
    <row r="2072" spans="1:13" ht="9.9499999999999993" hidden="1" customHeight="1" x14ac:dyDescent="0.2">
      <c r="A2072" s="301"/>
      <c r="B2072" s="300"/>
      <c r="C2072" s="305" t="str">
        <f>IF(ISBLANK($J$2257),"",IF(ISBLANK($L$2257),"",IF(Okt!$E12&gt;=$J$2257,IF(Okt!$E12&lt;=$L$2257,IF(ISBLANK(Okt!G12),"",Okt!G12),""),"")))</f>
        <v/>
      </c>
      <c r="D2072" s="305" t="str">
        <f>IF(ISBLANK($J$2257),"",IF(ISBLANK($L$2257),"",IF(Okt!$E12&gt;=$J$2257,IF(Okt!$E12&lt;=$L$2257,IF(ISBLANK(Okt!I12),"",Okt!I12),""),"")))</f>
        <v/>
      </c>
      <c r="E2072" s="305" t="str">
        <f>IF(ISBLANK($J$2257),"",IF(ISBLANK($L$2257),"",IF(Okt!$E12&gt;=$J$2257,IF(Okt!$E12&lt;=$L$2257,IF(ISBLANK(Okt!R12),"",Okt!R12),""),"")))</f>
        <v/>
      </c>
      <c r="F2072" s="307" t="str">
        <f>IF(ISBLANK($J$2257),"",IF(ISBLANK($L$2257),"",IF(Okt!$E12&gt;=$J$2257,IF(Okt!$E12&lt;=$L$2257,IF(ISBLANK(Okt!S12),"",Okt!S12),""),"")))</f>
        <v/>
      </c>
      <c r="G2072" s="308" t="str">
        <f t="shared" si="132"/>
        <v/>
      </c>
      <c r="H2072" s="309" t="str">
        <f t="shared" si="133"/>
        <v/>
      </c>
      <c r="I2072" s="310" t="str">
        <f>IF(ISBLANK($J$2257),"",IF(ISBLANK($L$2257),"",IF(Okt!$E12&gt;=$J$2257,IF(Okt!$E12&lt;=$L$2257,COUNTIF(Okt!L12:L12,"&gt;=0"),""),"")))</f>
        <v/>
      </c>
      <c r="J2072" s="300"/>
      <c r="K2072" s="300"/>
      <c r="L2072" s="300"/>
      <c r="M2072" s="302"/>
    </row>
    <row r="2073" spans="1:13" ht="9.9499999999999993" hidden="1" customHeight="1" x14ac:dyDescent="0.2">
      <c r="A2073" s="301"/>
      <c r="B2073" s="300"/>
      <c r="C2073" s="305" t="str">
        <f>IF(ISBLANK($J$2257),"",IF(ISBLANK($L$2257),"",IF(Okt!$E13&gt;=$J$2257,IF(Okt!$E13&lt;=$L$2257,IF(ISBLANK(Okt!G13),"",Okt!G13),""),"")))</f>
        <v/>
      </c>
      <c r="D2073" s="305" t="str">
        <f>IF(ISBLANK($J$2257),"",IF(ISBLANK($L$2257),"",IF(Okt!$E13&gt;=$J$2257,IF(Okt!$E13&lt;=$L$2257,IF(ISBLANK(Okt!I13),"",Okt!I13),""),"")))</f>
        <v/>
      </c>
      <c r="E2073" s="305" t="str">
        <f>IF(ISBLANK($J$2257),"",IF(ISBLANK($L$2257),"",IF(Okt!$E13&gt;=$J$2257,IF(Okt!$E13&lt;=$L$2257,IF(ISBLANK(Okt!R13),"",Okt!R13),""),"")))</f>
        <v/>
      </c>
      <c r="F2073" s="307" t="str">
        <f>IF(ISBLANK($J$2257),"",IF(ISBLANK($L$2257),"",IF(Okt!$E13&gt;=$J$2257,IF(Okt!$E13&lt;=$L$2257,IF(ISBLANK(Okt!S13),"",Okt!S13),""),"")))</f>
        <v/>
      </c>
      <c r="G2073" s="308" t="str">
        <f t="shared" si="132"/>
        <v/>
      </c>
      <c r="H2073" s="309" t="str">
        <f t="shared" si="133"/>
        <v/>
      </c>
      <c r="I2073" s="310" t="str">
        <f>IF(ISBLANK($J$2257),"",IF(ISBLANK($L$2257),"",IF(Okt!$E13&gt;=$J$2257,IF(Okt!$E13&lt;=$L$2257,COUNTIF(Okt!L13:L13,"&gt;=0"),""),"")))</f>
        <v/>
      </c>
      <c r="J2073" s="300"/>
      <c r="K2073" s="300"/>
      <c r="L2073" s="300"/>
      <c r="M2073" s="302"/>
    </row>
    <row r="2074" spans="1:13" ht="9.9499999999999993" hidden="1" customHeight="1" x14ac:dyDescent="0.2">
      <c r="A2074" s="301"/>
      <c r="B2074" s="300"/>
      <c r="C2074" s="305" t="str">
        <f>IF(ISBLANK($J$2257),"",IF(ISBLANK($L$2257),"",IF(Okt!$E14&gt;=$J$2257,IF(Okt!$E14&lt;=$L$2257,IF(ISBLANK(Okt!G14),"",Okt!G14),""),"")))</f>
        <v/>
      </c>
      <c r="D2074" s="305" t="str">
        <f>IF(ISBLANK($J$2257),"",IF(ISBLANK($L$2257),"",IF(Okt!$E14&gt;=$J$2257,IF(Okt!$E14&lt;=$L$2257,IF(ISBLANK(Okt!I14),"",Okt!I14),""),"")))</f>
        <v/>
      </c>
      <c r="E2074" s="305" t="str">
        <f>IF(ISBLANK($J$2257),"",IF(ISBLANK($L$2257),"",IF(Okt!$E14&gt;=$J$2257,IF(Okt!$E14&lt;=$L$2257,IF(ISBLANK(Okt!R14),"",Okt!R14),""),"")))</f>
        <v/>
      </c>
      <c r="F2074" s="307" t="str">
        <f>IF(ISBLANK($J$2257),"",IF(ISBLANK($L$2257),"",IF(Okt!$E14&gt;=$J$2257,IF(Okt!$E14&lt;=$L$2257,IF(ISBLANK(Okt!S14),"",Okt!S14),""),"")))</f>
        <v/>
      </c>
      <c r="G2074" s="308" t="str">
        <f t="shared" si="132"/>
        <v/>
      </c>
      <c r="H2074" s="309" t="str">
        <f t="shared" si="133"/>
        <v/>
      </c>
      <c r="I2074" s="310" t="str">
        <f>IF(ISBLANK($J$2257),"",IF(ISBLANK($L$2257),"",IF(Okt!$E14&gt;=$J$2257,IF(Okt!$E14&lt;=$L$2257,COUNTIF(Okt!L14:L14,"&gt;=0"),""),"")))</f>
        <v/>
      </c>
      <c r="J2074" s="300"/>
      <c r="K2074" s="300"/>
      <c r="L2074" s="300"/>
      <c r="M2074" s="302"/>
    </row>
    <row r="2075" spans="1:13" ht="9.9499999999999993" hidden="1" customHeight="1" x14ac:dyDescent="0.2">
      <c r="A2075" s="301"/>
      <c r="B2075" s="300"/>
      <c r="C2075" s="305" t="str">
        <f>IF(ISBLANK($J$2257),"",IF(ISBLANK($L$2257),"",IF(Okt!$E15&gt;=$J$2257,IF(Okt!$E15&lt;=$L$2257,IF(ISBLANK(Okt!G15),"",Okt!G15),""),"")))</f>
        <v/>
      </c>
      <c r="D2075" s="305" t="str">
        <f>IF(ISBLANK($J$2257),"",IF(ISBLANK($L$2257),"",IF(Okt!$E15&gt;=$J$2257,IF(Okt!$E15&lt;=$L$2257,IF(ISBLANK(Okt!I15),"",Okt!I15),""),"")))</f>
        <v/>
      </c>
      <c r="E2075" s="305" t="str">
        <f>IF(ISBLANK($J$2257),"",IF(ISBLANK($L$2257),"",IF(Okt!$E15&gt;=$J$2257,IF(Okt!$E15&lt;=$L$2257,IF(ISBLANK(Okt!R15),"",Okt!R15),""),"")))</f>
        <v/>
      </c>
      <c r="F2075" s="307" t="str">
        <f>IF(ISBLANK($J$2257),"",IF(ISBLANK($L$2257),"",IF(Okt!$E15&gt;=$J$2257,IF(Okt!$E15&lt;=$L$2257,IF(ISBLANK(Okt!S15),"",Okt!S15),""),"")))</f>
        <v/>
      </c>
      <c r="G2075" s="308" t="str">
        <f t="shared" si="132"/>
        <v/>
      </c>
      <c r="H2075" s="309" t="str">
        <f t="shared" si="133"/>
        <v/>
      </c>
      <c r="I2075" s="310" t="str">
        <f>IF(ISBLANK($J$2257),"",IF(ISBLANK($L$2257),"",IF(Okt!$E15&gt;=$J$2257,IF(Okt!$E15&lt;=$L$2257,COUNTIF(Okt!L15:L15,"&gt;=0"),""),"")))</f>
        <v/>
      </c>
      <c r="J2075" s="300"/>
      <c r="K2075" s="300"/>
      <c r="L2075" s="300"/>
      <c r="M2075" s="302"/>
    </row>
    <row r="2076" spans="1:13" ht="9.9499999999999993" hidden="1" customHeight="1" x14ac:dyDescent="0.2">
      <c r="A2076" s="301"/>
      <c r="B2076" s="300"/>
      <c r="C2076" s="305" t="str">
        <f>IF(ISBLANK($J$2257),"",IF(ISBLANK($L$2257),"",IF(Okt!$E16&gt;=$J$2257,IF(Okt!$E16&lt;=$L$2257,IF(ISBLANK(Okt!G16),"",Okt!G16),""),"")))</f>
        <v/>
      </c>
      <c r="D2076" s="305" t="str">
        <f>IF(ISBLANK($J$2257),"",IF(ISBLANK($L$2257),"",IF(Okt!$E16&gt;=$J$2257,IF(Okt!$E16&lt;=$L$2257,IF(ISBLANK(Okt!I16),"",Okt!I16),""),"")))</f>
        <v/>
      </c>
      <c r="E2076" s="305" t="str">
        <f>IF(ISBLANK($J$2257),"",IF(ISBLANK($L$2257),"",IF(Okt!$E16&gt;=$J$2257,IF(Okt!$E16&lt;=$L$2257,IF(ISBLANK(Okt!R16),"",Okt!R16),""),"")))</f>
        <v/>
      </c>
      <c r="F2076" s="307" t="str">
        <f>IF(ISBLANK($J$2257),"",IF(ISBLANK($L$2257),"",IF(Okt!$E16&gt;=$J$2257,IF(Okt!$E16&lt;=$L$2257,IF(ISBLANK(Okt!S16),"",Okt!S16),""),"")))</f>
        <v/>
      </c>
      <c r="G2076" s="308" t="str">
        <f t="shared" si="132"/>
        <v/>
      </c>
      <c r="H2076" s="309" t="str">
        <f t="shared" si="133"/>
        <v/>
      </c>
      <c r="I2076" s="310" t="str">
        <f>IF(ISBLANK($J$2257),"",IF(ISBLANK($L$2257),"",IF(Okt!$E16&gt;=$J$2257,IF(Okt!$E16&lt;=$L$2257,COUNTIF(Okt!L16:L16,"&gt;=0"),""),"")))</f>
        <v/>
      </c>
      <c r="J2076" s="300"/>
      <c r="K2076" s="300"/>
      <c r="L2076" s="300"/>
      <c r="M2076" s="302"/>
    </row>
    <row r="2077" spans="1:13" ht="9.9499999999999993" hidden="1" customHeight="1" x14ac:dyDescent="0.2">
      <c r="A2077" s="301"/>
      <c r="B2077" s="300"/>
      <c r="C2077" s="305" t="str">
        <f>IF(ISBLANK($J$2257),"",IF(ISBLANK($L$2257),"",IF(Okt!$E17&gt;=$J$2257,IF(Okt!$E17&lt;=$L$2257,IF(ISBLANK(Okt!G17),"",Okt!G17),""),"")))</f>
        <v/>
      </c>
      <c r="D2077" s="305" t="str">
        <f>IF(ISBLANK($J$2257),"",IF(ISBLANK($L$2257),"",IF(Okt!$E17&gt;=$J$2257,IF(Okt!$E17&lt;=$L$2257,IF(ISBLANK(Okt!I17),"",Okt!I17),""),"")))</f>
        <v/>
      </c>
      <c r="E2077" s="305" t="str">
        <f>IF(ISBLANK($J$2257),"",IF(ISBLANK($L$2257),"",IF(Okt!$E17&gt;=$J$2257,IF(Okt!$E17&lt;=$L$2257,IF(ISBLANK(Okt!R17),"",Okt!R17),""),"")))</f>
        <v/>
      </c>
      <c r="F2077" s="307" t="str">
        <f>IF(ISBLANK($J$2257),"",IF(ISBLANK($L$2257),"",IF(Okt!$E17&gt;=$J$2257,IF(Okt!$E17&lt;=$L$2257,IF(ISBLANK(Okt!S17),"",Okt!S17),""),"")))</f>
        <v/>
      </c>
      <c r="G2077" s="308" t="str">
        <f t="shared" si="132"/>
        <v/>
      </c>
      <c r="H2077" s="309" t="str">
        <f t="shared" si="133"/>
        <v/>
      </c>
      <c r="I2077" s="310" t="str">
        <f>IF(ISBLANK($J$2257),"",IF(ISBLANK($L$2257),"",IF(Okt!$E17&gt;=$J$2257,IF(Okt!$E17&lt;=$L$2257,COUNTIF(Okt!L17:L17,"&gt;=0"),""),"")))</f>
        <v/>
      </c>
      <c r="J2077" s="300"/>
      <c r="K2077" s="300"/>
      <c r="L2077" s="300"/>
      <c r="M2077" s="302"/>
    </row>
    <row r="2078" spans="1:13" ht="9.9499999999999993" hidden="1" customHeight="1" x14ac:dyDescent="0.2">
      <c r="A2078" s="301"/>
      <c r="B2078" s="300"/>
      <c r="C2078" s="305" t="str">
        <f>IF(ISBLANK($J$2257),"",IF(ISBLANK($L$2257),"",IF(Okt!$E18&gt;=$J$2257,IF(Okt!$E18&lt;=$L$2257,IF(ISBLANK(Okt!G18),"",Okt!G18),""),"")))</f>
        <v/>
      </c>
      <c r="D2078" s="305" t="str">
        <f>IF(ISBLANK($J$2257),"",IF(ISBLANK($L$2257),"",IF(Okt!$E18&gt;=$J$2257,IF(Okt!$E18&lt;=$L$2257,IF(ISBLANK(Okt!I18),"",Okt!I18),""),"")))</f>
        <v/>
      </c>
      <c r="E2078" s="305" t="str">
        <f>IF(ISBLANK($J$2257),"",IF(ISBLANK($L$2257),"",IF(Okt!$E18&gt;=$J$2257,IF(Okt!$E18&lt;=$L$2257,IF(ISBLANK(Okt!R18),"",Okt!R18),""),"")))</f>
        <v/>
      </c>
      <c r="F2078" s="307" t="str">
        <f>IF(ISBLANK($J$2257),"",IF(ISBLANK($L$2257),"",IF(Okt!$E18&gt;=$J$2257,IF(Okt!$E18&lt;=$L$2257,IF(ISBLANK(Okt!S18),"",Okt!S18),""),"")))</f>
        <v/>
      </c>
      <c r="G2078" s="308" t="str">
        <f t="shared" si="132"/>
        <v/>
      </c>
      <c r="H2078" s="309" t="str">
        <f t="shared" si="133"/>
        <v/>
      </c>
      <c r="I2078" s="310" t="str">
        <f>IF(ISBLANK($J$2257),"",IF(ISBLANK($L$2257),"",IF(Okt!$E18&gt;=$J$2257,IF(Okt!$E18&lt;=$L$2257,COUNTIF(Okt!L18:L18,"&gt;=0"),""),"")))</f>
        <v/>
      </c>
      <c r="J2078" s="300"/>
      <c r="K2078" s="300"/>
      <c r="L2078" s="300"/>
      <c r="M2078" s="302"/>
    </row>
    <row r="2079" spans="1:13" ht="9.9499999999999993" hidden="1" customHeight="1" x14ac:dyDescent="0.2">
      <c r="A2079" s="301"/>
      <c r="B2079" s="300"/>
      <c r="C2079" s="305" t="str">
        <f>IF(ISBLANK($J$2257),"",IF(ISBLANK($L$2257),"",IF(Okt!$E19&gt;=$J$2257,IF(Okt!$E19&lt;=$L$2257,IF(ISBLANK(Okt!G19),"",Okt!G19),""),"")))</f>
        <v/>
      </c>
      <c r="D2079" s="305" t="str">
        <f>IF(ISBLANK($J$2257),"",IF(ISBLANK($L$2257),"",IF(Okt!$E19&gt;=$J$2257,IF(Okt!$E19&lt;=$L$2257,IF(ISBLANK(Okt!I19),"",Okt!I19),""),"")))</f>
        <v/>
      </c>
      <c r="E2079" s="305" t="str">
        <f>IF(ISBLANK($J$2257),"",IF(ISBLANK($L$2257),"",IF(Okt!$E19&gt;=$J$2257,IF(Okt!$E19&lt;=$L$2257,IF(ISBLANK(Okt!R19),"",Okt!R19),""),"")))</f>
        <v/>
      </c>
      <c r="F2079" s="307" t="str">
        <f>IF(ISBLANK($J$2257),"",IF(ISBLANK($L$2257),"",IF(Okt!$E19&gt;=$J$2257,IF(Okt!$E19&lt;=$L$2257,IF(ISBLANK(Okt!S19),"",Okt!S19),""),"")))</f>
        <v/>
      </c>
      <c r="G2079" s="308" t="str">
        <f t="shared" si="132"/>
        <v/>
      </c>
      <c r="H2079" s="309" t="str">
        <f t="shared" si="133"/>
        <v/>
      </c>
      <c r="I2079" s="310" t="str">
        <f>IF(ISBLANK($J$2257),"",IF(ISBLANK($L$2257),"",IF(Okt!$E19&gt;=$J$2257,IF(Okt!$E19&lt;=$L$2257,COUNTIF(Okt!L19:L19,"&gt;=0"),""),"")))</f>
        <v/>
      </c>
      <c r="J2079" s="300"/>
      <c r="K2079" s="300"/>
      <c r="L2079" s="300"/>
      <c r="M2079" s="302"/>
    </row>
    <row r="2080" spans="1:13" ht="9.9499999999999993" hidden="1" customHeight="1" x14ac:dyDescent="0.2">
      <c r="A2080" s="301"/>
      <c r="B2080" s="300"/>
      <c r="C2080" s="305" t="str">
        <f>IF(ISBLANK($J$2257),"",IF(ISBLANK($L$2257),"",IF(Okt!$E20&gt;=$J$2257,IF(Okt!$E20&lt;=$L$2257,IF(ISBLANK(Okt!G20),"",Okt!G20),""),"")))</f>
        <v/>
      </c>
      <c r="D2080" s="305" t="str">
        <f>IF(ISBLANK($J$2257),"",IF(ISBLANK($L$2257),"",IF(Okt!$E20&gt;=$J$2257,IF(Okt!$E20&lt;=$L$2257,IF(ISBLANK(Okt!I20),"",Okt!I20),""),"")))</f>
        <v/>
      </c>
      <c r="E2080" s="305" t="str">
        <f>IF(ISBLANK($J$2257),"",IF(ISBLANK($L$2257),"",IF(Okt!$E20&gt;=$J$2257,IF(Okt!$E20&lt;=$L$2257,IF(ISBLANK(Okt!R20),"",Okt!R20),""),"")))</f>
        <v/>
      </c>
      <c r="F2080" s="307" t="str">
        <f>IF(ISBLANK($J$2257),"",IF(ISBLANK($L$2257),"",IF(Okt!$E20&gt;=$J$2257,IF(Okt!$E20&lt;=$L$2257,IF(ISBLANK(Okt!S20),"",Okt!S20),""),"")))</f>
        <v/>
      </c>
      <c r="G2080" s="308" t="str">
        <f t="shared" si="132"/>
        <v/>
      </c>
      <c r="H2080" s="309" t="str">
        <f t="shared" si="133"/>
        <v/>
      </c>
      <c r="I2080" s="310" t="str">
        <f>IF(ISBLANK($J$2257),"",IF(ISBLANK($L$2257),"",IF(Okt!$E20&gt;=$J$2257,IF(Okt!$E20&lt;=$L$2257,COUNTIF(Okt!L20:L20,"&gt;=0"),""),"")))</f>
        <v/>
      </c>
      <c r="J2080" s="300"/>
      <c r="K2080" s="300"/>
      <c r="L2080" s="300"/>
      <c r="M2080" s="302"/>
    </row>
    <row r="2081" spans="1:13" ht="9.9499999999999993" hidden="1" customHeight="1" x14ac:dyDescent="0.2">
      <c r="A2081" s="301"/>
      <c r="B2081" s="300"/>
      <c r="C2081" s="305" t="str">
        <f>IF(ISBLANK($J$2257),"",IF(ISBLANK($L$2257),"",IF(Okt!$E21&gt;=$J$2257,IF(Okt!$E21&lt;=$L$2257,IF(ISBLANK(Okt!G21),"",Okt!G21),""),"")))</f>
        <v/>
      </c>
      <c r="D2081" s="305" t="str">
        <f>IF(ISBLANK($J$2257),"",IF(ISBLANK($L$2257),"",IF(Okt!$E21&gt;=$J$2257,IF(Okt!$E21&lt;=$L$2257,IF(ISBLANK(Okt!I21),"",Okt!I21),""),"")))</f>
        <v/>
      </c>
      <c r="E2081" s="305" t="str">
        <f>IF(ISBLANK($J$2257),"",IF(ISBLANK($L$2257),"",IF(Okt!$E21&gt;=$J$2257,IF(Okt!$E21&lt;=$L$2257,IF(ISBLANK(Okt!R21),"",Okt!R21),""),"")))</f>
        <v/>
      </c>
      <c r="F2081" s="307" t="str">
        <f>IF(ISBLANK($J$2257),"",IF(ISBLANK($L$2257),"",IF(Okt!$E21&gt;=$J$2257,IF(Okt!$E21&lt;=$L$2257,IF(ISBLANK(Okt!S21),"",Okt!S21),""),"")))</f>
        <v/>
      </c>
      <c r="G2081" s="308" t="str">
        <f t="shared" si="132"/>
        <v/>
      </c>
      <c r="H2081" s="309" t="str">
        <f t="shared" si="133"/>
        <v/>
      </c>
      <c r="I2081" s="310" t="str">
        <f>IF(ISBLANK($J$2257),"",IF(ISBLANK($L$2257),"",IF(Okt!$E21&gt;=$J$2257,IF(Okt!$E21&lt;=$L$2257,COUNTIF(Okt!L21:L21,"&gt;=0"),""),"")))</f>
        <v/>
      </c>
      <c r="J2081" s="300"/>
      <c r="K2081" s="300"/>
      <c r="L2081" s="300"/>
      <c r="M2081" s="302"/>
    </row>
    <row r="2082" spans="1:13" ht="9.9499999999999993" hidden="1" customHeight="1" x14ac:dyDescent="0.2">
      <c r="A2082" s="301"/>
      <c r="B2082" s="300"/>
      <c r="C2082" s="305" t="str">
        <f>IF(ISBLANK($J$2257),"",IF(ISBLANK($L$2257),"",IF(Okt!$E22&gt;=$J$2257,IF(Okt!$E22&lt;=$L$2257,IF(ISBLANK(Okt!G22),"",Okt!G22),""),"")))</f>
        <v/>
      </c>
      <c r="D2082" s="305" t="str">
        <f>IF(ISBLANK($J$2257),"",IF(ISBLANK($L$2257),"",IF(Okt!$E22&gt;=$J$2257,IF(Okt!$E22&lt;=$L$2257,IF(ISBLANK(Okt!I22),"",Okt!I22),""),"")))</f>
        <v/>
      </c>
      <c r="E2082" s="305" t="str">
        <f>IF(ISBLANK($J$2257),"",IF(ISBLANK($L$2257),"",IF(Okt!$E22&gt;=$J$2257,IF(Okt!$E22&lt;=$L$2257,IF(ISBLANK(Okt!R22),"",Okt!R22),""),"")))</f>
        <v/>
      </c>
      <c r="F2082" s="307" t="str">
        <f>IF(ISBLANK($J$2257),"",IF(ISBLANK($L$2257),"",IF(Okt!$E22&gt;=$J$2257,IF(Okt!$E22&lt;=$L$2257,IF(ISBLANK(Okt!S22),"",Okt!S22),""),"")))</f>
        <v/>
      </c>
      <c r="G2082" s="308" t="str">
        <f t="shared" si="132"/>
        <v/>
      </c>
      <c r="H2082" s="309" t="str">
        <f t="shared" si="133"/>
        <v/>
      </c>
      <c r="I2082" s="310" t="str">
        <f>IF(ISBLANK($J$2257),"",IF(ISBLANK($L$2257),"",IF(Okt!$E22&gt;=$J$2257,IF(Okt!$E22&lt;=$L$2257,COUNTIF(Okt!L22:L22,"&gt;=0"),""),"")))</f>
        <v/>
      </c>
      <c r="J2082" s="300"/>
      <c r="K2082" s="300"/>
      <c r="L2082" s="300"/>
      <c r="M2082" s="302"/>
    </row>
    <row r="2083" spans="1:13" ht="9.9499999999999993" hidden="1" customHeight="1" x14ac:dyDescent="0.2">
      <c r="A2083" s="301"/>
      <c r="B2083" s="300"/>
      <c r="C2083" s="305" t="str">
        <f>IF(ISBLANK($J$2257),"",IF(ISBLANK($L$2257),"",IF(Okt!$E23&gt;=$J$2257,IF(Okt!$E23&lt;=$L$2257,IF(ISBLANK(Okt!G23),"",Okt!G23),""),"")))</f>
        <v/>
      </c>
      <c r="D2083" s="305" t="str">
        <f>IF(ISBLANK($J$2257),"",IF(ISBLANK($L$2257),"",IF(Okt!$E23&gt;=$J$2257,IF(Okt!$E23&lt;=$L$2257,IF(ISBLANK(Okt!I23),"",Okt!I23),""),"")))</f>
        <v/>
      </c>
      <c r="E2083" s="305" t="str">
        <f>IF(ISBLANK($J$2257),"",IF(ISBLANK($L$2257),"",IF(Okt!$E23&gt;=$J$2257,IF(Okt!$E23&lt;=$L$2257,IF(ISBLANK(Okt!R23),"",Okt!R23),""),"")))</f>
        <v/>
      </c>
      <c r="F2083" s="307" t="str">
        <f>IF(ISBLANK($J$2257),"",IF(ISBLANK($L$2257),"",IF(Okt!$E23&gt;=$J$2257,IF(Okt!$E23&lt;=$L$2257,IF(ISBLANK(Okt!S23),"",Okt!S23),""),"")))</f>
        <v/>
      </c>
      <c r="G2083" s="308" t="str">
        <f t="shared" si="132"/>
        <v/>
      </c>
      <c r="H2083" s="309" t="str">
        <f t="shared" si="133"/>
        <v/>
      </c>
      <c r="I2083" s="310" t="str">
        <f>IF(ISBLANK($J$2257),"",IF(ISBLANK($L$2257),"",IF(Okt!$E23&gt;=$J$2257,IF(Okt!$E23&lt;=$L$2257,COUNTIF(Okt!L23:L23,"&gt;=0"),""),"")))</f>
        <v/>
      </c>
      <c r="J2083" s="300"/>
      <c r="K2083" s="300"/>
      <c r="L2083" s="300"/>
      <c r="M2083" s="302"/>
    </row>
    <row r="2084" spans="1:13" ht="9.9499999999999993" hidden="1" customHeight="1" x14ac:dyDescent="0.2">
      <c r="A2084" s="301"/>
      <c r="B2084" s="300"/>
      <c r="C2084" s="305" t="str">
        <f>IF(ISBLANK($J$2257),"",IF(ISBLANK($L$2257),"",IF(Okt!$E24&gt;=$J$2257,IF(Okt!$E24&lt;=$L$2257,IF(ISBLANK(Okt!G24),"",Okt!G24),""),"")))</f>
        <v/>
      </c>
      <c r="D2084" s="305" t="str">
        <f>IF(ISBLANK($J$2257),"",IF(ISBLANK($L$2257),"",IF(Okt!$E24&gt;=$J$2257,IF(Okt!$E24&lt;=$L$2257,IF(ISBLANK(Okt!I24),"",Okt!I24),""),"")))</f>
        <v/>
      </c>
      <c r="E2084" s="305" t="str">
        <f>IF(ISBLANK($J$2257),"",IF(ISBLANK($L$2257),"",IF(Okt!$E24&gt;=$J$2257,IF(Okt!$E24&lt;=$L$2257,IF(ISBLANK(Okt!R24),"",Okt!R24),""),"")))</f>
        <v/>
      </c>
      <c r="F2084" s="307" t="str">
        <f>IF(ISBLANK($J$2257),"",IF(ISBLANK($L$2257),"",IF(Okt!$E24&gt;=$J$2257,IF(Okt!$E24&lt;=$L$2257,IF(ISBLANK(Okt!S24),"",Okt!S24),""),"")))</f>
        <v/>
      </c>
      <c r="G2084" s="308" t="str">
        <f t="shared" si="132"/>
        <v/>
      </c>
      <c r="H2084" s="309" t="str">
        <f t="shared" si="133"/>
        <v/>
      </c>
      <c r="I2084" s="310" t="str">
        <f>IF(ISBLANK($J$2257),"",IF(ISBLANK($L$2257),"",IF(Okt!$E24&gt;=$J$2257,IF(Okt!$E24&lt;=$L$2257,COUNTIF(Okt!L24:L24,"&gt;=0"),""),"")))</f>
        <v/>
      </c>
      <c r="J2084" s="300"/>
      <c r="K2084" s="300"/>
      <c r="L2084" s="300"/>
      <c r="M2084" s="302"/>
    </row>
    <row r="2085" spans="1:13" ht="9.9499999999999993" hidden="1" customHeight="1" x14ac:dyDescent="0.2">
      <c r="A2085" s="301"/>
      <c r="B2085" s="300"/>
      <c r="C2085" s="305" t="str">
        <f>IF(ISBLANK($J$2257),"",IF(ISBLANK($L$2257),"",IF(Okt!$E25&gt;=$J$2257,IF(Okt!$E25&lt;=$L$2257,IF(ISBLANK(Okt!G25),"",Okt!G25),""),"")))</f>
        <v/>
      </c>
      <c r="D2085" s="305" t="str">
        <f>IF(ISBLANK($J$2257),"",IF(ISBLANK($L$2257),"",IF(Okt!$E25&gt;=$J$2257,IF(Okt!$E25&lt;=$L$2257,IF(ISBLANK(Okt!I25),"",Okt!I25),""),"")))</f>
        <v/>
      </c>
      <c r="E2085" s="305" t="str">
        <f>IF(ISBLANK($J$2257),"",IF(ISBLANK($L$2257),"",IF(Okt!$E25&gt;=$J$2257,IF(Okt!$E25&lt;=$L$2257,IF(ISBLANK(Okt!R25),"",Okt!R25),""),"")))</f>
        <v/>
      </c>
      <c r="F2085" s="307" t="str">
        <f>IF(ISBLANK($J$2257),"",IF(ISBLANK($L$2257),"",IF(Okt!$E25&gt;=$J$2257,IF(Okt!$E25&lt;=$L$2257,IF(ISBLANK(Okt!S25),"",Okt!S25),""),"")))</f>
        <v/>
      </c>
      <c r="G2085" s="308" t="str">
        <f t="shared" si="132"/>
        <v/>
      </c>
      <c r="H2085" s="309" t="str">
        <f t="shared" si="133"/>
        <v/>
      </c>
      <c r="I2085" s="310" t="str">
        <f>IF(ISBLANK($J$2257),"",IF(ISBLANK($L$2257),"",IF(Okt!$E25&gt;=$J$2257,IF(Okt!$E25&lt;=$L$2257,COUNTIF(Okt!L25:L25,"&gt;=0"),""),"")))</f>
        <v/>
      </c>
      <c r="J2085" s="300"/>
      <c r="K2085" s="300"/>
      <c r="L2085" s="300"/>
      <c r="M2085" s="302"/>
    </row>
    <row r="2086" spans="1:13" ht="9.9499999999999993" hidden="1" customHeight="1" x14ac:dyDescent="0.2">
      <c r="A2086" s="301"/>
      <c r="B2086" s="300"/>
      <c r="C2086" s="305" t="str">
        <f>IF(ISBLANK($J$2257),"",IF(ISBLANK($L$2257),"",IF(Okt!$E26&gt;=$J$2257,IF(Okt!$E26&lt;=$L$2257,IF(ISBLANK(Okt!G26),"",Okt!G26),""),"")))</f>
        <v/>
      </c>
      <c r="D2086" s="305" t="str">
        <f>IF(ISBLANK($J$2257),"",IF(ISBLANK($L$2257),"",IF(Okt!$E26&gt;=$J$2257,IF(Okt!$E26&lt;=$L$2257,IF(ISBLANK(Okt!I26),"",Okt!I26),""),"")))</f>
        <v/>
      </c>
      <c r="E2086" s="305" t="str">
        <f>IF(ISBLANK($J$2257),"",IF(ISBLANK($L$2257),"",IF(Okt!$E26&gt;=$J$2257,IF(Okt!$E26&lt;=$L$2257,IF(ISBLANK(Okt!R26),"",Okt!R26),""),"")))</f>
        <v/>
      </c>
      <c r="F2086" s="307" t="str">
        <f>IF(ISBLANK($J$2257),"",IF(ISBLANK($L$2257),"",IF(Okt!$E26&gt;=$J$2257,IF(Okt!$E26&lt;=$L$2257,IF(ISBLANK(Okt!S26),"",Okt!S26),""),"")))</f>
        <v/>
      </c>
      <c r="G2086" s="308" t="str">
        <f t="shared" si="132"/>
        <v/>
      </c>
      <c r="H2086" s="309" t="str">
        <f t="shared" si="133"/>
        <v/>
      </c>
      <c r="I2086" s="310" t="str">
        <f>IF(ISBLANK($J$2257),"",IF(ISBLANK($L$2257),"",IF(Okt!$E26&gt;=$J$2257,IF(Okt!$E26&lt;=$L$2257,COUNTIF(Okt!L26:L26,"&gt;=0"),""),"")))</f>
        <v/>
      </c>
      <c r="J2086" s="300"/>
      <c r="K2086" s="300"/>
      <c r="L2086" s="300"/>
      <c r="M2086" s="302"/>
    </row>
    <row r="2087" spans="1:13" ht="9.9499999999999993" hidden="1" customHeight="1" x14ac:dyDescent="0.2">
      <c r="A2087" s="301"/>
      <c r="B2087" s="300"/>
      <c r="C2087" s="305" t="str">
        <f>IF(ISBLANK($J$2257),"",IF(ISBLANK($L$2257),"",IF(Okt!$E27&gt;=$J$2257,IF(Okt!$E27&lt;=$L$2257,IF(ISBLANK(Okt!G27),"",Okt!G27),""),"")))</f>
        <v/>
      </c>
      <c r="D2087" s="305" t="str">
        <f>IF(ISBLANK($J$2257),"",IF(ISBLANK($L$2257),"",IF(Okt!$E27&gt;=$J$2257,IF(Okt!$E27&lt;=$L$2257,IF(ISBLANK(Okt!I27),"",Okt!I27),""),"")))</f>
        <v/>
      </c>
      <c r="E2087" s="305" t="str">
        <f>IF(ISBLANK($J$2257),"",IF(ISBLANK($L$2257),"",IF(Okt!$E27&gt;=$J$2257,IF(Okt!$E27&lt;=$L$2257,IF(ISBLANK(Okt!R27),"",Okt!R27),""),"")))</f>
        <v/>
      </c>
      <c r="F2087" s="307" t="str">
        <f>IF(ISBLANK($J$2257),"",IF(ISBLANK($L$2257),"",IF(Okt!$E27&gt;=$J$2257,IF(Okt!$E27&lt;=$L$2257,IF(ISBLANK(Okt!S27),"",Okt!S27),""),"")))</f>
        <v/>
      </c>
      <c r="G2087" s="308" t="str">
        <f t="shared" si="132"/>
        <v/>
      </c>
      <c r="H2087" s="309" t="str">
        <f t="shared" si="133"/>
        <v/>
      </c>
      <c r="I2087" s="310" t="str">
        <f>IF(ISBLANK($J$2257),"",IF(ISBLANK($L$2257),"",IF(Okt!$E27&gt;=$J$2257,IF(Okt!$E27&lt;=$L$2257,COUNTIF(Okt!L27:L27,"&gt;=0"),""),"")))</f>
        <v/>
      </c>
      <c r="J2087" s="300"/>
      <c r="K2087" s="300"/>
      <c r="L2087" s="300"/>
      <c r="M2087" s="302"/>
    </row>
    <row r="2088" spans="1:13" ht="9.9499999999999993" hidden="1" customHeight="1" x14ac:dyDescent="0.2">
      <c r="A2088" s="301"/>
      <c r="B2088" s="300"/>
      <c r="C2088" s="305" t="str">
        <f>IF(ISBLANK($J$2257),"",IF(ISBLANK($L$2257),"",IF(Okt!$E28&gt;=$J$2257,IF(Okt!$E28&lt;=$L$2257,IF(ISBLANK(Okt!G28),"",Okt!G28),""),"")))</f>
        <v/>
      </c>
      <c r="D2088" s="305" t="str">
        <f>IF(ISBLANK($J$2257),"",IF(ISBLANK($L$2257),"",IF(Okt!$E28&gt;=$J$2257,IF(Okt!$E28&lt;=$L$2257,IF(ISBLANK(Okt!I28),"",Okt!I28),""),"")))</f>
        <v/>
      </c>
      <c r="E2088" s="305" t="str">
        <f>IF(ISBLANK($J$2257),"",IF(ISBLANK($L$2257),"",IF(Okt!$E28&gt;=$J$2257,IF(Okt!$E28&lt;=$L$2257,IF(ISBLANK(Okt!R28),"",Okt!R28),""),"")))</f>
        <v/>
      </c>
      <c r="F2088" s="307" t="str">
        <f>IF(ISBLANK($J$2257),"",IF(ISBLANK($L$2257),"",IF(Okt!$E28&gt;=$J$2257,IF(Okt!$E28&lt;=$L$2257,IF(ISBLANK(Okt!S28),"",Okt!S28),""),"")))</f>
        <v/>
      </c>
      <c r="G2088" s="308" t="str">
        <f t="shared" si="132"/>
        <v/>
      </c>
      <c r="H2088" s="309" t="str">
        <f t="shared" si="133"/>
        <v/>
      </c>
      <c r="I2088" s="310" t="str">
        <f>IF(ISBLANK($J$2257),"",IF(ISBLANK($L$2257),"",IF(Okt!$E28&gt;=$J$2257,IF(Okt!$E28&lt;=$L$2257,COUNTIF(Okt!L28:L28,"&gt;=0"),""),"")))</f>
        <v/>
      </c>
      <c r="J2088" s="300"/>
      <c r="K2088" s="300"/>
      <c r="L2088" s="300"/>
      <c r="M2088" s="302"/>
    </row>
    <row r="2089" spans="1:13" ht="9.9499999999999993" hidden="1" customHeight="1" x14ac:dyDescent="0.2">
      <c r="A2089" s="301"/>
      <c r="B2089" s="300"/>
      <c r="C2089" s="305" t="str">
        <f>IF(ISBLANK($J$2257),"",IF(ISBLANK($L$2257),"",IF(Okt!$E29&gt;=$J$2257,IF(Okt!$E29&lt;=$L$2257,IF(ISBLANK(Okt!G29),"",Okt!G29),""),"")))</f>
        <v/>
      </c>
      <c r="D2089" s="305" t="str">
        <f>IF(ISBLANK($J$2257),"",IF(ISBLANK($L$2257),"",IF(Okt!$E29&gt;=$J$2257,IF(Okt!$E29&lt;=$L$2257,IF(ISBLANK(Okt!I29),"",Okt!I29),""),"")))</f>
        <v/>
      </c>
      <c r="E2089" s="305" t="str">
        <f>IF(ISBLANK($J$2257),"",IF(ISBLANK($L$2257),"",IF(Okt!$E29&gt;=$J$2257,IF(Okt!$E29&lt;=$L$2257,IF(ISBLANK(Okt!R29),"",Okt!R29),""),"")))</f>
        <v/>
      </c>
      <c r="F2089" s="307" t="str">
        <f>IF(ISBLANK($J$2257),"",IF(ISBLANK($L$2257),"",IF(Okt!$E29&gt;=$J$2257,IF(Okt!$E29&lt;=$L$2257,IF(ISBLANK(Okt!S29),"",Okt!S29),""),"")))</f>
        <v/>
      </c>
      <c r="G2089" s="308" t="str">
        <f t="shared" si="132"/>
        <v/>
      </c>
      <c r="H2089" s="309" t="str">
        <f t="shared" si="133"/>
        <v/>
      </c>
      <c r="I2089" s="310" t="str">
        <f>IF(ISBLANK($J$2257),"",IF(ISBLANK($L$2257),"",IF(Okt!$E29&gt;=$J$2257,IF(Okt!$E29&lt;=$L$2257,COUNTIF(Okt!L29:L29,"&gt;=0"),""),"")))</f>
        <v/>
      </c>
      <c r="J2089" s="300"/>
      <c r="K2089" s="300"/>
      <c r="L2089" s="300"/>
      <c r="M2089" s="302"/>
    </row>
    <row r="2090" spans="1:13" ht="9.9499999999999993" hidden="1" customHeight="1" x14ac:dyDescent="0.2">
      <c r="A2090" s="301"/>
      <c r="B2090" s="300"/>
      <c r="C2090" s="305" t="str">
        <f>IF(ISBLANK($J$2257),"",IF(ISBLANK($L$2257),"",IF(Okt!$E30&gt;=$J$2257,IF(Okt!$E30&lt;=$L$2257,IF(ISBLANK(Okt!G30),"",Okt!G30),""),"")))</f>
        <v/>
      </c>
      <c r="D2090" s="305" t="str">
        <f>IF(ISBLANK($J$2257),"",IF(ISBLANK($L$2257),"",IF(Okt!$E30&gt;=$J$2257,IF(Okt!$E30&lt;=$L$2257,IF(ISBLANK(Okt!I30),"",Okt!I30),""),"")))</f>
        <v/>
      </c>
      <c r="E2090" s="305" t="str">
        <f>IF(ISBLANK($J$2257),"",IF(ISBLANK($L$2257),"",IF(Okt!$E30&gt;=$J$2257,IF(Okt!$E30&lt;=$L$2257,IF(ISBLANK(Okt!R30),"",Okt!R30),""),"")))</f>
        <v/>
      </c>
      <c r="F2090" s="307" t="str">
        <f>IF(ISBLANK($J$2257),"",IF(ISBLANK($L$2257),"",IF(Okt!$E30&gt;=$J$2257,IF(Okt!$E30&lt;=$L$2257,IF(ISBLANK(Okt!S30),"",Okt!S30),""),"")))</f>
        <v/>
      </c>
      <c r="G2090" s="308" t="str">
        <f t="shared" si="132"/>
        <v/>
      </c>
      <c r="H2090" s="309" t="str">
        <f t="shared" si="133"/>
        <v/>
      </c>
      <c r="I2090" s="310" t="str">
        <f>IF(ISBLANK($J$2257),"",IF(ISBLANK($L$2257),"",IF(Okt!$E30&gt;=$J$2257,IF(Okt!$E30&lt;=$L$2257,COUNTIF(Okt!L30:L30,"&gt;=0"),""),"")))</f>
        <v/>
      </c>
      <c r="J2090" s="300"/>
      <c r="K2090" s="300"/>
      <c r="L2090" s="300"/>
      <c r="M2090" s="302"/>
    </row>
    <row r="2091" spans="1:13" ht="9.9499999999999993" hidden="1" customHeight="1" x14ac:dyDescent="0.2">
      <c r="A2091" s="301"/>
      <c r="B2091" s="300"/>
      <c r="C2091" s="305" t="str">
        <f>IF(ISBLANK($J$2257),"",IF(ISBLANK($L$2257),"",IF(Okt!$E31&gt;=$J$2257,IF(Okt!$E31&lt;=$L$2257,IF(ISBLANK(Okt!G31),"",Okt!G31),""),"")))</f>
        <v/>
      </c>
      <c r="D2091" s="305" t="str">
        <f>IF(ISBLANK($J$2257),"",IF(ISBLANK($L$2257),"",IF(Okt!$E31&gt;=$J$2257,IF(Okt!$E31&lt;=$L$2257,IF(ISBLANK(Okt!I31),"",Okt!I31),""),"")))</f>
        <v/>
      </c>
      <c r="E2091" s="305" t="str">
        <f>IF(ISBLANK($J$2257),"",IF(ISBLANK($L$2257),"",IF(Okt!$E31&gt;=$J$2257,IF(Okt!$E31&lt;=$L$2257,IF(ISBLANK(Okt!R31),"",Okt!R31),""),"")))</f>
        <v/>
      </c>
      <c r="F2091" s="307" t="str">
        <f>IF(ISBLANK($J$2257),"",IF(ISBLANK($L$2257),"",IF(Okt!$E31&gt;=$J$2257,IF(Okt!$E31&lt;=$L$2257,IF(ISBLANK(Okt!S31),"",Okt!S31),""),"")))</f>
        <v/>
      </c>
      <c r="G2091" s="308" t="str">
        <f t="shared" si="132"/>
        <v/>
      </c>
      <c r="H2091" s="309" t="str">
        <f t="shared" si="133"/>
        <v/>
      </c>
      <c r="I2091" s="310" t="str">
        <f>IF(ISBLANK($J$2257),"",IF(ISBLANK($L$2257),"",IF(Okt!$E31&gt;=$J$2257,IF(Okt!$E31&lt;=$L$2257,COUNTIF(Okt!L31:L31,"&gt;=0"),""),"")))</f>
        <v/>
      </c>
      <c r="J2091" s="300"/>
      <c r="K2091" s="300"/>
      <c r="L2091" s="300"/>
      <c r="M2091" s="302"/>
    </row>
    <row r="2092" spans="1:13" ht="9.9499999999999993" hidden="1" customHeight="1" x14ac:dyDescent="0.2">
      <c r="A2092" s="301"/>
      <c r="B2092" s="300"/>
      <c r="C2092" s="305" t="str">
        <f>IF(ISBLANK($J$2257),"",IF(ISBLANK($L$2257),"",IF(Okt!$E32&gt;=$J$2257,IF(Okt!$E32&lt;=$L$2257,IF(ISBLANK(Okt!G32),"",Okt!G32),""),"")))</f>
        <v/>
      </c>
      <c r="D2092" s="305" t="str">
        <f>IF(ISBLANK($J$2257),"",IF(ISBLANK($L$2257),"",IF(Okt!$E32&gt;=$J$2257,IF(Okt!$E32&lt;=$L$2257,IF(ISBLANK(Okt!I32),"",Okt!I32),""),"")))</f>
        <v/>
      </c>
      <c r="E2092" s="305" t="str">
        <f>IF(ISBLANK($J$2257),"",IF(ISBLANK($L$2257),"",IF(Okt!$E32&gt;=$J$2257,IF(Okt!$E32&lt;=$L$2257,IF(ISBLANK(Okt!R32),"",Okt!R32),""),"")))</f>
        <v/>
      </c>
      <c r="F2092" s="307" t="str">
        <f>IF(ISBLANK($J$2257),"",IF(ISBLANK($L$2257),"",IF(Okt!$E32&gt;=$J$2257,IF(Okt!$E32&lt;=$L$2257,IF(ISBLANK(Okt!S32),"",Okt!S32),""),"")))</f>
        <v/>
      </c>
      <c r="G2092" s="308" t="str">
        <f t="shared" si="132"/>
        <v/>
      </c>
      <c r="H2092" s="309" t="str">
        <f t="shared" si="133"/>
        <v/>
      </c>
      <c r="I2092" s="310" t="str">
        <f>IF(ISBLANK($J$2257),"",IF(ISBLANK($L$2257),"",IF(Okt!$E32&gt;=$J$2257,IF(Okt!$E32&lt;=$L$2257,COUNTIF(Okt!L32:L32,"&gt;=0"),""),"")))</f>
        <v/>
      </c>
      <c r="J2092" s="300"/>
      <c r="K2092" s="300"/>
      <c r="L2092" s="300"/>
      <c r="M2092" s="302"/>
    </row>
    <row r="2093" spans="1:13" ht="9.9499999999999993" hidden="1" customHeight="1" x14ac:dyDescent="0.2">
      <c r="A2093" s="301"/>
      <c r="B2093" s="300"/>
      <c r="C2093" s="305" t="str">
        <f>IF(ISBLANK($J$2257),"",IF(ISBLANK($L$2257),"",IF(Okt!$E33&gt;=$J$2257,IF(Okt!$E33&lt;=$L$2257,IF(ISBLANK(Okt!G33),"",Okt!G33),""),"")))</f>
        <v/>
      </c>
      <c r="D2093" s="305" t="str">
        <f>IF(ISBLANK($J$2257),"",IF(ISBLANK($L$2257),"",IF(Okt!$E33&gt;=$J$2257,IF(Okt!$E33&lt;=$L$2257,IF(ISBLANK(Okt!I33),"",Okt!I33),""),"")))</f>
        <v/>
      </c>
      <c r="E2093" s="305" t="str">
        <f>IF(ISBLANK($J$2257),"",IF(ISBLANK($L$2257),"",IF(Okt!$E33&gt;=$J$2257,IF(Okt!$E33&lt;=$L$2257,IF(ISBLANK(Okt!R33),"",Okt!R33),""),"")))</f>
        <v/>
      </c>
      <c r="F2093" s="307" t="str">
        <f>IF(ISBLANK($J$2257),"",IF(ISBLANK($L$2257),"",IF(Okt!$E33&gt;=$J$2257,IF(Okt!$E33&lt;=$L$2257,IF(ISBLANK(Okt!S33),"",Okt!S33),""),"")))</f>
        <v/>
      </c>
      <c r="G2093" s="308" t="str">
        <f t="shared" si="132"/>
        <v/>
      </c>
      <c r="H2093" s="309" t="str">
        <f t="shared" si="133"/>
        <v/>
      </c>
      <c r="I2093" s="310" t="str">
        <f>IF(ISBLANK($J$2257),"",IF(ISBLANK($L$2257),"",IF(Okt!$E33&gt;=$J$2257,IF(Okt!$E33&lt;=$L$2257,COUNTIF(Okt!L33:L33,"&gt;=0"),""),"")))</f>
        <v/>
      </c>
      <c r="J2093" s="300"/>
      <c r="K2093" s="300"/>
      <c r="L2093" s="300"/>
      <c r="M2093" s="302"/>
    </row>
    <row r="2094" spans="1:13" ht="9.9499999999999993" hidden="1" customHeight="1" x14ac:dyDescent="0.2">
      <c r="A2094" s="301"/>
      <c r="B2094" s="300"/>
      <c r="C2094" s="305" t="str">
        <f>IF(ISBLANK($J$2257),"",IF(ISBLANK($L$2257),"",IF(Okt!$E34&gt;=$J$2257,IF(Okt!$E34&lt;=$L$2257,IF(ISBLANK(Okt!G34),"",Okt!G34),""),"")))</f>
        <v/>
      </c>
      <c r="D2094" s="305" t="str">
        <f>IF(ISBLANK($J$2257),"",IF(ISBLANK($L$2257),"",IF(Okt!$E34&gt;=$J$2257,IF(Okt!$E34&lt;=$L$2257,IF(ISBLANK(Okt!I34),"",Okt!I34),""),"")))</f>
        <v/>
      </c>
      <c r="E2094" s="305" t="str">
        <f>IF(ISBLANK($J$2257),"",IF(ISBLANK($L$2257),"",IF(Okt!$E34&gt;=$J$2257,IF(Okt!$E34&lt;=$L$2257,IF(ISBLANK(Okt!R34),"",Okt!R34),""),"")))</f>
        <v/>
      </c>
      <c r="F2094" s="307" t="str">
        <f>IF(ISBLANK($J$2257),"",IF(ISBLANK($L$2257),"",IF(Okt!$E34&gt;=$J$2257,IF(Okt!$E34&lt;=$L$2257,IF(ISBLANK(Okt!S34),"",Okt!S34),""),"")))</f>
        <v/>
      </c>
      <c r="G2094" s="308" t="str">
        <f t="shared" si="132"/>
        <v/>
      </c>
      <c r="H2094" s="309" t="str">
        <f t="shared" si="133"/>
        <v/>
      </c>
      <c r="I2094" s="310" t="str">
        <f>IF(ISBLANK($J$2257),"",IF(ISBLANK($L$2257),"",IF(Okt!$E34&gt;=$J$2257,IF(Okt!$E34&lt;=$L$2257,COUNTIF(Okt!L34:L34,"&gt;=0"),""),"")))</f>
        <v/>
      </c>
      <c r="J2094" s="300"/>
      <c r="K2094" s="300"/>
      <c r="L2094" s="300"/>
      <c r="M2094" s="302"/>
    </row>
    <row r="2095" spans="1:13" ht="9.9499999999999993" hidden="1" customHeight="1" x14ac:dyDescent="0.2">
      <c r="A2095" s="301"/>
      <c r="B2095" s="300"/>
      <c r="C2095" s="305" t="str">
        <f>IF(ISBLANK($J$2257),"",IF(ISBLANK($L$2257),"",IF(Okt!$E35&gt;=$J$2257,IF(Okt!$E35&lt;=$L$2257,IF(ISBLANK(Okt!G35),"",Okt!G35),""),"")))</f>
        <v/>
      </c>
      <c r="D2095" s="305" t="str">
        <f>IF(ISBLANK($J$2257),"",IF(ISBLANK($L$2257),"",IF(Okt!$E35&gt;=$J$2257,IF(Okt!$E35&lt;=$L$2257,IF(ISBLANK(Okt!I35),"",Okt!I35),""),"")))</f>
        <v/>
      </c>
      <c r="E2095" s="305" t="str">
        <f>IF(ISBLANK($J$2257),"",IF(ISBLANK($L$2257),"",IF(Okt!$E35&gt;=$J$2257,IF(Okt!$E35&lt;=$L$2257,IF(ISBLANK(Okt!R35),"",Okt!R35),""),"")))</f>
        <v/>
      </c>
      <c r="F2095" s="307" t="str">
        <f>IF(ISBLANK($J$2257),"",IF(ISBLANK($L$2257),"",IF(Okt!$E35&gt;=$J$2257,IF(Okt!$E35&lt;=$L$2257,IF(ISBLANK(Okt!S35),"",Okt!S35),""),"")))</f>
        <v/>
      </c>
      <c r="G2095" s="308" t="str">
        <f t="shared" si="132"/>
        <v/>
      </c>
      <c r="H2095" s="309" t="str">
        <f t="shared" si="133"/>
        <v/>
      </c>
      <c r="I2095" s="310" t="str">
        <f>IF(ISBLANK($J$2257),"",IF(ISBLANK($L$2257),"",IF(Okt!$E35&gt;=$J$2257,IF(Okt!$E35&lt;=$L$2257,COUNTIF(Okt!L35:L35,"&gt;=0"),""),"")))</f>
        <v/>
      </c>
      <c r="J2095" s="300"/>
      <c r="K2095" s="300"/>
      <c r="L2095" s="300"/>
      <c r="M2095" s="302"/>
    </row>
    <row r="2096" spans="1:13" ht="9.9499999999999993" hidden="1" customHeight="1" x14ac:dyDescent="0.2">
      <c r="A2096" s="301"/>
      <c r="B2096" s="300"/>
      <c r="C2096" s="305" t="str">
        <f>IF(ISBLANK($J$2257),"",IF(ISBLANK($L$2257),"",IF(Okt!$E36&gt;=$J$2257,IF(Okt!$E36&lt;=$L$2257,IF(ISBLANK(Okt!G36),"",Okt!G36),""),"")))</f>
        <v/>
      </c>
      <c r="D2096" s="305" t="str">
        <f>IF(ISBLANK($J$2257),"",IF(ISBLANK($L$2257),"",IF(Okt!$E36&gt;=$J$2257,IF(Okt!$E36&lt;=$L$2257,IF(ISBLANK(Okt!I36),"",Okt!I36),""),"")))</f>
        <v/>
      </c>
      <c r="E2096" s="305" t="str">
        <f>IF(ISBLANK($J$2257),"",IF(ISBLANK($L$2257),"",IF(Okt!$E36&gt;=$J$2257,IF(Okt!$E36&lt;=$L$2257,IF(ISBLANK(Okt!R36),"",Okt!R36),""),"")))</f>
        <v/>
      </c>
      <c r="F2096" s="307" t="str">
        <f>IF(ISBLANK($J$2257),"",IF(ISBLANK($L$2257),"",IF(Okt!$E36&gt;=$J$2257,IF(Okt!$E36&lt;=$L$2257,IF(ISBLANK(Okt!S36),"",Okt!S36),""),"")))</f>
        <v/>
      </c>
      <c r="G2096" s="308" t="str">
        <f t="shared" si="132"/>
        <v/>
      </c>
      <c r="H2096" s="309" t="str">
        <f t="shared" si="133"/>
        <v/>
      </c>
      <c r="I2096" s="310" t="str">
        <f>IF(ISBLANK($J$2257),"",IF(ISBLANK($L$2257),"",IF(Okt!$E36&gt;=$J$2257,IF(Okt!$E36&lt;=$L$2257,COUNTIF(Okt!L36:L36,"&gt;=0"),""),"")))</f>
        <v/>
      </c>
      <c r="J2096" s="300"/>
      <c r="K2096" s="300"/>
      <c r="L2096" s="300"/>
      <c r="M2096" s="302"/>
    </row>
    <row r="2097" spans="1:13" ht="9.9499999999999993" hidden="1" customHeight="1" x14ac:dyDescent="0.2">
      <c r="A2097" s="301"/>
      <c r="B2097" s="300"/>
      <c r="C2097" s="305" t="str">
        <f>IF(ISBLANK($J$2257),"",IF(ISBLANK($L$2257),"",IF(Okt!$E37&gt;=$J$2257,IF(Okt!$E37&lt;=$L$2257,IF(ISBLANK(Okt!G37),"",Okt!G37),""),"")))</f>
        <v/>
      </c>
      <c r="D2097" s="305" t="str">
        <f>IF(ISBLANK($J$2257),"",IF(ISBLANK($L$2257),"",IF(Okt!$E37&gt;=$J$2257,IF(Okt!$E37&lt;=$L$2257,IF(ISBLANK(Okt!I37),"",Okt!I37),""),"")))</f>
        <v/>
      </c>
      <c r="E2097" s="305" t="str">
        <f>IF(ISBLANK($J$2257),"",IF(ISBLANK($L$2257),"",IF(Okt!$E37&gt;=$J$2257,IF(Okt!$E37&lt;=$L$2257,IF(ISBLANK(Okt!R37),"",Okt!R37),""),"")))</f>
        <v/>
      </c>
      <c r="F2097" s="307" t="str">
        <f>IF(ISBLANK($J$2257),"",IF(ISBLANK($L$2257),"",IF(Okt!$E37&gt;=$J$2257,IF(Okt!$E37&lt;=$L$2257,IF(ISBLANK(Okt!S37),"",Okt!S37),""),"")))</f>
        <v/>
      </c>
      <c r="G2097" s="308" t="str">
        <f t="shared" si="132"/>
        <v/>
      </c>
      <c r="H2097" s="309" t="str">
        <f t="shared" si="133"/>
        <v/>
      </c>
      <c r="I2097" s="310" t="str">
        <f>IF(ISBLANK($J$2257),"",IF(ISBLANK($L$2257),"",IF(Okt!$E37&gt;=$J$2257,IF(Okt!$E37&lt;=$L$2257,COUNTIF(Okt!L37:L37,"&gt;=0"),""),"")))</f>
        <v/>
      </c>
      <c r="J2097" s="300"/>
      <c r="K2097" s="300"/>
      <c r="L2097" s="300"/>
      <c r="M2097" s="302"/>
    </row>
    <row r="2098" spans="1:13" ht="9.9499999999999993" hidden="1" customHeight="1" x14ac:dyDescent="0.2">
      <c r="A2098" s="301"/>
      <c r="B2098" s="300"/>
      <c r="C2098" s="305" t="str">
        <f>IF(ISBLANK($J$2257),"",IF(ISBLANK($L$2257),"",IF(Okt!$E38&gt;=$J$2257,IF(Okt!$E38&lt;=$L$2257,IF(ISBLANK(Okt!G38),"",Okt!G38),""),"")))</f>
        <v/>
      </c>
      <c r="D2098" s="305" t="str">
        <f>IF(ISBLANK($J$2257),"",IF(ISBLANK($L$2257),"",IF(Okt!$E38&gt;=$J$2257,IF(Okt!$E38&lt;=$L$2257,IF(ISBLANK(Okt!I38),"",Okt!I38),""),"")))</f>
        <v/>
      </c>
      <c r="E2098" s="305" t="str">
        <f>IF(ISBLANK($J$2257),"",IF(ISBLANK($L$2257),"",IF(Okt!$E38&gt;=$J$2257,IF(Okt!$E38&lt;=$L$2257,IF(ISBLANK(Okt!R38),"",Okt!R38),""),"")))</f>
        <v/>
      </c>
      <c r="F2098" s="307" t="str">
        <f>IF(ISBLANK($J$2257),"",IF(ISBLANK($L$2257),"",IF(Okt!$E38&gt;=$J$2257,IF(Okt!$E38&lt;=$L$2257,IF(ISBLANK(Okt!S38),"",Okt!S38),""),"")))</f>
        <v/>
      </c>
      <c r="G2098" s="308" t="str">
        <f t="shared" si="132"/>
        <v/>
      </c>
      <c r="H2098" s="309" t="str">
        <f t="shared" si="133"/>
        <v/>
      </c>
      <c r="I2098" s="310" t="str">
        <f>IF(ISBLANK($J$2257),"",IF(ISBLANK($L$2257),"",IF(Okt!$E38&gt;=$J$2257,IF(Okt!$E38&lt;=$L$2257,COUNTIF(Okt!L38:L38,"&gt;=0"),""),"")))</f>
        <v/>
      </c>
      <c r="J2098" s="300"/>
      <c r="K2098" s="300"/>
      <c r="L2098" s="300"/>
      <c r="M2098" s="302"/>
    </row>
    <row r="2099" spans="1:13" ht="9.9499999999999993" hidden="1" customHeight="1" x14ac:dyDescent="0.2">
      <c r="A2099" s="301"/>
      <c r="B2099" s="300"/>
      <c r="C2099" s="305" t="str">
        <f>IF(ISBLANK($J$2257),"",IF(ISBLANK($L$2257),"",IF(Okt!$E39&gt;=$J$2257,IF(Okt!$E39&lt;=$L$2257,IF(ISBLANK(Okt!G39),"",Okt!G39),""),"")))</f>
        <v/>
      </c>
      <c r="D2099" s="305" t="str">
        <f>IF(ISBLANK($J$2257),"",IF(ISBLANK($L$2257),"",IF(Okt!$E39&gt;=$J$2257,IF(Okt!$E39&lt;=$L$2257,IF(ISBLANK(Okt!I39),"",Okt!I39),""),"")))</f>
        <v/>
      </c>
      <c r="E2099" s="305" t="str">
        <f>IF(ISBLANK($J$2257),"",IF(ISBLANK($L$2257),"",IF(Okt!$E39&gt;=$J$2257,IF(Okt!$E39&lt;=$L$2257,IF(ISBLANK(Okt!R39),"",Okt!R39),""),"")))</f>
        <v/>
      </c>
      <c r="F2099" s="307" t="str">
        <f>IF(ISBLANK($J$2257),"",IF(ISBLANK($L$2257),"",IF(Okt!$E39&gt;=$J$2257,IF(Okt!$E39&lt;=$L$2257,IF(ISBLANK(Okt!S39),"",Okt!S39),""),"")))</f>
        <v/>
      </c>
      <c r="G2099" s="308" t="str">
        <f t="shared" si="132"/>
        <v/>
      </c>
      <c r="H2099" s="309" t="str">
        <f t="shared" si="133"/>
        <v/>
      </c>
      <c r="I2099" s="310" t="str">
        <f>IF(ISBLANK($J$2257),"",IF(ISBLANK($L$2257),"",IF(Okt!$E39&gt;=$J$2257,IF(Okt!$E39&lt;=$L$2257,COUNTIF(Okt!L39:L39,"&gt;=0"),""),"")))</f>
        <v/>
      </c>
      <c r="J2099" s="300"/>
      <c r="K2099" s="300"/>
      <c r="L2099" s="300"/>
      <c r="M2099" s="302"/>
    </row>
    <row r="2100" spans="1:13" ht="9.9499999999999993" hidden="1" customHeight="1" x14ac:dyDescent="0.2">
      <c r="A2100" s="301"/>
      <c r="B2100" s="300" t="s">
        <v>350</v>
      </c>
      <c r="C2100" s="305" t="str">
        <f>IF(ISBLANK($J$2257),"",IF(ISBLANK($L$2257),"",IF(Okt!$E43&gt;=$J$2257,IF(Okt!$E43&lt;=$L$2257,IF(ISBLANK(Okt!G43),"",Okt!G43),""),"")))</f>
        <v/>
      </c>
      <c r="D2100" s="305"/>
      <c r="E2100" s="305" t="str">
        <f>IF(ISBLANK($J$2257),"",IF(ISBLANK($L$2257),"",IF(Okt!$E43&gt;=$J$2257,IF(Okt!$E43&lt;=$L$2257,IF(ISBLANK(Okt!R43),"",Okt!R43),""),"")))</f>
        <v/>
      </c>
      <c r="F2100" s="307" t="str">
        <f>IF(ISBLANK($J$2257),"",IF(ISBLANK($L$2257),"",IF(Okt!$E43&gt;=$J$2257,IF(Okt!$E43&lt;=$L$2257,IF(ISBLANK(Okt!S43),"",Okt!S43),""),"")))</f>
        <v/>
      </c>
      <c r="G2100" s="308" t="str">
        <f>IF(ISNUMBER(F2100),IF(F2100=0,"",IF(E2100=0,"",F2100/E2100)),"")</f>
        <v/>
      </c>
      <c r="H2100" s="309" t="str">
        <f>IF(ISNUMBER(G2100),IF(G2100=0,"",IF(F2100=0,"",E2100/F2100/24)),"")</f>
        <v/>
      </c>
      <c r="I2100" s="310" t="str">
        <f>IF(ISBLANK($J$2257),"",IF(ISBLANK($L$2257),"",IF(Okt!$E43&gt;=$J$2257,IF(Okt!$E43&lt;=$L$2257,COUNTIF(Okt!L43:L43,"&gt;=0"),""),"")))</f>
        <v/>
      </c>
      <c r="J2100" s="300"/>
      <c r="K2100" s="300"/>
      <c r="L2100" s="300"/>
      <c r="M2100" s="302"/>
    </row>
    <row r="2101" spans="1:13" ht="9.9499999999999993" hidden="1" customHeight="1" x14ac:dyDescent="0.2">
      <c r="A2101" s="301"/>
      <c r="B2101" s="300"/>
      <c r="C2101" s="305" t="str">
        <f>IF(ISBLANK($J$2257),"",IF(ISBLANK($L$2257),"",IF(Okt!$E44&gt;=$J$2257,IF(Okt!$E44&lt;=$L$2257,IF(ISBLANK(Okt!G44),"",Okt!G44),""),"")))</f>
        <v/>
      </c>
      <c r="D2101" s="305"/>
      <c r="E2101" s="305" t="str">
        <f>IF(ISBLANK($J$2257),"",IF(ISBLANK($L$2257),"",IF(Okt!$E44&gt;=$J$2257,IF(Okt!$E44&lt;=$L$2257,IF(ISBLANK(Okt!R44),"",Okt!R44),""),"")))</f>
        <v/>
      </c>
      <c r="F2101" s="307" t="str">
        <f>IF(ISBLANK($J$2257),"",IF(ISBLANK($L$2257),"",IF(Okt!$E44&gt;=$J$2257,IF(Okt!$E44&lt;=$L$2257,IF(ISBLANK(Okt!S44),"",Okt!S44),""),"")))</f>
        <v/>
      </c>
      <c r="G2101" s="308" t="str">
        <f t="shared" ref="G2101:G2130" si="134">IF(ISNUMBER(F2101),IF(F2101=0,"",IF(E2101=0,"",F2101/E2101)),"")</f>
        <v/>
      </c>
      <c r="H2101" s="309" t="str">
        <f t="shared" ref="H2101:H2130" si="135">IF(ISNUMBER(G2101),IF(G2101=0,"",IF(F2101=0,"",E2101/F2101/24)),"")</f>
        <v/>
      </c>
      <c r="I2101" s="310" t="str">
        <f>IF(ISBLANK($J$2257),"",IF(ISBLANK($L$2257),"",IF(Okt!$E44&gt;=$J$2257,IF(Okt!$E44&lt;=$L$2257,COUNTIF(Okt!L44:L44,"&gt;=0"),""),"")))</f>
        <v/>
      </c>
      <c r="J2101" s="300"/>
      <c r="K2101" s="300"/>
      <c r="L2101" s="300"/>
      <c r="M2101" s="302"/>
    </row>
    <row r="2102" spans="1:13" ht="9.9499999999999993" hidden="1" customHeight="1" x14ac:dyDescent="0.2">
      <c r="A2102" s="301"/>
      <c r="B2102" s="300"/>
      <c r="C2102" s="305" t="str">
        <f>IF(ISBLANK($J$2257),"",IF(ISBLANK($L$2257),"",IF(Okt!$E45&gt;=$J$2257,IF(Okt!$E45&lt;=$L$2257,IF(ISBLANK(Okt!G45),"",Okt!G45),""),"")))</f>
        <v/>
      </c>
      <c r="D2102" s="305"/>
      <c r="E2102" s="305" t="str">
        <f>IF(ISBLANK($J$2257),"",IF(ISBLANK($L$2257),"",IF(Okt!$E45&gt;=$J$2257,IF(Okt!$E45&lt;=$L$2257,IF(ISBLANK(Okt!R45),"",Okt!R45),""),"")))</f>
        <v/>
      </c>
      <c r="F2102" s="307" t="str">
        <f>IF(ISBLANK($J$2257),"",IF(ISBLANK($L$2257),"",IF(Okt!$E45&gt;=$J$2257,IF(Okt!$E45&lt;=$L$2257,IF(ISBLANK(Okt!S45),"",Okt!S45),""),"")))</f>
        <v/>
      </c>
      <c r="G2102" s="308" t="str">
        <f t="shared" si="134"/>
        <v/>
      </c>
      <c r="H2102" s="309" t="str">
        <f t="shared" si="135"/>
        <v/>
      </c>
      <c r="I2102" s="310" t="str">
        <f>IF(ISBLANK($J$2257),"",IF(ISBLANK($L$2257),"",IF(Okt!$E45&gt;=$J$2257,IF(Okt!$E45&lt;=$L$2257,COUNTIF(Okt!L45:L45,"&gt;=0"),""),"")))</f>
        <v/>
      </c>
      <c r="J2102" s="300"/>
      <c r="K2102" s="300"/>
      <c r="L2102" s="300"/>
      <c r="M2102" s="302"/>
    </row>
    <row r="2103" spans="1:13" ht="9.9499999999999993" hidden="1" customHeight="1" x14ac:dyDescent="0.2">
      <c r="A2103" s="301"/>
      <c r="B2103" s="300"/>
      <c r="C2103" s="305" t="str">
        <f>IF(ISBLANK($J$2257),"",IF(ISBLANK($L$2257),"",IF(Okt!$E46&gt;=$J$2257,IF(Okt!$E46&lt;=$L$2257,IF(ISBLANK(Okt!G46),"",Okt!G46),""),"")))</f>
        <v/>
      </c>
      <c r="D2103" s="305"/>
      <c r="E2103" s="305" t="str">
        <f>IF(ISBLANK($J$2257),"",IF(ISBLANK($L$2257),"",IF(Okt!$E46&gt;=$J$2257,IF(Okt!$E46&lt;=$L$2257,IF(ISBLANK(Okt!R46),"",Okt!R46),""),"")))</f>
        <v/>
      </c>
      <c r="F2103" s="307" t="str">
        <f>IF(ISBLANK($J$2257),"",IF(ISBLANK($L$2257),"",IF(Okt!$E46&gt;=$J$2257,IF(Okt!$E46&lt;=$L$2257,IF(ISBLANK(Okt!S46),"",Okt!S46),""),"")))</f>
        <v/>
      </c>
      <c r="G2103" s="308" t="str">
        <f t="shared" si="134"/>
        <v/>
      </c>
      <c r="H2103" s="309" t="str">
        <f t="shared" si="135"/>
        <v/>
      </c>
      <c r="I2103" s="310" t="str">
        <f>IF(ISBLANK($J$2257),"",IF(ISBLANK($L$2257),"",IF(Okt!$E46&gt;=$J$2257,IF(Okt!$E46&lt;=$L$2257,COUNTIF(Okt!L46:L46,"&gt;=0"),""),"")))</f>
        <v/>
      </c>
      <c r="J2103" s="300"/>
      <c r="K2103" s="300"/>
      <c r="L2103" s="300"/>
      <c r="M2103" s="302"/>
    </row>
    <row r="2104" spans="1:13" ht="9.9499999999999993" hidden="1" customHeight="1" x14ac:dyDescent="0.2">
      <c r="A2104" s="301"/>
      <c r="B2104" s="300"/>
      <c r="C2104" s="305" t="str">
        <f>IF(ISBLANK($J$2257),"",IF(ISBLANK($L$2257),"",IF(Okt!$E47&gt;=$J$2257,IF(Okt!$E47&lt;=$L$2257,IF(ISBLANK(Okt!G47),"",Okt!G47),""),"")))</f>
        <v/>
      </c>
      <c r="D2104" s="305"/>
      <c r="E2104" s="305" t="str">
        <f>IF(ISBLANK($J$2257),"",IF(ISBLANK($L$2257),"",IF(Okt!$E47&gt;=$J$2257,IF(Okt!$E47&lt;=$L$2257,IF(ISBLANK(Okt!R47),"",Okt!R47),""),"")))</f>
        <v/>
      </c>
      <c r="F2104" s="307" t="str">
        <f>IF(ISBLANK($J$2257),"",IF(ISBLANK($L$2257),"",IF(Okt!$E47&gt;=$J$2257,IF(Okt!$E47&lt;=$L$2257,IF(ISBLANK(Okt!S47),"",Okt!S47),""),"")))</f>
        <v/>
      </c>
      <c r="G2104" s="308" t="str">
        <f t="shared" si="134"/>
        <v/>
      </c>
      <c r="H2104" s="309" t="str">
        <f t="shared" si="135"/>
        <v/>
      </c>
      <c r="I2104" s="310" t="str">
        <f>IF(ISBLANK($J$2257),"",IF(ISBLANK($L$2257),"",IF(Okt!$E47&gt;=$J$2257,IF(Okt!$E47&lt;=$L$2257,COUNTIF(Okt!L47:L47,"&gt;=0"),""),"")))</f>
        <v/>
      </c>
      <c r="J2104" s="300"/>
      <c r="K2104" s="300"/>
      <c r="L2104" s="300"/>
      <c r="M2104" s="302"/>
    </row>
    <row r="2105" spans="1:13" ht="9.9499999999999993" hidden="1" customHeight="1" x14ac:dyDescent="0.2">
      <c r="A2105" s="301"/>
      <c r="B2105" s="300"/>
      <c r="C2105" s="305" t="str">
        <f>IF(ISBLANK($J$2257),"",IF(ISBLANK($L$2257),"",IF(Okt!$E48&gt;=$J$2257,IF(Okt!$E48&lt;=$L$2257,IF(ISBLANK(Okt!G48),"",Okt!G48),""),"")))</f>
        <v/>
      </c>
      <c r="D2105" s="305"/>
      <c r="E2105" s="305" t="str">
        <f>IF(ISBLANK($J$2257),"",IF(ISBLANK($L$2257),"",IF(Okt!$E48&gt;=$J$2257,IF(Okt!$E48&lt;=$L$2257,IF(ISBLANK(Okt!R48),"",Okt!R48),""),"")))</f>
        <v/>
      </c>
      <c r="F2105" s="307" t="str">
        <f>IF(ISBLANK($J$2257),"",IF(ISBLANK($L$2257),"",IF(Okt!$E48&gt;=$J$2257,IF(Okt!$E48&lt;=$L$2257,IF(ISBLANK(Okt!S48),"",Okt!S48),""),"")))</f>
        <v/>
      </c>
      <c r="G2105" s="308" t="str">
        <f t="shared" si="134"/>
        <v/>
      </c>
      <c r="H2105" s="309" t="str">
        <f t="shared" si="135"/>
        <v/>
      </c>
      <c r="I2105" s="310" t="str">
        <f>IF(ISBLANK($J$2257),"",IF(ISBLANK($L$2257),"",IF(Okt!$E48&gt;=$J$2257,IF(Okt!$E48&lt;=$L$2257,COUNTIF(Okt!L48:L48,"&gt;=0"),""),"")))</f>
        <v/>
      </c>
      <c r="J2105" s="300"/>
      <c r="K2105" s="300"/>
      <c r="L2105" s="300"/>
      <c r="M2105" s="302"/>
    </row>
    <row r="2106" spans="1:13" ht="9.9499999999999993" hidden="1" customHeight="1" x14ac:dyDescent="0.2">
      <c r="A2106" s="301"/>
      <c r="B2106" s="300"/>
      <c r="C2106" s="305" t="str">
        <f>IF(ISBLANK($J$2257),"",IF(ISBLANK($L$2257),"",IF(Okt!$E49&gt;=$J$2257,IF(Okt!$E49&lt;=$L$2257,IF(ISBLANK(Okt!G49),"",Okt!G49),""),"")))</f>
        <v/>
      </c>
      <c r="D2106" s="305"/>
      <c r="E2106" s="305" t="str">
        <f>IF(ISBLANK($J$2257),"",IF(ISBLANK($L$2257),"",IF(Okt!$E49&gt;=$J$2257,IF(Okt!$E49&lt;=$L$2257,IF(ISBLANK(Okt!R49),"",Okt!R49),""),"")))</f>
        <v/>
      </c>
      <c r="F2106" s="307" t="str">
        <f>IF(ISBLANK($J$2257),"",IF(ISBLANK($L$2257),"",IF(Okt!$E49&gt;=$J$2257,IF(Okt!$E49&lt;=$L$2257,IF(ISBLANK(Okt!S49),"",Okt!S49),""),"")))</f>
        <v/>
      </c>
      <c r="G2106" s="308" t="str">
        <f t="shared" si="134"/>
        <v/>
      </c>
      <c r="H2106" s="309" t="str">
        <f t="shared" si="135"/>
        <v/>
      </c>
      <c r="I2106" s="310" t="str">
        <f>IF(ISBLANK($J$2257),"",IF(ISBLANK($L$2257),"",IF(Okt!$E49&gt;=$J$2257,IF(Okt!$E49&lt;=$L$2257,COUNTIF(Okt!L49:L49,"&gt;=0"),""),"")))</f>
        <v/>
      </c>
      <c r="J2106" s="300"/>
      <c r="K2106" s="300"/>
      <c r="L2106" s="300"/>
      <c r="M2106" s="302"/>
    </row>
    <row r="2107" spans="1:13" ht="9.9499999999999993" hidden="1" customHeight="1" x14ac:dyDescent="0.2">
      <c r="A2107" s="301"/>
      <c r="B2107" s="300"/>
      <c r="C2107" s="305" t="str">
        <f>IF(ISBLANK($J$2257),"",IF(ISBLANK($L$2257),"",IF(Okt!$E50&gt;=$J$2257,IF(Okt!$E50&lt;=$L$2257,IF(ISBLANK(Okt!G50),"",Okt!G50),""),"")))</f>
        <v/>
      </c>
      <c r="D2107" s="305"/>
      <c r="E2107" s="305" t="str">
        <f>IF(ISBLANK($J$2257),"",IF(ISBLANK($L$2257),"",IF(Okt!$E50&gt;=$J$2257,IF(Okt!$E50&lt;=$L$2257,IF(ISBLANK(Okt!R50),"",Okt!R50),""),"")))</f>
        <v/>
      </c>
      <c r="F2107" s="307" t="str">
        <f>IF(ISBLANK($J$2257),"",IF(ISBLANK($L$2257),"",IF(Okt!$E50&gt;=$J$2257,IF(Okt!$E50&lt;=$L$2257,IF(ISBLANK(Okt!S50),"",Okt!S50),""),"")))</f>
        <v/>
      </c>
      <c r="G2107" s="308" t="str">
        <f t="shared" si="134"/>
        <v/>
      </c>
      <c r="H2107" s="309" t="str">
        <f t="shared" si="135"/>
        <v/>
      </c>
      <c r="I2107" s="310" t="str">
        <f>IF(ISBLANK($J$2257),"",IF(ISBLANK($L$2257),"",IF(Okt!$E50&gt;=$J$2257,IF(Okt!$E50&lt;=$L$2257,COUNTIF(Okt!L50:L50,"&gt;=0"),""),"")))</f>
        <v/>
      </c>
      <c r="J2107" s="300"/>
      <c r="K2107" s="300"/>
      <c r="L2107" s="300"/>
      <c r="M2107" s="302"/>
    </row>
    <row r="2108" spans="1:13" ht="9.9499999999999993" hidden="1" customHeight="1" x14ac:dyDescent="0.2">
      <c r="A2108" s="301"/>
      <c r="B2108" s="300"/>
      <c r="C2108" s="305" t="str">
        <f>IF(ISBLANK($J$2257),"",IF(ISBLANK($L$2257),"",IF(Okt!$E51&gt;=$J$2257,IF(Okt!$E51&lt;=$L$2257,IF(ISBLANK(Okt!G51),"",Okt!G51),""),"")))</f>
        <v/>
      </c>
      <c r="D2108" s="305"/>
      <c r="E2108" s="305" t="str">
        <f>IF(ISBLANK($J$2257),"",IF(ISBLANK($L$2257),"",IF(Okt!$E51&gt;=$J$2257,IF(Okt!$E51&lt;=$L$2257,IF(ISBLANK(Okt!R51),"",Okt!R51),""),"")))</f>
        <v/>
      </c>
      <c r="F2108" s="307" t="str">
        <f>IF(ISBLANK($J$2257),"",IF(ISBLANK($L$2257),"",IF(Okt!$E51&gt;=$J$2257,IF(Okt!$E51&lt;=$L$2257,IF(ISBLANK(Okt!S51),"",Okt!S51),""),"")))</f>
        <v/>
      </c>
      <c r="G2108" s="308" t="str">
        <f t="shared" si="134"/>
        <v/>
      </c>
      <c r="H2108" s="309" t="str">
        <f t="shared" si="135"/>
        <v/>
      </c>
      <c r="I2108" s="310" t="str">
        <f>IF(ISBLANK($J$2257),"",IF(ISBLANK($L$2257),"",IF(Okt!$E51&gt;=$J$2257,IF(Okt!$E51&lt;=$L$2257,COUNTIF(Okt!L51:L51,"&gt;=0"),""),"")))</f>
        <v/>
      </c>
      <c r="J2108" s="300"/>
      <c r="K2108" s="300"/>
      <c r="L2108" s="300"/>
      <c r="M2108" s="302"/>
    </row>
    <row r="2109" spans="1:13" ht="9.9499999999999993" hidden="1" customHeight="1" x14ac:dyDescent="0.2">
      <c r="A2109" s="301"/>
      <c r="B2109" s="300"/>
      <c r="C2109" s="305" t="str">
        <f>IF(ISBLANK($J$2257),"",IF(ISBLANK($L$2257),"",IF(Okt!$E52&gt;=$J$2257,IF(Okt!$E52&lt;=$L$2257,IF(ISBLANK(Okt!G52),"",Okt!G52),""),"")))</f>
        <v/>
      </c>
      <c r="D2109" s="305"/>
      <c r="E2109" s="305" t="str">
        <f>IF(ISBLANK($J$2257),"",IF(ISBLANK($L$2257),"",IF(Okt!$E52&gt;=$J$2257,IF(Okt!$E52&lt;=$L$2257,IF(ISBLANK(Okt!R52),"",Okt!R52),""),"")))</f>
        <v/>
      </c>
      <c r="F2109" s="307" t="str">
        <f>IF(ISBLANK($J$2257),"",IF(ISBLANK($L$2257),"",IF(Okt!$E52&gt;=$J$2257,IF(Okt!$E52&lt;=$L$2257,IF(ISBLANK(Okt!S52),"",Okt!S52),""),"")))</f>
        <v/>
      </c>
      <c r="G2109" s="308" t="str">
        <f t="shared" si="134"/>
        <v/>
      </c>
      <c r="H2109" s="309" t="str">
        <f t="shared" si="135"/>
        <v/>
      </c>
      <c r="I2109" s="310" t="str">
        <f>IF(ISBLANK($J$2257),"",IF(ISBLANK($L$2257),"",IF(Okt!$E52&gt;=$J$2257,IF(Okt!$E52&lt;=$L$2257,COUNTIF(Okt!L52:L52,"&gt;=0"),""),"")))</f>
        <v/>
      </c>
      <c r="J2109" s="300"/>
      <c r="K2109" s="300"/>
      <c r="L2109" s="300"/>
      <c r="M2109" s="302"/>
    </row>
    <row r="2110" spans="1:13" ht="9.9499999999999993" hidden="1" customHeight="1" x14ac:dyDescent="0.2">
      <c r="A2110" s="301"/>
      <c r="B2110" s="300"/>
      <c r="C2110" s="305" t="str">
        <f>IF(ISBLANK($J$2257),"",IF(ISBLANK($L$2257),"",IF(Okt!$E53&gt;=$J$2257,IF(Okt!$E53&lt;=$L$2257,IF(ISBLANK(Okt!G53),"",Okt!G53),""),"")))</f>
        <v/>
      </c>
      <c r="D2110" s="305"/>
      <c r="E2110" s="305" t="str">
        <f>IF(ISBLANK($J$2257),"",IF(ISBLANK($L$2257),"",IF(Okt!$E53&gt;=$J$2257,IF(Okt!$E53&lt;=$L$2257,IF(ISBLANK(Okt!R53),"",Okt!R53),""),"")))</f>
        <v/>
      </c>
      <c r="F2110" s="307" t="str">
        <f>IF(ISBLANK($J$2257),"",IF(ISBLANK($L$2257),"",IF(Okt!$E53&gt;=$J$2257,IF(Okt!$E53&lt;=$L$2257,IF(ISBLANK(Okt!S53),"",Okt!S53),""),"")))</f>
        <v/>
      </c>
      <c r="G2110" s="308" t="str">
        <f t="shared" si="134"/>
        <v/>
      </c>
      <c r="H2110" s="309" t="str">
        <f t="shared" si="135"/>
        <v/>
      </c>
      <c r="I2110" s="310" t="str">
        <f>IF(ISBLANK($J$2257),"",IF(ISBLANK($L$2257),"",IF(Okt!$E53&gt;=$J$2257,IF(Okt!$E53&lt;=$L$2257,COUNTIF(Okt!L53:L53,"&gt;=0"),""),"")))</f>
        <v/>
      </c>
      <c r="J2110" s="300"/>
      <c r="K2110" s="300"/>
      <c r="L2110" s="300"/>
      <c r="M2110" s="302"/>
    </row>
    <row r="2111" spans="1:13" ht="9.9499999999999993" hidden="1" customHeight="1" x14ac:dyDescent="0.2">
      <c r="A2111" s="301"/>
      <c r="B2111" s="300"/>
      <c r="C2111" s="305" t="str">
        <f>IF(ISBLANK($J$2257),"",IF(ISBLANK($L$2257),"",IF(Okt!$E54&gt;=$J$2257,IF(Okt!$E54&lt;=$L$2257,IF(ISBLANK(Okt!G54),"",Okt!G54),""),"")))</f>
        <v/>
      </c>
      <c r="D2111" s="305"/>
      <c r="E2111" s="305" t="str">
        <f>IF(ISBLANK($J$2257),"",IF(ISBLANK($L$2257),"",IF(Okt!$E54&gt;=$J$2257,IF(Okt!$E54&lt;=$L$2257,IF(ISBLANK(Okt!R54),"",Okt!R54),""),"")))</f>
        <v/>
      </c>
      <c r="F2111" s="307" t="str">
        <f>IF(ISBLANK($J$2257),"",IF(ISBLANK($L$2257),"",IF(Okt!$E54&gt;=$J$2257,IF(Okt!$E54&lt;=$L$2257,IF(ISBLANK(Okt!S54),"",Okt!S54),""),"")))</f>
        <v/>
      </c>
      <c r="G2111" s="308" t="str">
        <f t="shared" si="134"/>
        <v/>
      </c>
      <c r="H2111" s="309" t="str">
        <f t="shared" si="135"/>
        <v/>
      </c>
      <c r="I2111" s="310" t="str">
        <f>IF(ISBLANK($J$2257),"",IF(ISBLANK($L$2257),"",IF(Okt!$E54&gt;=$J$2257,IF(Okt!$E54&lt;=$L$2257,COUNTIF(Okt!L54:L54,"&gt;=0"),""),"")))</f>
        <v/>
      </c>
      <c r="J2111" s="300"/>
      <c r="K2111" s="300"/>
      <c r="L2111" s="300"/>
      <c r="M2111" s="302"/>
    </row>
    <row r="2112" spans="1:13" ht="9.9499999999999993" hidden="1" customHeight="1" x14ac:dyDescent="0.2">
      <c r="A2112" s="301"/>
      <c r="B2112" s="300"/>
      <c r="C2112" s="305" t="str">
        <f>IF(ISBLANK($J$2257),"",IF(ISBLANK($L$2257),"",IF(Okt!$E55&gt;=$J$2257,IF(Okt!$E55&lt;=$L$2257,IF(ISBLANK(Okt!G55),"",Okt!G55),""),"")))</f>
        <v/>
      </c>
      <c r="D2112" s="305"/>
      <c r="E2112" s="305" t="str">
        <f>IF(ISBLANK($J$2257),"",IF(ISBLANK($L$2257),"",IF(Okt!$E55&gt;=$J$2257,IF(Okt!$E55&lt;=$L$2257,IF(ISBLANK(Okt!R55),"",Okt!R55),""),"")))</f>
        <v/>
      </c>
      <c r="F2112" s="307" t="str">
        <f>IF(ISBLANK($J$2257),"",IF(ISBLANK($L$2257),"",IF(Okt!$E55&gt;=$J$2257,IF(Okt!$E55&lt;=$L$2257,IF(ISBLANK(Okt!S55),"",Okt!S55),""),"")))</f>
        <v/>
      </c>
      <c r="G2112" s="308" t="str">
        <f t="shared" si="134"/>
        <v/>
      </c>
      <c r="H2112" s="309" t="str">
        <f t="shared" si="135"/>
        <v/>
      </c>
      <c r="I2112" s="310" t="str">
        <f>IF(ISBLANK($J$2257),"",IF(ISBLANK($L$2257),"",IF(Okt!$E55&gt;=$J$2257,IF(Okt!$E55&lt;=$L$2257,COUNTIF(Okt!L55:L55,"&gt;=0"),""),"")))</f>
        <v/>
      </c>
      <c r="J2112" s="300"/>
      <c r="K2112" s="300"/>
      <c r="L2112" s="300"/>
      <c r="M2112" s="302"/>
    </row>
    <row r="2113" spans="1:13" ht="9.9499999999999993" hidden="1" customHeight="1" x14ac:dyDescent="0.2">
      <c r="A2113" s="301"/>
      <c r="B2113" s="300"/>
      <c r="C2113" s="305" t="str">
        <f>IF(ISBLANK($J$2257),"",IF(ISBLANK($L$2257),"",IF(Okt!$E56&gt;=$J$2257,IF(Okt!$E56&lt;=$L$2257,IF(ISBLANK(Okt!G56),"",Okt!G56),""),"")))</f>
        <v/>
      </c>
      <c r="D2113" s="305"/>
      <c r="E2113" s="305" t="str">
        <f>IF(ISBLANK($J$2257),"",IF(ISBLANK($L$2257),"",IF(Okt!$E56&gt;=$J$2257,IF(Okt!$E56&lt;=$L$2257,IF(ISBLANK(Okt!R56),"",Okt!R56),""),"")))</f>
        <v/>
      </c>
      <c r="F2113" s="307" t="str">
        <f>IF(ISBLANK($J$2257),"",IF(ISBLANK($L$2257),"",IF(Okt!$E56&gt;=$J$2257,IF(Okt!$E56&lt;=$L$2257,IF(ISBLANK(Okt!S56),"",Okt!S56),""),"")))</f>
        <v/>
      </c>
      <c r="G2113" s="308" t="str">
        <f t="shared" si="134"/>
        <v/>
      </c>
      <c r="H2113" s="309" t="str">
        <f t="shared" si="135"/>
        <v/>
      </c>
      <c r="I2113" s="310" t="str">
        <f>IF(ISBLANK($J$2257),"",IF(ISBLANK($L$2257),"",IF(Okt!$E56&gt;=$J$2257,IF(Okt!$E56&lt;=$L$2257,COUNTIF(Okt!L56:L56,"&gt;=0"),""),"")))</f>
        <v/>
      </c>
      <c r="J2113" s="300"/>
      <c r="K2113" s="300"/>
      <c r="L2113" s="300"/>
      <c r="M2113" s="302"/>
    </row>
    <row r="2114" spans="1:13" ht="9.9499999999999993" hidden="1" customHeight="1" x14ac:dyDescent="0.2">
      <c r="A2114" s="301"/>
      <c r="B2114" s="300"/>
      <c r="C2114" s="305" t="str">
        <f>IF(ISBLANK($J$2257),"",IF(ISBLANK($L$2257),"",IF(Okt!$E57&gt;=$J$2257,IF(Okt!$E57&lt;=$L$2257,IF(ISBLANK(Okt!G57),"",Okt!G57),""),"")))</f>
        <v/>
      </c>
      <c r="D2114" s="305"/>
      <c r="E2114" s="305" t="str">
        <f>IF(ISBLANK($J$2257),"",IF(ISBLANK($L$2257),"",IF(Okt!$E57&gt;=$J$2257,IF(Okt!$E57&lt;=$L$2257,IF(ISBLANK(Okt!R57),"",Okt!R57),""),"")))</f>
        <v/>
      </c>
      <c r="F2114" s="307" t="str">
        <f>IF(ISBLANK($J$2257),"",IF(ISBLANK($L$2257),"",IF(Okt!$E57&gt;=$J$2257,IF(Okt!$E57&lt;=$L$2257,IF(ISBLANK(Okt!S57),"",Okt!S57),""),"")))</f>
        <v/>
      </c>
      <c r="G2114" s="308" t="str">
        <f t="shared" si="134"/>
        <v/>
      </c>
      <c r="H2114" s="309" t="str">
        <f t="shared" si="135"/>
        <v/>
      </c>
      <c r="I2114" s="310" t="str">
        <f>IF(ISBLANK($J$2257),"",IF(ISBLANK($L$2257),"",IF(Okt!$E57&gt;=$J$2257,IF(Okt!$E57&lt;=$L$2257,COUNTIF(Okt!L57:L57,"&gt;=0"),""),"")))</f>
        <v/>
      </c>
      <c r="J2114" s="300"/>
      <c r="K2114" s="300"/>
      <c r="L2114" s="300"/>
      <c r="M2114" s="302"/>
    </row>
    <row r="2115" spans="1:13" ht="9.9499999999999993" hidden="1" customHeight="1" x14ac:dyDescent="0.2">
      <c r="A2115" s="301"/>
      <c r="B2115" s="300"/>
      <c r="C2115" s="305" t="str">
        <f>IF(ISBLANK($J$2257),"",IF(ISBLANK($L$2257),"",IF(Okt!$E58&gt;=$J$2257,IF(Okt!$E58&lt;=$L$2257,IF(ISBLANK(Okt!G58),"",Okt!G58),""),"")))</f>
        <v/>
      </c>
      <c r="D2115" s="305"/>
      <c r="E2115" s="305" t="str">
        <f>IF(ISBLANK($J$2257),"",IF(ISBLANK($L$2257),"",IF(Okt!$E58&gt;=$J$2257,IF(Okt!$E58&lt;=$L$2257,IF(ISBLANK(Okt!R58),"",Okt!R58),""),"")))</f>
        <v/>
      </c>
      <c r="F2115" s="307" t="str">
        <f>IF(ISBLANK($J$2257),"",IF(ISBLANK($L$2257),"",IF(Okt!$E58&gt;=$J$2257,IF(Okt!$E58&lt;=$L$2257,IF(ISBLANK(Okt!S58),"",Okt!S58),""),"")))</f>
        <v/>
      </c>
      <c r="G2115" s="308" t="str">
        <f t="shared" si="134"/>
        <v/>
      </c>
      <c r="H2115" s="309" t="str">
        <f t="shared" si="135"/>
        <v/>
      </c>
      <c r="I2115" s="310" t="str">
        <f>IF(ISBLANK($J$2257),"",IF(ISBLANK($L$2257),"",IF(Okt!$E58&gt;=$J$2257,IF(Okt!$E58&lt;=$L$2257,COUNTIF(Okt!L58:L58,"&gt;=0"),""),"")))</f>
        <v/>
      </c>
      <c r="J2115" s="300"/>
      <c r="K2115" s="300"/>
      <c r="L2115" s="300"/>
      <c r="M2115" s="302"/>
    </row>
    <row r="2116" spans="1:13" ht="9.9499999999999993" hidden="1" customHeight="1" x14ac:dyDescent="0.2">
      <c r="A2116" s="301"/>
      <c r="B2116" s="300"/>
      <c r="C2116" s="305" t="str">
        <f>IF(ISBLANK($J$2257),"",IF(ISBLANK($L$2257),"",IF(Okt!$E59&gt;=$J$2257,IF(Okt!$E59&lt;=$L$2257,IF(ISBLANK(Okt!G59),"",Okt!G59),""),"")))</f>
        <v/>
      </c>
      <c r="D2116" s="305"/>
      <c r="E2116" s="305" t="str">
        <f>IF(ISBLANK($J$2257),"",IF(ISBLANK($L$2257),"",IF(Okt!$E59&gt;=$J$2257,IF(Okt!$E59&lt;=$L$2257,IF(ISBLANK(Okt!R59),"",Okt!R59),""),"")))</f>
        <v/>
      </c>
      <c r="F2116" s="307" t="str">
        <f>IF(ISBLANK($J$2257),"",IF(ISBLANK($L$2257),"",IF(Okt!$E59&gt;=$J$2257,IF(Okt!$E59&lt;=$L$2257,IF(ISBLANK(Okt!S59),"",Okt!S59),""),"")))</f>
        <v/>
      </c>
      <c r="G2116" s="308" t="str">
        <f t="shared" si="134"/>
        <v/>
      </c>
      <c r="H2116" s="309" t="str">
        <f t="shared" si="135"/>
        <v/>
      </c>
      <c r="I2116" s="310" t="str">
        <f>IF(ISBLANK($J$2257),"",IF(ISBLANK($L$2257),"",IF(Okt!$E59&gt;=$J$2257,IF(Okt!$E59&lt;=$L$2257,COUNTIF(Okt!L59:L59,"&gt;=0"),""),"")))</f>
        <v/>
      </c>
      <c r="J2116" s="300"/>
      <c r="K2116" s="300"/>
      <c r="L2116" s="300"/>
      <c r="M2116" s="302"/>
    </row>
    <row r="2117" spans="1:13" ht="9.9499999999999993" hidden="1" customHeight="1" x14ac:dyDescent="0.2">
      <c r="A2117" s="301"/>
      <c r="B2117" s="300"/>
      <c r="C2117" s="305" t="str">
        <f>IF(ISBLANK($J$2257),"",IF(ISBLANK($L$2257),"",IF(Okt!$E60&gt;=$J$2257,IF(Okt!$E60&lt;=$L$2257,IF(ISBLANK(Okt!G60),"",Okt!G60),""),"")))</f>
        <v/>
      </c>
      <c r="D2117" s="305"/>
      <c r="E2117" s="305" t="str">
        <f>IF(ISBLANK($J$2257),"",IF(ISBLANK($L$2257),"",IF(Okt!$E60&gt;=$J$2257,IF(Okt!$E60&lt;=$L$2257,IF(ISBLANK(Okt!R60),"",Okt!R60),""),"")))</f>
        <v/>
      </c>
      <c r="F2117" s="307" t="str">
        <f>IF(ISBLANK($J$2257),"",IF(ISBLANK($L$2257),"",IF(Okt!$E60&gt;=$J$2257,IF(Okt!$E60&lt;=$L$2257,IF(ISBLANK(Okt!S60),"",Okt!S60),""),"")))</f>
        <v/>
      </c>
      <c r="G2117" s="308" t="str">
        <f t="shared" si="134"/>
        <v/>
      </c>
      <c r="H2117" s="309" t="str">
        <f t="shared" si="135"/>
        <v/>
      </c>
      <c r="I2117" s="310" t="str">
        <f>IF(ISBLANK($J$2257),"",IF(ISBLANK($L$2257),"",IF(Okt!$E60&gt;=$J$2257,IF(Okt!$E60&lt;=$L$2257,COUNTIF(Okt!L60:L60,"&gt;=0"),""),"")))</f>
        <v/>
      </c>
      <c r="J2117" s="300"/>
      <c r="K2117" s="300"/>
      <c r="L2117" s="300"/>
      <c r="M2117" s="302"/>
    </row>
    <row r="2118" spans="1:13" ht="9.9499999999999993" hidden="1" customHeight="1" x14ac:dyDescent="0.2">
      <c r="A2118" s="301"/>
      <c r="B2118" s="300"/>
      <c r="C2118" s="305" t="str">
        <f>IF(ISBLANK($J$2257),"",IF(ISBLANK($L$2257),"",IF(Okt!$E61&gt;=$J$2257,IF(Okt!$E61&lt;=$L$2257,IF(ISBLANK(Okt!G61),"",Okt!G61),""),"")))</f>
        <v/>
      </c>
      <c r="D2118" s="305"/>
      <c r="E2118" s="305" t="str">
        <f>IF(ISBLANK($J$2257),"",IF(ISBLANK($L$2257),"",IF(Okt!$E61&gt;=$J$2257,IF(Okt!$E61&lt;=$L$2257,IF(ISBLANK(Okt!R61),"",Okt!R61),""),"")))</f>
        <v/>
      </c>
      <c r="F2118" s="307" t="str">
        <f>IF(ISBLANK($J$2257),"",IF(ISBLANK($L$2257),"",IF(Okt!$E61&gt;=$J$2257,IF(Okt!$E61&lt;=$L$2257,IF(ISBLANK(Okt!S61),"",Okt!S61),""),"")))</f>
        <v/>
      </c>
      <c r="G2118" s="308" t="str">
        <f t="shared" si="134"/>
        <v/>
      </c>
      <c r="H2118" s="309" t="str">
        <f t="shared" si="135"/>
        <v/>
      </c>
      <c r="I2118" s="310" t="str">
        <f>IF(ISBLANK($J$2257),"",IF(ISBLANK($L$2257),"",IF(Okt!$E61&gt;=$J$2257,IF(Okt!$E61&lt;=$L$2257,COUNTIF(Okt!L61:L61,"&gt;=0"),""),"")))</f>
        <v/>
      </c>
      <c r="J2118" s="300"/>
      <c r="K2118" s="300"/>
      <c r="L2118" s="300"/>
      <c r="M2118" s="302"/>
    </row>
    <row r="2119" spans="1:13" ht="9.9499999999999993" hidden="1" customHeight="1" x14ac:dyDescent="0.2">
      <c r="A2119" s="301"/>
      <c r="B2119" s="300"/>
      <c r="C2119" s="305" t="str">
        <f>IF(ISBLANK($J$2257),"",IF(ISBLANK($L$2257),"",IF(Okt!$E62&gt;=$J$2257,IF(Okt!$E62&lt;=$L$2257,IF(ISBLANK(Okt!G62),"",Okt!G62),""),"")))</f>
        <v/>
      </c>
      <c r="D2119" s="305"/>
      <c r="E2119" s="305" t="str">
        <f>IF(ISBLANK($J$2257),"",IF(ISBLANK($L$2257),"",IF(Okt!$E62&gt;=$J$2257,IF(Okt!$E62&lt;=$L$2257,IF(ISBLANK(Okt!R62),"",Okt!R62),""),"")))</f>
        <v/>
      </c>
      <c r="F2119" s="307" t="str">
        <f>IF(ISBLANK($J$2257),"",IF(ISBLANK($L$2257),"",IF(Okt!$E62&gt;=$J$2257,IF(Okt!$E62&lt;=$L$2257,IF(ISBLANK(Okt!S62),"",Okt!S62),""),"")))</f>
        <v/>
      </c>
      <c r="G2119" s="308" t="str">
        <f t="shared" si="134"/>
        <v/>
      </c>
      <c r="H2119" s="309" t="str">
        <f t="shared" si="135"/>
        <v/>
      </c>
      <c r="I2119" s="310" t="str">
        <f>IF(ISBLANK($J$2257),"",IF(ISBLANK($L$2257),"",IF(Okt!$E62&gt;=$J$2257,IF(Okt!$E62&lt;=$L$2257,COUNTIF(Okt!L62:L62,"&gt;=0"),""),"")))</f>
        <v/>
      </c>
      <c r="J2119" s="300"/>
      <c r="K2119" s="300"/>
      <c r="L2119" s="300"/>
      <c r="M2119" s="302"/>
    </row>
    <row r="2120" spans="1:13" ht="9.9499999999999993" hidden="1" customHeight="1" x14ac:dyDescent="0.2">
      <c r="A2120" s="301"/>
      <c r="B2120" s="300"/>
      <c r="C2120" s="305" t="str">
        <f>IF(ISBLANK($J$2257),"",IF(ISBLANK($L$2257),"",IF(Okt!$E63&gt;=$J$2257,IF(Okt!$E63&lt;=$L$2257,IF(ISBLANK(Okt!G63),"",Okt!G63),""),"")))</f>
        <v/>
      </c>
      <c r="D2120" s="305"/>
      <c r="E2120" s="305" t="str">
        <f>IF(ISBLANK($J$2257),"",IF(ISBLANK($L$2257),"",IF(Okt!$E63&gt;=$J$2257,IF(Okt!$E63&lt;=$L$2257,IF(ISBLANK(Okt!R63),"",Okt!R63),""),"")))</f>
        <v/>
      </c>
      <c r="F2120" s="307" t="str">
        <f>IF(ISBLANK($J$2257),"",IF(ISBLANK($L$2257),"",IF(Okt!$E63&gt;=$J$2257,IF(Okt!$E63&lt;=$L$2257,IF(ISBLANK(Okt!S63),"",Okt!S63),""),"")))</f>
        <v/>
      </c>
      <c r="G2120" s="308" t="str">
        <f t="shared" si="134"/>
        <v/>
      </c>
      <c r="H2120" s="309" t="str">
        <f t="shared" si="135"/>
        <v/>
      </c>
      <c r="I2120" s="310" t="str">
        <f>IF(ISBLANK($J$2257),"",IF(ISBLANK($L$2257),"",IF(Okt!$E63&gt;=$J$2257,IF(Okt!$E63&lt;=$L$2257,COUNTIF(Okt!L63:L63,"&gt;=0"),""),"")))</f>
        <v/>
      </c>
      <c r="J2120" s="300"/>
      <c r="K2120" s="300"/>
      <c r="L2120" s="300"/>
      <c r="M2120" s="302"/>
    </row>
    <row r="2121" spans="1:13" ht="9.9499999999999993" hidden="1" customHeight="1" x14ac:dyDescent="0.2">
      <c r="A2121" s="301"/>
      <c r="B2121" s="300"/>
      <c r="C2121" s="305" t="str">
        <f>IF(ISBLANK($J$2257),"",IF(ISBLANK($L$2257),"",IF(Okt!$E64&gt;=$J$2257,IF(Okt!$E64&lt;=$L$2257,IF(ISBLANK(Okt!G64),"",Okt!G64),""),"")))</f>
        <v/>
      </c>
      <c r="D2121" s="305"/>
      <c r="E2121" s="305" t="str">
        <f>IF(ISBLANK($J$2257),"",IF(ISBLANK($L$2257),"",IF(Okt!$E64&gt;=$J$2257,IF(Okt!$E64&lt;=$L$2257,IF(ISBLANK(Okt!R64),"",Okt!R64),""),"")))</f>
        <v/>
      </c>
      <c r="F2121" s="307" t="str">
        <f>IF(ISBLANK($J$2257),"",IF(ISBLANK($L$2257),"",IF(Okt!$E64&gt;=$J$2257,IF(Okt!$E64&lt;=$L$2257,IF(ISBLANK(Okt!S64),"",Okt!S64),""),"")))</f>
        <v/>
      </c>
      <c r="G2121" s="308" t="str">
        <f t="shared" si="134"/>
        <v/>
      </c>
      <c r="H2121" s="309" t="str">
        <f t="shared" si="135"/>
        <v/>
      </c>
      <c r="I2121" s="310" t="str">
        <f>IF(ISBLANK($J$2257),"",IF(ISBLANK($L$2257),"",IF(Okt!$E64&gt;=$J$2257,IF(Okt!$E64&lt;=$L$2257,COUNTIF(Okt!L64:L64,"&gt;=0"),""),"")))</f>
        <v/>
      </c>
      <c r="J2121" s="300"/>
      <c r="K2121" s="300"/>
      <c r="L2121" s="300"/>
      <c r="M2121" s="302"/>
    </row>
    <row r="2122" spans="1:13" ht="9.9499999999999993" hidden="1" customHeight="1" x14ac:dyDescent="0.2">
      <c r="A2122" s="301"/>
      <c r="B2122" s="300"/>
      <c r="C2122" s="305" t="str">
        <f>IF(ISBLANK($J$2257),"",IF(ISBLANK($L$2257),"",IF(Okt!$E65&gt;=$J$2257,IF(Okt!$E65&lt;=$L$2257,IF(ISBLANK(Okt!G65),"",Okt!G65),""),"")))</f>
        <v/>
      </c>
      <c r="D2122" s="305"/>
      <c r="E2122" s="305" t="str">
        <f>IF(ISBLANK($J$2257),"",IF(ISBLANK($L$2257),"",IF(Okt!$E65&gt;=$J$2257,IF(Okt!$E65&lt;=$L$2257,IF(ISBLANK(Okt!R65),"",Okt!R65),""),"")))</f>
        <v/>
      </c>
      <c r="F2122" s="307" t="str">
        <f>IF(ISBLANK($J$2257),"",IF(ISBLANK($L$2257),"",IF(Okt!$E65&gt;=$J$2257,IF(Okt!$E65&lt;=$L$2257,IF(ISBLANK(Okt!S65),"",Okt!S65),""),"")))</f>
        <v/>
      </c>
      <c r="G2122" s="308" t="str">
        <f t="shared" si="134"/>
        <v/>
      </c>
      <c r="H2122" s="309" t="str">
        <f t="shared" si="135"/>
        <v/>
      </c>
      <c r="I2122" s="310" t="str">
        <f>IF(ISBLANK($J$2257),"",IF(ISBLANK($L$2257),"",IF(Okt!$E65&gt;=$J$2257,IF(Okt!$E65&lt;=$L$2257,COUNTIF(Okt!L65:L65,"&gt;=0"),""),"")))</f>
        <v/>
      </c>
      <c r="J2122" s="300"/>
      <c r="K2122" s="300"/>
      <c r="L2122" s="300"/>
      <c r="M2122" s="302"/>
    </row>
    <row r="2123" spans="1:13" ht="9.9499999999999993" hidden="1" customHeight="1" x14ac:dyDescent="0.2">
      <c r="A2123" s="301"/>
      <c r="B2123" s="300"/>
      <c r="C2123" s="305" t="str">
        <f>IF(ISBLANK($J$2257),"",IF(ISBLANK($L$2257),"",IF(Okt!$E66&gt;=$J$2257,IF(Okt!$E66&lt;=$L$2257,IF(ISBLANK(Okt!G66),"",Okt!G66),""),"")))</f>
        <v/>
      </c>
      <c r="D2123" s="305"/>
      <c r="E2123" s="305" t="str">
        <f>IF(ISBLANK($J$2257),"",IF(ISBLANK($L$2257),"",IF(Okt!$E66&gt;=$J$2257,IF(Okt!$E66&lt;=$L$2257,IF(ISBLANK(Okt!R66),"",Okt!R66),""),"")))</f>
        <v/>
      </c>
      <c r="F2123" s="307" t="str">
        <f>IF(ISBLANK($J$2257),"",IF(ISBLANK($L$2257),"",IF(Okt!$E66&gt;=$J$2257,IF(Okt!$E66&lt;=$L$2257,IF(ISBLANK(Okt!S66),"",Okt!S66),""),"")))</f>
        <v/>
      </c>
      <c r="G2123" s="308" t="str">
        <f t="shared" si="134"/>
        <v/>
      </c>
      <c r="H2123" s="309" t="str">
        <f t="shared" si="135"/>
        <v/>
      </c>
      <c r="I2123" s="310" t="str">
        <f>IF(ISBLANK($J$2257),"",IF(ISBLANK($L$2257),"",IF(Okt!$E66&gt;=$J$2257,IF(Okt!$E66&lt;=$L$2257,COUNTIF(Okt!L66:L66,"&gt;=0"),""),"")))</f>
        <v/>
      </c>
      <c r="J2123" s="300"/>
      <c r="K2123" s="300"/>
      <c r="L2123" s="300"/>
      <c r="M2123" s="302"/>
    </row>
    <row r="2124" spans="1:13" ht="9.9499999999999993" hidden="1" customHeight="1" x14ac:dyDescent="0.2">
      <c r="A2124" s="301"/>
      <c r="B2124" s="300"/>
      <c r="C2124" s="305" t="str">
        <f>IF(ISBLANK($J$2257),"",IF(ISBLANK($L$2257),"",IF(Okt!$E67&gt;=$J$2257,IF(Okt!$E67&lt;=$L$2257,IF(ISBLANK(Okt!G67),"",Okt!G67),""),"")))</f>
        <v/>
      </c>
      <c r="D2124" s="305"/>
      <c r="E2124" s="305" t="str">
        <f>IF(ISBLANK($J$2257),"",IF(ISBLANK($L$2257),"",IF(Okt!$E67&gt;=$J$2257,IF(Okt!$E67&lt;=$L$2257,IF(ISBLANK(Okt!R67),"",Okt!R67),""),"")))</f>
        <v/>
      </c>
      <c r="F2124" s="307" t="str">
        <f>IF(ISBLANK($J$2257),"",IF(ISBLANK($L$2257),"",IF(Okt!$E67&gt;=$J$2257,IF(Okt!$E67&lt;=$L$2257,IF(ISBLANK(Okt!S67),"",Okt!S67),""),"")))</f>
        <v/>
      </c>
      <c r="G2124" s="308" t="str">
        <f t="shared" si="134"/>
        <v/>
      </c>
      <c r="H2124" s="309" t="str">
        <f t="shared" si="135"/>
        <v/>
      </c>
      <c r="I2124" s="310" t="str">
        <f>IF(ISBLANK($J$2257),"",IF(ISBLANK($L$2257),"",IF(Okt!$E67&gt;=$J$2257,IF(Okt!$E67&lt;=$L$2257,COUNTIF(Okt!L67:L67,"&gt;=0"),""),"")))</f>
        <v/>
      </c>
      <c r="J2124" s="300"/>
      <c r="K2124" s="300"/>
      <c r="L2124" s="300"/>
      <c r="M2124" s="302"/>
    </row>
    <row r="2125" spans="1:13" ht="9.9499999999999993" hidden="1" customHeight="1" x14ac:dyDescent="0.2">
      <c r="A2125" s="301"/>
      <c r="B2125" s="300"/>
      <c r="C2125" s="305" t="str">
        <f>IF(ISBLANK($J$2257),"",IF(ISBLANK($L$2257),"",IF(Okt!$E68&gt;=$J$2257,IF(Okt!$E68&lt;=$L$2257,IF(ISBLANK(Okt!G68),"",Okt!G68),""),"")))</f>
        <v/>
      </c>
      <c r="D2125" s="305"/>
      <c r="E2125" s="305" t="str">
        <f>IF(ISBLANK($J$2257),"",IF(ISBLANK($L$2257),"",IF(Okt!$E68&gt;=$J$2257,IF(Okt!$E68&lt;=$L$2257,IF(ISBLANK(Okt!R68),"",Okt!R68),""),"")))</f>
        <v/>
      </c>
      <c r="F2125" s="307" t="str">
        <f>IF(ISBLANK($J$2257),"",IF(ISBLANK($L$2257),"",IF(Okt!$E68&gt;=$J$2257,IF(Okt!$E68&lt;=$L$2257,IF(ISBLANK(Okt!S68),"",Okt!S68),""),"")))</f>
        <v/>
      </c>
      <c r="G2125" s="308" t="str">
        <f t="shared" si="134"/>
        <v/>
      </c>
      <c r="H2125" s="309" t="str">
        <f t="shared" si="135"/>
        <v/>
      </c>
      <c r="I2125" s="310" t="str">
        <f>IF(ISBLANK($J$2257),"",IF(ISBLANK($L$2257),"",IF(Okt!$E68&gt;=$J$2257,IF(Okt!$E68&lt;=$L$2257,COUNTIF(Okt!L68:L68,"&gt;=0"),""),"")))</f>
        <v/>
      </c>
      <c r="J2125" s="300"/>
      <c r="K2125" s="300"/>
      <c r="L2125" s="300"/>
      <c r="M2125" s="302"/>
    </row>
    <row r="2126" spans="1:13" ht="9.9499999999999993" hidden="1" customHeight="1" x14ac:dyDescent="0.2">
      <c r="A2126" s="301"/>
      <c r="B2126" s="300"/>
      <c r="C2126" s="305" t="str">
        <f>IF(ISBLANK($J$2257),"",IF(ISBLANK($L$2257),"",IF(Okt!$E69&gt;=$J$2257,IF(Okt!$E69&lt;=$L$2257,IF(ISBLANK(Okt!G69),"",Okt!G69),""),"")))</f>
        <v/>
      </c>
      <c r="D2126" s="305"/>
      <c r="E2126" s="305" t="str">
        <f>IF(ISBLANK($J$2257),"",IF(ISBLANK($L$2257),"",IF(Okt!$E69&gt;=$J$2257,IF(Okt!$E69&lt;=$L$2257,IF(ISBLANK(Okt!R69),"",Okt!R69),""),"")))</f>
        <v/>
      </c>
      <c r="F2126" s="307" t="str">
        <f>IF(ISBLANK($J$2257),"",IF(ISBLANK($L$2257),"",IF(Okt!$E69&gt;=$J$2257,IF(Okt!$E69&lt;=$L$2257,IF(ISBLANK(Okt!S69),"",Okt!S69),""),"")))</f>
        <v/>
      </c>
      <c r="G2126" s="308" t="str">
        <f t="shared" si="134"/>
        <v/>
      </c>
      <c r="H2126" s="309" t="str">
        <f t="shared" si="135"/>
        <v/>
      </c>
      <c r="I2126" s="310" t="str">
        <f>IF(ISBLANK($J$2257),"",IF(ISBLANK($L$2257),"",IF(Okt!$E69&gt;=$J$2257,IF(Okt!$E69&lt;=$L$2257,COUNTIF(Okt!L69:L69,"&gt;=0"),""),"")))</f>
        <v/>
      </c>
      <c r="J2126" s="300"/>
      <c r="K2126" s="300"/>
      <c r="L2126" s="300"/>
      <c r="M2126" s="302"/>
    </row>
    <row r="2127" spans="1:13" ht="9.9499999999999993" hidden="1" customHeight="1" x14ac:dyDescent="0.2">
      <c r="A2127" s="301"/>
      <c r="B2127" s="300"/>
      <c r="C2127" s="305" t="str">
        <f>IF(ISBLANK($J$2257),"",IF(ISBLANK($L$2257),"",IF(Okt!$E70&gt;=$J$2257,IF(Okt!$E70&lt;=$L$2257,IF(ISBLANK(Okt!G70),"",Okt!G70),""),"")))</f>
        <v/>
      </c>
      <c r="D2127" s="305"/>
      <c r="E2127" s="305" t="str">
        <f>IF(ISBLANK($J$2257),"",IF(ISBLANK($L$2257),"",IF(Okt!$E70&gt;=$J$2257,IF(Okt!$E70&lt;=$L$2257,IF(ISBLANK(Okt!R70),"",Okt!R70),""),"")))</f>
        <v/>
      </c>
      <c r="F2127" s="307" t="str">
        <f>IF(ISBLANK($J$2257),"",IF(ISBLANK($L$2257),"",IF(Okt!$E70&gt;=$J$2257,IF(Okt!$E70&lt;=$L$2257,IF(ISBLANK(Okt!S70),"",Okt!S70),""),"")))</f>
        <v/>
      </c>
      <c r="G2127" s="308" t="str">
        <f t="shared" si="134"/>
        <v/>
      </c>
      <c r="H2127" s="309" t="str">
        <f t="shared" si="135"/>
        <v/>
      </c>
      <c r="I2127" s="310" t="str">
        <f>IF(ISBLANK($J$2257),"",IF(ISBLANK($L$2257),"",IF(Okt!$E70&gt;=$J$2257,IF(Okt!$E70&lt;=$L$2257,COUNTIF(Okt!L70:L70,"&gt;=0"),""),"")))</f>
        <v/>
      </c>
      <c r="J2127" s="300"/>
      <c r="K2127" s="300"/>
      <c r="L2127" s="300"/>
      <c r="M2127" s="302"/>
    </row>
    <row r="2128" spans="1:13" ht="9.9499999999999993" hidden="1" customHeight="1" x14ac:dyDescent="0.2">
      <c r="A2128" s="301"/>
      <c r="B2128" s="300"/>
      <c r="C2128" s="305" t="str">
        <f>IF(ISBLANK($J$2257),"",IF(ISBLANK($L$2257),"",IF(Okt!$E71&gt;=$J$2257,IF(Okt!$E71&lt;=$L$2257,IF(ISBLANK(Okt!G71),"",Okt!G71),""),"")))</f>
        <v/>
      </c>
      <c r="D2128" s="305"/>
      <c r="E2128" s="305" t="str">
        <f>IF(ISBLANK($J$2257),"",IF(ISBLANK($L$2257),"",IF(Okt!$E71&gt;=$J$2257,IF(Okt!$E71&lt;=$L$2257,IF(ISBLANK(Okt!R71),"",Okt!R71),""),"")))</f>
        <v/>
      </c>
      <c r="F2128" s="307" t="str">
        <f>IF(ISBLANK($J$2257),"",IF(ISBLANK($L$2257),"",IF(Okt!$E71&gt;=$J$2257,IF(Okt!$E71&lt;=$L$2257,IF(ISBLANK(Okt!S71),"",Okt!S71),""),"")))</f>
        <v/>
      </c>
      <c r="G2128" s="308" t="str">
        <f t="shared" si="134"/>
        <v/>
      </c>
      <c r="H2128" s="309" t="str">
        <f t="shared" si="135"/>
        <v/>
      </c>
      <c r="I2128" s="310" t="str">
        <f>IF(ISBLANK($J$2257),"",IF(ISBLANK($L$2257),"",IF(Okt!$E71&gt;=$J$2257,IF(Okt!$E71&lt;=$L$2257,COUNTIF(Okt!L71:L71,"&gt;=0"),""),"")))</f>
        <v/>
      </c>
      <c r="J2128" s="300"/>
      <c r="K2128" s="300"/>
      <c r="L2128" s="300"/>
      <c r="M2128" s="302"/>
    </row>
    <row r="2129" spans="1:13" ht="9.9499999999999993" hidden="1" customHeight="1" x14ac:dyDescent="0.2">
      <c r="A2129" s="301"/>
      <c r="B2129" s="300"/>
      <c r="C2129" s="305" t="str">
        <f>IF(ISBLANK($J$2257),"",IF(ISBLANK($L$2257),"",IF(Okt!$E72&gt;=$J$2257,IF(Okt!$E72&lt;=$L$2257,IF(ISBLANK(Okt!G72),"",Okt!G72),""),"")))</f>
        <v/>
      </c>
      <c r="D2129" s="305"/>
      <c r="E2129" s="305" t="str">
        <f>IF(ISBLANK($J$2257),"",IF(ISBLANK($L$2257),"",IF(Okt!$E72&gt;=$J$2257,IF(Okt!$E72&lt;=$L$2257,IF(ISBLANK(Okt!R72),"",Okt!R72),""),"")))</f>
        <v/>
      </c>
      <c r="F2129" s="307" t="str">
        <f>IF(ISBLANK($J$2257),"",IF(ISBLANK($L$2257),"",IF(Okt!$E72&gt;=$J$2257,IF(Okt!$E72&lt;=$L$2257,IF(ISBLANK(Okt!S72),"",Okt!S72),""),"")))</f>
        <v/>
      </c>
      <c r="G2129" s="308" t="str">
        <f t="shared" si="134"/>
        <v/>
      </c>
      <c r="H2129" s="309" t="str">
        <f t="shared" si="135"/>
        <v/>
      </c>
      <c r="I2129" s="310" t="str">
        <f>IF(ISBLANK($J$2257),"",IF(ISBLANK($L$2257),"",IF(Okt!$E72&gt;=$J$2257,IF(Okt!$E72&lt;=$L$2257,COUNTIF(Okt!L72:L72,"&gt;=0"),""),"")))</f>
        <v/>
      </c>
      <c r="J2129" s="300"/>
      <c r="K2129" s="300"/>
      <c r="L2129" s="300"/>
      <c r="M2129" s="302"/>
    </row>
    <row r="2130" spans="1:13" ht="9.9499999999999993" hidden="1" customHeight="1" x14ac:dyDescent="0.2">
      <c r="A2130" s="301"/>
      <c r="B2130" s="300"/>
      <c r="C2130" s="305" t="str">
        <f>IF(ISBLANK($J$2257),"",IF(ISBLANK($L$2257),"",IF(Okt!$E73&gt;=$J$2257,IF(Okt!$E73&lt;=$L$2257,IF(ISBLANK(Okt!G73),"",Okt!G73),""),"")))</f>
        <v/>
      </c>
      <c r="D2130" s="305"/>
      <c r="E2130" s="305" t="str">
        <f>IF(ISBLANK($J$2257),"",IF(ISBLANK($L$2257),"",IF(Okt!$E73&gt;=$J$2257,IF(Okt!$E73&lt;=$L$2257,IF(ISBLANK(Okt!R73),"",Okt!R73),""),"")))</f>
        <v/>
      </c>
      <c r="F2130" s="307" t="str">
        <f>IF(ISBLANK($J$2257),"",IF(ISBLANK($L$2257),"",IF(Okt!$E73&gt;=$J$2257,IF(Okt!$E73&lt;=$L$2257,IF(ISBLANK(Okt!S73),"",Okt!S73),""),"")))</f>
        <v/>
      </c>
      <c r="G2130" s="308" t="str">
        <f t="shared" si="134"/>
        <v/>
      </c>
      <c r="H2130" s="309" t="str">
        <f t="shared" si="135"/>
        <v/>
      </c>
      <c r="I2130" s="310" t="str">
        <f>IF(ISBLANK($J$2257),"",IF(ISBLANK($L$2257),"",IF(Okt!$E73&gt;=$J$2257,IF(Okt!$E73&lt;=$L$2257,COUNTIF(Okt!L73:L73,"&gt;=0"),""),"")))</f>
        <v/>
      </c>
      <c r="J2130" s="300"/>
      <c r="K2130" s="300"/>
      <c r="L2130" s="300"/>
      <c r="M2130" s="302"/>
    </row>
    <row r="2131" spans="1:13" ht="9.9499999999999993" hidden="1" customHeight="1" x14ac:dyDescent="0.2">
      <c r="A2131" s="301"/>
      <c r="B2131" s="300" t="s">
        <v>133</v>
      </c>
      <c r="C2131" s="305" t="str">
        <f>IF(ISBLANK($J$2257),"",IF(ISBLANK($L$2257),"",IF(Nov!$E9&gt;=$J$2257,IF(Nov!$E9&lt;=$L$2257,IF(ISBLANK(Nov!G9),"",Nov!G9),""),"")))</f>
        <v/>
      </c>
      <c r="D2131" s="305" t="str">
        <f>IF(ISBLANK($J$2257),"",IF(ISBLANK($L$2257),"",IF(Nov!$E9&gt;=$J$2257,IF(Nov!$E9&lt;=$L$2257,IF(ISBLANK(Nov!I9),"",Nov!I9),""),"")))</f>
        <v/>
      </c>
      <c r="E2131" s="305" t="str">
        <f>IF(ISBLANK($J$2257),"",IF(ISBLANK($L$2257),"",IF(Nov!$E9&gt;=$J$2257,IF(Nov!$E9&lt;=$L$2257,IF(ISBLANK(Nov!R9),"",Nov!R9),""),"")))</f>
        <v/>
      </c>
      <c r="F2131" s="307" t="str">
        <f>IF(ISBLANK($J$2257),"",IF(ISBLANK($L$2257),"",IF(Nov!$E9&gt;=$J$2257,IF(Nov!$E9&lt;=$L$2257,IF(ISBLANK(Nov!S9),"",Nov!S9),""),"")))</f>
        <v/>
      </c>
      <c r="G2131" s="308" t="str">
        <f>IF(ISNUMBER(F2131),IF(F2131=0,"",IF(E2131=0,"",F2131/E2131)),"")</f>
        <v/>
      </c>
      <c r="H2131" s="309" t="str">
        <f>IF(ISNUMBER(G2131),IF(G2131=0,"",IF(F2131=0,"",E2131/F2131/24)),"")</f>
        <v/>
      </c>
      <c r="I2131" s="310" t="str">
        <f>IF(ISBLANK($J$2257),"",IF(ISBLANK($L$2257),"",IF(Nov!$E9&gt;=$J$2257,IF(Nov!$E9&lt;=$L$2257,COUNTIF(Nov!L9:L9,"&gt;=0"),""),"")))</f>
        <v/>
      </c>
      <c r="J2131" s="300"/>
      <c r="K2131" s="300"/>
      <c r="L2131" s="300"/>
      <c r="M2131" s="302"/>
    </row>
    <row r="2132" spans="1:13" ht="9.9499999999999993" hidden="1" customHeight="1" x14ac:dyDescent="0.2">
      <c r="A2132" s="301"/>
      <c r="B2132" s="300"/>
      <c r="C2132" s="305" t="str">
        <f>IF(ISBLANK($J$2257),"",IF(ISBLANK($L$2257),"",IF(Nov!$E10&gt;=$J$2257,IF(Nov!$E10&lt;=$L$2257,IF(ISBLANK(Nov!G10),"",Nov!G10),""),"")))</f>
        <v/>
      </c>
      <c r="D2132" s="305" t="str">
        <f>IF(ISBLANK($J$2257),"",IF(ISBLANK($L$2257),"",IF(Nov!$E10&gt;=$J$2257,IF(Nov!$E10&lt;=$L$2257,IF(ISBLANK(Nov!I10),"",Nov!I10),""),"")))</f>
        <v/>
      </c>
      <c r="E2132" s="305" t="str">
        <f>IF(ISBLANK($J$2257),"",IF(ISBLANK($L$2257),"",IF(Nov!$E10&gt;=$J$2257,IF(Nov!$E10&lt;=$L$2257,IF(ISBLANK(Nov!R10),"",Nov!R10),""),"")))</f>
        <v/>
      </c>
      <c r="F2132" s="307" t="str">
        <f>IF(ISBLANK($J$2257),"",IF(ISBLANK($L$2257),"",IF(Nov!$E10&gt;=$J$2257,IF(Nov!$E10&lt;=$L$2257,IF(ISBLANK(Nov!S10),"",Nov!S10),""),"")))</f>
        <v/>
      </c>
      <c r="G2132" s="308" t="str">
        <f t="shared" ref="G2132:G2161" si="136">IF(ISNUMBER(F2132),IF(F2132=0,"",IF(E2132=0,"",F2132/E2132)),"")</f>
        <v/>
      </c>
      <c r="H2132" s="309" t="str">
        <f t="shared" ref="H2132:H2161" si="137">IF(ISNUMBER(G2132),IF(G2132=0,"",IF(F2132=0,"",E2132/F2132/24)),"")</f>
        <v/>
      </c>
      <c r="I2132" s="310" t="str">
        <f>IF(ISBLANK($J$2257),"",IF(ISBLANK($L$2257),"",IF(Nov!$E10&gt;=$J$2257,IF(Nov!$E10&lt;=$L$2257,COUNTIF(Nov!L10:L10,"&gt;=0"),""),"")))</f>
        <v/>
      </c>
      <c r="J2132" s="300"/>
      <c r="K2132" s="300"/>
      <c r="L2132" s="300"/>
      <c r="M2132" s="302"/>
    </row>
    <row r="2133" spans="1:13" ht="9.9499999999999993" hidden="1" customHeight="1" x14ac:dyDescent="0.2">
      <c r="A2133" s="301"/>
      <c r="B2133" s="300"/>
      <c r="C2133" s="305" t="str">
        <f>IF(ISBLANK($J$2257),"",IF(ISBLANK($L$2257),"",IF(Nov!$E11&gt;=$J$2257,IF(Nov!$E11&lt;=$L$2257,IF(ISBLANK(Nov!G11),"",Nov!G11),""),"")))</f>
        <v/>
      </c>
      <c r="D2133" s="305" t="str">
        <f>IF(ISBLANK($J$2257),"",IF(ISBLANK($L$2257),"",IF(Nov!$E11&gt;=$J$2257,IF(Nov!$E11&lt;=$L$2257,IF(ISBLANK(Nov!I11),"",Nov!I11),""),"")))</f>
        <v/>
      </c>
      <c r="E2133" s="305" t="str">
        <f>IF(ISBLANK($J$2257),"",IF(ISBLANK($L$2257),"",IF(Nov!$E11&gt;=$J$2257,IF(Nov!$E11&lt;=$L$2257,IF(ISBLANK(Nov!R11),"",Nov!R11),""),"")))</f>
        <v/>
      </c>
      <c r="F2133" s="307" t="str">
        <f>IF(ISBLANK($J$2257),"",IF(ISBLANK($L$2257),"",IF(Nov!$E11&gt;=$J$2257,IF(Nov!$E11&lt;=$L$2257,IF(ISBLANK(Nov!S11),"",Nov!S11),""),"")))</f>
        <v/>
      </c>
      <c r="G2133" s="308" t="str">
        <f t="shared" si="136"/>
        <v/>
      </c>
      <c r="H2133" s="309" t="str">
        <f t="shared" si="137"/>
        <v/>
      </c>
      <c r="I2133" s="310" t="str">
        <f>IF(ISBLANK($J$2257),"",IF(ISBLANK($L$2257),"",IF(Nov!$E11&gt;=$J$2257,IF(Nov!$E11&lt;=$L$2257,COUNTIF(Nov!L11:L11,"&gt;=0"),""),"")))</f>
        <v/>
      </c>
      <c r="J2133" s="300"/>
      <c r="K2133" s="300"/>
      <c r="L2133" s="300"/>
      <c r="M2133" s="302"/>
    </row>
    <row r="2134" spans="1:13" ht="9.9499999999999993" hidden="1" customHeight="1" x14ac:dyDescent="0.2">
      <c r="A2134" s="301"/>
      <c r="B2134" s="300"/>
      <c r="C2134" s="305" t="str">
        <f>IF(ISBLANK($J$2257),"",IF(ISBLANK($L$2257),"",IF(Nov!$E12&gt;=$J$2257,IF(Nov!$E12&lt;=$L$2257,IF(ISBLANK(Nov!G12),"",Nov!G12),""),"")))</f>
        <v/>
      </c>
      <c r="D2134" s="305" t="str">
        <f>IF(ISBLANK($J$2257),"",IF(ISBLANK($L$2257),"",IF(Nov!$E12&gt;=$J$2257,IF(Nov!$E12&lt;=$L$2257,IF(ISBLANK(Nov!I12),"",Nov!I12),""),"")))</f>
        <v/>
      </c>
      <c r="E2134" s="305" t="str">
        <f>IF(ISBLANK($J$2257),"",IF(ISBLANK($L$2257),"",IF(Nov!$E12&gt;=$J$2257,IF(Nov!$E12&lt;=$L$2257,IF(ISBLANK(Nov!R12),"",Nov!R12),""),"")))</f>
        <v/>
      </c>
      <c r="F2134" s="307" t="str">
        <f>IF(ISBLANK($J$2257),"",IF(ISBLANK($L$2257),"",IF(Nov!$E12&gt;=$J$2257,IF(Nov!$E12&lt;=$L$2257,IF(ISBLANK(Nov!S12),"",Nov!S12),""),"")))</f>
        <v/>
      </c>
      <c r="G2134" s="308" t="str">
        <f t="shared" si="136"/>
        <v/>
      </c>
      <c r="H2134" s="309" t="str">
        <f t="shared" si="137"/>
        <v/>
      </c>
      <c r="I2134" s="310" t="str">
        <f>IF(ISBLANK($J$2257),"",IF(ISBLANK($L$2257),"",IF(Nov!$E12&gt;=$J$2257,IF(Nov!$E12&lt;=$L$2257,COUNTIF(Nov!L12:L12,"&gt;=0"),""),"")))</f>
        <v/>
      </c>
      <c r="J2134" s="300"/>
      <c r="K2134" s="300"/>
      <c r="L2134" s="300"/>
      <c r="M2134" s="302"/>
    </row>
    <row r="2135" spans="1:13" ht="9.9499999999999993" hidden="1" customHeight="1" x14ac:dyDescent="0.2">
      <c r="A2135" s="301"/>
      <c r="B2135" s="300"/>
      <c r="C2135" s="305" t="str">
        <f>IF(ISBLANK($J$2257),"",IF(ISBLANK($L$2257),"",IF(Nov!$E13&gt;=$J$2257,IF(Nov!$E13&lt;=$L$2257,IF(ISBLANK(Nov!G13),"",Nov!G13),""),"")))</f>
        <v/>
      </c>
      <c r="D2135" s="305" t="str">
        <f>IF(ISBLANK($J$2257),"",IF(ISBLANK($L$2257),"",IF(Nov!$E13&gt;=$J$2257,IF(Nov!$E13&lt;=$L$2257,IF(ISBLANK(Nov!I13),"",Nov!I13),""),"")))</f>
        <v/>
      </c>
      <c r="E2135" s="305" t="str">
        <f>IF(ISBLANK($J$2257),"",IF(ISBLANK($L$2257),"",IF(Nov!$E13&gt;=$J$2257,IF(Nov!$E13&lt;=$L$2257,IF(ISBLANK(Nov!R13),"",Nov!R13),""),"")))</f>
        <v/>
      </c>
      <c r="F2135" s="307" t="str">
        <f>IF(ISBLANK($J$2257),"",IF(ISBLANK($L$2257),"",IF(Nov!$E13&gt;=$J$2257,IF(Nov!$E13&lt;=$L$2257,IF(ISBLANK(Nov!S13),"",Nov!S13),""),"")))</f>
        <v/>
      </c>
      <c r="G2135" s="308" t="str">
        <f t="shared" si="136"/>
        <v/>
      </c>
      <c r="H2135" s="309" t="str">
        <f t="shared" si="137"/>
        <v/>
      </c>
      <c r="I2135" s="310" t="str">
        <f>IF(ISBLANK($J$2257),"",IF(ISBLANK($L$2257),"",IF(Nov!$E13&gt;=$J$2257,IF(Nov!$E13&lt;=$L$2257,COUNTIF(Nov!L13:L13,"&gt;=0"),""),"")))</f>
        <v/>
      </c>
      <c r="J2135" s="300"/>
      <c r="K2135" s="300"/>
      <c r="L2135" s="300"/>
      <c r="M2135" s="302"/>
    </row>
    <row r="2136" spans="1:13" ht="9.9499999999999993" hidden="1" customHeight="1" x14ac:dyDescent="0.2">
      <c r="A2136" s="301"/>
      <c r="B2136" s="300"/>
      <c r="C2136" s="305" t="str">
        <f>IF(ISBLANK($J$2257),"",IF(ISBLANK($L$2257),"",IF(Nov!$E14&gt;=$J$2257,IF(Nov!$E14&lt;=$L$2257,IF(ISBLANK(Nov!G14),"",Nov!G14),""),"")))</f>
        <v/>
      </c>
      <c r="D2136" s="305" t="str">
        <f>IF(ISBLANK($J$2257),"",IF(ISBLANK($L$2257),"",IF(Nov!$E14&gt;=$J$2257,IF(Nov!$E14&lt;=$L$2257,IF(ISBLANK(Nov!I14),"",Nov!I14),""),"")))</f>
        <v/>
      </c>
      <c r="E2136" s="305" t="str">
        <f>IF(ISBLANK($J$2257),"",IF(ISBLANK($L$2257),"",IF(Nov!$E14&gt;=$J$2257,IF(Nov!$E14&lt;=$L$2257,IF(ISBLANK(Nov!R14),"",Nov!R14),""),"")))</f>
        <v/>
      </c>
      <c r="F2136" s="307" t="str">
        <f>IF(ISBLANK($J$2257),"",IF(ISBLANK($L$2257),"",IF(Nov!$E14&gt;=$J$2257,IF(Nov!$E14&lt;=$L$2257,IF(ISBLANK(Nov!S14),"",Nov!S14),""),"")))</f>
        <v/>
      </c>
      <c r="G2136" s="308" t="str">
        <f t="shared" si="136"/>
        <v/>
      </c>
      <c r="H2136" s="309" t="str">
        <f t="shared" si="137"/>
        <v/>
      </c>
      <c r="I2136" s="310" t="str">
        <f>IF(ISBLANK($J$2257),"",IF(ISBLANK($L$2257),"",IF(Nov!$E14&gt;=$J$2257,IF(Nov!$E14&lt;=$L$2257,COUNTIF(Nov!L14:L14,"&gt;=0"),""),"")))</f>
        <v/>
      </c>
      <c r="J2136" s="300"/>
      <c r="K2136" s="300"/>
      <c r="L2136" s="300"/>
      <c r="M2136" s="302"/>
    </row>
    <row r="2137" spans="1:13" ht="9.9499999999999993" hidden="1" customHeight="1" x14ac:dyDescent="0.2">
      <c r="A2137" s="301"/>
      <c r="B2137" s="300"/>
      <c r="C2137" s="305" t="str">
        <f>IF(ISBLANK($J$2257),"",IF(ISBLANK($L$2257),"",IF(Nov!$E15&gt;=$J$2257,IF(Nov!$E15&lt;=$L$2257,IF(ISBLANK(Nov!G15),"",Nov!G15),""),"")))</f>
        <v/>
      </c>
      <c r="D2137" s="305" t="str">
        <f>IF(ISBLANK($J$2257),"",IF(ISBLANK($L$2257),"",IF(Nov!$E15&gt;=$J$2257,IF(Nov!$E15&lt;=$L$2257,IF(ISBLANK(Nov!I15),"",Nov!I15),""),"")))</f>
        <v/>
      </c>
      <c r="E2137" s="305" t="str">
        <f>IF(ISBLANK($J$2257),"",IF(ISBLANK($L$2257),"",IF(Nov!$E15&gt;=$J$2257,IF(Nov!$E15&lt;=$L$2257,IF(ISBLANK(Nov!R15),"",Nov!R15),""),"")))</f>
        <v/>
      </c>
      <c r="F2137" s="307" t="str">
        <f>IF(ISBLANK($J$2257),"",IF(ISBLANK($L$2257),"",IF(Nov!$E15&gt;=$J$2257,IF(Nov!$E15&lt;=$L$2257,IF(ISBLANK(Nov!S15),"",Nov!S15),""),"")))</f>
        <v/>
      </c>
      <c r="G2137" s="308" t="str">
        <f t="shared" si="136"/>
        <v/>
      </c>
      <c r="H2137" s="309" t="str">
        <f t="shared" si="137"/>
        <v/>
      </c>
      <c r="I2137" s="310" t="str">
        <f>IF(ISBLANK($J$2257),"",IF(ISBLANK($L$2257),"",IF(Nov!$E15&gt;=$J$2257,IF(Nov!$E15&lt;=$L$2257,COUNTIF(Nov!L15:L15,"&gt;=0"),""),"")))</f>
        <v/>
      </c>
      <c r="J2137" s="300"/>
      <c r="K2137" s="300"/>
      <c r="L2137" s="300"/>
      <c r="M2137" s="302"/>
    </row>
    <row r="2138" spans="1:13" ht="9.9499999999999993" hidden="1" customHeight="1" x14ac:dyDescent="0.2">
      <c r="A2138" s="301"/>
      <c r="B2138" s="300"/>
      <c r="C2138" s="305" t="str">
        <f>IF(ISBLANK($J$2257),"",IF(ISBLANK($L$2257),"",IF(Nov!$E16&gt;=$J$2257,IF(Nov!$E16&lt;=$L$2257,IF(ISBLANK(Nov!G16),"",Nov!G16),""),"")))</f>
        <v/>
      </c>
      <c r="D2138" s="305" t="str">
        <f>IF(ISBLANK($J$2257),"",IF(ISBLANK($L$2257),"",IF(Nov!$E16&gt;=$J$2257,IF(Nov!$E16&lt;=$L$2257,IF(ISBLANK(Nov!I16),"",Nov!I16),""),"")))</f>
        <v/>
      </c>
      <c r="E2138" s="305" t="str">
        <f>IF(ISBLANK($J$2257),"",IF(ISBLANK($L$2257),"",IF(Nov!$E16&gt;=$J$2257,IF(Nov!$E16&lt;=$L$2257,IF(ISBLANK(Nov!R16),"",Nov!R16),""),"")))</f>
        <v/>
      </c>
      <c r="F2138" s="307" t="str">
        <f>IF(ISBLANK($J$2257),"",IF(ISBLANK($L$2257),"",IF(Nov!$E16&gt;=$J$2257,IF(Nov!$E16&lt;=$L$2257,IF(ISBLANK(Nov!S16),"",Nov!S16),""),"")))</f>
        <v/>
      </c>
      <c r="G2138" s="308" t="str">
        <f t="shared" si="136"/>
        <v/>
      </c>
      <c r="H2138" s="309" t="str">
        <f t="shared" si="137"/>
        <v/>
      </c>
      <c r="I2138" s="310" t="str">
        <f>IF(ISBLANK($J$2257),"",IF(ISBLANK($L$2257),"",IF(Nov!$E16&gt;=$J$2257,IF(Nov!$E16&lt;=$L$2257,COUNTIF(Nov!L16:L16,"&gt;=0"),""),"")))</f>
        <v/>
      </c>
      <c r="J2138" s="300"/>
      <c r="K2138" s="300"/>
      <c r="L2138" s="300"/>
      <c r="M2138" s="302"/>
    </row>
    <row r="2139" spans="1:13" ht="9.9499999999999993" hidden="1" customHeight="1" x14ac:dyDescent="0.2">
      <c r="A2139" s="301"/>
      <c r="B2139" s="300"/>
      <c r="C2139" s="305" t="str">
        <f>IF(ISBLANK($J$2257),"",IF(ISBLANK($L$2257),"",IF(Nov!$E17&gt;=$J$2257,IF(Nov!$E17&lt;=$L$2257,IF(ISBLANK(Nov!G17),"",Nov!G17),""),"")))</f>
        <v/>
      </c>
      <c r="D2139" s="305" t="str">
        <f>IF(ISBLANK($J$2257),"",IF(ISBLANK($L$2257),"",IF(Nov!$E17&gt;=$J$2257,IF(Nov!$E17&lt;=$L$2257,IF(ISBLANK(Nov!I17),"",Nov!I17),""),"")))</f>
        <v/>
      </c>
      <c r="E2139" s="305" t="str">
        <f>IF(ISBLANK($J$2257),"",IF(ISBLANK($L$2257),"",IF(Nov!$E17&gt;=$J$2257,IF(Nov!$E17&lt;=$L$2257,IF(ISBLANK(Nov!R17),"",Nov!R17),""),"")))</f>
        <v/>
      </c>
      <c r="F2139" s="307" t="str">
        <f>IF(ISBLANK($J$2257),"",IF(ISBLANK($L$2257),"",IF(Nov!$E17&gt;=$J$2257,IF(Nov!$E17&lt;=$L$2257,IF(ISBLANK(Nov!S17),"",Nov!S17),""),"")))</f>
        <v/>
      </c>
      <c r="G2139" s="308" t="str">
        <f t="shared" si="136"/>
        <v/>
      </c>
      <c r="H2139" s="309" t="str">
        <f t="shared" si="137"/>
        <v/>
      </c>
      <c r="I2139" s="310" t="str">
        <f>IF(ISBLANK($J$2257),"",IF(ISBLANK($L$2257),"",IF(Nov!$E17&gt;=$J$2257,IF(Nov!$E17&lt;=$L$2257,COUNTIF(Nov!L17:L17,"&gt;=0"),""),"")))</f>
        <v/>
      </c>
      <c r="J2139" s="300"/>
      <c r="K2139" s="300"/>
      <c r="L2139" s="300"/>
      <c r="M2139" s="302"/>
    </row>
    <row r="2140" spans="1:13" ht="9.9499999999999993" hidden="1" customHeight="1" x14ac:dyDescent="0.2">
      <c r="A2140" s="301"/>
      <c r="B2140" s="300"/>
      <c r="C2140" s="305" t="str">
        <f>IF(ISBLANK($J$2257),"",IF(ISBLANK($L$2257),"",IF(Nov!$E18&gt;=$J$2257,IF(Nov!$E18&lt;=$L$2257,IF(ISBLANK(Nov!G18),"",Nov!G18),""),"")))</f>
        <v/>
      </c>
      <c r="D2140" s="305" t="str">
        <f>IF(ISBLANK($J$2257),"",IF(ISBLANK($L$2257),"",IF(Nov!$E18&gt;=$J$2257,IF(Nov!$E18&lt;=$L$2257,IF(ISBLANK(Nov!I18),"",Nov!I18),""),"")))</f>
        <v/>
      </c>
      <c r="E2140" s="305" t="str">
        <f>IF(ISBLANK($J$2257),"",IF(ISBLANK($L$2257),"",IF(Nov!$E18&gt;=$J$2257,IF(Nov!$E18&lt;=$L$2257,IF(ISBLANK(Nov!R18),"",Nov!R18),""),"")))</f>
        <v/>
      </c>
      <c r="F2140" s="307" t="str">
        <f>IF(ISBLANK($J$2257),"",IF(ISBLANK($L$2257),"",IF(Nov!$E18&gt;=$J$2257,IF(Nov!$E18&lt;=$L$2257,IF(ISBLANK(Nov!S18),"",Nov!S18),""),"")))</f>
        <v/>
      </c>
      <c r="G2140" s="308" t="str">
        <f t="shared" si="136"/>
        <v/>
      </c>
      <c r="H2140" s="309" t="str">
        <f t="shared" si="137"/>
        <v/>
      </c>
      <c r="I2140" s="310" t="str">
        <f>IF(ISBLANK($J$2257),"",IF(ISBLANK($L$2257),"",IF(Nov!$E18&gt;=$J$2257,IF(Nov!$E18&lt;=$L$2257,COUNTIF(Nov!L18:L18,"&gt;=0"),""),"")))</f>
        <v/>
      </c>
      <c r="J2140" s="300"/>
      <c r="K2140" s="300"/>
      <c r="L2140" s="300"/>
      <c r="M2140" s="302"/>
    </row>
    <row r="2141" spans="1:13" ht="9.9499999999999993" hidden="1" customHeight="1" x14ac:dyDescent="0.2">
      <c r="A2141" s="301"/>
      <c r="B2141" s="300"/>
      <c r="C2141" s="305" t="str">
        <f>IF(ISBLANK($J$2257),"",IF(ISBLANK($L$2257),"",IF(Nov!$E19&gt;=$J$2257,IF(Nov!$E19&lt;=$L$2257,IF(ISBLANK(Nov!G19),"",Nov!G19),""),"")))</f>
        <v/>
      </c>
      <c r="D2141" s="305" t="str">
        <f>IF(ISBLANK($J$2257),"",IF(ISBLANK($L$2257),"",IF(Nov!$E19&gt;=$J$2257,IF(Nov!$E19&lt;=$L$2257,IF(ISBLANK(Nov!I19),"",Nov!I19),""),"")))</f>
        <v/>
      </c>
      <c r="E2141" s="305" t="str">
        <f>IF(ISBLANK($J$2257),"",IF(ISBLANK($L$2257),"",IF(Nov!$E19&gt;=$J$2257,IF(Nov!$E19&lt;=$L$2257,IF(ISBLANK(Nov!R19),"",Nov!R19),""),"")))</f>
        <v/>
      </c>
      <c r="F2141" s="307" t="str">
        <f>IF(ISBLANK($J$2257),"",IF(ISBLANK($L$2257),"",IF(Nov!$E19&gt;=$J$2257,IF(Nov!$E19&lt;=$L$2257,IF(ISBLANK(Nov!S19),"",Nov!S19),""),"")))</f>
        <v/>
      </c>
      <c r="G2141" s="308" t="str">
        <f t="shared" si="136"/>
        <v/>
      </c>
      <c r="H2141" s="309" t="str">
        <f t="shared" si="137"/>
        <v/>
      </c>
      <c r="I2141" s="310" t="str">
        <f>IF(ISBLANK($J$2257),"",IF(ISBLANK($L$2257),"",IF(Nov!$E19&gt;=$J$2257,IF(Nov!$E19&lt;=$L$2257,COUNTIF(Nov!L19:L19,"&gt;=0"),""),"")))</f>
        <v/>
      </c>
      <c r="J2141" s="300"/>
      <c r="K2141" s="300"/>
      <c r="L2141" s="300"/>
      <c r="M2141" s="302"/>
    </row>
    <row r="2142" spans="1:13" ht="9.9499999999999993" hidden="1" customHeight="1" x14ac:dyDescent="0.2">
      <c r="A2142" s="301"/>
      <c r="B2142" s="300"/>
      <c r="C2142" s="305" t="str">
        <f>IF(ISBLANK($J$2257),"",IF(ISBLANK($L$2257),"",IF(Nov!$E20&gt;=$J$2257,IF(Nov!$E20&lt;=$L$2257,IF(ISBLANK(Nov!G20),"",Nov!G20),""),"")))</f>
        <v/>
      </c>
      <c r="D2142" s="305" t="str">
        <f>IF(ISBLANK($J$2257),"",IF(ISBLANK($L$2257),"",IF(Nov!$E20&gt;=$J$2257,IF(Nov!$E20&lt;=$L$2257,IF(ISBLANK(Nov!I20),"",Nov!I20),""),"")))</f>
        <v/>
      </c>
      <c r="E2142" s="305" t="str">
        <f>IF(ISBLANK($J$2257),"",IF(ISBLANK($L$2257),"",IF(Nov!$E20&gt;=$J$2257,IF(Nov!$E20&lt;=$L$2257,IF(ISBLANK(Nov!R20),"",Nov!R20),""),"")))</f>
        <v/>
      </c>
      <c r="F2142" s="307" t="str">
        <f>IF(ISBLANK($J$2257),"",IF(ISBLANK($L$2257),"",IF(Nov!$E20&gt;=$J$2257,IF(Nov!$E20&lt;=$L$2257,IF(ISBLANK(Nov!S20),"",Nov!S20),""),"")))</f>
        <v/>
      </c>
      <c r="G2142" s="308" t="str">
        <f t="shared" si="136"/>
        <v/>
      </c>
      <c r="H2142" s="309" t="str">
        <f t="shared" si="137"/>
        <v/>
      </c>
      <c r="I2142" s="310" t="str">
        <f>IF(ISBLANK($J$2257),"",IF(ISBLANK($L$2257),"",IF(Nov!$E20&gt;=$J$2257,IF(Nov!$E20&lt;=$L$2257,COUNTIF(Nov!L20:L20,"&gt;=0"),""),"")))</f>
        <v/>
      </c>
      <c r="J2142" s="300"/>
      <c r="K2142" s="300"/>
      <c r="L2142" s="300"/>
      <c r="M2142" s="302"/>
    </row>
    <row r="2143" spans="1:13" ht="9.9499999999999993" hidden="1" customHeight="1" x14ac:dyDescent="0.2">
      <c r="A2143" s="301"/>
      <c r="B2143" s="300"/>
      <c r="C2143" s="305" t="str">
        <f>IF(ISBLANK($J$2257),"",IF(ISBLANK($L$2257),"",IF(Nov!$E21&gt;=$J$2257,IF(Nov!$E21&lt;=$L$2257,IF(ISBLANK(Nov!G21),"",Nov!G21),""),"")))</f>
        <v/>
      </c>
      <c r="D2143" s="305" t="str">
        <f>IF(ISBLANK($J$2257),"",IF(ISBLANK($L$2257),"",IF(Nov!$E21&gt;=$J$2257,IF(Nov!$E21&lt;=$L$2257,IF(ISBLANK(Nov!I21),"",Nov!I21),""),"")))</f>
        <v/>
      </c>
      <c r="E2143" s="305" t="str">
        <f>IF(ISBLANK($J$2257),"",IF(ISBLANK($L$2257),"",IF(Nov!$E21&gt;=$J$2257,IF(Nov!$E21&lt;=$L$2257,IF(ISBLANK(Nov!R21),"",Nov!R21),""),"")))</f>
        <v/>
      </c>
      <c r="F2143" s="307" t="str">
        <f>IF(ISBLANK($J$2257),"",IF(ISBLANK($L$2257),"",IF(Nov!$E21&gt;=$J$2257,IF(Nov!$E21&lt;=$L$2257,IF(ISBLANK(Nov!S21),"",Nov!S21),""),"")))</f>
        <v/>
      </c>
      <c r="G2143" s="308" t="str">
        <f t="shared" si="136"/>
        <v/>
      </c>
      <c r="H2143" s="309" t="str">
        <f t="shared" si="137"/>
        <v/>
      </c>
      <c r="I2143" s="310" t="str">
        <f>IF(ISBLANK($J$2257),"",IF(ISBLANK($L$2257),"",IF(Nov!$E21&gt;=$J$2257,IF(Nov!$E21&lt;=$L$2257,COUNTIF(Nov!L21:L21,"&gt;=0"),""),"")))</f>
        <v/>
      </c>
      <c r="J2143" s="300"/>
      <c r="K2143" s="300"/>
      <c r="L2143" s="300"/>
      <c r="M2143" s="302"/>
    </row>
    <row r="2144" spans="1:13" ht="9.9499999999999993" hidden="1" customHeight="1" x14ac:dyDescent="0.2">
      <c r="A2144" s="301"/>
      <c r="B2144" s="300"/>
      <c r="C2144" s="305" t="str">
        <f>IF(ISBLANK($J$2257),"",IF(ISBLANK($L$2257),"",IF(Nov!$E22&gt;=$J$2257,IF(Nov!$E22&lt;=$L$2257,IF(ISBLANK(Nov!G22),"",Nov!G22),""),"")))</f>
        <v/>
      </c>
      <c r="D2144" s="305" t="str">
        <f>IF(ISBLANK($J$2257),"",IF(ISBLANK($L$2257),"",IF(Nov!$E22&gt;=$J$2257,IF(Nov!$E22&lt;=$L$2257,IF(ISBLANK(Nov!I22),"",Nov!I22),""),"")))</f>
        <v/>
      </c>
      <c r="E2144" s="305" t="str">
        <f>IF(ISBLANK($J$2257),"",IF(ISBLANK($L$2257),"",IF(Nov!$E22&gt;=$J$2257,IF(Nov!$E22&lt;=$L$2257,IF(ISBLANK(Nov!R22),"",Nov!R22),""),"")))</f>
        <v/>
      </c>
      <c r="F2144" s="307" t="str">
        <f>IF(ISBLANK($J$2257),"",IF(ISBLANK($L$2257),"",IF(Nov!$E22&gt;=$J$2257,IF(Nov!$E22&lt;=$L$2257,IF(ISBLANK(Nov!S22),"",Nov!S22),""),"")))</f>
        <v/>
      </c>
      <c r="G2144" s="308" t="str">
        <f t="shared" si="136"/>
        <v/>
      </c>
      <c r="H2144" s="309" t="str">
        <f t="shared" si="137"/>
        <v/>
      </c>
      <c r="I2144" s="310" t="str">
        <f>IF(ISBLANK($J$2257),"",IF(ISBLANK($L$2257),"",IF(Nov!$E22&gt;=$J$2257,IF(Nov!$E22&lt;=$L$2257,COUNTIF(Nov!L22:L22,"&gt;=0"),""),"")))</f>
        <v/>
      </c>
      <c r="J2144" s="300"/>
      <c r="K2144" s="300"/>
      <c r="L2144" s="300"/>
      <c r="M2144" s="302"/>
    </row>
    <row r="2145" spans="1:13" ht="9.9499999999999993" hidden="1" customHeight="1" x14ac:dyDescent="0.2">
      <c r="A2145" s="301"/>
      <c r="B2145" s="300"/>
      <c r="C2145" s="305" t="str">
        <f>IF(ISBLANK($J$2257),"",IF(ISBLANK($L$2257),"",IF(Nov!$E23&gt;=$J$2257,IF(Nov!$E23&lt;=$L$2257,IF(ISBLANK(Nov!G23),"",Nov!G23),""),"")))</f>
        <v/>
      </c>
      <c r="D2145" s="305" t="str">
        <f>IF(ISBLANK($J$2257),"",IF(ISBLANK($L$2257),"",IF(Nov!$E23&gt;=$J$2257,IF(Nov!$E23&lt;=$L$2257,IF(ISBLANK(Nov!I23),"",Nov!I23),""),"")))</f>
        <v/>
      </c>
      <c r="E2145" s="305" t="str">
        <f>IF(ISBLANK($J$2257),"",IF(ISBLANK($L$2257),"",IF(Nov!$E23&gt;=$J$2257,IF(Nov!$E23&lt;=$L$2257,IF(ISBLANK(Nov!R23),"",Nov!R23),""),"")))</f>
        <v/>
      </c>
      <c r="F2145" s="307" t="str">
        <f>IF(ISBLANK($J$2257),"",IF(ISBLANK($L$2257),"",IF(Nov!$E23&gt;=$J$2257,IF(Nov!$E23&lt;=$L$2257,IF(ISBLANK(Nov!S23),"",Nov!S23),""),"")))</f>
        <v/>
      </c>
      <c r="G2145" s="308" t="str">
        <f t="shared" si="136"/>
        <v/>
      </c>
      <c r="H2145" s="309" t="str">
        <f t="shared" si="137"/>
        <v/>
      </c>
      <c r="I2145" s="310" t="str">
        <f>IF(ISBLANK($J$2257),"",IF(ISBLANK($L$2257),"",IF(Nov!$E23&gt;=$J$2257,IF(Nov!$E23&lt;=$L$2257,COUNTIF(Nov!L23:L23,"&gt;=0"),""),"")))</f>
        <v/>
      </c>
      <c r="J2145" s="300"/>
      <c r="K2145" s="300"/>
      <c r="L2145" s="300"/>
      <c r="M2145" s="302"/>
    </row>
    <row r="2146" spans="1:13" ht="9.9499999999999993" hidden="1" customHeight="1" x14ac:dyDescent="0.2">
      <c r="A2146" s="301"/>
      <c r="B2146" s="300"/>
      <c r="C2146" s="305" t="str">
        <f>IF(ISBLANK($J$2257),"",IF(ISBLANK($L$2257),"",IF(Nov!$E24&gt;=$J$2257,IF(Nov!$E24&lt;=$L$2257,IF(ISBLANK(Nov!G24),"",Nov!G24),""),"")))</f>
        <v/>
      </c>
      <c r="D2146" s="305" t="str">
        <f>IF(ISBLANK($J$2257),"",IF(ISBLANK($L$2257),"",IF(Nov!$E24&gt;=$J$2257,IF(Nov!$E24&lt;=$L$2257,IF(ISBLANK(Nov!I24),"",Nov!I24),""),"")))</f>
        <v/>
      </c>
      <c r="E2146" s="305" t="str">
        <f>IF(ISBLANK($J$2257),"",IF(ISBLANK($L$2257),"",IF(Nov!$E24&gt;=$J$2257,IF(Nov!$E24&lt;=$L$2257,IF(ISBLANK(Nov!R24),"",Nov!R24),""),"")))</f>
        <v/>
      </c>
      <c r="F2146" s="307" t="str">
        <f>IF(ISBLANK($J$2257),"",IF(ISBLANK($L$2257),"",IF(Nov!$E24&gt;=$J$2257,IF(Nov!$E24&lt;=$L$2257,IF(ISBLANK(Nov!S24),"",Nov!S24),""),"")))</f>
        <v/>
      </c>
      <c r="G2146" s="308" t="str">
        <f t="shared" si="136"/>
        <v/>
      </c>
      <c r="H2146" s="309" t="str">
        <f t="shared" si="137"/>
        <v/>
      </c>
      <c r="I2146" s="310" t="str">
        <f>IF(ISBLANK($J$2257),"",IF(ISBLANK($L$2257),"",IF(Nov!$E24&gt;=$J$2257,IF(Nov!$E24&lt;=$L$2257,COUNTIF(Nov!L24:L24,"&gt;=0"),""),"")))</f>
        <v/>
      </c>
      <c r="J2146" s="300"/>
      <c r="K2146" s="300"/>
      <c r="L2146" s="300"/>
      <c r="M2146" s="302"/>
    </row>
    <row r="2147" spans="1:13" ht="9.9499999999999993" hidden="1" customHeight="1" x14ac:dyDescent="0.2">
      <c r="A2147" s="301"/>
      <c r="B2147" s="300"/>
      <c r="C2147" s="305" t="str">
        <f>IF(ISBLANK($J$2257),"",IF(ISBLANK($L$2257),"",IF(Nov!$E25&gt;=$J$2257,IF(Nov!$E25&lt;=$L$2257,IF(ISBLANK(Nov!G25),"",Nov!G25),""),"")))</f>
        <v/>
      </c>
      <c r="D2147" s="305" t="str">
        <f>IF(ISBLANK($J$2257),"",IF(ISBLANK($L$2257),"",IF(Nov!$E25&gt;=$J$2257,IF(Nov!$E25&lt;=$L$2257,IF(ISBLANK(Nov!I25),"",Nov!I25),""),"")))</f>
        <v/>
      </c>
      <c r="E2147" s="305" t="str">
        <f>IF(ISBLANK($J$2257),"",IF(ISBLANK($L$2257),"",IF(Nov!$E25&gt;=$J$2257,IF(Nov!$E25&lt;=$L$2257,IF(ISBLANK(Nov!R25),"",Nov!R25),""),"")))</f>
        <v/>
      </c>
      <c r="F2147" s="307" t="str">
        <f>IF(ISBLANK($J$2257),"",IF(ISBLANK($L$2257),"",IF(Nov!$E25&gt;=$J$2257,IF(Nov!$E25&lt;=$L$2257,IF(ISBLANK(Nov!S25),"",Nov!S25),""),"")))</f>
        <v/>
      </c>
      <c r="G2147" s="308" t="str">
        <f t="shared" si="136"/>
        <v/>
      </c>
      <c r="H2147" s="309" t="str">
        <f t="shared" si="137"/>
        <v/>
      </c>
      <c r="I2147" s="310" t="str">
        <f>IF(ISBLANK($J$2257),"",IF(ISBLANK($L$2257),"",IF(Nov!$E25&gt;=$J$2257,IF(Nov!$E25&lt;=$L$2257,COUNTIF(Nov!L25:L25,"&gt;=0"),""),"")))</f>
        <v/>
      </c>
      <c r="J2147" s="300"/>
      <c r="K2147" s="300"/>
      <c r="L2147" s="300"/>
      <c r="M2147" s="302"/>
    </row>
    <row r="2148" spans="1:13" ht="9.9499999999999993" hidden="1" customHeight="1" x14ac:dyDescent="0.2">
      <c r="A2148" s="301"/>
      <c r="B2148" s="300"/>
      <c r="C2148" s="305" t="str">
        <f>IF(ISBLANK($J$2257),"",IF(ISBLANK($L$2257),"",IF(Nov!$E26&gt;=$J$2257,IF(Nov!$E26&lt;=$L$2257,IF(ISBLANK(Nov!G26),"",Nov!G26),""),"")))</f>
        <v/>
      </c>
      <c r="D2148" s="305" t="str">
        <f>IF(ISBLANK($J$2257),"",IF(ISBLANK($L$2257),"",IF(Nov!$E26&gt;=$J$2257,IF(Nov!$E26&lt;=$L$2257,IF(ISBLANK(Nov!I26),"",Nov!I26),""),"")))</f>
        <v/>
      </c>
      <c r="E2148" s="305" t="str">
        <f>IF(ISBLANK($J$2257),"",IF(ISBLANK($L$2257),"",IF(Nov!$E26&gt;=$J$2257,IF(Nov!$E26&lt;=$L$2257,IF(ISBLANK(Nov!R26),"",Nov!R26),""),"")))</f>
        <v/>
      </c>
      <c r="F2148" s="307" t="str">
        <f>IF(ISBLANK($J$2257),"",IF(ISBLANK($L$2257),"",IF(Nov!$E26&gt;=$J$2257,IF(Nov!$E26&lt;=$L$2257,IF(ISBLANK(Nov!S26),"",Nov!S26),""),"")))</f>
        <v/>
      </c>
      <c r="G2148" s="308" t="str">
        <f t="shared" si="136"/>
        <v/>
      </c>
      <c r="H2148" s="309" t="str">
        <f t="shared" si="137"/>
        <v/>
      </c>
      <c r="I2148" s="310" t="str">
        <f>IF(ISBLANK($J$2257),"",IF(ISBLANK($L$2257),"",IF(Nov!$E26&gt;=$J$2257,IF(Nov!$E26&lt;=$L$2257,COUNTIF(Nov!L26:L26,"&gt;=0"),""),"")))</f>
        <v/>
      </c>
      <c r="J2148" s="300"/>
      <c r="K2148" s="300"/>
      <c r="L2148" s="300"/>
      <c r="M2148" s="302"/>
    </row>
    <row r="2149" spans="1:13" ht="9.9499999999999993" hidden="1" customHeight="1" x14ac:dyDescent="0.2">
      <c r="A2149" s="301"/>
      <c r="B2149" s="300"/>
      <c r="C2149" s="305" t="str">
        <f>IF(ISBLANK($J$2257),"",IF(ISBLANK($L$2257),"",IF(Nov!$E27&gt;=$J$2257,IF(Nov!$E27&lt;=$L$2257,IF(ISBLANK(Nov!G27),"",Nov!G27),""),"")))</f>
        <v/>
      </c>
      <c r="D2149" s="305" t="str">
        <f>IF(ISBLANK($J$2257),"",IF(ISBLANK($L$2257),"",IF(Nov!$E27&gt;=$J$2257,IF(Nov!$E27&lt;=$L$2257,IF(ISBLANK(Nov!I27),"",Nov!I27),""),"")))</f>
        <v/>
      </c>
      <c r="E2149" s="305" t="str">
        <f>IF(ISBLANK($J$2257),"",IF(ISBLANK($L$2257),"",IF(Nov!$E27&gt;=$J$2257,IF(Nov!$E27&lt;=$L$2257,IF(ISBLANK(Nov!R27),"",Nov!R27),""),"")))</f>
        <v/>
      </c>
      <c r="F2149" s="307" t="str">
        <f>IF(ISBLANK($J$2257),"",IF(ISBLANK($L$2257),"",IF(Nov!$E27&gt;=$J$2257,IF(Nov!$E27&lt;=$L$2257,IF(ISBLANK(Nov!S27),"",Nov!S27),""),"")))</f>
        <v/>
      </c>
      <c r="G2149" s="308" t="str">
        <f t="shared" si="136"/>
        <v/>
      </c>
      <c r="H2149" s="309" t="str">
        <f t="shared" si="137"/>
        <v/>
      </c>
      <c r="I2149" s="310" t="str">
        <f>IF(ISBLANK($J$2257),"",IF(ISBLANK($L$2257),"",IF(Nov!$E27&gt;=$J$2257,IF(Nov!$E27&lt;=$L$2257,COUNTIF(Nov!L27:L27,"&gt;=0"),""),"")))</f>
        <v/>
      </c>
      <c r="J2149" s="300"/>
      <c r="K2149" s="300"/>
      <c r="L2149" s="300"/>
      <c r="M2149" s="302"/>
    </row>
    <row r="2150" spans="1:13" ht="9.9499999999999993" hidden="1" customHeight="1" x14ac:dyDescent="0.2">
      <c r="A2150" s="301"/>
      <c r="B2150" s="300"/>
      <c r="C2150" s="305" t="str">
        <f>IF(ISBLANK($J$2257),"",IF(ISBLANK($L$2257),"",IF(Nov!$E28&gt;=$J$2257,IF(Nov!$E28&lt;=$L$2257,IF(ISBLANK(Nov!G28),"",Nov!G28),""),"")))</f>
        <v/>
      </c>
      <c r="D2150" s="305" t="str">
        <f>IF(ISBLANK($J$2257),"",IF(ISBLANK($L$2257),"",IF(Nov!$E28&gt;=$J$2257,IF(Nov!$E28&lt;=$L$2257,IF(ISBLANK(Nov!I28),"",Nov!I28),""),"")))</f>
        <v/>
      </c>
      <c r="E2150" s="305" t="str">
        <f>IF(ISBLANK($J$2257),"",IF(ISBLANK($L$2257),"",IF(Nov!$E28&gt;=$J$2257,IF(Nov!$E28&lt;=$L$2257,IF(ISBLANK(Nov!R28),"",Nov!R28),""),"")))</f>
        <v/>
      </c>
      <c r="F2150" s="307" t="str">
        <f>IF(ISBLANK($J$2257),"",IF(ISBLANK($L$2257),"",IF(Nov!$E28&gt;=$J$2257,IF(Nov!$E28&lt;=$L$2257,IF(ISBLANK(Nov!S28),"",Nov!S28),""),"")))</f>
        <v/>
      </c>
      <c r="G2150" s="308" t="str">
        <f t="shared" si="136"/>
        <v/>
      </c>
      <c r="H2150" s="309" t="str">
        <f t="shared" si="137"/>
        <v/>
      </c>
      <c r="I2150" s="310" t="str">
        <f>IF(ISBLANK($J$2257),"",IF(ISBLANK($L$2257),"",IF(Nov!$E28&gt;=$J$2257,IF(Nov!$E28&lt;=$L$2257,COUNTIF(Nov!L28:L28,"&gt;=0"),""),"")))</f>
        <v/>
      </c>
      <c r="J2150" s="300"/>
      <c r="K2150" s="300"/>
      <c r="L2150" s="300"/>
      <c r="M2150" s="302"/>
    </row>
    <row r="2151" spans="1:13" ht="9.9499999999999993" hidden="1" customHeight="1" x14ac:dyDescent="0.2">
      <c r="A2151" s="301"/>
      <c r="B2151" s="300"/>
      <c r="C2151" s="305" t="str">
        <f>IF(ISBLANK($J$2257),"",IF(ISBLANK($L$2257),"",IF(Nov!$E29&gt;=$J$2257,IF(Nov!$E29&lt;=$L$2257,IF(ISBLANK(Nov!G29),"",Nov!G29),""),"")))</f>
        <v/>
      </c>
      <c r="D2151" s="305" t="str">
        <f>IF(ISBLANK($J$2257),"",IF(ISBLANK($L$2257),"",IF(Nov!$E29&gt;=$J$2257,IF(Nov!$E29&lt;=$L$2257,IF(ISBLANK(Nov!I29),"",Nov!I29),""),"")))</f>
        <v/>
      </c>
      <c r="E2151" s="305" t="str">
        <f>IF(ISBLANK($J$2257),"",IF(ISBLANK($L$2257),"",IF(Nov!$E29&gt;=$J$2257,IF(Nov!$E29&lt;=$L$2257,IF(ISBLANK(Nov!R29),"",Nov!R29),""),"")))</f>
        <v/>
      </c>
      <c r="F2151" s="307" t="str">
        <f>IF(ISBLANK($J$2257),"",IF(ISBLANK($L$2257),"",IF(Nov!$E29&gt;=$J$2257,IF(Nov!$E29&lt;=$L$2257,IF(ISBLANK(Nov!S29),"",Nov!S29),""),"")))</f>
        <v/>
      </c>
      <c r="G2151" s="308" t="str">
        <f t="shared" si="136"/>
        <v/>
      </c>
      <c r="H2151" s="309" t="str">
        <f t="shared" si="137"/>
        <v/>
      </c>
      <c r="I2151" s="310" t="str">
        <f>IF(ISBLANK($J$2257),"",IF(ISBLANK($L$2257),"",IF(Nov!$E29&gt;=$J$2257,IF(Nov!$E29&lt;=$L$2257,COUNTIF(Nov!L29:L29,"&gt;=0"),""),"")))</f>
        <v/>
      </c>
      <c r="J2151" s="300"/>
      <c r="K2151" s="300"/>
      <c r="L2151" s="300"/>
      <c r="M2151" s="302"/>
    </row>
    <row r="2152" spans="1:13" ht="9.9499999999999993" hidden="1" customHeight="1" x14ac:dyDescent="0.2">
      <c r="A2152" s="301"/>
      <c r="B2152" s="300"/>
      <c r="C2152" s="305" t="str">
        <f>IF(ISBLANK($J$2257),"",IF(ISBLANK($L$2257),"",IF(Nov!$E30&gt;=$J$2257,IF(Nov!$E30&lt;=$L$2257,IF(ISBLANK(Nov!G30),"",Nov!G30),""),"")))</f>
        <v/>
      </c>
      <c r="D2152" s="305" t="str">
        <f>IF(ISBLANK($J$2257),"",IF(ISBLANK($L$2257),"",IF(Nov!$E30&gt;=$J$2257,IF(Nov!$E30&lt;=$L$2257,IF(ISBLANK(Nov!I30),"",Nov!I30),""),"")))</f>
        <v/>
      </c>
      <c r="E2152" s="305" t="str">
        <f>IF(ISBLANK($J$2257),"",IF(ISBLANK($L$2257),"",IF(Nov!$E30&gt;=$J$2257,IF(Nov!$E30&lt;=$L$2257,IF(ISBLANK(Nov!R30),"",Nov!R30),""),"")))</f>
        <v/>
      </c>
      <c r="F2152" s="307" t="str">
        <f>IF(ISBLANK($J$2257),"",IF(ISBLANK($L$2257),"",IF(Nov!$E30&gt;=$J$2257,IF(Nov!$E30&lt;=$L$2257,IF(ISBLANK(Nov!S30),"",Nov!S30),""),"")))</f>
        <v/>
      </c>
      <c r="G2152" s="308" t="str">
        <f t="shared" si="136"/>
        <v/>
      </c>
      <c r="H2152" s="309" t="str">
        <f t="shared" si="137"/>
        <v/>
      </c>
      <c r="I2152" s="310" t="str">
        <f>IF(ISBLANK($J$2257),"",IF(ISBLANK($L$2257),"",IF(Nov!$E30&gt;=$J$2257,IF(Nov!$E30&lt;=$L$2257,COUNTIF(Nov!L30:L30,"&gt;=0"),""),"")))</f>
        <v/>
      </c>
      <c r="J2152" s="300"/>
      <c r="K2152" s="300"/>
      <c r="L2152" s="300"/>
      <c r="M2152" s="302"/>
    </row>
    <row r="2153" spans="1:13" ht="9.9499999999999993" hidden="1" customHeight="1" x14ac:dyDescent="0.2">
      <c r="A2153" s="301"/>
      <c r="B2153" s="300"/>
      <c r="C2153" s="305" t="str">
        <f>IF(ISBLANK($J$2257),"",IF(ISBLANK($L$2257),"",IF(Nov!$E31&gt;=$J$2257,IF(Nov!$E31&lt;=$L$2257,IF(ISBLANK(Nov!G31),"",Nov!G31),""),"")))</f>
        <v/>
      </c>
      <c r="D2153" s="305" t="str">
        <f>IF(ISBLANK($J$2257),"",IF(ISBLANK($L$2257),"",IF(Nov!$E31&gt;=$J$2257,IF(Nov!$E31&lt;=$L$2257,IF(ISBLANK(Nov!I31),"",Nov!I31),""),"")))</f>
        <v/>
      </c>
      <c r="E2153" s="305" t="str">
        <f>IF(ISBLANK($J$2257),"",IF(ISBLANK($L$2257),"",IF(Nov!$E31&gt;=$J$2257,IF(Nov!$E31&lt;=$L$2257,IF(ISBLANK(Nov!R31),"",Nov!R31),""),"")))</f>
        <v/>
      </c>
      <c r="F2153" s="307" t="str">
        <f>IF(ISBLANK($J$2257),"",IF(ISBLANK($L$2257),"",IF(Nov!$E31&gt;=$J$2257,IF(Nov!$E31&lt;=$L$2257,IF(ISBLANK(Nov!S31),"",Nov!S31),""),"")))</f>
        <v/>
      </c>
      <c r="G2153" s="308" t="str">
        <f t="shared" si="136"/>
        <v/>
      </c>
      <c r="H2153" s="309" t="str">
        <f t="shared" si="137"/>
        <v/>
      </c>
      <c r="I2153" s="310" t="str">
        <f>IF(ISBLANK($J$2257),"",IF(ISBLANK($L$2257),"",IF(Nov!$E31&gt;=$J$2257,IF(Nov!$E31&lt;=$L$2257,COUNTIF(Nov!L31:L31,"&gt;=0"),""),"")))</f>
        <v/>
      </c>
      <c r="J2153" s="300"/>
      <c r="K2153" s="300"/>
      <c r="L2153" s="300"/>
      <c r="M2153" s="302"/>
    </row>
    <row r="2154" spans="1:13" ht="9.9499999999999993" hidden="1" customHeight="1" x14ac:dyDescent="0.2">
      <c r="A2154" s="301"/>
      <c r="B2154" s="300"/>
      <c r="C2154" s="305" t="str">
        <f>IF(ISBLANK($J$2257),"",IF(ISBLANK($L$2257),"",IF(Nov!$E32&gt;=$J$2257,IF(Nov!$E32&lt;=$L$2257,IF(ISBLANK(Nov!G32),"",Nov!G32),""),"")))</f>
        <v/>
      </c>
      <c r="D2154" s="305" t="str">
        <f>IF(ISBLANK($J$2257),"",IF(ISBLANK($L$2257),"",IF(Nov!$E32&gt;=$J$2257,IF(Nov!$E32&lt;=$L$2257,IF(ISBLANK(Nov!I32),"",Nov!I32),""),"")))</f>
        <v/>
      </c>
      <c r="E2154" s="305" t="str">
        <f>IF(ISBLANK($J$2257),"",IF(ISBLANK($L$2257),"",IF(Nov!$E32&gt;=$J$2257,IF(Nov!$E32&lt;=$L$2257,IF(ISBLANK(Nov!R32),"",Nov!R32),""),"")))</f>
        <v/>
      </c>
      <c r="F2154" s="307" t="str">
        <f>IF(ISBLANK($J$2257),"",IF(ISBLANK($L$2257),"",IF(Nov!$E32&gt;=$J$2257,IF(Nov!$E32&lt;=$L$2257,IF(ISBLANK(Nov!S32),"",Nov!S32),""),"")))</f>
        <v/>
      </c>
      <c r="G2154" s="308" t="str">
        <f t="shared" si="136"/>
        <v/>
      </c>
      <c r="H2154" s="309" t="str">
        <f t="shared" si="137"/>
        <v/>
      </c>
      <c r="I2154" s="310" t="str">
        <f>IF(ISBLANK($J$2257),"",IF(ISBLANK($L$2257),"",IF(Nov!$E32&gt;=$J$2257,IF(Nov!$E32&lt;=$L$2257,COUNTIF(Nov!L32:L32,"&gt;=0"),""),"")))</f>
        <v/>
      </c>
      <c r="J2154" s="300"/>
      <c r="K2154" s="300"/>
      <c r="L2154" s="300"/>
      <c r="M2154" s="302"/>
    </row>
    <row r="2155" spans="1:13" ht="9.9499999999999993" hidden="1" customHeight="1" x14ac:dyDescent="0.2">
      <c r="A2155" s="301"/>
      <c r="B2155" s="300"/>
      <c r="C2155" s="305" t="str">
        <f>IF(ISBLANK($J$2257),"",IF(ISBLANK($L$2257),"",IF(Nov!$E33&gt;=$J$2257,IF(Nov!$E33&lt;=$L$2257,IF(ISBLANK(Nov!G33),"",Nov!G33),""),"")))</f>
        <v/>
      </c>
      <c r="D2155" s="305" t="str">
        <f>IF(ISBLANK($J$2257),"",IF(ISBLANK($L$2257),"",IF(Nov!$E33&gt;=$J$2257,IF(Nov!$E33&lt;=$L$2257,IF(ISBLANK(Nov!I33),"",Nov!I33),""),"")))</f>
        <v/>
      </c>
      <c r="E2155" s="305" t="str">
        <f>IF(ISBLANK($J$2257),"",IF(ISBLANK($L$2257),"",IF(Nov!$E33&gt;=$J$2257,IF(Nov!$E33&lt;=$L$2257,IF(ISBLANK(Nov!R33),"",Nov!R33),""),"")))</f>
        <v/>
      </c>
      <c r="F2155" s="307" t="str">
        <f>IF(ISBLANK($J$2257),"",IF(ISBLANK($L$2257),"",IF(Nov!$E33&gt;=$J$2257,IF(Nov!$E33&lt;=$L$2257,IF(ISBLANK(Nov!S33),"",Nov!S33),""),"")))</f>
        <v/>
      </c>
      <c r="G2155" s="308" t="str">
        <f t="shared" si="136"/>
        <v/>
      </c>
      <c r="H2155" s="309" t="str">
        <f t="shared" si="137"/>
        <v/>
      </c>
      <c r="I2155" s="310" t="str">
        <f>IF(ISBLANK($J$2257),"",IF(ISBLANK($L$2257),"",IF(Nov!$E33&gt;=$J$2257,IF(Nov!$E33&lt;=$L$2257,COUNTIF(Nov!L33:L33,"&gt;=0"),""),"")))</f>
        <v/>
      </c>
      <c r="J2155" s="300"/>
      <c r="K2155" s="300"/>
      <c r="L2155" s="300"/>
      <c r="M2155" s="302"/>
    </row>
    <row r="2156" spans="1:13" ht="9.9499999999999993" hidden="1" customHeight="1" x14ac:dyDescent="0.2">
      <c r="A2156" s="301"/>
      <c r="B2156" s="300"/>
      <c r="C2156" s="305" t="str">
        <f>IF(ISBLANK($J$2257),"",IF(ISBLANK($L$2257),"",IF(Nov!$E34&gt;=$J$2257,IF(Nov!$E34&lt;=$L$2257,IF(ISBLANK(Nov!G34),"",Nov!G34),""),"")))</f>
        <v/>
      </c>
      <c r="D2156" s="305" t="str">
        <f>IF(ISBLANK($J$2257),"",IF(ISBLANK($L$2257),"",IF(Nov!$E34&gt;=$J$2257,IF(Nov!$E34&lt;=$L$2257,IF(ISBLANK(Nov!I34),"",Nov!I34),""),"")))</f>
        <v/>
      </c>
      <c r="E2156" s="305" t="str">
        <f>IF(ISBLANK($J$2257),"",IF(ISBLANK($L$2257),"",IF(Nov!$E34&gt;=$J$2257,IF(Nov!$E34&lt;=$L$2257,IF(ISBLANK(Nov!R34),"",Nov!R34),""),"")))</f>
        <v/>
      </c>
      <c r="F2156" s="307" t="str">
        <f>IF(ISBLANK($J$2257),"",IF(ISBLANK($L$2257),"",IF(Nov!$E34&gt;=$J$2257,IF(Nov!$E34&lt;=$L$2257,IF(ISBLANK(Nov!S34),"",Nov!S34),""),"")))</f>
        <v/>
      </c>
      <c r="G2156" s="308" t="str">
        <f t="shared" si="136"/>
        <v/>
      </c>
      <c r="H2156" s="309" t="str">
        <f t="shared" si="137"/>
        <v/>
      </c>
      <c r="I2156" s="310" t="str">
        <f>IF(ISBLANK($J$2257),"",IF(ISBLANK($L$2257),"",IF(Nov!$E34&gt;=$J$2257,IF(Nov!$E34&lt;=$L$2257,COUNTIF(Nov!L34:L34,"&gt;=0"),""),"")))</f>
        <v/>
      </c>
      <c r="J2156" s="300"/>
      <c r="K2156" s="300"/>
      <c r="L2156" s="300"/>
      <c r="M2156" s="302"/>
    </row>
    <row r="2157" spans="1:13" ht="9.9499999999999993" hidden="1" customHeight="1" x14ac:dyDescent="0.2">
      <c r="A2157" s="301"/>
      <c r="B2157" s="300"/>
      <c r="C2157" s="305" t="str">
        <f>IF(ISBLANK($J$2257),"",IF(ISBLANK($L$2257),"",IF(Nov!$E35&gt;=$J$2257,IF(Nov!$E35&lt;=$L$2257,IF(ISBLANK(Nov!G35),"",Nov!G35),""),"")))</f>
        <v/>
      </c>
      <c r="D2157" s="305" t="str">
        <f>IF(ISBLANK($J$2257),"",IF(ISBLANK($L$2257),"",IF(Nov!$E35&gt;=$J$2257,IF(Nov!$E35&lt;=$L$2257,IF(ISBLANK(Nov!I35),"",Nov!I35),""),"")))</f>
        <v/>
      </c>
      <c r="E2157" s="305" t="str">
        <f>IF(ISBLANK($J$2257),"",IF(ISBLANK($L$2257),"",IF(Nov!$E35&gt;=$J$2257,IF(Nov!$E35&lt;=$L$2257,IF(ISBLANK(Nov!R35),"",Nov!R35),""),"")))</f>
        <v/>
      </c>
      <c r="F2157" s="307" t="str">
        <f>IF(ISBLANK($J$2257),"",IF(ISBLANK($L$2257),"",IF(Nov!$E35&gt;=$J$2257,IF(Nov!$E35&lt;=$L$2257,IF(ISBLANK(Nov!S35),"",Nov!S35),""),"")))</f>
        <v/>
      </c>
      <c r="G2157" s="308" t="str">
        <f t="shared" si="136"/>
        <v/>
      </c>
      <c r="H2157" s="309" t="str">
        <f t="shared" si="137"/>
        <v/>
      </c>
      <c r="I2157" s="310" t="str">
        <f>IF(ISBLANK($J$2257),"",IF(ISBLANK($L$2257),"",IF(Nov!$E35&gt;=$J$2257,IF(Nov!$E35&lt;=$L$2257,COUNTIF(Nov!L35:L35,"&gt;=0"),""),"")))</f>
        <v/>
      </c>
      <c r="J2157" s="300"/>
      <c r="K2157" s="300"/>
      <c r="L2157" s="300"/>
      <c r="M2157" s="302"/>
    </row>
    <row r="2158" spans="1:13" ht="9.9499999999999993" hidden="1" customHeight="1" x14ac:dyDescent="0.2">
      <c r="A2158" s="301"/>
      <c r="B2158" s="300"/>
      <c r="C2158" s="305" t="str">
        <f>IF(ISBLANK($J$2257),"",IF(ISBLANK($L$2257),"",IF(Nov!$E36&gt;=$J$2257,IF(Nov!$E36&lt;=$L$2257,IF(ISBLANK(Nov!G36),"",Nov!G36),""),"")))</f>
        <v/>
      </c>
      <c r="D2158" s="305" t="str">
        <f>IF(ISBLANK($J$2257),"",IF(ISBLANK($L$2257),"",IF(Nov!$E36&gt;=$J$2257,IF(Nov!$E36&lt;=$L$2257,IF(ISBLANK(Nov!I36),"",Nov!I36),""),"")))</f>
        <v/>
      </c>
      <c r="E2158" s="305" t="str">
        <f>IF(ISBLANK($J$2257),"",IF(ISBLANK($L$2257),"",IF(Nov!$E36&gt;=$J$2257,IF(Nov!$E36&lt;=$L$2257,IF(ISBLANK(Nov!R36),"",Nov!R36),""),"")))</f>
        <v/>
      </c>
      <c r="F2158" s="307" t="str">
        <f>IF(ISBLANK($J$2257),"",IF(ISBLANK($L$2257),"",IF(Nov!$E36&gt;=$J$2257,IF(Nov!$E36&lt;=$L$2257,IF(ISBLANK(Nov!S36),"",Nov!S36),""),"")))</f>
        <v/>
      </c>
      <c r="G2158" s="308" t="str">
        <f t="shared" si="136"/>
        <v/>
      </c>
      <c r="H2158" s="309" t="str">
        <f t="shared" si="137"/>
        <v/>
      </c>
      <c r="I2158" s="310" t="str">
        <f>IF(ISBLANK($J$2257),"",IF(ISBLANK($L$2257),"",IF(Nov!$E36&gt;=$J$2257,IF(Nov!$E36&lt;=$L$2257,COUNTIF(Nov!L36:L36,"&gt;=0"),""),"")))</f>
        <v/>
      </c>
      <c r="J2158" s="300"/>
      <c r="K2158" s="300"/>
      <c r="L2158" s="300"/>
      <c r="M2158" s="302"/>
    </row>
    <row r="2159" spans="1:13" ht="9.9499999999999993" hidden="1" customHeight="1" x14ac:dyDescent="0.2">
      <c r="A2159" s="301"/>
      <c r="B2159" s="300"/>
      <c r="C2159" s="305" t="str">
        <f>IF(ISBLANK($J$2257),"",IF(ISBLANK($L$2257),"",IF(Nov!$E37&gt;=$J$2257,IF(Nov!$E37&lt;=$L$2257,IF(ISBLANK(Nov!G37),"",Nov!G37),""),"")))</f>
        <v/>
      </c>
      <c r="D2159" s="305" t="str">
        <f>IF(ISBLANK($J$2257),"",IF(ISBLANK($L$2257),"",IF(Nov!$E37&gt;=$J$2257,IF(Nov!$E37&lt;=$L$2257,IF(ISBLANK(Nov!I37),"",Nov!I37),""),"")))</f>
        <v/>
      </c>
      <c r="E2159" s="305" t="str">
        <f>IF(ISBLANK($J$2257),"",IF(ISBLANK($L$2257),"",IF(Nov!$E37&gt;=$J$2257,IF(Nov!$E37&lt;=$L$2257,IF(ISBLANK(Nov!R37),"",Nov!R37),""),"")))</f>
        <v/>
      </c>
      <c r="F2159" s="307" t="str">
        <f>IF(ISBLANK($J$2257),"",IF(ISBLANK($L$2257),"",IF(Nov!$E37&gt;=$J$2257,IF(Nov!$E37&lt;=$L$2257,IF(ISBLANK(Nov!S37),"",Nov!S37),""),"")))</f>
        <v/>
      </c>
      <c r="G2159" s="308" t="str">
        <f t="shared" si="136"/>
        <v/>
      </c>
      <c r="H2159" s="309" t="str">
        <f t="shared" si="137"/>
        <v/>
      </c>
      <c r="I2159" s="310" t="str">
        <f>IF(ISBLANK($J$2257),"",IF(ISBLANK($L$2257),"",IF(Nov!$E37&gt;=$J$2257,IF(Nov!$E37&lt;=$L$2257,COUNTIF(Nov!L37:L37,"&gt;=0"),""),"")))</f>
        <v/>
      </c>
      <c r="J2159" s="300"/>
      <c r="K2159" s="300"/>
      <c r="L2159" s="300"/>
      <c r="M2159" s="302"/>
    </row>
    <row r="2160" spans="1:13" ht="9.9499999999999993" hidden="1" customHeight="1" x14ac:dyDescent="0.2">
      <c r="A2160" s="301"/>
      <c r="B2160" s="300"/>
      <c r="C2160" s="305" t="str">
        <f>IF(ISBLANK($J$2257),"",IF(ISBLANK($L$2257),"",IF(Nov!$E38&gt;=$J$2257,IF(Nov!$E38&lt;=$L$2257,IF(ISBLANK(Nov!G38),"",Nov!G38),""),"")))</f>
        <v/>
      </c>
      <c r="D2160" s="305" t="str">
        <f>IF(ISBLANK($J$2257),"",IF(ISBLANK($L$2257),"",IF(Nov!$E38&gt;=$J$2257,IF(Nov!$E38&lt;=$L$2257,IF(ISBLANK(Nov!I38),"",Nov!I38),""),"")))</f>
        <v/>
      </c>
      <c r="E2160" s="305" t="str">
        <f>IF(ISBLANK($J$2257),"",IF(ISBLANK($L$2257),"",IF(Nov!$E38&gt;=$J$2257,IF(Nov!$E38&lt;=$L$2257,IF(ISBLANK(Nov!R38),"",Nov!R38),""),"")))</f>
        <v/>
      </c>
      <c r="F2160" s="307" t="str">
        <f>IF(ISBLANK($J$2257),"",IF(ISBLANK($L$2257),"",IF(Nov!$E38&gt;=$J$2257,IF(Nov!$E38&lt;=$L$2257,IF(ISBLANK(Nov!S38),"",Nov!S38),""),"")))</f>
        <v/>
      </c>
      <c r="G2160" s="308" t="str">
        <f t="shared" si="136"/>
        <v/>
      </c>
      <c r="H2160" s="309" t="str">
        <f t="shared" si="137"/>
        <v/>
      </c>
      <c r="I2160" s="310" t="str">
        <f>IF(ISBLANK($J$2257),"",IF(ISBLANK($L$2257),"",IF(Nov!$E38&gt;=$J$2257,IF(Nov!$E38&lt;=$L$2257,COUNTIF(Nov!L38:L38,"&gt;=0"),""),"")))</f>
        <v/>
      </c>
      <c r="J2160" s="300"/>
      <c r="K2160" s="300"/>
      <c r="L2160" s="300"/>
      <c r="M2160" s="302"/>
    </row>
    <row r="2161" spans="1:13" ht="9.9499999999999993" hidden="1" customHeight="1" x14ac:dyDescent="0.2">
      <c r="A2161" s="301"/>
      <c r="B2161" s="300"/>
      <c r="C2161" s="305" t="str">
        <f>IF(ISBLANK($J$2257),"",IF(ISBLANK($L$2257),"",IF(Nov!$E39&gt;=$J$2257,IF(Nov!$E39&lt;=$L$2257,IF(ISBLANK(Nov!G39),"",Nov!G39),""),"")))</f>
        <v/>
      </c>
      <c r="D2161" s="305" t="str">
        <f>IF(ISBLANK($J$2257),"",IF(ISBLANK($L$2257),"",IF(Nov!$E39&gt;=$J$2257,IF(Nov!$E39&lt;=$L$2257,IF(ISBLANK(Nov!I39),"",Nov!I39),""),"")))</f>
        <v/>
      </c>
      <c r="E2161" s="305" t="str">
        <f>IF(ISBLANK($J$2257),"",IF(ISBLANK($L$2257),"",IF(Nov!$E39&gt;=$J$2257,IF(Nov!$E39&lt;=$L$2257,IF(ISBLANK(Nov!R39),"",Nov!R39),""),"")))</f>
        <v/>
      </c>
      <c r="F2161" s="307" t="str">
        <f>IF(ISBLANK($J$2257),"",IF(ISBLANK($L$2257),"",IF(Nov!$E39&gt;=$J$2257,IF(Nov!$E39&lt;=$L$2257,IF(ISBLANK(Nov!S39),"",Nov!S39),""),"")))</f>
        <v/>
      </c>
      <c r="G2161" s="308" t="str">
        <f t="shared" si="136"/>
        <v/>
      </c>
      <c r="H2161" s="309" t="str">
        <f t="shared" si="137"/>
        <v/>
      </c>
      <c r="I2161" s="310" t="str">
        <f>IF(ISBLANK($J$2257),"",IF(ISBLANK($L$2257),"",IF(Nov!$E39&gt;=$J$2257,IF(Nov!$E39&lt;=$L$2257,COUNTIF(Nov!L39:L39,"&gt;=0"),""),"")))</f>
        <v/>
      </c>
      <c r="J2161" s="300"/>
      <c r="K2161" s="300"/>
      <c r="L2161" s="300"/>
      <c r="M2161" s="302"/>
    </row>
    <row r="2162" spans="1:13" ht="9.9499999999999993" hidden="1" customHeight="1" x14ac:dyDescent="0.2">
      <c r="A2162" s="301"/>
      <c r="B2162" s="300" t="s">
        <v>351</v>
      </c>
      <c r="C2162" s="305" t="str">
        <f>IF(ISBLANK($J$2257),"",IF(ISBLANK($L$2257),"",IF(Nov!$E43&gt;=$J$2257,IF(Nov!$E43&lt;=$L$2257,IF(ISBLANK(Nov!G43),"",Nov!G43),""),"")))</f>
        <v/>
      </c>
      <c r="D2162" s="305"/>
      <c r="E2162" s="305" t="str">
        <f>IF(ISBLANK($J$2257),"",IF(ISBLANK($L$2257),"",IF(Nov!$E43&gt;=$J$2257,IF(Nov!$E43&lt;=$L$2257,IF(ISBLANK(Nov!R43),"",Nov!R43),""),"")))</f>
        <v/>
      </c>
      <c r="F2162" s="307" t="str">
        <f>IF(ISBLANK($J$2257),"",IF(ISBLANK($L$2257),"",IF(Nov!$E43&gt;=$J$2257,IF(Nov!$E43&lt;=$L$2257,IF(ISBLANK(Nov!S43),"",Nov!S43),""),"")))</f>
        <v/>
      </c>
      <c r="G2162" s="308" t="str">
        <f>IF(ISNUMBER(F2162),IF(F2162=0,"",IF(E2162=0,"",F2162/E2162)),"")</f>
        <v/>
      </c>
      <c r="H2162" s="309" t="str">
        <f>IF(ISNUMBER(G2162),IF(G2162=0,"",IF(F2162=0,"",E2162/F2162/24)),"")</f>
        <v/>
      </c>
      <c r="I2162" s="310" t="str">
        <f>IF(ISBLANK($J$2257),"",IF(ISBLANK($L$2257),"",IF(Nov!$E43&gt;=$J$2257,IF(Nov!$E43&lt;=$L$2257,COUNTIF(Nov!L43:L43,"&gt;=0"),""),"")))</f>
        <v/>
      </c>
      <c r="J2162" s="300"/>
      <c r="K2162" s="300"/>
      <c r="L2162" s="300"/>
      <c r="M2162" s="302"/>
    </row>
    <row r="2163" spans="1:13" ht="9.9499999999999993" hidden="1" customHeight="1" x14ac:dyDescent="0.2">
      <c r="A2163" s="301"/>
      <c r="B2163" s="300"/>
      <c r="C2163" s="305" t="str">
        <f>IF(ISBLANK($J$2257),"",IF(ISBLANK($L$2257),"",IF(Nov!$E44&gt;=$J$2257,IF(Nov!$E44&lt;=$L$2257,IF(ISBLANK(Nov!G44),"",Nov!G44),""),"")))</f>
        <v/>
      </c>
      <c r="D2163" s="305"/>
      <c r="E2163" s="305" t="str">
        <f>IF(ISBLANK($J$2257),"",IF(ISBLANK($L$2257),"",IF(Nov!$E44&gt;=$J$2257,IF(Nov!$E44&lt;=$L$2257,IF(ISBLANK(Nov!R44),"",Nov!R44),""),"")))</f>
        <v/>
      </c>
      <c r="F2163" s="307" t="str">
        <f>IF(ISBLANK($J$2257),"",IF(ISBLANK($L$2257),"",IF(Nov!$E44&gt;=$J$2257,IF(Nov!$E44&lt;=$L$2257,IF(ISBLANK(Nov!S44),"",Nov!S44),""),"")))</f>
        <v/>
      </c>
      <c r="G2163" s="308" t="str">
        <f t="shared" ref="G2163:G2192" si="138">IF(ISNUMBER(F2163),IF(F2163=0,"",IF(E2163=0,"",F2163/E2163)),"")</f>
        <v/>
      </c>
      <c r="H2163" s="309" t="str">
        <f t="shared" ref="H2163:H2192" si="139">IF(ISNUMBER(G2163),IF(G2163=0,"",IF(F2163=0,"",E2163/F2163/24)),"")</f>
        <v/>
      </c>
      <c r="I2163" s="310" t="str">
        <f>IF(ISBLANK($J$2257),"",IF(ISBLANK($L$2257),"",IF(Nov!$E44&gt;=$J$2257,IF(Nov!$E44&lt;=$L$2257,COUNTIF(Nov!L44:L44,"&gt;=0"),""),"")))</f>
        <v/>
      </c>
      <c r="J2163" s="300"/>
      <c r="K2163" s="300"/>
      <c r="L2163" s="300"/>
      <c r="M2163" s="302"/>
    </row>
    <row r="2164" spans="1:13" ht="9.9499999999999993" hidden="1" customHeight="1" x14ac:dyDescent="0.2">
      <c r="A2164" s="301"/>
      <c r="B2164" s="300"/>
      <c r="C2164" s="305" t="str">
        <f>IF(ISBLANK($J$2257),"",IF(ISBLANK($L$2257),"",IF(Nov!$E45&gt;=$J$2257,IF(Nov!$E45&lt;=$L$2257,IF(ISBLANK(Nov!G45),"",Nov!G45),""),"")))</f>
        <v/>
      </c>
      <c r="D2164" s="305"/>
      <c r="E2164" s="305" t="str">
        <f>IF(ISBLANK($J$2257),"",IF(ISBLANK($L$2257),"",IF(Nov!$E45&gt;=$J$2257,IF(Nov!$E45&lt;=$L$2257,IF(ISBLANK(Nov!R45),"",Nov!R45),""),"")))</f>
        <v/>
      </c>
      <c r="F2164" s="307" t="str">
        <f>IF(ISBLANK($J$2257),"",IF(ISBLANK($L$2257),"",IF(Nov!$E45&gt;=$J$2257,IF(Nov!$E45&lt;=$L$2257,IF(ISBLANK(Nov!S45),"",Nov!S45),""),"")))</f>
        <v/>
      </c>
      <c r="G2164" s="308" t="str">
        <f t="shared" si="138"/>
        <v/>
      </c>
      <c r="H2164" s="309" t="str">
        <f t="shared" si="139"/>
        <v/>
      </c>
      <c r="I2164" s="310" t="str">
        <f>IF(ISBLANK($J$2257),"",IF(ISBLANK($L$2257),"",IF(Nov!$E45&gt;=$J$2257,IF(Nov!$E45&lt;=$L$2257,COUNTIF(Nov!L45:L45,"&gt;=0"),""),"")))</f>
        <v/>
      </c>
      <c r="J2164" s="300"/>
      <c r="K2164" s="300"/>
      <c r="L2164" s="300"/>
      <c r="M2164" s="302"/>
    </row>
    <row r="2165" spans="1:13" ht="9.9499999999999993" hidden="1" customHeight="1" x14ac:dyDescent="0.2">
      <c r="A2165" s="301"/>
      <c r="B2165" s="300"/>
      <c r="C2165" s="305" t="str">
        <f>IF(ISBLANK($J$2257),"",IF(ISBLANK($L$2257),"",IF(Nov!$E46&gt;=$J$2257,IF(Nov!$E46&lt;=$L$2257,IF(ISBLANK(Nov!G46),"",Nov!G46),""),"")))</f>
        <v/>
      </c>
      <c r="D2165" s="305"/>
      <c r="E2165" s="305" t="str">
        <f>IF(ISBLANK($J$2257),"",IF(ISBLANK($L$2257),"",IF(Nov!$E46&gt;=$J$2257,IF(Nov!$E46&lt;=$L$2257,IF(ISBLANK(Nov!R46),"",Nov!R46),""),"")))</f>
        <v/>
      </c>
      <c r="F2165" s="307" t="str">
        <f>IF(ISBLANK($J$2257),"",IF(ISBLANK($L$2257),"",IF(Nov!$E46&gt;=$J$2257,IF(Nov!$E46&lt;=$L$2257,IF(ISBLANK(Nov!S46),"",Nov!S46),""),"")))</f>
        <v/>
      </c>
      <c r="G2165" s="308" t="str">
        <f t="shared" si="138"/>
        <v/>
      </c>
      <c r="H2165" s="309" t="str">
        <f t="shared" si="139"/>
        <v/>
      </c>
      <c r="I2165" s="310" t="str">
        <f>IF(ISBLANK($J$2257),"",IF(ISBLANK($L$2257),"",IF(Nov!$E46&gt;=$J$2257,IF(Nov!$E46&lt;=$L$2257,COUNTIF(Nov!L46:L46,"&gt;=0"),""),"")))</f>
        <v/>
      </c>
      <c r="J2165" s="300"/>
      <c r="K2165" s="300"/>
      <c r="L2165" s="300"/>
      <c r="M2165" s="302"/>
    </row>
    <row r="2166" spans="1:13" ht="9.9499999999999993" hidden="1" customHeight="1" x14ac:dyDescent="0.2">
      <c r="A2166" s="301"/>
      <c r="B2166" s="300"/>
      <c r="C2166" s="305" t="str">
        <f>IF(ISBLANK($J$2257),"",IF(ISBLANK($L$2257),"",IF(Nov!$E47&gt;=$J$2257,IF(Nov!$E47&lt;=$L$2257,IF(ISBLANK(Nov!G47),"",Nov!G47),""),"")))</f>
        <v/>
      </c>
      <c r="D2166" s="305"/>
      <c r="E2166" s="305" t="str">
        <f>IF(ISBLANK($J$2257),"",IF(ISBLANK($L$2257),"",IF(Nov!$E47&gt;=$J$2257,IF(Nov!$E47&lt;=$L$2257,IF(ISBLANK(Nov!R47),"",Nov!R47),""),"")))</f>
        <v/>
      </c>
      <c r="F2166" s="307" t="str">
        <f>IF(ISBLANK($J$2257),"",IF(ISBLANK($L$2257),"",IF(Nov!$E47&gt;=$J$2257,IF(Nov!$E47&lt;=$L$2257,IF(ISBLANK(Nov!S47),"",Nov!S47),""),"")))</f>
        <v/>
      </c>
      <c r="G2166" s="308" t="str">
        <f t="shared" si="138"/>
        <v/>
      </c>
      <c r="H2166" s="309" t="str">
        <f t="shared" si="139"/>
        <v/>
      </c>
      <c r="I2166" s="310" t="str">
        <f>IF(ISBLANK($J$2257),"",IF(ISBLANK($L$2257),"",IF(Nov!$E47&gt;=$J$2257,IF(Nov!$E47&lt;=$L$2257,COUNTIF(Nov!L47:L47,"&gt;=0"),""),"")))</f>
        <v/>
      </c>
      <c r="J2166" s="300"/>
      <c r="K2166" s="300"/>
      <c r="L2166" s="300"/>
      <c r="M2166" s="302"/>
    </row>
    <row r="2167" spans="1:13" ht="9.9499999999999993" hidden="1" customHeight="1" x14ac:dyDescent="0.2">
      <c r="A2167" s="301"/>
      <c r="B2167" s="300"/>
      <c r="C2167" s="305" t="str">
        <f>IF(ISBLANK($J$2257),"",IF(ISBLANK($L$2257),"",IF(Nov!$E48&gt;=$J$2257,IF(Nov!$E48&lt;=$L$2257,IF(ISBLANK(Nov!G48),"",Nov!G48),""),"")))</f>
        <v/>
      </c>
      <c r="D2167" s="305"/>
      <c r="E2167" s="305" t="str">
        <f>IF(ISBLANK($J$2257),"",IF(ISBLANK($L$2257),"",IF(Nov!$E48&gt;=$J$2257,IF(Nov!$E48&lt;=$L$2257,IF(ISBLANK(Nov!R48),"",Nov!R48),""),"")))</f>
        <v/>
      </c>
      <c r="F2167" s="307" t="str">
        <f>IF(ISBLANK($J$2257),"",IF(ISBLANK($L$2257),"",IF(Nov!$E48&gt;=$J$2257,IF(Nov!$E48&lt;=$L$2257,IF(ISBLANK(Nov!S48),"",Nov!S48),""),"")))</f>
        <v/>
      </c>
      <c r="G2167" s="308" t="str">
        <f t="shared" si="138"/>
        <v/>
      </c>
      <c r="H2167" s="309" t="str">
        <f t="shared" si="139"/>
        <v/>
      </c>
      <c r="I2167" s="310" t="str">
        <f>IF(ISBLANK($J$2257),"",IF(ISBLANK($L$2257),"",IF(Nov!$E48&gt;=$J$2257,IF(Nov!$E48&lt;=$L$2257,COUNTIF(Nov!L48:L48,"&gt;=0"),""),"")))</f>
        <v/>
      </c>
      <c r="J2167" s="300"/>
      <c r="K2167" s="300"/>
      <c r="L2167" s="300"/>
      <c r="M2167" s="302"/>
    </row>
    <row r="2168" spans="1:13" ht="9.9499999999999993" hidden="1" customHeight="1" x14ac:dyDescent="0.2">
      <c r="A2168" s="301"/>
      <c r="B2168" s="300"/>
      <c r="C2168" s="305" t="str">
        <f>IF(ISBLANK($J$2257),"",IF(ISBLANK($L$2257),"",IF(Nov!$E49&gt;=$J$2257,IF(Nov!$E49&lt;=$L$2257,IF(ISBLANK(Nov!G49),"",Nov!G49),""),"")))</f>
        <v/>
      </c>
      <c r="D2168" s="305"/>
      <c r="E2168" s="305" t="str">
        <f>IF(ISBLANK($J$2257),"",IF(ISBLANK($L$2257),"",IF(Nov!$E49&gt;=$J$2257,IF(Nov!$E49&lt;=$L$2257,IF(ISBLANK(Nov!R49),"",Nov!R49),""),"")))</f>
        <v/>
      </c>
      <c r="F2168" s="307" t="str">
        <f>IF(ISBLANK($J$2257),"",IF(ISBLANK($L$2257),"",IF(Nov!$E49&gt;=$J$2257,IF(Nov!$E49&lt;=$L$2257,IF(ISBLANK(Nov!S49),"",Nov!S49),""),"")))</f>
        <v/>
      </c>
      <c r="G2168" s="308" t="str">
        <f t="shared" si="138"/>
        <v/>
      </c>
      <c r="H2168" s="309" t="str">
        <f t="shared" si="139"/>
        <v/>
      </c>
      <c r="I2168" s="310" t="str">
        <f>IF(ISBLANK($J$2257),"",IF(ISBLANK($L$2257),"",IF(Nov!$E49&gt;=$J$2257,IF(Nov!$E49&lt;=$L$2257,COUNTIF(Nov!L49:L49,"&gt;=0"),""),"")))</f>
        <v/>
      </c>
      <c r="J2168" s="300"/>
      <c r="K2168" s="300"/>
      <c r="L2168" s="300"/>
      <c r="M2168" s="302"/>
    </row>
    <row r="2169" spans="1:13" ht="9.9499999999999993" hidden="1" customHeight="1" x14ac:dyDescent="0.2">
      <c r="A2169" s="301"/>
      <c r="B2169" s="300"/>
      <c r="C2169" s="305" t="str">
        <f>IF(ISBLANK($J$2257),"",IF(ISBLANK($L$2257),"",IF(Nov!$E50&gt;=$J$2257,IF(Nov!$E50&lt;=$L$2257,IF(ISBLANK(Nov!G50),"",Nov!G50),""),"")))</f>
        <v/>
      </c>
      <c r="D2169" s="305"/>
      <c r="E2169" s="305" t="str">
        <f>IF(ISBLANK($J$2257),"",IF(ISBLANK($L$2257),"",IF(Nov!$E50&gt;=$J$2257,IF(Nov!$E50&lt;=$L$2257,IF(ISBLANK(Nov!R50),"",Nov!R50),""),"")))</f>
        <v/>
      </c>
      <c r="F2169" s="307" t="str">
        <f>IF(ISBLANK($J$2257),"",IF(ISBLANK($L$2257),"",IF(Nov!$E50&gt;=$J$2257,IF(Nov!$E50&lt;=$L$2257,IF(ISBLANK(Nov!S50),"",Nov!S50),""),"")))</f>
        <v/>
      </c>
      <c r="G2169" s="308" t="str">
        <f t="shared" si="138"/>
        <v/>
      </c>
      <c r="H2169" s="309" t="str">
        <f t="shared" si="139"/>
        <v/>
      </c>
      <c r="I2169" s="310" t="str">
        <f>IF(ISBLANK($J$2257),"",IF(ISBLANK($L$2257),"",IF(Nov!$E50&gt;=$J$2257,IF(Nov!$E50&lt;=$L$2257,COUNTIF(Nov!L50:L50,"&gt;=0"),""),"")))</f>
        <v/>
      </c>
      <c r="J2169" s="300"/>
      <c r="K2169" s="300"/>
      <c r="L2169" s="300"/>
      <c r="M2169" s="302"/>
    </row>
    <row r="2170" spans="1:13" ht="9.9499999999999993" hidden="1" customHeight="1" x14ac:dyDescent="0.2">
      <c r="A2170" s="301"/>
      <c r="B2170" s="300"/>
      <c r="C2170" s="305" t="str">
        <f>IF(ISBLANK($J$2257),"",IF(ISBLANK($L$2257),"",IF(Nov!$E51&gt;=$J$2257,IF(Nov!$E51&lt;=$L$2257,IF(ISBLANK(Nov!G51),"",Nov!G51),""),"")))</f>
        <v/>
      </c>
      <c r="D2170" s="305"/>
      <c r="E2170" s="305" t="str">
        <f>IF(ISBLANK($J$2257),"",IF(ISBLANK($L$2257),"",IF(Nov!$E51&gt;=$J$2257,IF(Nov!$E51&lt;=$L$2257,IF(ISBLANK(Nov!R51),"",Nov!R51),""),"")))</f>
        <v/>
      </c>
      <c r="F2170" s="307" t="str">
        <f>IF(ISBLANK($J$2257),"",IF(ISBLANK($L$2257),"",IF(Nov!$E51&gt;=$J$2257,IF(Nov!$E51&lt;=$L$2257,IF(ISBLANK(Nov!S51),"",Nov!S51),""),"")))</f>
        <v/>
      </c>
      <c r="G2170" s="308" t="str">
        <f t="shared" si="138"/>
        <v/>
      </c>
      <c r="H2170" s="309" t="str">
        <f t="shared" si="139"/>
        <v/>
      </c>
      <c r="I2170" s="310" t="str">
        <f>IF(ISBLANK($J$2257),"",IF(ISBLANK($L$2257),"",IF(Nov!$E51&gt;=$J$2257,IF(Nov!$E51&lt;=$L$2257,COUNTIF(Nov!L51:L51,"&gt;=0"),""),"")))</f>
        <v/>
      </c>
      <c r="J2170" s="300"/>
      <c r="K2170" s="300"/>
      <c r="L2170" s="300"/>
      <c r="M2170" s="302"/>
    </row>
    <row r="2171" spans="1:13" ht="9.9499999999999993" hidden="1" customHeight="1" x14ac:dyDescent="0.2">
      <c r="A2171" s="301"/>
      <c r="B2171" s="300"/>
      <c r="C2171" s="305" t="str">
        <f>IF(ISBLANK($J$2257),"",IF(ISBLANK($L$2257),"",IF(Nov!$E52&gt;=$J$2257,IF(Nov!$E52&lt;=$L$2257,IF(ISBLANK(Nov!G52),"",Nov!G52),""),"")))</f>
        <v/>
      </c>
      <c r="D2171" s="305"/>
      <c r="E2171" s="305" t="str">
        <f>IF(ISBLANK($J$2257),"",IF(ISBLANK($L$2257),"",IF(Nov!$E52&gt;=$J$2257,IF(Nov!$E52&lt;=$L$2257,IF(ISBLANK(Nov!R52),"",Nov!R52),""),"")))</f>
        <v/>
      </c>
      <c r="F2171" s="307" t="str">
        <f>IF(ISBLANK($J$2257),"",IF(ISBLANK($L$2257),"",IF(Nov!$E52&gt;=$J$2257,IF(Nov!$E52&lt;=$L$2257,IF(ISBLANK(Nov!S52),"",Nov!S52),""),"")))</f>
        <v/>
      </c>
      <c r="G2171" s="308" t="str">
        <f t="shared" si="138"/>
        <v/>
      </c>
      <c r="H2171" s="309" t="str">
        <f t="shared" si="139"/>
        <v/>
      </c>
      <c r="I2171" s="310" t="str">
        <f>IF(ISBLANK($J$2257),"",IF(ISBLANK($L$2257),"",IF(Nov!$E52&gt;=$J$2257,IF(Nov!$E52&lt;=$L$2257,COUNTIF(Nov!L52:L52,"&gt;=0"),""),"")))</f>
        <v/>
      </c>
      <c r="J2171" s="300"/>
      <c r="K2171" s="300"/>
      <c r="L2171" s="300"/>
      <c r="M2171" s="302"/>
    </row>
    <row r="2172" spans="1:13" ht="9.9499999999999993" hidden="1" customHeight="1" x14ac:dyDescent="0.2">
      <c r="A2172" s="301"/>
      <c r="B2172" s="300"/>
      <c r="C2172" s="305" t="str">
        <f>IF(ISBLANK($J$2257),"",IF(ISBLANK($L$2257),"",IF(Nov!$E53&gt;=$J$2257,IF(Nov!$E53&lt;=$L$2257,IF(ISBLANK(Nov!G53),"",Nov!G53),""),"")))</f>
        <v/>
      </c>
      <c r="D2172" s="305"/>
      <c r="E2172" s="305" t="str">
        <f>IF(ISBLANK($J$2257),"",IF(ISBLANK($L$2257),"",IF(Nov!$E53&gt;=$J$2257,IF(Nov!$E53&lt;=$L$2257,IF(ISBLANK(Nov!R53),"",Nov!R53),""),"")))</f>
        <v/>
      </c>
      <c r="F2172" s="307" t="str">
        <f>IF(ISBLANK($J$2257),"",IF(ISBLANK($L$2257),"",IF(Nov!$E53&gt;=$J$2257,IF(Nov!$E53&lt;=$L$2257,IF(ISBLANK(Nov!S53),"",Nov!S53),""),"")))</f>
        <v/>
      </c>
      <c r="G2172" s="308" t="str">
        <f t="shared" si="138"/>
        <v/>
      </c>
      <c r="H2172" s="309" t="str">
        <f t="shared" si="139"/>
        <v/>
      </c>
      <c r="I2172" s="310" t="str">
        <f>IF(ISBLANK($J$2257),"",IF(ISBLANK($L$2257),"",IF(Nov!$E53&gt;=$J$2257,IF(Nov!$E53&lt;=$L$2257,COUNTIF(Nov!L53:L53,"&gt;=0"),""),"")))</f>
        <v/>
      </c>
      <c r="J2172" s="300"/>
      <c r="K2172" s="300"/>
      <c r="L2172" s="300"/>
      <c r="M2172" s="302"/>
    </row>
    <row r="2173" spans="1:13" ht="9.9499999999999993" hidden="1" customHeight="1" x14ac:dyDescent="0.2">
      <c r="A2173" s="301"/>
      <c r="B2173" s="300"/>
      <c r="C2173" s="305" t="str">
        <f>IF(ISBLANK($J$2257),"",IF(ISBLANK($L$2257),"",IF(Nov!$E54&gt;=$J$2257,IF(Nov!$E54&lt;=$L$2257,IF(ISBLANK(Nov!G54),"",Nov!G54),""),"")))</f>
        <v/>
      </c>
      <c r="D2173" s="305"/>
      <c r="E2173" s="305" t="str">
        <f>IF(ISBLANK($J$2257),"",IF(ISBLANK($L$2257),"",IF(Nov!$E54&gt;=$J$2257,IF(Nov!$E54&lt;=$L$2257,IF(ISBLANK(Nov!R54),"",Nov!R54),""),"")))</f>
        <v/>
      </c>
      <c r="F2173" s="307" t="str">
        <f>IF(ISBLANK($J$2257),"",IF(ISBLANK($L$2257),"",IF(Nov!$E54&gt;=$J$2257,IF(Nov!$E54&lt;=$L$2257,IF(ISBLANK(Nov!S54),"",Nov!S54),""),"")))</f>
        <v/>
      </c>
      <c r="G2173" s="308" t="str">
        <f t="shared" si="138"/>
        <v/>
      </c>
      <c r="H2173" s="309" t="str">
        <f t="shared" si="139"/>
        <v/>
      </c>
      <c r="I2173" s="310" t="str">
        <f>IF(ISBLANK($J$2257),"",IF(ISBLANK($L$2257),"",IF(Nov!$E54&gt;=$J$2257,IF(Nov!$E54&lt;=$L$2257,COUNTIF(Nov!L54:L54,"&gt;=0"),""),"")))</f>
        <v/>
      </c>
      <c r="J2173" s="300"/>
      <c r="K2173" s="300"/>
      <c r="L2173" s="300"/>
      <c r="M2173" s="302"/>
    </row>
    <row r="2174" spans="1:13" ht="9.9499999999999993" hidden="1" customHeight="1" x14ac:dyDescent="0.2">
      <c r="A2174" s="301"/>
      <c r="B2174" s="300"/>
      <c r="C2174" s="305" t="str">
        <f>IF(ISBLANK($J$2257),"",IF(ISBLANK($L$2257),"",IF(Nov!$E55&gt;=$J$2257,IF(Nov!$E55&lt;=$L$2257,IF(ISBLANK(Nov!G55),"",Nov!G55),""),"")))</f>
        <v/>
      </c>
      <c r="D2174" s="305"/>
      <c r="E2174" s="305" t="str">
        <f>IF(ISBLANK($J$2257),"",IF(ISBLANK($L$2257),"",IF(Nov!$E55&gt;=$J$2257,IF(Nov!$E55&lt;=$L$2257,IF(ISBLANK(Nov!R55),"",Nov!R55),""),"")))</f>
        <v/>
      </c>
      <c r="F2174" s="307" t="str">
        <f>IF(ISBLANK($J$2257),"",IF(ISBLANK($L$2257),"",IF(Nov!$E55&gt;=$J$2257,IF(Nov!$E55&lt;=$L$2257,IF(ISBLANK(Nov!S55),"",Nov!S55),""),"")))</f>
        <v/>
      </c>
      <c r="G2174" s="308" t="str">
        <f t="shared" si="138"/>
        <v/>
      </c>
      <c r="H2174" s="309" t="str">
        <f t="shared" si="139"/>
        <v/>
      </c>
      <c r="I2174" s="310" t="str">
        <f>IF(ISBLANK($J$2257),"",IF(ISBLANK($L$2257),"",IF(Nov!$E55&gt;=$J$2257,IF(Nov!$E55&lt;=$L$2257,COUNTIF(Nov!L55:L55,"&gt;=0"),""),"")))</f>
        <v/>
      </c>
      <c r="J2174" s="300"/>
      <c r="K2174" s="300"/>
      <c r="L2174" s="300"/>
      <c r="M2174" s="302"/>
    </row>
    <row r="2175" spans="1:13" ht="9.9499999999999993" hidden="1" customHeight="1" x14ac:dyDescent="0.2">
      <c r="A2175" s="301"/>
      <c r="B2175" s="300"/>
      <c r="C2175" s="305" t="str">
        <f>IF(ISBLANK($J$2257),"",IF(ISBLANK($L$2257),"",IF(Nov!$E56&gt;=$J$2257,IF(Nov!$E56&lt;=$L$2257,IF(ISBLANK(Nov!G56),"",Nov!G56),""),"")))</f>
        <v/>
      </c>
      <c r="D2175" s="305"/>
      <c r="E2175" s="305" t="str">
        <f>IF(ISBLANK($J$2257),"",IF(ISBLANK($L$2257),"",IF(Nov!$E56&gt;=$J$2257,IF(Nov!$E56&lt;=$L$2257,IF(ISBLANK(Nov!R56),"",Nov!R56),""),"")))</f>
        <v/>
      </c>
      <c r="F2175" s="307" t="str">
        <f>IF(ISBLANK($J$2257),"",IF(ISBLANK($L$2257),"",IF(Nov!$E56&gt;=$J$2257,IF(Nov!$E56&lt;=$L$2257,IF(ISBLANK(Nov!S56),"",Nov!S56),""),"")))</f>
        <v/>
      </c>
      <c r="G2175" s="308" t="str">
        <f t="shared" si="138"/>
        <v/>
      </c>
      <c r="H2175" s="309" t="str">
        <f t="shared" si="139"/>
        <v/>
      </c>
      <c r="I2175" s="310" t="str">
        <f>IF(ISBLANK($J$2257),"",IF(ISBLANK($L$2257),"",IF(Nov!$E56&gt;=$J$2257,IF(Nov!$E56&lt;=$L$2257,COUNTIF(Nov!L56:L56,"&gt;=0"),""),"")))</f>
        <v/>
      </c>
      <c r="J2175" s="300"/>
      <c r="K2175" s="300"/>
      <c r="L2175" s="300"/>
      <c r="M2175" s="302"/>
    </row>
    <row r="2176" spans="1:13" ht="9.9499999999999993" hidden="1" customHeight="1" x14ac:dyDescent="0.2">
      <c r="A2176" s="301"/>
      <c r="B2176" s="300"/>
      <c r="C2176" s="305" t="str">
        <f>IF(ISBLANK($J$2257),"",IF(ISBLANK($L$2257),"",IF(Nov!$E57&gt;=$J$2257,IF(Nov!$E57&lt;=$L$2257,IF(ISBLANK(Nov!G57),"",Nov!G57),""),"")))</f>
        <v/>
      </c>
      <c r="D2176" s="305"/>
      <c r="E2176" s="305" t="str">
        <f>IF(ISBLANK($J$2257),"",IF(ISBLANK($L$2257),"",IF(Nov!$E57&gt;=$J$2257,IF(Nov!$E57&lt;=$L$2257,IF(ISBLANK(Nov!R57),"",Nov!R57),""),"")))</f>
        <v/>
      </c>
      <c r="F2176" s="307" t="str">
        <f>IF(ISBLANK($J$2257),"",IF(ISBLANK($L$2257),"",IF(Nov!$E57&gt;=$J$2257,IF(Nov!$E57&lt;=$L$2257,IF(ISBLANK(Nov!S57),"",Nov!S57),""),"")))</f>
        <v/>
      </c>
      <c r="G2176" s="308" t="str">
        <f t="shared" si="138"/>
        <v/>
      </c>
      <c r="H2176" s="309" t="str">
        <f t="shared" si="139"/>
        <v/>
      </c>
      <c r="I2176" s="310" t="str">
        <f>IF(ISBLANK($J$2257),"",IF(ISBLANK($L$2257),"",IF(Nov!$E57&gt;=$J$2257,IF(Nov!$E57&lt;=$L$2257,COUNTIF(Nov!L57:L57,"&gt;=0"),""),"")))</f>
        <v/>
      </c>
      <c r="J2176" s="300"/>
      <c r="K2176" s="300"/>
      <c r="L2176" s="300"/>
      <c r="M2176" s="302"/>
    </row>
    <row r="2177" spans="1:13" ht="9.9499999999999993" hidden="1" customHeight="1" x14ac:dyDescent="0.2">
      <c r="A2177" s="301"/>
      <c r="B2177" s="300"/>
      <c r="C2177" s="305" t="str">
        <f>IF(ISBLANK($J$2257),"",IF(ISBLANK($L$2257),"",IF(Nov!$E58&gt;=$J$2257,IF(Nov!$E58&lt;=$L$2257,IF(ISBLANK(Nov!G58),"",Nov!G58),""),"")))</f>
        <v/>
      </c>
      <c r="D2177" s="305"/>
      <c r="E2177" s="305" t="str">
        <f>IF(ISBLANK($J$2257),"",IF(ISBLANK($L$2257),"",IF(Nov!$E58&gt;=$J$2257,IF(Nov!$E58&lt;=$L$2257,IF(ISBLANK(Nov!R58),"",Nov!R58),""),"")))</f>
        <v/>
      </c>
      <c r="F2177" s="307" t="str">
        <f>IF(ISBLANK($J$2257),"",IF(ISBLANK($L$2257),"",IF(Nov!$E58&gt;=$J$2257,IF(Nov!$E58&lt;=$L$2257,IF(ISBLANK(Nov!S58),"",Nov!S58),""),"")))</f>
        <v/>
      </c>
      <c r="G2177" s="308" t="str">
        <f t="shared" si="138"/>
        <v/>
      </c>
      <c r="H2177" s="309" t="str">
        <f t="shared" si="139"/>
        <v/>
      </c>
      <c r="I2177" s="310" t="str">
        <f>IF(ISBLANK($J$2257),"",IF(ISBLANK($L$2257),"",IF(Nov!$E58&gt;=$J$2257,IF(Nov!$E58&lt;=$L$2257,COUNTIF(Nov!L58:L58,"&gt;=0"),""),"")))</f>
        <v/>
      </c>
      <c r="J2177" s="300"/>
      <c r="K2177" s="300"/>
      <c r="L2177" s="300"/>
      <c r="M2177" s="302"/>
    </row>
    <row r="2178" spans="1:13" ht="9.9499999999999993" hidden="1" customHeight="1" x14ac:dyDescent="0.2">
      <c r="A2178" s="301"/>
      <c r="B2178" s="300"/>
      <c r="C2178" s="305" t="str">
        <f>IF(ISBLANK($J$2257),"",IF(ISBLANK($L$2257),"",IF(Nov!$E59&gt;=$J$2257,IF(Nov!$E59&lt;=$L$2257,IF(ISBLANK(Nov!G59),"",Nov!G59),""),"")))</f>
        <v/>
      </c>
      <c r="D2178" s="305"/>
      <c r="E2178" s="305" t="str">
        <f>IF(ISBLANK($J$2257),"",IF(ISBLANK($L$2257),"",IF(Nov!$E59&gt;=$J$2257,IF(Nov!$E59&lt;=$L$2257,IF(ISBLANK(Nov!R59),"",Nov!R59),""),"")))</f>
        <v/>
      </c>
      <c r="F2178" s="307" t="str">
        <f>IF(ISBLANK($J$2257),"",IF(ISBLANK($L$2257),"",IF(Nov!$E59&gt;=$J$2257,IF(Nov!$E59&lt;=$L$2257,IF(ISBLANK(Nov!S59),"",Nov!S59),""),"")))</f>
        <v/>
      </c>
      <c r="G2178" s="308" t="str">
        <f t="shared" si="138"/>
        <v/>
      </c>
      <c r="H2178" s="309" t="str">
        <f t="shared" si="139"/>
        <v/>
      </c>
      <c r="I2178" s="310" t="str">
        <f>IF(ISBLANK($J$2257),"",IF(ISBLANK($L$2257),"",IF(Nov!$E59&gt;=$J$2257,IF(Nov!$E59&lt;=$L$2257,COUNTIF(Nov!L59:L59,"&gt;=0"),""),"")))</f>
        <v/>
      </c>
      <c r="J2178" s="300"/>
      <c r="K2178" s="300"/>
      <c r="L2178" s="300"/>
      <c r="M2178" s="302"/>
    </row>
    <row r="2179" spans="1:13" ht="9.9499999999999993" hidden="1" customHeight="1" x14ac:dyDescent="0.2">
      <c r="A2179" s="301"/>
      <c r="B2179" s="300"/>
      <c r="C2179" s="305" t="str">
        <f>IF(ISBLANK($J$2257),"",IF(ISBLANK($L$2257),"",IF(Nov!$E60&gt;=$J$2257,IF(Nov!$E60&lt;=$L$2257,IF(ISBLANK(Nov!G60),"",Nov!G60),""),"")))</f>
        <v/>
      </c>
      <c r="D2179" s="305"/>
      <c r="E2179" s="305" t="str">
        <f>IF(ISBLANK($J$2257),"",IF(ISBLANK($L$2257),"",IF(Nov!$E60&gt;=$J$2257,IF(Nov!$E60&lt;=$L$2257,IF(ISBLANK(Nov!R60),"",Nov!R60),""),"")))</f>
        <v/>
      </c>
      <c r="F2179" s="307" t="str">
        <f>IF(ISBLANK($J$2257),"",IF(ISBLANK($L$2257),"",IF(Nov!$E60&gt;=$J$2257,IF(Nov!$E60&lt;=$L$2257,IF(ISBLANK(Nov!S60),"",Nov!S60),""),"")))</f>
        <v/>
      </c>
      <c r="G2179" s="308" t="str">
        <f t="shared" si="138"/>
        <v/>
      </c>
      <c r="H2179" s="309" t="str">
        <f t="shared" si="139"/>
        <v/>
      </c>
      <c r="I2179" s="310" t="str">
        <f>IF(ISBLANK($J$2257),"",IF(ISBLANK($L$2257),"",IF(Nov!$E60&gt;=$J$2257,IF(Nov!$E60&lt;=$L$2257,COUNTIF(Nov!L60:L60,"&gt;=0"),""),"")))</f>
        <v/>
      </c>
      <c r="J2179" s="300"/>
      <c r="K2179" s="300"/>
      <c r="L2179" s="300"/>
      <c r="M2179" s="302"/>
    </row>
    <row r="2180" spans="1:13" ht="9.9499999999999993" hidden="1" customHeight="1" x14ac:dyDescent="0.2">
      <c r="A2180" s="301"/>
      <c r="B2180" s="300"/>
      <c r="C2180" s="305" t="str">
        <f>IF(ISBLANK($J$2257),"",IF(ISBLANK($L$2257),"",IF(Nov!$E61&gt;=$J$2257,IF(Nov!$E61&lt;=$L$2257,IF(ISBLANK(Nov!G61),"",Nov!G61),""),"")))</f>
        <v/>
      </c>
      <c r="D2180" s="305"/>
      <c r="E2180" s="305" t="str">
        <f>IF(ISBLANK($J$2257),"",IF(ISBLANK($L$2257),"",IF(Nov!$E61&gt;=$J$2257,IF(Nov!$E61&lt;=$L$2257,IF(ISBLANK(Nov!R61),"",Nov!R61),""),"")))</f>
        <v/>
      </c>
      <c r="F2180" s="307" t="str">
        <f>IF(ISBLANK($J$2257),"",IF(ISBLANK($L$2257),"",IF(Nov!$E61&gt;=$J$2257,IF(Nov!$E61&lt;=$L$2257,IF(ISBLANK(Nov!S61),"",Nov!S61),""),"")))</f>
        <v/>
      </c>
      <c r="G2180" s="308" t="str">
        <f t="shared" si="138"/>
        <v/>
      </c>
      <c r="H2180" s="309" t="str">
        <f t="shared" si="139"/>
        <v/>
      </c>
      <c r="I2180" s="310" t="str">
        <f>IF(ISBLANK($J$2257),"",IF(ISBLANK($L$2257),"",IF(Nov!$E61&gt;=$J$2257,IF(Nov!$E61&lt;=$L$2257,COUNTIF(Nov!L61:L61,"&gt;=0"),""),"")))</f>
        <v/>
      </c>
      <c r="J2180" s="300"/>
      <c r="K2180" s="300"/>
      <c r="L2180" s="300"/>
      <c r="M2180" s="302"/>
    </row>
    <row r="2181" spans="1:13" ht="9.9499999999999993" hidden="1" customHeight="1" x14ac:dyDescent="0.2">
      <c r="A2181" s="301"/>
      <c r="B2181" s="300"/>
      <c r="C2181" s="305" t="str">
        <f>IF(ISBLANK($J$2257),"",IF(ISBLANK($L$2257),"",IF(Nov!$E62&gt;=$J$2257,IF(Nov!$E62&lt;=$L$2257,IF(ISBLANK(Nov!G62),"",Nov!G62),""),"")))</f>
        <v/>
      </c>
      <c r="D2181" s="305"/>
      <c r="E2181" s="305" t="str">
        <f>IF(ISBLANK($J$2257),"",IF(ISBLANK($L$2257),"",IF(Nov!$E62&gt;=$J$2257,IF(Nov!$E62&lt;=$L$2257,IF(ISBLANK(Nov!R62),"",Nov!R62),""),"")))</f>
        <v/>
      </c>
      <c r="F2181" s="307" t="str">
        <f>IF(ISBLANK($J$2257),"",IF(ISBLANK($L$2257),"",IF(Nov!$E62&gt;=$J$2257,IF(Nov!$E62&lt;=$L$2257,IF(ISBLANK(Nov!S62),"",Nov!S62),""),"")))</f>
        <v/>
      </c>
      <c r="G2181" s="308" t="str">
        <f t="shared" si="138"/>
        <v/>
      </c>
      <c r="H2181" s="309" t="str">
        <f t="shared" si="139"/>
        <v/>
      </c>
      <c r="I2181" s="310" t="str">
        <f>IF(ISBLANK($J$2257),"",IF(ISBLANK($L$2257),"",IF(Nov!$E62&gt;=$J$2257,IF(Nov!$E62&lt;=$L$2257,COUNTIF(Nov!L62:L62,"&gt;=0"),""),"")))</f>
        <v/>
      </c>
      <c r="J2181" s="300"/>
      <c r="K2181" s="300"/>
      <c r="L2181" s="300"/>
      <c r="M2181" s="302"/>
    </row>
    <row r="2182" spans="1:13" ht="9.9499999999999993" hidden="1" customHeight="1" x14ac:dyDescent="0.2">
      <c r="A2182" s="301"/>
      <c r="B2182" s="300"/>
      <c r="C2182" s="305" t="str">
        <f>IF(ISBLANK($J$2257),"",IF(ISBLANK($L$2257),"",IF(Nov!$E63&gt;=$J$2257,IF(Nov!$E63&lt;=$L$2257,IF(ISBLANK(Nov!G63),"",Nov!G63),""),"")))</f>
        <v/>
      </c>
      <c r="D2182" s="305"/>
      <c r="E2182" s="305" t="str">
        <f>IF(ISBLANK($J$2257),"",IF(ISBLANK($L$2257),"",IF(Nov!$E63&gt;=$J$2257,IF(Nov!$E63&lt;=$L$2257,IF(ISBLANK(Nov!R63),"",Nov!R63),""),"")))</f>
        <v/>
      </c>
      <c r="F2182" s="307" t="str">
        <f>IF(ISBLANK($J$2257),"",IF(ISBLANK($L$2257),"",IF(Nov!$E63&gt;=$J$2257,IF(Nov!$E63&lt;=$L$2257,IF(ISBLANK(Nov!S63),"",Nov!S63),""),"")))</f>
        <v/>
      </c>
      <c r="G2182" s="308" t="str">
        <f t="shared" si="138"/>
        <v/>
      </c>
      <c r="H2182" s="309" t="str">
        <f t="shared" si="139"/>
        <v/>
      </c>
      <c r="I2182" s="310" t="str">
        <f>IF(ISBLANK($J$2257),"",IF(ISBLANK($L$2257),"",IF(Nov!$E63&gt;=$J$2257,IF(Nov!$E63&lt;=$L$2257,COUNTIF(Nov!L63:L63,"&gt;=0"),""),"")))</f>
        <v/>
      </c>
      <c r="J2182" s="300"/>
      <c r="K2182" s="300"/>
      <c r="L2182" s="300"/>
      <c r="M2182" s="302"/>
    </row>
    <row r="2183" spans="1:13" ht="9.9499999999999993" hidden="1" customHeight="1" x14ac:dyDescent="0.2">
      <c r="A2183" s="301"/>
      <c r="B2183" s="300"/>
      <c r="C2183" s="305" t="str">
        <f>IF(ISBLANK($J$2257),"",IF(ISBLANK($L$2257),"",IF(Nov!$E64&gt;=$J$2257,IF(Nov!$E64&lt;=$L$2257,IF(ISBLANK(Nov!G64),"",Nov!G64),""),"")))</f>
        <v/>
      </c>
      <c r="D2183" s="305"/>
      <c r="E2183" s="305" t="str">
        <f>IF(ISBLANK($J$2257),"",IF(ISBLANK($L$2257),"",IF(Nov!$E64&gt;=$J$2257,IF(Nov!$E64&lt;=$L$2257,IF(ISBLANK(Nov!R64),"",Nov!R64),""),"")))</f>
        <v/>
      </c>
      <c r="F2183" s="307" t="str">
        <f>IF(ISBLANK($J$2257),"",IF(ISBLANK($L$2257),"",IF(Nov!$E64&gt;=$J$2257,IF(Nov!$E64&lt;=$L$2257,IF(ISBLANK(Nov!S64),"",Nov!S64),""),"")))</f>
        <v/>
      </c>
      <c r="G2183" s="308" t="str">
        <f t="shared" si="138"/>
        <v/>
      </c>
      <c r="H2183" s="309" t="str">
        <f t="shared" si="139"/>
        <v/>
      </c>
      <c r="I2183" s="310" t="str">
        <f>IF(ISBLANK($J$2257),"",IF(ISBLANK($L$2257),"",IF(Nov!$E64&gt;=$J$2257,IF(Nov!$E64&lt;=$L$2257,COUNTIF(Nov!L64:L64,"&gt;=0"),""),"")))</f>
        <v/>
      </c>
      <c r="J2183" s="300"/>
      <c r="K2183" s="300"/>
      <c r="L2183" s="300"/>
      <c r="M2183" s="302"/>
    </row>
    <row r="2184" spans="1:13" ht="9.9499999999999993" hidden="1" customHeight="1" x14ac:dyDescent="0.2">
      <c r="A2184" s="301"/>
      <c r="B2184" s="300"/>
      <c r="C2184" s="305" t="str">
        <f>IF(ISBLANK($J$2257),"",IF(ISBLANK($L$2257),"",IF(Nov!$E65&gt;=$J$2257,IF(Nov!$E65&lt;=$L$2257,IF(ISBLANK(Nov!G65),"",Nov!G65),""),"")))</f>
        <v/>
      </c>
      <c r="D2184" s="305"/>
      <c r="E2184" s="305" t="str">
        <f>IF(ISBLANK($J$2257),"",IF(ISBLANK($L$2257),"",IF(Nov!$E65&gt;=$J$2257,IF(Nov!$E65&lt;=$L$2257,IF(ISBLANK(Nov!R65),"",Nov!R65),""),"")))</f>
        <v/>
      </c>
      <c r="F2184" s="307" t="str">
        <f>IF(ISBLANK($J$2257),"",IF(ISBLANK($L$2257),"",IF(Nov!$E65&gt;=$J$2257,IF(Nov!$E65&lt;=$L$2257,IF(ISBLANK(Nov!S65),"",Nov!S65),""),"")))</f>
        <v/>
      </c>
      <c r="G2184" s="308" t="str">
        <f t="shared" si="138"/>
        <v/>
      </c>
      <c r="H2184" s="309" t="str">
        <f t="shared" si="139"/>
        <v/>
      </c>
      <c r="I2184" s="310" t="str">
        <f>IF(ISBLANK($J$2257),"",IF(ISBLANK($L$2257),"",IF(Nov!$E65&gt;=$J$2257,IF(Nov!$E65&lt;=$L$2257,COUNTIF(Nov!L65:L65,"&gt;=0"),""),"")))</f>
        <v/>
      </c>
      <c r="J2184" s="300"/>
      <c r="K2184" s="300"/>
      <c r="L2184" s="300"/>
      <c r="M2184" s="302"/>
    </row>
    <row r="2185" spans="1:13" ht="9.9499999999999993" hidden="1" customHeight="1" x14ac:dyDescent="0.2">
      <c r="A2185" s="301"/>
      <c r="B2185" s="300"/>
      <c r="C2185" s="305" t="str">
        <f>IF(ISBLANK($J$2257),"",IF(ISBLANK($L$2257),"",IF(Nov!$E66&gt;=$J$2257,IF(Nov!$E66&lt;=$L$2257,IF(ISBLANK(Nov!G66),"",Nov!G66),""),"")))</f>
        <v/>
      </c>
      <c r="D2185" s="305"/>
      <c r="E2185" s="305" t="str">
        <f>IF(ISBLANK($J$2257),"",IF(ISBLANK($L$2257),"",IF(Nov!$E66&gt;=$J$2257,IF(Nov!$E66&lt;=$L$2257,IF(ISBLANK(Nov!R66),"",Nov!R66),""),"")))</f>
        <v/>
      </c>
      <c r="F2185" s="307" t="str">
        <f>IF(ISBLANK($J$2257),"",IF(ISBLANK($L$2257),"",IF(Nov!$E66&gt;=$J$2257,IF(Nov!$E66&lt;=$L$2257,IF(ISBLANK(Nov!S66),"",Nov!S66),""),"")))</f>
        <v/>
      </c>
      <c r="G2185" s="308" t="str">
        <f t="shared" si="138"/>
        <v/>
      </c>
      <c r="H2185" s="309" t="str">
        <f t="shared" si="139"/>
        <v/>
      </c>
      <c r="I2185" s="310" t="str">
        <f>IF(ISBLANK($J$2257),"",IF(ISBLANK($L$2257),"",IF(Nov!$E66&gt;=$J$2257,IF(Nov!$E66&lt;=$L$2257,COUNTIF(Nov!L66:L66,"&gt;=0"),""),"")))</f>
        <v/>
      </c>
      <c r="J2185" s="300"/>
      <c r="K2185" s="300"/>
      <c r="L2185" s="300"/>
      <c r="M2185" s="302"/>
    </row>
    <row r="2186" spans="1:13" ht="9.9499999999999993" hidden="1" customHeight="1" x14ac:dyDescent="0.2">
      <c r="A2186" s="301"/>
      <c r="B2186" s="300"/>
      <c r="C2186" s="305" t="str">
        <f>IF(ISBLANK($J$2257),"",IF(ISBLANK($L$2257),"",IF(Nov!$E67&gt;=$J$2257,IF(Nov!$E67&lt;=$L$2257,IF(ISBLANK(Nov!G67),"",Nov!G67),""),"")))</f>
        <v/>
      </c>
      <c r="D2186" s="305"/>
      <c r="E2186" s="305" t="str">
        <f>IF(ISBLANK($J$2257),"",IF(ISBLANK($L$2257),"",IF(Nov!$E67&gt;=$J$2257,IF(Nov!$E67&lt;=$L$2257,IF(ISBLANK(Nov!R67),"",Nov!R67),""),"")))</f>
        <v/>
      </c>
      <c r="F2186" s="307" t="str">
        <f>IF(ISBLANK($J$2257),"",IF(ISBLANK($L$2257),"",IF(Nov!$E67&gt;=$J$2257,IF(Nov!$E67&lt;=$L$2257,IF(ISBLANK(Nov!S67),"",Nov!S67),""),"")))</f>
        <v/>
      </c>
      <c r="G2186" s="308" t="str">
        <f t="shared" si="138"/>
        <v/>
      </c>
      <c r="H2186" s="309" t="str">
        <f t="shared" si="139"/>
        <v/>
      </c>
      <c r="I2186" s="310" t="str">
        <f>IF(ISBLANK($J$2257),"",IF(ISBLANK($L$2257),"",IF(Nov!$E67&gt;=$J$2257,IF(Nov!$E67&lt;=$L$2257,COUNTIF(Nov!L67:L67,"&gt;=0"),""),"")))</f>
        <v/>
      </c>
      <c r="J2186" s="300"/>
      <c r="K2186" s="300"/>
      <c r="L2186" s="300"/>
      <c r="M2186" s="302"/>
    </row>
    <row r="2187" spans="1:13" ht="9.9499999999999993" hidden="1" customHeight="1" x14ac:dyDescent="0.2">
      <c r="A2187" s="301"/>
      <c r="B2187" s="300"/>
      <c r="C2187" s="305" t="str">
        <f>IF(ISBLANK($J$2257),"",IF(ISBLANK($L$2257),"",IF(Nov!$E68&gt;=$J$2257,IF(Nov!$E68&lt;=$L$2257,IF(ISBLANK(Nov!G68),"",Nov!G68),""),"")))</f>
        <v/>
      </c>
      <c r="D2187" s="305"/>
      <c r="E2187" s="305" t="str">
        <f>IF(ISBLANK($J$2257),"",IF(ISBLANK($L$2257),"",IF(Nov!$E68&gt;=$J$2257,IF(Nov!$E68&lt;=$L$2257,IF(ISBLANK(Nov!R68),"",Nov!R68),""),"")))</f>
        <v/>
      </c>
      <c r="F2187" s="307" t="str">
        <f>IF(ISBLANK($J$2257),"",IF(ISBLANK($L$2257),"",IF(Nov!$E68&gt;=$J$2257,IF(Nov!$E68&lt;=$L$2257,IF(ISBLANK(Nov!S68),"",Nov!S68),""),"")))</f>
        <v/>
      </c>
      <c r="G2187" s="308" t="str">
        <f t="shared" si="138"/>
        <v/>
      </c>
      <c r="H2187" s="309" t="str">
        <f t="shared" si="139"/>
        <v/>
      </c>
      <c r="I2187" s="310" t="str">
        <f>IF(ISBLANK($J$2257),"",IF(ISBLANK($L$2257),"",IF(Nov!$E68&gt;=$J$2257,IF(Nov!$E68&lt;=$L$2257,COUNTIF(Nov!L68:L68,"&gt;=0"),""),"")))</f>
        <v/>
      </c>
      <c r="J2187" s="300"/>
      <c r="K2187" s="300"/>
      <c r="L2187" s="300"/>
      <c r="M2187" s="302"/>
    </row>
    <row r="2188" spans="1:13" ht="9.9499999999999993" hidden="1" customHeight="1" x14ac:dyDescent="0.2">
      <c r="A2188" s="301"/>
      <c r="B2188" s="300"/>
      <c r="C2188" s="305" t="str">
        <f>IF(ISBLANK($J$2257),"",IF(ISBLANK($L$2257),"",IF(Nov!$E69&gt;=$J$2257,IF(Nov!$E69&lt;=$L$2257,IF(ISBLANK(Nov!G69),"",Nov!G69),""),"")))</f>
        <v/>
      </c>
      <c r="D2188" s="305"/>
      <c r="E2188" s="305" t="str">
        <f>IF(ISBLANK($J$2257),"",IF(ISBLANK($L$2257),"",IF(Nov!$E69&gt;=$J$2257,IF(Nov!$E69&lt;=$L$2257,IF(ISBLANK(Nov!R69),"",Nov!R69),""),"")))</f>
        <v/>
      </c>
      <c r="F2188" s="307" t="str">
        <f>IF(ISBLANK($J$2257),"",IF(ISBLANK($L$2257),"",IF(Nov!$E69&gt;=$J$2257,IF(Nov!$E69&lt;=$L$2257,IF(ISBLANK(Nov!S69),"",Nov!S69),""),"")))</f>
        <v/>
      </c>
      <c r="G2188" s="308" t="str">
        <f t="shared" si="138"/>
        <v/>
      </c>
      <c r="H2188" s="309" t="str">
        <f t="shared" si="139"/>
        <v/>
      </c>
      <c r="I2188" s="310" t="str">
        <f>IF(ISBLANK($J$2257),"",IF(ISBLANK($L$2257),"",IF(Nov!$E69&gt;=$J$2257,IF(Nov!$E69&lt;=$L$2257,COUNTIF(Nov!L69:L69,"&gt;=0"),""),"")))</f>
        <v/>
      </c>
      <c r="J2188" s="300"/>
      <c r="K2188" s="300"/>
      <c r="L2188" s="300"/>
      <c r="M2188" s="302"/>
    </row>
    <row r="2189" spans="1:13" ht="9.9499999999999993" hidden="1" customHeight="1" x14ac:dyDescent="0.2">
      <c r="A2189" s="301"/>
      <c r="B2189" s="300"/>
      <c r="C2189" s="305" t="str">
        <f>IF(ISBLANK($J$2257),"",IF(ISBLANK($L$2257),"",IF(Nov!$E70&gt;=$J$2257,IF(Nov!$E70&lt;=$L$2257,IF(ISBLANK(Nov!G70),"",Nov!G70),""),"")))</f>
        <v/>
      </c>
      <c r="D2189" s="305"/>
      <c r="E2189" s="305" t="str">
        <f>IF(ISBLANK($J$2257),"",IF(ISBLANK($L$2257),"",IF(Nov!$E70&gt;=$J$2257,IF(Nov!$E70&lt;=$L$2257,IF(ISBLANK(Nov!R70),"",Nov!R70),""),"")))</f>
        <v/>
      </c>
      <c r="F2189" s="307" t="str">
        <f>IF(ISBLANK($J$2257),"",IF(ISBLANK($L$2257),"",IF(Nov!$E70&gt;=$J$2257,IF(Nov!$E70&lt;=$L$2257,IF(ISBLANK(Nov!S70),"",Nov!S70),""),"")))</f>
        <v/>
      </c>
      <c r="G2189" s="308" t="str">
        <f t="shared" si="138"/>
        <v/>
      </c>
      <c r="H2189" s="309" t="str">
        <f t="shared" si="139"/>
        <v/>
      </c>
      <c r="I2189" s="310" t="str">
        <f>IF(ISBLANK($J$2257),"",IF(ISBLANK($L$2257),"",IF(Nov!$E70&gt;=$J$2257,IF(Nov!$E70&lt;=$L$2257,COUNTIF(Nov!L70:L70,"&gt;=0"),""),"")))</f>
        <v/>
      </c>
      <c r="J2189" s="300"/>
      <c r="K2189" s="300"/>
      <c r="L2189" s="300"/>
      <c r="M2189" s="302"/>
    </row>
    <row r="2190" spans="1:13" ht="9.9499999999999993" hidden="1" customHeight="1" x14ac:dyDescent="0.2">
      <c r="A2190" s="301"/>
      <c r="B2190" s="300"/>
      <c r="C2190" s="305" t="str">
        <f>IF(ISBLANK($J$2257),"",IF(ISBLANK($L$2257),"",IF(Nov!$E71&gt;=$J$2257,IF(Nov!$E71&lt;=$L$2257,IF(ISBLANK(Nov!G71),"",Nov!G71),""),"")))</f>
        <v/>
      </c>
      <c r="D2190" s="305"/>
      <c r="E2190" s="305" t="str">
        <f>IF(ISBLANK($J$2257),"",IF(ISBLANK($L$2257),"",IF(Nov!$E71&gt;=$J$2257,IF(Nov!$E71&lt;=$L$2257,IF(ISBLANK(Nov!R71),"",Nov!R71),""),"")))</f>
        <v/>
      </c>
      <c r="F2190" s="307" t="str">
        <f>IF(ISBLANK($J$2257),"",IF(ISBLANK($L$2257),"",IF(Nov!$E71&gt;=$J$2257,IF(Nov!$E71&lt;=$L$2257,IF(ISBLANK(Nov!S71),"",Nov!S71),""),"")))</f>
        <v/>
      </c>
      <c r="G2190" s="308" t="str">
        <f t="shared" si="138"/>
        <v/>
      </c>
      <c r="H2190" s="309" t="str">
        <f t="shared" si="139"/>
        <v/>
      </c>
      <c r="I2190" s="310" t="str">
        <f>IF(ISBLANK($J$2257),"",IF(ISBLANK($L$2257),"",IF(Nov!$E71&gt;=$J$2257,IF(Nov!$E71&lt;=$L$2257,COUNTIF(Nov!L71:L71,"&gt;=0"),""),"")))</f>
        <v/>
      </c>
      <c r="J2190" s="300"/>
      <c r="K2190" s="300"/>
      <c r="L2190" s="300"/>
      <c r="M2190" s="302"/>
    </row>
    <row r="2191" spans="1:13" ht="9.9499999999999993" hidden="1" customHeight="1" x14ac:dyDescent="0.2">
      <c r="A2191" s="301"/>
      <c r="B2191" s="300"/>
      <c r="C2191" s="305" t="str">
        <f>IF(ISBLANK($J$2257),"",IF(ISBLANK($L$2257),"",IF(Nov!$E72&gt;=$J$2257,IF(Nov!$E72&lt;=$L$2257,IF(ISBLANK(Nov!G72),"",Nov!G72),""),"")))</f>
        <v/>
      </c>
      <c r="D2191" s="305"/>
      <c r="E2191" s="305" t="str">
        <f>IF(ISBLANK($J$2257),"",IF(ISBLANK($L$2257),"",IF(Nov!$E72&gt;=$J$2257,IF(Nov!$E72&lt;=$L$2257,IF(ISBLANK(Nov!R72),"",Nov!R72),""),"")))</f>
        <v/>
      </c>
      <c r="F2191" s="307" t="str">
        <f>IF(ISBLANK($J$2257),"",IF(ISBLANK($L$2257),"",IF(Nov!$E72&gt;=$J$2257,IF(Nov!$E72&lt;=$L$2257,IF(ISBLANK(Nov!S72),"",Nov!S72),""),"")))</f>
        <v/>
      </c>
      <c r="G2191" s="308" t="str">
        <f t="shared" si="138"/>
        <v/>
      </c>
      <c r="H2191" s="309" t="str">
        <f t="shared" si="139"/>
        <v/>
      </c>
      <c r="I2191" s="310" t="str">
        <f>IF(ISBLANK($J$2257),"",IF(ISBLANK($L$2257),"",IF(Nov!$E72&gt;=$J$2257,IF(Nov!$E72&lt;=$L$2257,COUNTIF(Nov!L72:L72,"&gt;=0"),""),"")))</f>
        <v/>
      </c>
      <c r="J2191" s="300"/>
      <c r="K2191" s="300"/>
      <c r="L2191" s="300"/>
      <c r="M2191" s="302"/>
    </row>
    <row r="2192" spans="1:13" ht="9.9499999999999993" hidden="1" customHeight="1" x14ac:dyDescent="0.2">
      <c r="A2192" s="301"/>
      <c r="B2192" s="300"/>
      <c r="C2192" s="305" t="str">
        <f>IF(ISBLANK($J$2257),"",IF(ISBLANK($L$2257),"",IF(Nov!$E73&gt;=$J$2257,IF(Nov!$E73&lt;=$L$2257,IF(ISBLANK(Nov!G73),"",Nov!G73),""),"")))</f>
        <v/>
      </c>
      <c r="D2192" s="305"/>
      <c r="E2192" s="305" t="str">
        <f>IF(ISBLANK($J$2257),"",IF(ISBLANK($L$2257),"",IF(Nov!$E73&gt;=$J$2257,IF(Nov!$E73&lt;=$L$2257,IF(ISBLANK(Nov!R73),"",Nov!R73),""),"")))</f>
        <v/>
      </c>
      <c r="F2192" s="307" t="str">
        <f>IF(ISBLANK($J$2257),"",IF(ISBLANK($L$2257),"",IF(Nov!$E73&gt;=$J$2257,IF(Nov!$E73&lt;=$L$2257,IF(ISBLANK(Nov!S73),"",Nov!S73),""),"")))</f>
        <v/>
      </c>
      <c r="G2192" s="308" t="str">
        <f t="shared" si="138"/>
        <v/>
      </c>
      <c r="H2192" s="309" t="str">
        <f t="shared" si="139"/>
        <v/>
      </c>
      <c r="I2192" s="310" t="str">
        <f>IF(ISBLANK($J$2257),"",IF(ISBLANK($L$2257),"",IF(Nov!$E73&gt;=$J$2257,IF(Nov!$E73&lt;=$L$2257,COUNTIF(Nov!L73:L73,"&gt;=0"),""),"")))</f>
        <v/>
      </c>
      <c r="J2192" s="300"/>
      <c r="K2192" s="300"/>
      <c r="L2192" s="300"/>
      <c r="M2192" s="302"/>
    </row>
    <row r="2193" spans="1:13" ht="9.9499999999999993" hidden="1" customHeight="1" x14ac:dyDescent="0.2">
      <c r="A2193" s="301"/>
      <c r="B2193" s="300" t="s">
        <v>134</v>
      </c>
      <c r="C2193" s="305" t="str">
        <f>IF(ISBLANK($J$2257),"",IF(ISBLANK($L$2257),"",IF(Dez!$E9&gt;=$J$2257,IF(Dez!$E9&lt;=$L$2257,IF(ISBLANK(Dez!G9),"",Dez!G9),""),"")))</f>
        <v/>
      </c>
      <c r="D2193" s="305" t="str">
        <f>IF(ISBLANK($J$2257),"",IF(ISBLANK($L$2257),"",IF(Dez!$E9&gt;=$J$2257,IF(Dez!$E9&lt;=$L$2257,IF(ISBLANK(Dez!I9),"",Dez!I9),""),"")))</f>
        <v/>
      </c>
      <c r="E2193" s="305" t="str">
        <f>IF(ISBLANK($J$2257),"",IF(ISBLANK($L$2257),"",IF(Dez!$E9&gt;=$J$2257,IF(Dez!$E9&lt;=$L$2257,IF(ISBLANK(Dez!R9),"",Dez!R9),""),"")))</f>
        <v/>
      </c>
      <c r="F2193" s="307" t="str">
        <f>IF(ISBLANK($J$2257),"",IF(ISBLANK($L$2257),"",IF(Dez!$E9&gt;=$J$2257,IF(Dez!$E9&lt;=$L$2257,IF(ISBLANK(Dez!S9),"",Dez!S9),""),"")))</f>
        <v/>
      </c>
      <c r="G2193" s="308" t="str">
        <f>IF(ISNUMBER(F2193),IF(F2193=0,"",IF(E2193=0,"",F2193/E2193)),"")</f>
        <v/>
      </c>
      <c r="H2193" s="309" t="str">
        <f>IF(ISNUMBER(G2193),IF(G2193=0,"",IF(F2193=0,"",E2193/F2193/24)),"")</f>
        <v/>
      </c>
      <c r="I2193" s="310" t="str">
        <f>IF(ISBLANK($J$2257),"",IF(ISBLANK($L$2257),"",IF(Dez!$E9&gt;=$J$2257,IF(Dez!$E9&lt;=$L$2257,COUNTIF(Dez!L9:L9,"&gt;=0"),""),"")))</f>
        <v/>
      </c>
      <c r="J2193" s="300"/>
      <c r="K2193" s="300"/>
      <c r="L2193" s="300"/>
      <c r="M2193" s="302"/>
    </row>
    <row r="2194" spans="1:13" ht="9.9499999999999993" hidden="1" customHeight="1" x14ac:dyDescent="0.2">
      <c r="A2194" s="301"/>
      <c r="B2194" s="300"/>
      <c r="C2194" s="305" t="str">
        <f>IF(ISBLANK($J$2257),"",IF(ISBLANK($L$2257),"",IF(Dez!$E10&gt;=$J$2257,IF(Dez!$E10&lt;=$L$2257,IF(ISBLANK(Dez!G10),"",Dez!G10),""),"")))</f>
        <v/>
      </c>
      <c r="D2194" s="305" t="str">
        <f>IF(ISBLANK($J$2257),"",IF(ISBLANK($L$2257),"",IF(Dez!$E10&gt;=$J$2257,IF(Dez!$E10&lt;=$L$2257,IF(ISBLANK(Dez!I10),"",Dez!I10),""),"")))</f>
        <v/>
      </c>
      <c r="E2194" s="305" t="str">
        <f>IF(ISBLANK($J$2257),"",IF(ISBLANK($L$2257),"",IF(Dez!$E10&gt;=$J$2257,IF(Dez!$E10&lt;=$L$2257,IF(ISBLANK(Dez!R10),"",Dez!R10),""),"")))</f>
        <v/>
      </c>
      <c r="F2194" s="307" t="str">
        <f>IF(ISBLANK($J$2257),"",IF(ISBLANK($L$2257),"",IF(Dez!$E10&gt;=$J$2257,IF(Dez!$E10&lt;=$L$2257,IF(ISBLANK(Dez!S10),"",Dez!S10),""),"")))</f>
        <v/>
      </c>
      <c r="G2194" s="308" t="str">
        <f t="shared" ref="G2194:G2223" si="140">IF(ISNUMBER(F2194),IF(F2194=0,"",IF(E2194=0,"",F2194/E2194)),"")</f>
        <v/>
      </c>
      <c r="H2194" s="309" t="str">
        <f t="shared" ref="H2194:H2223" si="141">IF(ISNUMBER(G2194),IF(G2194=0,"",IF(F2194=0,"",E2194/F2194/24)),"")</f>
        <v/>
      </c>
      <c r="I2194" s="310" t="str">
        <f>IF(ISBLANK($J$2257),"",IF(ISBLANK($L$2257),"",IF(Dez!$E10&gt;=$J$2257,IF(Dez!$E10&lt;=$L$2257,COUNTIF(Dez!L10:L10,"&gt;=0"),""),"")))</f>
        <v/>
      </c>
      <c r="J2194" s="300"/>
      <c r="K2194" s="300"/>
      <c r="L2194" s="300"/>
      <c r="M2194" s="302"/>
    </row>
    <row r="2195" spans="1:13" ht="9.9499999999999993" hidden="1" customHeight="1" x14ac:dyDescent="0.2">
      <c r="A2195" s="301"/>
      <c r="B2195" s="300"/>
      <c r="C2195" s="305" t="str">
        <f>IF(ISBLANK($J$2257),"",IF(ISBLANK($L$2257),"",IF(Dez!$E11&gt;=$J$2257,IF(Dez!$E11&lt;=$L$2257,IF(ISBLANK(Dez!G11),"",Dez!G11),""),"")))</f>
        <v/>
      </c>
      <c r="D2195" s="305" t="str">
        <f>IF(ISBLANK($J$2257),"",IF(ISBLANK($L$2257),"",IF(Dez!$E11&gt;=$J$2257,IF(Dez!$E11&lt;=$L$2257,IF(ISBLANK(Dez!I11),"",Dez!I11),""),"")))</f>
        <v/>
      </c>
      <c r="E2195" s="305" t="str">
        <f>IF(ISBLANK($J$2257),"",IF(ISBLANK($L$2257),"",IF(Dez!$E11&gt;=$J$2257,IF(Dez!$E11&lt;=$L$2257,IF(ISBLANK(Dez!R11),"",Dez!R11),""),"")))</f>
        <v/>
      </c>
      <c r="F2195" s="307" t="str">
        <f>IF(ISBLANK($J$2257),"",IF(ISBLANK($L$2257),"",IF(Dez!$E11&gt;=$J$2257,IF(Dez!$E11&lt;=$L$2257,IF(ISBLANK(Dez!S11),"",Dez!S11),""),"")))</f>
        <v/>
      </c>
      <c r="G2195" s="308" t="str">
        <f t="shared" si="140"/>
        <v/>
      </c>
      <c r="H2195" s="309" t="str">
        <f t="shared" si="141"/>
        <v/>
      </c>
      <c r="I2195" s="310" t="str">
        <f>IF(ISBLANK($J$2257),"",IF(ISBLANK($L$2257),"",IF(Dez!$E11&gt;=$J$2257,IF(Dez!$E11&lt;=$L$2257,COUNTIF(Dez!L11:L11,"&gt;=0"),""),"")))</f>
        <v/>
      </c>
      <c r="J2195" s="300"/>
      <c r="K2195" s="300"/>
      <c r="L2195" s="300"/>
      <c r="M2195" s="302"/>
    </row>
    <row r="2196" spans="1:13" ht="9.9499999999999993" hidden="1" customHeight="1" x14ac:dyDescent="0.2">
      <c r="A2196" s="301"/>
      <c r="B2196" s="300"/>
      <c r="C2196" s="305" t="str">
        <f>IF(ISBLANK($J$2257),"",IF(ISBLANK($L$2257),"",IF(Dez!$E12&gt;=$J$2257,IF(Dez!$E12&lt;=$L$2257,IF(ISBLANK(Dez!G12),"",Dez!G12),""),"")))</f>
        <v/>
      </c>
      <c r="D2196" s="305" t="str">
        <f>IF(ISBLANK($J$2257),"",IF(ISBLANK($L$2257),"",IF(Dez!$E12&gt;=$J$2257,IF(Dez!$E12&lt;=$L$2257,IF(ISBLANK(Dez!I12),"",Dez!I12),""),"")))</f>
        <v/>
      </c>
      <c r="E2196" s="305" t="str">
        <f>IF(ISBLANK($J$2257),"",IF(ISBLANK($L$2257),"",IF(Dez!$E12&gt;=$J$2257,IF(Dez!$E12&lt;=$L$2257,IF(ISBLANK(Dez!R12),"",Dez!R12),""),"")))</f>
        <v/>
      </c>
      <c r="F2196" s="307" t="str">
        <f>IF(ISBLANK($J$2257),"",IF(ISBLANK($L$2257),"",IF(Dez!$E12&gt;=$J$2257,IF(Dez!$E12&lt;=$L$2257,IF(ISBLANK(Dez!S12),"",Dez!S12),""),"")))</f>
        <v/>
      </c>
      <c r="G2196" s="308" t="str">
        <f t="shared" si="140"/>
        <v/>
      </c>
      <c r="H2196" s="309" t="str">
        <f t="shared" si="141"/>
        <v/>
      </c>
      <c r="I2196" s="310" t="str">
        <f>IF(ISBLANK($J$2257),"",IF(ISBLANK($L$2257),"",IF(Dez!$E12&gt;=$J$2257,IF(Dez!$E12&lt;=$L$2257,COUNTIF(Dez!L12:L12,"&gt;=0"),""),"")))</f>
        <v/>
      </c>
      <c r="J2196" s="300"/>
      <c r="K2196" s="300"/>
      <c r="L2196" s="300"/>
      <c r="M2196" s="302"/>
    </row>
    <row r="2197" spans="1:13" ht="9.9499999999999993" hidden="1" customHeight="1" x14ac:dyDescent="0.2">
      <c r="A2197" s="301"/>
      <c r="B2197" s="300"/>
      <c r="C2197" s="305" t="str">
        <f>IF(ISBLANK($J$2257),"",IF(ISBLANK($L$2257),"",IF(Dez!$E13&gt;=$J$2257,IF(Dez!$E13&lt;=$L$2257,IF(ISBLANK(Dez!G13),"",Dez!G13),""),"")))</f>
        <v/>
      </c>
      <c r="D2197" s="305" t="str">
        <f>IF(ISBLANK($J$2257),"",IF(ISBLANK($L$2257),"",IF(Dez!$E13&gt;=$J$2257,IF(Dez!$E13&lt;=$L$2257,IF(ISBLANK(Dez!I13),"",Dez!I13),""),"")))</f>
        <v/>
      </c>
      <c r="E2197" s="305" t="str">
        <f>IF(ISBLANK($J$2257),"",IF(ISBLANK($L$2257),"",IF(Dez!$E13&gt;=$J$2257,IF(Dez!$E13&lt;=$L$2257,IF(ISBLANK(Dez!R13),"",Dez!R13),""),"")))</f>
        <v/>
      </c>
      <c r="F2197" s="307" t="str">
        <f>IF(ISBLANK($J$2257),"",IF(ISBLANK($L$2257),"",IF(Dez!$E13&gt;=$J$2257,IF(Dez!$E13&lt;=$L$2257,IF(ISBLANK(Dez!S13),"",Dez!S13),""),"")))</f>
        <v/>
      </c>
      <c r="G2197" s="308" t="str">
        <f t="shared" si="140"/>
        <v/>
      </c>
      <c r="H2197" s="309" t="str">
        <f t="shared" si="141"/>
        <v/>
      </c>
      <c r="I2197" s="310" t="str">
        <f>IF(ISBLANK($J$2257),"",IF(ISBLANK($L$2257),"",IF(Dez!$E13&gt;=$J$2257,IF(Dez!$E13&lt;=$L$2257,COUNTIF(Dez!L13:L13,"&gt;=0"),""),"")))</f>
        <v/>
      </c>
      <c r="J2197" s="300"/>
      <c r="K2197" s="300"/>
      <c r="L2197" s="300"/>
      <c r="M2197" s="302"/>
    </row>
    <row r="2198" spans="1:13" ht="9.9499999999999993" hidden="1" customHeight="1" x14ac:dyDescent="0.2">
      <c r="A2198" s="301"/>
      <c r="B2198" s="300"/>
      <c r="C2198" s="305" t="str">
        <f>IF(ISBLANK($J$2257),"",IF(ISBLANK($L$2257),"",IF(Dez!$E14&gt;=$J$2257,IF(Dez!$E14&lt;=$L$2257,IF(ISBLANK(Dez!G14),"",Dez!G14),""),"")))</f>
        <v/>
      </c>
      <c r="D2198" s="305" t="str">
        <f>IF(ISBLANK($J$2257),"",IF(ISBLANK($L$2257),"",IF(Dez!$E14&gt;=$J$2257,IF(Dez!$E14&lt;=$L$2257,IF(ISBLANK(Dez!I14),"",Dez!I14),""),"")))</f>
        <v/>
      </c>
      <c r="E2198" s="305" t="str">
        <f>IF(ISBLANK($J$2257),"",IF(ISBLANK($L$2257),"",IF(Dez!$E14&gt;=$J$2257,IF(Dez!$E14&lt;=$L$2257,IF(ISBLANK(Dez!R14),"",Dez!R14),""),"")))</f>
        <v/>
      </c>
      <c r="F2198" s="307" t="str">
        <f>IF(ISBLANK($J$2257),"",IF(ISBLANK($L$2257),"",IF(Dez!$E14&gt;=$J$2257,IF(Dez!$E14&lt;=$L$2257,IF(ISBLANK(Dez!S14),"",Dez!S14),""),"")))</f>
        <v/>
      </c>
      <c r="G2198" s="308" t="str">
        <f t="shared" si="140"/>
        <v/>
      </c>
      <c r="H2198" s="309" t="str">
        <f t="shared" si="141"/>
        <v/>
      </c>
      <c r="I2198" s="310" t="str">
        <f>IF(ISBLANK($J$2257),"",IF(ISBLANK($L$2257),"",IF(Dez!$E14&gt;=$J$2257,IF(Dez!$E14&lt;=$L$2257,COUNTIF(Dez!L14:L14,"&gt;=0"),""),"")))</f>
        <v/>
      </c>
      <c r="J2198" s="300"/>
      <c r="K2198" s="300"/>
      <c r="L2198" s="300"/>
      <c r="M2198" s="302"/>
    </row>
    <row r="2199" spans="1:13" ht="9.9499999999999993" hidden="1" customHeight="1" x14ac:dyDescent="0.2">
      <c r="A2199" s="301"/>
      <c r="B2199" s="300"/>
      <c r="C2199" s="305" t="str">
        <f>IF(ISBLANK($J$2257),"",IF(ISBLANK($L$2257),"",IF(Dez!$E15&gt;=$J$2257,IF(Dez!$E15&lt;=$L$2257,IF(ISBLANK(Dez!G15),"",Dez!G15),""),"")))</f>
        <v/>
      </c>
      <c r="D2199" s="305" t="str">
        <f>IF(ISBLANK($J$2257),"",IF(ISBLANK($L$2257),"",IF(Dez!$E15&gt;=$J$2257,IF(Dez!$E15&lt;=$L$2257,IF(ISBLANK(Dez!I15),"",Dez!I15),""),"")))</f>
        <v/>
      </c>
      <c r="E2199" s="305" t="str">
        <f>IF(ISBLANK($J$2257),"",IF(ISBLANK($L$2257),"",IF(Dez!$E15&gt;=$J$2257,IF(Dez!$E15&lt;=$L$2257,IF(ISBLANK(Dez!R15),"",Dez!R15),""),"")))</f>
        <v/>
      </c>
      <c r="F2199" s="307" t="str">
        <f>IF(ISBLANK($J$2257),"",IF(ISBLANK($L$2257),"",IF(Dez!$E15&gt;=$J$2257,IF(Dez!$E15&lt;=$L$2257,IF(ISBLANK(Dez!S15),"",Dez!S15),""),"")))</f>
        <v/>
      </c>
      <c r="G2199" s="308" t="str">
        <f t="shared" si="140"/>
        <v/>
      </c>
      <c r="H2199" s="309" t="str">
        <f t="shared" si="141"/>
        <v/>
      </c>
      <c r="I2199" s="310" t="str">
        <f>IF(ISBLANK($J$2257),"",IF(ISBLANK($L$2257),"",IF(Dez!$E15&gt;=$J$2257,IF(Dez!$E15&lt;=$L$2257,COUNTIF(Dez!L15:L15,"&gt;=0"),""),"")))</f>
        <v/>
      </c>
      <c r="J2199" s="300"/>
      <c r="K2199" s="300"/>
      <c r="L2199" s="300"/>
      <c r="M2199" s="302"/>
    </row>
    <row r="2200" spans="1:13" ht="9.9499999999999993" hidden="1" customHeight="1" x14ac:dyDescent="0.2">
      <c r="A2200" s="301"/>
      <c r="B2200" s="300"/>
      <c r="C2200" s="305" t="str">
        <f>IF(ISBLANK($J$2257),"",IF(ISBLANK($L$2257),"",IF(Dez!$E16&gt;=$J$2257,IF(Dez!$E16&lt;=$L$2257,IF(ISBLANK(Dez!G16),"",Dez!G16),""),"")))</f>
        <v/>
      </c>
      <c r="D2200" s="305" t="str">
        <f>IF(ISBLANK($J$2257),"",IF(ISBLANK($L$2257),"",IF(Dez!$E16&gt;=$J$2257,IF(Dez!$E16&lt;=$L$2257,IF(ISBLANK(Dez!I16),"",Dez!I16),""),"")))</f>
        <v/>
      </c>
      <c r="E2200" s="305" t="str">
        <f>IF(ISBLANK($J$2257),"",IF(ISBLANK($L$2257),"",IF(Dez!$E16&gt;=$J$2257,IF(Dez!$E16&lt;=$L$2257,IF(ISBLANK(Dez!R16),"",Dez!R16),""),"")))</f>
        <v/>
      </c>
      <c r="F2200" s="307" t="str">
        <f>IF(ISBLANK($J$2257),"",IF(ISBLANK($L$2257),"",IF(Dez!$E16&gt;=$J$2257,IF(Dez!$E16&lt;=$L$2257,IF(ISBLANK(Dez!S16),"",Dez!S16),""),"")))</f>
        <v/>
      </c>
      <c r="G2200" s="308" t="str">
        <f t="shared" si="140"/>
        <v/>
      </c>
      <c r="H2200" s="309" t="str">
        <f t="shared" si="141"/>
        <v/>
      </c>
      <c r="I2200" s="310" t="str">
        <f>IF(ISBLANK($J$2257),"",IF(ISBLANK($L$2257),"",IF(Dez!$E16&gt;=$J$2257,IF(Dez!$E16&lt;=$L$2257,COUNTIF(Dez!L16:L16,"&gt;=0"),""),"")))</f>
        <v/>
      </c>
      <c r="J2200" s="300"/>
      <c r="K2200" s="300"/>
      <c r="L2200" s="300"/>
      <c r="M2200" s="302"/>
    </row>
    <row r="2201" spans="1:13" ht="9.9499999999999993" hidden="1" customHeight="1" x14ac:dyDescent="0.2">
      <c r="A2201" s="301"/>
      <c r="B2201" s="300"/>
      <c r="C2201" s="305" t="str">
        <f>IF(ISBLANK($J$2257),"",IF(ISBLANK($L$2257),"",IF(Dez!$E17&gt;=$J$2257,IF(Dez!$E17&lt;=$L$2257,IF(ISBLANK(Dez!G17),"",Dez!G17),""),"")))</f>
        <v/>
      </c>
      <c r="D2201" s="305" t="str">
        <f>IF(ISBLANK($J$2257),"",IF(ISBLANK($L$2257),"",IF(Dez!$E17&gt;=$J$2257,IF(Dez!$E17&lt;=$L$2257,IF(ISBLANK(Dez!I17),"",Dez!I17),""),"")))</f>
        <v/>
      </c>
      <c r="E2201" s="305" t="str">
        <f>IF(ISBLANK($J$2257),"",IF(ISBLANK($L$2257),"",IF(Dez!$E17&gt;=$J$2257,IF(Dez!$E17&lt;=$L$2257,IF(ISBLANK(Dez!R17),"",Dez!R17),""),"")))</f>
        <v/>
      </c>
      <c r="F2201" s="307" t="str">
        <f>IF(ISBLANK($J$2257),"",IF(ISBLANK($L$2257),"",IF(Dez!$E17&gt;=$J$2257,IF(Dez!$E17&lt;=$L$2257,IF(ISBLANK(Dez!S17),"",Dez!S17),""),"")))</f>
        <v/>
      </c>
      <c r="G2201" s="308" t="str">
        <f t="shared" si="140"/>
        <v/>
      </c>
      <c r="H2201" s="309" t="str">
        <f t="shared" si="141"/>
        <v/>
      </c>
      <c r="I2201" s="310" t="str">
        <f>IF(ISBLANK($J$2257),"",IF(ISBLANK($L$2257),"",IF(Dez!$E17&gt;=$J$2257,IF(Dez!$E17&lt;=$L$2257,COUNTIF(Dez!L17:L17,"&gt;=0"),""),"")))</f>
        <v/>
      </c>
      <c r="J2201" s="300"/>
      <c r="K2201" s="300"/>
      <c r="L2201" s="300"/>
      <c r="M2201" s="302"/>
    </row>
    <row r="2202" spans="1:13" ht="9.9499999999999993" hidden="1" customHeight="1" x14ac:dyDescent="0.2">
      <c r="A2202" s="301"/>
      <c r="B2202" s="300"/>
      <c r="C2202" s="305" t="str">
        <f>IF(ISBLANK($J$2257),"",IF(ISBLANK($L$2257),"",IF(Dez!$E18&gt;=$J$2257,IF(Dez!$E18&lt;=$L$2257,IF(ISBLANK(Dez!G18),"",Dez!G18),""),"")))</f>
        <v/>
      </c>
      <c r="D2202" s="305" t="str">
        <f>IF(ISBLANK($J$2257),"",IF(ISBLANK($L$2257),"",IF(Dez!$E18&gt;=$J$2257,IF(Dez!$E18&lt;=$L$2257,IF(ISBLANK(Dez!I18),"",Dez!I18),""),"")))</f>
        <v/>
      </c>
      <c r="E2202" s="305" t="str">
        <f>IF(ISBLANK($J$2257),"",IF(ISBLANK($L$2257),"",IF(Dez!$E18&gt;=$J$2257,IF(Dez!$E18&lt;=$L$2257,IF(ISBLANK(Dez!R18),"",Dez!R18),""),"")))</f>
        <v/>
      </c>
      <c r="F2202" s="307" t="str">
        <f>IF(ISBLANK($J$2257),"",IF(ISBLANK($L$2257),"",IF(Dez!$E18&gt;=$J$2257,IF(Dez!$E18&lt;=$L$2257,IF(ISBLANK(Dez!S18),"",Dez!S18),""),"")))</f>
        <v/>
      </c>
      <c r="G2202" s="308" t="str">
        <f t="shared" si="140"/>
        <v/>
      </c>
      <c r="H2202" s="309" t="str">
        <f t="shared" si="141"/>
        <v/>
      </c>
      <c r="I2202" s="310" t="str">
        <f>IF(ISBLANK($J$2257),"",IF(ISBLANK($L$2257),"",IF(Dez!$E18&gt;=$J$2257,IF(Dez!$E18&lt;=$L$2257,COUNTIF(Dez!L18:L18,"&gt;=0"),""),"")))</f>
        <v/>
      </c>
      <c r="J2202" s="300"/>
      <c r="K2202" s="300"/>
      <c r="L2202" s="300"/>
      <c r="M2202" s="302"/>
    </row>
    <row r="2203" spans="1:13" ht="9.9499999999999993" hidden="1" customHeight="1" x14ac:dyDescent="0.2">
      <c r="A2203" s="301"/>
      <c r="B2203" s="300"/>
      <c r="C2203" s="305" t="str">
        <f>IF(ISBLANK($J$2257),"",IF(ISBLANK($L$2257),"",IF(Dez!$E19&gt;=$J$2257,IF(Dez!$E19&lt;=$L$2257,IF(ISBLANK(Dez!G19),"",Dez!G19),""),"")))</f>
        <v/>
      </c>
      <c r="D2203" s="305" t="str">
        <f>IF(ISBLANK($J$2257),"",IF(ISBLANK($L$2257),"",IF(Dez!$E19&gt;=$J$2257,IF(Dez!$E19&lt;=$L$2257,IF(ISBLANK(Dez!I19),"",Dez!I19),""),"")))</f>
        <v/>
      </c>
      <c r="E2203" s="305" t="str">
        <f>IF(ISBLANK($J$2257),"",IF(ISBLANK($L$2257),"",IF(Dez!$E19&gt;=$J$2257,IF(Dez!$E19&lt;=$L$2257,IF(ISBLANK(Dez!R19),"",Dez!R19),""),"")))</f>
        <v/>
      </c>
      <c r="F2203" s="307" t="str">
        <f>IF(ISBLANK($J$2257),"",IF(ISBLANK($L$2257),"",IF(Dez!$E19&gt;=$J$2257,IF(Dez!$E19&lt;=$L$2257,IF(ISBLANK(Dez!S19),"",Dez!S19),""),"")))</f>
        <v/>
      </c>
      <c r="G2203" s="308" t="str">
        <f t="shared" si="140"/>
        <v/>
      </c>
      <c r="H2203" s="309" t="str">
        <f t="shared" si="141"/>
        <v/>
      </c>
      <c r="I2203" s="310" t="str">
        <f>IF(ISBLANK($J$2257),"",IF(ISBLANK($L$2257),"",IF(Dez!$E19&gt;=$J$2257,IF(Dez!$E19&lt;=$L$2257,COUNTIF(Dez!L19:L19,"&gt;=0"),""),"")))</f>
        <v/>
      </c>
      <c r="J2203" s="300"/>
      <c r="K2203" s="300"/>
      <c r="L2203" s="300"/>
      <c r="M2203" s="302"/>
    </row>
    <row r="2204" spans="1:13" ht="9.9499999999999993" hidden="1" customHeight="1" x14ac:dyDescent="0.2">
      <c r="A2204" s="301"/>
      <c r="B2204" s="300"/>
      <c r="C2204" s="305" t="str">
        <f>IF(ISBLANK($J$2257),"",IF(ISBLANK($L$2257),"",IF(Dez!$E20&gt;=$J$2257,IF(Dez!$E20&lt;=$L$2257,IF(ISBLANK(Dez!G20),"",Dez!G20),""),"")))</f>
        <v/>
      </c>
      <c r="D2204" s="305" t="str">
        <f>IF(ISBLANK($J$2257),"",IF(ISBLANK($L$2257),"",IF(Dez!$E20&gt;=$J$2257,IF(Dez!$E20&lt;=$L$2257,IF(ISBLANK(Dez!I20),"",Dez!I20),""),"")))</f>
        <v/>
      </c>
      <c r="E2204" s="305" t="str">
        <f>IF(ISBLANK($J$2257),"",IF(ISBLANK($L$2257),"",IF(Dez!$E20&gt;=$J$2257,IF(Dez!$E20&lt;=$L$2257,IF(ISBLANK(Dez!R20),"",Dez!R20),""),"")))</f>
        <v/>
      </c>
      <c r="F2204" s="307" t="str">
        <f>IF(ISBLANK($J$2257),"",IF(ISBLANK($L$2257),"",IF(Dez!$E20&gt;=$J$2257,IF(Dez!$E20&lt;=$L$2257,IF(ISBLANK(Dez!S20),"",Dez!S20),""),"")))</f>
        <v/>
      </c>
      <c r="G2204" s="308" t="str">
        <f t="shared" si="140"/>
        <v/>
      </c>
      <c r="H2204" s="309" t="str">
        <f t="shared" si="141"/>
        <v/>
      </c>
      <c r="I2204" s="310" t="str">
        <f>IF(ISBLANK($J$2257),"",IF(ISBLANK($L$2257),"",IF(Dez!$E20&gt;=$J$2257,IF(Dez!$E20&lt;=$L$2257,COUNTIF(Dez!L20:L20,"&gt;=0"),""),"")))</f>
        <v/>
      </c>
      <c r="J2204" s="300"/>
      <c r="K2204" s="300"/>
      <c r="L2204" s="300"/>
      <c r="M2204" s="302"/>
    </row>
    <row r="2205" spans="1:13" ht="9.9499999999999993" hidden="1" customHeight="1" x14ac:dyDescent="0.2">
      <c r="A2205" s="301"/>
      <c r="B2205" s="300"/>
      <c r="C2205" s="305" t="str">
        <f>IF(ISBLANK($J$2257),"",IF(ISBLANK($L$2257),"",IF(Dez!$E21&gt;=$J$2257,IF(Dez!$E21&lt;=$L$2257,IF(ISBLANK(Dez!G21),"",Dez!G21),""),"")))</f>
        <v/>
      </c>
      <c r="D2205" s="305" t="str">
        <f>IF(ISBLANK($J$2257),"",IF(ISBLANK($L$2257),"",IF(Dez!$E21&gt;=$J$2257,IF(Dez!$E21&lt;=$L$2257,IF(ISBLANK(Dez!I21),"",Dez!I21),""),"")))</f>
        <v/>
      </c>
      <c r="E2205" s="305" t="str">
        <f>IF(ISBLANK($J$2257),"",IF(ISBLANK($L$2257),"",IF(Dez!$E21&gt;=$J$2257,IF(Dez!$E21&lt;=$L$2257,IF(ISBLANK(Dez!R21),"",Dez!R21),""),"")))</f>
        <v/>
      </c>
      <c r="F2205" s="307" t="str">
        <f>IF(ISBLANK($J$2257),"",IF(ISBLANK($L$2257),"",IF(Dez!$E21&gt;=$J$2257,IF(Dez!$E21&lt;=$L$2257,IF(ISBLANK(Dez!S21),"",Dez!S21),""),"")))</f>
        <v/>
      </c>
      <c r="G2205" s="308" t="str">
        <f t="shared" si="140"/>
        <v/>
      </c>
      <c r="H2205" s="309" t="str">
        <f t="shared" si="141"/>
        <v/>
      </c>
      <c r="I2205" s="310" t="str">
        <f>IF(ISBLANK($J$2257),"",IF(ISBLANK($L$2257),"",IF(Dez!$E21&gt;=$J$2257,IF(Dez!$E21&lt;=$L$2257,COUNTIF(Dez!L21:L21,"&gt;=0"),""),"")))</f>
        <v/>
      </c>
      <c r="J2205" s="300"/>
      <c r="K2205" s="300"/>
      <c r="L2205" s="300"/>
      <c r="M2205" s="302"/>
    </row>
    <row r="2206" spans="1:13" ht="9.9499999999999993" hidden="1" customHeight="1" x14ac:dyDescent="0.2">
      <c r="A2206" s="301"/>
      <c r="B2206" s="300"/>
      <c r="C2206" s="305" t="str">
        <f>IF(ISBLANK($J$2257),"",IF(ISBLANK($L$2257),"",IF(Dez!$E22&gt;=$J$2257,IF(Dez!$E22&lt;=$L$2257,IF(ISBLANK(Dez!G22),"",Dez!G22),""),"")))</f>
        <v/>
      </c>
      <c r="D2206" s="305" t="str">
        <f>IF(ISBLANK($J$2257),"",IF(ISBLANK($L$2257),"",IF(Dez!$E22&gt;=$J$2257,IF(Dez!$E22&lt;=$L$2257,IF(ISBLANK(Dez!I22),"",Dez!I22),""),"")))</f>
        <v/>
      </c>
      <c r="E2206" s="305" t="str">
        <f>IF(ISBLANK($J$2257),"",IF(ISBLANK($L$2257),"",IF(Dez!$E22&gt;=$J$2257,IF(Dez!$E22&lt;=$L$2257,IF(ISBLANK(Dez!R22),"",Dez!R22),""),"")))</f>
        <v/>
      </c>
      <c r="F2206" s="307" t="str">
        <f>IF(ISBLANK($J$2257),"",IF(ISBLANK($L$2257),"",IF(Dez!$E22&gt;=$J$2257,IF(Dez!$E22&lt;=$L$2257,IF(ISBLANK(Dez!S22),"",Dez!S22),""),"")))</f>
        <v/>
      </c>
      <c r="G2206" s="308" t="str">
        <f t="shared" si="140"/>
        <v/>
      </c>
      <c r="H2206" s="309" t="str">
        <f t="shared" si="141"/>
        <v/>
      </c>
      <c r="I2206" s="310" t="str">
        <f>IF(ISBLANK($J$2257),"",IF(ISBLANK($L$2257),"",IF(Dez!$E22&gt;=$J$2257,IF(Dez!$E22&lt;=$L$2257,COUNTIF(Dez!L22:L22,"&gt;=0"),""),"")))</f>
        <v/>
      </c>
      <c r="J2206" s="300"/>
      <c r="K2206" s="300"/>
      <c r="L2206" s="300"/>
      <c r="M2206" s="302"/>
    </row>
    <row r="2207" spans="1:13" ht="9.9499999999999993" hidden="1" customHeight="1" x14ac:dyDescent="0.2">
      <c r="A2207" s="301"/>
      <c r="B2207" s="300"/>
      <c r="C2207" s="305" t="str">
        <f>IF(ISBLANK($J$2257),"",IF(ISBLANK($L$2257),"",IF(Dez!$E23&gt;=$J$2257,IF(Dez!$E23&lt;=$L$2257,IF(ISBLANK(Dez!G23),"",Dez!G23),""),"")))</f>
        <v/>
      </c>
      <c r="D2207" s="305" t="str">
        <f>IF(ISBLANK($J$2257),"",IF(ISBLANK($L$2257),"",IF(Dez!$E23&gt;=$J$2257,IF(Dez!$E23&lt;=$L$2257,IF(ISBLANK(Dez!I23),"",Dez!I23),""),"")))</f>
        <v/>
      </c>
      <c r="E2207" s="305" t="str">
        <f>IF(ISBLANK($J$2257),"",IF(ISBLANK($L$2257),"",IF(Dez!$E23&gt;=$J$2257,IF(Dez!$E23&lt;=$L$2257,IF(ISBLANK(Dez!R23),"",Dez!R23),""),"")))</f>
        <v/>
      </c>
      <c r="F2207" s="307" t="str">
        <f>IF(ISBLANK($J$2257),"",IF(ISBLANK($L$2257),"",IF(Dez!$E23&gt;=$J$2257,IF(Dez!$E23&lt;=$L$2257,IF(ISBLANK(Dez!S23),"",Dez!S23),""),"")))</f>
        <v/>
      </c>
      <c r="G2207" s="308" t="str">
        <f t="shared" si="140"/>
        <v/>
      </c>
      <c r="H2207" s="309" t="str">
        <f t="shared" si="141"/>
        <v/>
      </c>
      <c r="I2207" s="310" t="str">
        <f>IF(ISBLANK($J$2257),"",IF(ISBLANK($L$2257),"",IF(Dez!$E23&gt;=$J$2257,IF(Dez!$E23&lt;=$L$2257,COUNTIF(Dez!L23:L23,"&gt;=0"),""),"")))</f>
        <v/>
      </c>
      <c r="J2207" s="300"/>
      <c r="K2207" s="300"/>
      <c r="L2207" s="300"/>
      <c r="M2207" s="302"/>
    </row>
    <row r="2208" spans="1:13" ht="9.9499999999999993" hidden="1" customHeight="1" x14ac:dyDescent="0.2">
      <c r="A2208" s="301"/>
      <c r="B2208" s="300"/>
      <c r="C2208" s="305" t="str">
        <f>IF(ISBLANK($J$2257),"",IF(ISBLANK($L$2257),"",IF(Dez!$E24&gt;=$J$2257,IF(Dez!$E24&lt;=$L$2257,IF(ISBLANK(Dez!G24),"",Dez!G24),""),"")))</f>
        <v/>
      </c>
      <c r="D2208" s="305" t="str">
        <f>IF(ISBLANK($J$2257),"",IF(ISBLANK($L$2257),"",IF(Dez!$E24&gt;=$J$2257,IF(Dez!$E24&lt;=$L$2257,IF(ISBLANK(Dez!I24),"",Dez!I24),""),"")))</f>
        <v/>
      </c>
      <c r="E2208" s="305" t="str">
        <f>IF(ISBLANK($J$2257),"",IF(ISBLANK($L$2257),"",IF(Dez!$E24&gt;=$J$2257,IF(Dez!$E24&lt;=$L$2257,IF(ISBLANK(Dez!R24),"",Dez!R24),""),"")))</f>
        <v/>
      </c>
      <c r="F2208" s="307" t="str">
        <f>IF(ISBLANK($J$2257),"",IF(ISBLANK($L$2257),"",IF(Dez!$E24&gt;=$J$2257,IF(Dez!$E24&lt;=$L$2257,IF(ISBLANK(Dez!S24),"",Dez!S24),""),"")))</f>
        <v/>
      </c>
      <c r="G2208" s="308" t="str">
        <f t="shared" si="140"/>
        <v/>
      </c>
      <c r="H2208" s="309" t="str">
        <f t="shared" si="141"/>
        <v/>
      </c>
      <c r="I2208" s="310" t="str">
        <f>IF(ISBLANK($J$2257),"",IF(ISBLANK($L$2257),"",IF(Dez!$E24&gt;=$J$2257,IF(Dez!$E24&lt;=$L$2257,COUNTIF(Dez!L24:L24,"&gt;=0"),""),"")))</f>
        <v/>
      </c>
      <c r="J2208" s="300"/>
      <c r="K2208" s="300"/>
      <c r="L2208" s="300"/>
      <c r="M2208" s="302"/>
    </row>
    <row r="2209" spans="1:13" ht="9.9499999999999993" hidden="1" customHeight="1" x14ac:dyDescent="0.2">
      <c r="A2209" s="301"/>
      <c r="B2209" s="300"/>
      <c r="C2209" s="305" t="str">
        <f>IF(ISBLANK($J$2257),"",IF(ISBLANK($L$2257),"",IF(Dez!$E25&gt;=$J$2257,IF(Dez!$E25&lt;=$L$2257,IF(ISBLANK(Dez!G25),"",Dez!G25),""),"")))</f>
        <v/>
      </c>
      <c r="D2209" s="305" t="str">
        <f>IF(ISBLANK($J$2257),"",IF(ISBLANK($L$2257),"",IF(Dez!$E25&gt;=$J$2257,IF(Dez!$E25&lt;=$L$2257,IF(ISBLANK(Dez!I25),"",Dez!I25),""),"")))</f>
        <v/>
      </c>
      <c r="E2209" s="305" t="str">
        <f>IF(ISBLANK($J$2257),"",IF(ISBLANK($L$2257),"",IF(Dez!$E25&gt;=$J$2257,IF(Dez!$E25&lt;=$L$2257,IF(ISBLANK(Dez!R25),"",Dez!R25),""),"")))</f>
        <v/>
      </c>
      <c r="F2209" s="307" t="str">
        <f>IF(ISBLANK($J$2257),"",IF(ISBLANK($L$2257),"",IF(Dez!$E25&gt;=$J$2257,IF(Dez!$E25&lt;=$L$2257,IF(ISBLANK(Dez!S25),"",Dez!S25),""),"")))</f>
        <v/>
      </c>
      <c r="G2209" s="308" t="str">
        <f t="shared" si="140"/>
        <v/>
      </c>
      <c r="H2209" s="309" t="str">
        <f t="shared" si="141"/>
        <v/>
      </c>
      <c r="I2209" s="310" t="str">
        <f>IF(ISBLANK($J$2257),"",IF(ISBLANK($L$2257),"",IF(Dez!$E25&gt;=$J$2257,IF(Dez!$E25&lt;=$L$2257,COUNTIF(Dez!L25:L25,"&gt;=0"),""),"")))</f>
        <v/>
      </c>
      <c r="J2209" s="300"/>
      <c r="K2209" s="300"/>
      <c r="L2209" s="300"/>
      <c r="M2209" s="302"/>
    </row>
    <row r="2210" spans="1:13" ht="9.9499999999999993" hidden="1" customHeight="1" x14ac:dyDescent="0.2">
      <c r="A2210" s="301"/>
      <c r="B2210" s="300"/>
      <c r="C2210" s="305" t="str">
        <f>IF(ISBLANK($J$2257),"",IF(ISBLANK($L$2257),"",IF(Dez!$E26&gt;=$J$2257,IF(Dez!$E26&lt;=$L$2257,IF(ISBLANK(Dez!G26),"",Dez!G26),""),"")))</f>
        <v/>
      </c>
      <c r="D2210" s="305" t="str">
        <f>IF(ISBLANK($J$2257),"",IF(ISBLANK($L$2257),"",IF(Dez!$E26&gt;=$J$2257,IF(Dez!$E26&lt;=$L$2257,IF(ISBLANK(Dez!I26),"",Dez!I26),""),"")))</f>
        <v/>
      </c>
      <c r="E2210" s="305" t="str">
        <f>IF(ISBLANK($J$2257),"",IF(ISBLANK($L$2257),"",IF(Dez!$E26&gt;=$J$2257,IF(Dez!$E26&lt;=$L$2257,IF(ISBLANK(Dez!R26),"",Dez!R26),""),"")))</f>
        <v/>
      </c>
      <c r="F2210" s="307" t="str">
        <f>IF(ISBLANK($J$2257),"",IF(ISBLANK($L$2257),"",IF(Dez!$E26&gt;=$J$2257,IF(Dez!$E26&lt;=$L$2257,IF(ISBLANK(Dez!S26),"",Dez!S26),""),"")))</f>
        <v/>
      </c>
      <c r="G2210" s="308" t="str">
        <f t="shared" si="140"/>
        <v/>
      </c>
      <c r="H2210" s="309" t="str">
        <f t="shared" si="141"/>
        <v/>
      </c>
      <c r="I2210" s="310" t="str">
        <f>IF(ISBLANK($J$2257),"",IF(ISBLANK($L$2257),"",IF(Dez!$E26&gt;=$J$2257,IF(Dez!$E26&lt;=$L$2257,COUNTIF(Dez!L26:L26,"&gt;=0"),""),"")))</f>
        <v/>
      </c>
      <c r="J2210" s="300"/>
      <c r="K2210" s="300"/>
      <c r="L2210" s="300"/>
      <c r="M2210" s="302"/>
    </row>
    <row r="2211" spans="1:13" ht="9.9499999999999993" hidden="1" customHeight="1" x14ac:dyDescent="0.2">
      <c r="A2211" s="301"/>
      <c r="B2211" s="300"/>
      <c r="C2211" s="305" t="str">
        <f>IF(ISBLANK($J$2257),"",IF(ISBLANK($L$2257),"",IF(Dez!$E27&gt;=$J$2257,IF(Dez!$E27&lt;=$L$2257,IF(ISBLANK(Dez!G27),"",Dez!G27),""),"")))</f>
        <v/>
      </c>
      <c r="D2211" s="305" t="str">
        <f>IF(ISBLANK($J$2257),"",IF(ISBLANK($L$2257),"",IF(Dez!$E27&gt;=$J$2257,IF(Dez!$E27&lt;=$L$2257,IF(ISBLANK(Dez!I27),"",Dez!I27),""),"")))</f>
        <v/>
      </c>
      <c r="E2211" s="305" t="str">
        <f>IF(ISBLANK($J$2257),"",IF(ISBLANK($L$2257),"",IF(Dez!$E27&gt;=$J$2257,IF(Dez!$E27&lt;=$L$2257,IF(ISBLANK(Dez!R27),"",Dez!R27),""),"")))</f>
        <v/>
      </c>
      <c r="F2211" s="307" t="str">
        <f>IF(ISBLANK($J$2257),"",IF(ISBLANK($L$2257),"",IF(Dez!$E27&gt;=$J$2257,IF(Dez!$E27&lt;=$L$2257,IF(ISBLANK(Dez!S27),"",Dez!S27),""),"")))</f>
        <v/>
      </c>
      <c r="G2211" s="308" t="str">
        <f t="shared" si="140"/>
        <v/>
      </c>
      <c r="H2211" s="309" t="str">
        <f t="shared" si="141"/>
        <v/>
      </c>
      <c r="I2211" s="310" t="str">
        <f>IF(ISBLANK($J$2257),"",IF(ISBLANK($L$2257),"",IF(Dez!$E27&gt;=$J$2257,IF(Dez!$E27&lt;=$L$2257,COUNTIF(Dez!L27:L27,"&gt;=0"),""),"")))</f>
        <v/>
      </c>
      <c r="J2211" s="300"/>
      <c r="K2211" s="300"/>
      <c r="L2211" s="300"/>
      <c r="M2211" s="302"/>
    </row>
    <row r="2212" spans="1:13" ht="9.9499999999999993" hidden="1" customHeight="1" x14ac:dyDescent="0.2">
      <c r="A2212" s="301"/>
      <c r="B2212" s="300"/>
      <c r="C2212" s="305" t="str">
        <f>IF(ISBLANK($J$2257),"",IF(ISBLANK($L$2257),"",IF(Dez!$E28&gt;=$J$2257,IF(Dez!$E28&lt;=$L$2257,IF(ISBLANK(Dez!G28),"",Dez!G28),""),"")))</f>
        <v/>
      </c>
      <c r="D2212" s="305" t="str">
        <f>IF(ISBLANK($J$2257),"",IF(ISBLANK($L$2257),"",IF(Dez!$E28&gt;=$J$2257,IF(Dez!$E28&lt;=$L$2257,IF(ISBLANK(Dez!I28),"",Dez!I28),""),"")))</f>
        <v/>
      </c>
      <c r="E2212" s="305" t="str">
        <f>IF(ISBLANK($J$2257),"",IF(ISBLANK($L$2257),"",IF(Dez!$E28&gt;=$J$2257,IF(Dez!$E28&lt;=$L$2257,IF(ISBLANK(Dez!R28),"",Dez!R28),""),"")))</f>
        <v/>
      </c>
      <c r="F2212" s="307" t="str">
        <f>IF(ISBLANK($J$2257),"",IF(ISBLANK($L$2257),"",IF(Dez!$E28&gt;=$J$2257,IF(Dez!$E28&lt;=$L$2257,IF(ISBLANK(Dez!S28),"",Dez!S28),""),"")))</f>
        <v/>
      </c>
      <c r="G2212" s="308" t="str">
        <f t="shared" si="140"/>
        <v/>
      </c>
      <c r="H2212" s="309" t="str">
        <f t="shared" si="141"/>
        <v/>
      </c>
      <c r="I2212" s="310" t="str">
        <f>IF(ISBLANK($J$2257),"",IF(ISBLANK($L$2257),"",IF(Dez!$E28&gt;=$J$2257,IF(Dez!$E28&lt;=$L$2257,COUNTIF(Dez!L28:L28,"&gt;=0"),""),"")))</f>
        <v/>
      </c>
      <c r="J2212" s="300"/>
      <c r="K2212" s="300"/>
      <c r="L2212" s="300"/>
      <c r="M2212" s="302"/>
    </row>
    <row r="2213" spans="1:13" ht="9.9499999999999993" hidden="1" customHeight="1" x14ac:dyDescent="0.2">
      <c r="A2213" s="301"/>
      <c r="B2213" s="300"/>
      <c r="C2213" s="305" t="str">
        <f>IF(ISBLANK($J$2257),"",IF(ISBLANK($L$2257),"",IF(Dez!$E29&gt;=$J$2257,IF(Dez!$E29&lt;=$L$2257,IF(ISBLANK(Dez!G29),"",Dez!G29),""),"")))</f>
        <v/>
      </c>
      <c r="D2213" s="305" t="str">
        <f>IF(ISBLANK($J$2257),"",IF(ISBLANK($L$2257),"",IF(Dez!$E29&gt;=$J$2257,IF(Dez!$E29&lt;=$L$2257,IF(ISBLANK(Dez!I29),"",Dez!I29),""),"")))</f>
        <v/>
      </c>
      <c r="E2213" s="305" t="str">
        <f>IF(ISBLANK($J$2257),"",IF(ISBLANK($L$2257),"",IF(Dez!$E29&gt;=$J$2257,IF(Dez!$E29&lt;=$L$2257,IF(ISBLANK(Dez!R29),"",Dez!R29),""),"")))</f>
        <v/>
      </c>
      <c r="F2213" s="307" t="str">
        <f>IF(ISBLANK($J$2257),"",IF(ISBLANK($L$2257),"",IF(Dez!$E29&gt;=$J$2257,IF(Dez!$E29&lt;=$L$2257,IF(ISBLANK(Dez!S29),"",Dez!S29),""),"")))</f>
        <v/>
      </c>
      <c r="G2213" s="308" t="str">
        <f t="shared" si="140"/>
        <v/>
      </c>
      <c r="H2213" s="309" t="str">
        <f t="shared" si="141"/>
        <v/>
      </c>
      <c r="I2213" s="310" t="str">
        <f>IF(ISBLANK($J$2257),"",IF(ISBLANK($L$2257),"",IF(Dez!$E29&gt;=$J$2257,IF(Dez!$E29&lt;=$L$2257,COUNTIF(Dez!L29:L29,"&gt;=0"),""),"")))</f>
        <v/>
      </c>
      <c r="J2213" s="300"/>
      <c r="K2213" s="300"/>
      <c r="L2213" s="300"/>
      <c r="M2213" s="302"/>
    </row>
    <row r="2214" spans="1:13" ht="9.9499999999999993" hidden="1" customHeight="1" x14ac:dyDescent="0.2">
      <c r="A2214" s="301"/>
      <c r="B2214" s="300"/>
      <c r="C2214" s="305" t="str">
        <f>IF(ISBLANK($J$2257),"",IF(ISBLANK($L$2257),"",IF(Dez!$E30&gt;=$J$2257,IF(Dez!$E30&lt;=$L$2257,IF(ISBLANK(Dez!G30),"",Dez!G30),""),"")))</f>
        <v/>
      </c>
      <c r="D2214" s="305" t="str">
        <f>IF(ISBLANK($J$2257),"",IF(ISBLANK($L$2257),"",IF(Dez!$E30&gt;=$J$2257,IF(Dez!$E30&lt;=$L$2257,IF(ISBLANK(Dez!I30),"",Dez!I30),""),"")))</f>
        <v/>
      </c>
      <c r="E2214" s="305" t="str">
        <f>IF(ISBLANK($J$2257),"",IF(ISBLANK($L$2257),"",IF(Dez!$E30&gt;=$J$2257,IF(Dez!$E30&lt;=$L$2257,IF(ISBLANK(Dez!R30),"",Dez!R30),""),"")))</f>
        <v/>
      </c>
      <c r="F2214" s="307" t="str">
        <f>IF(ISBLANK($J$2257),"",IF(ISBLANK($L$2257),"",IF(Dez!$E30&gt;=$J$2257,IF(Dez!$E30&lt;=$L$2257,IF(ISBLANK(Dez!S30),"",Dez!S30),""),"")))</f>
        <v/>
      </c>
      <c r="G2214" s="308" t="str">
        <f t="shared" si="140"/>
        <v/>
      </c>
      <c r="H2214" s="309" t="str">
        <f t="shared" si="141"/>
        <v/>
      </c>
      <c r="I2214" s="310" t="str">
        <f>IF(ISBLANK($J$2257),"",IF(ISBLANK($L$2257),"",IF(Dez!$E30&gt;=$J$2257,IF(Dez!$E30&lt;=$L$2257,COUNTIF(Dez!L30:L30,"&gt;=0"),""),"")))</f>
        <v/>
      </c>
      <c r="J2214" s="300"/>
      <c r="K2214" s="300"/>
      <c r="L2214" s="300"/>
      <c r="M2214" s="302"/>
    </row>
    <row r="2215" spans="1:13" ht="9.9499999999999993" hidden="1" customHeight="1" x14ac:dyDescent="0.2">
      <c r="A2215" s="301"/>
      <c r="B2215" s="300"/>
      <c r="C2215" s="305" t="str">
        <f>IF(ISBLANK($J$2257),"",IF(ISBLANK($L$2257),"",IF(Dez!$E31&gt;=$J$2257,IF(Dez!$E31&lt;=$L$2257,IF(ISBLANK(Dez!G31),"",Dez!G31),""),"")))</f>
        <v/>
      </c>
      <c r="D2215" s="305" t="str">
        <f>IF(ISBLANK($J$2257),"",IF(ISBLANK($L$2257),"",IF(Dez!$E31&gt;=$J$2257,IF(Dez!$E31&lt;=$L$2257,IF(ISBLANK(Dez!I31),"",Dez!I31),""),"")))</f>
        <v/>
      </c>
      <c r="E2215" s="305" t="str">
        <f>IF(ISBLANK($J$2257),"",IF(ISBLANK($L$2257),"",IF(Dez!$E31&gt;=$J$2257,IF(Dez!$E31&lt;=$L$2257,IF(ISBLANK(Dez!R31),"",Dez!R31),""),"")))</f>
        <v/>
      </c>
      <c r="F2215" s="307" t="str">
        <f>IF(ISBLANK($J$2257),"",IF(ISBLANK($L$2257),"",IF(Dez!$E31&gt;=$J$2257,IF(Dez!$E31&lt;=$L$2257,IF(ISBLANK(Dez!S31),"",Dez!S31),""),"")))</f>
        <v/>
      </c>
      <c r="G2215" s="308" t="str">
        <f t="shared" si="140"/>
        <v/>
      </c>
      <c r="H2215" s="309" t="str">
        <f t="shared" si="141"/>
        <v/>
      </c>
      <c r="I2215" s="310" t="str">
        <f>IF(ISBLANK($J$2257),"",IF(ISBLANK($L$2257),"",IF(Dez!$E31&gt;=$J$2257,IF(Dez!$E31&lt;=$L$2257,COUNTIF(Dez!L31:L31,"&gt;=0"),""),"")))</f>
        <v/>
      </c>
      <c r="J2215" s="300"/>
      <c r="K2215" s="300"/>
      <c r="L2215" s="300"/>
      <c r="M2215" s="302"/>
    </row>
    <row r="2216" spans="1:13" ht="9.9499999999999993" hidden="1" customHeight="1" x14ac:dyDescent="0.2">
      <c r="A2216" s="301"/>
      <c r="B2216" s="300"/>
      <c r="C2216" s="305" t="str">
        <f>IF(ISBLANK($J$2257),"",IF(ISBLANK($L$2257),"",IF(Dez!$E32&gt;=$J$2257,IF(Dez!$E32&lt;=$L$2257,IF(ISBLANK(Dez!G32),"",Dez!G32),""),"")))</f>
        <v/>
      </c>
      <c r="D2216" s="305" t="str">
        <f>IF(ISBLANK($J$2257),"",IF(ISBLANK($L$2257),"",IF(Dez!$E32&gt;=$J$2257,IF(Dez!$E32&lt;=$L$2257,IF(ISBLANK(Dez!I32),"",Dez!I32),""),"")))</f>
        <v/>
      </c>
      <c r="E2216" s="305" t="str">
        <f>IF(ISBLANK($J$2257),"",IF(ISBLANK($L$2257),"",IF(Dez!$E32&gt;=$J$2257,IF(Dez!$E32&lt;=$L$2257,IF(ISBLANK(Dez!R32),"",Dez!R32),""),"")))</f>
        <v/>
      </c>
      <c r="F2216" s="307" t="str">
        <f>IF(ISBLANK($J$2257),"",IF(ISBLANK($L$2257),"",IF(Dez!$E32&gt;=$J$2257,IF(Dez!$E32&lt;=$L$2257,IF(ISBLANK(Dez!S32),"",Dez!S32),""),"")))</f>
        <v/>
      </c>
      <c r="G2216" s="308" t="str">
        <f t="shared" si="140"/>
        <v/>
      </c>
      <c r="H2216" s="309" t="str">
        <f t="shared" si="141"/>
        <v/>
      </c>
      <c r="I2216" s="310" t="str">
        <f>IF(ISBLANK($J$2257),"",IF(ISBLANK($L$2257),"",IF(Dez!$E32&gt;=$J$2257,IF(Dez!$E32&lt;=$L$2257,COUNTIF(Dez!L32:L32,"&gt;=0"),""),"")))</f>
        <v/>
      </c>
      <c r="J2216" s="300"/>
      <c r="K2216" s="300"/>
      <c r="L2216" s="300"/>
      <c r="M2216" s="302"/>
    </row>
    <row r="2217" spans="1:13" ht="9.9499999999999993" hidden="1" customHeight="1" x14ac:dyDescent="0.2">
      <c r="A2217" s="301"/>
      <c r="B2217" s="300"/>
      <c r="C2217" s="305" t="str">
        <f>IF(ISBLANK($J$2257),"",IF(ISBLANK($L$2257),"",IF(Dez!$E33&gt;=$J$2257,IF(Dez!$E33&lt;=$L$2257,IF(ISBLANK(Dez!G33),"",Dez!G33),""),"")))</f>
        <v/>
      </c>
      <c r="D2217" s="305" t="str">
        <f>IF(ISBLANK($J$2257),"",IF(ISBLANK($L$2257),"",IF(Dez!$E33&gt;=$J$2257,IF(Dez!$E33&lt;=$L$2257,IF(ISBLANK(Dez!I33),"",Dez!I33),""),"")))</f>
        <v/>
      </c>
      <c r="E2217" s="305" t="str">
        <f>IF(ISBLANK($J$2257),"",IF(ISBLANK($L$2257),"",IF(Dez!$E33&gt;=$J$2257,IF(Dez!$E33&lt;=$L$2257,IF(ISBLANK(Dez!R33),"",Dez!R33),""),"")))</f>
        <v/>
      </c>
      <c r="F2217" s="307" t="str">
        <f>IF(ISBLANK($J$2257),"",IF(ISBLANK($L$2257),"",IF(Dez!$E33&gt;=$J$2257,IF(Dez!$E33&lt;=$L$2257,IF(ISBLANK(Dez!S33),"",Dez!S33),""),"")))</f>
        <v/>
      </c>
      <c r="G2217" s="308" t="str">
        <f t="shared" si="140"/>
        <v/>
      </c>
      <c r="H2217" s="309" t="str">
        <f t="shared" si="141"/>
        <v/>
      </c>
      <c r="I2217" s="310" t="str">
        <f>IF(ISBLANK($J$2257),"",IF(ISBLANK($L$2257),"",IF(Dez!$E33&gt;=$J$2257,IF(Dez!$E33&lt;=$L$2257,COUNTIF(Dez!L33:L33,"&gt;=0"),""),"")))</f>
        <v/>
      </c>
      <c r="J2217" s="300"/>
      <c r="K2217" s="300"/>
      <c r="L2217" s="300"/>
      <c r="M2217" s="302"/>
    </row>
    <row r="2218" spans="1:13" ht="9.9499999999999993" hidden="1" customHeight="1" x14ac:dyDescent="0.2">
      <c r="A2218" s="301"/>
      <c r="B2218" s="300"/>
      <c r="C2218" s="305" t="str">
        <f>IF(ISBLANK($J$2257),"",IF(ISBLANK($L$2257),"",IF(Dez!$E34&gt;=$J$2257,IF(Dez!$E34&lt;=$L$2257,IF(ISBLANK(Dez!G34),"",Dez!G34),""),"")))</f>
        <v/>
      </c>
      <c r="D2218" s="305" t="str">
        <f>IF(ISBLANK($J$2257),"",IF(ISBLANK($L$2257),"",IF(Dez!$E34&gt;=$J$2257,IF(Dez!$E34&lt;=$L$2257,IF(ISBLANK(Dez!I34),"",Dez!I34),""),"")))</f>
        <v/>
      </c>
      <c r="E2218" s="305" t="str">
        <f>IF(ISBLANK($J$2257),"",IF(ISBLANK($L$2257),"",IF(Dez!$E34&gt;=$J$2257,IF(Dez!$E34&lt;=$L$2257,IF(ISBLANK(Dez!R34),"",Dez!R34),""),"")))</f>
        <v/>
      </c>
      <c r="F2218" s="307" t="str">
        <f>IF(ISBLANK($J$2257),"",IF(ISBLANK($L$2257),"",IF(Dez!$E34&gt;=$J$2257,IF(Dez!$E34&lt;=$L$2257,IF(ISBLANK(Dez!S34),"",Dez!S34),""),"")))</f>
        <v/>
      </c>
      <c r="G2218" s="308" t="str">
        <f t="shared" si="140"/>
        <v/>
      </c>
      <c r="H2218" s="309" t="str">
        <f t="shared" si="141"/>
        <v/>
      </c>
      <c r="I2218" s="310" t="str">
        <f>IF(ISBLANK($J$2257),"",IF(ISBLANK($L$2257),"",IF(Dez!$E34&gt;=$J$2257,IF(Dez!$E34&lt;=$L$2257,COUNTIF(Dez!L34:L34,"&gt;=0"),""),"")))</f>
        <v/>
      </c>
      <c r="J2218" s="300"/>
      <c r="K2218" s="300"/>
      <c r="L2218" s="300"/>
      <c r="M2218" s="302"/>
    </row>
    <row r="2219" spans="1:13" ht="9.9499999999999993" hidden="1" customHeight="1" x14ac:dyDescent="0.2">
      <c r="A2219" s="301"/>
      <c r="B2219" s="300"/>
      <c r="C2219" s="305" t="str">
        <f>IF(ISBLANK($J$2257),"",IF(ISBLANK($L$2257),"",IF(Dez!$E35&gt;=$J$2257,IF(Dez!$E35&lt;=$L$2257,IF(ISBLANK(Dez!G35),"",Dez!G35),""),"")))</f>
        <v/>
      </c>
      <c r="D2219" s="305" t="str">
        <f>IF(ISBLANK($J$2257),"",IF(ISBLANK($L$2257),"",IF(Dez!$E35&gt;=$J$2257,IF(Dez!$E35&lt;=$L$2257,IF(ISBLANK(Dez!I35),"",Dez!I35),""),"")))</f>
        <v/>
      </c>
      <c r="E2219" s="305" t="str">
        <f>IF(ISBLANK($J$2257),"",IF(ISBLANK($L$2257),"",IF(Dez!$E35&gt;=$J$2257,IF(Dez!$E35&lt;=$L$2257,IF(ISBLANK(Dez!R35),"",Dez!R35),""),"")))</f>
        <v/>
      </c>
      <c r="F2219" s="307" t="str">
        <f>IF(ISBLANK($J$2257),"",IF(ISBLANK($L$2257),"",IF(Dez!$E35&gt;=$J$2257,IF(Dez!$E35&lt;=$L$2257,IF(ISBLANK(Dez!S35),"",Dez!S35),""),"")))</f>
        <v/>
      </c>
      <c r="G2219" s="308" t="str">
        <f t="shared" si="140"/>
        <v/>
      </c>
      <c r="H2219" s="309" t="str">
        <f t="shared" si="141"/>
        <v/>
      </c>
      <c r="I2219" s="310" t="str">
        <f>IF(ISBLANK($J$2257),"",IF(ISBLANK($L$2257),"",IF(Dez!$E35&gt;=$J$2257,IF(Dez!$E35&lt;=$L$2257,COUNTIF(Dez!L35:L35,"&gt;=0"),""),"")))</f>
        <v/>
      </c>
      <c r="J2219" s="300"/>
      <c r="K2219" s="300"/>
      <c r="L2219" s="300"/>
      <c r="M2219" s="302"/>
    </row>
    <row r="2220" spans="1:13" ht="9.9499999999999993" hidden="1" customHeight="1" x14ac:dyDescent="0.2">
      <c r="A2220" s="301"/>
      <c r="B2220" s="300"/>
      <c r="C2220" s="305" t="str">
        <f>IF(ISBLANK($J$2257),"",IF(ISBLANK($L$2257),"",IF(Dez!$E36&gt;=$J$2257,IF(Dez!$E36&lt;=$L$2257,IF(ISBLANK(Dez!G36),"",Dez!G36),""),"")))</f>
        <v/>
      </c>
      <c r="D2220" s="305" t="str">
        <f>IF(ISBLANK($J$2257),"",IF(ISBLANK($L$2257),"",IF(Dez!$E36&gt;=$J$2257,IF(Dez!$E36&lt;=$L$2257,IF(ISBLANK(Dez!I36),"",Dez!I36),""),"")))</f>
        <v/>
      </c>
      <c r="E2220" s="305" t="str">
        <f>IF(ISBLANK($J$2257),"",IF(ISBLANK($L$2257),"",IF(Dez!$E36&gt;=$J$2257,IF(Dez!$E36&lt;=$L$2257,IF(ISBLANK(Dez!R36),"",Dez!R36),""),"")))</f>
        <v/>
      </c>
      <c r="F2220" s="307" t="str">
        <f>IF(ISBLANK($J$2257),"",IF(ISBLANK($L$2257),"",IF(Dez!$E36&gt;=$J$2257,IF(Dez!$E36&lt;=$L$2257,IF(ISBLANK(Dez!S36),"",Dez!S36),""),"")))</f>
        <v/>
      </c>
      <c r="G2220" s="308" t="str">
        <f t="shared" si="140"/>
        <v/>
      </c>
      <c r="H2220" s="309" t="str">
        <f t="shared" si="141"/>
        <v/>
      </c>
      <c r="I2220" s="310" t="str">
        <f>IF(ISBLANK($J$2257),"",IF(ISBLANK($L$2257),"",IF(Dez!$E36&gt;=$J$2257,IF(Dez!$E36&lt;=$L$2257,COUNTIF(Dez!L36:L36,"&gt;=0"),""),"")))</f>
        <v/>
      </c>
      <c r="J2220" s="300"/>
      <c r="K2220" s="300"/>
      <c r="L2220" s="300"/>
      <c r="M2220" s="302"/>
    </row>
    <row r="2221" spans="1:13" ht="9.9499999999999993" hidden="1" customHeight="1" x14ac:dyDescent="0.2">
      <c r="A2221" s="301"/>
      <c r="B2221" s="300"/>
      <c r="C2221" s="305" t="str">
        <f>IF(ISBLANK($J$2257),"",IF(ISBLANK($L$2257),"",IF(Dez!$E37&gt;=$J$2257,IF(Dez!$E37&lt;=$L$2257,IF(ISBLANK(Dez!G37),"",Dez!G37),""),"")))</f>
        <v/>
      </c>
      <c r="D2221" s="305" t="str">
        <f>IF(ISBLANK($J$2257),"",IF(ISBLANK($L$2257),"",IF(Dez!$E37&gt;=$J$2257,IF(Dez!$E37&lt;=$L$2257,IF(ISBLANK(Dez!I37),"",Dez!I37),""),"")))</f>
        <v/>
      </c>
      <c r="E2221" s="305" t="str">
        <f>IF(ISBLANK($J$2257),"",IF(ISBLANK($L$2257),"",IF(Dez!$E37&gt;=$J$2257,IF(Dez!$E37&lt;=$L$2257,IF(ISBLANK(Dez!R37),"",Dez!R37),""),"")))</f>
        <v/>
      </c>
      <c r="F2221" s="307" t="str">
        <f>IF(ISBLANK($J$2257),"",IF(ISBLANK($L$2257),"",IF(Dez!$E37&gt;=$J$2257,IF(Dez!$E37&lt;=$L$2257,IF(ISBLANK(Dez!S37),"",Dez!S37),""),"")))</f>
        <v/>
      </c>
      <c r="G2221" s="308" t="str">
        <f t="shared" si="140"/>
        <v/>
      </c>
      <c r="H2221" s="309" t="str">
        <f t="shared" si="141"/>
        <v/>
      </c>
      <c r="I2221" s="310" t="str">
        <f>IF(ISBLANK($J$2257),"",IF(ISBLANK($L$2257),"",IF(Dez!$E37&gt;=$J$2257,IF(Dez!$E37&lt;=$L$2257,COUNTIF(Dez!L37:L37,"&gt;=0"),""),"")))</f>
        <v/>
      </c>
      <c r="J2221" s="300"/>
      <c r="K2221" s="300"/>
      <c r="L2221" s="300"/>
      <c r="M2221" s="302"/>
    </row>
    <row r="2222" spans="1:13" ht="9.9499999999999993" hidden="1" customHeight="1" x14ac:dyDescent="0.2">
      <c r="A2222" s="301"/>
      <c r="B2222" s="300"/>
      <c r="C2222" s="305" t="str">
        <f>IF(ISBLANK($J$2257),"",IF(ISBLANK($L$2257),"",IF(Dez!$E38&gt;=$J$2257,IF(Dez!$E38&lt;=$L$2257,IF(ISBLANK(Dez!G38),"",Dez!G38),""),"")))</f>
        <v/>
      </c>
      <c r="D2222" s="305" t="str">
        <f>IF(ISBLANK($J$2257),"",IF(ISBLANK($L$2257),"",IF(Dez!$E38&gt;=$J$2257,IF(Dez!$E38&lt;=$L$2257,IF(ISBLANK(Dez!I38),"",Dez!I38),""),"")))</f>
        <v/>
      </c>
      <c r="E2222" s="305" t="str">
        <f>IF(ISBLANK($J$2257),"",IF(ISBLANK($L$2257),"",IF(Dez!$E38&gt;=$J$2257,IF(Dez!$E38&lt;=$L$2257,IF(ISBLANK(Dez!R38),"",Dez!R38),""),"")))</f>
        <v/>
      </c>
      <c r="F2222" s="307" t="str">
        <f>IF(ISBLANK($J$2257),"",IF(ISBLANK($L$2257),"",IF(Dez!$E38&gt;=$J$2257,IF(Dez!$E38&lt;=$L$2257,IF(ISBLANK(Dez!S38),"",Dez!S38),""),"")))</f>
        <v/>
      </c>
      <c r="G2222" s="308" t="str">
        <f t="shared" si="140"/>
        <v/>
      </c>
      <c r="H2222" s="309" t="str">
        <f t="shared" si="141"/>
        <v/>
      </c>
      <c r="I2222" s="310" t="str">
        <f>IF(ISBLANK($J$2257),"",IF(ISBLANK($L$2257),"",IF(Dez!$E38&gt;=$J$2257,IF(Dez!$E38&lt;=$L$2257,COUNTIF(Dez!L38:L38,"&gt;=0"),""),"")))</f>
        <v/>
      </c>
      <c r="J2222" s="300"/>
      <c r="K2222" s="300"/>
      <c r="L2222" s="300"/>
      <c r="M2222" s="302"/>
    </row>
    <row r="2223" spans="1:13" ht="9.9499999999999993" hidden="1" customHeight="1" x14ac:dyDescent="0.2">
      <c r="A2223" s="301"/>
      <c r="B2223" s="300"/>
      <c r="C2223" s="305" t="str">
        <f>IF(ISBLANK($J$2257),"",IF(ISBLANK($L$2257),"",IF(Dez!$E39&gt;=$J$2257,IF(Dez!$E39&lt;=$L$2257,IF(ISBLANK(Dez!G39),"",Dez!G39),""),"")))</f>
        <v/>
      </c>
      <c r="D2223" s="305" t="str">
        <f>IF(ISBLANK($J$2257),"",IF(ISBLANK($L$2257),"",IF(Dez!$E39&gt;=$J$2257,IF(Dez!$E39&lt;=$L$2257,IF(ISBLANK(Dez!I39),"",Dez!I39),""),"")))</f>
        <v/>
      </c>
      <c r="E2223" s="305" t="str">
        <f>IF(ISBLANK($J$2257),"",IF(ISBLANK($L$2257),"",IF(Dez!$E39&gt;=$J$2257,IF(Dez!$E39&lt;=$L$2257,IF(ISBLANK(Dez!R39),"",Dez!R39),""),"")))</f>
        <v/>
      </c>
      <c r="F2223" s="307" t="str">
        <f>IF(ISBLANK($J$2257),"",IF(ISBLANK($L$2257),"",IF(Dez!$E39&gt;=$J$2257,IF(Dez!$E39&lt;=$L$2257,IF(ISBLANK(Dez!S39),"",Dez!S39),""),"")))</f>
        <v/>
      </c>
      <c r="G2223" s="308" t="str">
        <f t="shared" si="140"/>
        <v/>
      </c>
      <c r="H2223" s="309" t="str">
        <f t="shared" si="141"/>
        <v/>
      </c>
      <c r="I2223" s="310" t="str">
        <f>IF(ISBLANK($J$2257),"",IF(ISBLANK($L$2257),"",IF(Dez!$E39&gt;=$J$2257,IF(Dez!$E39&lt;=$L$2257,COUNTIF(Dez!L39:L39,"&gt;=0"),""),"")))</f>
        <v/>
      </c>
      <c r="J2223" s="300"/>
      <c r="K2223" s="300"/>
      <c r="L2223" s="300"/>
      <c r="M2223" s="302"/>
    </row>
    <row r="2224" spans="1:13" ht="9.9499999999999993" hidden="1" customHeight="1" x14ac:dyDescent="0.2">
      <c r="A2224" s="301"/>
      <c r="B2224" s="300" t="s">
        <v>352</v>
      </c>
      <c r="C2224" s="305" t="str">
        <f>IF(ISBLANK($J$2257),"",IF(ISBLANK($L$2257),"",IF(Dez!$E43&gt;=$J$2257,IF(Dez!$E43&lt;=$L$2257,IF(ISBLANK(Dez!G43),"",Dez!G43),""),"")))</f>
        <v/>
      </c>
      <c r="D2224" s="305"/>
      <c r="E2224" s="305" t="str">
        <f>IF(ISBLANK($J$2257),"",IF(ISBLANK($L$2257),"",IF(Dez!$E43&gt;=$J$2257,IF(Dez!$E43&lt;=$L$2257,IF(ISBLANK(Dez!R43),"",Dez!R43),""),"")))</f>
        <v/>
      </c>
      <c r="F2224" s="307" t="str">
        <f>IF(ISBLANK($J$2257),"",IF(ISBLANK($L$2257),"",IF(Dez!$E43&gt;=$J$2257,IF(Dez!$E43&lt;=$L$2257,IF(ISBLANK(Dez!S43),"",Dez!S43),""),"")))</f>
        <v/>
      </c>
      <c r="G2224" s="308" t="str">
        <f>IF(ISNUMBER(F2224),IF(F2224=0,"",IF(E2224=0,"",F2224/E2224)),"")</f>
        <v/>
      </c>
      <c r="H2224" s="309" t="str">
        <f>IF(ISNUMBER(G2224),IF(G2224=0,"",IF(F2224=0,"",E2224/F2224/24)),"")</f>
        <v/>
      </c>
      <c r="I2224" s="310" t="str">
        <f>IF(ISBLANK($J$2257),"",IF(ISBLANK($L$2257),"",IF(Dez!$E43&gt;=$J$2257,IF(Dez!$E43&lt;=$L$2257,COUNTIF(Dez!L43:L43,"&gt;=0"),""),"")))</f>
        <v/>
      </c>
      <c r="J2224" s="300"/>
      <c r="K2224" s="300"/>
      <c r="L2224" s="300"/>
      <c r="M2224" s="302"/>
    </row>
    <row r="2225" spans="1:13" ht="9.9499999999999993" hidden="1" customHeight="1" x14ac:dyDescent="0.2">
      <c r="A2225" s="301"/>
      <c r="B2225" s="300"/>
      <c r="C2225" s="305" t="str">
        <f>IF(ISBLANK($J$2257),"",IF(ISBLANK($L$2257),"",IF(Dez!$E44&gt;=$J$2257,IF(Dez!$E44&lt;=$L$2257,IF(ISBLANK(Dez!G44),"",Dez!G44),""),"")))</f>
        <v/>
      </c>
      <c r="D2225" s="305"/>
      <c r="E2225" s="305" t="str">
        <f>IF(ISBLANK($J$2257),"",IF(ISBLANK($L$2257),"",IF(Dez!$E44&gt;=$J$2257,IF(Dez!$E44&lt;=$L$2257,IF(ISBLANK(Dez!R44),"",Dez!R44),""),"")))</f>
        <v/>
      </c>
      <c r="F2225" s="307" t="str">
        <f>IF(ISBLANK($J$2257),"",IF(ISBLANK($L$2257),"",IF(Dez!$E44&gt;=$J$2257,IF(Dez!$E44&lt;=$L$2257,IF(ISBLANK(Dez!S44),"",Dez!S44),""),"")))</f>
        <v/>
      </c>
      <c r="G2225" s="308" t="str">
        <f t="shared" ref="G2225:G2254" si="142">IF(ISNUMBER(F2225),IF(F2225=0,"",IF(E2225=0,"",F2225/E2225)),"")</f>
        <v/>
      </c>
      <c r="H2225" s="309" t="str">
        <f t="shared" ref="H2225:H2254" si="143">IF(ISNUMBER(G2225),IF(G2225=0,"",IF(F2225=0,"",E2225/F2225/24)),"")</f>
        <v/>
      </c>
      <c r="I2225" s="310" t="str">
        <f>IF(ISBLANK($J$2257),"",IF(ISBLANK($L$2257),"",IF(Dez!$E44&gt;=$J$2257,IF(Dez!$E44&lt;=$L$2257,COUNTIF(Dez!L44:L44,"&gt;=0"),""),"")))</f>
        <v/>
      </c>
      <c r="J2225" s="300"/>
      <c r="K2225" s="300"/>
      <c r="L2225" s="300"/>
      <c r="M2225" s="302"/>
    </row>
    <row r="2226" spans="1:13" ht="9.9499999999999993" hidden="1" customHeight="1" x14ac:dyDescent="0.2">
      <c r="A2226" s="301"/>
      <c r="B2226" s="300"/>
      <c r="C2226" s="305" t="str">
        <f>IF(ISBLANK($J$2257),"",IF(ISBLANK($L$2257),"",IF(Dez!$E45&gt;=$J$2257,IF(Dez!$E45&lt;=$L$2257,IF(ISBLANK(Dez!G45),"",Dez!G45),""),"")))</f>
        <v/>
      </c>
      <c r="D2226" s="305"/>
      <c r="E2226" s="305" t="str">
        <f>IF(ISBLANK($J$2257),"",IF(ISBLANK($L$2257),"",IF(Dez!$E45&gt;=$J$2257,IF(Dez!$E45&lt;=$L$2257,IF(ISBLANK(Dez!R45),"",Dez!R45),""),"")))</f>
        <v/>
      </c>
      <c r="F2226" s="307" t="str">
        <f>IF(ISBLANK($J$2257),"",IF(ISBLANK($L$2257),"",IF(Dez!$E45&gt;=$J$2257,IF(Dez!$E45&lt;=$L$2257,IF(ISBLANK(Dez!S45),"",Dez!S45),""),"")))</f>
        <v/>
      </c>
      <c r="G2226" s="308" t="str">
        <f t="shared" si="142"/>
        <v/>
      </c>
      <c r="H2226" s="309" t="str">
        <f t="shared" si="143"/>
        <v/>
      </c>
      <c r="I2226" s="310" t="str">
        <f>IF(ISBLANK($J$2257),"",IF(ISBLANK($L$2257),"",IF(Dez!$E45&gt;=$J$2257,IF(Dez!$E45&lt;=$L$2257,COUNTIF(Dez!L45:L45,"&gt;=0"),""),"")))</f>
        <v/>
      </c>
      <c r="J2226" s="300"/>
      <c r="K2226" s="300"/>
      <c r="L2226" s="300"/>
      <c r="M2226" s="302"/>
    </row>
    <row r="2227" spans="1:13" ht="9.9499999999999993" hidden="1" customHeight="1" x14ac:dyDescent="0.2">
      <c r="A2227" s="301"/>
      <c r="B2227" s="300"/>
      <c r="C2227" s="305" t="str">
        <f>IF(ISBLANK($J$2257),"",IF(ISBLANK($L$2257),"",IF(Dez!$E46&gt;=$J$2257,IF(Dez!$E46&lt;=$L$2257,IF(ISBLANK(Dez!G46),"",Dez!G46),""),"")))</f>
        <v/>
      </c>
      <c r="D2227" s="305"/>
      <c r="E2227" s="305" t="str">
        <f>IF(ISBLANK($J$2257),"",IF(ISBLANK($L$2257),"",IF(Dez!$E46&gt;=$J$2257,IF(Dez!$E46&lt;=$L$2257,IF(ISBLANK(Dez!R46),"",Dez!R46),""),"")))</f>
        <v/>
      </c>
      <c r="F2227" s="307" t="str">
        <f>IF(ISBLANK($J$2257),"",IF(ISBLANK($L$2257),"",IF(Dez!$E46&gt;=$J$2257,IF(Dez!$E46&lt;=$L$2257,IF(ISBLANK(Dez!S46),"",Dez!S46),""),"")))</f>
        <v/>
      </c>
      <c r="G2227" s="308" t="str">
        <f t="shared" si="142"/>
        <v/>
      </c>
      <c r="H2227" s="309" t="str">
        <f t="shared" si="143"/>
        <v/>
      </c>
      <c r="I2227" s="310" t="str">
        <f>IF(ISBLANK($J$2257),"",IF(ISBLANK($L$2257),"",IF(Dez!$E46&gt;=$J$2257,IF(Dez!$E46&lt;=$L$2257,COUNTIF(Dez!L46:L46,"&gt;=0"),""),"")))</f>
        <v/>
      </c>
      <c r="J2227" s="300"/>
      <c r="K2227" s="300"/>
      <c r="L2227" s="300"/>
      <c r="M2227" s="302"/>
    </row>
    <row r="2228" spans="1:13" ht="9.9499999999999993" hidden="1" customHeight="1" x14ac:dyDescent="0.2">
      <c r="A2228" s="301"/>
      <c r="B2228" s="300"/>
      <c r="C2228" s="305" t="str">
        <f>IF(ISBLANK($J$2257),"",IF(ISBLANK($L$2257),"",IF(Dez!$E47&gt;=$J$2257,IF(Dez!$E47&lt;=$L$2257,IF(ISBLANK(Dez!G47),"",Dez!G47),""),"")))</f>
        <v/>
      </c>
      <c r="D2228" s="305"/>
      <c r="E2228" s="305" t="str">
        <f>IF(ISBLANK($J$2257),"",IF(ISBLANK($L$2257),"",IF(Dez!$E47&gt;=$J$2257,IF(Dez!$E47&lt;=$L$2257,IF(ISBLANK(Dez!R47),"",Dez!R47),""),"")))</f>
        <v/>
      </c>
      <c r="F2228" s="307" t="str">
        <f>IF(ISBLANK($J$2257),"",IF(ISBLANK($L$2257),"",IF(Dez!$E47&gt;=$J$2257,IF(Dez!$E47&lt;=$L$2257,IF(ISBLANK(Dez!S47),"",Dez!S47),""),"")))</f>
        <v/>
      </c>
      <c r="G2228" s="308" t="str">
        <f t="shared" si="142"/>
        <v/>
      </c>
      <c r="H2228" s="309" t="str">
        <f t="shared" si="143"/>
        <v/>
      </c>
      <c r="I2228" s="310" t="str">
        <f>IF(ISBLANK($J$2257),"",IF(ISBLANK($L$2257),"",IF(Dez!$E47&gt;=$J$2257,IF(Dez!$E47&lt;=$L$2257,COUNTIF(Dez!L47:L47,"&gt;=0"),""),"")))</f>
        <v/>
      </c>
      <c r="J2228" s="300"/>
      <c r="K2228" s="300"/>
      <c r="L2228" s="300"/>
      <c r="M2228" s="302"/>
    </row>
    <row r="2229" spans="1:13" ht="9.9499999999999993" hidden="1" customHeight="1" x14ac:dyDescent="0.2">
      <c r="A2229" s="301"/>
      <c r="B2229" s="300"/>
      <c r="C2229" s="305" t="str">
        <f>IF(ISBLANK($J$2257),"",IF(ISBLANK($L$2257),"",IF(Dez!$E48&gt;=$J$2257,IF(Dez!$E48&lt;=$L$2257,IF(ISBLANK(Dez!G48),"",Dez!G48),""),"")))</f>
        <v/>
      </c>
      <c r="D2229" s="305"/>
      <c r="E2229" s="305" t="str">
        <f>IF(ISBLANK($J$2257),"",IF(ISBLANK($L$2257),"",IF(Dez!$E48&gt;=$J$2257,IF(Dez!$E48&lt;=$L$2257,IF(ISBLANK(Dez!R48),"",Dez!R48),""),"")))</f>
        <v/>
      </c>
      <c r="F2229" s="307" t="str">
        <f>IF(ISBLANK($J$2257),"",IF(ISBLANK($L$2257),"",IF(Dez!$E48&gt;=$J$2257,IF(Dez!$E48&lt;=$L$2257,IF(ISBLANK(Dez!S48),"",Dez!S48),""),"")))</f>
        <v/>
      </c>
      <c r="G2229" s="308" t="str">
        <f t="shared" si="142"/>
        <v/>
      </c>
      <c r="H2229" s="309" t="str">
        <f t="shared" si="143"/>
        <v/>
      </c>
      <c r="I2229" s="310" t="str">
        <f>IF(ISBLANK($J$2257),"",IF(ISBLANK($L$2257),"",IF(Dez!$E48&gt;=$J$2257,IF(Dez!$E48&lt;=$L$2257,COUNTIF(Dez!L48:L48,"&gt;=0"),""),"")))</f>
        <v/>
      </c>
      <c r="J2229" s="300"/>
      <c r="K2229" s="300"/>
      <c r="L2229" s="300"/>
      <c r="M2229" s="302"/>
    </row>
    <row r="2230" spans="1:13" ht="9.9499999999999993" hidden="1" customHeight="1" x14ac:dyDescent="0.2">
      <c r="A2230" s="301"/>
      <c r="B2230" s="300"/>
      <c r="C2230" s="305" t="str">
        <f>IF(ISBLANK($J$2257),"",IF(ISBLANK($L$2257),"",IF(Dez!$E49&gt;=$J$2257,IF(Dez!$E49&lt;=$L$2257,IF(ISBLANK(Dez!G49),"",Dez!G49),""),"")))</f>
        <v/>
      </c>
      <c r="D2230" s="305"/>
      <c r="E2230" s="305" t="str">
        <f>IF(ISBLANK($J$2257),"",IF(ISBLANK($L$2257),"",IF(Dez!$E49&gt;=$J$2257,IF(Dez!$E49&lt;=$L$2257,IF(ISBLANK(Dez!R49),"",Dez!R49),""),"")))</f>
        <v/>
      </c>
      <c r="F2230" s="307" t="str">
        <f>IF(ISBLANK($J$2257),"",IF(ISBLANK($L$2257),"",IF(Dez!$E49&gt;=$J$2257,IF(Dez!$E49&lt;=$L$2257,IF(ISBLANK(Dez!S49),"",Dez!S49),""),"")))</f>
        <v/>
      </c>
      <c r="G2230" s="308" t="str">
        <f t="shared" si="142"/>
        <v/>
      </c>
      <c r="H2230" s="309" t="str">
        <f t="shared" si="143"/>
        <v/>
      </c>
      <c r="I2230" s="310" t="str">
        <f>IF(ISBLANK($J$2257),"",IF(ISBLANK($L$2257),"",IF(Dez!$E49&gt;=$J$2257,IF(Dez!$E49&lt;=$L$2257,COUNTIF(Dez!L49:L49,"&gt;=0"),""),"")))</f>
        <v/>
      </c>
      <c r="J2230" s="300"/>
      <c r="K2230" s="300"/>
      <c r="L2230" s="300"/>
      <c r="M2230" s="302"/>
    </row>
    <row r="2231" spans="1:13" ht="9.9499999999999993" hidden="1" customHeight="1" x14ac:dyDescent="0.2">
      <c r="A2231" s="301"/>
      <c r="B2231" s="300"/>
      <c r="C2231" s="305" t="str">
        <f>IF(ISBLANK($J$2257),"",IF(ISBLANK($L$2257),"",IF(Dez!$E50&gt;=$J$2257,IF(Dez!$E50&lt;=$L$2257,IF(ISBLANK(Dez!G50),"",Dez!G50),""),"")))</f>
        <v/>
      </c>
      <c r="D2231" s="305"/>
      <c r="E2231" s="305" t="str">
        <f>IF(ISBLANK($J$2257),"",IF(ISBLANK($L$2257),"",IF(Dez!$E50&gt;=$J$2257,IF(Dez!$E50&lt;=$L$2257,IF(ISBLANK(Dez!R50),"",Dez!R50),""),"")))</f>
        <v/>
      </c>
      <c r="F2231" s="307" t="str">
        <f>IF(ISBLANK($J$2257),"",IF(ISBLANK($L$2257),"",IF(Dez!$E50&gt;=$J$2257,IF(Dez!$E50&lt;=$L$2257,IF(ISBLANK(Dez!S50),"",Dez!S50),""),"")))</f>
        <v/>
      </c>
      <c r="G2231" s="308" t="str">
        <f t="shared" si="142"/>
        <v/>
      </c>
      <c r="H2231" s="309" t="str">
        <f t="shared" si="143"/>
        <v/>
      </c>
      <c r="I2231" s="310" t="str">
        <f>IF(ISBLANK($J$2257),"",IF(ISBLANK($L$2257),"",IF(Dez!$E50&gt;=$J$2257,IF(Dez!$E50&lt;=$L$2257,COUNTIF(Dez!L50:L50,"&gt;=0"),""),"")))</f>
        <v/>
      </c>
      <c r="J2231" s="300"/>
      <c r="K2231" s="300"/>
      <c r="L2231" s="300"/>
      <c r="M2231" s="302"/>
    </row>
    <row r="2232" spans="1:13" ht="9.9499999999999993" hidden="1" customHeight="1" x14ac:dyDescent="0.2">
      <c r="A2232" s="301"/>
      <c r="B2232" s="300"/>
      <c r="C2232" s="305" t="str">
        <f>IF(ISBLANK($J$2257),"",IF(ISBLANK($L$2257),"",IF(Dez!$E51&gt;=$J$2257,IF(Dez!$E51&lt;=$L$2257,IF(ISBLANK(Dez!G51),"",Dez!G51),""),"")))</f>
        <v/>
      </c>
      <c r="D2232" s="305"/>
      <c r="E2232" s="305" t="str">
        <f>IF(ISBLANK($J$2257),"",IF(ISBLANK($L$2257),"",IF(Dez!$E51&gt;=$J$2257,IF(Dez!$E51&lt;=$L$2257,IF(ISBLANK(Dez!R51),"",Dez!R51),""),"")))</f>
        <v/>
      </c>
      <c r="F2232" s="307" t="str">
        <f>IF(ISBLANK($J$2257),"",IF(ISBLANK($L$2257),"",IF(Dez!$E51&gt;=$J$2257,IF(Dez!$E51&lt;=$L$2257,IF(ISBLANK(Dez!S51),"",Dez!S51),""),"")))</f>
        <v/>
      </c>
      <c r="G2232" s="308" t="str">
        <f t="shared" si="142"/>
        <v/>
      </c>
      <c r="H2232" s="309" t="str">
        <f t="shared" si="143"/>
        <v/>
      </c>
      <c r="I2232" s="310" t="str">
        <f>IF(ISBLANK($J$2257),"",IF(ISBLANK($L$2257),"",IF(Dez!$E51&gt;=$J$2257,IF(Dez!$E51&lt;=$L$2257,COUNTIF(Dez!L51:L51,"&gt;=0"),""),"")))</f>
        <v/>
      </c>
      <c r="J2232" s="300"/>
      <c r="K2232" s="300"/>
      <c r="L2232" s="300"/>
      <c r="M2232" s="302"/>
    </row>
    <row r="2233" spans="1:13" ht="9.9499999999999993" hidden="1" customHeight="1" x14ac:dyDescent="0.2">
      <c r="A2233" s="301"/>
      <c r="B2233" s="300"/>
      <c r="C2233" s="305" t="str">
        <f>IF(ISBLANK($J$2257),"",IF(ISBLANK($L$2257),"",IF(Dez!$E52&gt;=$J$2257,IF(Dez!$E52&lt;=$L$2257,IF(ISBLANK(Dez!G52),"",Dez!G52),""),"")))</f>
        <v/>
      </c>
      <c r="D2233" s="305"/>
      <c r="E2233" s="305" t="str">
        <f>IF(ISBLANK($J$2257),"",IF(ISBLANK($L$2257),"",IF(Dez!$E52&gt;=$J$2257,IF(Dez!$E52&lt;=$L$2257,IF(ISBLANK(Dez!R52),"",Dez!R52),""),"")))</f>
        <v/>
      </c>
      <c r="F2233" s="307" t="str">
        <f>IF(ISBLANK($J$2257),"",IF(ISBLANK($L$2257),"",IF(Dez!$E52&gt;=$J$2257,IF(Dez!$E52&lt;=$L$2257,IF(ISBLANK(Dez!S52),"",Dez!S52),""),"")))</f>
        <v/>
      </c>
      <c r="G2233" s="308" t="str">
        <f t="shared" si="142"/>
        <v/>
      </c>
      <c r="H2233" s="309" t="str">
        <f t="shared" si="143"/>
        <v/>
      </c>
      <c r="I2233" s="310" t="str">
        <f>IF(ISBLANK($J$2257),"",IF(ISBLANK($L$2257),"",IF(Dez!$E52&gt;=$J$2257,IF(Dez!$E52&lt;=$L$2257,COUNTIF(Dez!L52:L52,"&gt;=0"),""),"")))</f>
        <v/>
      </c>
      <c r="J2233" s="300"/>
      <c r="K2233" s="300"/>
      <c r="L2233" s="300"/>
      <c r="M2233" s="302"/>
    </row>
    <row r="2234" spans="1:13" ht="9.9499999999999993" hidden="1" customHeight="1" x14ac:dyDescent="0.2">
      <c r="A2234" s="301"/>
      <c r="B2234" s="300"/>
      <c r="C2234" s="305" t="str">
        <f>IF(ISBLANK($J$2257),"",IF(ISBLANK($L$2257),"",IF(Dez!$E53&gt;=$J$2257,IF(Dez!$E53&lt;=$L$2257,IF(ISBLANK(Dez!G53),"",Dez!G53),""),"")))</f>
        <v/>
      </c>
      <c r="D2234" s="305"/>
      <c r="E2234" s="305" t="str">
        <f>IF(ISBLANK($J$2257),"",IF(ISBLANK($L$2257),"",IF(Dez!$E53&gt;=$J$2257,IF(Dez!$E53&lt;=$L$2257,IF(ISBLANK(Dez!R53),"",Dez!R53),""),"")))</f>
        <v/>
      </c>
      <c r="F2234" s="307" t="str">
        <f>IF(ISBLANK($J$2257),"",IF(ISBLANK($L$2257),"",IF(Dez!$E53&gt;=$J$2257,IF(Dez!$E53&lt;=$L$2257,IF(ISBLANK(Dez!S53),"",Dez!S53),""),"")))</f>
        <v/>
      </c>
      <c r="G2234" s="308" t="str">
        <f t="shared" si="142"/>
        <v/>
      </c>
      <c r="H2234" s="309" t="str">
        <f t="shared" si="143"/>
        <v/>
      </c>
      <c r="I2234" s="310" t="str">
        <f>IF(ISBLANK($J$2257),"",IF(ISBLANK($L$2257),"",IF(Dez!$E53&gt;=$J$2257,IF(Dez!$E53&lt;=$L$2257,COUNTIF(Dez!L53:L53,"&gt;=0"),""),"")))</f>
        <v/>
      </c>
      <c r="J2234" s="300"/>
      <c r="K2234" s="300"/>
      <c r="L2234" s="300"/>
      <c r="M2234" s="302"/>
    </row>
    <row r="2235" spans="1:13" ht="9.9499999999999993" hidden="1" customHeight="1" x14ac:dyDescent="0.2">
      <c r="A2235" s="301"/>
      <c r="B2235" s="300"/>
      <c r="C2235" s="305" t="str">
        <f>IF(ISBLANK($J$2257),"",IF(ISBLANK($L$2257),"",IF(Dez!$E54&gt;=$J$2257,IF(Dez!$E54&lt;=$L$2257,IF(ISBLANK(Dez!G54),"",Dez!G54),""),"")))</f>
        <v/>
      </c>
      <c r="D2235" s="305"/>
      <c r="E2235" s="305" t="str">
        <f>IF(ISBLANK($J$2257),"",IF(ISBLANK($L$2257),"",IF(Dez!$E54&gt;=$J$2257,IF(Dez!$E54&lt;=$L$2257,IF(ISBLANK(Dez!R54),"",Dez!R54),""),"")))</f>
        <v/>
      </c>
      <c r="F2235" s="307" t="str">
        <f>IF(ISBLANK($J$2257),"",IF(ISBLANK($L$2257),"",IF(Dez!$E54&gt;=$J$2257,IF(Dez!$E54&lt;=$L$2257,IF(ISBLANK(Dez!S54),"",Dez!S54),""),"")))</f>
        <v/>
      </c>
      <c r="G2235" s="308" t="str">
        <f t="shared" si="142"/>
        <v/>
      </c>
      <c r="H2235" s="309" t="str">
        <f t="shared" si="143"/>
        <v/>
      </c>
      <c r="I2235" s="310" t="str">
        <f>IF(ISBLANK($J$2257),"",IF(ISBLANK($L$2257),"",IF(Dez!$E54&gt;=$J$2257,IF(Dez!$E54&lt;=$L$2257,COUNTIF(Dez!L54:L54,"&gt;=0"),""),"")))</f>
        <v/>
      </c>
      <c r="J2235" s="300"/>
      <c r="K2235" s="300"/>
      <c r="L2235" s="300"/>
      <c r="M2235" s="302"/>
    </row>
    <row r="2236" spans="1:13" ht="9.9499999999999993" hidden="1" customHeight="1" x14ac:dyDescent="0.2">
      <c r="A2236" s="301"/>
      <c r="B2236" s="300"/>
      <c r="C2236" s="305" t="str">
        <f>IF(ISBLANK($J$2257),"",IF(ISBLANK($L$2257),"",IF(Dez!$E55&gt;=$J$2257,IF(Dez!$E55&lt;=$L$2257,IF(ISBLANK(Dez!G55),"",Dez!G55),""),"")))</f>
        <v/>
      </c>
      <c r="D2236" s="305"/>
      <c r="E2236" s="305" t="str">
        <f>IF(ISBLANK($J$2257),"",IF(ISBLANK($L$2257),"",IF(Dez!$E55&gt;=$J$2257,IF(Dez!$E55&lt;=$L$2257,IF(ISBLANK(Dez!R55),"",Dez!R55),""),"")))</f>
        <v/>
      </c>
      <c r="F2236" s="307" t="str">
        <f>IF(ISBLANK($J$2257),"",IF(ISBLANK($L$2257),"",IF(Dez!$E55&gt;=$J$2257,IF(Dez!$E55&lt;=$L$2257,IF(ISBLANK(Dez!S55),"",Dez!S55),""),"")))</f>
        <v/>
      </c>
      <c r="G2236" s="308" t="str">
        <f t="shared" si="142"/>
        <v/>
      </c>
      <c r="H2236" s="309" t="str">
        <f t="shared" si="143"/>
        <v/>
      </c>
      <c r="I2236" s="310" t="str">
        <f>IF(ISBLANK($J$2257),"",IF(ISBLANK($L$2257),"",IF(Dez!$E55&gt;=$J$2257,IF(Dez!$E55&lt;=$L$2257,COUNTIF(Dez!L55:L55,"&gt;=0"),""),"")))</f>
        <v/>
      </c>
      <c r="J2236" s="300"/>
      <c r="K2236" s="300"/>
      <c r="L2236" s="300"/>
      <c r="M2236" s="302"/>
    </row>
    <row r="2237" spans="1:13" ht="9.9499999999999993" hidden="1" customHeight="1" x14ac:dyDescent="0.2">
      <c r="A2237" s="301"/>
      <c r="B2237" s="300"/>
      <c r="C2237" s="305" t="str">
        <f>IF(ISBLANK($J$2257),"",IF(ISBLANK($L$2257),"",IF(Dez!$E56&gt;=$J$2257,IF(Dez!$E56&lt;=$L$2257,IF(ISBLANK(Dez!G56),"",Dez!G56),""),"")))</f>
        <v/>
      </c>
      <c r="D2237" s="305"/>
      <c r="E2237" s="305" t="str">
        <f>IF(ISBLANK($J$2257),"",IF(ISBLANK($L$2257),"",IF(Dez!$E56&gt;=$J$2257,IF(Dez!$E56&lt;=$L$2257,IF(ISBLANK(Dez!R56),"",Dez!R56),""),"")))</f>
        <v/>
      </c>
      <c r="F2237" s="307" t="str">
        <f>IF(ISBLANK($J$2257),"",IF(ISBLANK($L$2257),"",IF(Dez!$E56&gt;=$J$2257,IF(Dez!$E56&lt;=$L$2257,IF(ISBLANK(Dez!S56),"",Dez!S56),""),"")))</f>
        <v/>
      </c>
      <c r="G2237" s="308" t="str">
        <f t="shared" si="142"/>
        <v/>
      </c>
      <c r="H2237" s="309" t="str">
        <f t="shared" si="143"/>
        <v/>
      </c>
      <c r="I2237" s="310" t="str">
        <f>IF(ISBLANK($J$2257),"",IF(ISBLANK($L$2257),"",IF(Dez!$E56&gt;=$J$2257,IF(Dez!$E56&lt;=$L$2257,COUNTIF(Dez!L56:L56,"&gt;=0"),""),"")))</f>
        <v/>
      </c>
      <c r="J2237" s="300"/>
      <c r="K2237" s="300"/>
      <c r="L2237" s="300"/>
      <c r="M2237" s="302"/>
    </row>
    <row r="2238" spans="1:13" ht="9.9499999999999993" hidden="1" customHeight="1" x14ac:dyDescent="0.2">
      <c r="A2238" s="301"/>
      <c r="B2238" s="300"/>
      <c r="C2238" s="305" t="str">
        <f>IF(ISBLANK($J$2257),"",IF(ISBLANK($L$2257),"",IF(Dez!$E57&gt;=$J$2257,IF(Dez!$E57&lt;=$L$2257,IF(ISBLANK(Dez!G57),"",Dez!G57),""),"")))</f>
        <v/>
      </c>
      <c r="D2238" s="305"/>
      <c r="E2238" s="305" t="str">
        <f>IF(ISBLANK($J$2257),"",IF(ISBLANK($L$2257),"",IF(Dez!$E57&gt;=$J$2257,IF(Dez!$E57&lt;=$L$2257,IF(ISBLANK(Dez!R57),"",Dez!R57),""),"")))</f>
        <v/>
      </c>
      <c r="F2238" s="307" t="str">
        <f>IF(ISBLANK($J$2257),"",IF(ISBLANK($L$2257),"",IF(Dez!$E57&gt;=$J$2257,IF(Dez!$E57&lt;=$L$2257,IF(ISBLANK(Dez!S57),"",Dez!S57),""),"")))</f>
        <v/>
      </c>
      <c r="G2238" s="308" t="str">
        <f t="shared" si="142"/>
        <v/>
      </c>
      <c r="H2238" s="309" t="str">
        <f t="shared" si="143"/>
        <v/>
      </c>
      <c r="I2238" s="310" t="str">
        <f>IF(ISBLANK($J$2257),"",IF(ISBLANK($L$2257),"",IF(Dez!$E57&gt;=$J$2257,IF(Dez!$E57&lt;=$L$2257,COUNTIF(Dez!L57:L57,"&gt;=0"),""),"")))</f>
        <v/>
      </c>
      <c r="J2238" s="300"/>
      <c r="K2238" s="300"/>
      <c r="L2238" s="300"/>
      <c r="M2238" s="302"/>
    </row>
    <row r="2239" spans="1:13" ht="9.9499999999999993" hidden="1" customHeight="1" x14ac:dyDescent="0.2">
      <c r="A2239" s="301"/>
      <c r="B2239" s="300"/>
      <c r="C2239" s="305" t="str">
        <f>IF(ISBLANK($J$2257),"",IF(ISBLANK($L$2257),"",IF(Dez!$E58&gt;=$J$2257,IF(Dez!$E58&lt;=$L$2257,IF(ISBLANK(Dez!G58),"",Dez!G58),""),"")))</f>
        <v/>
      </c>
      <c r="D2239" s="305"/>
      <c r="E2239" s="305" t="str">
        <f>IF(ISBLANK($J$2257),"",IF(ISBLANK($L$2257),"",IF(Dez!$E58&gt;=$J$2257,IF(Dez!$E58&lt;=$L$2257,IF(ISBLANK(Dez!R58),"",Dez!R58),""),"")))</f>
        <v/>
      </c>
      <c r="F2239" s="307" t="str">
        <f>IF(ISBLANK($J$2257),"",IF(ISBLANK($L$2257),"",IF(Dez!$E58&gt;=$J$2257,IF(Dez!$E58&lt;=$L$2257,IF(ISBLANK(Dez!S58),"",Dez!S58),""),"")))</f>
        <v/>
      </c>
      <c r="G2239" s="308" t="str">
        <f t="shared" si="142"/>
        <v/>
      </c>
      <c r="H2239" s="309" t="str">
        <f t="shared" si="143"/>
        <v/>
      </c>
      <c r="I2239" s="310" t="str">
        <f>IF(ISBLANK($J$2257),"",IF(ISBLANK($L$2257),"",IF(Dez!$E58&gt;=$J$2257,IF(Dez!$E58&lt;=$L$2257,COUNTIF(Dez!L58:L58,"&gt;=0"),""),"")))</f>
        <v/>
      </c>
      <c r="J2239" s="300"/>
      <c r="K2239" s="300"/>
      <c r="L2239" s="300"/>
      <c r="M2239" s="302"/>
    </row>
    <row r="2240" spans="1:13" ht="9.9499999999999993" hidden="1" customHeight="1" x14ac:dyDescent="0.2">
      <c r="A2240" s="301"/>
      <c r="B2240" s="300"/>
      <c r="C2240" s="305" t="str">
        <f>IF(ISBLANK($J$2257),"",IF(ISBLANK($L$2257),"",IF(Dez!$E59&gt;=$J$2257,IF(Dez!$E59&lt;=$L$2257,IF(ISBLANK(Dez!G59),"",Dez!G59),""),"")))</f>
        <v/>
      </c>
      <c r="D2240" s="305"/>
      <c r="E2240" s="305" t="str">
        <f>IF(ISBLANK($J$2257),"",IF(ISBLANK($L$2257),"",IF(Dez!$E59&gt;=$J$2257,IF(Dez!$E59&lt;=$L$2257,IF(ISBLANK(Dez!R59),"",Dez!R59),""),"")))</f>
        <v/>
      </c>
      <c r="F2240" s="307" t="str">
        <f>IF(ISBLANK($J$2257),"",IF(ISBLANK($L$2257),"",IF(Dez!$E59&gt;=$J$2257,IF(Dez!$E59&lt;=$L$2257,IF(ISBLANK(Dez!S59),"",Dez!S59),""),"")))</f>
        <v/>
      </c>
      <c r="G2240" s="308" t="str">
        <f t="shared" si="142"/>
        <v/>
      </c>
      <c r="H2240" s="309" t="str">
        <f t="shared" si="143"/>
        <v/>
      </c>
      <c r="I2240" s="310" t="str">
        <f>IF(ISBLANK($J$2257),"",IF(ISBLANK($L$2257),"",IF(Dez!$E59&gt;=$J$2257,IF(Dez!$E59&lt;=$L$2257,COUNTIF(Dez!L59:L59,"&gt;=0"),""),"")))</f>
        <v/>
      </c>
      <c r="J2240" s="300"/>
      <c r="K2240" s="300"/>
      <c r="L2240" s="300"/>
      <c r="M2240" s="302"/>
    </row>
    <row r="2241" spans="1:13" ht="9.9499999999999993" hidden="1" customHeight="1" x14ac:dyDescent="0.2">
      <c r="A2241" s="301"/>
      <c r="B2241" s="300"/>
      <c r="C2241" s="305" t="str">
        <f>IF(ISBLANK($J$2257),"",IF(ISBLANK($L$2257),"",IF(Dez!$E60&gt;=$J$2257,IF(Dez!$E60&lt;=$L$2257,IF(ISBLANK(Dez!G60),"",Dez!G60),""),"")))</f>
        <v/>
      </c>
      <c r="D2241" s="305"/>
      <c r="E2241" s="305" t="str">
        <f>IF(ISBLANK($J$2257),"",IF(ISBLANK($L$2257),"",IF(Dez!$E60&gt;=$J$2257,IF(Dez!$E60&lt;=$L$2257,IF(ISBLANK(Dez!R60),"",Dez!R60),""),"")))</f>
        <v/>
      </c>
      <c r="F2241" s="307" t="str">
        <f>IF(ISBLANK($J$2257),"",IF(ISBLANK($L$2257),"",IF(Dez!$E60&gt;=$J$2257,IF(Dez!$E60&lt;=$L$2257,IF(ISBLANK(Dez!S60),"",Dez!S60),""),"")))</f>
        <v/>
      </c>
      <c r="G2241" s="308" t="str">
        <f t="shared" si="142"/>
        <v/>
      </c>
      <c r="H2241" s="309" t="str">
        <f t="shared" si="143"/>
        <v/>
      </c>
      <c r="I2241" s="310" t="str">
        <f>IF(ISBLANK($J$2257),"",IF(ISBLANK($L$2257),"",IF(Dez!$E60&gt;=$J$2257,IF(Dez!$E60&lt;=$L$2257,COUNTIF(Dez!L60:L60,"&gt;=0"),""),"")))</f>
        <v/>
      </c>
      <c r="J2241" s="300"/>
      <c r="K2241" s="300"/>
      <c r="L2241" s="300"/>
      <c r="M2241" s="302"/>
    </row>
    <row r="2242" spans="1:13" ht="9.9499999999999993" hidden="1" customHeight="1" x14ac:dyDescent="0.2">
      <c r="A2242" s="301"/>
      <c r="B2242" s="300"/>
      <c r="C2242" s="305" t="str">
        <f>IF(ISBLANK($J$2257),"",IF(ISBLANK($L$2257),"",IF(Dez!$E61&gt;=$J$2257,IF(Dez!$E61&lt;=$L$2257,IF(ISBLANK(Dez!G61),"",Dez!G61),""),"")))</f>
        <v/>
      </c>
      <c r="D2242" s="305"/>
      <c r="E2242" s="305" t="str">
        <f>IF(ISBLANK($J$2257),"",IF(ISBLANK($L$2257),"",IF(Dez!$E61&gt;=$J$2257,IF(Dez!$E61&lt;=$L$2257,IF(ISBLANK(Dez!R61),"",Dez!R61),""),"")))</f>
        <v/>
      </c>
      <c r="F2242" s="307" t="str">
        <f>IF(ISBLANK($J$2257),"",IF(ISBLANK($L$2257),"",IF(Dez!$E61&gt;=$J$2257,IF(Dez!$E61&lt;=$L$2257,IF(ISBLANK(Dez!S61),"",Dez!S61),""),"")))</f>
        <v/>
      </c>
      <c r="G2242" s="308" t="str">
        <f t="shared" si="142"/>
        <v/>
      </c>
      <c r="H2242" s="309" t="str">
        <f t="shared" si="143"/>
        <v/>
      </c>
      <c r="I2242" s="310" t="str">
        <f>IF(ISBLANK($J$2257),"",IF(ISBLANK($L$2257),"",IF(Dez!$E61&gt;=$J$2257,IF(Dez!$E61&lt;=$L$2257,COUNTIF(Dez!L61:L61,"&gt;=0"),""),"")))</f>
        <v/>
      </c>
      <c r="J2242" s="300"/>
      <c r="K2242" s="300"/>
      <c r="L2242" s="300"/>
      <c r="M2242" s="302"/>
    </row>
    <row r="2243" spans="1:13" ht="9.9499999999999993" hidden="1" customHeight="1" x14ac:dyDescent="0.2">
      <c r="A2243" s="301"/>
      <c r="B2243" s="300"/>
      <c r="C2243" s="305" t="str">
        <f>IF(ISBLANK($J$2257),"",IF(ISBLANK($L$2257),"",IF(Dez!$E62&gt;=$J$2257,IF(Dez!$E62&lt;=$L$2257,IF(ISBLANK(Dez!G62),"",Dez!G62),""),"")))</f>
        <v/>
      </c>
      <c r="D2243" s="305"/>
      <c r="E2243" s="305" t="str">
        <f>IF(ISBLANK($J$2257),"",IF(ISBLANK($L$2257),"",IF(Dez!$E62&gt;=$J$2257,IF(Dez!$E62&lt;=$L$2257,IF(ISBLANK(Dez!R62),"",Dez!R62),""),"")))</f>
        <v/>
      </c>
      <c r="F2243" s="307" t="str">
        <f>IF(ISBLANK($J$2257),"",IF(ISBLANK($L$2257),"",IF(Dez!$E62&gt;=$J$2257,IF(Dez!$E62&lt;=$L$2257,IF(ISBLANK(Dez!S62),"",Dez!S62),""),"")))</f>
        <v/>
      </c>
      <c r="G2243" s="308" t="str">
        <f t="shared" si="142"/>
        <v/>
      </c>
      <c r="H2243" s="309" t="str">
        <f t="shared" si="143"/>
        <v/>
      </c>
      <c r="I2243" s="310" t="str">
        <f>IF(ISBLANK($J$2257),"",IF(ISBLANK($L$2257),"",IF(Dez!$E62&gt;=$J$2257,IF(Dez!$E62&lt;=$L$2257,COUNTIF(Dez!L62:L62,"&gt;=0"),""),"")))</f>
        <v/>
      </c>
      <c r="J2243" s="300"/>
      <c r="K2243" s="300"/>
      <c r="L2243" s="300"/>
      <c r="M2243" s="302"/>
    </row>
    <row r="2244" spans="1:13" ht="9.9499999999999993" hidden="1" customHeight="1" x14ac:dyDescent="0.2">
      <c r="A2244" s="301"/>
      <c r="B2244" s="300"/>
      <c r="C2244" s="305" t="str">
        <f>IF(ISBLANK($J$2257),"",IF(ISBLANK($L$2257),"",IF(Dez!$E63&gt;=$J$2257,IF(Dez!$E63&lt;=$L$2257,IF(ISBLANK(Dez!G63),"",Dez!G63),""),"")))</f>
        <v/>
      </c>
      <c r="D2244" s="305"/>
      <c r="E2244" s="305" t="str">
        <f>IF(ISBLANK($J$2257),"",IF(ISBLANK($L$2257),"",IF(Dez!$E63&gt;=$J$2257,IF(Dez!$E63&lt;=$L$2257,IF(ISBLANK(Dez!R63),"",Dez!R63),""),"")))</f>
        <v/>
      </c>
      <c r="F2244" s="307" t="str">
        <f>IF(ISBLANK($J$2257),"",IF(ISBLANK($L$2257),"",IF(Dez!$E63&gt;=$J$2257,IF(Dez!$E63&lt;=$L$2257,IF(ISBLANK(Dez!S63),"",Dez!S63),""),"")))</f>
        <v/>
      </c>
      <c r="G2244" s="308" t="str">
        <f t="shared" si="142"/>
        <v/>
      </c>
      <c r="H2244" s="309" t="str">
        <f t="shared" si="143"/>
        <v/>
      </c>
      <c r="I2244" s="310" t="str">
        <f>IF(ISBLANK($J$2257),"",IF(ISBLANK($L$2257),"",IF(Dez!$E63&gt;=$J$2257,IF(Dez!$E63&lt;=$L$2257,COUNTIF(Dez!L63:L63,"&gt;=0"),""),"")))</f>
        <v/>
      </c>
      <c r="J2244" s="300"/>
      <c r="K2244" s="300"/>
      <c r="L2244" s="300"/>
      <c r="M2244" s="302"/>
    </row>
    <row r="2245" spans="1:13" ht="9.9499999999999993" hidden="1" customHeight="1" x14ac:dyDescent="0.2">
      <c r="A2245" s="301"/>
      <c r="B2245" s="300"/>
      <c r="C2245" s="305" t="str">
        <f>IF(ISBLANK($J$2257),"",IF(ISBLANK($L$2257),"",IF(Dez!$E64&gt;=$J$2257,IF(Dez!$E64&lt;=$L$2257,IF(ISBLANK(Dez!G64),"",Dez!G64),""),"")))</f>
        <v/>
      </c>
      <c r="D2245" s="305"/>
      <c r="E2245" s="305" t="str">
        <f>IF(ISBLANK($J$2257),"",IF(ISBLANK($L$2257),"",IF(Dez!$E64&gt;=$J$2257,IF(Dez!$E64&lt;=$L$2257,IF(ISBLANK(Dez!R64),"",Dez!R64),""),"")))</f>
        <v/>
      </c>
      <c r="F2245" s="307" t="str">
        <f>IF(ISBLANK($J$2257),"",IF(ISBLANK($L$2257),"",IF(Dez!$E64&gt;=$J$2257,IF(Dez!$E64&lt;=$L$2257,IF(ISBLANK(Dez!S64),"",Dez!S64),""),"")))</f>
        <v/>
      </c>
      <c r="G2245" s="308" t="str">
        <f t="shared" si="142"/>
        <v/>
      </c>
      <c r="H2245" s="309" t="str">
        <f t="shared" si="143"/>
        <v/>
      </c>
      <c r="I2245" s="310" t="str">
        <f>IF(ISBLANK($J$2257),"",IF(ISBLANK($L$2257),"",IF(Dez!$E64&gt;=$J$2257,IF(Dez!$E64&lt;=$L$2257,COUNTIF(Dez!L64:L64,"&gt;=0"),""),"")))</f>
        <v/>
      </c>
      <c r="J2245" s="300"/>
      <c r="K2245" s="300"/>
      <c r="L2245" s="300"/>
      <c r="M2245" s="302"/>
    </row>
    <row r="2246" spans="1:13" ht="9.9499999999999993" hidden="1" customHeight="1" x14ac:dyDescent="0.2">
      <c r="A2246" s="301"/>
      <c r="B2246" s="300"/>
      <c r="C2246" s="305" t="str">
        <f>IF(ISBLANK($J$2257),"",IF(ISBLANK($L$2257),"",IF(Dez!$E65&gt;=$J$2257,IF(Dez!$E65&lt;=$L$2257,IF(ISBLANK(Dez!G65),"",Dez!G65),""),"")))</f>
        <v/>
      </c>
      <c r="D2246" s="305"/>
      <c r="E2246" s="305" t="str">
        <f>IF(ISBLANK($J$2257),"",IF(ISBLANK($L$2257),"",IF(Dez!$E65&gt;=$J$2257,IF(Dez!$E65&lt;=$L$2257,IF(ISBLANK(Dez!R65),"",Dez!R65),""),"")))</f>
        <v/>
      </c>
      <c r="F2246" s="307" t="str">
        <f>IF(ISBLANK($J$2257),"",IF(ISBLANK($L$2257),"",IF(Dez!$E65&gt;=$J$2257,IF(Dez!$E65&lt;=$L$2257,IF(ISBLANK(Dez!S65),"",Dez!S65),""),"")))</f>
        <v/>
      </c>
      <c r="G2246" s="308" t="str">
        <f t="shared" si="142"/>
        <v/>
      </c>
      <c r="H2246" s="309" t="str">
        <f t="shared" si="143"/>
        <v/>
      </c>
      <c r="I2246" s="310" t="str">
        <f>IF(ISBLANK($J$2257),"",IF(ISBLANK($L$2257),"",IF(Dez!$E65&gt;=$J$2257,IF(Dez!$E65&lt;=$L$2257,COUNTIF(Dez!L65:L65,"&gt;=0"),""),"")))</f>
        <v/>
      </c>
      <c r="J2246" s="300"/>
      <c r="K2246" s="300"/>
      <c r="L2246" s="300"/>
      <c r="M2246" s="302"/>
    </row>
    <row r="2247" spans="1:13" ht="9.9499999999999993" hidden="1" customHeight="1" x14ac:dyDescent="0.2">
      <c r="A2247" s="301"/>
      <c r="B2247" s="300"/>
      <c r="C2247" s="305" t="str">
        <f>IF(ISBLANK($J$2257),"",IF(ISBLANK($L$2257),"",IF(Dez!$E66&gt;=$J$2257,IF(Dez!$E66&lt;=$L$2257,IF(ISBLANK(Dez!G66),"",Dez!G66),""),"")))</f>
        <v/>
      </c>
      <c r="D2247" s="305"/>
      <c r="E2247" s="305" t="str">
        <f>IF(ISBLANK($J$2257),"",IF(ISBLANK($L$2257),"",IF(Dez!$E66&gt;=$J$2257,IF(Dez!$E66&lt;=$L$2257,IF(ISBLANK(Dez!R66),"",Dez!R66),""),"")))</f>
        <v/>
      </c>
      <c r="F2247" s="307" t="str">
        <f>IF(ISBLANK($J$2257),"",IF(ISBLANK($L$2257),"",IF(Dez!$E66&gt;=$J$2257,IF(Dez!$E66&lt;=$L$2257,IF(ISBLANK(Dez!S66),"",Dez!S66),""),"")))</f>
        <v/>
      </c>
      <c r="G2247" s="308" t="str">
        <f t="shared" si="142"/>
        <v/>
      </c>
      <c r="H2247" s="309" t="str">
        <f t="shared" si="143"/>
        <v/>
      </c>
      <c r="I2247" s="310" t="str">
        <f>IF(ISBLANK($J$2257),"",IF(ISBLANK($L$2257),"",IF(Dez!$E66&gt;=$J$2257,IF(Dez!$E66&lt;=$L$2257,COUNTIF(Dez!L66:L66,"&gt;=0"),""),"")))</f>
        <v/>
      </c>
      <c r="J2247" s="300"/>
      <c r="K2247" s="300"/>
      <c r="L2247" s="300"/>
      <c r="M2247" s="302"/>
    </row>
    <row r="2248" spans="1:13" ht="9.9499999999999993" hidden="1" customHeight="1" x14ac:dyDescent="0.2">
      <c r="A2248" s="301"/>
      <c r="B2248" s="300"/>
      <c r="C2248" s="305" t="str">
        <f>IF(ISBLANK($J$2257),"",IF(ISBLANK($L$2257),"",IF(Dez!$E67&gt;=$J$2257,IF(Dez!$E67&lt;=$L$2257,IF(ISBLANK(Dez!G67),"",Dez!G67),""),"")))</f>
        <v/>
      </c>
      <c r="D2248" s="305"/>
      <c r="E2248" s="305" t="str">
        <f>IF(ISBLANK($J$2257),"",IF(ISBLANK($L$2257),"",IF(Dez!$E67&gt;=$J$2257,IF(Dez!$E67&lt;=$L$2257,IF(ISBLANK(Dez!R67),"",Dez!R67),""),"")))</f>
        <v/>
      </c>
      <c r="F2248" s="307" t="str">
        <f>IF(ISBLANK($J$2257),"",IF(ISBLANK($L$2257),"",IF(Dez!$E67&gt;=$J$2257,IF(Dez!$E67&lt;=$L$2257,IF(ISBLANK(Dez!S67),"",Dez!S67),""),"")))</f>
        <v/>
      </c>
      <c r="G2248" s="308" t="str">
        <f t="shared" si="142"/>
        <v/>
      </c>
      <c r="H2248" s="309" t="str">
        <f t="shared" si="143"/>
        <v/>
      </c>
      <c r="I2248" s="310" t="str">
        <f>IF(ISBLANK($J$2257),"",IF(ISBLANK($L$2257),"",IF(Dez!$E67&gt;=$J$2257,IF(Dez!$E67&lt;=$L$2257,COUNTIF(Dez!L67:L67,"&gt;=0"),""),"")))</f>
        <v/>
      </c>
      <c r="J2248" s="300"/>
      <c r="K2248" s="300"/>
      <c r="L2248" s="300"/>
      <c r="M2248" s="302"/>
    </row>
    <row r="2249" spans="1:13" ht="9.9499999999999993" hidden="1" customHeight="1" x14ac:dyDescent="0.2">
      <c r="A2249" s="301"/>
      <c r="B2249" s="300"/>
      <c r="C2249" s="305" t="str">
        <f>IF(ISBLANK($J$2257),"",IF(ISBLANK($L$2257),"",IF(Dez!$E68&gt;=$J$2257,IF(Dez!$E68&lt;=$L$2257,IF(ISBLANK(Dez!G68),"",Dez!G68),""),"")))</f>
        <v/>
      </c>
      <c r="D2249" s="305"/>
      <c r="E2249" s="305" t="str">
        <f>IF(ISBLANK($J$2257),"",IF(ISBLANK($L$2257),"",IF(Dez!$E68&gt;=$J$2257,IF(Dez!$E68&lt;=$L$2257,IF(ISBLANK(Dez!R68),"",Dez!R68),""),"")))</f>
        <v/>
      </c>
      <c r="F2249" s="307" t="str">
        <f>IF(ISBLANK($J$2257),"",IF(ISBLANK($L$2257),"",IF(Dez!$E68&gt;=$J$2257,IF(Dez!$E68&lt;=$L$2257,IF(ISBLANK(Dez!S68),"",Dez!S68),""),"")))</f>
        <v/>
      </c>
      <c r="G2249" s="308" t="str">
        <f t="shared" si="142"/>
        <v/>
      </c>
      <c r="H2249" s="309" t="str">
        <f t="shared" si="143"/>
        <v/>
      </c>
      <c r="I2249" s="310" t="str">
        <f>IF(ISBLANK($J$2257),"",IF(ISBLANK($L$2257),"",IF(Dez!$E68&gt;=$J$2257,IF(Dez!$E68&lt;=$L$2257,COUNTIF(Dez!L68:L68,"&gt;=0"),""),"")))</f>
        <v/>
      </c>
      <c r="J2249" s="300"/>
      <c r="K2249" s="300"/>
      <c r="L2249" s="300"/>
      <c r="M2249" s="302"/>
    </row>
    <row r="2250" spans="1:13" ht="9.9499999999999993" hidden="1" customHeight="1" x14ac:dyDescent="0.2">
      <c r="A2250" s="301"/>
      <c r="B2250" s="300"/>
      <c r="C2250" s="305" t="str">
        <f>IF(ISBLANK($J$2257),"",IF(ISBLANK($L$2257),"",IF(Dez!$E69&gt;=$J$2257,IF(Dez!$E69&lt;=$L$2257,IF(ISBLANK(Dez!G69),"",Dez!G69),""),"")))</f>
        <v/>
      </c>
      <c r="D2250" s="305"/>
      <c r="E2250" s="305" t="str">
        <f>IF(ISBLANK($J$2257),"",IF(ISBLANK($L$2257),"",IF(Dez!$E69&gt;=$J$2257,IF(Dez!$E69&lt;=$L$2257,IF(ISBLANK(Dez!R69),"",Dez!R69),""),"")))</f>
        <v/>
      </c>
      <c r="F2250" s="307" t="str">
        <f>IF(ISBLANK($J$2257),"",IF(ISBLANK($L$2257),"",IF(Dez!$E69&gt;=$J$2257,IF(Dez!$E69&lt;=$L$2257,IF(ISBLANK(Dez!S69),"",Dez!S69),""),"")))</f>
        <v/>
      </c>
      <c r="G2250" s="308" t="str">
        <f t="shared" si="142"/>
        <v/>
      </c>
      <c r="H2250" s="309" t="str">
        <f t="shared" si="143"/>
        <v/>
      </c>
      <c r="I2250" s="310" t="str">
        <f>IF(ISBLANK($J$2257),"",IF(ISBLANK($L$2257),"",IF(Dez!$E69&gt;=$J$2257,IF(Dez!$E69&lt;=$L$2257,COUNTIF(Dez!L69:L69,"&gt;=0"),""),"")))</f>
        <v/>
      </c>
      <c r="J2250" s="300"/>
      <c r="K2250" s="300"/>
      <c r="L2250" s="300"/>
      <c r="M2250" s="302"/>
    </row>
    <row r="2251" spans="1:13" ht="9.9499999999999993" hidden="1" customHeight="1" x14ac:dyDescent="0.2">
      <c r="A2251" s="301"/>
      <c r="B2251" s="300"/>
      <c r="C2251" s="305" t="str">
        <f>IF(ISBLANK($J$2257),"",IF(ISBLANK($L$2257),"",IF(Dez!$E70&gt;=$J$2257,IF(Dez!$E70&lt;=$L$2257,IF(ISBLANK(Dez!G70),"",Dez!G70),""),"")))</f>
        <v/>
      </c>
      <c r="D2251" s="305"/>
      <c r="E2251" s="305" t="str">
        <f>IF(ISBLANK($J$2257),"",IF(ISBLANK($L$2257),"",IF(Dez!$E70&gt;=$J$2257,IF(Dez!$E70&lt;=$L$2257,IF(ISBLANK(Dez!R70),"",Dez!R70),""),"")))</f>
        <v/>
      </c>
      <c r="F2251" s="307" t="str">
        <f>IF(ISBLANK($J$2257),"",IF(ISBLANK($L$2257),"",IF(Dez!$E70&gt;=$J$2257,IF(Dez!$E70&lt;=$L$2257,IF(ISBLANK(Dez!S70),"",Dez!S70),""),"")))</f>
        <v/>
      </c>
      <c r="G2251" s="308" t="str">
        <f t="shared" si="142"/>
        <v/>
      </c>
      <c r="H2251" s="309" t="str">
        <f t="shared" si="143"/>
        <v/>
      </c>
      <c r="I2251" s="310" t="str">
        <f>IF(ISBLANK($J$2257),"",IF(ISBLANK($L$2257),"",IF(Dez!$E70&gt;=$J$2257,IF(Dez!$E70&lt;=$L$2257,COUNTIF(Dez!L70:L70,"&gt;=0"),""),"")))</f>
        <v/>
      </c>
      <c r="J2251" s="300"/>
      <c r="K2251" s="300"/>
      <c r="L2251" s="300"/>
      <c r="M2251" s="302"/>
    </row>
    <row r="2252" spans="1:13" ht="9.9499999999999993" hidden="1" customHeight="1" x14ac:dyDescent="0.2">
      <c r="A2252" s="301"/>
      <c r="B2252" s="300"/>
      <c r="C2252" s="305" t="str">
        <f>IF(ISBLANK($J$2257),"",IF(ISBLANK($L$2257),"",IF(Dez!$E71&gt;=$J$2257,IF(Dez!$E71&lt;=$L$2257,IF(ISBLANK(Dez!G71),"",Dez!G71),""),"")))</f>
        <v/>
      </c>
      <c r="D2252" s="305"/>
      <c r="E2252" s="305" t="str">
        <f>IF(ISBLANK($J$2257),"",IF(ISBLANK($L$2257),"",IF(Dez!$E71&gt;=$J$2257,IF(Dez!$E71&lt;=$L$2257,IF(ISBLANK(Dez!R71),"",Dez!R71),""),"")))</f>
        <v/>
      </c>
      <c r="F2252" s="307" t="str">
        <f>IF(ISBLANK($J$2257),"",IF(ISBLANK($L$2257),"",IF(Dez!$E71&gt;=$J$2257,IF(Dez!$E71&lt;=$L$2257,IF(ISBLANK(Dez!S71),"",Dez!S71),""),"")))</f>
        <v/>
      </c>
      <c r="G2252" s="308" t="str">
        <f t="shared" si="142"/>
        <v/>
      </c>
      <c r="H2252" s="309" t="str">
        <f t="shared" si="143"/>
        <v/>
      </c>
      <c r="I2252" s="310" t="str">
        <f>IF(ISBLANK($J$2257),"",IF(ISBLANK($L$2257),"",IF(Dez!$E71&gt;=$J$2257,IF(Dez!$E71&lt;=$L$2257,COUNTIF(Dez!L71:L71,"&gt;=0"),""),"")))</f>
        <v/>
      </c>
      <c r="J2252" s="300"/>
      <c r="K2252" s="300"/>
      <c r="L2252" s="300"/>
      <c r="M2252" s="302"/>
    </row>
    <row r="2253" spans="1:13" ht="9.9499999999999993" hidden="1" customHeight="1" x14ac:dyDescent="0.2">
      <c r="A2253" s="301"/>
      <c r="B2253" s="300"/>
      <c r="C2253" s="305" t="str">
        <f>IF(ISBLANK($J$2257),"",IF(ISBLANK($L$2257),"",IF(Dez!$E72&gt;=$J$2257,IF(Dez!$E72&lt;=$L$2257,IF(ISBLANK(Dez!G72),"",Dez!G72),""),"")))</f>
        <v/>
      </c>
      <c r="D2253" s="305"/>
      <c r="E2253" s="305" t="str">
        <f>IF(ISBLANK($J$2257),"",IF(ISBLANK($L$2257),"",IF(Dez!$E72&gt;=$J$2257,IF(Dez!$E72&lt;=$L$2257,IF(ISBLANK(Dez!R72),"",Dez!R72),""),"")))</f>
        <v/>
      </c>
      <c r="F2253" s="307" t="str">
        <f>IF(ISBLANK($J$2257),"",IF(ISBLANK($L$2257),"",IF(Dez!$E72&gt;=$J$2257,IF(Dez!$E72&lt;=$L$2257,IF(ISBLANK(Dez!S72),"",Dez!S72),""),"")))</f>
        <v/>
      </c>
      <c r="G2253" s="308" t="str">
        <f t="shared" si="142"/>
        <v/>
      </c>
      <c r="H2253" s="309" t="str">
        <f t="shared" si="143"/>
        <v/>
      </c>
      <c r="I2253" s="310" t="str">
        <f>IF(ISBLANK($J$2257),"",IF(ISBLANK($L$2257),"",IF(Dez!$E72&gt;=$J$2257,IF(Dez!$E72&lt;=$L$2257,COUNTIF(Dez!L72:L72,"&gt;=0"),""),"")))</f>
        <v/>
      </c>
      <c r="J2253" s="300"/>
      <c r="K2253" s="300"/>
      <c r="L2253" s="300"/>
      <c r="M2253" s="302"/>
    </row>
    <row r="2254" spans="1:13" ht="9.9499999999999993" hidden="1" customHeight="1" x14ac:dyDescent="0.2">
      <c r="A2254" s="301"/>
      <c r="B2254" s="300"/>
      <c r="C2254" s="305" t="str">
        <f>IF(ISBLANK($J$2257),"",IF(ISBLANK($L$2257),"",IF(Dez!$E73&gt;=$J$2257,IF(Dez!$E73&lt;=$L$2257,IF(ISBLANK(Dez!G73),"",Dez!G73),""),"")))</f>
        <v/>
      </c>
      <c r="D2254" s="305"/>
      <c r="E2254" s="305" t="str">
        <f>IF(ISBLANK($J$2257),"",IF(ISBLANK($L$2257),"",IF(Dez!$E73&gt;=$J$2257,IF(Dez!$E73&lt;=$L$2257,IF(ISBLANK(Dez!R73),"",Dez!R73),""),"")))</f>
        <v/>
      </c>
      <c r="F2254" s="307" t="str">
        <f>IF(ISBLANK($J$2257),"",IF(ISBLANK($L$2257),"",IF(Dez!$E73&gt;=$J$2257,IF(Dez!$E73&lt;=$L$2257,IF(ISBLANK(Dez!S73),"",Dez!S73),""),"")))</f>
        <v/>
      </c>
      <c r="G2254" s="308" t="str">
        <f t="shared" si="142"/>
        <v/>
      </c>
      <c r="H2254" s="309" t="str">
        <f t="shared" si="143"/>
        <v/>
      </c>
      <c r="I2254" s="310" t="str">
        <f>IF(ISBLANK($J$2257),"",IF(ISBLANK($L$2257),"",IF(Dez!$E73&gt;=$J$2257,IF(Dez!$E73&lt;=$L$2257,COUNTIF(Dez!L73:L73,"&gt;=0"),""),"")))</f>
        <v/>
      </c>
      <c r="J2254" s="300"/>
      <c r="K2254" s="300"/>
      <c r="L2254" s="300"/>
      <c r="M2254" s="302"/>
    </row>
    <row r="2255" spans="1:13" ht="12.75" customHeight="1" x14ac:dyDescent="0.2">
      <c r="A2255" s="788"/>
      <c r="B2255" s="789"/>
      <c r="C2255" s="789"/>
      <c r="D2255" s="789"/>
      <c r="E2255" s="789"/>
      <c r="F2255" s="789"/>
      <c r="G2255" s="789"/>
      <c r="H2255" s="789"/>
      <c r="I2255" s="789"/>
      <c r="J2255" s="789"/>
      <c r="K2255" s="789"/>
      <c r="L2255" s="789"/>
      <c r="M2255" s="790"/>
    </row>
    <row r="2256" spans="1:13" ht="27.95" customHeight="1" x14ac:dyDescent="0.2">
      <c r="A2256" s="794" t="s">
        <v>354</v>
      </c>
      <c r="B2256" s="795"/>
      <c r="C2256" s="795"/>
      <c r="D2256" s="795"/>
      <c r="E2256" s="795"/>
      <c r="F2256" s="795"/>
      <c r="G2256" s="795"/>
      <c r="H2256" s="795"/>
      <c r="I2256" s="795"/>
      <c r="J2256" s="795"/>
      <c r="K2256" s="795"/>
      <c r="L2256" s="795"/>
      <c r="M2256" s="796"/>
    </row>
    <row r="2257" spans="1:13" ht="27.95" customHeight="1" x14ac:dyDescent="0.2">
      <c r="A2257" s="301"/>
      <c r="B2257" s="168" t="s">
        <v>198</v>
      </c>
      <c r="C2257" s="170">
        <v>8</v>
      </c>
      <c r="D2257" s="170">
        <v>2</v>
      </c>
      <c r="E2257" s="169" t="s">
        <v>199</v>
      </c>
      <c r="F2257" s="170">
        <v>19</v>
      </c>
      <c r="G2257" s="170">
        <v>4</v>
      </c>
      <c r="H2257" s="171"/>
      <c r="I2257" s="171" t="s">
        <v>198</v>
      </c>
      <c r="J2257" s="172">
        <f>DATE(Start!$D$26,IF(ISBLANK(D2257),1,D2257),IF(ISBLANK(C2257),1,C2257))</f>
        <v>45696</v>
      </c>
      <c r="K2257" s="171" t="s">
        <v>199</v>
      </c>
      <c r="L2257" s="172">
        <f>DATE(Start!$D$26,IF(ISBLANK(G2257),12,G2257),IF(ISBLANK(F2257),31,F2257))</f>
        <v>45766</v>
      </c>
      <c r="M2257" s="302"/>
    </row>
    <row r="2258" spans="1:13" ht="27.95" customHeight="1" x14ac:dyDescent="0.2">
      <c r="A2258" s="301"/>
      <c r="B2258" s="108" t="s">
        <v>149</v>
      </c>
      <c r="C2258" s="303"/>
      <c r="D2258" s="303"/>
      <c r="E2258" s="109">
        <f>SUM(E1511:E2254)</f>
        <v>0</v>
      </c>
      <c r="F2258" s="110">
        <f>SUM(F1511:F2254)</f>
        <v>0</v>
      </c>
      <c r="G2258" s="111"/>
      <c r="H2258" s="109"/>
      <c r="I2258" s="112">
        <f>SUM(I1511:I2254)</f>
        <v>0</v>
      </c>
      <c r="J2258" s="113" t="str">
        <f>IF(I2258=1,"Lauf","Läufe")</f>
        <v>Läufe</v>
      </c>
      <c r="K2258" s="109"/>
      <c r="L2258" s="114"/>
      <c r="M2258" s="302"/>
    </row>
    <row r="2259" spans="1:13" ht="27.95" customHeight="1" x14ac:dyDescent="0.2">
      <c r="A2259" s="301"/>
      <c r="B2259" s="108" t="s">
        <v>160</v>
      </c>
      <c r="C2259" s="303" t="str">
        <f>IF(ISERROR(HARMEAN(C1511:C1541,C1573:C1603,C1635:C1665,C1697:C1727,C1759:C1789,C1821:C1851,C1883:C1913,C1945:C1975,C2007:C2037,C2069:C2099,C2131:C2161,C2193:C2223)),"",HARMEAN(C1511:C1541,C1573:C1603,C1635:C1665,C1697:C1727,C1759:C1789,C1821:C1851,C1883:C1913,C1945:C1975,C2007:C2037,C2069:C2099,C2131:C2161,C2193:C2223))</f>
        <v/>
      </c>
      <c r="D2259" s="303" t="str">
        <f>IF(ISERROR(HARMEAN(D1511:D1541,D1573:D1603,D1635:D1665,D1697:D1727,D1759:D1789,D1821:D1851,D1883:D1913,D1945:D1975,D2007:D2037,D2069:D2099,D2131:D2161,D2193:D2223)),"",HARMEAN(D1511:D1541,D1573:D1603,D1635:D1665,D1697:D1727,D1759:D1789,D1821:D1851,D1883:D1913,D1945:D1975,D2007:D2037,D2069:D2099,D2131:D2161,D2193:D2223))</f>
        <v/>
      </c>
      <c r="E2259" s="109"/>
      <c r="F2259" s="110"/>
      <c r="G2259" s="111" t="str">
        <f>IF(F2258=0,"",IF(E2258=0,"",F2258/E2258))</f>
        <v/>
      </c>
      <c r="H2259" s="109" t="str">
        <f>IF(E2258=0,"",IF(F2258=0,"",E2258/F2258/24))</f>
        <v/>
      </c>
      <c r="I2259" s="112"/>
      <c r="J2259" s="115" t="str">
        <f>IF(I2258&gt;0,"durchschnittlich","")</f>
        <v/>
      </c>
      <c r="K2259" s="109" t="str">
        <f>IF(E2258=0,"",IF(I2258=0,"",E2258/I2258))</f>
        <v/>
      </c>
      <c r="L2259" s="114" t="str">
        <f>IF(I2258=0,"","km")</f>
        <v/>
      </c>
      <c r="M2259" s="302"/>
    </row>
    <row r="2260" spans="1:13" ht="27.95" customHeight="1" x14ac:dyDescent="0.2">
      <c r="A2260" s="301"/>
      <c r="B2260" s="108" t="s">
        <v>136</v>
      </c>
      <c r="C2260" s="303">
        <f>MIN(C1511:C1541,C1573:C1603,C1635:C1665,C1697:C1727,C1759:C1789,C1821:C1851,C1883:C1913,C1945:C1975,C2007:C2037,C2069:C2099,C2131:C2161,C2193:C2223)</f>
        <v>0</v>
      </c>
      <c r="D2260" s="303">
        <f>MIN(D1511:D1541,D1573:D1603,D1635:D1665,D1697:D1727,D1759:D1789,D1821:D1851,D1883:D1913,D1945:D1975,D2007:D2037,D2069:D2099,D2131:D2161,D2193:D2223)</f>
        <v>0</v>
      </c>
      <c r="E2260" s="109">
        <f>MIN(E1511:E2254)</f>
        <v>0</v>
      </c>
      <c r="F2260" s="116">
        <f>MIN(F1511:F2254)</f>
        <v>0</v>
      </c>
      <c r="G2260" s="111">
        <f>MIN(G1511:G2254)</f>
        <v>0</v>
      </c>
      <c r="H2260" s="109">
        <f>MIN(H1511:H2254)</f>
        <v>0</v>
      </c>
      <c r="I2260" s="112"/>
      <c r="J2260" s="115"/>
      <c r="K2260" s="109"/>
      <c r="L2260" s="114"/>
      <c r="M2260" s="302"/>
    </row>
    <row r="2261" spans="1:13" ht="27.95" customHeight="1" x14ac:dyDescent="0.2">
      <c r="A2261" s="301"/>
      <c r="B2261" s="108" t="s">
        <v>137</v>
      </c>
      <c r="C2261" s="303">
        <f>MAX(C1511:C1541,C1573:C1603,C1635:C1665,C1697:C1727,C1759:C1789,C1821:C1851,C1883:C1913,C1945:C1975,C2007:C2037,C2069:C2099,C2131:C2161,C2193:C2223)</f>
        <v>0</v>
      </c>
      <c r="D2261" s="303">
        <f>MAX(D1511:D1541,D1573:D1603,D1635:D1665,D1697:D1727,D1759:D1789,D1821:D1851,D1883:D1913,D1945:D1975,D2007:D2037,D2069:D2099,D2131:D2161,D2193:D2223)</f>
        <v>0</v>
      </c>
      <c r="E2261" s="109">
        <f>MAX(E1511:E2254)</f>
        <v>0</v>
      </c>
      <c r="F2261" s="116">
        <f>MAX(F1511:F2254)</f>
        <v>0</v>
      </c>
      <c r="G2261" s="111">
        <f>MAX(G1511:G2254)</f>
        <v>0</v>
      </c>
      <c r="H2261" s="109">
        <f>MAX(H1511:H2254)</f>
        <v>0</v>
      </c>
      <c r="I2261" s="112"/>
      <c r="J2261" s="115"/>
      <c r="K2261" s="109"/>
      <c r="L2261" s="114"/>
      <c r="M2261" s="302"/>
    </row>
    <row r="2262" spans="1:13" ht="9.9499999999999993" hidden="1" customHeight="1" x14ac:dyDescent="0.2">
      <c r="A2262" s="301"/>
      <c r="B2262" s="300" t="s">
        <v>123</v>
      </c>
      <c r="C2262" s="305" t="str">
        <f>IF(ISBLANK($J$3008),"",IF(ISBLANK($L$3008),"",IF(Jan!$E9&gt;=$J$3008,IF(Jan!$E9&lt;=$L$3008,IF(ISBLANK(Jan!G9),"",Jan!G9),""),"")))</f>
        <v/>
      </c>
      <c r="D2262" s="305" t="str">
        <f>IF(ISBLANK($J$3008),"",IF(ISBLANK($L$3008),"",IF(Jan!$E9&gt;=$J$3008,IF(Jan!$E9&lt;=$L$3008,IF(ISBLANK(Jan!I9),"",Jan!I9),""),"")))</f>
        <v/>
      </c>
      <c r="E2262" s="305" t="str">
        <f>IF(ISBLANK($J$3008),"",IF(ISBLANK($L$3008),"",IF(Jan!$E9&gt;=$J$3008,IF(Jan!$E9&lt;=$L$3008,IF(ISBLANK(Jan!R9),"",Jan!R9),""),"")))</f>
        <v/>
      </c>
      <c r="F2262" s="307" t="str">
        <f>IF(ISBLANK($J$3008),"",IF(ISBLANK($L$3008),"",IF(Jan!$E9&gt;=$J$3008,IF(Jan!$E9&lt;=$L$3008,IF(ISBLANK(Jan!S9),"",Jan!S9),""),"")))</f>
        <v/>
      </c>
      <c r="G2262" s="308" t="str">
        <f>IF(ISNUMBER(F2262),IF(F2262=0,"",IF(E2262=0,"",F2262/E2262)),"")</f>
        <v/>
      </c>
      <c r="H2262" s="309" t="str">
        <f>IF(ISNUMBER(G2262),IF(G2262=0,"",IF(F2262=0,"",E2262/F2262/24)),"")</f>
        <v/>
      </c>
      <c r="I2262" s="310" t="str">
        <f>IF(ISBLANK($J$3008),"",IF(ISBLANK($L$3008),"",IF(Jan!$E9&gt;=$J$3008,IF(Jan!$E9&lt;=$L$3008,COUNTIF(Jan!L9:L9,"&gt;=0"),""),"")))</f>
        <v/>
      </c>
      <c r="J2262" s="300"/>
      <c r="K2262" s="300"/>
      <c r="L2262" s="300"/>
      <c r="M2262" s="302"/>
    </row>
    <row r="2263" spans="1:13" ht="9.9499999999999993" hidden="1" customHeight="1" x14ac:dyDescent="0.2">
      <c r="A2263" s="301"/>
      <c r="B2263" s="300"/>
      <c r="C2263" s="305" t="str">
        <f>IF(ISBLANK($J$3008),"",IF(ISBLANK($L$3008),"",IF(Jan!$E10&gt;=$J$3008,IF(Jan!$E10&lt;=$L$3008,IF(ISBLANK(Jan!G10),"",Jan!G10),""),"")))</f>
        <v/>
      </c>
      <c r="D2263" s="305" t="str">
        <f>IF(ISBLANK($J$3008),"",IF(ISBLANK($L$3008),"",IF(Jan!$E10&gt;=$J$3008,IF(Jan!$E10&lt;=$L$3008,IF(ISBLANK(Jan!I10),"",Jan!I10),""),"")))</f>
        <v/>
      </c>
      <c r="E2263" s="305" t="str">
        <f>IF(ISBLANK($J$3008),"",IF(ISBLANK($L$3008),"",IF(Jan!$E10&gt;=$J$3008,IF(Jan!$E10&lt;=$L$3008,IF(ISBLANK(Jan!R10),"",Jan!R10),""),"")))</f>
        <v/>
      </c>
      <c r="F2263" s="307" t="str">
        <f>IF(ISBLANK($J$3008),"",IF(ISBLANK($L$3008),"",IF(Jan!$E10&gt;=$J$3008,IF(Jan!$E10&lt;=$L$3008,IF(ISBLANK(Jan!S10),"",Jan!S10),""),"")))</f>
        <v/>
      </c>
      <c r="G2263" s="308" t="str">
        <f t="shared" ref="G2263:G2292" si="144">IF(ISNUMBER(F2263),IF(F2263=0,"",IF(E2263=0,"",F2263/E2263)),"")</f>
        <v/>
      </c>
      <c r="H2263" s="309" t="str">
        <f t="shared" ref="H2263:H2292" si="145">IF(ISNUMBER(G2263),IF(G2263=0,"",IF(F2263=0,"",E2263/F2263/24)),"")</f>
        <v/>
      </c>
      <c r="I2263" s="310" t="str">
        <f>IF(ISBLANK($J$3008),"",IF(ISBLANK($L$3008),"",IF(Jan!$E10&gt;=$J$3008,IF(Jan!$E10&lt;=$L$3008,COUNTIF(Jan!L10:L10,"&gt;=0"),""),"")))</f>
        <v/>
      </c>
      <c r="J2263" s="300"/>
      <c r="K2263" s="300"/>
      <c r="L2263" s="300"/>
      <c r="M2263" s="302"/>
    </row>
    <row r="2264" spans="1:13" ht="9.9499999999999993" hidden="1" customHeight="1" x14ac:dyDescent="0.2">
      <c r="A2264" s="301"/>
      <c r="B2264" s="300"/>
      <c r="C2264" s="305" t="str">
        <f>IF(ISBLANK($J$3008),"",IF(ISBLANK($L$3008),"",IF(Jan!$E11&gt;=$J$3008,IF(Jan!$E11&lt;=$L$3008,IF(ISBLANK(Jan!G11),"",Jan!G11),""),"")))</f>
        <v/>
      </c>
      <c r="D2264" s="305" t="str">
        <f>IF(ISBLANK($J$3008),"",IF(ISBLANK($L$3008),"",IF(Jan!$E11&gt;=$J$3008,IF(Jan!$E11&lt;=$L$3008,IF(ISBLANK(Jan!I11),"",Jan!I11),""),"")))</f>
        <v/>
      </c>
      <c r="E2264" s="305" t="str">
        <f>IF(ISBLANK($J$3008),"",IF(ISBLANK($L$3008),"",IF(Jan!$E11&gt;=$J$3008,IF(Jan!$E11&lt;=$L$3008,IF(ISBLANK(Jan!R11),"",Jan!R11),""),"")))</f>
        <v/>
      </c>
      <c r="F2264" s="307" t="str">
        <f>IF(ISBLANK($J$3008),"",IF(ISBLANK($L$3008),"",IF(Jan!$E11&gt;=$J$3008,IF(Jan!$E11&lt;=$L$3008,IF(ISBLANK(Jan!S11),"",Jan!S11),""),"")))</f>
        <v/>
      </c>
      <c r="G2264" s="308" t="str">
        <f t="shared" si="144"/>
        <v/>
      </c>
      <c r="H2264" s="309" t="str">
        <f t="shared" si="145"/>
        <v/>
      </c>
      <c r="I2264" s="310" t="str">
        <f>IF(ISBLANK($J$3008),"",IF(ISBLANK($L$3008),"",IF(Jan!$E11&gt;=$J$3008,IF(Jan!$E11&lt;=$L$3008,COUNTIF(Jan!L11:L11,"&gt;=0"),""),"")))</f>
        <v/>
      </c>
      <c r="J2264" s="300"/>
      <c r="K2264" s="300"/>
      <c r="L2264" s="300"/>
      <c r="M2264" s="302"/>
    </row>
    <row r="2265" spans="1:13" ht="9.9499999999999993" hidden="1" customHeight="1" x14ac:dyDescent="0.2">
      <c r="A2265" s="301"/>
      <c r="B2265" s="300"/>
      <c r="C2265" s="305" t="str">
        <f>IF(ISBLANK($J$3008),"",IF(ISBLANK($L$3008),"",IF(Jan!$E12&gt;=$J$3008,IF(Jan!$E12&lt;=$L$3008,IF(ISBLANK(Jan!G12),"",Jan!G12),""),"")))</f>
        <v/>
      </c>
      <c r="D2265" s="305" t="str">
        <f>IF(ISBLANK($J$3008),"",IF(ISBLANK($L$3008),"",IF(Jan!$E12&gt;=$J$3008,IF(Jan!$E12&lt;=$L$3008,IF(ISBLANK(Jan!I12),"",Jan!I12),""),"")))</f>
        <v/>
      </c>
      <c r="E2265" s="305" t="str">
        <f>IF(ISBLANK($J$3008),"",IF(ISBLANK($L$3008),"",IF(Jan!$E12&gt;=$J$3008,IF(Jan!$E12&lt;=$L$3008,IF(ISBLANK(Jan!R12),"",Jan!R12),""),"")))</f>
        <v/>
      </c>
      <c r="F2265" s="307" t="str">
        <f>IF(ISBLANK($J$3008),"",IF(ISBLANK($L$3008),"",IF(Jan!$E12&gt;=$J$3008,IF(Jan!$E12&lt;=$L$3008,IF(ISBLANK(Jan!S12),"",Jan!S12),""),"")))</f>
        <v/>
      </c>
      <c r="G2265" s="308" t="str">
        <f t="shared" si="144"/>
        <v/>
      </c>
      <c r="H2265" s="309" t="str">
        <f t="shared" si="145"/>
        <v/>
      </c>
      <c r="I2265" s="310" t="str">
        <f>IF(ISBLANK($J$3008),"",IF(ISBLANK($L$3008),"",IF(Jan!$E12&gt;=$J$3008,IF(Jan!$E12&lt;=$L$3008,COUNTIF(Jan!L12:L12,"&gt;=0"),""),"")))</f>
        <v/>
      </c>
      <c r="J2265" s="300"/>
      <c r="K2265" s="300"/>
      <c r="L2265" s="300"/>
      <c r="M2265" s="302"/>
    </row>
    <row r="2266" spans="1:13" ht="9.9499999999999993" hidden="1" customHeight="1" x14ac:dyDescent="0.2">
      <c r="A2266" s="301"/>
      <c r="B2266" s="300"/>
      <c r="C2266" s="305" t="str">
        <f>IF(ISBLANK($J$3008),"",IF(ISBLANK($L$3008),"",IF(Jan!$E13&gt;=$J$3008,IF(Jan!$E13&lt;=$L$3008,IF(ISBLANK(Jan!G13),"",Jan!G13),""),"")))</f>
        <v/>
      </c>
      <c r="D2266" s="305" t="str">
        <f>IF(ISBLANK($J$3008),"",IF(ISBLANK($L$3008),"",IF(Jan!$E13&gt;=$J$3008,IF(Jan!$E13&lt;=$L$3008,IF(ISBLANK(Jan!I13),"",Jan!I13),""),"")))</f>
        <v/>
      </c>
      <c r="E2266" s="305" t="str">
        <f>IF(ISBLANK($J$3008),"",IF(ISBLANK($L$3008),"",IF(Jan!$E13&gt;=$J$3008,IF(Jan!$E13&lt;=$L$3008,IF(ISBLANK(Jan!R13),"",Jan!R13),""),"")))</f>
        <v/>
      </c>
      <c r="F2266" s="307" t="str">
        <f>IF(ISBLANK($J$3008),"",IF(ISBLANK($L$3008),"",IF(Jan!$E13&gt;=$J$3008,IF(Jan!$E13&lt;=$L$3008,IF(ISBLANK(Jan!S13),"",Jan!S13),""),"")))</f>
        <v/>
      </c>
      <c r="G2266" s="308" t="str">
        <f t="shared" si="144"/>
        <v/>
      </c>
      <c r="H2266" s="309" t="str">
        <f t="shared" si="145"/>
        <v/>
      </c>
      <c r="I2266" s="310" t="str">
        <f>IF(ISBLANK($J$3008),"",IF(ISBLANK($L$3008),"",IF(Jan!$E13&gt;=$J$3008,IF(Jan!$E13&lt;=$L$3008,COUNTIF(Jan!L13:L13,"&gt;=0"),""),"")))</f>
        <v/>
      </c>
      <c r="J2266" s="300"/>
      <c r="K2266" s="300"/>
      <c r="L2266" s="300"/>
      <c r="M2266" s="302"/>
    </row>
    <row r="2267" spans="1:13" ht="9.9499999999999993" hidden="1" customHeight="1" x14ac:dyDescent="0.2">
      <c r="A2267" s="301"/>
      <c r="B2267" s="300"/>
      <c r="C2267" s="305" t="str">
        <f>IF(ISBLANK($J$3008),"",IF(ISBLANK($L$3008),"",IF(Jan!$E14&gt;=$J$3008,IF(Jan!$E14&lt;=$L$3008,IF(ISBLANK(Jan!G14),"",Jan!G14),""),"")))</f>
        <v/>
      </c>
      <c r="D2267" s="305" t="str">
        <f>IF(ISBLANK($J$3008),"",IF(ISBLANK($L$3008),"",IF(Jan!$E14&gt;=$J$3008,IF(Jan!$E14&lt;=$L$3008,IF(ISBLANK(Jan!I14),"",Jan!I14),""),"")))</f>
        <v/>
      </c>
      <c r="E2267" s="305" t="str">
        <f>IF(ISBLANK($J$3008),"",IF(ISBLANK($L$3008),"",IF(Jan!$E14&gt;=$J$3008,IF(Jan!$E14&lt;=$L$3008,IF(ISBLANK(Jan!R14),"",Jan!R14),""),"")))</f>
        <v/>
      </c>
      <c r="F2267" s="307" t="str">
        <f>IF(ISBLANK($J$3008),"",IF(ISBLANK($L$3008),"",IF(Jan!$E14&gt;=$J$3008,IF(Jan!$E14&lt;=$L$3008,IF(ISBLANK(Jan!S14),"",Jan!S14),""),"")))</f>
        <v/>
      </c>
      <c r="G2267" s="308" t="str">
        <f t="shared" si="144"/>
        <v/>
      </c>
      <c r="H2267" s="309" t="str">
        <f t="shared" si="145"/>
        <v/>
      </c>
      <c r="I2267" s="310" t="str">
        <f>IF(ISBLANK($J$3008),"",IF(ISBLANK($L$3008),"",IF(Jan!$E14&gt;=$J$3008,IF(Jan!$E14&lt;=$L$3008,COUNTIF(Jan!L14:L14,"&gt;=0"),""),"")))</f>
        <v/>
      </c>
      <c r="J2267" s="300"/>
      <c r="K2267" s="300"/>
      <c r="L2267" s="300"/>
      <c r="M2267" s="302"/>
    </row>
    <row r="2268" spans="1:13" ht="9.9499999999999993" hidden="1" customHeight="1" x14ac:dyDescent="0.2">
      <c r="A2268" s="301"/>
      <c r="B2268" s="300"/>
      <c r="C2268" s="305" t="str">
        <f>IF(ISBLANK($J$3008),"",IF(ISBLANK($L$3008),"",IF(Jan!$E15&gt;=$J$3008,IF(Jan!$E15&lt;=$L$3008,IF(ISBLANK(Jan!G15),"",Jan!G15),""),"")))</f>
        <v/>
      </c>
      <c r="D2268" s="305" t="str">
        <f>IF(ISBLANK($J$3008),"",IF(ISBLANK($L$3008),"",IF(Jan!$E15&gt;=$J$3008,IF(Jan!$E15&lt;=$L$3008,IF(ISBLANK(Jan!I15),"",Jan!I15),""),"")))</f>
        <v/>
      </c>
      <c r="E2268" s="305" t="str">
        <f>IF(ISBLANK($J$3008),"",IF(ISBLANK($L$3008),"",IF(Jan!$E15&gt;=$J$3008,IF(Jan!$E15&lt;=$L$3008,IF(ISBLANK(Jan!R15),"",Jan!R15),""),"")))</f>
        <v/>
      </c>
      <c r="F2268" s="307" t="str">
        <f>IF(ISBLANK($J$3008),"",IF(ISBLANK($L$3008),"",IF(Jan!$E15&gt;=$J$3008,IF(Jan!$E15&lt;=$L$3008,IF(ISBLANK(Jan!S15),"",Jan!S15),""),"")))</f>
        <v/>
      </c>
      <c r="G2268" s="308" t="str">
        <f t="shared" si="144"/>
        <v/>
      </c>
      <c r="H2268" s="309" t="str">
        <f t="shared" si="145"/>
        <v/>
      </c>
      <c r="I2268" s="310" t="str">
        <f>IF(ISBLANK($J$3008),"",IF(ISBLANK($L$3008),"",IF(Jan!$E15&gt;=$J$3008,IF(Jan!$E15&lt;=$L$3008,COUNTIF(Jan!L15:L15,"&gt;=0"),""),"")))</f>
        <v/>
      </c>
      <c r="J2268" s="300"/>
      <c r="K2268" s="300"/>
      <c r="L2268" s="300"/>
      <c r="M2268" s="302"/>
    </row>
    <row r="2269" spans="1:13" ht="9.9499999999999993" hidden="1" customHeight="1" x14ac:dyDescent="0.2">
      <c r="A2269" s="301"/>
      <c r="B2269" s="300"/>
      <c r="C2269" s="305" t="str">
        <f>IF(ISBLANK($J$3008),"",IF(ISBLANK($L$3008),"",IF(Jan!$E16&gt;=$J$3008,IF(Jan!$E16&lt;=$L$3008,IF(ISBLANK(Jan!G16),"",Jan!G16),""),"")))</f>
        <v/>
      </c>
      <c r="D2269" s="305" t="str">
        <f>IF(ISBLANK($J$3008),"",IF(ISBLANK($L$3008),"",IF(Jan!$E16&gt;=$J$3008,IF(Jan!$E16&lt;=$L$3008,IF(ISBLANK(Jan!I16),"",Jan!I16),""),"")))</f>
        <v/>
      </c>
      <c r="E2269" s="305" t="str">
        <f>IF(ISBLANK($J$3008),"",IF(ISBLANK($L$3008),"",IF(Jan!$E16&gt;=$J$3008,IF(Jan!$E16&lt;=$L$3008,IF(ISBLANK(Jan!R16),"",Jan!R16),""),"")))</f>
        <v/>
      </c>
      <c r="F2269" s="307" t="str">
        <f>IF(ISBLANK($J$3008),"",IF(ISBLANK($L$3008),"",IF(Jan!$E16&gt;=$J$3008,IF(Jan!$E16&lt;=$L$3008,IF(ISBLANK(Jan!S16),"",Jan!S16),""),"")))</f>
        <v/>
      </c>
      <c r="G2269" s="308" t="str">
        <f t="shared" si="144"/>
        <v/>
      </c>
      <c r="H2269" s="309" t="str">
        <f t="shared" si="145"/>
        <v/>
      </c>
      <c r="I2269" s="310" t="str">
        <f>IF(ISBLANK($J$3008),"",IF(ISBLANK($L$3008),"",IF(Jan!$E16&gt;=$J$3008,IF(Jan!$E16&lt;=$L$3008,COUNTIF(Jan!L16:L16,"&gt;=0"),""),"")))</f>
        <v/>
      </c>
      <c r="J2269" s="300"/>
      <c r="K2269" s="300"/>
      <c r="L2269" s="300"/>
      <c r="M2269" s="302"/>
    </row>
    <row r="2270" spans="1:13" ht="9.9499999999999993" hidden="1" customHeight="1" x14ac:dyDescent="0.2">
      <c r="A2270" s="301"/>
      <c r="B2270" s="300"/>
      <c r="C2270" s="305" t="str">
        <f>IF(ISBLANK($J$3008),"",IF(ISBLANK($L$3008),"",IF(Jan!$E17&gt;=$J$3008,IF(Jan!$E17&lt;=$L$3008,IF(ISBLANK(Jan!G17),"",Jan!G17),""),"")))</f>
        <v/>
      </c>
      <c r="D2270" s="305" t="str">
        <f>IF(ISBLANK($J$3008),"",IF(ISBLANK($L$3008),"",IF(Jan!$E17&gt;=$J$3008,IF(Jan!$E17&lt;=$L$3008,IF(ISBLANK(Jan!I17),"",Jan!I17),""),"")))</f>
        <v/>
      </c>
      <c r="E2270" s="305" t="str">
        <f>IF(ISBLANK($J$3008),"",IF(ISBLANK($L$3008),"",IF(Jan!$E17&gt;=$J$3008,IF(Jan!$E17&lt;=$L$3008,IF(ISBLANK(Jan!R17),"",Jan!R17),""),"")))</f>
        <v/>
      </c>
      <c r="F2270" s="307" t="str">
        <f>IF(ISBLANK($J$3008),"",IF(ISBLANK($L$3008),"",IF(Jan!$E17&gt;=$J$3008,IF(Jan!$E17&lt;=$L$3008,IF(ISBLANK(Jan!S17),"",Jan!S17),""),"")))</f>
        <v/>
      </c>
      <c r="G2270" s="308" t="str">
        <f t="shared" si="144"/>
        <v/>
      </c>
      <c r="H2270" s="309" t="str">
        <f t="shared" si="145"/>
        <v/>
      </c>
      <c r="I2270" s="310" t="str">
        <f>IF(ISBLANK($J$3008),"",IF(ISBLANK($L$3008),"",IF(Jan!$E17&gt;=$J$3008,IF(Jan!$E17&lt;=$L$3008,COUNTIF(Jan!L17:L17,"&gt;=0"),""),"")))</f>
        <v/>
      </c>
      <c r="J2270" s="300"/>
      <c r="K2270" s="300"/>
      <c r="L2270" s="300"/>
      <c r="M2270" s="302"/>
    </row>
    <row r="2271" spans="1:13" ht="9.9499999999999993" hidden="1" customHeight="1" x14ac:dyDescent="0.2">
      <c r="A2271" s="301"/>
      <c r="B2271" s="300"/>
      <c r="C2271" s="305" t="str">
        <f>IF(ISBLANK($J$3008),"",IF(ISBLANK($L$3008),"",IF(Jan!$E18&gt;=$J$3008,IF(Jan!$E18&lt;=$L$3008,IF(ISBLANK(Jan!G18),"",Jan!G18),""),"")))</f>
        <v/>
      </c>
      <c r="D2271" s="305" t="str">
        <f>IF(ISBLANK($J$3008),"",IF(ISBLANK($L$3008),"",IF(Jan!$E18&gt;=$J$3008,IF(Jan!$E18&lt;=$L$3008,IF(ISBLANK(Jan!I18),"",Jan!I18),""),"")))</f>
        <v/>
      </c>
      <c r="E2271" s="305" t="str">
        <f>IF(ISBLANK($J$3008),"",IF(ISBLANK($L$3008),"",IF(Jan!$E18&gt;=$J$3008,IF(Jan!$E18&lt;=$L$3008,IF(ISBLANK(Jan!R18),"",Jan!R18),""),"")))</f>
        <v/>
      </c>
      <c r="F2271" s="307" t="str">
        <f>IF(ISBLANK($J$3008),"",IF(ISBLANK($L$3008),"",IF(Jan!$E18&gt;=$J$3008,IF(Jan!$E18&lt;=$L$3008,IF(ISBLANK(Jan!S18),"",Jan!S18),""),"")))</f>
        <v/>
      </c>
      <c r="G2271" s="308" t="str">
        <f t="shared" si="144"/>
        <v/>
      </c>
      <c r="H2271" s="309" t="str">
        <f t="shared" si="145"/>
        <v/>
      </c>
      <c r="I2271" s="310" t="str">
        <f>IF(ISBLANK($J$3008),"",IF(ISBLANK($L$3008),"",IF(Jan!$E18&gt;=$J$3008,IF(Jan!$E18&lt;=$L$3008,COUNTIF(Jan!L18:L18,"&gt;=0"),""),"")))</f>
        <v/>
      </c>
      <c r="J2271" s="300"/>
      <c r="K2271" s="300"/>
      <c r="L2271" s="300"/>
      <c r="M2271" s="302"/>
    </row>
    <row r="2272" spans="1:13" ht="9.9499999999999993" hidden="1" customHeight="1" x14ac:dyDescent="0.2">
      <c r="A2272" s="301"/>
      <c r="B2272" s="300"/>
      <c r="C2272" s="305" t="str">
        <f>IF(ISBLANK($J$3008),"",IF(ISBLANK($L$3008),"",IF(Jan!$E19&gt;=$J$3008,IF(Jan!$E19&lt;=$L$3008,IF(ISBLANK(Jan!G19),"",Jan!G19),""),"")))</f>
        <v/>
      </c>
      <c r="D2272" s="305" t="str">
        <f>IF(ISBLANK($J$3008),"",IF(ISBLANK($L$3008),"",IF(Jan!$E19&gt;=$J$3008,IF(Jan!$E19&lt;=$L$3008,IF(ISBLANK(Jan!I19),"",Jan!I19),""),"")))</f>
        <v/>
      </c>
      <c r="E2272" s="305" t="str">
        <f>IF(ISBLANK($J$3008),"",IF(ISBLANK($L$3008),"",IF(Jan!$E19&gt;=$J$3008,IF(Jan!$E19&lt;=$L$3008,IF(ISBLANK(Jan!R19),"",Jan!R19),""),"")))</f>
        <v/>
      </c>
      <c r="F2272" s="307" t="str">
        <f>IF(ISBLANK($J$3008),"",IF(ISBLANK($L$3008),"",IF(Jan!$E19&gt;=$J$3008,IF(Jan!$E19&lt;=$L$3008,IF(ISBLANK(Jan!S19),"",Jan!S19),""),"")))</f>
        <v/>
      </c>
      <c r="G2272" s="308" t="str">
        <f t="shared" si="144"/>
        <v/>
      </c>
      <c r="H2272" s="309" t="str">
        <f t="shared" si="145"/>
        <v/>
      </c>
      <c r="I2272" s="310" t="str">
        <f>IF(ISBLANK($J$3008),"",IF(ISBLANK($L$3008),"",IF(Jan!$E19&gt;=$J$3008,IF(Jan!$E19&lt;=$L$3008,COUNTIF(Jan!L19:L19,"&gt;=0"),""),"")))</f>
        <v/>
      </c>
      <c r="J2272" s="300"/>
      <c r="K2272" s="300"/>
      <c r="L2272" s="300"/>
      <c r="M2272" s="302"/>
    </row>
    <row r="2273" spans="1:13" ht="9.9499999999999993" hidden="1" customHeight="1" x14ac:dyDescent="0.2">
      <c r="A2273" s="301"/>
      <c r="B2273" s="300"/>
      <c r="C2273" s="305" t="str">
        <f>IF(ISBLANK($J$3008),"",IF(ISBLANK($L$3008),"",IF(Jan!$E20&gt;=$J$3008,IF(Jan!$E20&lt;=$L$3008,IF(ISBLANK(Jan!G20),"",Jan!G20),""),"")))</f>
        <v/>
      </c>
      <c r="D2273" s="305" t="str">
        <f>IF(ISBLANK($J$3008),"",IF(ISBLANK($L$3008),"",IF(Jan!$E20&gt;=$J$3008,IF(Jan!$E20&lt;=$L$3008,IF(ISBLANK(Jan!I20),"",Jan!I20),""),"")))</f>
        <v/>
      </c>
      <c r="E2273" s="305" t="str">
        <f>IF(ISBLANK($J$3008),"",IF(ISBLANK($L$3008),"",IF(Jan!$E20&gt;=$J$3008,IF(Jan!$E20&lt;=$L$3008,IF(ISBLANK(Jan!R20),"",Jan!R20),""),"")))</f>
        <v/>
      </c>
      <c r="F2273" s="307" t="str">
        <f>IF(ISBLANK($J$3008),"",IF(ISBLANK($L$3008),"",IF(Jan!$E20&gt;=$J$3008,IF(Jan!$E20&lt;=$L$3008,IF(ISBLANK(Jan!S20),"",Jan!S20),""),"")))</f>
        <v/>
      </c>
      <c r="G2273" s="308" t="str">
        <f t="shared" si="144"/>
        <v/>
      </c>
      <c r="H2273" s="309" t="str">
        <f t="shared" si="145"/>
        <v/>
      </c>
      <c r="I2273" s="310" t="str">
        <f>IF(ISBLANK($J$3008),"",IF(ISBLANK($L$3008),"",IF(Jan!$E20&gt;=$J$3008,IF(Jan!$E20&lt;=$L$3008,COUNTIF(Jan!L20:L20,"&gt;=0"),""),"")))</f>
        <v/>
      </c>
      <c r="J2273" s="300"/>
      <c r="K2273" s="300"/>
      <c r="L2273" s="300"/>
      <c r="M2273" s="302"/>
    </row>
    <row r="2274" spans="1:13" ht="9.9499999999999993" hidden="1" customHeight="1" x14ac:dyDescent="0.2">
      <c r="A2274" s="301"/>
      <c r="B2274" s="300"/>
      <c r="C2274" s="305" t="str">
        <f>IF(ISBLANK($J$3008),"",IF(ISBLANK($L$3008),"",IF(Jan!$E21&gt;=$J$3008,IF(Jan!$E21&lt;=$L$3008,IF(ISBLANK(Jan!G21),"",Jan!G21),""),"")))</f>
        <v/>
      </c>
      <c r="D2274" s="305" t="str">
        <f>IF(ISBLANK($J$3008),"",IF(ISBLANK($L$3008),"",IF(Jan!$E21&gt;=$J$3008,IF(Jan!$E21&lt;=$L$3008,IF(ISBLANK(Jan!I21),"",Jan!I21),""),"")))</f>
        <v/>
      </c>
      <c r="E2274" s="305" t="str">
        <f>IF(ISBLANK($J$3008),"",IF(ISBLANK($L$3008),"",IF(Jan!$E21&gt;=$J$3008,IF(Jan!$E21&lt;=$L$3008,IF(ISBLANK(Jan!R21),"",Jan!R21),""),"")))</f>
        <v/>
      </c>
      <c r="F2274" s="307" t="str">
        <f>IF(ISBLANK($J$3008),"",IF(ISBLANK($L$3008),"",IF(Jan!$E21&gt;=$J$3008,IF(Jan!$E21&lt;=$L$3008,IF(ISBLANK(Jan!S21),"",Jan!S21),""),"")))</f>
        <v/>
      </c>
      <c r="G2274" s="308" t="str">
        <f t="shared" si="144"/>
        <v/>
      </c>
      <c r="H2274" s="309" t="str">
        <f t="shared" si="145"/>
        <v/>
      </c>
      <c r="I2274" s="310" t="str">
        <f>IF(ISBLANK($J$3008),"",IF(ISBLANK($L$3008),"",IF(Jan!$E21&gt;=$J$3008,IF(Jan!$E21&lt;=$L$3008,COUNTIF(Jan!L21:L21,"&gt;=0"),""),"")))</f>
        <v/>
      </c>
      <c r="J2274" s="300"/>
      <c r="K2274" s="300"/>
      <c r="L2274" s="300"/>
      <c r="M2274" s="302"/>
    </row>
    <row r="2275" spans="1:13" ht="9.9499999999999993" hidden="1" customHeight="1" x14ac:dyDescent="0.2">
      <c r="A2275" s="301"/>
      <c r="B2275" s="300"/>
      <c r="C2275" s="305" t="str">
        <f>IF(ISBLANK($J$3008),"",IF(ISBLANK($L$3008),"",IF(Jan!$E22&gt;=$J$3008,IF(Jan!$E22&lt;=$L$3008,IF(ISBLANK(Jan!G22),"",Jan!G22),""),"")))</f>
        <v/>
      </c>
      <c r="D2275" s="305" t="str">
        <f>IF(ISBLANK($J$3008),"",IF(ISBLANK($L$3008),"",IF(Jan!$E22&gt;=$J$3008,IF(Jan!$E22&lt;=$L$3008,IF(ISBLANK(Jan!I22),"",Jan!I22),""),"")))</f>
        <v/>
      </c>
      <c r="E2275" s="305" t="str">
        <f>IF(ISBLANK($J$3008),"",IF(ISBLANK($L$3008),"",IF(Jan!$E22&gt;=$J$3008,IF(Jan!$E22&lt;=$L$3008,IF(ISBLANK(Jan!R22),"",Jan!R22),""),"")))</f>
        <v/>
      </c>
      <c r="F2275" s="307" t="str">
        <f>IF(ISBLANK($J$3008),"",IF(ISBLANK($L$3008),"",IF(Jan!$E22&gt;=$J$3008,IF(Jan!$E22&lt;=$L$3008,IF(ISBLANK(Jan!S22),"",Jan!S22),""),"")))</f>
        <v/>
      </c>
      <c r="G2275" s="308" t="str">
        <f t="shared" si="144"/>
        <v/>
      </c>
      <c r="H2275" s="309" t="str">
        <f t="shared" si="145"/>
        <v/>
      </c>
      <c r="I2275" s="310" t="str">
        <f>IF(ISBLANK($J$3008),"",IF(ISBLANK($L$3008),"",IF(Jan!$E22&gt;=$J$3008,IF(Jan!$E22&lt;=$L$3008,COUNTIF(Jan!L22:L22,"&gt;=0"),""),"")))</f>
        <v/>
      </c>
      <c r="J2275" s="300"/>
      <c r="K2275" s="300"/>
      <c r="L2275" s="300"/>
      <c r="M2275" s="302"/>
    </row>
    <row r="2276" spans="1:13" ht="9.9499999999999993" hidden="1" customHeight="1" x14ac:dyDescent="0.2">
      <c r="A2276" s="301"/>
      <c r="B2276" s="300"/>
      <c r="C2276" s="305" t="str">
        <f>IF(ISBLANK($J$3008),"",IF(ISBLANK($L$3008),"",IF(Jan!$E23&gt;=$J$3008,IF(Jan!$E23&lt;=$L$3008,IF(ISBLANK(Jan!G23),"",Jan!G23),""),"")))</f>
        <v/>
      </c>
      <c r="D2276" s="305" t="str">
        <f>IF(ISBLANK($J$3008),"",IF(ISBLANK($L$3008),"",IF(Jan!$E23&gt;=$J$3008,IF(Jan!$E23&lt;=$L$3008,IF(ISBLANK(Jan!I23),"",Jan!I23),""),"")))</f>
        <v/>
      </c>
      <c r="E2276" s="305" t="str">
        <f>IF(ISBLANK($J$3008),"",IF(ISBLANK($L$3008),"",IF(Jan!$E23&gt;=$J$3008,IF(Jan!$E23&lt;=$L$3008,IF(ISBLANK(Jan!R23),"",Jan!R23),""),"")))</f>
        <v/>
      </c>
      <c r="F2276" s="307" t="str">
        <f>IF(ISBLANK($J$3008),"",IF(ISBLANK($L$3008),"",IF(Jan!$E23&gt;=$J$3008,IF(Jan!$E23&lt;=$L$3008,IF(ISBLANK(Jan!S23),"",Jan!S23),""),"")))</f>
        <v/>
      </c>
      <c r="G2276" s="308" t="str">
        <f t="shared" si="144"/>
        <v/>
      </c>
      <c r="H2276" s="309" t="str">
        <f t="shared" si="145"/>
        <v/>
      </c>
      <c r="I2276" s="310" t="str">
        <f>IF(ISBLANK($J$3008),"",IF(ISBLANK($L$3008),"",IF(Jan!$E23&gt;=$J$3008,IF(Jan!$E23&lt;=$L$3008,COUNTIF(Jan!L23:L23,"&gt;=0"),""),"")))</f>
        <v/>
      </c>
      <c r="J2276" s="300"/>
      <c r="K2276" s="300"/>
      <c r="L2276" s="300"/>
      <c r="M2276" s="302"/>
    </row>
    <row r="2277" spans="1:13" ht="9.9499999999999993" hidden="1" customHeight="1" x14ac:dyDescent="0.2">
      <c r="A2277" s="301"/>
      <c r="B2277" s="300"/>
      <c r="C2277" s="305" t="str">
        <f>IF(ISBLANK($J$3008),"",IF(ISBLANK($L$3008),"",IF(Jan!$E24&gt;=$J$3008,IF(Jan!$E24&lt;=$L$3008,IF(ISBLANK(Jan!G24),"",Jan!G24),""),"")))</f>
        <v/>
      </c>
      <c r="D2277" s="305" t="str">
        <f>IF(ISBLANK($J$3008),"",IF(ISBLANK($L$3008),"",IF(Jan!$E24&gt;=$J$3008,IF(Jan!$E24&lt;=$L$3008,IF(ISBLANK(Jan!I24),"",Jan!I24),""),"")))</f>
        <v/>
      </c>
      <c r="E2277" s="305" t="str">
        <f>IF(ISBLANK($J$3008),"",IF(ISBLANK($L$3008),"",IF(Jan!$E24&gt;=$J$3008,IF(Jan!$E24&lt;=$L$3008,IF(ISBLANK(Jan!R24),"",Jan!R24),""),"")))</f>
        <v/>
      </c>
      <c r="F2277" s="307" t="str">
        <f>IF(ISBLANK($J$3008),"",IF(ISBLANK($L$3008),"",IF(Jan!$E24&gt;=$J$3008,IF(Jan!$E24&lt;=$L$3008,IF(ISBLANK(Jan!S24),"",Jan!S24),""),"")))</f>
        <v/>
      </c>
      <c r="G2277" s="308" t="str">
        <f t="shared" si="144"/>
        <v/>
      </c>
      <c r="H2277" s="309" t="str">
        <f t="shared" si="145"/>
        <v/>
      </c>
      <c r="I2277" s="310" t="str">
        <f>IF(ISBLANK($J$3008),"",IF(ISBLANK($L$3008),"",IF(Jan!$E24&gt;=$J$3008,IF(Jan!$E24&lt;=$L$3008,COUNTIF(Jan!L24:L24,"&gt;=0"),""),"")))</f>
        <v/>
      </c>
      <c r="J2277" s="300"/>
      <c r="K2277" s="300"/>
      <c r="L2277" s="300"/>
      <c r="M2277" s="302"/>
    </row>
    <row r="2278" spans="1:13" ht="9.9499999999999993" hidden="1" customHeight="1" x14ac:dyDescent="0.2">
      <c r="A2278" s="301"/>
      <c r="B2278" s="300"/>
      <c r="C2278" s="305" t="str">
        <f>IF(ISBLANK($J$3008),"",IF(ISBLANK($L$3008),"",IF(Jan!$E25&gt;=$J$3008,IF(Jan!$E25&lt;=$L$3008,IF(ISBLANK(Jan!G25),"",Jan!G25),""),"")))</f>
        <v/>
      </c>
      <c r="D2278" s="305" t="str">
        <f>IF(ISBLANK($J$3008),"",IF(ISBLANK($L$3008),"",IF(Jan!$E25&gt;=$J$3008,IF(Jan!$E25&lt;=$L$3008,IF(ISBLANK(Jan!I25),"",Jan!I25),""),"")))</f>
        <v/>
      </c>
      <c r="E2278" s="305" t="str">
        <f>IF(ISBLANK($J$3008),"",IF(ISBLANK($L$3008),"",IF(Jan!$E25&gt;=$J$3008,IF(Jan!$E25&lt;=$L$3008,IF(ISBLANK(Jan!R25),"",Jan!R25),""),"")))</f>
        <v/>
      </c>
      <c r="F2278" s="307" t="str">
        <f>IF(ISBLANK($J$3008),"",IF(ISBLANK($L$3008),"",IF(Jan!$E25&gt;=$J$3008,IF(Jan!$E25&lt;=$L$3008,IF(ISBLANK(Jan!S25),"",Jan!S25),""),"")))</f>
        <v/>
      </c>
      <c r="G2278" s="308" t="str">
        <f t="shared" si="144"/>
        <v/>
      </c>
      <c r="H2278" s="309" t="str">
        <f t="shared" si="145"/>
        <v/>
      </c>
      <c r="I2278" s="310" t="str">
        <f>IF(ISBLANK($J$3008),"",IF(ISBLANK($L$3008),"",IF(Jan!$E25&gt;=$J$3008,IF(Jan!$E25&lt;=$L$3008,COUNTIF(Jan!L25:L25,"&gt;=0"),""),"")))</f>
        <v/>
      </c>
      <c r="J2278" s="300"/>
      <c r="K2278" s="300"/>
      <c r="L2278" s="300"/>
      <c r="M2278" s="302"/>
    </row>
    <row r="2279" spans="1:13" ht="9.9499999999999993" hidden="1" customHeight="1" x14ac:dyDescent="0.2">
      <c r="A2279" s="301"/>
      <c r="B2279" s="300"/>
      <c r="C2279" s="305" t="str">
        <f>IF(ISBLANK($J$3008),"",IF(ISBLANK($L$3008),"",IF(Jan!$E26&gt;=$J$3008,IF(Jan!$E26&lt;=$L$3008,IF(ISBLANK(Jan!G26),"",Jan!G26),""),"")))</f>
        <v/>
      </c>
      <c r="D2279" s="305" t="str">
        <f>IF(ISBLANK($J$3008),"",IF(ISBLANK($L$3008),"",IF(Jan!$E26&gt;=$J$3008,IF(Jan!$E26&lt;=$L$3008,IF(ISBLANK(Jan!I26),"",Jan!I26),""),"")))</f>
        <v/>
      </c>
      <c r="E2279" s="305" t="str">
        <f>IF(ISBLANK($J$3008),"",IF(ISBLANK($L$3008),"",IF(Jan!$E26&gt;=$J$3008,IF(Jan!$E26&lt;=$L$3008,IF(ISBLANK(Jan!R26),"",Jan!R26),""),"")))</f>
        <v/>
      </c>
      <c r="F2279" s="307" t="str">
        <f>IF(ISBLANK($J$3008),"",IF(ISBLANK($L$3008),"",IF(Jan!$E26&gt;=$J$3008,IF(Jan!$E26&lt;=$L$3008,IF(ISBLANK(Jan!S26),"",Jan!S26),""),"")))</f>
        <v/>
      </c>
      <c r="G2279" s="308" t="str">
        <f t="shared" si="144"/>
        <v/>
      </c>
      <c r="H2279" s="309" t="str">
        <f t="shared" si="145"/>
        <v/>
      </c>
      <c r="I2279" s="310" t="str">
        <f>IF(ISBLANK($J$3008),"",IF(ISBLANK($L$3008),"",IF(Jan!$E26&gt;=$J$3008,IF(Jan!$E26&lt;=$L$3008,COUNTIF(Jan!L26:L26,"&gt;=0"),""),"")))</f>
        <v/>
      </c>
      <c r="J2279" s="300"/>
      <c r="K2279" s="300"/>
      <c r="L2279" s="300"/>
      <c r="M2279" s="302"/>
    </row>
    <row r="2280" spans="1:13" ht="9.9499999999999993" hidden="1" customHeight="1" x14ac:dyDescent="0.2">
      <c r="A2280" s="301"/>
      <c r="B2280" s="300"/>
      <c r="C2280" s="305" t="str">
        <f>IF(ISBLANK($J$3008),"",IF(ISBLANK($L$3008),"",IF(Jan!$E27&gt;=$J$3008,IF(Jan!$E27&lt;=$L$3008,IF(ISBLANK(Jan!G27),"",Jan!G27),""),"")))</f>
        <v/>
      </c>
      <c r="D2280" s="305" t="str">
        <f>IF(ISBLANK($J$3008),"",IF(ISBLANK($L$3008),"",IF(Jan!$E27&gt;=$J$3008,IF(Jan!$E27&lt;=$L$3008,IF(ISBLANK(Jan!I27),"",Jan!I27),""),"")))</f>
        <v/>
      </c>
      <c r="E2280" s="305" t="str">
        <f>IF(ISBLANK($J$3008),"",IF(ISBLANK($L$3008),"",IF(Jan!$E27&gt;=$J$3008,IF(Jan!$E27&lt;=$L$3008,IF(ISBLANK(Jan!R27),"",Jan!R27),""),"")))</f>
        <v/>
      </c>
      <c r="F2280" s="307" t="str">
        <f>IF(ISBLANK($J$3008),"",IF(ISBLANK($L$3008),"",IF(Jan!$E27&gt;=$J$3008,IF(Jan!$E27&lt;=$L$3008,IF(ISBLANK(Jan!S27),"",Jan!S27),""),"")))</f>
        <v/>
      </c>
      <c r="G2280" s="308" t="str">
        <f t="shared" si="144"/>
        <v/>
      </c>
      <c r="H2280" s="309" t="str">
        <f t="shared" si="145"/>
        <v/>
      </c>
      <c r="I2280" s="310" t="str">
        <f>IF(ISBLANK($J$3008),"",IF(ISBLANK($L$3008),"",IF(Jan!$E27&gt;=$J$3008,IF(Jan!$E27&lt;=$L$3008,COUNTIF(Jan!L27:L27,"&gt;=0"),""),"")))</f>
        <v/>
      </c>
      <c r="J2280" s="300"/>
      <c r="K2280" s="300"/>
      <c r="L2280" s="300"/>
      <c r="M2280" s="302"/>
    </row>
    <row r="2281" spans="1:13" ht="9.9499999999999993" hidden="1" customHeight="1" x14ac:dyDescent="0.2">
      <c r="A2281" s="301"/>
      <c r="B2281" s="300"/>
      <c r="C2281" s="305" t="str">
        <f>IF(ISBLANK($J$3008),"",IF(ISBLANK($L$3008),"",IF(Jan!$E28&gt;=$J$3008,IF(Jan!$E28&lt;=$L$3008,IF(ISBLANK(Jan!G28),"",Jan!G28),""),"")))</f>
        <v/>
      </c>
      <c r="D2281" s="305" t="str">
        <f>IF(ISBLANK($J$3008),"",IF(ISBLANK($L$3008),"",IF(Jan!$E28&gt;=$J$3008,IF(Jan!$E28&lt;=$L$3008,IF(ISBLANK(Jan!I28),"",Jan!I28),""),"")))</f>
        <v/>
      </c>
      <c r="E2281" s="305" t="str">
        <f>IF(ISBLANK($J$3008),"",IF(ISBLANK($L$3008),"",IF(Jan!$E28&gt;=$J$3008,IF(Jan!$E28&lt;=$L$3008,IF(ISBLANK(Jan!R28),"",Jan!R28),""),"")))</f>
        <v/>
      </c>
      <c r="F2281" s="307" t="str">
        <f>IF(ISBLANK($J$3008),"",IF(ISBLANK($L$3008),"",IF(Jan!$E28&gt;=$J$3008,IF(Jan!$E28&lt;=$L$3008,IF(ISBLANK(Jan!S28),"",Jan!S28),""),"")))</f>
        <v/>
      </c>
      <c r="G2281" s="308" t="str">
        <f t="shared" si="144"/>
        <v/>
      </c>
      <c r="H2281" s="309" t="str">
        <f t="shared" si="145"/>
        <v/>
      </c>
      <c r="I2281" s="310" t="str">
        <f>IF(ISBLANK($J$3008),"",IF(ISBLANK($L$3008),"",IF(Jan!$E28&gt;=$J$3008,IF(Jan!$E28&lt;=$L$3008,COUNTIF(Jan!L28:L28,"&gt;=0"),""),"")))</f>
        <v/>
      </c>
      <c r="J2281" s="300"/>
      <c r="K2281" s="300"/>
      <c r="L2281" s="300"/>
      <c r="M2281" s="302"/>
    </row>
    <row r="2282" spans="1:13" ht="9.9499999999999993" hidden="1" customHeight="1" x14ac:dyDescent="0.2">
      <c r="A2282" s="301"/>
      <c r="B2282" s="300"/>
      <c r="C2282" s="305" t="str">
        <f>IF(ISBLANK($J$3008),"",IF(ISBLANK($L$3008),"",IF(Jan!$E29&gt;=$J$3008,IF(Jan!$E29&lt;=$L$3008,IF(ISBLANK(Jan!G29),"",Jan!G29),""),"")))</f>
        <v/>
      </c>
      <c r="D2282" s="305" t="str">
        <f>IF(ISBLANK($J$3008),"",IF(ISBLANK($L$3008),"",IF(Jan!$E29&gt;=$J$3008,IF(Jan!$E29&lt;=$L$3008,IF(ISBLANK(Jan!I29),"",Jan!I29),""),"")))</f>
        <v/>
      </c>
      <c r="E2282" s="305" t="str">
        <f>IF(ISBLANK($J$3008),"",IF(ISBLANK($L$3008),"",IF(Jan!$E29&gt;=$J$3008,IF(Jan!$E29&lt;=$L$3008,IF(ISBLANK(Jan!R29),"",Jan!R29),""),"")))</f>
        <v/>
      </c>
      <c r="F2282" s="307" t="str">
        <f>IF(ISBLANK($J$3008),"",IF(ISBLANK($L$3008),"",IF(Jan!$E29&gt;=$J$3008,IF(Jan!$E29&lt;=$L$3008,IF(ISBLANK(Jan!S29),"",Jan!S29),""),"")))</f>
        <v/>
      </c>
      <c r="G2282" s="308" t="str">
        <f t="shared" si="144"/>
        <v/>
      </c>
      <c r="H2282" s="309" t="str">
        <f t="shared" si="145"/>
        <v/>
      </c>
      <c r="I2282" s="310" t="str">
        <f>IF(ISBLANK($J$3008),"",IF(ISBLANK($L$3008),"",IF(Jan!$E29&gt;=$J$3008,IF(Jan!$E29&lt;=$L$3008,COUNTIF(Jan!L29:L29,"&gt;=0"),""),"")))</f>
        <v/>
      </c>
      <c r="J2282" s="300"/>
      <c r="K2282" s="300"/>
      <c r="L2282" s="300"/>
      <c r="M2282" s="302"/>
    </row>
    <row r="2283" spans="1:13" ht="9.9499999999999993" hidden="1" customHeight="1" x14ac:dyDescent="0.2">
      <c r="A2283" s="301"/>
      <c r="B2283" s="300"/>
      <c r="C2283" s="305" t="str">
        <f>IF(ISBLANK($J$3008),"",IF(ISBLANK($L$3008),"",IF(Jan!$E30&gt;=$J$3008,IF(Jan!$E30&lt;=$L$3008,IF(ISBLANK(Jan!G30),"",Jan!G30),""),"")))</f>
        <v/>
      </c>
      <c r="D2283" s="305" t="str">
        <f>IF(ISBLANK($J$3008),"",IF(ISBLANK($L$3008),"",IF(Jan!$E30&gt;=$J$3008,IF(Jan!$E30&lt;=$L$3008,IF(ISBLANK(Jan!I30),"",Jan!I30),""),"")))</f>
        <v/>
      </c>
      <c r="E2283" s="305" t="str">
        <f>IF(ISBLANK($J$3008),"",IF(ISBLANK($L$3008),"",IF(Jan!$E30&gt;=$J$3008,IF(Jan!$E30&lt;=$L$3008,IF(ISBLANK(Jan!R30),"",Jan!R30),""),"")))</f>
        <v/>
      </c>
      <c r="F2283" s="307" t="str">
        <f>IF(ISBLANK($J$3008),"",IF(ISBLANK($L$3008),"",IF(Jan!$E30&gt;=$J$3008,IF(Jan!$E30&lt;=$L$3008,IF(ISBLANK(Jan!S30),"",Jan!S30),""),"")))</f>
        <v/>
      </c>
      <c r="G2283" s="308" t="str">
        <f t="shared" si="144"/>
        <v/>
      </c>
      <c r="H2283" s="309" t="str">
        <f t="shared" si="145"/>
        <v/>
      </c>
      <c r="I2283" s="310" t="str">
        <f>IF(ISBLANK($J$3008),"",IF(ISBLANK($L$3008),"",IF(Jan!$E30&gt;=$J$3008,IF(Jan!$E30&lt;=$L$3008,COUNTIF(Jan!L30:L30,"&gt;=0"),""),"")))</f>
        <v/>
      </c>
      <c r="J2283" s="300"/>
      <c r="K2283" s="300"/>
      <c r="L2283" s="300"/>
      <c r="M2283" s="302"/>
    </row>
    <row r="2284" spans="1:13" ht="9.9499999999999993" hidden="1" customHeight="1" x14ac:dyDescent="0.2">
      <c r="A2284" s="301"/>
      <c r="B2284" s="300"/>
      <c r="C2284" s="305" t="str">
        <f>IF(ISBLANK($J$3008),"",IF(ISBLANK($L$3008),"",IF(Jan!$E31&gt;=$J$3008,IF(Jan!$E31&lt;=$L$3008,IF(ISBLANK(Jan!G31),"",Jan!G31),""),"")))</f>
        <v/>
      </c>
      <c r="D2284" s="305" t="str">
        <f>IF(ISBLANK($J$3008),"",IF(ISBLANK($L$3008),"",IF(Jan!$E31&gt;=$J$3008,IF(Jan!$E31&lt;=$L$3008,IF(ISBLANK(Jan!I31),"",Jan!I31),""),"")))</f>
        <v/>
      </c>
      <c r="E2284" s="305" t="str">
        <f>IF(ISBLANK($J$3008),"",IF(ISBLANK($L$3008),"",IF(Jan!$E31&gt;=$J$3008,IF(Jan!$E31&lt;=$L$3008,IF(ISBLANK(Jan!R31),"",Jan!R31),""),"")))</f>
        <v/>
      </c>
      <c r="F2284" s="307" t="str">
        <f>IF(ISBLANK($J$3008),"",IF(ISBLANK($L$3008),"",IF(Jan!$E31&gt;=$J$3008,IF(Jan!$E31&lt;=$L$3008,IF(ISBLANK(Jan!S31),"",Jan!S31),""),"")))</f>
        <v/>
      </c>
      <c r="G2284" s="308" t="str">
        <f t="shared" si="144"/>
        <v/>
      </c>
      <c r="H2284" s="309" t="str">
        <f t="shared" si="145"/>
        <v/>
      </c>
      <c r="I2284" s="310" t="str">
        <f>IF(ISBLANK($J$3008),"",IF(ISBLANK($L$3008),"",IF(Jan!$E31&gt;=$J$3008,IF(Jan!$E31&lt;=$L$3008,COUNTIF(Jan!L31:L31,"&gt;=0"),""),"")))</f>
        <v/>
      </c>
      <c r="J2284" s="300"/>
      <c r="K2284" s="300"/>
      <c r="L2284" s="300"/>
      <c r="M2284" s="302"/>
    </row>
    <row r="2285" spans="1:13" ht="9.9499999999999993" hidden="1" customHeight="1" x14ac:dyDescent="0.2">
      <c r="A2285" s="301"/>
      <c r="B2285" s="300"/>
      <c r="C2285" s="305" t="str">
        <f>IF(ISBLANK($J$3008),"",IF(ISBLANK($L$3008),"",IF(Jan!$E32&gt;=$J$3008,IF(Jan!$E32&lt;=$L$3008,IF(ISBLANK(Jan!G32),"",Jan!G32),""),"")))</f>
        <v/>
      </c>
      <c r="D2285" s="305" t="str">
        <f>IF(ISBLANK($J$3008),"",IF(ISBLANK($L$3008),"",IF(Jan!$E32&gt;=$J$3008,IF(Jan!$E32&lt;=$L$3008,IF(ISBLANK(Jan!I32),"",Jan!I32),""),"")))</f>
        <v/>
      </c>
      <c r="E2285" s="305" t="str">
        <f>IF(ISBLANK($J$3008),"",IF(ISBLANK($L$3008),"",IF(Jan!$E32&gt;=$J$3008,IF(Jan!$E32&lt;=$L$3008,IF(ISBLANK(Jan!R32),"",Jan!R32),""),"")))</f>
        <v/>
      </c>
      <c r="F2285" s="307" t="str">
        <f>IF(ISBLANK($J$3008),"",IF(ISBLANK($L$3008),"",IF(Jan!$E32&gt;=$J$3008,IF(Jan!$E32&lt;=$L$3008,IF(ISBLANK(Jan!S32),"",Jan!S32),""),"")))</f>
        <v/>
      </c>
      <c r="G2285" s="308" t="str">
        <f t="shared" si="144"/>
        <v/>
      </c>
      <c r="H2285" s="309" t="str">
        <f t="shared" si="145"/>
        <v/>
      </c>
      <c r="I2285" s="310" t="str">
        <f>IF(ISBLANK($J$3008),"",IF(ISBLANK($L$3008),"",IF(Jan!$E32&gt;=$J$3008,IF(Jan!$E32&lt;=$L$3008,COUNTIF(Jan!L32:L32,"&gt;=0"),""),"")))</f>
        <v/>
      </c>
      <c r="J2285" s="300"/>
      <c r="K2285" s="300"/>
      <c r="L2285" s="300"/>
      <c r="M2285" s="302"/>
    </row>
    <row r="2286" spans="1:13" ht="9.9499999999999993" hidden="1" customHeight="1" x14ac:dyDescent="0.2">
      <c r="A2286" s="301"/>
      <c r="B2286" s="300"/>
      <c r="C2286" s="305" t="str">
        <f>IF(ISBLANK($J$3008),"",IF(ISBLANK($L$3008),"",IF(Jan!$E33&gt;=$J$3008,IF(Jan!$E33&lt;=$L$3008,IF(ISBLANK(Jan!G33),"",Jan!G33),""),"")))</f>
        <v/>
      </c>
      <c r="D2286" s="305" t="str">
        <f>IF(ISBLANK($J$3008),"",IF(ISBLANK($L$3008),"",IF(Jan!$E33&gt;=$J$3008,IF(Jan!$E33&lt;=$L$3008,IF(ISBLANK(Jan!I33),"",Jan!I33),""),"")))</f>
        <v/>
      </c>
      <c r="E2286" s="305" t="str">
        <f>IF(ISBLANK($J$3008),"",IF(ISBLANK($L$3008),"",IF(Jan!$E33&gt;=$J$3008,IF(Jan!$E33&lt;=$L$3008,IF(ISBLANK(Jan!R33),"",Jan!R33),""),"")))</f>
        <v/>
      </c>
      <c r="F2286" s="307" t="str">
        <f>IF(ISBLANK($J$3008),"",IF(ISBLANK($L$3008),"",IF(Jan!$E33&gt;=$J$3008,IF(Jan!$E33&lt;=$L$3008,IF(ISBLANK(Jan!S33),"",Jan!S33),""),"")))</f>
        <v/>
      </c>
      <c r="G2286" s="308" t="str">
        <f t="shared" si="144"/>
        <v/>
      </c>
      <c r="H2286" s="309" t="str">
        <f t="shared" si="145"/>
        <v/>
      </c>
      <c r="I2286" s="310" t="str">
        <f>IF(ISBLANK($J$3008),"",IF(ISBLANK($L$3008),"",IF(Jan!$E33&gt;=$J$3008,IF(Jan!$E33&lt;=$L$3008,COUNTIF(Jan!L33:L33,"&gt;=0"),""),"")))</f>
        <v/>
      </c>
      <c r="J2286" s="300"/>
      <c r="K2286" s="300"/>
      <c r="L2286" s="300"/>
      <c r="M2286" s="302"/>
    </row>
    <row r="2287" spans="1:13" ht="9.9499999999999993" hidden="1" customHeight="1" x14ac:dyDescent="0.2">
      <c r="A2287" s="301"/>
      <c r="B2287" s="300"/>
      <c r="C2287" s="305" t="str">
        <f>IF(ISBLANK($J$3008),"",IF(ISBLANK($L$3008),"",IF(Jan!$E34&gt;=$J$3008,IF(Jan!$E34&lt;=$L$3008,IF(ISBLANK(Jan!G34),"",Jan!G34),""),"")))</f>
        <v/>
      </c>
      <c r="D2287" s="305" t="str">
        <f>IF(ISBLANK($J$3008),"",IF(ISBLANK($L$3008),"",IF(Jan!$E34&gt;=$J$3008,IF(Jan!$E34&lt;=$L$3008,IF(ISBLANK(Jan!I34),"",Jan!I34),""),"")))</f>
        <v/>
      </c>
      <c r="E2287" s="305" t="str">
        <f>IF(ISBLANK($J$3008),"",IF(ISBLANK($L$3008),"",IF(Jan!$E34&gt;=$J$3008,IF(Jan!$E34&lt;=$L$3008,IF(ISBLANK(Jan!R34),"",Jan!R34),""),"")))</f>
        <v/>
      </c>
      <c r="F2287" s="307" t="str">
        <f>IF(ISBLANK($J$3008),"",IF(ISBLANK($L$3008),"",IF(Jan!$E34&gt;=$J$3008,IF(Jan!$E34&lt;=$L$3008,IF(ISBLANK(Jan!S34),"",Jan!S34),""),"")))</f>
        <v/>
      </c>
      <c r="G2287" s="308" t="str">
        <f t="shared" si="144"/>
        <v/>
      </c>
      <c r="H2287" s="309" t="str">
        <f t="shared" si="145"/>
        <v/>
      </c>
      <c r="I2287" s="310" t="str">
        <f>IF(ISBLANK($J$3008),"",IF(ISBLANK($L$3008),"",IF(Jan!$E34&gt;=$J$3008,IF(Jan!$E34&lt;=$L$3008,COUNTIF(Jan!L34:L34,"&gt;=0"),""),"")))</f>
        <v/>
      </c>
      <c r="J2287" s="300"/>
      <c r="K2287" s="300"/>
      <c r="L2287" s="300"/>
      <c r="M2287" s="302"/>
    </row>
    <row r="2288" spans="1:13" ht="9.9499999999999993" hidden="1" customHeight="1" x14ac:dyDescent="0.2">
      <c r="A2288" s="301"/>
      <c r="B2288" s="300"/>
      <c r="C2288" s="305" t="str">
        <f>IF(ISBLANK($J$3008),"",IF(ISBLANK($L$3008),"",IF(Jan!$E35&gt;=$J$3008,IF(Jan!$E35&lt;=$L$3008,IF(ISBLANK(Jan!G35),"",Jan!G35),""),"")))</f>
        <v/>
      </c>
      <c r="D2288" s="305" t="str">
        <f>IF(ISBLANK($J$3008),"",IF(ISBLANK($L$3008),"",IF(Jan!$E35&gt;=$J$3008,IF(Jan!$E35&lt;=$L$3008,IF(ISBLANK(Jan!I35),"",Jan!I35),""),"")))</f>
        <v/>
      </c>
      <c r="E2288" s="305" t="str">
        <f>IF(ISBLANK($J$3008),"",IF(ISBLANK($L$3008),"",IF(Jan!$E35&gt;=$J$3008,IF(Jan!$E35&lt;=$L$3008,IF(ISBLANK(Jan!R35),"",Jan!R35),""),"")))</f>
        <v/>
      </c>
      <c r="F2288" s="307" t="str">
        <f>IF(ISBLANK($J$3008),"",IF(ISBLANK($L$3008),"",IF(Jan!$E35&gt;=$J$3008,IF(Jan!$E35&lt;=$L$3008,IF(ISBLANK(Jan!S35),"",Jan!S35),""),"")))</f>
        <v/>
      </c>
      <c r="G2288" s="308" t="str">
        <f t="shared" si="144"/>
        <v/>
      </c>
      <c r="H2288" s="309" t="str">
        <f t="shared" si="145"/>
        <v/>
      </c>
      <c r="I2288" s="310" t="str">
        <f>IF(ISBLANK($J$3008),"",IF(ISBLANK($L$3008),"",IF(Jan!$E35&gt;=$J$3008,IF(Jan!$E35&lt;=$L$3008,COUNTIF(Jan!L35:L35,"&gt;=0"),""),"")))</f>
        <v/>
      </c>
      <c r="J2288" s="300"/>
      <c r="K2288" s="300"/>
      <c r="L2288" s="300"/>
      <c r="M2288" s="302"/>
    </row>
    <row r="2289" spans="1:13" ht="9.9499999999999993" hidden="1" customHeight="1" x14ac:dyDescent="0.2">
      <c r="A2289" s="301"/>
      <c r="B2289" s="300"/>
      <c r="C2289" s="305" t="str">
        <f>IF(ISBLANK($J$3008),"",IF(ISBLANK($L$3008),"",IF(Jan!$E36&gt;=$J$3008,IF(Jan!$E36&lt;=$L$3008,IF(ISBLANK(Jan!G36),"",Jan!G36),""),"")))</f>
        <v/>
      </c>
      <c r="D2289" s="305" t="str">
        <f>IF(ISBLANK($J$3008),"",IF(ISBLANK($L$3008),"",IF(Jan!$E36&gt;=$J$3008,IF(Jan!$E36&lt;=$L$3008,IF(ISBLANK(Jan!I36),"",Jan!I36),""),"")))</f>
        <v/>
      </c>
      <c r="E2289" s="305" t="str">
        <f>IF(ISBLANK($J$3008),"",IF(ISBLANK($L$3008),"",IF(Jan!$E36&gt;=$J$3008,IF(Jan!$E36&lt;=$L$3008,IF(ISBLANK(Jan!R36),"",Jan!R36),""),"")))</f>
        <v/>
      </c>
      <c r="F2289" s="307" t="str">
        <f>IF(ISBLANK($J$3008),"",IF(ISBLANK($L$3008),"",IF(Jan!$E36&gt;=$J$3008,IF(Jan!$E36&lt;=$L$3008,IF(ISBLANK(Jan!S36),"",Jan!S36),""),"")))</f>
        <v/>
      </c>
      <c r="G2289" s="308" t="str">
        <f t="shared" si="144"/>
        <v/>
      </c>
      <c r="H2289" s="309" t="str">
        <f t="shared" si="145"/>
        <v/>
      </c>
      <c r="I2289" s="310" t="str">
        <f>IF(ISBLANK($J$3008),"",IF(ISBLANK($L$3008),"",IF(Jan!$E36&gt;=$J$3008,IF(Jan!$E36&lt;=$L$3008,COUNTIF(Jan!L36:L36,"&gt;=0"),""),"")))</f>
        <v/>
      </c>
      <c r="J2289" s="300"/>
      <c r="K2289" s="300"/>
      <c r="L2289" s="300"/>
      <c r="M2289" s="302"/>
    </row>
    <row r="2290" spans="1:13" ht="9.9499999999999993" hidden="1" customHeight="1" x14ac:dyDescent="0.2">
      <c r="A2290" s="301"/>
      <c r="B2290" s="300"/>
      <c r="C2290" s="305" t="str">
        <f>IF(ISBLANK($J$3008),"",IF(ISBLANK($L$3008),"",IF(Jan!$E37&gt;=$J$3008,IF(Jan!$E37&lt;=$L$3008,IF(ISBLANK(Jan!G37),"",Jan!G37),""),"")))</f>
        <v/>
      </c>
      <c r="D2290" s="305" t="str">
        <f>IF(ISBLANK($J$3008),"",IF(ISBLANK($L$3008),"",IF(Jan!$E37&gt;=$J$3008,IF(Jan!$E37&lt;=$L$3008,IF(ISBLANK(Jan!I37),"",Jan!I37),""),"")))</f>
        <v/>
      </c>
      <c r="E2290" s="305" t="str">
        <f>IF(ISBLANK($J$3008),"",IF(ISBLANK($L$3008),"",IF(Jan!$E37&gt;=$J$3008,IF(Jan!$E37&lt;=$L$3008,IF(ISBLANK(Jan!R37),"",Jan!R37),""),"")))</f>
        <v/>
      </c>
      <c r="F2290" s="307" t="str">
        <f>IF(ISBLANK($J$3008),"",IF(ISBLANK($L$3008),"",IF(Jan!$E37&gt;=$J$3008,IF(Jan!$E37&lt;=$L$3008,IF(ISBLANK(Jan!S37),"",Jan!S37),""),"")))</f>
        <v/>
      </c>
      <c r="G2290" s="308" t="str">
        <f t="shared" si="144"/>
        <v/>
      </c>
      <c r="H2290" s="309" t="str">
        <f t="shared" si="145"/>
        <v/>
      </c>
      <c r="I2290" s="310" t="str">
        <f>IF(ISBLANK($J$3008),"",IF(ISBLANK($L$3008),"",IF(Jan!$E37&gt;=$J$3008,IF(Jan!$E37&lt;=$L$3008,COUNTIF(Jan!L37:L37,"&gt;=0"),""),"")))</f>
        <v/>
      </c>
      <c r="J2290" s="300"/>
      <c r="K2290" s="300"/>
      <c r="L2290" s="300"/>
      <c r="M2290" s="302"/>
    </row>
    <row r="2291" spans="1:13" ht="9.9499999999999993" hidden="1" customHeight="1" x14ac:dyDescent="0.2">
      <c r="A2291" s="301"/>
      <c r="B2291" s="300"/>
      <c r="C2291" s="305" t="str">
        <f>IF(ISBLANK($J$3008),"",IF(ISBLANK($L$3008),"",IF(Jan!$E38&gt;=$J$3008,IF(Jan!$E38&lt;=$L$3008,IF(ISBLANK(Jan!G38),"",Jan!G38),""),"")))</f>
        <v/>
      </c>
      <c r="D2291" s="305" t="str">
        <f>IF(ISBLANK($J$3008),"",IF(ISBLANK($L$3008),"",IF(Jan!$E38&gt;=$J$3008,IF(Jan!$E38&lt;=$L$3008,IF(ISBLANK(Jan!I38),"",Jan!I38),""),"")))</f>
        <v/>
      </c>
      <c r="E2291" s="305" t="str">
        <f>IF(ISBLANK($J$3008),"",IF(ISBLANK($L$3008),"",IF(Jan!$E38&gt;=$J$3008,IF(Jan!$E38&lt;=$L$3008,IF(ISBLANK(Jan!R38),"",Jan!R38),""),"")))</f>
        <v/>
      </c>
      <c r="F2291" s="307" t="str">
        <f>IF(ISBLANK($J$3008),"",IF(ISBLANK($L$3008),"",IF(Jan!$E38&gt;=$J$3008,IF(Jan!$E38&lt;=$L$3008,IF(ISBLANK(Jan!S38),"",Jan!S38),""),"")))</f>
        <v/>
      </c>
      <c r="G2291" s="308" t="str">
        <f t="shared" si="144"/>
        <v/>
      </c>
      <c r="H2291" s="309" t="str">
        <f t="shared" si="145"/>
        <v/>
      </c>
      <c r="I2291" s="310" t="str">
        <f>IF(ISBLANK($J$3008),"",IF(ISBLANK($L$3008),"",IF(Jan!$E38&gt;=$J$3008,IF(Jan!$E38&lt;=$L$3008,COUNTIF(Jan!L38:L38,"&gt;=0"),""),"")))</f>
        <v/>
      </c>
      <c r="J2291" s="300"/>
      <c r="K2291" s="300"/>
      <c r="L2291" s="300"/>
      <c r="M2291" s="302"/>
    </row>
    <row r="2292" spans="1:13" ht="9.9499999999999993" hidden="1" customHeight="1" x14ac:dyDescent="0.2">
      <c r="A2292" s="301"/>
      <c r="B2292" s="300"/>
      <c r="C2292" s="305" t="str">
        <f>IF(ISBLANK($J$3008),"",IF(ISBLANK($L$3008),"",IF(Jan!$E39&gt;=$J$3008,IF(Jan!$E39&lt;=$L$3008,IF(ISBLANK(Jan!G39),"",Jan!G39),""),"")))</f>
        <v/>
      </c>
      <c r="D2292" s="305" t="str">
        <f>IF(ISBLANK($J$3008),"",IF(ISBLANK($L$3008),"",IF(Jan!$E39&gt;=$J$3008,IF(Jan!$E39&lt;=$L$3008,IF(ISBLANK(Jan!I39),"",Jan!I39),""),"")))</f>
        <v/>
      </c>
      <c r="E2292" s="305" t="str">
        <f>IF(ISBLANK($J$3008),"",IF(ISBLANK($L$3008),"",IF(Jan!$E39&gt;=$J$3008,IF(Jan!$E39&lt;=$L$3008,IF(ISBLANK(Jan!R39),"",Jan!R39),""),"")))</f>
        <v/>
      </c>
      <c r="F2292" s="307" t="str">
        <f>IF(ISBLANK($J$3008),"",IF(ISBLANK($L$3008),"",IF(Jan!$E39&gt;=$J$3008,IF(Jan!$E39&lt;=$L$3008,IF(ISBLANK(Jan!S39),"",Jan!S39),""),"")))</f>
        <v/>
      </c>
      <c r="G2292" s="308" t="str">
        <f t="shared" si="144"/>
        <v/>
      </c>
      <c r="H2292" s="309" t="str">
        <f t="shared" si="145"/>
        <v/>
      </c>
      <c r="I2292" s="310" t="str">
        <f>IF(ISBLANK($J$3008),"",IF(ISBLANK($L$3008),"",IF(Jan!$E39&gt;=$J$3008,IF(Jan!$E39&lt;=$L$3008,COUNTIF(Jan!L39:L39,"&gt;=0"),""),"")))</f>
        <v/>
      </c>
      <c r="J2292" s="300"/>
      <c r="K2292" s="300"/>
      <c r="L2292" s="300"/>
      <c r="M2292" s="302"/>
    </row>
    <row r="2293" spans="1:13" ht="9.9499999999999993" hidden="1" customHeight="1" x14ac:dyDescent="0.2">
      <c r="A2293" s="301"/>
      <c r="B2293" s="300" t="s">
        <v>341</v>
      </c>
      <c r="C2293" s="305" t="str">
        <f>IF(ISBLANK($J$3008),"",IF(ISBLANK($L$3008),"",IF(Jan!$E43&gt;=$J$3008,IF(Jan!$E43&lt;=$L$3008,IF(ISBLANK(Jan!G43),"",Jan!G43),""),"")))</f>
        <v/>
      </c>
      <c r="D2293" s="305"/>
      <c r="E2293" s="305" t="str">
        <f>IF(ISBLANK($J$3008),"",IF(ISBLANK($L$3008),"",IF(Jan!$E43&gt;=$J$3008,IF(Jan!$E43&lt;=$L$3008,IF(ISBLANK(Jan!R43),"",Jan!R43),""),"")))</f>
        <v/>
      </c>
      <c r="F2293" s="307" t="str">
        <f>IF(ISBLANK($J$3008),"",IF(ISBLANK($L$3008),"",IF(Jan!$E43&gt;=$J$3008,IF(Jan!$E43&lt;=$L$3008,IF(ISBLANK(Jan!S43),"",Jan!S43),""),"")))</f>
        <v/>
      </c>
      <c r="G2293" s="308" t="str">
        <f>IF(ISNUMBER(F2293),IF(F2293=0,"",IF(E2293=0,"",F2293/E2293)),"")</f>
        <v/>
      </c>
      <c r="H2293" s="309" t="str">
        <f>IF(ISNUMBER(G2293),IF(G2293=0,"",IF(F2293=0,"",E2293/F2293/24)),"")</f>
        <v/>
      </c>
      <c r="I2293" s="310" t="str">
        <f>IF(ISBLANK($J$3008),"",IF(ISBLANK($L$3008),"",IF(Jan!$E43&gt;=$J$3008,IF(Jan!$E43&lt;=$L$3008,COUNTIF(Jan!L43:L43,"&gt;=0"),""),"")))</f>
        <v/>
      </c>
      <c r="J2293" s="300"/>
      <c r="K2293" s="300"/>
      <c r="L2293" s="300"/>
      <c r="M2293" s="302"/>
    </row>
    <row r="2294" spans="1:13" ht="9.9499999999999993" hidden="1" customHeight="1" x14ac:dyDescent="0.2">
      <c r="A2294" s="301"/>
      <c r="B2294" s="300"/>
      <c r="C2294" s="305" t="str">
        <f>IF(ISBLANK($J$3008),"",IF(ISBLANK($L$3008),"",IF(Jan!$E44&gt;=$J$3008,IF(Jan!$E44&lt;=$L$3008,IF(ISBLANK(Jan!G44),"",Jan!G44),""),"")))</f>
        <v/>
      </c>
      <c r="D2294" s="305"/>
      <c r="E2294" s="305" t="str">
        <f>IF(ISBLANK($J$3008),"",IF(ISBLANK($L$3008),"",IF(Jan!$E44&gt;=$J$3008,IF(Jan!$E44&lt;=$L$3008,IF(ISBLANK(Jan!R44),"",Jan!R44),""),"")))</f>
        <v/>
      </c>
      <c r="F2294" s="307" t="str">
        <f>IF(ISBLANK($J$3008),"",IF(ISBLANK($L$3008),"",IF(Jan!$E44&gt;=$J$3008,IF(Jan!$E44&lt;=$L$3008,IF(ISBLANK(Jan!S44),"",Jan!S44),""),"")))</f>
        <v/>
      </c>
      <c r="G2294" s="308" t="str">
        <f t="shared" ref="G2294:G2323" si="146">IF(ISNUMBER(F2294),IF(F2294=0,"",IF(E2294=0,"",F2294/E2294)),"")</f>
        <v/>
      </c>
      <c r="H2294" s="309" t="str">
        <f t="shared" ref="H2294:H2323" si="147">IF(ISNUMBER(G2294),IF(G2294=0,"",IF(F2294=0,"",E2294/F2294/24)),"")</f>
        <v/>
      </c>
      <c r="I2294" s="310" t="str">
        <f>IF(ISBLANK($J$3008),"",IF(ISBLANK($L$3008),"",IF(Jan!$E44&gt;=$J$3008,IF(Jan!$E44&lt;=$L$3008,COUNTIF(Jan!L44:L44,"&gt;=0"),""),"")))</f>
        <v/>
      </c>
      <c r="J2294" s="300"/>
      <c r="K2294" s="300"/>
      <c r="L2294" s="300"/>
      <c r="M2294" s="302"/>
    </row>
    <row r="2295" spans="1:13" ht="9.9499999999999993" hidden="1" customHeight="1" x14ac:dyDescent="0.2">
      <c r="A2295" s="301"/>
      <c r="B2295" s="300"/>
      <c r="C2295" s="305" t="str">
        <f>IF(ISBLANK($J$3008),"",IF(ISBLANK($L$3008),"",IF(Jan!$E45&gt;=$J$3008,IF(Jan!$E45&lt;=$L$3008,IF(ISBLANK(Jan!G45),"",Jan!G45),""),"")))</f>
        <v/>
      </c>
      <c r="D2295" s="305"/>
      <c r="E2295" s="305" t="str">
        <f>IF(ISBLANK($J$3008),"",IF(ISBLANK($L$3008),"",IF(Jan!$E45&gt;=$J$3008,IF(Jan!$E45&lt;=$L$3008,IF(ISBLANK(Jan!R45),"",Jan!R45),""),"")))</f>
        <v/>
      </c>
      <c r="F2295" s="307" t="str">
        <f>IF(ISBLANK($J$3008),"",IF(ISBLANK($L$3008),"",IF(Jan!$E45&gt;=$J$3008,IF(Jan!$E45&lt;=$L$3008,IF(ISBLANK(Jan!S45),"",Jan!S45),""),"")))</f>
        <v/>
      </c>
      <c r="G2295" s="308" t="str">
        <f t="shared" si="146"/>
        <v/>
      </c>
      <c r="H2295" s="309" t="str">
        <f t="shared" si="147"/>
        <v/>
      </c>
      <c r="I2295" s="310" t="str">
        <f>IF(ISBLANK($J$3008),"",IF(ISBLANK($L$3008),"",IF(Jan!$E45&gt;=$J$3008,IF(Jan!$E45&lt;=$L$3008,COUNTIF(Jan!L45:L45,"&gt;=0"),""),"")))</f>
        <v/>
      </c>
      <c r="J2295" s="300"/>
      <c r="K2295" s="300"/>
      <c r="L2295" s="300"/>
      <c r="M2295" s="302"/>
    </row>
    <row r="2296" spans="1:13" ht="9.9499999999999993" hidden="1" customHeight="1" x14ac:dyDescent="0.2">
      <c r="A2296" s="301"/>
      <c r="B2296" s="300"/>
      <c r="C2296" s="305" t="str">
        <f>IF(ISBLANK($J$3008),"",IF(ISBLANK($L$3008),"",IF(Jan!$E46&gt;=$J$3008,IF(Jan!$E46&lt;=$L$3008,IF(ISBLANK(Jan!G46),"",Jan!G46),""),"")))</f>
        <v/>
      </c>
      <c r="D2296" s="305"/>
      <c r="E2296" s="305" t="str">
        <f>IF(ISBLANK($J$3008),"",IF(ISBLANK($L$3008),"",IF(Jan!$E46&gt;=$J$3008,IF(Jan!$E46&lt;=$L$3008,IF(ISBLANK(Jan!R46),"",Jan!R46),""),"")))</f>
        <v/>
      </c>
      <c r="F2296" s="307" t="str">
        <f>IF(ISBLANK($J$3008),"",IF(ISBLANK($L$3008),"",IF(Jan!$E46&gt;=$J$3008,IF(Jan!$E46&lt;=$L$3008,IF(ISBLANK(Jan!S46),"",Jan!S46),""),"")))</f>
        <v/>
      </c>
      <c r="G2296" s="308" t="str">
        <f t="shared" si="146"/>
        <v/>
      </c>
      <c r="H2296" s="309" t="str">
        <f t="shared" si="147"/>
        <v/>
      </c>
      <c r="I2296" s="310" t="str">
        <f>IF(ISBLANK($J$3008),"",IF(ISBLANK($L$3008),"",IF(Jan!$E46&gt;=$J$3008,IF(Jan!$E46&lt;=$L$3008,COUNTIF(Jan!L46:L46,"&gt;=0"),""),"")))</f>
        <v/>
      </c>
      <c r="J2296" s="300"/>
      <c r="K2296" s="300"/>
      <c r="L2296" s="300"/>
      <c r="M2296" s="302"/>
    </row>
    <row r="2297" spans="1:13" ht="9.9499999999999993" hidden="1" customHeight="1" x14ac:dyDescent="0.2">
      <c r="A2297" s="301"/>
      <c r="B2297" s="300"/>
      <c r="C2297" s="305" t="str">
        <f>IF(ISBLANK($J$3008),"",IF(ISBLANK($L$3008),"",IF(Jan!$E47&gt;=$J$3008,IF(Jan!$E47&lt;=$L$3008,IF(ISBLANK(Jan!G47),"",Jan!G47),""),"")))</f>
        <v/>
      </c>
      <c r="D2297" s="305"/>
      <c r="E2297" s="305" t="str">
        <f>IF(ISBLANK($J$3008),"",IF(ISBLANK($L$3008),"",IF(Jan!$E47&gt;=$J$3008,IF(Jan!$E47&lt;=$L$3008,IF(ISBLANK(Jan!R47),"",Jan!R47),""),"")))</f>
        <v/>
      </c>
      <c r="F2297" s="307" t="str">
        <f>IF(ISBLANK($J$3008),"",IF(ISBLANK($L$3008),"",IF(Jan!$E47&gt;=$J$3008,IF(Jan!$E47&lt;=$L$3008,IF(ISBLANK(Jan!S47),"",Jan!S47),""),"")))</f>
        <v/>
      </c>
      <c r="G2297" s="308" t="str">
        <f t="shared" si="146"/>
        <v/>
      </c>
      <c r="H2297" s="309" t="str">
        <f t="shared" si="147"/>
        <v/>
      </c>
      <c r="I2297" s="310" t="str">
        <f>IF(ISBLANK($J$3008),"",IF(ISBLANK($L$3008),"",IF(Jan!$E47&gt;=$J$3008,IF(Jan!$E47&lt;=$L$3008,COUNTIF(Jan!L47:L47,"&gt;=0"),""),"")))</f>
        <v/>
      </c>
      <c r="J2297" s="300"/>
      <c r="K2297" s="300"/>
      <c r="L2297" s="300"/>
      <c r="M2297" s="302"/>
    </row>
    <row r="2298" spans="1:13" ht="9.9499999999999993" hidden="1" customHeight="1" x14ac:dyDescent="0.2">
      <c r="A2298" s="301"/>
      <c r="B2298" s="300"/>
      <c r="C2298" s="305" t="str">
        <f>IF(ISBLANK($J$3008),"",IF(ISBLANK($L$3008),"",IF(Jan!$E48&gt;=$J$3008,IF(Jan!$E48&lt;=$L$3008,IF(ISBLANK(Jan!G48),"",Jan!G48),""),"")))</f>
        <v/>
      </c>
      <c r="D2298" s="305"/>
      <c r="E2298" s="305" t="str">
        <f>IF(ISBLANK($J$3008),"",IF(ISBLANK($L$3008),"",IF(Jan!$E48&gt;=$J$3008,IF(Jan!$E48&lt;=$L$3008,IF(ISBLANK(Jan!R48),"",Jan!R48),""),"")))</f>
        <v/>
      </c>
      <c r="F2298" s="307" t="str">
        <f>IF(ISBLANK($J$3008),"",IF(ISBLANK($L$3008),"",IF(Jan!$E48&gt;=$J$3008,IF(Jan!$E48&lt;=$L$3008,IF(ISBLANK(Jan!S48),"",Jan!S48),""),"")))</f>
        <v/>
      </c>
      <c r="G2298" s="308" t="str">
        <f t="shared" si="146"/>
        <v/>
      </c>
      <c r="H2298" s="309" t="str">
        <f t="shared" si="147"/>
        <v/>
      </c>
      <c r="I2298" s="310" t="str">
        <f>IF(ISBLANK($J$3008),"",IF(ISBLANK($L$3008),"",IF(Jan!$E48&gt;=$J$3008,IF(Jan!$E48&lt;=$L$3008,COUNTIF(Jan!L48:L48,"&gt;=0"),""),"")))</f>
        <v/>
      </c>
      <c r="J2298" s="300"/>
      <c r="K2298" s="300"/>
      <c r="L2298" s="300"/>
      <c r="M2298" s="302"/>
    </row>
    <row r="2299" spans="1:13" ht="9.9499999999999993" hidden="1" customHeight="1" x14ac:dyDescent="0.2">
      <c r="A2299" s="301"/>
      <c r="B2299" s="300"/>
      <c r="C2299" s="305" t="str">
        <f>IF(ISBLANK($J$3008),"",IF(ISBLANK($L$3008),"",IF(Jan!$E49&gt;=$J$3008,IF(Jan!$E49&lt;=$L$3008,IF(ISBLANK(Jan!G49),"",Jan!G49),""),"")))</f>
        <v/>
      </c>
      <c r="D2299" s="305"/>
      <c r="E2299" s="305" t="str">
        <f>IF(ISBLANK($J$3008),"",IF(ISBLANK($L$3008),"",IF(Jan!$E49&gt;=$J$3008,IF(Jan!$E49&lt;=$L$3008,IF(ISBLANK(Jan!R49),"",Jan!R49),""),"")))</f>
        <v/>
      </c>
      <c r="F2299" s="307" t="str">
        <f>IF(ISBLANK($J$3008),"",IF(ISBLANK($L$3008),"",IF(Jan!$E49&gt;=$J$3008,IF(Jan!$E49&lt;=$L$3008,IF(ISBLANK(Jan!S49),"",Jan!S49),""),"")))</f>
        <v/>
      </c>
      <c r="G2299" s="308" t="str">
        <f t="shared" si="146"/>
        <v/>
      </c>
      <c r="H2299" s="309" t="str">
        <f t="shared" si="147"/>
        <v/>
      </c>
      <c r="I2299" s="310" t="str">
        <f>IF(ISBLANK($J$3008),"",IF(ISBLANK($L$3008),"",IF(Jan!$E49&gt;=$J$3008,IF(Jan!$E49&lt;=$L$3008,COUNTIF(Jan!L49:L49,"&gt;=0"),""),"")))</f>
        <v/>
      </c>
      <c r="J2299" s="300"/>
      <c r="K2299" s="300"/>
      <c r="L2299" s="300"/>
      <c r="M2299" s="302"/>
    </row>
    <row r="2300" spans="1:13" ht="9.9499999999999993" hidden="1" customHeight="1" x14ac:dyDescent="0.2">
      <c r="A2300" s="301"/>
      <c r="B2300" s="300"/>
      <c r="C2300" s="305" t="str">
        <f>IF(ISBLANK($J$3008),"",IF(ISBLANK($L$3008),"",IF(Jan!$E50&gt;=$J$3008,IF(Jan!$E50&lt;=$L$3008,IF(ISBLANK(Jan!G50),"",Jan!G50),""),"")))</f>
        <v/>
      </c>
      <c r="D2300" s="305"/>
      <c r="E2300" s="305" t="str">
        <f>IF(ISBLANK($J$3008),"",IF(ISBLANK($L$3008),"",IF(Jan!$E50&gt;=$J$3008,IF(Jan!$E50&lt;=$L$3008,IF(ISBLANK(Jan!R50),"",Jan!R50),""),"")))</f>
        <v/>
      </c>
      <c r="F2300" s="307" t="str">
        <f>IF(ISBLANK($J$3008),"",IF(ISBLANK($L$3008),"",IF(Jan!$E50&gt;=$J$3008,IF(Jan!$E50&lt;=$L$3008,IF(ISBLANK(Jan!S50),"",Jan!S50),""),"")))</f>
        <v/>
      </c>
      <c r="G2300" s="308" t="str">
        <f t="shared" si="146"/>
        <v/>
      </c>
      <c r="H2300" s="309" t="str">
        <f t="shared" si="147"/>
        <v/>
      </c>
      <c r="I2300" s="310" t="str">
        <f>IF(ISBLANK($J$3008),"",IF(ISBLANK($L$3008),"",IF(Jan!$E50&gt;=$J$3008,IF(Jan!$E50&lt;=$L$3008,COUNTIF(Jan!L50:L50,"&gt;=0"),""),"")))</f>
        <v/>
      </c>
      <c r="J2300" s="300"/>
      <c r="K2300" s="300"/>
      <c r="L2300" s="300"/>
      <c r="M2300" s="302"/>
    </row>
    <row r="2301" spans="1:13" ht="9.9499999999999993" hidden="1" customHeight="1" x14ac:dyDescent="0.2">
      <c r="A2301" s="301"/>
      <c r="B2301" s="300"/>
      <c r="C2301" s="305" t="str">
        <f>IF(ISBLANK($J$3008),"",IF(ISBLANK($L$3008),"",IF(Jan!$E51&gt;=$J$3008,IF(Jan!$E51&lt;=$L$3008,IF(ISBLANK(Jan!G51),"",Jan!G51),""),"")))</f>
        <v/>
      </c>
      <c r="D2301" s="305"/>
      <c r="E2301" s="305" t="str">
        <f>IF(ISBLANK($J$3008),"",IF(ISBLANK($L$3008),"",IF(Jan!$E51&gt;=$J$3008,IF(Jan!$E51&lt;=$L$3008,IF(ISBLANK(Jan!R51),"",Jan!R51),""),"")))</f>
        <v/>
      </c>
      <c r="F2301" s="307" t="str">
        <f>IF(ISBLANK($J$3008),"",IF(ISBLANK($L$3008),"",IF(Jan!$E51&gt;=$J$3008,IF(Jan!$E51&lt;=$L$3008,IF(ISBLANK(Jan!S51),"",Jan!S51),""),"")))</f>
        <v/>
      </c>
      <c r="G2301" s="308" t="str">
        <f t="shared" si="146"/>
        <v/>
      </c>
      <c r="H2301" s="309" t="str">
        <f t="shared" si="147"/>
        <v/>
      </c>
      <c r="I2301" s="310" t="str">
        <f>IF(ISBLANK($J$3008),"",IF(ISBLANK($L$3008),"",IF(Jan!$E51&gt;=$J$3008,IF(Jan!$E51&lt;=$L$3008,COUNTIF(Jan!L51:L51,"&gt;=0"),""),"")))</f>
        <v/>
      </c>
      <c r="J2301" s="300"/>
      <c r="K2301" s="300"/>
      <c r="L2301" s="300"/>
      <c r="M2301" s="302"/>
    </row>
    <row r="2302" spans="1:13" ht="9.9499999999999993" hidden="1" customHeight="1" x14ac:dyDescent="0.2">
      <c r="A2302" s="301"/>
      <c r="B2302" s="300"/>
      <c r="C2302" s="305" t="str">
        <f>IF(ISBLANK($J$3008),"",IF(ISBLANK($L$3008),"",IF(Jan!$E52&gt;=$J$3008,IF(Jan!$E52&lt;=$L$3008,IF(ISBLANK(Jan!G52),"",Jan!G52),""),"")))</f>
        <v/>
      </c>
      <c r="D2302" s="305"/>
      <c r="E2302" s="305" t="str">
        <f>IF(ISBLANK($J$3008),"",IF(ISBLANK($L$3008),"",IF(Jan!$E52&gt;=$J$3008,IF(Jan!$E52&lt;=$L$3008,IF(ISBLANK(Jan!R52),"",Jan!R52),""),"")))</f>
        <v/>
      </c>
      <c r="F2302" s="307" t="str">
        <f>IF(ISBLANK($J$3008),"",IF(ISBLANK($L$3008),"",IF(Jan!$E52&gt;=$J$3008,IF(Jan!$E52&lt;=$L$3008,IF(ISBLANK(Jan!S52),"",Jan!S52),""),"")))</f>
        <v/>
      </c>
      <c r="G2302" s="308" t="str">
        <f t="shared" si="146"/>
        <v/>
      </c>
      <c r="H2302" s="309" t="str">
        <f t="shared" si="147"/>
        <v/>
      </c>
      <c r="I2302" s="310" t="str">
        <f>IF(ISBLANK($J$3008),"",IF(ISBLANK($L$3008),"",IF(Jan!$E52&gt;=$J$3008,IF(Jan!$E52&lt;=$L$3008,COUNTIF(Jan!L52:L52,"&gt;=0"),""),"")))</f>
        <v/>
      </c>
      <c r="J2302" s="300"/>
      <c r="K2302" s="300"/>
      <c r="L2302" s="300"/>
      <c r="M2302" s="302"/>
    </row>
    <row r="2303" spans="1:13" ht="9.9499999999999993" hidden="1" customHeight="1" x14ac:dyDescent="0.2">
      <c r="A2303" s="301"/>
      <c r="B2303" s="300"/>
      <c r="C2303" s="305" t="str">
        <f>IF(ISBLANK($J$3008),"",IF(ISBLANK($L$3008),"",IF(Jan!$E53&gt;=$J$3008,IF(Jan!$E53&lt;=$L$3008,IF(ISBLANK(Jan!G53),"",Jan!G53),""),"")))</f>
        <v/>
      </c>
      <c r="D2303" s="305"/>
      <c r="E2303" s="305" t="str">
        <f>IF(ISBLANK($J$3008),"",IF(ISBLANK($L$3008),"",IF(Jan!$E53&gt;=$J$3008,IF(Jan!$E53&lt;=$L$3008,IF(ISBLANK(Jan!R53),"",Jan!R53),""),"")))</f>
        <v/>
      </c>
      <c r="F2303" s="307" t="str">
        <f>IF(ISBLANK($J$3008),"",IF(ISBLANK($L$3008),"",IF(Jan!$E53&gt;=$J$3008,IF(Jan!$E53&lt;=$L$3008,IF(ISBLANK(Jan!S53),"",Jan!S53),""),"")))</f>
        <v/>
      </c>
      <c r="G2303" s="308" t="str">
        <f t="shared" si="146"/>
        <v/>
      </c>
      <c r="H2303" s="309" t="str">
        <f t="shared" si="147"/>
        <v/>
      </c>
      <c r="I2303" s="310" t="str">
        <f>IF(ISBLANK($J$3008),"",IF(ISBLANK($L$3008),"",IF(Jan!$E53&gt;=$J$3008,IF(Jan!$E53&lt;=$L$3008,COUNTIF(Jan!L53:L53,"&gt;=0"),""),"")))</f>
        <v/>
      </c>
      <c r="J2303" s="300"/>
      <c r="K2303" s="300"/>
      <c r="L2303" s="300"/>
      <c r="M2303" s="302"/>
    </row>
    <row r="2304" spans="1:13" ht="9.9499999999999993" hidden="1" customHeight="1" x14ac:dyDescent="0.2">
      <c r="A2304" s="301"/>
      <c r="B2304" s="300"/>
      <c r="C2304" s="305" t="str">
        <f>IF(ISBLANK($J$3008),"",IF(ISBLANK($L$3008),"",IF(Jan!$E54&gt;=$J$3008,IF(Jan!$E54&lt;=$L$3008,IF(ISBLANK(Jan!G54),"",Jan!G54),""),"")))</f>
        <v/>
      </c>
      <c r="D2304" s="305"/>
      <c r="E2304" s="305" t="str">
        <f>IF(ISBLANK($J$3008),"",IF(ISBLANK($L$3008),"",IF(Jan!$E54&gt;=$J$3008,IF(Jan!$E54&lt;=$L$3008,IF(ISBLANK(Jan!R54),"",Jan!R54),""),"")))</f>
        <v/>
      </c>
      <c r="F2304" s="307" t="str">
        <f>IF(ISBLANK($J$3008),"",IF(ISBLANK($L$3008),"",IF(Jan!$E54&gt;=$J$3008,IF(Jan!$E54&lt;=$L$3008,IF(ISBLANK(Jan!S54),"",Jan!S54),""),"")))</f>
        <v/>
      </c>
      <c r="G2304" s="308" t="str">
        <f t="shared" si="146"/>
        <v/>
      </c>
      <c r="H2304" s="309" t="str">
        <f t="shared" si="147"/>
        <v/>
      </c>
      <c r="I2304" s="310" t="str">
        <f>IF(ISBLANK($J$3008),"",IF(ISBLANK($L$3008),"",IF(Jan!$E54&gt;=$J$3008,IF(Jan!$E54&lt;=$L$3008,COUNTIF(Jan!L54:L54,"&gt;=0"),""),"")))</f>
        <v/>
      </c>
      <c r="J2304" s="300"/>
      <c r="K2304" s="300"/>
      <c r="L2304" s="300"/>
      <c r="M2304" s="302"/>
    </row>
    <row r="2305" spans="1:13" ht="9.9499999999999993" hidden="1" customHeight="1" x14ac:dyDescent="0.2">
      <c r="A2305" s="301"/>
      <c r="B2305" s="300"/>
      <c r="C2305" s="305" t="str">
        <f>IF(ISBLANK($J$3008),"",IF(ISBLANK($L$3008),"",IF(Jan!$E55&gt;=$J$3008,IF(Jan!$E55&lt;=$L$3008,IF(ISBLANK(Jan!G55),"",Jan!G55),""),"")))</f>
        <v/>
      </c>
      <c r="D2305" s="305"/>
      <c r="E2305" s="305" t="str">
        <f>IF(ISBLANK($J$3008),"",IF(ISBLANK($L$3008),"",IF(Jan!$E55&gt;=$J$3008,IF(Jan!$E55&lt;=$L$3008,IF(ISBLANK(Jan!R55),"",Jan!R55),""),"")))</f>
        <v/>
      </c>
      <c r="F2305" s="307" t="str">
        <f>IF(ISBLANK($J$3008),"",IF(ISBLANK($L$3008),"",IF(Jan!$E55&gt;=$J$3008,IF(Jan!$E55&lt;=$L$3008,IF(ISBLANK(Jan!S55),"",Jan!S55),""),"")))</f>
        <v/>
      </c>
      <c r="G2305" s="308" t="str">
        <f t="shared" si="146"/>
        <v/>
      </c>
      <c r="H2305" s="309" t="str">
        <f t="shared" si="147"/>
        <v/>
      </c>
      <c r="I2305" s="310" t="str">
        <f>IF(ISBLANK($J$3008),"",IF(ISBLANK($L$3008),"",IF(Jan!$E55&gt;=$J$3008,IF(Jan!$E55&lt;=$L$3008,COUNTIF(Jan!L55:L55,"&gt;=0"),""),"")))</f>
        <v/>
      </c>
      <c r="J2305" s="300"/>
      <c r="K2305" s="300"/>
      <c r="L2305" s="300"/>
      <c r="M2305" s="302"/>
    </row>
    <row r="2306" spans="1:13" ht="9.9499999999999993" hidden="1" customHeight="1" x14ac:dyDescent="0.2">
      <c r="A2306" s="301"/>
      <c r="B2306" s="300"/>
      <c r="C2306" s="305" t="str">
        <f>IF(ISBLANK($J$3008),"",IF(ISBLANK($L$3008),"",IF(Jan!$E56&gt;=$J$3008,IF(Jan!$E56&lt;=$L$3008,IF(ISBLANK(Jan!G56),"",Jan!G56),""),"")))</f>
        <v/>
      </c>
      <c r="D2306" s="305"/>
      <c r="E2306" s="305" t="str">
        <f>IF(ISBLANK($J$3008),"",IF(ISBLANK($L$3008),"",IF(Jan!$E56&gt;=$J$3008,IF(Jan!$E56&lt;=$L$3008,IF(ISBLANK(Jan!R56),"",Jan!R56),""),"")))</f>
        <v/>
      </c>
      <c r="F2306" s="307" t="str">
        <f>IF(ISBLANK($J$3008),"",IF(ISBLANK($L$3008),"",IF(Jan!$E56&gt;=$J$3008,IF(Jan!$E56&lt;=$L$3008,IF(ISBLANK(Jan!S56),"",Jan!S56),""),"")))</f>
        <v/>
      </c>
      <c r="G2306" s="308" t="str">
        <f t="shared" si="146"/>
        <v/>
      </c>
      <c r="H2306" s="309" t="str">
        <f t="shared" si="147"/>
        <v/>
      </c>
      <c r="I2306" s="310" t="str">
        <f>IF(ISBLANK($J$3008),"",IF(ISBLANK($L$3008),"",IF(Jan!$E56&gt;=$J$3008,IF(Jan!$E56&lt;=$L$3008,COUNTIF(Jan!L56:L56,"&gt;=0"),""),"")))</f>
        <v/>
      </c>
      <c r="J2306" s="300"/>
      <c r="K2306" s="300"/>
      <c r="L2306" s="300"/>
      <c r="M2306" s="302"/>
    </row>
    <row r="2307" spans="1:13" ht="9.9499999999999993" hidden="1" customHeight="1" x14ac:dyDescent="0.2">
      <c r="A2307" s="301"/>
      <c r="B2307" s="300"/>
      <c r="C2307" s="305" t="str">
        <f>IF(ISBLANK($J$3008),"",IF(ISBLANK($L$3008),"",IF(Jan!$E57&gt;=$J$3008,IF(Jan!$E57&lt;=$L$3008,IF(ISBLANK(Jan!G57),"",Jan!G57),""),"")))</f>
        <v/>
      </c>
      <c r="D2307" s="305"/>
      <c r="E2307" s="305" t="str">
        <f>IF(ISBLANK($J$3008),"",IF(ISBLANK($L$3008),"",IF(Jan!$E57&gt;=$J$3008,IF(Jan!$E57&lt;=$L$3008,IF(ISBLANK(Jan!R57),"",Jan!R57),""),"")))</f>
        <v/>
      </c>
      <c r="F2307" s="307" t="str">
        <f>IF(ISBLANK($J$3008),"",IF(ISBLANK($L$3008),"",IF(Jan!$E57&gt;=$J$3008,IF(Jan!$E57&lt;=$L$3008,IF(ISBLANK(Jan!S57),"",Jan!S57),""),"")))</f>
        <v/>
      </c>
      <c r="G2307" s="308" t="str">
        <f t="shared" si="146"/>
        <v/>
      </c>
      <c r="H2307" s="309" t="str">
        <f t="shared" si="147"/>
        <v/>
      </c>
      <c r="I2307" s="310" t="str">
        <f>IF(ISBLANK($J$3008),"",IF(ISBLANK($L$3008),"",IF(Jan!$E57&gt;=$J$3008,IF(Jan!$E57&lt;=$L$3008,COUNTIF(Jan!L57:L57,"&gt;=0"),""),"")))</f>
        <v/>
      </c>
      <c r="J2307" s="300"/>
      <c r="K2307" s="300"/>
      <c r="L2307" s="300"/>
      <c r="M2307" s="302"/>
    </row>
    <row r="2308" spans="1:13" ht="9.9499999999999993" hidden="1" customHeight="1" x14ac:dyDescent="0.2">
      <c r="A2308" s="301"/>
      <c r="B2308" s="300"/>
      <c r="C2308" s="305" t="str">
        <f>IF(ISBLANK($J$3008),"",IF(ISBLANK($L$3008),"",IF(Jan!$E58&gt;=$J$3008,IF(Jan!$E58&lt;=$L$3008,IF(ISBLANK(Jan!G58),"",Jan!G58),""),"")))</f>
        <v/>
      </c>
      <c r="D2308" s="305"/>
      <c r="E2308" s="305" t="str">
        <f>IF(ISBLANK($J$3008),"",IF(ISBLANK($L$3008),"",IF(Jan!$E58&gt;=$J$3008,IF(Jan!$E58&lt;=$L$3008,IF(ISBLANK(Jan!R58),"",Jan!R58),""),"")))</f>
        <v/>
      </c>
      <c r="F2308" s="307" t="str">
        <f>IF(ISBLANK($J$3008),"",IF(ISBLANK($L$3008),"",IF(Jan!$E58&gt;=$J$3008,IF(Jan!$E58&lt;=$L$3008,IF(ISBLANK(Jan!S58),"",Jan!S58),""),"")))</f>
        <v/>
      </c>
      <c r="G2308" s="308" t="str">
        <f t="shared" si="146"/>
        <v/>
      </c>
      <c r="H2308" s="309" t="str">
        <f t="shared" si="147"/>
        <v/>
      </c>
      <c r="I2308" s="310" t="str">
        <f>IF(ISBLANK($J$3008),"",IF(ISBLANK($L$3008),"",IF(Jan!$E58&gt;=$J$3008,IF(Jan!$E58&lt;=$L$3008,COUNTIF(Jan!L58:L58,"&gt;=0"),""),"")))</f>
        <v/>
      </c>
      <c r="J2308" s="300"/>
      <c r="K2308" s="300"/>
      <c r="L2308" s="300"/>
      <c r="M2308" s="302"/>
    </row>
    <row r="2309" spans="1:13" ht="9.9499999999999993" hidden="1" customHeight="1" x14ac:dyDescent="0.2">
      <c r="A2309" s="301"/>
      <c r="B2309" s="300"/>
      <c r="C2309" s="305" t="str">
        <f>IF(ISBLANK($J$3008),"",IF(ISBLANK($L$3008),"",IF(Jan!$E59&gt;=$J$3008,IF(Jan!$E59&lt;=$L$3008,IF(ISBLANK(Jan!G59),"",Jan!G59),""),"")))</f>
        <v/>
      </c>
      <c r="D2309" s="305"/>
      <c r="E2309" s="305" t="str">
        <f>IF(ISBLANK($J$3008),"",IF(ISBLANK($L$3008),"",IF(Jan!$E59&gt;=$J$3008,IF(Jan!$E59&lt;=$L$3008,IF(ISBLANK(Jan!R59),"",Jan!R59),""),"")))</f>
        <v/>
      </c>
      <c r="F2309" s="307" t="str">
        <f>IF(ISBLANK($J$3008),"",IF(ISBLANK($L$3008),"",IF(Jan!$E59&gt;=$J$3008,IF(Jan!$E59&lt;=$L$3008,IF(ISBLANK(Jan!S59),"",Jan!S59),""),"")))</f>
        <v/>
      </c>
      <c r="G2309" s="308" t="str">
        <f t="shared" si="146"/>
        <v/>
      </c>
      <c r="H2309" s="309" t="str">
        <f t="shared" si="147"/>
        <v/>
      </c>
      <c r="I2309" s="310" t="str">
        <f>IF(ISBLANK($J$3008),"",IF(ISBLANK($L$3008),"",IF(Jan!$E59&gt;=$J$3008,IF(Jan!$E59&lt;=$L$3008,COUNTIF(Jan!L59:L59,"&gt;=0"),""),"")))</f>
        <v/>
      </c>
      <c r="J2309" s="300"/>
      <c r="K2309" s="300"/>
      <c r="L2309" s="300"/>
      <c r="M2309" s="302"/>
    </row>
    <row r="2310" spans="1:13" ht="9.9499999999999993" hidden="1" customHeight="1" x14ac:dyDescent="0.2">
      <c r="A2310" s="301"/>
      <c r="B2310" s="300"/>
      <c r="C2310" s="305" t="str">
        <f>IF(ISBLANK($J$3008),"",IF(ISBLANK($L$3008),"",IF(Jan!$E60&gt;=$J$3008,IF(Jan!$E60&lt;=$L$3008,IF(ISBLANK(Jan!G60),"",Jan!G60),""),"")))</f>
        <v/>
      </c>
      <c r="D2310" s="305"/>
      <c r="E2310" s="305" t="str">
        <f>IF(ISBLANK($J$3008),"",IF(ISBLANK($L$3008),"",IF(Jan!$E60&gt;=$J$3008,IF(Jan!$E60&lt;=$L$3008,IF(ISBLANK(Jan!R60),"",Jan!R60),""),"")))</f>
        <v/>
      </c>
      <c r="F2310" s="307" t="str">
        <f>IF(ISBLANK($J$3008),"",IF(ISBLANK($L$3008),"",IF(Jan!$E60&gt;=$J$3008,IF(Jan!$E60&lt;=$L$3008,IF(ISBLANK(Jan!S60),"",Jan!S60),""),"")))</f>
        <v/>
      </c>
      <c r="G2310" s="308" t="str">
        <f t="shared" si="146"/>
        <v/>
      </c>
      <c r="H2310" s="309" t="str">
        <f t="shared" si="147"/>
        <v/>
      </c>
      <c r="I2310" s="310" t="str">
        <f>IF(ISBLANK($J$3008),"",IF(ISBLANK($L$3008),"",IF(Jan!$E60&gt;=$J$3008,IF(Jan!$E60&lt;=$L$3008,COUNTIF(Jan!L60:L60,"&gt;=0"),""),"")))</f>
        <v/>
      </c>
      <c r="J2310" s="300"/>
      <c r="K2310" s="300"/>
      <c r="L2310" s="300"/>
      <c r="M2310" s="302"/>
    </row>
    <row r="2311" spans="1:13" ht="9.9499999999999993" hidden="1" customHeight="1" x14ac:dyDescent="0.2">
      <c r="A2311" s="301"/>
      <c r="B2311" s="300"/>
      <c r="C2311" s="305" t="str">
        <f>IF(ISBLANK($J$3008),"",IF(ISBLANK($L$3008),"",IF(Jan!$E61&gt;=$J$3008,IF(Jan!$E61&lt;=$L$3008,IF(ISBLANK(Jan!G61),"",Jan!G61),""),"")))</f>
        <v/>
      </c>
      <c r="D2311" s="305"/>
      <c r="E2311" s="305" t="str">
        <f>IF(ISBLANK($J$3008),"",IF(ISBLANK($L$3008),"",IF(Jan!$E61&gt;=$J$3008,IF(Jan!$E61&lt;=$L$3008,IF(ISBLANK(Jan!R61),"",Jan!R61),""),"")))</f>
        <v/>
      </c>
      <c r="F2311" s="307" t="str">
        <f>IF(ISBLANK($J$3008),"",IF(ISBLANK($L$3008),"",IF(Jan!$E61&gt;=$J$3008,IF(Jan!$E61&lt;=$L$3008,IF(ISBLANK(Jan!S61),"",Jan!S61),""),"")))</f>
        <v/>
      </c>
      <c r="G2311" s="308" t="str">
        <f t="shared" si="146"/>
        <v/>
      </c>
      <c r="H2311" s="309" t="str">
        <f t="shared" si="147"/>
        <v/>
      </c>
      <c r="I2311" s="310" t="str">
        <f>IF(ISBLANK($J$3008),"",IF(ISBLANK($L$3008),"",IF(Jan!$E61&gt;=$J$3008,IF(Jan!$E61&lt;=$L$3008,COUNTIF(Jan!L61:L61,"&gt;=0"),""),"")))</f>
        <v/>
      </c>
      <c r="J2311" s="300"/>
      <c r="K2311" s="300"/>
      <c r="L2311" s="300"/>
      <c r="M2311" s="302"/>
    </row>
    <row r="2312" spans="1:13" ht="9.9499999999999993" hidden="1" customHeight="1" x14ac:dyDescent="0.2">
      <c r="A2312" s="301"/>
      <c r="B2312" s="300"/>
      <c r="C2312" s="305" t="str">
        <f>IF(ISBLANK($J$3008),"",IF(ISBLANK($L$3008),"",IF(Jan!$E62&gt;=$J$3008,IF(Jan!$E62&lt;=$L$3008,IF(ISBLANK(Jan!G62),"",Jan!G62),""),"")))</f>
        <v/>
      </c>
      <c r="D2312" s="305"/>
      <c r="E2312" s="305" t="str">
        <f>IF(ISBLANK($J$3008),"",IF(ISBLANK($L$3008),"",IF(Jan!$E62&gt;=$J$3008,IF(Jan!$E62&lt;=$L$3008,IF(ISBLANK(Jan!R62),"",Jan!R62),""),"")))</f>
        <v/>
      </c>
      <c r="F2312" s="307" t="str">
        <f>IF(ISBLANK($J$3008),"",IF(ISBLANK($L$3008),"",IF(Jan!$E62&gt;=$J$3008,IF(Jan!$E62&lt;=$L$3008,IF(ISBLANK(Jan!S62),"",Jan!S62),""),"")))</f>
        <v/>
      </c>
      <c r="G2312" s="308" t="str">
        <f t="shared" si="146"/>
        <v/>
      </c>
      <c r="H2312" s="309" t="str">
        <f t="shared" si="147"/>
        <v/>
      </c>
      <c r="I2312" s="310" t="str">
        <f>IF(ISBLANK($J$3008),"",IF(ISBLANK($L$3008),"",IF(Jan!$E62&gt;=$J$3008,IF(Jan!$E62&lt;=$L$3008,COUNTIF(Jan!L62:L62,"&gt;=0"),""),"")))</f>
        <v/>
      </c>
      <c r="J2312" s="300"/>
      <c r="K2312" s="300"/>
      <c r="L2312" s="300"/>
      <c r="M2312" s="302"/>
    </row>
    <row r="2313" spans="1:13" ht="9.9499999999999993" hidden="1" customHeight="1" x14ac:dyDescent="0.2">
      <c r="A2313" s="301"/>
      <c r="B2313" s="300"/>
      <c r="C2313" s="305" t="str">
        <f>IF(ISBLANK($J$3008),"",IF(ISBLANK($L$3008),"",IF(Jan!$E63&gt;=$J$3008,IF(Jan!$E63&lt;=$L$3008,IF(ISBLANK(Jan!G63),"",Jan!G63),""),"")))</f>
        <v/>
      </c>
      <c r="D2313" s="305"/>
      <c r="E2313" s="305" t="str">
        <f>IF(ISBLANK($J$3008),"",IF(ISBLANK($L$3008),"",IF(Jan!$E63&gt;=$J$3008,IF(Jan!$E63&lt;=$L$3008,IF(ISBLANK(Jan!R63),"",Jan!R63),""),"")))</f>
        <v/>
      </c>
      <c r="F2313" s="307" t="str">
        <f>IF(ISBLANK($J$3008),"",IF(ISBLANK($L$3008),"",IF(Jan!$E63&gt;=$J$3008,IF(Jan!$E63&lt;=$L$3008,IF(ISBLANK(Jan!S63),"",Jan!S63),""),"")))</f>
        <v/>
      </c>
      <c r="G2313" s="308" t="str">
        <f t="shared" si="146"/>
        <v/>
      </c>
      <c r="H2313" s="309" t="str">
        <f t="shared" si="147"/>
        <v/>
      </c>
      <c r="I2313" s="310" t="str">
        <f>IF(ISBLANK($J$3008),"",IF(ISBLANK($L$3008),"",IF(Jan!$E63&gt;=$J$3008,IF(Jan!$E63&lt;=$L$3008,COUNTIF(Jan!L63:L63,"&gt;=0"),""),"")))</f>
        <v/>
      </c>
      <c r="J2313" s="300"/>
      <c r="K2313" s="300"/>
      <c r="L2313" s="300"/>
      <c r="M2313" s="302"/>
    </row>
    <row r="2314" spans="1:13" ht="9.9499999999999993" hidden="1" customHeight="1" x14ac:dyDescent="0.2">
      <c r="A2314" s="301"/>
      <c r="B2314" s="300"/>
      <c r="C2314" s="305" t="str">
        <f>IF(ISBLANK($J$3008),"",IF(ISBLANK($L$3008),"",IF(Jan!$E64&gt;=$J$3008,IF(Jan!$E64&lt;=$L$3008,IF(ISBLANK(Jan!G64),"",Jan!G64),""),"")))</f>
        <v/>
      </c>
      <c r="D2314" s="305"/>
      <c r="E2314" s="305" t="str">
        <f>IF(ISBLANK($J$3008),"",IF(ISBLANK($L$3008),"",IF(Jan!$E64&gt;=$J$3008,IF(Jan!$E64&lt;=$L$3008,IF(ISBLANK(Jan!R64),"",Jan!R64),""),"")))</f>
        <v/>
      </c>
      <c r="F2314" s="307" t="str">
        <f>IF(ISBLANK($J$3008),"",IF(ISBLANK($L$3008),"",IF(Jan!$E64&gt;=$J$3008,IF(Jan!$E64&lt;=$L$3008,IF(ISBLANK(Jan!S64),"",Jan!S64),""),"")))</f>
        <v/>
      </c>
      <c r="G2314" s="308" t="str">
        <f t="shared" si="146"/>
        <v/>
      </c>
      <c r="H2314" s="309" t="str">
        <f t="shared" si="147"/>
        <v/>
      </c>
      <c r="I2314" s="310" t="str">
        <f>IF(ISBLANK($J$3008),"",IF(ISBLANK($L$3008),"",IF(Jan!$E64&gt;=$J$3008,IF(Jan!$E64&lt;=$L$3008,COUNTIF(Jan!L64:L64,"&gt;=0"),""),"")))</f>
        <v/>
      </c>
      <c r="J2314" s="300"/>
      <c r="K2314" s="300"/>
      <c r="L2314" s="300"/>
      <c r="M2314" s="302"/>
    </row>
    <row r="2315" spans="1:13" ht="9.9499999999999993" hidden="1" customHeight="1" x14ac:dyDescent="0.2">
      <c r="A2315" s="301"/>
      <c r="B2315" s="300"/>
      <c r="C2315" s="305" t="str">
        <f>IF(ISBLANK($J$3008),"",IF(ISBLANK($L$3008),"",IF(Jan!$E65&gt;=$J$3008,IF(Jan!$E65&lt;=$L$3008,IF(ISBLANK(Jan!G65),"",Jan!G65),""),"")))</f>
        <v/>
      </c>
      <c r="D2315" s="305"/>
      <c r="E2315" s="305" t="str">
        <f>IF(ISBLANK($J$3008),"",IF(ISBLANK($L$3008),"",IF(Jan!$E65&gt;=$J$3008,IF(Jan!$E65&lt;=$L$3008,IF(ISBLANK(Jan!R65),"",Jan!R65),""),"")))</f>
        <v/>
      </c>
      <c r="F2315" s="307" t="str">
        <f>IF(ISBLANK($J$3008),"",IF(ISBLANK($L$3008),"",IF(Jan!$E65&gt;=$J$3008,IF(Jan!$E65&lt;=$L$3008,IF(ISBLANK(Jan!S65),"",Jan!S65),""),"")))</f>
        <v/>
      </c>
      <c r="G2315" s="308" t="str">
        <f t="shared" si="146"/>
        <v/>
      </c>
      <c r="H2315" s="309" t="str">
        <f t="shared" si="147"/>
        <v/>
      </c>
      <c r="I2315" s="310" t="str">
        <f>IF(ISBLANK($J$3008),"",IF(ISBLANK($L$3008),"",IF(Jan!$E65&gt;=$J$3008,IF(Jan!$E65&lt;=$L$3008,COUNTIF(Jan!L65:L65,"&gt;=0"),""),"")))</f>
        <v/>
      </c>
      <c r="J2315" s="300"/>
      <c r="K2315" s="300"/>
      <c r="L2315" s="300"/>
      <c r="M2315" s="302"/>
    </row>
    <row r="2316" spans="1:13" ht="9.9499999999999993" hidden="1" customHeight="1" x14ac:dyDescent="0.2">
      <c r="A2316" s="301"/>
      <c r="B2316" s="300"/>
      <c r="C2316" s="305" t="str">
        <f>IF(ISBLANK($J$3008),"",IF(ISBLANK($L$3008),"",IF(Jan!$E66&gt;=$J$3008,IF(Jan!$E66&lt;=$L$3008,IF(ISBLANK(Jan!G66),"",Jan!G66),""),"")))</f>
        <v/>
      </c>
      <c r="D2316" s="305"/>
      <c r="E2316" s="305" t="str">
        <f>IF(ISBLANK($J$3008),"",IF(ISBLANK($L$3008),"",IF(Jan!$E66&gt;=$J$3008,IF(Jan!$E66&lt;=$L$3008,IF(ISBLANK(Jan!R66),"",Jan!R66),""),"")))</f>
        <v/>
      </c>
      <c r="F2316" s="307" t="str">
        <f>IF(ISBLANK($J$3008),"",IF(ISBLANK($L$3008),"",IF(Jan!$E66&gt;=$J$3008,IF(Jan!$E66&lt;=$L$3008,IF(ISBLANK(Jan!S66),"",Jan!S66),""),"")))</f>
        <v/>
      </c>
      <c r="G2316" s="308" t="str">
        <f t="shared" si="146"/>
        <v/>
      </c>
      <c r="H2316" s="309" t="str">
        <f t="shared" si="147"/>
        <v/>
      </c>
      <c r="I2316" s="310" t="str">
        <f>IF(ISBLANK($J$3008),"",IF(ISBLANK($L$3008),"",IF(Jan!$E66&gt;=$J$3008,IF(Jan!$E66&lt;=$L$3008,COUNTIF(Jan!L66:L66,"&gt;=0"),""),"")))</f>
        <v/>
      </c>
      <c r="J2316" s="300"/>
      <c r="K2316" s="300"/>
      <c r="L2316" s="300"/>
      <c r="M2316" s="302"/>
    </row>
    <row r="2317" spans="1:13" ht="9.9499999999999993" hidden="1" customHeight="1" x14ac:dyDescent="0.2">
      <c r="A2317" s="301"/>
      <c r="B2317" s="300"/>
      <c r="C2317" s="305" t="str">
        <f>IF(ISBLANK($J$3008),"",IF(ISBLANK($L$3008),"",IF(Jan!$E67&gt;=$J$3008,IF(Jan!$E67&lt;=$L$3008,IF(ISBLANK(Jan!G67),"",Jan!G67),""),"")))</f>
        <v/>
      </c>
      <c r="D2317" s="305"/>
      <c r="E2317" s="305" t="str">
        <f>IF(ISBLANK($J$3008),"",IF(ISBLANK($L$3008),"",IF(Jan!$E67&gt;=$J$3008,IF(Jan!$E67&lt;=$L$3008,IF(ISBLANK(Jan!R67),"",Jan!R67),""),"")))</f>
        <v/>
      </c>
      <c r="F2317" s="307" t="str">
        <f>IF(ISBLANK($J$3008),"",IF(ISBLANK($L$3008),"",IF(Jan!$E67&gt;=$J$3008,IF(Jan!$E67&lt;=$L$3008,IF(ISBLANK(Jan!S67),"",Jan!S67),""),"")))</f>
        <v/>
      </c>
      <c r="G2317" s="308" t="str">
        <f t="shared" si="146"/>
        <v/>
      </c>
      <c r="H2317" s="309" t="str">
        <f t="shared" si="147"/>
        <v/>
      </c>
      <c r="I2317" s="310" t="str">
        <f>IF(ISBLANK($J$3008),"",IF(ISBLANK($L$3008),"",IF(Jan!$E67&gt;=$J$3008,IF(Jan!$E67&lt;=$L$3008,COUNTIF(Jan!L67:L67,"&gt;=0"),""),"")))</f>
        <v/>
      </c>
      <c r="J2317" s="300"/>
      <c r="K2317" s="300"/>
      <c r="L2317" s="300"/>
      <c r="M2317" s="302"/>
    </row>
    <row r="2318" spans="1:13" ht="9.9499999999999993" hidden="1" customHeight="1" x14ac:dyDescent="0.2">
      <c r="A2318" s="301"/>
      <c r="B2318" s="300"/>
      <c r="C2318" s="305" t="str">
        <f>IF(ISBLANK($J$3008),"",IF(ISBLANK($L$3008),"",IF(Jan!$E68&gt;=$J$3008,IF(Jan!$E68&lt;=$L$3008,IF(ISBLANK(Jan!G68),"",Jan!G68),""),"")))</f>
        <v/>
      </c>
      <c r="D2318" s="305"/>
      <c r="E2318" s="305" t="str">
        <f>IF(ISBLANK($J$3008),"",IF(ISBLANK($L$3008),"",IF(Jan!$E68&gt;=$J$3008,IF(Jan!$E68&lt;=$L$3008,IF(ISBLANK(Jan!R68),"",Jan!R68),""),"")))</f>
        <v/>
      </c>
      <c r="F2318" s="307" t="str">
        <f>IF(ISBLANK($J$3008),"",IF(ISBLANK($L$3008),"",IF(Jan!$E68&gt;=$J$3008,IF(Jan!$E68&lt;=$L$3008,IF(ISBLANK(Jan!S68),"",Jan!S68),""),"")))</f>
        <v/>
      </c>
      <c r="G2318" s="308" t="str">
        <f t="shared" si="146"/>
        <v/>
      </c>
      <c r="H2318" s="309" t="str">
        <f t="shared" si="147"/>
        <v/>
      </c>
      <c r="I2318" s="310" t="str">
        <f>IF(ISBLANK($J$3008),"",IF(ISBLANK($L$3008),"",IF(Jan!$E68&gt;=$J$3008,IF(Jan!$E68&lt;=$L$3008,COUNTIF(Jan!L68:L68,"&gt;=0"),""),"")))</f>
        <v/>
      </c>
      <c r="J2318" s="300"/>
      <c r="K2318" s="300"/>
      <c r="L2318" s="300"/>
      <c r="M2318" s="302"/>
    </row>
    <row r="2319" spans="1:13" ht="9.9499999999999993" hidden="1" customHeight="1" x14ac:dyDescent="0.2">
      <c r="A2319" s="301"/>
      <c r="B2319" s="300"/>
      <c r="C2319" s="305" t="str">
        <f>IF(ISBLANK($J$3008),"",IF(ISBLANK($L$3008),"",IF(Jan!$E69&gt;=$J$3008,IF(Jan!$E69&lt;=$L$3008,IF(ISBLANK(Jan!G69),"",Jan!G69),""),"")))</f>
        <v/>
      </c>
      <c r="D2319" s="305"/>
      <c r="E2319" s="305" t="str">
        <f>IF(ISBLANK($J$3008),"",IF(ISBLANK($L$3008),"",IF(Jan!$E69&gt;=$J$3008,IF(Jan!$E69&lt;=$L$3008,IF(ISBLANK(Jan!R69),"",Jan!R69),""),"")))</f>
        <v/>
      </c>
      <c r="F2319" s="307" t="str">
        <f>IF(ISBLANK($J$3008),"",IF(ISBLANK($L$3008),"",IF(Jan!$E69&gt;=$J$3008,IF(Jan!$E69&lt;=$L$3008,IF(ISBLANK(Jan!S69),"",Jan!S69),""),"")))</f>
        <v/>
      </c>
      <c r="G2319" s="308" t="str">
        <f t="shared" si="146"/>
        <v/>
      </c>
      <c r="H2319" s="309" t="str">
        <f t="shared" si="147"/>
        <v/>
      </c>
      <c r="I2319" s="310" t="str">
        <f>IF(ISBLANK($J$3008),"",IF(ISBLANK($L$3008),"",IF(Jan!$E69&gt;=$J$3008,IF(Jan!$E69&lt;=$L$3008,COUNTIF(Jan!L69:L69,"&gt;=0"),""),"")))</f>
        <v/>
      </c>
      <c r="J2319" s="300"/>
      <c r="K2319" s="300"/>
      <c r="L2319" s="300"/>
      <c r="M2319" s="302"/>
    </row>
    <row r="2320" spans="1:13" ht="9.9499999999999993" hidden="1" customHeight="1" x14ac:dyDescent="0.2">
      <c r="A2320" s="301"/>
      <c r="B2320" s="300"/>
      <c r="C2320" s="305" t="str">
        <f>IF(ISBLANK($J$3008),"",IF(ISBLANK($L$3008),"",IF(Jan!$E70&gt;=$J$3008,IF(Jan!$E70&lt;=$L$3008,IF(ISBLANK(Jan!G70),"",Jan!G70),""),"")))</f>
        <v/>
      </c>
      <c r="D2320" s="305"/>
      <c r="E2320" s="305" t="str">
        <f>IF(ISBLANK($J$3008),"",IF(ISBLANK($L$3008),"",IF(Jan!$E70&gt;=$J$3008,IF(Jan!$E70&lt;=$L$3008,IF(ISBLANK(Jan!R70),"",Jan!R70),""),"")))</f>
        <v/>
      </c>
      <c r="F2320" s="307" t="str">
        <f>IF(ISBLANK($J$3008),"",IF(ISBLANK($L$3008),"",IF(Jan!$E70&gt;=$J$3008,IF(Jan!$E70&lt;=$L$3008,IF(ISBLANK(Jan!S70),"",Jan!S70),""),"")))</f>
        <v/>
      </c>
      <c r="G2320" s="308" t="str">
        <f t="shared" si="146"/>
        <v/>
      </c>
      <c r="H2320" s="309" t="str">
        <f t="shared" si="147"/>
        <v/>
      </c>
      <c r="I2320" s="310" t="str">
        <f>IF(ISBLANK($J$3008),"",IF(ISBLANK($L$3008),"",IF(Jan!$E70&gt;=$J$3008,IF(Jan!$E70&lt;=$L$3008,COUNTIF(Jan!L70:L70,"&gt;=0"),""),"")))</f>
        <v/>
      </c>
      <c r="J2320" s="300"/>
      <c r="K2320" s="300"/>
      <c r="L2320" s="300"/>
      <c r="M2320" s="302"/>
    </row>
    <row r="2321" spans="1:13" ht="9.9499999999999993" hidden="1" customHeight="1" x14ac:dyDescent="0.2">
      <c r="A2321" s="301"/>
      <c r="B2321" s="300"/>
      <c r="C2321" s="305" t="str">
        <f>IF(ISBLANK($J$3008),"",IF(ISBLANK($L$3008),"",IF(Jan!$E71&gt;=$J$3008,IF(Jan!$E71&lt;=$L$3008,IF(ISBLANK(Jan!G71),"",Jan!G71),""),"")))</f>
        <v/>
      </c>
      <c r="D2321" s="305"/>
      <c r="E2321" s="305" t="str">
        <f>IF(ISBLANK($J$3008),"",IF(ISBLANK($L$3008),"",IF(Jan!$E71&gt;=$J$3008,IF(Jan!$E71&lt;=$L$3008,IF(ISBLANK(Jan!R71),"",Jan!R71),""),"")))</f>
        <v/>
      </c>
      <c r="F2321" s="307" t="str">
        <f>IF(ISBLANK($J$3008),"",IF(ISBLANK($L$3008),"",IF(Jan!$E71&gt;=$J$3008,IF(Jan!$E71&lt;=$L$3008,IF(ISBLANK(Jan!S71),"",Jan!S71),""),"")))</f>
        <v/>
      </c>
      <c r="G2321" s="308" t="str">
        <f t="shared" si="146"/>
        <v/>
      </c>
      <c r="H2321" s="309" t="str">
        <f t="shared" si="147"/>
        <v/>
      </c>
      <c r="I2321" s="310" t="str">
        <f>IF(ISBLANK($J$3008),"",IF(ISBLANK($L$3008),"",IF(Jan!$E71&gt;=$J$3008,IF(Jan!$E71&lt;=$L$3008,COUNTIF(Jan!L71:L71,"&gt;=0"),""),"")))</f>
        <v/>
      </c>
      <c r="J2321" s="300"/>
      <c r="K2321" s="300"/>
      <c r="L2321" s="300"/>
      <c r="M2321" s="302"/>
    </row>
    <row r="2322" spans="1:13" ht="9.9499999999999993" hidden="1" customHeight="1" x14ac:dyDescent="0.2">
      <c r="A2322" s="301"/>
      <c r="B2322" s="300"/>
      <c r="C2322" s="305" t="str">
        <f>IF(ISBLANK($J$3008),"",IF(ISBLANK($L$3008),"",IF(Jan!$E72&gt;=$J$3008,IF(Jan!$E72&lt;=$L$3008,IF(ISBLANK(Jan!G72),"",Jan!G72),""),"")))</f>
        <v/>
      </c>
      <c r="D2322" s="305"/>
      <c r="E2322" s="305" t="str">
        <f>IF(ISBLANK($J$3008),"",IF(ISBLANK($L$3008),"",IF(Jan!$E72&gt;=$J$3008,IF(Jan!$E72&lt;=$L$3008,IF(ISBLANK(Jan!R72),"",Jan!R72),""),"")))</f>
        <v/>
      </c>
      <c r="F2322" s="307" t="str">
        <f>IF(ISBLANK($J$3008),"",IF(ISBLANK($L$3008),"",IF(Jan!$E72&gt;=$J$3008,IF(Jan!$E72&lt;=$L$3008,IF(ISBLANK(Jan!S72),"",Jan!S72),""),"")))</f>
        <v/>
      </c>
      <c r="G2322" s="308" t="str">
        <f t="shared" si="146"/>
        <v/>
      </c>
      <c r="H2322" s="309" t="str">
        <f t="shared" si="147"/>
        <v/>
      </c>
      <c r="I2322" s="310" t="str">
        <f>IF(ISBLANK($J$3008),"",IF(ISBLANK($L$3008),"",IF(Jan!$E72&gt;=$J$3008,IF(Jan!$E72&lt;=$L$3008,COUNTIF(Jan!L72:L72,"&gt;=0"),""),"")))</f>
        <v/>
      </c>
      <c r="J2322" s="300"/>
      <c r="K2322" s="300"/>
      <c r="L2322" s="300"/>
      <c r="M2322" s="302"/>
    </row>
    <row r="2323" spans="1:13" ht="9.9499999999999993" hidden="1" customHeight="1" x14ac:dyDescent="0.2">
      <c r="A2323" s="301"/>
      <c r="B2323" s="300"/>
      <c r="C2323" s="305" t="str">
        <f>IF(ISBLANK($J$3008),"",IF(ISBLANK($L$3008),"",IF(Jan!$E73&gt;=$J$3008,IF(Jan!$E73&lt;=$L$3008,IF(ISBLANK(Jan!G73),"",Jan!G73),""),"")))</f>
        <v/>
      </c>
      <c r="D2323" s="305"/>
      <c r="E2323" s="305" t="str">
        <f>IF(ISBLANK($J$3008),"",IF(ISBLANK($L$3008),"",IF(Jan!$E73&gt;=$J$3008,IF(Jan!$E73&lt;=$L$3008,IF(ISBLANK(Jan!R73),"",Jan!R73),""),"")))</f>
        <v/>
      </c>
      <c r="F2323" s="307" t="str">
        <f>IF(ISBLANK($J$3008),"",IF(ISBLANK($L$3008),"",IF(Jan!$E73&gt;=$J$3008,IF(Jan!$E73&lt;=$L$3008,IF(ISBLANK(Jan!S73),"",Jan!S73),""),"")))</f>
        <v/>
      </c>
      <c r="G2323" s="308" t="str">
        <f t="shared" si="146"/>
        <v/>
      </c>
      <c r="H2323" s="309" t="str">
        <f t="shared" si="147"/>
        <v/>
      </c>
      <c r="I2323" s="310" t="str">
        <f>IF(ISBLANK($J$3008),"",IF(ISBLANK($L$3008),"",IF(Jan!$E73&gt;=$J$3008,IF(Jan!$E73&lt;=$L$3008,COUNTIF(Jan!L73:L73,"&gt;=0"),""),"")))</f>
        <v/>
      </c>
      <c r="J2323" s="300"/>
      <c r="K2323" s="300"/>
      <c r="L2323" s="300"/>
      <c r="M2323" s="302"/>
    </row>
    <row r="2324" spans="1:13" ht="9.9499999999999993" hidden="1" customHeight="1" x14ac:dyDescent="0.2">
      <c r="A2324" s="301"/>
      <c r="B2324" s="300" t="s">
        <v>124</v>
      </c>
      <c r="C2324" s="305" t="str">
        <f>IF(ISBLANK($J$3008),"",IF(ISBLANK($L$3008),"",IF(Feb!$E9&gt;=$J$3008,IF(Feb!$E9&lt;=$L$3008,IF(ISBLANK(Feb!G9),"",Feb!G9),""),"")))</f>
        <v/>
      </c>
      <c r="D2324" s="305" t="str">
        <f>IF(ISBLANK($J$3008),"",IF(ISBLANK($L$3008),"",IF(Feb!$E9&gt;=$J$3008,IF(Feb!$E9&lt;=$L$3008,IF(ISBLANK(Feb!I9),"",Feb!I9),""),"")))</f>
        <v/>
      </c>
      <c r="E2324" s="305" t="str">
        <f>IF(ISBLANK($J$3008),"",IF(ISBLANK($L$3008),"",IF(Feb!$E9&gt;=$J$3008,IF(Feb!$E9&lt;=$L$3008,IF(ISBLANK(Feb!R9),"",Feb!R9),""),"")))</f>
        <v/>
      </c>
      <c r="F2324" s="307" t="str">
        <f>IF(ISBLANK($J$3008),"",IF(ISBLANK($L$3008),"",IF(Feb!$E9&gt;=$J$3008,IF(Feb!$E9&lt;=$L$3008,IF(ISBLANK(Feb!S9),"",Feb!S9),""),"")))</f>
        <v/>
      </c>
      <c r="G2324" s="308" t="str">
        <f>IF(ISNUMBER(F2324),IF(F2324=0,"",IF(E2324=0,"",F2324/E2324)),"")</f>
        <v/>
      </c>
      <c r="H2324" s="309" t="str">
        <f>IF(ISNUMBER(G2324),IF(G2324=0,"",IF(F2324=0,"",E2324/F2324/24)),"")</f>
        <v/>
      </c>
      <c r="I2324" s="310" t="str">
        <f>IF(ISBLANK($J$3008),"",IF(ISBLANK($L$3008),"",IF(Feb!$E9&gt;=$J$3008,IF(Feb!$E9&lt;=$L$3008,COUNTIF(Feb!L9:L9,"&gt;=0"),""),"")))</f>
        <v/>
      </c>
      <c r="J2324" s="300"/>
      <c r="K2324" s="300"/>
      <c r="L2324" s="300"/>
      <c r="M2324" s="302"/>
    </row>
    <row r="2325" spans="1:13" ht="9.9499999999999993" hidden="1" customHeight="1" x14ac:dyDescent="0.2">
      <c r="A2325" s="301"/>
      <c r="B2325" s="300"/>
      <c r="C2325" s="305" t="str">
        <f>IF(ISBLANK($J$3008),"",IF(ISBLANK($L$3008),"",IF(Feb!$E10&gt;=$J$3008,IF(Feb!$E10&lt;=$L$3008,IF(ISBLANK(Feb!G10),"",Feb!G10),""),"")))</f>
        <v/>
      </c>
      <c r="D2325" s="305" t="str">
        <f>IF(ISBLANK($J$3008),"",IF(ISBLANK($L$3008),"",IF(Feb!$E10&gt;=$J$3008,IF(Feb!$E10&lt;=$L$3008,IF(ISBLANK(Feb!I10),"",Feb!I10),""),"")))</f>
        <v/>
      </c>
      <c r="E2325" s="305" t="str">
        <f>IF(ISBLANK($J$3008),"",IF(ISBLANK($L$3008),"",IF(Feb!$E10&gt;=$J$3008,IF(Feb!$E10&lt;=$L$3008,IF(ISBLANK(Feb!R10),"",Feb!R10),""),"")))</f>
        <v/>
      </c>
      <c r="F2325" s="307" t="str">
        <f>IF(ISBLANK($J$3008),"",IF(ISBLANK($L$3008),"",IF(Feb!$E10&gt;=$J$3008,IF(Feb!$E10&lt;=$L$3008,IF(ISBLANK(Feb!S10),"",Feb!S10),""),"")))</f>
        <v/>
      </c>
      <c r="G2325" s="308" t="str">
        <f t="shared" ref="G2325:G2354" si="148">IF(ISNUMBER(F2325),IF(F2325=0,"",IF(E2325=0,"",F2325/E2325)),"")</f>
        <v/>
      </c>
      <c r="H2325" s="309" t="str">
        <f t="shared" ref="H2325:H2354" si="149">IF(ISNUMBER(G2325),IF(G2325=0,"",IF(F2325=0,"",E2325/F2325/24)),"")</f>
        <v/>
      </c>
      <c r="I2325" s="310" t="str">
        <f>IF(ISBLANK($J$3008),"",IF(ISBLANK($L$3008),"",IF(Feb!$E10&gt;=$J$3008,IF(Feb!$E10&lt;=$L$3008,COUNTIF(Feb!L10:L10,"&gt;=0"),""),"")))</f>
        <v/>
      </c>
      <c r="J2325" s="300"/>
      <c r="K2325" s="300"/>
      <c r="L2325" s="300"/>
      <c r="M2325" s="302"/>
    </row>
    <row r="2326" spans="1:13" ht="9.9499999999999993" hidden="1" customHeight="1" x14ac:dyDescent="0.2">
      <c r="A2326" s="301"/>
      <c r="B2326" s="300"/>
      <c r="C2326" s="305" t="str">
        <f>IF(ISBLANK($J$3008),"",IF(ISBLANK($L$3008),"",IF(Feb!$E11&gt;=$J$3008,IF(Feb!$E11&lt;=$L$3008,IF(ISBLANK(Feb!G11),"",Feb!G11),""),"")))</f>
        <v/>
      </c>
      <c r="D2326" s="305" t="str">
        <f>IF(ISBLANK($J$3008),"",IF(ISBLANK($L$3008),"",IF(Feb!$E11&gt;=$J$3008,IF(Feb!$E11&lt;=$L$3008,IF(ISBLANK(Feb!I11),"",Feb!I11),""),"")))</f>
        <v/>
      </c>
      <c r="E2326" s="305" t="str">
        <f>IF(ISBLANK($J$3008),"",IF(ISBLANK($L$3008),"",IF(Feb!$E11&gt;=$J$3008,IF(Feb!$E11&lt;=$L$3008,IF(ISBLANK(Feb!R11),"",Feb!R11),""),"")))</f>
        <v/>
      </c>
      <c r="F2326" s="307" t="str">
        <f>IF(ISBLANK($J$3008),"",IF(ISBLANK($L$3008),"",IF(Feb!$E11&gt;=$J$3008,IF(Feb!$E11&lt;=$L$3008,IF(ISBLANK(Feb!S11),"",Feb!S11),""),"")))</f>
        <v/>
      </c>
      <c r="G2326" s="308" t="str">
        <f t="shared" si="148"/>
        <v/>
      </c>
      <c r="H2326" s="309" t="str">
        <f t="shared" si="149"/>
        <v/>
      </c>
      <c r="I2326" s="310" t="str">
        <f>IF(ISBLANK($J$3008),"",IF(ISBLANK($L$3008),"",IF(Feb!$E11&gt;=$J$3008,IF(Feb!$E11&lt;=$L$3008,COUNTIF(Feb!L11:L11,"&gt;=0"),""),"")))</f>
        <v/>
      </c>
      <c r="J2326" s="300"/>
      <c r="K2326" s="300"/>
      <c r="L2326" s="300"/>
      <c r="M2326" s="302"/>
    </row>
    <row r="2327" spans="1:13" ht="9.9499999999999993" hidden="1" customHeight="1" x14ac:dyDescent="0.2">
      <c r="A2327" s="301"/>
      <c r="B2327" s="300"/>
      <c r="C2327" s="305" t="str">
        <f>IF(ISBLANK($J$3008),"",IF(ISBLANK($L$3008),"",IF(Feb!$E12&gt;=$J$3008,IF(Feb!$E12&lt;=$L$3008,IF(ISBLANK(Feb!G12),"",Feb!G12),""),"")))</f>
        <v/>
      </c>
      <c r="D2327" s="305" t="str">
        <f>IF(ISBLANK($J$3008),"",IF(ISBLANK($L$3008),"",IF(Feb!$E12&gt;=$J$3008,IF(Feb!$E12&lt;=$L$3008,IF(ISBLANK(Feb!I12),"",Feb!I12),""),"")))</f>
        <v/>
      </c>
      <c r="E2327" s="305" t="str">
        <f>IF(ISBLANK($J$3008),"",IF(ISBLANK($L$3008),"",IF(Feb!$E12&gt;=$J$3008,IF(Feb!$E12&lt;=$L$3008,IF(ISBLANK(Feb!R12),"",Feb!R12),""),"")))</f>
        <v/>
      </c>
      <c r="F2327" s="307" t="str">
        <f>IF(ISBLANK($J$3008),"",IF(ISBLANK($L$3008),"",IF(Feb!$E12&gt;=$J$3008,IF(Feb!$E12&lt;=$L$3008,IF(ISBLANK(Feb!S12),"",Feb!S12),""),"")))</f>
        <v/>
      </c>
      <c r="G2327" s="308" t="str">
        <f t="shared" si="148"/>
        <v/>
      </c>
      <c r="H2327" s="309" t="str">
        <f t="shared" si="149"/>
        <v/>
      </c>
      <c r="I2327" s="310" t="str">
        <f>IF(ISBLANK($J$3008),"",IF(ISBLANK($L$3008),"",IF(Feb!$E12&gt;=$J$3008,IF(Feb!$E12&lt;=$L$3008,COUNTIF(Feb!L12:L12,"&gt;=0"),""),"")))</f>
        <v/>
      </c>
      <c r="J2327" s="300"/>
      <c r="K2327" s="300"/>
      <c r="L2327" s="300"/>
      <c r="M2327" s="302"/>
    </row>
    <row r="2328" spans="1:13" ht="9.9499999999999993" hidden="1" customHeight="1" x14ac:dyDescent="0.2">
      <c r="A2328" s="301"/>
      <c r="B2328" s="300"/>
      <c r="C2328" s="305" t="str">
        <f>IF(ISBLANK($J$3008),"",IF(ISBLANK($L$3008),"",IF(Feb!$E13&gt;=$J$3008,IF(Feb!$E13&lt;=$L$3008,IF(ISBLANK(Feb!G13),"",Feb!G13),""),"")))</f>
        <v/>
      </c>
      <c r="D2328" s="305" t="str">
        <f>IF(ISBLANK($J$3008),"",IF(ISBLANK($L$3008),"",IF(Feb!$E13&gt;=$J$3008,IF(Feb!$E13&lt;=$L$3008,IF(ISBLANK(Feb!I13),"",Feb!I13),""),"")))</f>
        <v/>
      </c>
      <c r="E2328" s="305" t="str">
        <f>IF(ISBLANK($J$3008),"",IF(ISBLANK($L$3008),"",IF(Feb!$E13&gt;=$J$3008,IF(Feb!$E13&lt;=$L$3008,IF(ISBLANK(Feb!R13),"",Feb!R13),""),"")))</f>
        <v/>
      </c>
      <c r="F2328" s="307" t="str">
        <f>IF(ISBLANK($J$3008),"",IF(ISBLANK($L$3008),"",IF(Feb!$E13&gt;=$J$3008,IF(Feb!$E13&lt;=$L$3008,IF(ISBLANK(Feb!S13),"",Feb!S13),""),"")))</f>
        <v/>
      </c>
      <c r="G2328" s="308" t="str">
        <f t="shared" si="148"/>
        <v/>
      </c>
      <c r="H2328" s="309" t="str">
        <f t="shared" si="149"/>
        <v/>
      </c>
      <c r="I2328" s="310" t="str">
        <f>IF(ISBLANK($J$3008),"",IF(ISBLANK($L$3008),"",IF(Feb!$E13&gt;=$J$3008,IF(Feb!$E13&lt;=$L$3008,COUNTIF(Feb!L13:L13,"&gt;=0"),""),"")))</f>
        <v/>
      </c>
      <c r="J2328" s="300"/>
      <c r="K2328" s="300"/>
      <c r="L2328" s="300"/>
      <c r="M2328" s="302"/>
    </row>
    <row r="2329" spans="1:13" ht="9.9499999999999993" hidden="1" customHeight="1" x14ac:dyDescent="0.2">
      <c r="A2329" s="301"/>
      <c r="B2329" s="300"/>
      <c r="C2329" s="305" t="str">
        <f>IF(ISBLANK($J$3008),"",IF(ISBLANK($L$3008),"",IF(Feb!$E14&gt;=$J$3008,IF(Feb!$E14&lt;=$L$3008,IF(ISBLANK(Feb!G14),"",Feb!G14),""),"")))</f>
        <v/>
      </c>
      <c r="D2329" s="305" t="str">
        <f>IF(ISBLANK($J$3008),"",IF(ISBLANK($L$3008),"",IF(Feb!$E14&gt;=$J$3008,IF(Feb!$E14&lt;=$L$3008,IF(ISBLANK(Feb!I14),"",Feb!I14),""),"")))</f>
        <v/>
      </c>
      <c r="E2329" s="305" t="str">
        <f>IF(ISBLANK($J$3008),"",IF(ISBLANK($L$3008),"",IF(Feb!$E14&gt;=$J$3008,IF(Feb!$E14&lt;=$L$3008,IF(ISBLANK(Feb!R14),"",Feb!R14),""),"")))</f>
        <v/>
      </c>
      <c r="F2329" s="307" t="str">
        <f>IF(ISBLANK($J$3008),"",IF(ISBLANK($L$3008),"",IF(Feb!$E14&gt;=$J$3008,IF(Feb!$E14&lt;=$L$3008,IF(ISBLANK(Feb!S14),"",Feb!S14),""),"")))</f>
        <v/>
      </c>
      <c r="G2329" s="308" t="str">
        <f t="shared" si="148"/>
        <v/>
      </c>
      <c r="H2329" s="309" t="str">
        <f t="shared" si="149"/>
        <v/>
      </c>
      <c r="I2329" s="310" t="str">
        <f>IF(ISBLANK($J$3008),"",IF(ISBLANK($L$3008),"",IF(Feb!$E14&gt;=$J$3008,IF(Feb!$E14&lt;=$L$3008,COUNTIF(Feb!L14:L14,"&gt;=0"),""),"")))</f>
        <v/>
      </c>
      <c r="J2329" s="300"/>
      <c r="K2329" s="300"/>
      <c r="L2329" s="300"/>
      <c r="M2329" s="302"/>
    </row>
    <row r="2330" spans="1:13" ht="9.9499999999999993" hidden="1" customHeight="1" x14ac:dyDescent="0.2">
      <c r="A2330" s="301"/>
      <c r="B2330" s="300"/>
      <c r="C2330" s="305" t="str">
        <f>IF(ISBLANK($J$3008),"",IF(ISBLANK($L$3008),"",IF(Feb!$E15&gt;=$J$3008,IF(Feb!$E15&lt;=$L$3008,IF(ISBLANK(Feb!G15),"",Feb!G15),""),"")))</f>
        <v/>
      </c>
      <c r="D2330" s="305" t="str">
        <f>IF(ISBLANK($J$3008),"",IF(ISBLANK($L$3008),"",IF(Feb!$E15&gt;=$J$3008,IF(Feb!$E15&lt;=$L$3008,IF(ISBLANK(Feb!I15),"",Feb!I15),""),"")))</f>
        <v/>
      </c>
      <c r="E2330" s="305" t="str">
        <f>IF(ISBLANK($J$3008),"",IF(ISBLANK($L$3008),"",IF(Feb!$E15&gt;=$J$3008,IF(Feb!$E15&lt;=$L$3008,IF(ISBLANK(Feb!R15),"",Feb!R15),""),"")))</f>
        <v/>
      </c>
      <c r="F2330" s="307" t="str">
        <f>IF(ISBLANK($J$3008),"",IF(ISBLANK($L$3008),"",IF(Feb!$E15&gt;=$J$3008,IF(Feb!$E15&lt;=$L$3008,IF(ISBLANK(Feb!S15),"",Feb!S15),""),"")))</f>
        <v/>
      </c>
      <c r="G2330" s="308" t="str">
        <f t="shared" si="148"/>
        <v/>
      </c>
      <c r="H2330" s="309" t="str">
        <f t="shared" si="149"/>
        <v/>
      </c>
      <c r="I2330" s="310" t="str">
        <f>IF(ISBLANK($J$3008),"",IF(ISBLANK($L$3008),"",IF(Feb!$E15&gt;=$J$3008,IF(Feb!$E15&lt;=$L$3008,COUNTIF(Feb!L15:L15,"&gt;=0"),""),"")))</f>
        <v/>
      </c>
      <c r="J2330" s="300"/>
      <c r="K2330" s="300"/>
      <c r="L2330" s="300"/>
      <c r="M2330" s="302"/>
    </row>
    <row r="2331" spans="1:13" ht="9.9499999999999993" hidden="1" customHeight="1" x14ac:dyDescent="0.2">
      <c r="A2331" s="301"/>
      <c r="B2331" s="300"/>
      <c r="C2331" s="305" t="str">
        <f>IF(ISBLANK($J$3008),"",IF(ISBLANK($L$3008),"",IF(Feb!$E16&gt;=$J$3008,IF(Feb!$E16&lt;=$L$3008,IF(ISBLANK(Feb!G16),"",Feb!G16),""),"")))</f>
        <v/>
      </c>
      <c r="D2331" s="305" t="str">
        <f>IF(ISBLANK($J$3008),"",IF(ISBLANK($L$3008),"",IF(Feb!$E16&gt;=$J$3008,IF(Feb!$E16&lt;=$L$3008,IF(ISBLANK(Feb!I16),"",Feb!I16),""),"")))</f>
        <v/>
      </c>
      <c r="E2331" s="305" t="str">
        <f>IF(ISBLANK($J$3008),"",IF(ISBLANK($L$3008),"",IF(Feb!$E16&gt;=$J$3008,IF(Feb!$E16&lt;=$L$3008,IF(ISBLANK(Feb!R16),"",Feb!R16),""),"")))</f>
        <v/>
      </c>
      <c r="F2331" s="307" t="str">
        <f>IF(ISBLANK($J$3008),"",IF(ISBLANK($L$3008),"",IF(Feb!$E16&gt;=$J$3008,IF(Feb!$E16&lt;=$L$3008,IF(ISBLANK(Feb!S16),"",Feb!S16),""),"")))</f>
        <v/>
      </c>
      <c r="G2331" s="308" t="str">
        <f t="shared" si="148"/>
        <v/>
      </c>
      <c r="H2331" s="309" t="str">
        <f t="shared" si="149"/>
        <v/>
      </c>
      <c r="I2331" s="310" t="str">
        <f>IF(ISBLANK($J$3008),"",IF(ISBLANK($L$3008),"",IF(Feb!$E16&gt;=$J$3008,IF(Feb!$E16&lt;=$L$3008,COUNTIF(Feb!L16:L16,"&gt;=0"),""),"")))</f>
        <v/>
      </c>
      <c r="J2331" s="300"/>
      <c r="K2331" s="300"/>
      <c r="L2331" s="300"/>
      <c r="M2331" s="302"/>
    </row>
    <row r="2332" spans="1:13" ht="9.9499999999999993" hidden="1" customHeight="1" x14ac:dyDescent="0.2">
      <c r="A2332" s="301"/>
      <c r="B2332" s="300"/>
      <c r="C2332" s="305" t="str">
        <f>IF(ISBLANK($J$3008),"",IF(ISBLANK($L$3008),"",IF(Feb!$E17&gt;=$J$3008,IF(Feb!$E17&lt;=$L$3008,IF(ISBLANK(Feb!G17),"",Feb!G17),""),"")))</f>
        <v/>
      </c>
      <c r="D2332" s="305" t="str">
        <f>IF(ISBLANK($J$3008),"",IF(ISBLANK($L$3008),"",IF(Feb!$E17&gt;=$J$3008,IF(Feb!$E17&lt;=$L$3008,IF(ISBLANK(Feb!I17),"",Feb!I17),""),"")))</f>
        <v/>
      </c>
      <c r="E2332" s="305" t="str">
        <f>IF(ISBLANK($J$3008),"",IF(ISBLANK($L$3008),"",IF(Feb!$E17&gt;=$J$3008,IF(Feb!$E17&lt;=$L$3008,IF(ISBLANK(Feb!R17),"",Feb!R17),""),"")))</f>
        <v/>
      </c>
      <c r="F2332" s="307" t="str">
        <f>IF(ISBLANK($J$3008),"",IF(ISBLANK($L$3008),"",IF(Feb!$E17&gt;=$J$3008,IF(Feb!$E17&lt;=$L$3008,IF(ISBLANK(Feb!S17),"",Feb!S17),""),"")))</f>
        <v/>
      </c>
      <c r="G2332" s="308" t="str">
        <f t="shared" si="148"/>
        <v/>
      </c>
      <c r="H2332" s="309" t="str">
        <f t="shared" si="149"/>
        <v/>
      </c>
      <c r="I2332" s="310" t="str">
        <f>IF(ISBLANK($J$3008),"",IF(ISBLANK($L$3008),"",IF(Feb!$E17&gt;=$J$3008,IF(Feb!$E17&lt;=$L$3008,COUNTIF(Feb!L17:L17,"&gt;=0"),""),"")))</f>
        <v/>
      </c>
      <c r="J2332" s="300"/>
      <c r="K2332" s="300"/>
      <c r="L2332" s="300"/>
      <c r="M2332" s="302"/>
    </row>
    <row r="2333" spans="1:13" ht="9.9499999999999993" hidden="1" customHeight="1" x14ac:dyDescent="0.2">
      <c r="A2333" s="301"/>
      <c r="B2333" s="300"/>
      <c r="C2333" s="305" t="str">
        <f>IF(ISBLANK($J$3008),"",IF(ISBLANK($L$3008),"",IF(Feb!$E18&gt;=$J$3008,IF(Feb!$E18&lt;=$L$3008,IF(ISBLANK(Feb!G18),"",Feb!G18),""),"")))</f>
        <v/>
      </c>
      <c r="D2333" s="305" t="str">
        <f>IF(ISBLANK($J$3008),"",IF(ISBLANK($L$3008),"",IF(Feb!$E18&gt;=$J$3008,IF(Feb!$E18&lt;=$L$3008,IF(ISBLANK(Feb!I18),"",Feb!I18),""),"")))</f>
        <v/>
      </c>
      <c r="E2333" s="305" t="str">
        <f>IF(ISBLANK($J$3008),"",IF(ISBLANK($L$3008),"",IF(Feb!$E18&gt;=$J$3008,IF(Feb!$E18&lt;=$L$3008,IF(ISBLANK(Feb!R18),"",Feb!R18),""),"")))</f>
        <v/>
      </c>
      <c r="F2333" s="307" t="str">
        <f>IF(ISBLANK($J$3008),"",IF(ISBLANK($L$3008),"",IF(Feb!$E18&gt;=$J$3008,IF(Feb!$E18&lt;=$L$3008,IF(ISBLANK(Feb!S18),"",Feb!S18),""),"")))</f>
        <v/>
      </c>
      <c r="G2333" s="308" t="str">
        <f t="shared" si="148"/>
        <v/>
      </c>
      <c r="H2333" s="309" t="str">
        <f t="shared" si="149"/>
        <v/>
      </c>
      <c r="I2333" s="310" t="str">
        <f>IF(ISBLANK($J$3008),"",IF(ISBLANK($L$3008),"",IF(Feb!$E18&gt;=$J$3008,IF(Feb!$E18&lt;=$L$3008,COUNTIF(Feb!L18:L18,"&gt;=0"),""),"")))</f>
        <v/>
      </c>
      <c r="J2333" s="300"/>
      <c r="K2333" s="300"/>
      <c r="L2333" s="300"/>
      <c r="M2333" s="302"/>
    </row>
    <row r="2334" spans="1:13" ht="9.9499999999999993" hidden="1" customHeight="1" x14ac:dyDescent="0.2">
      <c r="A2334" s="301"/>
      <c r="B2334" s="300"/>
      <c r="C2334" s="305" t="str">
        <f>IF(ISBLANK($J$3008),"",IF(ISBLANK($L$3008),"",IF(Feb!$E19&gt;=$J$3008,IF(Feb!$E19&lt;=$L$3008,IF(ISBLANK(Feb!G19),"",Feb!G19),""),"")))</f>
        <v/>
      </c>
      <c r="D2334" s="305" t="str">
        <f>IF(ISBLANK($J$3008),"",IF(ISBLANK($L$3008),"",IF(Feb!$E19&gt;=$J$3008,IF(Feb!$E19&lt;=$L$3008,IF(ISBLANK(Feb!I19),"",Feb!I19),""),"")))</f>
        <v/>
      </c>
      <c r="E2334" s="305" t="str">
        <f>IF(ISBLANK($J$3008),"",IF(ISBLANK($L$3008),"",IF(Feb!$E19&gt;=$J$3008,IF(Feb!$E19&lt;=$L$3008,IF(ISBLANK(Feb!R19),"",Feb!R19),""),"")))</f>
        <v/>
      </c>
      <c r="F2334" s="307" t="str">
        <f>IF(ISBLANK($J$3008),"",IF(ISBLANK($L$3008),"",IF(Feb!$E19&gt;=$J$3008,IF(Feb!$E19&lt;=$L$3008,IF(ISBLANK(Feb!S19),"",Feb!S19),""),"")))</f>
        <v/>
      </c>
      <c r="G2334" s="308" t="str">
        <f t="shared" si="148"/>
        <v/>
      </c>
      <c r="H2334" s="309" t="str">
        <f t="shared" si="149"/>
        <v/>
      </c>
      <c r="I2334" s="310" t="str">
        <f>IF(ISBLANK($J$3008),"",IF(ISBLANK($L$3008),"",IF(Feb!$E19&gt;=$J$3008,IF(Feb!$E19&lt;=$L$3008,COUNTIF(Feb!L19:L19,"&gt;=0"),""),"")))</f>
        <v/>
      </c>
      <c r="J2334" s="300"/>
      <c r="K2334" s="300"/>
      <c r="L2334" s="300"/>
      <c r="M2334" s="302"/>
    </row>
    <row r="2335" spans="1:13" ht="9.9499999999999993" hidden="1" customHeight="1" x14ac:dyDescent="0.2">
      <c r="A2335" s="301"/>
      <c r="B2335" s="300"/>
      <c r="C2335" s="305" t="str">
        <f>IF(ISBLANK($J$3008),"",IF(ISBLANK($L$3008),"",IF(Feb!$E20&gt;=$J$3008,IF(Feb!$E20&lt;=$L$3008,IF(ISBLANK(Feb!G20),"",Feb!G20),""),"")))</f>
        <v/>
      </c>
      <c r="D2335" s="305" t="str">
        <f>IF(ISBLANK($J$3008),"",IF(ISBLANK($L$3008),"",IF(Feb!$E20&gt;=$J$3008,IF(Feb!$E20&lt;=$L$3008,IF(ISBLANK(Feb!I20),"",Feb!I20),""),"")))</f>
        <v/>
      </c>
      <c r="E2335" s="305" t="str">
        <f>IF(ISBLANK($J$3008),"",IF(ISBLANK($L$3008),"",IF(Feb!$E20&gt;=$J$3008,IF(Feb!$E20&lt;=$L$3008,IF(ISBLANK(Feb!R20),"",Feb!R20),""),"")))</f>
        <v/>
      </c>
      <c r="F2335" s="307" t="str">
        <f>IF(ISBLANK($J$3008),"",IF(ISBLANK($L$3008),"",IF(Feb!$E20&gt;=$J$3008,IF(Feb!$E20&lt;=$L$3008,IF(ISBLANK(Feb!S20),"",Feb!S20),""),"")))</f>
        <v/>
      </c>
      <c r="G2335" s="308" t="str">
        <f t="shared" si="148"/>
        <v/>
      </c>
      <c r="H2335" s="309" t="str">
        <f t="shared" si="149"/>
        <v/>
      </c>
      <c r="I2335" s="310" t="str">
        <f>IF(ISBLANK($J$3008),"",IF(ISBLANK($L$3008),"",IF(Feb!$E20&gt;=$J$3008,IF(Feb!$E20&lt;=$L$3008,COUNTIF(Feb!L20:L20,"&gt;=0"),""),"")))</f>
        <v/>
      </c>
      <c r="J2335" s="300"/>
      <c r="K2335" s="300"/>
      <c r="L2335" s="300"/>
      <c r="M2335" s="302"/>
    </row>
    <row r="2336" spans="1:13" ht="9.9499999999999993" hidden="1" customHeight="1" x14ac:dyDescent="0.2">
      <c r="A2336" s="301"/>
      <c r="B2336" s="300"/>
      <c r="C2336" s="305" t="str">
        <f>IF(ISBLANK($J$3008),"",IF(ISBLANK($L$3008),"",IF(Feb!$E21&gt;=$J$3008,IF(Feb!$E21&lt;=$L$3008,IF(ISBLANK(Feb!G21),"",Feb!G21),""),"")))</f>
        <v/>
      </c>
      <c r="D2336" s="305" t="str">
        <f>IF(ISBLANK($J$3008),"",IF(ISBLANK($L$3008),"",IF(Feb!$E21&gt;=$J$3008,IF(Feb!$E21&lt;=$L$3008,IF(ISBLANK(Feb!I21),"",Feb!I21),""),"")))</f>
        <v/>
      </c>
      <c r="E2336" s="305" t="str">
        <f>IF(ISBLANK($J$3008),"",IF(ISBLANK($L$3008),"",IF(Feb!$E21&gt;=$J$3008,IF(Feb!$E21&lt;=$L$3008,IF(ISBLANK(Feb!R21),"",Feb!R21),""),"")))</f>
        <v/>
      </c>
      <c r="F2336" s="307" t="str">
        <f>IF(ISBLANK($J$3008),"",IF(ISBLANK($L$3008),"",IF(Feb!$E21&gt;=$J$3008,IF(Feb!$E21&lt;=$L$3008,IF(ISBLANK(Feb!S21),"",Feb!S21),""),"")))</f>
        <v/>
      </c>
      <c r="G2336" s="308" t="str">
        <f t="shared" si="148"/>
        <v/>
      </c>
      <c r="H2336" s="309" t="str">
        <f t="shared" si="149"/>
        <v/>
      </c>
      <c r="I2336" s="310" t="str">
        <f>IF(ISBLANK($J$3008),"",IF(ISBLANK($L$3008),"",IF(Feb!$E21&gt;=$J$3008,IF(Feb!$E21&lt;=$L$3008,COUNTIF(Feb!L21:L21,"&gt;=0"),""),"")))</f>
        <v/>
      </c>
      <c r="J2336" s="300"/>
      <c r="K2336" s="300"/>
      <c r="L2336" s="300"/>
      <c r="M2336" s="302"/>
    </row>
    <row r="2337" spans="1:13" ht="9.9499999999999993" hidden="1" customHeight="1" x14ac:dyDescent="0.2">
      <c r="A2337" s="301"/>
      <c r="B2337" s="300"/>
      <c r="C2337" s="305" t="str">
        <f>IF(ISBLANK($J$3008),"",IF(ISBLANK($L$3008),"",IF(Feb!$E22&gt;=$J$3008,IF(Feb!$E22&lt;=$L$3008,IF(ISBLANK(Feb!G22),"",Feb!G22),""),"")))</f>
        <v/>
      </c>
      <c r="D2337" s="305" t="str">
        <f>IF(ISBLANK($J$3008),"",IF(ISBLANK($L$3008),"",IF(Feb!$E22&gt;=$J$3008,IF(Feb!$E22&lt;=$L$3008,IF(ISBLANK(Feb!I22),"",Feb!I22),""),"")))</f>
        <v/>
      </c>
      <c r="E2337" s="305" t="str">
        <f>IF(ISBLANK($J$3008),"",IF(ISBLANK($L$3008),"",IF(Feb!$E22&gt;=$J$3008,IF(Feb!$E22&lt;=$L$3008,IF(ISBLANK(Feb!R22),"",Feb!R22),""),"")))</f>
        <v/>
      </c>
      <c r="F2337" s="307" t="str">
        <f>IF(ISBLANK($J$3008),"",IF(ISBLANK($L$3008),"",IF(Feb!$E22&gt;=$J$3008,IF(Feb!$E22&lt;=$L$3008,IF(ISBLANK(Feb!S22),"",Feb!S22),""),"")))</f>
        <v/>
      </c>
      <c r="G2337" s="308" t="str">
        <f t="shared" si="148"/>
        <v/>
      </c>
      <c r="H2337" s="309" t="str">
        <f t="shared" si="149"/>
        <v/>
      </c>
      <c r="I2337" s="310" t="str">
        <f>IF(ISBLANK($J$3008),"",IF(ISBLANK($L$3008),"",IF(Feb!$E22&gt;=$J$3008,IF(Feb!$E22&lt;=$L$3008,COUNTIF(Feb!L22:L22,"&gt;=0"),""),"")))</f>
        <v/>
      </c>
      <c r="J2337" s="300"/>
      <c r="K2337" s="300"/>
      <c r="L2337" s="300"/>
      <c r="M2337" s="302"/>
    </row>
    <row r="2338" spans="1:13" ht="9.9499999999999993" hidden="1" customHeight="1" x14ac:dyDescent="0.2">
      <c r="A2338" s="301"/>
      <c r="B2338" s="300"/>
      <c r="C2338" s="305" t="str">
        <f>IF(ISBLANK($J$3008),"",IF(ISBLANK($L$3008),"",IF(Feb!$E23&gt;=$J$3008,IF(Feb!$E23&lt;=$L$3008,IF(ISBLANK(Feb!G23),"",Feb!G23),""),"")))</f>
        <v/>
      </c>
      <c r="D2338" s="305" t="str">
        <f>IF(ISBLANK($J$3008),"",IF(ISBLANK($L$3008),"",IF(Feb!$E23&gt;=$J$3008,IF(Feb!$E23&lt;=$L$3008,IF(ISBLANK(Feb!I23),"",Feb!I23),""),"")))</f>
        <v/>
      </c>
      <c r="E2338" s="305" t="str">
        <f>IF(ISBLANK($J$3008),"",IF(ISBLANK($L$3008),"",IF(Feb!$E23&gt;=$J$3008,IF(Feb!$E23&lt;=$L$3008,IF(ISBLANK(Feb!R23),"",Feb!R23),""),"")))</f>
        <v/>
      </c>
      <c r="F2338" s="307" t="str">
        <f>IF(ISBLANK($J$3008),"",IF(ISBLANK($L$3008),"",IF(Feb!$E23&gt;=$J$3008,IF(Feb!$E23&lt;=$L$3008,IF(ISBLANK(Feb!S23),"",Feb!S23),""),"")))</f>
        <v/>
      </c>
      <c r="G2338" s="308" t="str">
        <f t="shared" si="148"/>
        <v/>
      </c>
      <c r="H2338" s="309" t="str">
        <f t="shared" si="149"/>
        <v/>
      </c>
      <c r="I2338" s="310" t="str">
        <f>IF(ISBLANK($J$3008),"",IF(ISBLANK($L$3008),"",IF(Feb!$E23&gt;=$J$3008,IF(Feb!$E23&lt;=$L$3008,COUNTIF(Feb!L23:L23,"&gt;=0"),""),"")))</f>
        <v/>
      </c>
      <c r="J2338" s="300"/>
      <c r="K2338" s="300"/>
      <c r="L2338" s="300"/>
      <c r="M2338" s="302"/>
    </row>
    <row r="2339" spans="1:13" ht="9.9499999999999993" hidden="1" customHeight="1" x14ac:dyDescent="0.2">
      <c r="A2339" s="301"/>
      <c r="B2339" s="300"/>
      <c r="C2339" s="305" t="str">
        <f>IF(ISBLANK($J$3008),"",IF(ISBLANK($L$3008),"",IF(Feb!$E24&gt;=$J$3008,IF(Feb!$E24&lt;=$L$3008,IF(ISBLANK(Feb!G24),"",Feb!G24),""),"")))</f>
        <v/>
      </c>
      <c r="D2339" s="305" t="str">
        <f>IF(ISBLANK($J$3008),"",IF(ISBLANK($L$3008),"",IF(Feb!$E24&gt;=$J$3008,IF(Feb!$E24&lt;=$L$3008,IF(ISBLANK(Feb!I24),"",Feb!I24),""),"")))</f>
        <v/>
      </c>
      <c r="E2339" s="305" t="str">
        <f>IF(ISBLANK($J$3008),"",IF(ISBLANK($L$3008),"",IF(Feb!$E24&gt;=$J$3008,IF(Feb!$E24&lt;=$L$3008,IF(ISBLANK(Feb!R24),"",Feb!R24),""),"")))</f>
        <v/>
      </c>
      <c r="F2339" s="307" t="str">
        <f>IF(ISBLANK($J$3008),"",IF(ISBLANK($L$3008),"",IF(Feb!$E24&gt;=$J$3008,IF(Feb!$E24&lt;=$L$3008,IF(ISBLANK(Feb!S24),"",Feb!S24),""),"")))</f>
        <v/>
      </c>
      <c r="G2339" s="308" t="str">
        <f t="shared" si="148"/>
        <v/>
      </c>
      <c r="H2339" s="309" t="str">
        <f t="shared" si="149"/>
        <v/>
      </c>
      <c r="I2339" s="310" t="str">
        <f>IF(ISBLANK($J$3008),"",IF(ISBLANK($L$3008),"",IF(Feb!$E24&gt;=$J$3008,IF(Feb!$E24&lt;=$L$3008,COUNTIF(Feb!L24:L24,"&gt;=0"),""),"")))</f>
        <v/>
      </c>
      <c r="J2339" s="300"/>
      <c r="K2339" s="300"/>
      <c r="L2339" s="300"/>
      <c r="M2339" s="302"/>
    </row>
    <row r="2340" spans="1:13" ht="9.9499999999999993" hidden="1" customHeight="1" x14ac:dyDescent="0.2">
      <c r="A2340" s="301"/>
      <c r="B2340" s="300"/>
      <c r="C2340" s="305" t="str">
        <f>IF(ISBLANK($J$3008),"",IF(ISBLANK($L$3008),"",IF(Feb!$E25&gt;=$J$3008,IF(Feb!$E25&lt;=$L$3008,IF(ISBLANK(Feb!G25),"",Feb!G25),""),"")))</f>
        <v/>
      </c>
      <c r="D2340" s="305" t="str">
        <f>IF(ISBLANK($J$3008),"",IF(ISBLANK($L$3008),"",IF(Feb!$E25&gt;=$J$3008,IF(Feb!$E25&lt;=$L$3008,IF(ISBLANK(Feb!I25),"",Feb!I25),""),"")))</f>
        <v/>
      </c>
      <c r="E2340" s="305" t="str">
        <f>IF(ISBLANK($J$3008),"",IF(ISBLANK($L$3008),"",IF(Feb!$E25&gt;=$J$3008,IF(Feb!$E25&lt;=$L$3008,IF(ISBLANK(Feb!R25),"",Feb!R25),""),"")))</f>
        <v/>
      </c>
      <c r="F2340" s="307" t="str">
        <f>IF(ISBLANK($J$3008),"",IF(ISBLANK($L$3008),"",IF(Feb!$E25&gt;=$J$3008,IF(Feb!$E25&lt;=$L$3008,IF(ISBLANK(Feb!S25),"",Feb!S25),""),"")))</f>
        <v/>
      </c>
      <c r="G2340" s="308" t="str">
        <f t="shared" si="148"/>
        <v/>
      </c>
      <c r="H2340" s="309" t="str">
        <f t="shared" si="149"/>
        <v/>
      </c>
      <c r="I2340" s="310" t="str">
        <f>IF(ISBLANK($J$3008),"",IF(ISBLANK($L$3008),"",IF(Feb!$E25&gt;=$J$3008,IF(Feb!$E25&lt;=$L$3008,COUNTIF(Feb!L25:L25,"&gt;=0"),""),"")))</f>
        <v/>
      </c>
      <c r="J2340" s="300"/>
      <c r="K2340" s="300"/>
      <c r="L2340" s="300"/>
      <c r="M2340" s="302"/>
    </row>
    <row r="2341" spans="1:13" ht="9.9499999999999993" hidden="1" customHeight="1" x14ac:dyDescent="0.2">
      <c r="A2341" s="301"/>
      <c r="B2341" s="300"/>
      <c r="C2341" s="305" t="str">
        <f>IF(ISBLANK($J$3008),"",IF(ISBLANK($L$3008),"",IF(Feb!$E26&gt;=$J$3008,IF(Feb!$E26&lt;=$L$3008,IF(ISBLANK(Feb!G26),"",Feb!G26),""),"")))</f>
        <v/>
      </c>
      <c r="D2341" s="305" t="str">
        <f>IF(ISBLANK($J$3008),"",IF(ISBLANK($L$3008),"",IF(Feb!$E26&gt;=$J$3008,IF(Feb!$E26&lt;=$L$3008,IF(ISBLANK(Feb!I26),"",Feb!I26),""),"")))</f>
        <v/>
      </c>
      <c r="E2341" s="305" t="str">
        <f>IF(ISBLANK($J$3008),"",IF(ISBLANK($L$3008),"",IF(Feb!$E26&gt;=$J$3008,IF(Feb!$E26&lt;=$L$3008,IF(ISBLANK(Feb!R26),"",Feb!R26),""),"")))</f>
        <v/>
      </c>
      <c r="F2341" s="307" t="str">
        <f>IF(ISBLANK($J$3008),"",IF(ISBLANK($L$3008),"",IF(Feb!$E26&gt;=$J$3008,IF(Feb!$E26&lt;=$L$3008,IF(ISBLANK(Feb!S26),"",Feb!S26),""),"")))</f>
        <v/>
      </c>
      <c r="G2341" s="308" t="str">
        <f t="shared" si="148"/>
        <v/>
      </c>
      <c r="H2341" s="309" t="str">
        <f t="shared" si="149"/>
        <v/>
      </c>
      <c r="I2341" s="310" t="str">
        <f>IF(ISBLANK($J$3008),"",IF(ISBLANK($L$3008),"",IF(Feb!$E26&gt;=$J$3008,IF(Feb!$E26&lt;=$L$3008,COUNTIF(Feb!L26:L26,"&gt;=0"),""),"")))</f>
        <v/>
      </c>
      <c r="J2341" s="300"/>
      <c r="K2341" s="300"/>
      <c r="L2341" s="300"/>
      <c r="M2341" s="302"/>
    </row>
    <row r="2342" spans="1:13" ht="9.9499999999999993" hidden="1" customHeight="1" x14ac:dyDescent="0.2">
      <c r="A2342" s="301"/>
      <c r="B2342" s="300"/>
      <c r="C2342" s="305" t="str">
        <f>IF(ISBLANK($J$3008),"",IF(ISBLANK($L$3008),"",IF(Feb!$E27&gt;=$J$3008,IF(Feb!$E27&lt;=$L$3008,IF(ISBLANK(Feb!G27),"",Feb!G27),""),"")))</f>
        <v/>
      </c>
      <c r="D2342" s="305" t="str">
        <f>IF(ISBLANK($J$3008),"",IF(ISBLANK($L$3008),"",IF(Feb!$E27&gt;=$J$3008,IF(Feb!$E27&lt;=$L$3008,IF(ISBLANK(Feb!I27),"",Feb!I27),""),"")))</f>
        <v/>
      </c>
      <c r="E2342" s="305" t="str">
        <f>IF(ISBLANK($J$3008),"",IF(ISBLANK($L$3008),"",IF(Feb!$E27&gt;=$J$3008,IF(Feb!$E27&lt;=$L$3008,IF(ISBLANK(Feb!R27),"",Feb!R27),""),"")))</f>
        <v/>
      </c>
      <c r="F2342" s="307" t="str">
        <f>IF(ISBLANK($J$3008),"",IF(ISBLANK($L$3008),"",IF(Feb!$E27&gt;=$J$3008,IF(Feb!$E27&lt;=$L$3008,IF(ISBLANK(Feb!S27),"",Feb!S27),""),"")))</f>
        <v/>
      </c>
      <c r="G2342" s="308" t="str">
        <f t="shared" si="148"/>
        <v/>
      </c>
      <c r="H2342" s="309" t="str">
        <f t="shared" si="149"/>
        <v/>
      </c>
      <c r="I2342" s="310" t="str">
        <f>IF(ISBLANK($J$3008),"",IF(ISBLANK($L$3008),"",IF(Feb!$E27&gt;=$J$3008,IF(Feb!$E27&lt;=$L$3008,COUNTIF(Feb!L27:L27,"&gt;=0"),""),"")))</f>
        <v/>
      </c>
      <c r="J2342" s="300"/>
      <c r="K2342" s="300"/>
      <c r="L2342" s="300"/>
      <c r="M2342" s="302"/>
    </row>
    <row r="2343" spans="1:13" ht="9.9499999999999993" hidden="1" customHeight="1" x14ac:dyDescent="0.2">
      <c r="A2343" s="301"/>
      <c r="B2343" s="300"/>
      <c r="C2343" s="305" t="str">
        <f>IF(ISBLANK($J$3008),"",IF(ISBLANK($L$3008),"",IF(Feb!$E28&gt;=$J$3008,IF(Feb!$E28&lt;=$L$3008,IF(ISBLANK(Feb!G28),"",Feb!G28),""),"")))</f>
        <v/>
      </c>
      <c r="D2343" s="305" t="str">
        <f>IF(ISBLANK($J$3008),"",IF(ISBLANK($L$3008),"",IF(Feb!$E28&gt;=$J$3008,IF(Feb!$E28&lt;=$L$3008,IF(ISBLANK(Feb!I28),"",Feb!I28),""),"")))</f>
        <v/>
      </c>
      <c r="E2343" s="305" t="str">
        <f>IF(ISBLANK($J$3008),"",IF(ISBLANK($L$3008),"",IF(Feb!$E28&gt;=$J$3008,IF(Feb!$E28&lt;=$L$3008,IF(ISBLANK(Feb!R28),"",Feb!R28),""),"")))</f>
        <v/>
      </c>
      <c r="F2343" s="307" t="str">
        <f>IF(ISBLANK($J$3008),"",IF(ISBLANK($L$3008),"",IF(Feb!$E28&gt;=$J$3008,IF(Feb!$E28&lt;=$L$3008,IF(ISBLANK(Feb!S28),"",Feb!S28),""),"")))</f>
        <v/>
      </c>
      <c r="G2343" s="308" t="str">
        <f t="shared" si="148"/>
        <v/>
      </c>
      <c r="H2343" s="309" t="str">
        <f t="shared" si="149"/>
        <v/>
      </c>
      <c r="I2343" s="310" t="str">
        <f>IF(ISBLANK($J$3008),"",IF(ISBLANK($L$3008),"",IF(Feb!$E28&gt;=$J$3008,IF(Feb!$E28&lt;=$L$3008,COUNTIF(Feb!L28:L28,"&gt;=0"),""),"")))</f>
        <v/>
      </c>
      <c r="J2343" s="300"/>
      <c r="K2343" s="300"/>
      <c r="L2343" s="300"/>
      <c r="M2343" s="302"/>
    </row>
    <row r="2344" spans="1:13" ht="9.9499999999999993" hidden="1" customHeight="1" x14ac:dyDescent="0.2">
      <c r="A2344" s="301"/>
      <c r="B2344" s="300"/>
      <c r="C2344" s="305" t="str">
        <f>IF(ISBLANK($J$3008),"",IF(ISBLANK($L$3008),"",IF(Feb!$E29&gt;=$J$3008,IF(Feb!$E29&lt;=$L$3008,IF(ISBLANK(Feb!G29),"",Feb!G29),""),"")))</f>
        <v/>
      </c>
      <c r="D2344" s="305" t="str">
        <f>IF(ISBLANK($J$3008),"",IF(ISBLANK($L$3008),"",IF(Feb!$E29&gt;=$J$3008,IF(Feb!$E29&lt;=$L$3008,IF(ISBLANK(Feb!I29),"",Feb!I29),""),"")))</f>
        <v/>
      </c>
      <c r="E2344" s="305" t="str">
        <f>IF(ISBLANK($J$3008),"",IF(ISBLANK($L$3008),"",IF(Feb!$E29&gt;=$J$3008,IF(Feb!$E29&lt;=$L$3008,IF(ISBLANK(Feb!R29),"",Feb!R29),""),"")))</f>
        <v/>
      </c>
      <c r="F2344" s="307" t="str">
        <f>IF(ISBLANK($J$3008),"",IF(ISBLANK($L$3008),"",IF(Feb!$E29&gt;=$J$3008,IF(Feb!$E29&lt;=$L$3008,IF(ISBLANK(Feb!S29),"",Feb!S29),""),"")))</f>
        <v/>
      </c>
      <c r="G2344" s="308" t="str">
        <f t="shared" si="148"/>
        <v/>
      </c>
      <c r="H2344" s="309" t="str">
        <f t="shared" si="149"/>
        <v/>
      </c>
      <c r="I2344" s="310" t="str">
        <f>IF(ISBLANK($J$3008),"",IF(ISBLANK($L$3008),"",IF(Feb!$E29&gt;=$J$3008,IF(Feb!$E29&lt;=$L$3008,COUNTIF(Feb!L29:L29,"&gt;=0"),""),"")))</f>
        <v/>
      </c>
      <c r="J2344" s="300"/>
      <c r="K2344" s="300"/>
      <c r="L2344" s="300"/>
      <c r="M2344" s="302"/>
    </row>
    <row r="2345" spans="1:13" ht="9.9499999999999993" hidden="1" customHeight="1" x14ac:dyDescent="0.2">
      <c r="A2345" s="301"/>
      <c r="B2345" s="300"/>
      <c r="C2345" s="305" t="str">
        <f>IF(ISBLANK($J$3008),"",IF(ISBLANK($L$3008),"",IF(Feb!$E30&gt;=$J$3008,IF(Feb!$E30&lt;=$L$3008,IF(ISBLANK(Feb!G30),"",Feb!G30),""),"")))</f>
        <v/>
      </c>
      <c r="D2345" s="305" t="str">
        <f>IF(ISBLANK($J$3008),"",IF(ISBLANK($L$3008),"",IF(Feb!$E30&gt;=$J$3008,IF(Feb!$E30&lt;=$L$3008,IF(ISBLANK(Feb!I30),"",Feb!I30),""),"")))</f>
        <v/>
      </c>
      <c r="E2345" s="305" t="str">
        <f>IF(ISBLANK($J$3008),"",IF(ISBLANK($L$3008),"",IF(Feb!$E30&gt;=$J$3008,IF(Feb!$E30&lt;=$L$3008,IF(ISBLANK(Feb!R30),"",Feb!R30),""),"")))</f>
        <v/>
      </c>
      <c r="F2345" s="307" t="str">
        <f>IF(ISBLANK($J$3008),"",IF(ISBLANK($L$3008),"",IF(Feb!$E30&gt;=$J$3008,IF(Feb!$E30&lt;=$L$3008,IF(ISBLANK(Feb!S30),"",Feb!S30),""),"")))</f>
        <v/>
      </c>
      <c r="G2345" s="308" t="str">
        <f t="shared" si="148"/>
        <v/>
      </c>
      <c r="H2345" s="309" t="str">
        <f t="shared" si="149"/>
        <v/>
      </c>
      <c r="I2345" s="310" t="str">
        <f>IF(ISBLANK($J$3008),"",IF(ISBLANK($L$3008),"",IF(Feb!$E30&gt;=$J$3008,IF(Feb!$E30&lt;=$L$3008,COUNTIF(Feb!L30:L30,"&gt;=0"),""),"")))</f>
        <v/>
      </c>
      <c r="J2345" s="300"/>
      <c r="K2345" s="300"/>
      <c r="L2345" s="300"/>
      <c r="M2345" s="302"/>
    </row>
    <row r="2346" spans="1:13" ht="9.9499999999999993" hidden="1" customHeight="1" x14ac:dyDescent="0.2">
      <c r="A2346" s="301"/>
      <c r="B2346" s="300"/>
      <c r="C2346" s="305" t="str">
        <f>IF(ISBLANK($J$3008),"",IF(ISBLANK($L$3008),"",IF(Feb!$E31&gt;=$J$3008,IF(Feb!$E31&lt;=$L$3008,IF(ISBLANK(Feb!G31),"",Feb!G31),""),"")))</f>
        <v/>
      </c>
      <c r="D2346" s="305" t="str">
        <f>IF(ISBLANK($J$3008),"",IF(ISBLANK($L$3008),"",IF(Feb!$E31&gt;=$J$3008,IF(Feb!$E31&lt;=$L$3008,IF(ISBLANK(Feb!I31),"",Feb!I31),""),"")))</f>
        <v/>
      </c>
      <c r="E2346" s="305" t="str">
        <f>IF(ISBLANK($J$3008),"",IF(ISBLANK($L$3008),"",IF(Feb!$E31&gt;=$J$3008,IF(Feb!$E31&lt;=$L$3008,IF(ISBLANK(Feb!R31),"",Feb!R31),""),"")))</f>
        <v/>
      </c>
      <c r="F2346" s="307" t="str">
        <f>IF(ISBLANK($J$3008),"",IF(ISBLANK($L$3008),"",IF(Feb!$E31&gt;=$J$3008,IF(Feb!$E31&lt;=$L$3008,IF(ISBLANK(Feb!S31),"",Feb!S31),""),"")))</f>
        <v/>
      </c>
      <c r="G2346" s="308" t="str">
        <f t="shared" si="148"/>
        <v/>
      </c>
      <c r="H2346" s="309" t="str">
        <f t="shared" si="149"/>
        <v/>
      </c>
      <c r="I2346" s="310" t="str">
        <f>IF(ISBLANK($J$3008),"",IF(ISBLANK($L$3008),"",IF(Feb!$E31&gt;=$J$3008,IF(Feb!$E31&lt;=$L$3008,COUNTIF(Feb!L31:L31,"&gt;=0"),""),"")))</f>
        <v/>
      </c>
      <c r="J2346" s="300"/>
      <c r="K2346" s="300"/>
      <c r="L2346" s="300"/>
      <c r="M2346" s="302"/>
    </row>
    <row r="2347" spans="1:13" ht="9.9499999999999993" hidden="1" customHeight="1" x14ac:dyDescent="0.2">
      <c r="A2347" s="301"/>
      <c r="B2347" s="300"/>
      <c r="C2347" s="305" t="str">
        <f>IF(ISBLANK($J$3008),"",IF(ISBLANK($L$3008),"",IF(Feb!$E32&gt;=$J$3008,IF(Feb!$E32&lt;=$L$3008,IF(ISBLANK(Feb!G32),"",Feb!G32),""),"")))</f>
        <v/>
      </c>
      <c r="D2347" s="305" t="str">
        <f>IF(ISBLANK($J$3008),"",IF(ISBLANK($L$3008),"",IF(Feb!$E32&gt;=$J$3008,IF(Feb!$E32&lt;=$L$3008,IF(ISBLANK(Feb!I32),"",Feb!I32),""),"")))</f>
        <v/>
      </c>
      <c r="E2347" s="305" t="str">
        <f>IF(ISBLANK($J$3008),"",IF(ISBLANK($L$3008),"",IF(Feb!$E32&gt;=$J$3008,IF(Feb!$E32&lt;=$L$3008,IF(ISBLANK(Feb!R32),"",Feb!R32),""),"")))</f>
        <v/>
      </c>
      <c r="F2347" s="307" t="str">
        <f>IF(ISBLANK($J$3008),"",IF(ISBLANK($L$3008),"",IF(Feb!$E32&gt;=$J$3008,IF(Feb!$E32&lt;=$L$3008,IF(ISBLANK(Feb!S32),"",Feb!S32),""),"")))</f>
        <v/>
      </c>
      <c r="G2347" s="308" t="str">
        <f t="shared" si="148"/>
        <v/>
      </c>
      <c r="H2347" s="309" t="str">
        <f t="shared" si="149"/>
        <v/>
      </c>
      <c r="I2347" s="310" t="str">
        <f>IF(ISBLANK($J$3008),"",IF(ISBLANK($L$3008),"",IF(Feb!$E32&gt;=$J$3008,IF(Feb!$E32&lt;=$L$3008,COUNTIF(Feb!L32:L32,"&gt;=0"),""),"")))</f>
        <v/>
      </c>
      <c r="J2347" s="300"/>
      <c r="K2347" s="300"/>
      <c r="L2347" s="300"/>
      <c r="M2347" s="302"/>
    </row>
    <row r="2348" spans="1:13" ht="9.9499999999999993" hidden="1" customHeight="1" x14ac:dyDescent="0.2">
      <c r="A2348" s="301"/>
      <c r="B2348" s="300"/>
      <c r="C2348" s="305" t="str">
        <f>IF(ISBLANK($J$3008),"",IF(ISBLANK($L$3008),"",IF(Feb!$E33&gt;=$J$3008,IF(Feb!$E33&lt;=$L$3008,IF(ISBLANK(Feb!G33),"",Feb!G33),""),"")))</f>
        <v/>
      </c>
      <c r="D2348" s="305" t="str">
        <f>IF(ISBLANK($J$3008),"",IF(ISBLANK($L$3008),"",IF(Feb!$E33&gt;=$J$3008,IF(Feb!$E33&lt;=$L$3008,IF(ISBLANK(Feb!I33),"",Feb!I33),""),"")))</f>
        <v/>
      </c>
      <c r="E2348" s="305" t="str">
        <f>IF(ISBLANK($J$3008),"",IF(ISBLANK($L$3008),"",IF(Feb!$E33&gt;=$J$3008,IF(Feb!$E33&lt;=$L$3008,IF(ISBLANK(Feb!R33),"",Feb!R33),""),"")))</f>
        <v/>
      </c>
      <c r="F2348" s="307" t="str">
        <f>IF(ISBLANK($J$3008),"",IF(ISBLANK($L$3008),"",IF(Feb!$E33&gt;=$J$3008,IF(Feb!$E33&lt;=$L$3008,IF(ISBLANK(Feb!S33),"",Feb!S33),""),"")))</f>
        <v/>
      </c>
      <c r="G2348" s="308" t="str">
        <f t="shared" si="148"/>
        <v/>
      </c>
      <c r="H2348" s="309" t="str">
        <f t="shared" si="149"/>
        <v/>
      </c>
      <c r="I2348" s="310" t="str">
        <f>IF(ISBLANK($J$3008),"",IF(ISBLANK($L$3008),"",IF(Feb!$E33&gt;=$J$3008,IF(Feb!$E33&lt;=$L$3008,COUNTIF(Feb!L33:L33,"&gt;=0"),""),"")))</f>
        <v/>
      </c>
      <c r="J2348" s="300"/>
      <c r="K2348" s="300"/>
      <c r="L2348" s="300"/>
      <c r="M2348" s="302"/>
    </row>
    <row r="2349" spans="1:13" ht="9.9499999999999993" hidden="1" customHeight="1" x14ac:dyDescent="0.2">
      <c r="A2349" s="301"/>
      <c r="B2349" s="300"/>
      <c r="C2349" s="305" t="str">
        <f>IF(ISBLANK($J$3008),"",IF(ISBLANK($L$3008),"",IF(Feb!$E34&gt;=$J$3008,IF(Feb!$E34&lt;=$L$3008,IF(ISBLANK(Feb!G34),"",Feb!G34),""),"")))</f>
        <v/>
      </c>
      <c r="D2349" s="305" t="str">
        <f>IF(ISBLANK($J$3008),"",IF(ISBLANK($L$3008),"",IF(Feb!$E34&gt;=$J$3008,IF(Feb!$E34&lt;=$L$3008,IF(ISBLANK(Feb!I34),"",Feb!I34),""),"")))</f>
        <v/>
      </c>
      <c r="E2349" s="305" t="str">
        <f>IF(ISBLANK($J$3008),"",IF(ISBLANK($L$3008),"",IF(Feb!$E34&gt;=$J$3008,IF(Feb!$E34&lt;=$L$3008,IF(ISBLANK(Feb!R34),"",Feb!R34),""),"")))</f>
        <v/>
      </c>
      <c r="F2349" s="307" t="str">
        <f>IF(ISBLANK($J$3008),"",IF(ISBLANK($L$3008),"",IF(Feb!$E34&gt;=$J$3008,IF(Feb!$E34&lt;=$L$3008,IF(ISBLANK(Feb!S34),"",Feb!S34),""),"")))</f>
        <v/>
      </c>
      <c r="G2349" s="308" t="str">
        <f t="shared" si="148"/>
        <v/>
      </c>
      <c r="H2349" s="309" t="str">
        <f t="shared" si="149"/>
        <v/>
      </c>
      <c r="I2349" s="310" t="str">
        <f>IF(ISBLANK($J$3008),"",IF(ISBLANK($L$3008),"",IF(Feb!$E34&gt;=$J$3008,IF(Feb!$E34&lt;=$L$3008,COUNTIF(Feb!L34:L34,"&gt;=0"),""),"")))</f>
        <v/>
      </c>
      <c r="J2349" s="300"/>
      <c r="K2349" s="300"/>
      <c r="L2349" s="300"/>
      <c r="M2349" s="302"/>
    </row>
    <row r="2350" spans="1:13" ht="9.9499999999999993" hidden="1" customHeight="1" x14ac:dyDescent="0.2">
      <c r="A2350" s="301"/>
      <c r="B2350" s="300"/>
      <c r="C2350" s="305" t="str">
        <f>IF(ISBLANK($J$3008),"",IF(ISBLANK($L$3008),"",IF(Feb!$E35&gt;=$J$3008,IF(Feb!$E35&lt;=$L$3008,IF(ISBLANK(Feb!G35),"",Feb!G35),""),"")))</f>
        <v/>
      </c>
      <c r="D2350" s="305" t="str">
        <f>IF(ISBLANK($J$3008),"",IF(ISBLANK($L$3008),"",IF(Feb!$E35&gt;=$J$3008,IF(Feb!$E35&lt;=$L$3008,IF(ISBLANK(Feb!I35),"",Feb!I35),""),"")))</f>
        <v/>
      </c>
      <c r="E2350" s="305" t="str">
        <f>IF(ISBLANK($J$3008),"",IF(ISBLANK($L$3008),"",IF(Feb!$E35&gt;=$J$3008,IF(Feb!$E35&lt;=$L$3008,IF(ISBLANK(Feb!R35),"",Feb!R35),""),"")))</f>
        <v/>
      </c>
      <c r="F2350" s="307" t="str">
        <f>IF(ISBLANK($J$3008),"",IF(ISBLANK($L$3008),"",IF(Feb!$E35&gt;=$J$3008,IF(Feb!$E35&lt;=$L$3008,IF(ISBLANK(Feb!S35),"",Feb!S35),""),"")))</f>
        <v/>
      </c>
      <c r="G2350" s="308" t="str">
        <f t="shared" si="148"/>
        <v/>
      </c>
      <c r="H2350" s="309" t="str">
        <f t="shared" si="149"/>
        <v/>
      </c>
      <c r="I2350" s="310" t="str">
        <f>IF(ISBLANK($J$3008),"",IF(ISBLANK($L$3008),"",IF(Feb!$E35&gt;=$J$3008,IF(Feb!$E35&lt;=$L$3008,COUNTIF(Feb!L35:L35,"&gt;=0"),""),"")))</f>
        <v/>
      </c>
      <c r="J2350" s="300"/>
      <c r="K2350" s="300"/>
      <c r="L2350" s="300"/>
      <c r="M2350" s="302"/>
    </row>
    <row r="2351" spans="1:13" ht="9.9499999999999993" hidden="1" customHeight="1" x14ac:dyDescent="0.2">
      <c r="A2351" s="301"/>
      <c r="B2351" s="300"/>
      <c r="C2351" s="305" t="str">
        <f>IF(ISBLANK($J$3008),"",IF(ISBLANK($L$3008),"",IF(Feb!$E36&gt;=$J$3008,IF(Feb!$E36&lt;=$L$3008,IF(ISBLANK(Feb!G36),"",Feb!G36),""),"")))</f>
        <v/>
      </c>
      <c r="D2351" s="305" t="str">
        <f>IF(ISBLANK($J$3008),"",IF(ISBLANK($L$3008),"",IF(Feb!$E36&gt;=$J$3008,IF(Feb!$E36&lt;=$L$3008,IF(ISBLANK(Feb!I36),"",Feb!I36),""),"")))</f>
        <v/>
      </c>
      <c r="E2351" s="305" t="str">
        <f>IF(ISBLANK($J$3008),"",IF(ISBLANK($L$3008),"",IF(Feb!$E36&gt;=$J$3008,IF(Feb!$E36&lt;=$L$3008,IF(ISBLANK(Feb!R36),"",Feb!R36),""),"")))</f>
        <v/>
      </c>
      <c r="F2351" s="307" t="str">
        <f>IF(ISBLANK($J$3008),"",IF(ISBLANK($L$3008),"",IF(Feb!$E36&gt;=$J$3008,IF(Feb!$E36&lt;=$L$3008,IF(ISBLANK(Feb!S36),"",Feb!S36),""),"")))</f>
        <v/>
      </c>
      <c r="G2351" s="308" t="str">
        <f t="shared" si="148"/>
        <v/>
      </c>
      <c r="H2351" s="309" t="str">
        <f t="shared" si="149"/>
        <v/>
      </c>
      <c r="I2351" s="310" t="str">
        <f>IF(ISBLANK($J$3008),"",IF(ISBLANK($L$3008),"",IF(Feb!$E36&gt;=$J$3008,IF(Feb!$E36&lt;=$L$3008,COUNTIF(Feb!L36:L36,"&gt;=0"),""),"")))</f>
        <v/>
      </c>
      <c r="J2351" s="300"/>
      <c r="K2351" s="300"/>
      <c r="L2351" s="300"/>
      <c r="M2351" s="302"/>
    </row>
    <row r="2352" spans="1:13" ht="9.9499999999999993" hidden="1" customHeight="1" x14ac:dyDescent="0.2">
      <c r="A2352" s="301"/>
      <c r="B2352" s="300"/>
      <c r="C2352" s="305" t="str">
        <f>IF(ISBLANK($J$3008),"",IF(ISBLANK($L$3008),"",IF(Feb!$E37&gt;=$J$3008,IF(Feb!$E37&lt;=$L$3008,IF(ISBLANK(Feb!G37),"",Feb!G37),""),"")))</f>
        <v/>
      </c>
      <c r="D2352" s="305" t="str">
        <f>IF(ISBLANK($J$3008),"",IF(ISBLANK($L$3008),"",IF(Feb!$E37&gt;=$J$3008,IF(Feb!$E37&lt;=$L$3008,IF(ISBLANK(Feb!I37),"",Feb!I37),""),"")))</f>
        <v/>
      </c>
      <c r="E2352" s="305" t="str">
        <f>IF(ISBLANK($J$3008),"",IF(ISBLANK($L$3008),"",IF(Feb!$E37&gt;=$J$3008,IF(Feb!$E37&lt;=$L$3008,IF(ISBLANK(Feb!R37),"",Feb!R37),""),"")))</f>
        <v/>
      </c>
      <c r="F2352" s="307" t="str">
        <f>IF(ISBLANK($J$3008),"",IF(ISBLANK($L$3008),"",IF(Feb!$E37&gt;=$J$3008,IF(Feb!$E37&lt;=$L$3008,IF(ISBLANK(Feb!S37),"",Feb!S37),""),"")))</f>
        <v/>
      </c>
      <c r="G2352" s="308" t="str">
        <f t="shared" si="148"/>
        <v/>
      </c>
      <c r="H2352" s="309" t="str">
        <f t="shared" si="149"/>
        <v/>
      </c>
      <c r="I2352" s="310" t="str">
        <f>IF(ISBLANK($J$3008),"",IF(ISBLANK($L$3008),"",IF(Feb!$E37&gt;=$J$3008,IF(Feb!$E37&lt;=$L$3008,COUNTIF(Feb!L37:L37,"&gt;=0"),""),"")))</f>
        <v/>
      </c>
      <c r="J2352" s="300"/>
      <c r="K2352" s="300"/>
      <c r="L2352" s="300"/>
      <c r="M2352" s="302"/>
    </row>
    <row r="2353" spans="1:13" ht="9.9499999999999993" hidden="1" customHeight="1" x14ac:dyDescent="0.2">
      <c r="A2353" s="301"/>
      <c r="B2353" s="300"/>
      <c r="C2353" s="305" t="str">
        <f>IF(ISBLANK($J$3008),"",IF(ISBLANK($L$3008),"",IF(Feb!$E38&gt;=$J$3008,IF(Feb!$E38&lt;=$L$3008,IF(ISBLANK(Feb!G38),"",Feb!G38),""),"")))</f>
        <v/>
      </c>
      <c r="D2353" s="305" t="str">
        <f>IF(ISBLANK($J$3008),"",IF(ISBLANK($L$3008),"",IF(Feb!$E38&gt;=$J$3008,IF(Feb!$E38&lt;=$L$3008,IF(ISBLANK(Feb!I38),"",Feb!I38),""),"")))</f>
        <v/>
      </c>
      <c r="E2353" s="305" t="str">
        <f>IF(ISBLANK($J$3008),"",IF(ISBLANK($L$3008),"",IF(Feb!$E38&gt;=$J$3008,IF(Feb!$E38&lt;=$L$3008,IF(ISBLANK(Feb!R38),"",Feb!R38),""),"")))</f>
        <v/>
      </c>
      <c r="F2353" s="307" t="str">
        <f>IF(ISBLANK($J$3008),"",IF(ISBLANK($L$3008),"",IF(Feb!$E38&gt;=$J$3008,IF(Feb!$E38&lt;=$L$3008,IF(ISBLANK(Feb!S38),"",Feb!S38),""),"")))</f>
        <v/>
      </c>
      <c r="G2353" s="308" t="str">
        <f t="shared" si="148"/>
        <v/>
      </c>
      <c r="H2353" s="309" t="str">
        <f t="shared" si="149"/>
        <v/>
      </c>
      <c r="I2353" s="310" t="str">
        <f>IF(ISBLANK($J$3008),"",IF(ISBLANK($L$3008),"",IF(Feb!$E38&gt;=$J$3008,IF(Feb!$E38&lt;=$L$3008,COUNTIF(Feb!L38:L38,"&gt;=0"),""),"")))</f>
        <v/>
      </c>
      <c r="J2353" s="300"/>
      <c r="K2353" s="300"/>
      <c r="L2353" s="300"/>
      <c r="M2353" s="302"/>
    </row>
    <row r="2354" spans="1:13" ht="9.9499999999999993" hidden="1" customHeight="1" x14ac:dyDescent="0.2">
      <c r="A2354" s="301"/>
      <c r="B2354" s="300"/>
      <c r="C2354" s="305" t="str">
        <f>IF(ISBLANK($J$3008),"",IF(ISBLANK($L$3008),"",IF(Feb!$E39&gt;=$J$3008,IF(Feb!$E39&lt;=$L$3008,IF(ISBLANK(Feb!G39),"",Feb!G39),""),"")))</f>
        <v/>
      </c>
      <c r="D2354" s="305" t="str">
        <f>IF(ISBLANK($J$3008),"",IF(ISBLANK($L$3008),"",IF(Feb!$E39&gt;=$J$3008,IF(Feb!$E39&lt;=$L$3008,IF(ISBLANK(Feb!I39),"",Feb!I39),""),"")))</f>
        <v/>
      </c>
      <c r="E2354" s="305" t="str">
        <f>IF(ISBLANK($J$3008),"",IF(ISBLANK($L$3008),"",IF(Feb!$E39&gt;=$J$3008,IF(Feb!$E39&lt;=$L$3008,IF(ISBLANK(Feb!R39),"",Feb!R39),""),"")))</f>
        <v/>
      </c>
      <c r="F2354" s="307" t="str">
        <f>IF(ISBLANK($J$3008),"",IF(ISBLANK($L$3008),"",IF(Feb!$E39&gt;=$J$3008,IF(Feb!$E39&lt;=$L$3008,IF(ISBLANK(Feb!S39),"",Feb!S39),""),"")))</f>
        <v/>
      </c>
      <c r="G2354" s="308" t="str">
        <f t="shared" si="148"/>
        <v/>
      </c>
      <c r="H2354" s="309" t="str">
        <f t="shared" si="149"/>
        <v/>
      </c>
      <c r="I2354" s="310" t="str">
        <f>IF(ISBLANK($J$3008),"",IF(ISBLANK($L$3008),"",IF(Feb!$E39&gt;=$J$3008,IF(Feb!$E39&lt;=$L$3008,COUNTIF(Feb!L39:L39,"&gt;=0"),""),"")))</f>
        <v/>
      </c>
      <c r="J2354" s="300"/>
      <c r="K2354" s="300"/>
      <c r="L2354" s="300"/>
      <c r="M2354" s="302"/>
    </row>
    <row r="2355" spans="1:13" ht="9.9499999999999993" hidden="1" customHeight="1" x14ac:dyDescent="0.2">
      <c r="A2355" s="301"/>
      <c r="B2355" s="300" t="s">
        <v>342</v>
      </c>
      <c r="C2355" s="305" t="str">
        <f>IF(ISBLANK($J$3008),"",IF(ISBLANK($L$3008),"",IF(Feb!$E43&gt;=$J$3008,IF(Feb!$E43&lt;=$L$3008,IF(ISBLANK(Feb!G43),"",Feb!G43),""),"")))</f>
        <v/>
      </c>
      <c r="D2355" s="305"/>
      <c r="E2355" s="305" t="str">
        <f>IF(ISBLANK($J$3008),"",IF(ISBLANK($L$3008),"",IF(Feb!$E43&gt;=$J$3008,IF(Feb!$E43&lt;=$L$3008,IF(ISBLANK(Feb!R43),"",Feb!R43),""),"")))</f>
        <v/>
      </c>
      <c r="F2355" s="307" t="str">
        <f>IF(ISBLANK($J$3008),"",IF(ISBLANK($L$3008),"",IF(Feb!$E43&gt;=$J$3008,IF(Feb!$E43&lt;=$L$3008,IF(ISBLANK(Feb!S43),"",Feb!S43),""),"")))</f>
        <v/>
      </c>
      <c r="G2355" s="308" t="str">
        <f>IF(ISNUMBER(F2355),IF(F2355=0,"",IF(E2355=0,"",F2355/E2355)),"")</f>
        <v/>
      </c>
      <c r="H2355" s="309" t="str">
        <f>IF(ISNUMBER(G2355),IF(G2355=0,"",IF(F2355=0,"",E2355/F2355/24)),"")</f>
        <v/>
      </c>
      <c r="I2355" s="310" t="str">
        <f>IF(ISBLANK($J$3008),"",IF(ISBLANK($L$3008),"",IF(Feb!$E43&gt;=$J$3008,IF(Feb!$E43&lt;=$L$3008,COUNTIF(Feb!L43:L43,"&gt;=0"),""),"")))</f>
        <v/>
      </c>
      <c r="J2355" s="300"/>
      <c r="K2355" s="300"/>
      <c r="L2355" s="300"/>
      <c r="M2355" s="302"/>
    </row>
    <row r="2356" spans="1:13" ht="9.9499999999999993" hidden="1" customHeight="1" x14ac:dyDescent="0.2">
      <c r="A2356" s="301"/>
      <c r="B2356" s="300"/>
      <c r="C2356" s="305" t="str">
        <f>IF(ISBLANK($J$3008),"",IF(ISBLANK($L$3008),"",IF(Feb!$E44&gt;=$J$3008,IF(Feb!$E44&lt;=$L$3008,IF(ISBLANK(Feb!G44),"",Feb!G44),""),"")))</f>
        <v/>
      </c>
      <c r="D2356" s="305"/>
      <c r="E2356" s="305" t="str">
        <f>IF(ISBLANK($J$3008),"",IF(ISBLANK($L$3008),"",IF(Feb!$E44&gt;=$J$3008,IF(Feb!$E44&lt;=$L$3008,IF(ISBLANK(Feb!R44),"",Feb!R44),""),"")))</f>
        <v/>
      </c>
      <c r="F2356" s="307" t="str">
        <f>IF(ISBLANK($J$3008),"",IF(ISBLANK($L$3008),"",IF(Feb!$E44&gt;=$J$3008,IF(Feb!$E44&lt;=$L$3008,IF(ISBLANK(Feb!S44),"",Feb!S44),""),"")))</f>
        <v/>
      </c>
      <c r="G2356" s="308" t="str">
        <f t="shared" ref="G2356:G2385" si="150">IF(ISNUMBER(F2356),IF(F2356=0,"",IF(E2356=0,"",F2356/E2356)),"")</f>
        <v/>
      </c>
      <c r="H2356" s="309" t="str">
        <f t="shared" ref="H2356:H2385" si="151">IF(ISNUMBER(G2356),IF(G2356=0,"",IF(F2356=0,"",E2356/F2356/24)),"")</f>
        <v/>
      </c>
      <c r="I2356" s="310" t="str">
        <f>IF(ISBLANK($J$3008),"",IF(ISBLANK($L$3008),"",IF(Feb!$E44&gt;=$J$3008,IF(Feb!$E44&lt;=$L$3008,COUNTIF(Feb!L44:L44,"&gt;=0"),""),"")))</f>
        <v/>
      </c>
      <c r="J2356" s="300"/>
      <c r="K2356" s="300"/>
      <c r="L2356" s="300"/>
      <c r="M2356" s="302"/>
    </row>
    <row r="2357" spans="1:13" ht="9.9499999999999993" hidden="1" customHeight="1" x14ac:dyDescent="0.2">
      <c r="A2357" s="301"/>
      <c r="B2357" s="300"/>
      <c r="C2357" s="305" t="str">
        <f>IF(ISBLANK($J$3008),"",IF(ISBLANK($L$3008),"",IF(Feb!$E45&gt;=$J$3008,IF(Feb!$E45&lt;=$L$3008,IF(ISBLANK(Feb!G45),"",Feb!G45),""),"")))</f>
        <v/>
      </c>
      <c r="D2357" s="305"/>
      <c r="E2357" s="305" t="str">
        <f>IF(ISBLANK($J$3008),"",IF(ISBLANK($L$3008),"",IF(Feb!$E45&gt;=$J$3008,IF(Feb!$E45&lt;=$L$3008,IF(ISBLANK(Feb!R45),"",Feb!R45),""),"")))</f>
        <v/>
      </c>
      <c r="F2357" s="307" t="str">
        <f>IF(ISBLANK($J$3008),"",IF(ISBLANK($L$3008),"",IF(Feb!$E45&gt;=$J$3008,IF(Feb!$E45&lt;=$L$3008,IF(ISBLANK(Feb!S45),"",Feb!S45),""),"")))</f>
        <v/>
      </c>
      <c r="G2357" s="308" t="str">
        <f t="shared" si="150"/>
        <v/>
      </c>
      <c r="H2357" s="309" t="str">
        <f t="shared" si="151"/>
        <v/>
      </c>
      <c r="I2357" s="310" t="str">
        <f>IF(ISBLANK($J$3008),"",IF(ISBLANK($L$3008),"",IF(Feb!$E45&gt;=$J$3008,IF(Feb!$E45&lt;=$L$3008,COUNTIF(Feb!L45:L45,"&gt;=0"),""),"")))</f>
        <v/>
      </c>
      <c r="J2357" s="300"/>
      <c r="K2357" s="300"/>
      <c r="L2357" s="300"/>
      <c r="M2357" s="302"/>
    </row>
    <row r="2358" spans="1:13" ht="9.9499999999999993" hidden="1" customHeight="1" x14ac:dyDescent="0.2">
      <c r="A2358" s="301"/>
      <c r="B2358" s="300"/>
      <c r="C2358" s="305" t="str">
        <f>IF(ISBLANK($J$3008),"",IF(ISBLANK($L$3008),"",IF(Feb!$E46&gt;=$J$3008,IF(Feb!$E46&lt;=$L$3008,IF(ISBLANK(Feb!G46),"",Feb!G46),""),"")))</f>
        <v/>
      </c>
      <c r="D2358" s="305"/>
      <c r="E2358" s="305" t="str">
        <f>IF(ISBLANK($J$3008),"",IF(ISBLANK($L$3008),"",IF(Feb!$E46&gt;=$J$3008,IF(Feb!$E46&lt;=$L$3008,IF(ISBLANK(Feb!R46),"",Feb!R46),""),"")))</f>
        <v/>
      </c>
      <c r="F2358" s="307" t="str">
        <f>IF(ISBLANK($J$3008),"",IF(ISBLANK($L$3008),"",IF(Feb!$E46&gt;=$J$3008,IF(Feb!$E46&lt;=$L$3008,IF(ISBLANK(Feb!S46),"",Feb!S46),""),"")))</f>
        <v/>
      </c>
      <c r="G2358" s="308" t="str">
        <f t="shared" si="150"/>
        <v/>
      </c>
      <c r="H2358" s="309" t="str">
        <f t="shared" si="151"/>
        <v/>
      </c>
      <c r="I2358" s="310" t="str">
        <f>IF(ISBLANK($J$3008),"",IF(ISBLANK($L$3008),"",IF(Feb!$E46&gt;=$J$3008,IF(Feb!$E46&lt;=$L$3008,COUNTIF(Feb!L46:L46,"&gt;=0"),""),"")))</f>
        <v/>
      </c>
      <c r="J2358" s="300"/>
      <c r="K2358" s="300"/>
      <c r="L2358" s="300"/>
      <c r="M2358" s="302"/>
    </row>
    <row r="2359" spans="1:13" ht="9.9499999999999993" hidden="1" customHeight="1" x14ac:dyDescent="0.2">
      <c r="A2359" s="301"/>
      <c r="B2359" s="300"/>
      <c r="C2359" s="305" t="str">
        <f>IF(ISBLANK($J$3008),"",IF(ISBLANK($L$3008),"",IF(Feb!$E47&gt;=$J$3008,IF(Feb!$E47&lt;=$L$3008,IF(ISBLANK(Feb!G47),"",Feb!G47),""),"")))</f>
        <v/>
      </c>
      <c r="D2359" s="305"/>
      <c r="E2359" s="305" t="str">
        <f>IF(ISBLANK($J$3008),"",IF(ISBLANK($L$3008),"",IF(Feb!$E47&gt;=$J$3008,IF(Feb!$E47&lt;=$L$3008,IF(ISBLANK(Feb!R47),"",Feb!R47),""),"")))</f>
        <v/>
      </c>
      <c r="F2359" s="307" t="str">
        <f>IF(ISBLANK($J$3008),"",IF(ISBLANK($L$3008),"",IF(Feb!$E47&gt;=$J$3008,IF(Feb!$E47&lt;=$L$3008,IF(ISBLANK(Feb!S47),"",Feb!S47),""),"")))</f>
        <v/>
      </c>
      <c r="G2359" s="308" t="str">
        <f t="shared" si="150"/>
        <v/>
      </c>
      <c r="H2359" s="309" t="str">
        <f t="shared" si="151"/>
        <v/>
      </c>
      <c r="I2359" s="310" t="str">
        <f>IF(ISBLANK($J$3008),"",IF(ISBLANK($L$3008),"",IF(Feb!$E47&gt;=$J$3008,IF(Feb!$E47&lt;=$L$3008,COUNTIF(Feb!L47:L47,"&gt;=0"),""),"")))</f>
        <v/>
      </c>
      <c r="J2359" s="300"/>
      <c r="K2359" s="300"/>
      <c r="L2359" s="300"/>
      <c r="M2359" s="302"/>
    </row>
    <row r="2360" spans="1:13" ht="9.9499999999999993" hidden="1" customHeight="1" x14ac:dyDescent="0.2">
      <c r="A2360" s="301"/>
      <c r="B2360" s="300"/>
      <c r="C2360" s="305" t="str">
        <f>IF(ISBLANK($J$3008),"",IF(ISBLANK($L$3008),"",IF(Feb!$E48&gt;=$J$3008,IF(Feb!$E48&lt;=$L$3008,IF(ISBLANK(Feb!G48),"",Feb!G48),""),"")))</f>
        <v/>
      </c>
      <c r="D2360" s="305"/>
      <c r="E2360" s="305" t="str">
        <f>IF(ISBLANK($J$3008),"",IF(ISBLANK($L$3008),"",IF(Feb!$E48&gt;=$J$3008,IF(Feb!$E48&lt;=$L$3008,IF(ISBLANK(Feb!R48),"",Feb!R48),""),"")))</f>
        <v/>
      </c>
      <c r="F2360" s="307" t="str">
        <f>IF(ISBLANK($J$3008),"",IF(ISBLANK($L$3008),"",IF(Feb!$E48&gt;=$J$3008,IF(Feb!$E48&lt;=$L$3008,IF(ISBLANK(Feb!S48),"",Feb!S48),""),"")))</f>
        <v/>
      </c>
      <c r="G2360" s="308" t="str">
        <f t="shared" si="150"/>
        <v/>
      </c>
      <c r="H2360" s="309" t="str">
        <f t="shared" si="151"/>
        <v/>
      </c>
      <c r="I2360" s="310" t="str">
        <f>IF(ISBLANK($J$3008),"",IF(ISBLANK($L$3008),"",IF(Feb!$E48&gt;=$J$3008,IF(Feb!$E48&lt;=$L$3008,COUNTIF(Feb!L48:L48,"&gt;=0"),""),"")))</f>
        <v/>
      </c>
      <c r="J2360" s="300"/>
      <c r="K2360" s="300"/>
      <c r="L2360" s="300"/>
      <c r="M2360" s="302"/>
    </row>
    <row r="2361" spans="1:13" ht="9.9499999999999993" hidden="1" customHeight="1" x14ac:dyDescent="0.2">
      <c r="A2361" s="301"/>
      <c r="B2361" s="300"/>
      <c r="C2361" s="305" t="str">
        <f>IF(ISBLANK($J$3008),"",IF(ISBLANK($L$3008),"",IF(Feb!$E49&gt;=$J$3008,IF(Feb!$E49&lt;=$L$3008,IF(ISBLANK(Feb!G49),"",Feb!G49),""),"")))</f>
        <v/>
      </c>
      <c r="D2361" s="305"/>
      <c r="E2361" s="305" t="str">
        <f>IF(ISBLANK($J$3008),"",IF(ISBLANK($L$3008),"",IF(Feb!$E49&gt;=$J$3008,IF(Feb!$E49&lt;=$L$3008,IF(ISBLANK(Feb!R49),"",Feb!R49),""),"")))</f>
        <v/>
      </c>
      <c r="F2361" s="307" t="str">
        <f>IF(ISBLANK($J$3008),"",IF(ISBLANK($L$3008),"",IF(Feb!$E49&gt;=$J$3008,IF(Feb!$E49&lt;=$L$3008,IF(ISBLANK(Feb!S49),"",Feb!S49),""),"")))</f>
        <v/>
      </c>
      <c r="G2361" s="308" t="str">
        <f t="shared" si="150"/>
        <v/>
      </c>
      <c r="H2361" s="309" t="str">
        <f t="shared" si="151"/>
        <v/>
      </c>
      <c r="I2361" s="310" t="str">
        <f>IF(ISBLANK($J$3008),"",IF(ISBLANK($L$3008),"",IF(Feb!$E49&gt;=$J$3008,IF(Feb!$E49&lt;=$L$3008,COUNTIF(Feb!L49:L49,"&gt;=0"),""),"")))</f>
        <v/>
      </c>
      <c r="J2361" s="300"/>
      <c r="K2361" s="300"/>
      <c r="L2361" s="300"/>
      <c r="M2361" s="302"/>
    </row>
    <row r="2362" spans="1:13" ht="9.9499999999999993" hidden="1" customHeight="1" x14ac:dyDescent="0.2">
      <c r="A2362" s="301"/>
      <c r="B2362" s="300"/>
      <c r="C2362" s="305" t="str">
        <f>IF(ISBLANK($J$3008),"",IF(ISBLANK($L$3008),"",IF(Feb!$E50&gt;=$J$3008,IF(Feb!$E50&lt;=$L$3008,IF(ISBLANK(Feb!G50),"",Feb!G50),""),"")))</f>
        <v/>
      </c>
      <c r="D2362" s="305"/>
      <c r="E2362" s="305" t="str">
        <f>IF(ISBLANK($J$3008),"",IF(ISBLANK($L$3008),"",IF(Feb!$E50&gt;=$J$3008,IF(Feb!$E50&lt;=$L$3008,IF(ISBLANK(Feb!R50),"",Feb!R50),""),"")))</f>
        <v/>
      </c>
      <c r="F2362" s="307" t="str">
        <f>IF(ISBLANK($J$3008),"",IF(ISBLANK($L$3008),"",IF(Feb!$E50&gt;=$J$3008,IF(Feb!$E50&lt;=$L$3008,IF(ISBLANK(Feb!S50),"",Feb!S50),""),"")))</f>
        <v/>
      </c>
      <c r="G2362" s="308" t="str">
        <f t="shared" si="150"/>
        <v/>
      </c>
      <c r="H2362" s="309" t="str">
        <f t="shared" si="151"/>
        <v/>
      </c>
      <c r="I2362" s="310" t="str">
        <f>IF(ISBLANK($J$3008),"",IF(ISBLANK($L$3008),"",IF(Feb!$E50&gt;=$J$3008,IF(Feb!$E50&lt;=$L$3008,COUNTIF(Feb!L50:L50,"&gt;=0"),""),"")))</f>
        <v/>
      </c>
      <c r="J2362" s="300"/>
      <c r="K2362" s="300"/>
      <c r="L2362" s="300"/>
      <c r="M2362" s="302"/>
    </row>
    <row r="2363" spans="1:13" ht="9.9499999999999993" hidden="1" customHeight="1" x14ac:dyDescent="0.2">
      <c r="A2363" s="301"/>
      <c r="B2363" s="300"/>
      <c r="C2363" s="305" t="str">
        <f>IF(ISBLANK($J$3008),"",IF(ISBLANK($L$3008),"",IF(Feb!$E51&gt;=$J$3008,IF(Feb!$E51&lt;=$L$3008,IF(ISBLANK(Feb!G51),"",Feb!G51),""),"")))</f>
        <v/>
      </c>
      <c r="D2363" s="305"/>
      <c r="E2363" s="305" t="str">
        <f>IF(ISBLANK($J$3008),"",IF(ISBLANK($L$3008),"",IF(Feb!$E51&gt;=$J$3008,IF(Feb!$E51&lt;=$L$3008,IF(ISBLANK(Feb!R51),"",Feb!R51),""),"")))</f>
        <v/>
      </c>
      <c r="F2363" s="307" t="str">
        <f>IF(ISBLANK($J$3008),"",IF(ISBLANK($L$3008),"",IF(Feb!$E51&gt;=$J$3008,IF(Feb!$E51&lt;=$L$3008,IF(ISBLANK(Feb!S51),"",Feb!S51),""),"")))</f>
        <v/>
      </c>
      <c r="G2363" s="308" t="str">
        <f t="shared" si="150"/>
        <v/>
      </c>
      <c r="H2363" s="309" t="str">
        <f t="shared" si="151"/>
        <v/>
      </c>
      <c r="I2363" s="310" t="str">
        <f>IF(ISBLANK($J$3008),"",IF(ISBLANK($L$3008),"",IF(Feb!$E51&gt;=$J$3008,IF(Feb!$E51&lt;=$L$3008,COUNTIF(Feb!L51:L51,"&gt;=0"),""),"")))</f>
        <v/>
      </c>
      <c r="J2363" s="300"/>
      <c r="K2363" s="300"/>
      <c r="L2363" s="300"/>
      <c r="M2363" s="302"/>
    </row>
    <row r="2364" spans="1:13" ht="9.9499999999999993" hidden="1" customHeight="1" x14ac:dyDescent="0.2">
      <c r="A2364" s="301"/>
      <c r="B2364" s="300"/>
      <c r="C2364" s="305" t="str">
        <f>IF(ISBLANK($J$3008),"",IF(ISBLANK($L$3008),"",IF(Feb!$E52&gt;=$J$3008,IF(Feb!$E52&lt;=$L$3008,IF(ISBLANK(Feb!G52),"",Feb!G52),""),"")))</f>
        <v/>
      </c>
      <c r="D2364" s="305"/>
      <c r="E2364" s="305" t="str">
        <f>IF(ISBLANK($J$3008),"",IF(ISBLANK($L$3008),"",IF(Feb!$E52&gt;=$J$3008,IF(Feb!$E52&lt;=$L$3008,IF(ISBLANK(Feb!R52),"",Feb!R52),""),"")))</f>
        <v/>
      </c>
      <c r="F2364" s="307" t="str">
        <f>IF(ISBLANK($J$3008),"",IF(ISBLANK($L$3008),"",IF(Feb!$E52&gt;=$J$3008,IF(Feb!$E52&lt;=$L$3008,IF(ISBLANK(Feb!S52),"",Feb!S52),""),"")))</f>
        <v/>
      </c>
      <c r="G2364" s="308" t="str">
        <f t="shared" si="150"/>
        <v/>
      </c>
      <c r="H2364" s="309" t="str">
        <f t="shared" si="151"/>
        <v/>
      </c>
      <c r="I2364" s="310" t="str">
        <f>IF(ISBLANK($J$3008),"",IF(ISBLANK($L$3008),"",IF(Feb!$E52&gt;=$J$3008,IF(Feb!$E52&lt;=$L$3008,COUNTIF(Feb!L52:L52,"&gt;=0"),""),"")))</f>
        <v/>
      </c>
      <c r="J2364" s="300"/>
      <c r="K2364" s="300"/>
      <c r="L2364" s="300"/>
      <c r="M2364" s="302"/>
    </row>
    <row r="2365" spans="1:13" ht="9.9499999999999993" hidden="1" customHeight="1" x14ac:dyDescent="0.2">
      <c r="A2365" s="301"/>
      <c r="B2365" s="300"/>
      <c r="C2365" s="305" t="str">
        <f>IF(ISBLANK($J$3008),"",IF(ISBLANK($L$3008),"",IF(Feb!$E53&gt;=$J$3008,IF(Feb!$E53&lt;=$L$3008,IF(ISBLANK(Feb!G53),"",Feb!G53),""),"")))</f>
        <v/>
      </c>
      <c r="D2365" s="305"/>
      <c r="E2365" s="305" t="str">
        <f>IF(ISBLANK($J$3008),"",IF(ISBLANK($L$3008),"",IF(Feb!$E53&gt;=$J$3008,IF(Feb!$E53&lt;=$L$3008,IF(ISBLANK(Feb!R53),"",Feb!R53),""),"")))</f>
        <v/>
      </c>
      <c r="F2365" s="307" t="str">
        <f>IF(ISBLANK($J$3008),"",IF(ISBLANK($L$3008),"",IF(Feb!$E53&gt;=$J$3008,IF(Feb!$E53&lt;=$L$3008,IF(ISBLANK(Feb!S53),"",Feb!S53),""),"")))</f>
        <v/>
      </c>
      <c r="G2365" s="308" t="str">
        <f t="shared" si="150"/>
        <v/>
      </c>
      <c r="H2365" s="309" t="str">
        <f t="shared" si="151"/>
        <v/>
      </c>
      <c r="I2365" s="310" t="str">
        <f>IF(ISBLANK($J$3008),"",IF(ISBLANK($L$3008),"",IF(Feb!$E53&gt;=$J$3008,IF(Feb!$E53&lt;=$L$3008,COUNTIF(Feb!L53:L53,"&gt;=0"),""),"")))</f>
        <v/>
      </c>
      <c r="J2365" s="300"/>
      <c r="K2365" s="300"/>
      <c r="L2365" s="300"/>
      <c r="M2365" s="302"/>
    </row>
    <row r="2366" spans="1:13" ht="9.9499999999999993" hidden="1" customHeight="1" x14ac:dyDescent="0.2">
      <c r="A2366" s="301"/>
      <c r="B2366" s="300"/>
      <c r="C2366" s="305" t="str">
        <f>IF(ISBLANK($J$3008),"",IF(ISBLANK($L$3008),"",IF(Feb!$E54&gt;=$J$3008,IF(Feb!$E54&lt;=$L$3008,IF(ISBLANK(Feb!G54),"",Feb!G54),""),"")))</f>
        <v/>
      </c>
      <c r="D2366" s="305"/>
      <c r="E2366" s="305" t="str">
        <f>IF(ISBLANK($J$3008),"",IF(ISBLANK($L$3008),"",IF(Feb!$E54&gt;=$J$3008,IF(Feb!$E54&lt;=$L$3008,IF(ISBLANK(Feb!R54),"",Feb!R54),""),"")))</f>
        <v/>
      </c>
      <c r="F2366" s="307" t="str">
        <f>IF(ISBLANK($J$3008),"",IF(ISBLANK($L$3008),"",IF(Feb!$E54&gt;=$J$3008,IF(Feb!$E54&lt;=$L$3008,IF(ISBLANK(Feb!S54),"",Feb!S54),""),"")))</f>
        <v/>
      </c>
      <c r="G2366" s="308" t="str">
        <f t="shared" si="150"/>
        <v/>
      </c>
      <c r="H2366" s="309" t="str">
        <f t="shared" si="151"/>
        <v/>
      </c>
      <c r="I2366" s="310" t="str">
        <f>IF(ISBLANK($J$3008),"",IF(ISBLANK($L$3008),"",IF(Feb!$E54&gt;=$J$3008,IF(Feb!$E54&lt;=$L$3008,COUNTIF(Feb!L54:L54,"&gt;=0"),""),"")))</f>
        <v/>
      </c>
      <c r="J2366" s="300"/>
      <c r="K2366" s="300"/>
      <c r="L2366" s="300"/>
      <c r="M2366" s="302"/>
    </row>
    <row r="2367" spans="1:13" ht="9.9499999999999993" hidden="1" customHeight="1" x14ac:dyDescent="0.2">
      <c r="A2367" s="301"/>
      <c r="B2367" s="300"/>
      <c r="C2367" s="305" t="str">
        <f>IF(ISBLANK($J$3008),"",IF(ISBLANK($L$3008),"",IF(Feb!$E55&gt;=$J$3008,IF(Feb!$E55&lt;=$L$3008,IF(ISBLANK(Feb!G55),"",Feb!G55),""),"")))</f>
        <v/>
      </c>
      <c r="D2367" s="305"/>
      <c r="E2367" s="305" t="str">
        <f>IF(ISBLANK($J$3008),"",IF(ISBLANK($L$3008),"",IF(Feb!$E55&gt;=$J$3008,IF(Feb!$E55&lt;=$L$3008,IF(ISBLANK(Feb!R55),"",Feb!R55),""),"")))</f>
        <v/>
      </c>
      <c r="F2367" s="307" t="str">
        <f>IF(ISBLANK($J$3008),"",IF(ISBLANK($L$3008),"",IF(Feb!$E55&gt;=$J$3008,IF(Feb!$E55&lt;=$L$3008,IF(ISBLANK(Feb!S55),"",Feb!S55),""),"")))</f>
        <v/>
      </c>
      <c r="G2367" s="308" t="str">
        <f t="shared" si="150"/>
        <v/>
      </c>
      <c r="H2367" s="309" t="str">
        <f t="shared" si="151"/>
        <v/>
      </c>
      <c r="I2367" s="310" t="str">
        <f>IF(ISBLANK($J$3008),"",IF(ISBLANK($L$3008),"",IF(Feb!$E55&gt;=$J$3008,IF(Feb!$E55&lt;=$L$3008,COUNTIF(Feb!L55:L55,"&gt;=0"),""),"")))</f>
        <v/>
      </c>
      <c r="J2367" s="300"/>
      <c r="K2367" s="300"/>
      <c r="L2367" s="300"/>
      <c r="M2367" s="302"/>
    </row>
    <row r="2368" spans="1:13" ht="9.9499999999999993" hidden="1" customHeight="1" x14ac:dyDescent="0.2">
      <c r="A2368" s="301"/>
      <c r="B2368" s="300"/>
      <c r="C2368" s="305" t="str">
        <f>IF(ISBLANK($J$3008),"",IF(ISBLANK($L$3008),"",IF(Feb!$E56&gt;=$J$3008,IF(Feb!$E56&lt;=$L$3008,IF(ISBLANK(Feb!G56),"",Feb!G56),""),"")))</f>
        <v/>
      </c>
      <c r="D2368" s="305"/>
      <c r="E2368" s="305" t="str">
        <f>IF(ISBLANK($J$3008),"",IF(ISBLANK($L$3008),"",IF(Feb!$E56&gt;=$J$3008,IF(Feb!$E56&lt;=$L$3008,IF(ISBLANK(Feb!R56),"",Feb!R56),""),"")))</f>
        <v/>
      </c>
      <c r="F2368" s="307" t="str">
        <f>IF(ISBLANK($J$3008),"",IF(ISBLANK($L$3008),"",IF(Feb!$E56&gt;=$J$3008,IF(Feb!$E56&lt;=$L$3008,IF(ISBLANK(Feb!S56),"",Feb!S56),""),"")))</f>
        <v/>
      </c>
      <c r="G2368" s="308" t="str">
        <f t="shared" si="150"/>
        <v/>
      </c>
      <c r="H2368" s="309" t="str">
        <f t="shared" si="151"/>
        <v/>
      </c>
      <c r="I2368" s="310" t="str">
        <f>IF(ISBLANK($J$3008),"",IF(ISBLANK($L$3008),"",IF(Feb!$E56&gt;=$J$3008,IF(Feb!$E56&lt;=$L$3008,COUNTIF(Feb!L56:L56,"&gt;=0"),""),"")))</f>
        <v/>
      </c>
      <c r="J2368" s="300"/>
      <c r="K2368" s="300"/>
      <c r="L2368" s="300"/>
      <c r="M2368" s="302"/>
    </row>
    <row r="2369" spans="1:13" ht="9.9499999999999993" hidden="1" customHeight="1" x14ac:dyDescent="0.2">
      <c r="A2369" s="301"/>
      <c r="B2369" s="300"/>
      <c r="C2369" s="305" t="str">
        <f>IF(ISBLANK($J$3008),"",IF(ISBLANK($L$3008),"",IF(Feb!$E57&gt;=$J$3008,IF(Feb!$E57&lt;=$L$3008,IF(ISBLANK(Feb!G57),"",Feb!G57),""),"")))</f>
        <v/>
      </c>
      <c r="D2369" s="305"/>
      <c r="E2369" s="305" t="str">
        <f>IF(ISBLANK($J$3008),"",IF(ISBLANK($L$3008),"",IF(Feb!$E57&gt;=$J$3008,IF(Feb!$E57&lt;=$L$3008,IF(ISBLANK(Feb!R57),"",Feb!R57),""),"")))</f>
        <v/>
      </c>
      <c r="F2369" s="307" t="str">
        <f>IF(ISBLANK($J$3008),"",IF(ISBLANK($L$3008),"",IF(Feb!$E57&gt;=$J$3008,IF(Feb!$E57&lt;=$L$3008,IF(ISBLANK(Feb!S57),"",Feb!S57),""),"")))</f>
        <v/>
      </c>
      <c r="G2369" s="308" t="str">
        <f t="shared" si="150"/>
        <v/>
      </c>
      <c r="H2369" s="309" t="str">
        <f t="shared" si="151"/>
        <v/>
      </c>
      <c r="I2369" s="310" t="str">
        <f>IF(ISBLANK($J$3008),"",IF(ISBLANK($L$3008),"",IF(Feb!$E57&gt;=$J$3008,IF(Feb!$E57&lt;=$L$3008,COUNTIF(Feb!L57:L57,"&gt;=0"),""),"")))</f>
        <v/>
      </c>
      <c r="J2369" s="300"/>
      <c r="K2369" s="300"/>
      <c r="L2369" s="300"/>
      <c r="M2369" s="302"/>
    </row>
    <row r="2370" spans="1:13" ht="9.9499999999999993" hidden="1" customHeight="1" x14ac:dyDescent="0.2">
      <c r="A2370" s="301"/>
      <c r="B2370" s="300"/>
      <c r="C2370" s="305" t="str">
        <f>IF(ISBLANK($J$3008),"",IF(ISBLANK($L$3008),"",IF(Feb!$E58&gt;=$J$3008,IF(Feb!$E58&lt;=$L$3008,IF(ISBLANK(Feb!G58),"",Feb!G58),""),"")))</f>
        <v/>
      </c>
      <c r="D2370" s="305"/>
      <c r="E2370" s="305" t="str">
        <f>IF(ISBLANK($J$3008),"",IF(ISBLANK($L$3008),"",IF(Feb!$E58&gt;=$J$3008,IF(Feb!$E58&lt;=$L$3008,IF(ISBLANK(Feb!R58),"",Feb!R58),""),"")))</f>
        <v/>
      </c>
      <c r="F2370" s="307" t="str">
        <f>IF(ISBLANK($J$3008),"",IF(ISBLANK($L$3008),"",IF(Feb!$E58&gt;=$J$3008,IF(Feb!$E58&lt;=$L$3008,IF(ISBLANK(Feb!S58),"",Feb!S58),""),"")))</f>
        <v/>
      </c>
      <c r="G2370" s="308" t="str">
        <f t="shared" si="150"/>
        <v/>
      </c>
      <c r="H2370" s="309" t="str">
        <f t="shared" si="151"/>
        <v/>
      </c>
      <c r="I2370" s="310" t="str">
        <f>IF(ISBLANK($J$3008),"",IF(ISBLANK($L$3008),"",IF(Feb!$E58&gt;=$J$3008,IF(Feb!$E58&lt;=$L$3008,COUNTIF(Feb!L58:L58,"&gt;=0"),""),"")))</f>
        <v/>
      </c>
      <c r="J2370" s="300"/>
      <c r="K2370" s="300"/>
      <c r="L2370" s="300"/>
      <c r="M2370" s="302"/>
    </row>
    <row r="2371" spans="1:13" ht="9.9499999999999993" hidden="1" customHeight="1" x14ac:dyDescent="0.2">
      <c r="A2371" s="301"/>
      <c r="B2371" s="300"/>
      <c r="C2371" s="305" t="str">
        <f>IF(ISBLANK($J$3008),"",IF(ISBLANK($L$3008),"",IF(Feb!$E59&gt;=$J$3008,IF(Feb!$E59&lt;=$L$3008,IF(ISBLANK(Feb!G59),"",Feb!G59),""),"")))</f>
        <v/>
      </c>
      <c r="D2371" s="305"/>
      <c r="E2371" s="305" t="str">
        <f>IF(ISBLANK($J$3008),"",IF(ISBLANK($L$3008),"",IF(Feb!$E59&gt;=$J$3008,IF(Feb!$E59&lt;=$L$3008,IF(ISBLANK(Feb!R59),"",Feb!R59),""),"")))</f>
        <v/>
      </c>
      <c r="F2371" s="307" t="str">
        <f>IF(ISBLANK($J$3008),"",IF(ISBLANK($L$3008),"",IF(Feb!$E59&gt;=$J$3008,IF(Feb!$E59&lt;=$L$3008,IF(ISBLANK(Feb!S59),"",Feb!S59),""),"")))</f>
        <v/>
      </c>
      <c r="G2371" s="308" t="str">
        <f t="shared" si="150"/>
        <v/>
      </c>
      <c r="H2371" s="309" t="str">
        <f t="shared" si="151"/>
        <v/>
      </c>
      <c r="I2371" s="310" t="str">
        <f>IF(ISBLANK($J$3008),"",IF(ISBLANK($L$3008),"",IF(Feb!$E59&gt;=$J$3008,IF(Feb!$E59&lt;=$L$3008,COUNTIF(Feb!L59:L59,"&gt;=0"),""),"")))</f>
        <v/>
      </c>
      <c r="J2371" s="300"/>
      <c r="K2371" s="300"/>
      <c r="L2371" s="300"/>
      <c r="M2371" s="302"/>
    </row>
    <row r="2372" spans="1:13" ht="9.9499999999999993" hidden="1" customHeight="1" x14ac:dyDescent="0.2">
      <c r="A2372" s="301"/>
      <c r="B2372" s="300"/>
      <c r="C2372" s="305" t="str">
        <f>IF(ISBLANK($J$3008),"",IF(ISBLANK($L$3008),"",IF(Feb!$E60&gt;=$J$3008,IF(Feb!$E60&lt;=$L$3008,IF(ISBLANK(Feb!G60),"",Feb!G60),""),"")))</f>
        <v/>
      </c>
      <c r="D2372" s="305"/>
      <c r="E2372" s="305" t="str">
        <f>IF(ISBLANK($J$3008),"",IF(ISBLANK($L$3008),"",IF(Feb!$E60&gt;=$J$3008,IF(Feb!$E60&lt;=$L$3008,IF(ISBLANK(Feb!R60),"",Feb!R60),""),"")))</f>
        <v/>
      </c>
      <c r="F2372" s="307" t="str">
        <f>IF(ISBLANK($J$3008),"",IF(ISBLANK($L$3008),"",IF(Feb!$E60&gt;=$J$3008,IF(Feb!$E60&lt;=$L$3008,IF(ISBLANK(Feb!S60),"",Feb!S60),""),"")))</f>
        <v/>
      </c>
      <c r="G2372" s="308" t="str">
        <f t="shared" si="150"/>
        <v/>
      </c>
      <c r="H2372" s="309" t="str">
        <f t="shared" si="151"/>
        <v/>
      </c>
      <c r="I2372" s="310" t="str">
        <f>IF(ISBLANK($J$3008),"",IF(ISBLANK($L$3008),"",IF(Feb!$E60&gt;=$J$3008,IF(Feb!$E60&lt;=$L$3008,COUNTIF(Feb!L60:L60,"&gt;=0"),""),"")))</f>
        <v/>
      </c>
      <c r="J2372" s="300"/>
      <c r="K2372" s="300"/>
      <c r="L2372" s="300"/>
      <c r="M2372" s="302"/>
    </row>
    <row r="2373" spans="1:13" ht="9.9499999999999993" hidden="1" customHeight="1" x14ac:dyDescent="0.2">
      <c r="A2373" s="301"/>
      <c r="B2373" s="300"/>
      <c r="C2373" s="305" t="str">
        <f>IF(ISBLANK($J$3008),"",IF(ISBLANK($L$3008),"",IF(Feb!$E61&gt;=$J$3008,IF(Feb!$E61&lt;=$L$3008,IF(ISBLANK(Feb!G61),"",Feb!G61),""),"")))</f>
        <v/>
      </c>
      <c r="D2373" s="305"/>
      <c r="E2373" s="305" t="str">
        <f>IF(ISBLANK($J$3008),"",IF(ISBLANK($L$3008),"",IF(Feb!$E61&gt;=$J$3008,IF(Feb!$E61&lt;=$L$3008,IF(ISBLANK(Feb!R61),"",Feb!R61),""),"")))</f>
        <v/>
      </c>
      <c r="F2373" s="307" t="str">
        <f>IF(ISBLANK($J$3008),"",IF(ISBLANK($L$3008),"",IF(Feb!$E61&gt;=$J$3008,IF(Feb!$E61&lt;=$L$3008,IF(ISBLANK(Feb!S61),"",Feb!S61),""),"")))</f>
        <v/>
      </c>
      <c r="G2373" s="308" t="str">
        <f t="shared" si="150"/>
        <v/>
      </c>
      <c r="H2373" s="309" t="str">
        <f t="shared" si="151"/>
        <v/>
      </c>
      <c r="I2373" s="310" t="str">
        <f>IF(ISBLANK($J$3008),"",IF(ISBLANK($L$3008),"",IF(Feb!$E61&gt;=$J$3008,IF(Feb!$E61&lt;=$L$3008,COUNTIF(Feb!L61:L61,"&gt;=0"),""),"")))</f>
        <v/>
      </c>
      <c r="J2373" s="300"/>
      <c r="K2373" s="300"/>
      <c r="L2373" s="300"/>
      <c r="M2373" s="302"/>
    </row>
    <row r="2374" spans="1:13" ht="9.9499999999999993" hidden="1" customHeight="1" x14ac:dyDescent="0.2">
      <c r="A2374" s="301"/>
      <c r="B2374" s="300"/>
      <c r="C2374" s="305" t="str">
        <f>IF(ISBLANK($J$3008),"",IF(ISBLANK($L$3008),"",IF(Feb!$E62&gt;=$J$3008,IF(Feb!$E62&lt;=$L$3008,IF(ISBLANK(Feb!G62),"",Feb!G62),""),"")))</f>
        <v/>
      </c>
      <c r="D2374" s="305"/>
      <c r="E2374" s="305" t="str">
        <f>IF(ISBLANK($J$3008),"",IF(ISBLANK($L$3008),"",IF(Feb!$E62&gt;=$J$3008,IF(Feb!$E62&lt;=$L$3008,IF(ISBLANK(Feb!R62),"",Feb!R62),""),"")))</f>
        <v/>
      </c>
      <c r="F2374" s="307" t="str">
        <f>IF(ISBLANK($J$3008),"",IF(ISBLANK($L$3008),"",IF(Feb!$E62&gt;=$J$3008,IF(Feb!$E62&lt;=$L$3008,IF(ISBLANK(Feb!S62),"",Feb!S62),""),"")))</f>
        <v/>
      </c>
      <c r="G2374" s="308" t="str">
        <f t="shared" si="150"/>
        <v/>
      </c>
      <c r="H2374" s="309" t="str">
        <f t="shared" si="151"/>
        <v/>
      </c>
      <c r="I2374" s="310" t="str">
        <f>IF(ISBLANK($J$3008),"",IF(ISBLANK($L$3008),"",IF(Feb!$E62&gt;=$J$3008,IF(Feb!$E62&lt;=$L$3008,COUNTIF(Feb!L62:L62,"&gt;=0"),""),"")))</f>
        <v/>
      </c>
      <c r="J2374" s="300"/>
      <c r="K2374" s="300"/>
      <c r="L2374" s="300"/>
      <c r="M2374" s="302"/>
    </row>
    <row r="2375" spans="1:13" ht="9.9499999999999993" hidden="1" customHeight="1" x14ac:dyDescent="0.2">
      <c r="A2375" s="301"/>
      <c r="B2375" s="300"/>
      <c r="C2375" s="305" t="str">
        <f>IF(ISBLANK($J$3008),"",IF(ISBLANK($L$3008),"",IF(Feb!$E63&gt;=$J$3008,IF(Feb!$E63&lt;=$L$3008,IF(ISBLANK(Feb!G63),"",Feb!G63),""),"")))</f>
        <v/>
      </c>
      <c r="D2375" s="305"/>
      <c r="E2375" s="305" t="str">
        <f>IF(ISBLANK($J$3008),"",IF(ISBLANK($L$3008),"",IF(Feb!$E63&gt;=$J$3008,IF(Feb!$E63&lt;=$L$3008,IF(ISBLANK(Feb!R63),"",Feb!R63),""),"")))</f>
        <v/>
      </c>
      <c r="F2375" s="307" t="str">
        <f>IF(ISBLANK($J$3008),"",IF(ISBLANK($L$3008),"",IF(Feb!$E63&gt;=$J$3008,IF(Feb!$E63&lt;=$L$3008,IF(ISBLANK(Feb!S63),"",Feb!S63),""),"")))</f>
        <v/>
      </c>
      <c r="G2375" s="308" t="str">
        <f t="shared" si="150"/>
        <v/>
      </c>
      <c r="H2375" s="309" t="str">
        <f t="shared" si="151"/>
        <v/>
      </c>
      <c r="I2375" s="310" t="str">
        <f>IF(ISBLANK($J$3008),"",IF(ISBLANK($L$3008),"",IF(Feb!$E63&gt;=$J$3008,IF(Feb!$E63&lt;=$L$3008,COUNTIF(Feb!L63:L63,"&gt;=0"),""),"")))</f>
        <v/>
      </c>
      <c r="J2375" s="300"/>
      <c r="K2375" s="300"/>
      <c r="L2375" s="300"/>
      <c r="M2375" s="302"/>
    </row>
    <row r="2376" spans="1:13" ht="9.9499999999999993" hidden="1" customHeight="1" x14ac:dyDescent="0.2">
      <c r="A2376" s="301"/>
      <c r="B2376" s="300"/>
      <c r="C2376" s="305" t="str">
        <f>IF(ISBLANK($J$3008),"",IF(ISBLANK($L$3008),"",IF(Feb!$E64&gt;=$J$3008,IF(Feb!$E64&lt;=$L$3008,IF(ISBLANK(Feb!G64),"",Feb!G64),""),"")))</f>
        <v/>
      </c>
      <c r="D2376" s="305"/>
      <c r="E2376" s="305" t="str">
        <f>IF(ISBLANK($J$3008),"",IF(ISBLANK($L$3008),"",IF(Feb!$E64&gt;=$J$3008,IF(Feb!$E64&lt;=$L$3008,IF(ISBLANK(Feb!R64),"",Feb!R64),""),"")))</f>
        <v/>
      </c>
      <c r="F2376" s="307" t="str">
        <f>IF(ISBLANK($J$3008),"",IF(ISBLANK($L$3008),"",IF(Feb!$E64&gt;=$J$3008,IF(Feb!$E64&lt;=$L$3008,IF(ISBLANK(Feb!S64),"",Feb!S64),""),"")))</f>
        <v/>
      </c>
      <c r="G2376" s="308" t="str">
        <f t="shared" si="150"/>
        <v/>
      </c>
      <c r="H2376" s="309" t="str">
        <f t="shared" si="151"/>
        <v/>
      </c>
      <c r="I2376" s="310" t="str">
        <f>IF(ISBLANK($J$3008),"",IF(ISBLANK($L$3008),"",IF(Feb!$E64&gt;=$J$3008,IF(Feb!$E64&lt;=$L$3008,COUNTIF(Feb!L64:L64,"&gt;=0"),""),"")))</f>
        <v/>
      </c>
      <c r="J2376" s="300"/>
      <c r="K2376" s="300"/>
      <c r="L2376" s="300"/>
      <c r="M2376" s="302"/>
    </row>
    <row r="2377" spans="1:13" ht="9.9499999999999993" hidden="1" customHeight="1" x14ac:dyDescent="0.2">
      <c r="A2377" s="301"/>
      <c r="B2377" s="300"/>
      <c r="C2377" s="305" t="str">
        <f>IF(ISBLANK($J$3008),"",IF(ISBLANK($L$3008),"",IF(Feb!$E65&gt;=$J$3008,IF(Feb!$E65&lt;=$L$3008,IF(ISBLANK(Feb!G65),"",Feb!G65),""),"")))</f>
        <v/>
      </c>
      <c r="D2377" s="305"/>
      <c r="E2377" s="305" t="str">
        <f>IF(ISBLANK($J$3008),"",IF(ISBLANK($L$3008),"",IF(Feb!$E65&gt;=$J$3008,IF(Feb!$E65&lt;=$L$3008,IF(ISBLANK(Feb!R65),"",Feb!R65),""),"")))</f>
        <v/>
      </c>
      <c r="F2377" s="307" t="str">
        <f>IF(ISBLANK($J$3008),"",IF(ISBLANK($L$3008),"",IF(Feb!$E65&gt;=$J$3008,IF(Feb!$E65&lt;=$L$3008,IF(ISBLANK(Feb!S65),"",Feb!S65),""),"")))</f>
        <v/>
      </c>
      <c r="G2377" s="308" t="str">
        <f t="shared" si="150"/>
        <v/>
      </c>
      <c r="H2377" s="309" t="str">
        <f t="shared" si="151"/>
        <v/>
      </c>
      <c r="I2377" s="310" t="str">
        <f>IF(ISBLANK($J$3008),"",IF(ISBLANK($L$3008),"",IF(Feb!$E65&gt;=$J$3008,IF(Feb!$E65&lt;=$L$3008,COUNTIF(Feb!L65:L65,"&gt;=0"),""),"")))</f>
        <v/>
      </c>
      <c r="J2377" s="300"/>
      <c r="K2377" s="300"/>
      <c r="L2377" s="300"/>
      <c r="M2377" s="302"/>
    </row>
    <row r="2378" spans="1:13" ht="9.9499999999999993" hidden="1" customHeight="1" x14ac:dyDescent="0.2">
      <c r="A2378" s="301"/>
      <c r="B2378" s="300"/>
      <c r="C2378" s="305" t="str">
        <f>IF(ISBLANK($J$3008),"",IF(ISBLANK($L$3008),"",IF(Feb!$E66&gt;=$J$3008,IF(Feb!$E66&lt;=$L$3008,IF(ISBLANK(Feb!G66),"",Feb!G66),""),"")))</f>
        <v/>
      </c>
      <c r="D2378" s="305"/>
      <c r="E2378" s="305" t="str">
        <f>IF(ISBLANK($J$3008),"",IF(ISBLANK($L$3008),"",IF(Feb!$E66&gt;=$J$3008,IF(Feb!$E66&lt;=$L$3008,IF(ISBLANK(Feb!R66),"",Feb!R66),""),"")))</f>
        <v/>
      </c>
      <c r="F2378" s="307" t="str">
        <f>IF(ISBLANK($J$3008),"",IF(ISBLANK($L$3008),"",IF(Feb!$E66&gt;=$J$3008,IF(Feb!$E66&lt;=$L$3008,IF(ISBLANK(Feb!S66),"",Feb!S66),""),"")))</f>
        <v/>
      </c>
      <c r="G2378" s="308" t="str">
        <f t="shared" si="150"/>
        <v/>
      </c>
      <c r="H2378" s="309" t="str">
        <f t="shared" si="151"/>
        <v/>
      </c>
      <c r="I2378" s="310" t="str">
        <f>IF(ISBLANK($J$3008),"",IF(ISBLANK($L$3008),"",IF(Feb!$E66&gt;=$J$3008,IF(Feb!$E66&lt;=$L$3008,COUNTIF(Feb!L66:L66,"&gt;=0"),""),"")))</f>
        <v/>
      </c>
      <c r="J2378" s="300"/>
      <c r="K2378" s="300"/>
      <c r="L2378" s="300"/>
      <c r="M2378" s="302"/>
    </row>
    <row r="2379" spans="1:13" ht="9.9499999999999993" hidden="1" customHeight="1" x14ac:dyDescent="0.2">
      <c r="A2379" s="301"/>
      <c r="B2379" s="300"/>
      <c r="C2379" s="305" t="str">
        <f>IF(ISBLANK($J$3008),"",IF(ISBLANK($L$3008),"",IF(Feb!$E67&gt;=$J$3008,IF(Feb!$E67&lt;=$L$3008,IF(ISBLANK(Feb!G67),"",Feb!G67),""),"")))</f>
        <v/>
      </c>
      <c r="D2379" s="305"/>
      <c r="E2379" s="305" t="str">
        <f>IF(ISBLANK($J$3008),"",IF(ISBLANK($L$3008),"",IF(Feb!$E67&gt;=$J$3008,IF(Feb!$E67&lt;=$L$3008,IF(ISBLANK(Feb!R67),"",Feb!R67),""),"")))</f>
        <v/>
      </c>
      <c r="F2379" s="307" t="str">
        <f>IF(ISBLANK($J$3008),"",IF(ISBLANK($L$3008),"",IF(Feb!$E67&gt;=$J$3008,IF(Feb!$E67&lt;=$L$3008,IF(ISBLANK(Feb!S67),"",Feb!S67),""),"")))</f>
        <v/>
      </c>
      <c r="G2379" s="308" t="str">
        <f t="shared" si="150"/>
        <v/>
      </c>
      <c r="H2379" s="309" t="str">
        <f t="shared" si="151"/>
        <v/>
      </c>
      <c r="I2379" s="310" t="str">
        <f>IF(ISBLANK($J$3008),"",IF(ISBLANK($L$3008),"",IF(Feb!$E67&gt;=$J$3008,IF(Feb!$E67&lt;=$L$3008,COUNTIF(Feb!L67:L67,"&gt;=0"),""),"")))</f>
        <v/>
      </c>
      <c r="J2379" s="300"/>
      <c r="K2379" s="300"/>
      <c r="L2379" s="300"/>
      <c r="M2379" s="302"/>
    </row>
    <row r="2380" spans="1:13" ht="9.9499999999999993" hidden="1" customHeight="1" x14ac:dyDescent="0.2">
      <c r="A2380" s="301"/>
      <c r="B2380" s="300"/>
      <c r="C2380" s="305" t="str">
        <f>IF(ISBLANK($J$3008),"",IF(ISBLANK($L$3008),"",IF(Feb!$E68&gt;=$J$3008,IF(Feb!$E68&lt;=$L$3008,IF(ISBLANK(Feb!G68),"",Feb!G68),""),"")))</f>
        <v/>
      </c>
      <c r="D2380" s="305"/>
      <c r="E2380" s="305" t="str">
        <f>IF(ISBLANK($J$3008),"",IF(ISBLANK($L$3008),"",IF(Feb!$E68&gt;=$J$3008,IF(Feb!$E68&lt;=$L$3008,IF(ISBLANK(Feb!R68),"",Feb!R68),""),"")))</f>
        <v/>
      </c>
      <c r="F2380" s="307" t="str">
        <f>IF(ISBLANK($J$3008),"",IF(ISBLANK($L$3008),"",IF(Feb!$E68&gt;=$J$3008,IF(Feb!$E68&lt;=$L$3008,IF(ISBLANK(Feb!S68),"",Feb!S68),""),"")))</f>
        <v/>
      </c>
      <c r="G2380" s="308" t="str">
        <f t="shared" si="150"/>
        <v/>
      </c>
      <c r="H2380" s="309" t="str">
        <f t="shared" si="151"/>
        <v/>
      </c>
      <c r="I2380" s="310" t="str">
        <f>IF(ISBLANK($J$3008),"",IF(ISBLANK($L$3008),"",IF(Feb!$E68&gt;=$J$3008,IF(Feb!$E68&lt;=$L$3008,COUNTIF(Feb!L68:L68,"&gt;=0"),""),"")))</f>
        <v/>
      </c>
      <c r="J2380" s="300"/>
      <c r="K2380" s="300"/>
      <c r="L2380" s="300"/>
      <c r="M2380" s="302"/>
    </row>
    <row r="2381" spans="1:13" ht="9.9499999999999993" hidden="1" customHeight="1" x14ac:dyDescent="0.2">
      <c r="A2381" s="301"/>
      <c r="B2381" s="300"/>
      <c r="C2381" s="305" t="str">
        <f>IF(ISBLANK($J$3008),"",IF(ISBLANK($L$3008),"",IF(Feb!$E69&gt;=$J$3008,IF(Feb!$E69&lt;=$L$3008,IF(ISBLANK(Feb!G69),"",Feb!G69),""),"")))</f>
        <v/>
      </c>
      <c r="D2381" s="305"/>
      <c r="E2381" s="305" t="str">
        <f>IF(ISBLANK($J$3008),"",IF(ISBLANK($L$3008),"",IF(Feb!$E69&gt;=$J$3008,IF(Feb!$E69&lt;=$L$3008,IF(ISBLANK(Feb!R69),"",Feb!R69),""),"")))</f>
        <v/>
      </c>
      <c r="F2381" s="307" t="str">
        <f>IF(ISBLANK($J$3008),"",IF(ISBLANK($L$3008),"",IF(Feb!$E69&gt;=$J$3008,IF(Feb!$E69&lt;=$L$3008,IF(ISBLANK(Feb!S69),"",Feb!S69),""),"")))</f>
        <v/>
      </c>
      <c r="G2381" s="308" t="str">
        <f t="shared" si="150"/>
        <v/>
      </c>
      <c r="H2381" s="309" t="str">
        <f t="shared" si="151"/>
        <v/>
      </c>
      <c r="I2381" s="310" t="str">
        <f>IF(ISBLANK($J$3008),"",IF(ISBLANK($L$3008),"",IF(Feb!$E69&gt;=$J$3008,IF(Feb!$E69&lt;=$L$3008,COUNTIF(Feb!L69:L69,"&gt;=0"),""),"")))</f>
        <v/>
      </c>
      <c r="J2381" s="300"/>
      <c r="K2381" s="300"/>
      <c r="L2381" s="300"/>
      <c r="M2381" s="302"/>
    </row>
    <row r="2382" spans="1:13" ht="9.9499999999999993" hidden="1" customHeight="1" x14ac:dyDescent="0.2">
      <c r="A2382" s="301"/>
      <c r="B2382" s="300"/>
      <c r="C2382" s="305" t="str">
        <f>IF(ISBLANK($J$3008),"",IF(ISBLANK($L$3008),"",IF(Feb!$E70&gt;=$J$3008,IF(Feb!$E70&lt;=$L$3008,IF(ISBLANK(Feb!G70),"",Feb!G70),""),"")))</f>
        <v/>
      </c>
      <c r="D2382" s="305"/>
      <c r="E2382" s="305" t="str">
        <f>IF(ISBLANK($J$3008),"",IF(ISBLANK($L$3008),"",IF(Feb!$E70&gt;=$J$3008,IF(Feb!$E70&lt;=$L$3008,IF(ISBLANK(Feb!R70),"",Feb!R70),""),"")))</f>
        <v/>
      </c>
      <c r="F2382" s="307" t="str">
        <f>IF(ISBLANK($J$3008),"",IF(ISBLANK($L$3008),"",IF(Feb!$E70&gt;=$J$3008,IF(Feb!$E70&lt;=$L$3008,IF(ISBLANK(Feb!S70),"",Feb!S70),""),"")))</f>
        <v/>
      </c>
      <c r="G2382" s="308" t="str">
        <f t="shared" si="150"/>
        <v/>
      </c>
      <c r="H2382" s="309" t="str">
        <f t="shared" si="151"/>
        <v/>
      </c>
      <c r="I2382" s="310" t="str">
        <f>IF(ISBLANK($J$3008),"",IF(ISBLANK($L$3008),"",IF(Feb!$E70&gt;=$J$3008,IF(Feb!$E70&lt;=$L$3008,COUNTIF(Feb!L70:L70,"&gt;=0"),""),"")))</f>
        <v/>
      </c>
      <c r="J2382" s="300"/>
      <c r="K2382" s="300"/>
      <c r="L2382" s="300"/>
      <c r="M2382" s="302"/>
    </row>
    <row r="2383" spans="1:13" ht="9.9499999999999993" hidden="1" customHeight="1" x14ac:dyDescent="0.2">
      <c r="A2383" s="301"/>
      <c r="B2383" s="300"/>
      <c r="C2383" s="305" t="str">
        <f>IF(ISBLANK($J$3008),"",IF(ISBLANK($L$3008),"",IF(Feb!$E71&gt;=$J$3008,IF(Feb!$E71&lt;=$L$3008,IF(ISBLANK(Feb!G71),"",Feb!G71),""),"")))</f>
        <v/>
      </c>
      <c r="D2383" s="305"/>
      <c r="E2383" s="305" t="str">
        <f>IF(ISBLANK($J$3008),"",IF(ISBLANK($L$3008),"",IF(Feb!$E71&gt;=$J$3008,IF(Feb!$E71&lt;=$L$3008,IF(ISBLANK(Feb!R71),"",Feb!R71),""),"")))</f>
        <v/>
      </c>
      <c r="F2383" s="307" t="str">
        <f>IF(ISBLANK($J$3008),"",IF(ISBLANK($L$3008),"",IF(Feb!$E71&gt;=$J$3008,IF(Feb!$E71&lt;=$L$3008,IF(ISBLANK(Feb!S71),"",Feb!S71),""),"")))</f>
        <v/>
      </c>
      <c r="G2383" s="308" t="str">
        <f t="shared" si="150"/>
        <v/>
      </c>
      <c r="H2383" s="309" t="str">
        <f t="shared" si="151"/>
        <v/>
      </c>
      <c r="I2383" s="310" t="str">
        <f>IF(ISBLANK($J$3008),"",IF(ISBLANK($L$3008),"",IF(Feb!$E71&gt;=$J$3008,IF(Feb!$E71&lt;=$L$3008,COUNTIF(Feb!L71:L71,"&gt;=0"),""),"")))</f>
        <v/>
      </c>
      <c r="J2383" s="300"/>
      <c r="K2383" s="300"/>
      <c r="L2383" s="300"/>
      <c r="M2383" s="302"/>
    </row>
    <row r="2384" spans="1:13" ht="9.9499999999999993" hidden="1" customHeight="1" x14ac:dyDescent="0.2">
      <c r="A2384" s="301"/>
      <c r="B2384" s="300"/>
      <c r="C2384" s="305" t="str">
        <f>IF(ISBLANK($J$3008),"",IF(ISBLANK($L$3008),"",IF(Feb!$E72&gt;=$J$3008,IF(Feb!$E72&lt;=$L$3008,IF(ISBLANK(Feb!G72),"",Feb!G72),""),"")))</f>
        <v/>
      </c>
      <c r="D2384" s="305"/>
      <c r="E2384" s="305" t="str">
        <f>IF(ISBLANK($J$3008),"",IF(ISBLANK($L$3008),"",IF(Feb!$E72&gt;=$J$3008,IF(Feb!$E72&lt;=$L$3008,IF(ISBLANK(Feb!R72),"",Feb!R72),""),"")))</f>
        <v/>
      </c>
      <c r="F2384" s="307" t="str">
        <f>IF(ISBLANK($J$3008),"",IF(ISBLANK($L$3008),"",IF(Feb!$E72&gt;=$J$3008,IF(Feb!$E72&lt;=$L$3008,IF(ISBLANK(Feb!S72),"",Feb!S72),""),"")))</f>
        <v/>
      </c>
      <c r="G2384" s="308" t="str">
        <f t="shared" si="150"/>
        <v/>
      </c>
      <c r="H2384" s="309" t="str">
        <f t="shared" si="151"/>
        <v/>
      </c>
      <c r="I2384" s="310" t="str">
        <f>IF(ISBLANK($J$3008),"",IF(ISBLANK($L$3008),"",IF(Feb!$E72&gt;=$J$3008,IF(Feb!$E72&lt;=$L$3008,COUNTIF(Feb!L72:L72,"&gt;=0"),""),"")))</f>
        <v/>
      </c>
      <c r="J2384" s="300"/>
      <c r="K2384" s="300"/>
      <c r="L2384" s="300"/>
      <c r="M2384" s="302"/>
    </row>
    <row r="2385" spans="1:13" ht="9.9499999999999993" hidden="1" customHeight="1" x14ac:dyDescent="0.2">
      <c r="A2385" s="301"/>
      <c r="B2385" s="300"/>
      <c r="C2385" s="305" t="str">
        <f>IF(ISBLANK($J$3008),"",IF(ISBLANK($L$3008),"",IF(Feb!$E73&gt;=$J$3008,IF(Feb!$E73&lt;=$L$3008,IF(ISBLANK(Feb!G73),"",Feb!G73),""),"")))</f>
        <v/>
      </c>
      <c r="D2385" s="305"/>
      <c r="E2385" s="305" t="str">
        <f>IF(ISBLANK($J$3008),"",IF(ISBLANK($L$3008),"",IF(Feb!$E73&gt;=$J$3008,IF(Feb!$E73&lt;=$L$3008,IF(ISBLANK(Feb!R73),"",Feb!R73),""),"")))</f>
        <v/>
      </c>
      <c r="F2385" s="307" t="str">
        <f>IF(ISBLANK($J$3008),"",IF(ISBLANK($L$3008),"",IF(Feb!$E73&gt;=$J$3008,IF(Feb!$E73&lt;=$L$3008,IF(ISBLANK(Feb!S73),"",Feb!S73),""),"")))</f>
        <v/>
      </c>
      <c r="G2385" s="308" t="str">
        <f t="shared" si="150"/>
        <v/>
      </c>
      <c r="H2385" s="309" t="str">
        <f t="shared" si="151"/>
        <v/>
      </c>
      <c r="I2385" s="310" t="str">
        <f>IF(ISBLANK($J$3008),"",IF(ISBLANK($L$3008),"",IF(Feb!$E73&gt;=$J$3008,IF(Feb!$E73&lt;=$L$3008,COUNTIF(Feb!L73:L73,"&gt;=0"),""),"")))</f>
        <v/>
      </c>
      <c r="J2385" s="300"/>
      <c r="K2385" s="300"/>
      <c r="L2385" s="300"/>
      <c r="M2385" s="302"/>
    </row>
    <row r="2386" spans="1:13" ht="9.9499999999999993" hidden="1" customHeight="1" x14ac:dyDescent="0.2">
      <c r="A2386" s="301"/>
      <c r="B2386" s="300" t="s">
        <v>125</v>
      </c>
      <c r="C2386" s="305" t="str">
        <f>IF(ISBLANK($J$3008),"",IF(ISBLANK($L$3008),"",IF(Mar!$E9&gt;=$J$3008,IF(Mar!$E9&lt;=$L$3008,IF(ISBLANK(Mar!G9),"",Mar!G9),""),"")))</f>
        <v/>
      </c>
      <c r="D2386" s="305" t="str">
        <f>IF(ISBLANK($J$3008),"",IF(ISBLANK($L$3008),"",IF(Mar!$E9&gt;=$J$3008,IF(Mar!$E9&lt;=$L$3008,IF(ISBLANK(Mar!I9),"",Mar!I9),""),"")))</f>
        <v/>
      </c>
      <c r="E2386" s="305" t="str">
        <f>IF(ISBLANK($J$3008),"",IF(ISBLANK($L$3008),"",IF(Mar!$E9&gt;=$J$3008,IF(Mar!$E9&lt;=$L$3008,IF(ISBLANK(Mar!R9),"",Mar!R9),""),"")))</f>
        <v/>
      </c>
      <c r="F2386" s="307" t="str">
        <f>IF(ISBLANK($J$3008),"",IF(ISBLANK($L$3008),"",IF(Mar!$E9&gt;=$J$3008,IF(Mar!$E9&lt;=$L$3008,IF(ISBLANK(Mar!S9),"",Mar!S9),""),"")))</f>
        <v/>
      </c>
      <c r="G2386" s="308" t="str">
        <f>IF(ISNUMBER(F2386),IF(F2386=0,"",IF(E2386=0,"",F2386/E2386)),"")</f>
        <v/>
      </c>
      <c r="H2386" s="309" t="str">
        <f>IF(ISNUMBER(G2386),IF(G2386=0,"",IF(F2386=0,"",E2386/F2386/24)),"")</f>
        <v/>
      </c>
      <c r="I2386" s="310" t="str">
        <f>IF(ISBLANK($J$3008),"",IF(ISBLANK($L$3008),"",IF(Mar!$E9&gt;=$J$3008,IF(Mar!$E9&lt;=$L$3008,COUNTIF(Mar!L9:L9,"&gt;=0"),""),"")))</f>
        <v/>
      </c>
      <c r="J2386" s="300"/>
      <c r="K2386" s="300"/>
      <c r="L2386" s="300"/>
      <c r="M2386" s="302"/>
    </row>
    <row r="2387" spans="1:13" ht="9.9499999999999993" hidden="1" customHeight="1" x14ac:dyDescent="0.2">
      <c r="A2387" s="301"/>
      <c r="B2387" s="300"/>
      <c r="C2387" s="305" t="str">
        <f>IF(ISBLANK($J$3008),"",IF(ISBLANK($L$3008),"",IF(Mar!$E10&gt;=$J$3008,IF(Mar!$E10&lt;=$L$3008,IF(ISBLANK(Mar!G10),"",Mar!G10),""),"")))</f>
        <v/>
      </c>
      <c r="D2387" s="305" t="str">
        <f>IF(ISBLANK($J$3008),"",IF(ISBLANK($L$3008),"",IF(Mar!$E10&gt;=$J$3008,IF(Mar!$E10&lt;=$L$3008,IF(ISBLANK(Mar!I10),"",Mar!I10),""),"")))</f>
        <v/>
      </c>
      <c r="E2387" s="305" t="str">
        <f>IF(ISBLANK($J$3008),"",IF(ISBLANK($L$3008),"",IF(Mar!$E10&gt;=$J$3008,IF(Mar!$E10&lt;=$L$3008,IF(ISBLANK(Mar!R10),"",Mar!R10),""),"")))</f>
        <v/>
      </c>
      <c r="F2387" s="307" t="str">
        <f>IF(ISBLANK($J$3008),"",IF(ISBLANK($L$3008),"",IF(Mar!$E10&gt;=$J$3008,IF(Mar!$E10&lt;=$L$3008,IF(ISBLANK(Mar!S10),"",Mar!S10),""),"")))</f>
        <v/>
      </c>
      <c r="G2387" s="308" t="str">
        <f t="shared" ref="G2387:G2416" si="152">IF(ISNUMBER(F2387),IF(F2387=0,"",IF(E2387=0,"",F2387/E2387)),"")</f>
        <v/>
      </c>
      <c r="H2387" s="309" t="str">
        <f t="shared" ref="H2387:H2416" si="153">IF(ISNUMBER(G2387),IF(G2387=0,"",IF(F2387=0,"",E2387/F2387/24)),"")</f>
        <v/>
      </c>
      <c r="I2387" s="310" t="str">
        <f>IF(ISBLANK($J$3008),"",IF(ISBLANK($L$3008),"",IF(Mar!$E10&gt;=$J$3008,IF(Mar!$E10&lt;=$L$3008,COUNTIF(Mar!L10:L10,"&gt;=0"),""),"")))</f>
        <v/>
      </c>
      <c r="J2387" s="300"/>
      <c r="K2387" s="300"/>
      <c r="L2387" s="300"/>
      <c r="M2387" s="302"/>
    </row>
    <row r="2388" spans="1:13" ht="9.9499999999999993" hidden="1" customHeight="1" x14ac:dyDescent="0.2">
      <c r="A2388" s="301"/>
      <c r="B2388" s="300"/>
      <c r="C2388" s="305" t="str">
        <f>IF(ISBLANK($J$3008),"",IF(ISBLANK($L$3008),"",IF(Mar!$E11&gt;=$J$3008,IF(Mar!$E11&lt;=$L$3008,IF(ISBLANK(Mar!G11),"",Mar!G11),""),"")))</f>
        <v/>
      </c>
      <c r="D2388" s="305" t="str">
        <f>IF(ISBLANK($J$3008),"",IF(ISBLANK($L$3008),"",IF(Mar!$E11&gt;=$J$3008,IF(Mar!$E11&lt;=$L$3008,IF(ISBLANK(Mar!I11),"",Mar!I11),""),"")))</f>
        <v/>
      </c>
      <c r="E2388" s="305" t="str">
        <f>IF(ISBLANK($J$3008),"",IF(ISBLANK($L$3008),"",IF(Mar!$E11&gt;=$J$3008,IF(Mar!$E11&lt;=$L$3008,IF(ISBLANK(Mar!R11),"",Mar!R11),""),"")))</f>
        <v/>
      </c>
      <c r="F2388" s="307" t="str">
        <f>IF(ISBLANK($J$3008),"",IF(ISBLANK($L$3008),"",IF(Mar!$E11&gt;=$J$3008,IF(Mar!$E11&lt;=$L$3008,IF(ISBLANK(Mar!S11),"",Mar!S11),""),"")))</f>
        <v/>
      </c>
      <c r="G2388" s="308" t="str">
        <f t="shared" si="152"/>
        <v/>
      </c>
      <c r="H2388" s="309" t="str">
        <f t="shared" si="153"/>
        <v/>
      </c>
      <c r="I2388" s="310" t="str">
        <f>IF(ISBLANK($J$3008),"",IF(ISBLANK($L$3008),"",IF(Mar!$E11&gt;=$J$3008,IF(Mar!$E11&lt;=$L$3008,COUNTIF(Mar!L11:L11,"&gt;=0"),""),"")))</f>
        <v/>
      </c>
      <c r="J2388" s="300"/>
      <c r="K2388" s="300"/>
      <c r="L2388" s="300"/>
      <c r="M2388" s="302"/>
    </row>
    <row r="2389" spans="1:13" ht="9.9499999999999993" hidden="1" customHeight="1" x14ac:dyDescent="0.2">
      <c r="A2389" s="301"/>
      <c r="B2389" s="300"/>
      <c r="C2389" s="305" t="str">
        <f>IF(ISBLANK($J$3008),"",IF(ISBLANK($L$3008),"",IF(Mar!$E12&gt;=$J$3008,IF(Mar!$E12&lt;=$L$3008,IF(ISBLANK(Mar!G12),"",Mar!G12),""),"")))</f>
        <v/>
      </c>
      <c r="D2389" s="305" t="str">
        <f>IF(ISBLANK($J$3008),"",IF(ISBLANK($L$3008),"",IF(Mar!$E12&gt;=$J$3008,IF(Mar!$E12&lt;=$L$3008,IF(ISBLANK(Mar!I12),"",Mar!I12),""),"")))</f>
        <v/>
      </c>
      <c r="E2389" s="305" t="str">
        <f>IF(ISBLANK($J$3008),"",IF(ISBLANK($L$3008),"",IF(Mar!$E12&gt;=$J$3008,IF(Mar!$E12&lt;=$L$3008,IF(ISBLANK(Mar!R12),"",Mar!R12),""),"")))</f>
        <v/>
      </c>
      <c r="F2389" s="307" t="str">
        <f>IF(ISBLANK($J$3008),"",IF(ISBLANK($L$3008),"",IF(Mar!$E12&gt;=$J$3008,IF(Mar!$E12&lt;=$L$3008,IF(ISBLANK(Mar!S12),"",Mar!S12),""),"")))</f>
        <v/>
      </c>
      <c r="G2389" s="308" t="str">
        <f t="shared" si="152"/>
        <v/>
      </c>
      <c r="H2389" s="309" t="str">
        <f t="shared" si="153"/>
        <v/>
      </c>
      <c r="I2389" s="310" t="str">
        <f>IF(ISBLANK($J$3008),"",IF(ISBLANK($L$3008),"",IF(Mar!$E12&gt;=$J$3008,IF(Mar!$E12&lt;=$L$3008,COUNTIF(Mar!L12:L12,"&gt;=0"),""),"")))</f>
        <v/>
      </c>
      <c r="J2389" s="300"/>
      <c r="K2389" s="300"/>
      <c r="L2389" s="300"/>
      <c r="M2389" s="302"/>
    </row>
    <row r="2390" spans="1:13" ht="9.9499999999999993" hidden="1" customHeight="1" x14ac:dyDescent="0.2">
      <c r="A2390" s="301"/>
      <c r="B2390" s="300"/>
      <c r="C2390" s="305" t="str">
        <f>IF(ISBLANK($J$3008),"",IF(ISBLANK($L$3008),"",IF(Mar!$E13&gt;=$J$3008,IF(Mar!$E13&lt;=$L$3008,IF(ISBLANK(Mar!G13),"",Mar!G13),""),"")))</f>
        <v/>
      </c>
      <c r="D2390" s="305" t="str">
        <f>IF(ISBLANK($J$3008),"",IF(ISBLANK($L$3008),"",IF(Mar!$E13&gt;=$J$3008,IF(Mar!$E13&lt;=$L$3008,IF(ISBLANK(Mar!I13),"",Mar!I13),""),"")))</f>
        <v/>
      </c>
      <c r="E2390" s="305" t="str">
        <f>IF(ISBLANK($J$3008),"",IF(ISBLANK($L$3008),"",IF(Mar!$E13&gt;=$J$3008,IF(Mar!$E13&lt;=$L$3008,IF(ISBLANK(Mar!R13),"",Mar!R13),""),"")))</f>
        <v/>
      </c>
      <c r="F2390" s="307" t="str">
        <f>IF(ISBLANK($J$3008),"",IF(ISBLANK($L$3008),"",IF(Mar!$E13&gt;=$J$3008,IF(Mar!$E13&lt;=$L$3008,IF(ISBLANK(Mar!S13),"",Mar!S13),""),"")))</f>
        <v/>
      </c>
      <c r="G2390" s="308" t="str">
        <f t="shared" si="152"/>
        <v/>
      </c>
      <c r="H2390" s="309" t="str">
        <f t="shared" si="153"/>
        <v/>
      </c>
      <c r="I2390" s="310" t="str">
        <f>IF(ISBLANK($J$3008),"",IF(ISBLANK($L$3008),"",IF(Mar!$E13&gt;=$J$3008,IF(Mar!$E13&lt;=$L$3008,COUNTIF(Mar!L13:L13,"&gt;=0"),""),"")))</f>
        <v/>
      </c>
      <c r="J2390" s="300"/>
      <c r="K2390" s="300"/>
      <c r="L2390" s="300"/>
      <c r="M2390" s="302"/>
    </row>
    <row r="2391" spans="1:13" ht="9.9499999999999993" hidden="1" customHeight="1" x14ac:dyDescent="0.2">
      <c r="A2391" s="301"/>
      <c r="B2391" s="300"/>
      <c r="C2391" s="305" t="str">
        <f>IF(ISBLANK($J$3008),"",IF(ISBLANK($L$3008),"",IF(Mar!$E14&gt;=$J$3008,IF(Mar!$E14&lt;=$L$3008,IF(ISBLANK(Mar!G14),"",Mar!G14),""),"")))</f>
        <v/>
      </c>
      <c r="D2391" s="305" t="str">
        <f>IF(ISBLANK($J$3008),"",IF(ISBLANK($L$3008),"",IF(Mar!$E14&gt;=$J$3008,IF(Mar!$E14&lt;=$L$3008,IF(ISBLANK(Mar!I14),"",Mar!I14),""),"")))</f>
        <v/>
      </c>
      <c r="E2391" s="305" t="str">
        <f>IF(ISBLANK($J$3008),"",IF(ISBLANK($L$3008),"",IF(Mar!$E14&gt;=$J$3008,IF(Mar!$E14&lt;=$L$3008,IF(ISBLANK(Mar!R14),"",Mar!R14),""),"")))</f>
        <v/>
      </c>
      <c r="F2391" s="307" t="str">
        <f>IF(ISBLANK($J$3008),"",IF(ISBLANK($L$3008),"",IF(Mar!$E14&gt;=$J$3008,IF(Mar!$E14&lt;=$L$3008,IF(ISBLANK(Mar!S14),"",Mar!S14),""),"")))</f>
        <v/>
      </c>
      <c r="G2391" s="308" t="str">
        <f t="shared" si="152"/>
        <v/>
      </c>
      <c r="H2391" s="309" t="str">
        <f t="shared" si="153"/>
        <v/>
      </c>
      <c r="I2391" s="310" t="str">
        <f>IF(ISBLANK($J$3008),"",IF(ISBLANK($L$3008),"",IF(Mar!$E14&gt;=$J$3008,IF(Mar!$E14&lt;=$L$3008,COUNTIF(Mar!L14:L14,"&gt;=0"),""),"")))</f>
        <v/>
      </c>
      <c r="J2391" s="300"/>
      <c r="K2391" s="300"/>
      <c r="L2391" s="300"/>
      <c r="M2391" s="302"/>
    </row>
    <row r="2392" spans="1:13" ht="9.9499999999999993" hidden="1" customHeight="1" x14ac:dyDescent="0.2">
      <c r="A2392" s="301"/>
      <c r="B2392" s="300"/>
      <c r="C2392" s="305" t="str">
        <f>IF(ISBLANK($J$3008),"",IF(ISBLANK($L$3008),"",IF(Mar!$E15&gt;=$J$3008,IF(Mar!$E15&lt;=$L$3008,IF(ISBLANK(Mar!G15),"",Mar!G15),""),"")))</f>
        <v/>
      </c>
      <c r="D2392" s="305" t="str">
        <f>IF(ISBLANK($J$3008),"",IF(ISBLANK($L$3008),"",IF(Mar!$E15&gt;=$J$3008,IF(Mar!$E15&lt;=$L$3008,IF(ISBLANK(Mar!I15),"",Mar!I15),""),"")))</f>
        <v/>
      </c>
      <c r="E2392" s="305" t="str">
        <f>IF(ISBLANK($J$3008),"",IF(ISBLANK($L$3008),"",IF(Mar!$E15&gt;=$J$3008,IF(Mar!$E15&lt;=$L$3008,IF(ISBLANK(Mar!R15),"",Mar!R15),""),"")))</f>
        <v/>
      </c>
      <c r="F2392" s="307" t="str">
        <f>IF(ISBLANK($J$3008),"",IF(ISBLANK($L$3008),"",IF(Mar!$E15&gt;=$J$3008,IF(Mar!$E15&lt;=$L$3008,IF(ISBLANK(Mar!S15),"",Mar!S15),""),"")))</f>
        <v/>
      </c>
      <c r="G2392" s="308" t="str">
        <f t="shared" si="152"/>
        <v/>
      </c>
      <c r="H2392" s="309" t="str">
        <f t="shared" si="153"/>
        <v/>
      </c>
      <c r="I2392" s="310" t="str">
        <f>IF(ISBLANK($J$3008),"",IF(ISBLANK($L$3008),"",IF(Mar!$E15&gt;=$J$3008,IF(Mar!$E15&lt;=$L$3008,COUNTIF(Mar!L15:L15,"&gt;=0"),""),"")))</f>
        <v/>
      </c>
      <c r="J2392" s="300"/>
      <c r="K2392" s="300"/>
      <c r="L2392" s="300"/>
      <c r="M2392" s="302"/>
    </row>
    <row r="2393" spans="1:13" ht="9.9499999999999993" hidden="1" customHeight="1" x14ac:dyDescent="0.2">
      <c r="A2393" s="301"/>
      <c r="B2393" s="300"/>
      <c r="C2393" s="305" t="str">
        <f>IF(ISBLANK($J$3008),"",IF(ISBLANK($L$3008),"",IF(Mar!$E16&gt;=$J$3008,IF(Mar!$E16&lt;=$L$3008,IF(ISBLANK(Mar!G16),"",Mar!G16),""),"")))</f>
        <v/>
      </c>
      <c r="D2393" s="305" t="str">
        <f>IF(ISBLANK($J$3008),"",IF(ISBLANK($L$3008),"",IF(Mar!$E16&gt;=$J$3008,IF(Mar!$E16&lt;=$L$3008,IF(ISBLANK(Mar!I16),"",Mar!I16),""),"")))</f>
        <v/>
      </c>
      <c r="E2393" s="305" t="str">
        <f>IF(ISBLANK($J$3008),"",IF(ISBLANK($L$3008),"",IF(Mar!$E16&gt;=$J$3008,IF(Mar!$E16&lt;=$L$3008,IF(ISBLANK(Mar!R16),"",Mar!R16),""),"")))</f>
        <v/>
      </c>
      <c r="F2393" s="307" t="str">
        <f>IF(ISBLANK($J$3008),"",IF(ISBLANK($L$3008),"",IF(Mar!$E16&gt;=$J$3008,IF(Mar!$E16&lt;=$L$3008,IF(ISBLANK(Mar!S16),"",Mar!S16),""),"")))</f>
        <v/>
      </c>
      <c r="G2393" s="308" t="str">
        <f t="shared" si="152"/>
        <v/>
      </c>
      <c r="H2393" s="309" t="str">
        <f t="shared" si="153"/>
        <v/>
      </c>
      <c r="I2393" s="310" t="str">
        <f>IF(ISBLANK($J$3008),"",IF(ISBLANK($L$3008),"",IF(Mar!$E16&gt;=$J$3008,IF(Mar!$E16&lt;=$L$3008,COUNTIF(Mar!L16:L16,"&gt;=0"),""),"")))</f>
        <v/>
      </c>
      <c r="J2393" s="300"/>
      <c r="K2393" s="300"/>
      <c r="L2393" s="300"/>
      <c r="M2393" s="302"/>
    </row>
    <row r="2394" spans="1:13" ht="9.9499999999999993" hidden="1" customHeight="1" x14ac:dyDescent="0.2">
      <c r="A2394" s="301"/>
      <c r="B2394" s="300"/>
      <c r="C2394" s="305" t="str">
        <f>IF(ISBLANK($J$3008),"",IF(ISBLANK($L$3008),"",IF(Mar!$E17&gt;=$J$3008,IF(Mar!$E17&lt;=$L$3008,IF(ISBLANK(Mar!G17),"",Mar!G17),""),"")))</f>
        <v/>
      </c>
      <c r="D2394" s="305" t="str">
        <f>IF(ISBLANK($J$3008),"",IF(ISBLANK($L$3008),"",IF(Mar!$E17&gt;=$J$3008,IF(Mar!$E17&lt;=$L$3008,IF(ISBLANK(Mar!I17),"",Mar!I17),""),"")))</f>
        <v/>
      </c>
      <c r="E2394" s="305" t="str">
        <f>IF(ISBLANK($J$3008),"",IF(ISBLANK($L$3008),"",IF(Mar!$E17&gt;=$J$3008,IF(Mar!$E17&lt;=$L$3008,IF(ISBLANK(Mar!R17),"",Mar!R17),""),"")))</f>
        <v/>
      </c>
      <c r="F2394" s="307" t="str">
        <f>IF(ISBLANK($J$3008),"",IF(ISBLANK($L$3008),"",IF(Mar!$E17&gt;=$J$3008,IF(Mar!$E17&lt;=$L$3008,IF(ISBLANK(Mar!S17),"",Mar!S17),""),"")))</f>
        <v/>
      </c>
      <c r="G2394" s="308" t="str">
        <f t="shared" si="152"/>
        <v/>
      </c>
      <c r="H2394" s="309" t="str">
        <f t="shared" si="153"/>
        <v/>
      </c>
      <c r="I2394" s="310" t="str">
        <f>IF(ISBLANK($J$3008),"",IF(ISBLANK($L$3008),"",IF(Mar!$E17&gt;=$J$3008,IF(Mar!$E17&lt;=$L$3008,COUNTIF(Mar!L17:L17,"&gt;=0"),""),"")))</f>
        <v/>
      </c>
      <c r="J2394" s="300"/>
      <c r="K2394" s="300"/>
      <c r="L2394" s="300"/>
      <c r="M2394" s="302"/>
    </row>
    <row r="2395" spans="1:13" ht="9.9499999999999993" hidden="1" customHeight="1" x14ac:dyDescent="0.2">
      <c r="A2395" s="301"/>
      <c r="B2395" s="300"/>
      <c r="C2395" s="305" t="str">
        <f>IF(ISBLANK($J$3008),"",IF(ISBLANK($L$3008),"",IF(Mar!$E18&gt;=$J$3008,IF(Mar!$E18&lt;=$L$3008,IF(ISBLANK(Mar!G18),"",Mar!G18),""),"")))</f>
        <v/>
      </c>
      <c r="D2395" s="305" t="str">
        <f>IF(ISBLANK($J$3008),"",IF(ISBLANK($L$3008),"",IF(Mar!$E18&gt;=$J$3008,IF(Mar!$E18&lt;=$L$3008,IF(ISBLANK(Mar!I18),"",Mar!I18),""),"")))</f>
        <v/>
      </c>
      <c r="E2395" s="305" t="str">
        <f>IF(ISBLANK($J$3008),"",IF(ISBLANK($L$3008),"",IF(Mar!$E18&gt;=$J$3008,IF(Mar!$E18&lt;=$L$3008,IF(ISBLANK(Mar!R18),"",Mar!R18),""),"")))</f>
        <v/>
      </c>
      <c r="F2395" s="307" t="str">
        <f>IF(ISBLANK($J$3008),"",IF(ISBLANK($L$3008),"",IF(Mar!$E18&gt;=$J$3008,IF(Mar!$E18&lt;=$L$3008,IF(ISBLANK(Mar!S18),"",Mar!S18),""),"")))</f>
        <v/>
      </c>
      <c r="G2395" s="308" t="str">
        <f t="shared" si="152"/>
        <v/>
      </c>
      <c r="H2395" s="309" t="str">
        <f t="shared" si="153"/>
        <v/>
      </c>
      <c r="I2395" s="310" t="str">
        <f>IF(ISBLANK($J$3008),"",IF(ISBLANK($L$3008),"",IF(Mar!$E18&gt;=$J$3008,IF(Mar!$E18&lt;=$L$3008,COUNTIF(Mar!L18:L18,"&gt;=0"),""),"")))</f>
        <v/>
      </c>
      <c r="J2395" s="300"/>
      <c r="K2395" s="300"/>
      <c r="L2395" s="300"/>
      <c r="M2395" s="302"/>
    </row>
    <row r="2396" spans="1:13" ht="9.9499999999999993" hidden="1" customHeight="1" x14ac:dyDescent="0.2">
      <c r="A2396" s="301"/>
      <c r="B2396" s="300"/>
      <c r="C2396" s="305" t="str">
        <f>IF(ISBLANK($J$3008),"",IF(ISBLANK($L$3008),"",IF(Mar!$E19&gt;=$J$3008,IF(Mar!$E19&lt;=$L$3008,IF(ISBLANK(Mar!G19),"",Mar!G19),""),"")))</f>
        <v/>
      </c>
      <c r="D2396" s="305" t="str">
        <f>IF(ISBLANK($J$3008),"",IF(ISBLANK($L$3008),"",IF(Mar!$E19&gt;=$J$3008,IF(Mar!$E19&lt;=$L$3008,IF(ISBLANK(Mar!I19),"",Mar!I19),""),"")))</f>
        <v/>
      </c>
      <c r="E2396" s="305" t="str">
        <f>IF(ISBLANK($J$3008),"",IF(ISBLANK($L$3008),"",IF(Mar!$E19&gt;=$J$3008,IF(Mar!$E19&lt;=$L$3008,IF(ISBLANK(Mar!R19),"",Mar!R19),""),"")))</f>
        <v/>
      </c>
      <c r="F2396" s="307" t="str">
        <f>IF(ISBLANK($J$3008),"",IF(ISBLANK($L$3008),"",IF(Mar!$E19&gt;=$J$3008,IF(Mar!$E19&lt;=$L$3008,IF(ISBLANK(Mar!S19),"",Mar!S19),""),"")))</f>
        <v/>
      </c>
      <c r="G2396" s="308" t="str">
        <f t="shared" si="152"/>
        <v/>
      </c>
      <c r="H2396" s="309" t="str">
        <f t="shared" si="153"/>
        <v/>
      </c>
      <c r="I2396" s="310" t="str">
        <f>IF(ISBLANK($J$3008),"",IF(ISBLANK($L$3008),"",IF(Mar!$E19&gt;=$J$3008,IF(Mar!$E19&lt;=$L$3008,COUNTIF(Mar!L19:L19,"&gt;=0"),""),"")))</f>
        <v/>
      </c>
      <c r="J2396" s="300"/>
      <c r="K2396" s="300"/>
      <c r="L2396" s="300"/>
      <c r="M2396" s="302"/>
    </row>
    <row r="2397" spans="1:13" ht="9.9499999999999993" hidden="1" customHeight="1" x14ac:dyDescent="0.2">
      <c r="A2397" s="301"/>
      <c r="B2397" s="300"/>
      <c r="C2397" s="305" t="str">
        <f>IF(ISBLANK($J$3008),"",IF(ISBLANK($L$3008),"",IF(Mar!$E20&gt;=$J$3008,IF(Mar!$E20&lt;=$L$3008,IF(ISBLANK(Mar!G20),"",Mar!G20),""),"")))</f>
        <v/>
      </c>
      <c r="D2397" s="305" t="str">
        <f>IF(ISBLANK($J$3008),"",IF(ISBLANK($L$3008),"",IF(Mar!$E20&gt;=$J$3008,IF(Mar!$E20&lt;=$L$3008,IF(ISBLANK(Mar!I20),"",Mar!I20),""),"")))</f>
        <v/>
      </c>
      <c r="E2397" s="305" t="str">
        <f>IF(ISBLANK($J$3008),"",IF(ISBLANK($L$3008),"",IF(Mar!$E20&gt;=$J$3008,IF(Mar!$E20&lt;=$L$3008,IF(ISBLANK(Mar!R20),"",Mar!R20),""),"")))</f>
        <v/>
      </c>
      <c r="F2397" s="307" t="str">
        <f>IF(ISBLANK($J$3008),"",IF(ISBLANK($L$3008),"",IF(Mar!$E20&gt;=$J$3008,IF(Mar!$E20&lt;=$L$3008,IF(ISBLANK(Mar!S20),"",Mar!S20),""),"")))</f>
        <v/>
      </c>
      <c r="G2397" s="308" t="str">
        <f t="shared" si="152"/>
        <v/>
      </c>
      <c r="H2397" s="309" t="str">
        <f t="shared" si="153"/>
        <v/>
      </c>
      <c r="I2397" s="310" t="str">
        <f>IF(ISBLANK($J$3008),"",IF(ISBLANK($L$3008),"",IF(Mar!$E20&gt;=$J$3008,IF(Mar!$E20&lt;=$L$3008,COUNTIF(Mar!L20:L20,"&gt;=0"),""),"")))</f>
        <v/>
      </c>
      <c r="J2397" s="300"/>
      <c r="K2397" s="300"/>
      <c r="L2397" s="300"/>
      <c r="M2397" s="302"/>
    </row>
    <row r="2398" spans="1:13" ht="9.9499999999999993" hidden="1" customHeight="1" x14ac:dyDescent="0.2">
      <c r="A2398" s="301"/>
      <c r="B2398" s="300"/>
      <c r="C2398" s="305" t="str">
        <f>IF(ISBLANK($J$3008),"",IF(ISBLANK($L$3008),"",IF(Mar!$E21&gt;=$J$3008,IF(Mar!$E21&lt;=$L$3008,IF(ISBLANK(Mar!G21),"",Mar!G21),""),"")))</f>
        <v/>
      </c>
      <c r="D2398" s="305" t="str">
        <f>IF(ISBLANK($J$3008),"",IF(ISBLANK($L$3008),"",IF(Mar!$E21&gt;=$J$3008,IF(Mar!$E21&lt;=$L$3008,IF(ISBLANK(Mar!I21),"",Mar!I21),""),"")))</f>
        <v/>
      </c>
      <c r="E2398" s="305" t="str">
        <f>IF(ISBLANK($J$3008),"",IF(ISBLANK($L$3008),"",IF(Mar!$E21&gt;=$J$3008,IF(Mar!$E21&lt;=$L$3008,IF(ISBLANK(Mar!R21),"",Mar!R21),""),"")))</f>
        <v/>
      </c>
      <c r="F2398" s="307" t="str">
        <f>IF(ISBLANK($J$3008),"",IF(ISBLANK($L$3008),"",IF(Mar!$E21&gt;=$J$3008,IF(Mar!$E21&lt;=$L$3008,IF(ISBLANK(Mar!S21),"",Mar!S21),""),"")))</f>
        <v/>
      </c>
      <c r="G2398" s="308" t="str">
        <f t="shared" si="152"/>
        <v/>
      </c>
      <c r="H2398" s="309" t="str">
        <f t="shared" si="153"/>
        <v/>
      </c>
      <c r="I2398" s="310" t="str">
        <f>IF(ISBLANK($J$3008),"",IF(ISBLANK($L$3008),"",IF(Mar!$E21&gt;=$J$3008,IF(Mar!$E21&lt;=$L$3008,COUNTIF(Mar!L21:L21,"&gt;=0"),""),"")))</f>
        <v/>
      </c>
      <c r="J2398" s="300"/>
      <c r="K2398" s="300"/>
      <c r="L2398" s="300"/>
      <c r="M2398" s="302"/>
    </row>
    <row r="2399" spans="1:13" ht="9.9499999999999993" hidden="1" customHeight="1" x14ac:dyDescent="0.2">
      <c r="A2399" s="301"/>
      <c r="B2399" s="300"/>
      <c r="C2399" s="305" t="str">
        <f>IF(ISBLANK($J$3008),"",IF(ISBLANK($L$3008),"",IF(Mar!$E22&gt;=$J$3008,IF(Mar!$E22&lt;=$L$3008,IF(ISBLANK(Mar!G22),"",Mar!G22),""),"")))</f>
        <v/>
      </c>
      <c r="D2399" s="305" t="str">
        <f>IF(ISBLANK($J$3008),"",IF(ISBLANK($L$3008),"",IF(Mar!$E22&gt;=$J$3008,IF(Mar!$E22&lt;=$L$3008,IF(ISBLANK(Mar!I22),"",Mar!I22),""),"")))</f>
        <v/>
      </c>
      <c r="E2399" s="305" t="str">
        <f>IF(ISBLANK($J$3008),"",IF(ISBLANK($L$3008),"",IF(Mar!$E22&gt;=$J$3008,IF(Mar!$E22&lt;=$L$3008,IF(ISBLANK(Mar!R22),"",Mar!R22),""),"")))</f>
        <v/>
      </c>
      <c r="F2399" s="307" t="str">
        <f>IF(ISBLANK($J$3008),"",IF(ISBLANK($L$3008),"",IF(Mar!$E22&gt;=$J$3008,IF(Mar!$E22&lt;=$L$3008,IF(ISBLANK(Mar!S22),"",Mar!S22),""),"")))</f>
        <v/>
      </c>
      <c r="G2399" s="308" t="str">
        <f t="shared" si="152"/>
        <v/>
      </c>
      <c r="H2399" s="309" t="str">
        <f t="shared" si="153"/>
        <v/>
      </c>
      <c r="I2399" s="310" t="str">
        <f>IF(ISBLANK($J$3008),"",IF(ISBLANK($L$3008),"",IF(Mar!$E22&gt;=$J$3008,IF(Mar!$E22&lt;=$L$3008,COUNTIF(Mar!L22:L22,"&gt;=0"),""),"")))</f>
        <v/>
      </c>
      <c r="J2399" s="300"/>
      <c r="K2399" s="300"/>
      <c r="L2399" s="300"/>
      <c r="M2399" s="302"/>
    </row>
    <row r="2400" spans="1:13" ht="9.9499999999999993" hidden="1" customHeight="1" x14ac:dyDescent="0.2">
      <c r="A2400" s="301"/>
      <c r="B2400" s="300"/>
      <c r="C2400" s="305" t="str">
        <f>IF(ISBLANK($J$3008),"",IF(ISBLANK($L$3008),"",IF(Mar!$E23&gt;=$J$3008,IF(Mar!$E23&lt;=$L$3008,IF(ISBLANK(Mar!G23),"",Mar!G23),""),"")))</f>
        <v/>
      </c>
      <c r="D2400" s="305" t="str">
        <f>IF(ISBLANK($J$3008),"",IF(ISBLANK($L$3008),"",IF(Mar!$E23&gt;=$J$3008,IF(Mar!$E23&lt;=$L$3008,IF(ISBLANK(Mar!I23),"",Mar!I23),""),"")))</f>
        <v/>
      </c>
      <c r="E2400" s="305" t="str">
        <f>IF(ISBLANK($J$3008),"",IF(ISBLANK($L$3008),"",IF(Mar!$E23&gt;=$J$3008,IF(Mar!$E23&lt;=$L$3008,IF(ISBLANK(Mar!R23),"",Mar!R23),""),"")))</f>
        <v/>
      </c>
      <c r="F2400" s="307" t="str">
        <f>IF(ISBLANK($J$3008),"",IF(ISBLANK($L$3008),"",IF(Mar!$E23&gt;=$J$3008,IF(Mar!$E23&lt;=$L$3008,IF(ISBLANK(Mar!S23),"",Mar!S23),""),"")))</f>
        <v/>
      </c>
      <c r="G2400" s="308" t="str">
        <f t="shared" si="152"/>
        <v/>
      </c>
      <c r="H2400" s="309" t="str">
        <f t="shared" si="153"/>
        <v/>
      </c>
      <c r="I2400" s="310" t="str">
        <f>IF(ISBLANK($J$3008),"",IF(ISBLANK($L$3008),"",IF(Mar!$E23&gt;=$J$3008,IF(Mar!$E23&lt;=$L$3008,COUNTIF(Mar!L23:L23,"&gt;=0"),""),"")))</f>
        <v/>
      </c>
      <c r="J2400" s="300"/>
      <c r="K2400" s="300"/>
      <c r="L2400" s="300"/>
      <c r="M2400" s="302"/>
    </row>
    <row r="2401" spans="1:13" ht="9.9499999999999993" hidden="1" customHeight="1" x14ac:dyDescent="0.2">
      <c r="A2401" s="301"/>
      <c r="B2401" s="300"/>
      <c r="C2401" s="305" t="str">
        <f>IF(ISBLANK($J$3008),"",IF(ISBLANK($L$3008),"",IF(Mar!$E24&gt;=$J$3008,IF(Mar!$E24&lt;=$L$3008,IF(ISBLANK(Mar!G24),"",Mar!G24),""),"")))</f>
        <v/>
      </c>
      <c r="D2401" s="305" t="str">
        <f>IF(ISBLANK($J$3008),"",IF(ISBLANK($L$3008),"",IF(Mar!$E24&gt;=$J$3008,IF(Mar!$E24&lt;=$L$3008,IF(ISBLANK(Mar!I24),"",Mar!I24),""),"")))</f>
        <v/>
      </c>
      <c r="E2401" s="305" t="str">
        <f>IF(ISBLANK($J$3008),"",IF(ISBLANK($L$3008),"",IF(Mar!$E24&gt;=$J$3008,IF(Mar!$E24&lt;=$L$3008,IF(ISBLANK(Mar!R24),"",Mar!R24),""),"")))</f>
        <v/>
      </c>
      <c r="F2401" s="307" t="str">
        <f>IF(ISBLANK($J$3008),"",IF(ISBLANK($L$3008),"",IF(Mar!$E24&gt;=$J$3008,IF(Mar!$E24&lt;=$L$3008,IF(ISBLANK(Mar!S24),"",Mar!S24),""),"")))</f>
        <v/>
      </c>
      <c r="G2401" s="308" t="str">
        <f t="shared" si="152"/>
        <v/>
      </c>
      <c r="H2401" s="309" t="str">
        <f t="shared" si="153"/>
        <v/>
      </c>
      <c r="I2401" s="310" t="str">
        <f>IF(ISBLANK($J$3008),"",IF(ISBLANK($L$3008),"",IF(Mar!$E24&gt;=$J$3008,IF(Mar!$E24&lt;=$L$3008,COUNTIF(Mar!L24:L24,"&gt;=0"),""),"")))</f>
        <v/>
      </c>
      <c r="J2401" s="300"/>
      <c r="K2401" s="300"/>
      <c r="L2401" s="300"/>
      <c r="M2401" s="302"/>
    </row>
    <row r="2402" spans="1:13" ht="9.9499999999999993" hidden="1" customHeight="1" x14ac:dyDescent="0.2">
      <c r="A2402" s="301"/>
      <c r="B2402" s="300"/>
      <c r="C2402" s="305" t="str">
        <f>IF(ISBLANK($J$3008),"",IF(ISBLANK($L$3008),"",IF(Mar!$E25&gt;=$J$3008,IF(Mar!$E25&lt;=$L$3008,IF(ISBLANK(Mar!G25),"",Mar!G25),""),"")))</f>
        <v/>
      </c>
      <c r="D2402" s="305" t="str">
        <f>IF(ISBLANK($J$3008),"",IF(ISBLANK($L$3008),"",IF(Mar!$E25&gt;=$J$3008,IF(Mar!$E25&lt;=$L$3008,IF(ISBLANK(Mar!I25),"",Mar!I25),""),"")))</f>
        <v/>
      </c>
      <c r="E2402" s="305" t="str">
        <f>IF(ISBLANK($J$3008),"",IF(ISBLANK($L$3008),"",IF(Mar!$E25&gt;=$J$3008,IF(Mar!$E25&lt;=$L$3008,IF(ISBLANK(Mar!R25),"",Mar!R25),""),"")))</f>
        <v/>
      </c>
      <c r="F2402" s="307" t="str">
        <f>IF(ISBLANK($J$3008),"",IF(ISBLANK($L$3008),"",IF(Mar!$E25&gt;=$J$3008,IF(Mar!$E25&lt;=$L$3008,IF(ISBLANK(Mar!S25),"",Mar!S25),""),"")))</f>
        <v/>
      </c>
      <c r="G2402" s="308" t="str">
        <f t="shared" si="152"/>
        <v/>
      </c>
      <c r="H2402" s="309" t="str">
        <f t="shared" si="153"/>
        <v/>
      </c>
      <c r="I2402" s="310" t="str">
        <f>IF(ISBLANK($J$3008),"",IF(ISBLANK($L$3008),"",IF(Mar!$E25&gt;=$J$3008,IF(Mar!$E25&lt;=$L$3008,COUNTIF(Mar!L25:L25,"&gt;=0"),""),"")))</f>
        <v/>
      </c>
      <c r="J2402" s="300"/>
      <c r="K2402" s="300"/>
      <c r="L2402" s="300"/>
      <c r="M2402" s="302"/>
    </row>
    <row r="2403" spans="1:13" ht="9.9499999999999993" hidden="1" customHeight="1" x14ac:dyDescent="0.2">
      <c r="A2403" s="301"/>
      <c r="B2403" s="300"/>
      <c r="C2403" s="305" t="str">
        <f>IF(ISBLANK($J$3008),"",IF(ISBLANK($L$3008),"",IF(Mar!$E26&gt;=$J$3008,IF(Mar!$E26&lt;=$L$3008,IF(ISBLANK(Mar!G26),"",Mar!G26),""),"")))</f>
        <v/>
      </c>
      <c r="D2403" s="305" t="str">
        <f>IF(ISBLANK($J$3008),"",IF(ISBLANK($L$3008),"",IF(Mar!$E26&gt;=$J$3008,IF(Mar!$E26&lt;=$L$3008,IF(ISBLANK(Mar!I26),"",Mar!I26),""),"")))</f>
        <v/>
      </c>
      <c r="E2403" s="305" t="str">
        <f>IF(ISBLANK($J$3008),"",IF(ISBLANK($L$3008),"",IF(Mar!$E26&gt;=$J$3008,IF(Mar!$E26&lt;=$L$3008,IF(ISBLANK(Mar!R26),"",Mar!R26),""),"")))</f>
        <v/>
      </c>
      <c r="F2403" s="307" t="str">
        <f>IF(ISBLANK($J$3008),"",IF(ISBLANK($L$3008),"",IF(Mar!$E26&gt;=$J$3008,IF(Mar!$E26&lt;=$L$3008,IF(ISBLANK(Mar!S26),"",Mar!S26),""),"")))</f>
        <v/>
      </c>
      <c r="G2403" s="308" t="str">
        <f t="shared" si="152"/>
        <v/>
      </c>
      <c r="H2403" s="309" t="str">
        <f t="shared" si="153"/>
        <v/>
      </c>
      <c r="I2403" s="310" t="str">
        <f>IF(ISBLANK($J$3008),"",IF(ISBLANK($L$3008),"",IF(Mar!$E26&gt;=$J$3008,IF(Mar!$E26&lt;=$L$3008,COUNTIF(Mar!L26:L26,"&gt;=0"),""),"")))</f>
        <v/>
      </c>
      <c r="J2403" s="300"/>
      <c r="K2403" s="300"/>
      <c r="L2403" s="300"/>
      <c r="M2403" s="302"/>
    </row>
    <row r="2404" spans="1:13" ht="9.9499999999999993" hidden="1" customHeight="1" x14ac:dyDescent="0.2">
      <c r="A2404" s="301"/>
      <c r="B2404" s="300"/>
      <c r="C2404" s="305" t="str">
        <f>IF(ISBLANK($J$3008),"",IF(ISBLANK($L$3008),"",IF(Mar!$E27&gt;=$J$3008,IF(Mar!$E27&lt;=$L$3008,IF(ISBLANK(Mar!G27),"",Mar!G27),""),"")))</f>
        <v/>
      </c>
      <c r="D2404" s="305" t="str">
        <f>IF(ISBLANK($J$3008),"",IF(ISBLANK($L$3008),"",IF(Mar!$E27&gt;=$J$3008,IF(Mar!$E27&lt;=$L$3008,IF(ISBLANK(Mar!I27),"",Mar!I27),""),"")))</f>
        <v/>
      </c>
      <c r="E2404" s="305" t="str">
        <f>IF(ISBLANK($J$3008),"",IF(ISBLANK($L$3008),"",IF(Mar!$E27&gt;=$J$3008,IF(Mar!$E27&lt;=$L$3008,IF(ISBLANK(Mar!R27),"",Mar!R27),""),"")))</f>
        <v/>
      </c>
      <c r="F2404" s="307" t="str">
        <f>IF(ISBLANK($J$3008),"",IF(ISBLANK($L$3008),"",IF(Mar!$E27&gt;=$J$3008,IF(Mar!$E27&lt;=$L$3008,IF(ISBLANK(Mar!S27),"",Mar!S27),""),"")))</f>
        <v/>
      </c>
      <c r="G2404" s="308" t="str">
        <f t="shared" si="152"/>
        <v/>
      </c>
      <c r="H2404" s="309" t="str">
        <f t="shared" si="153"/>
        <v/>
      </c>
      <c r="I2404" s="310" t="str">
        <f>IF(ISBLANK($J$3008),"",IF(ISBLANK($L$3008),"",IF(Mar!$E27&gt;=$J$3008,IF(Mar!$E27&lt;=$L$3008,COUNTIF(Mar!L27:L27,"&gt;=0"),""),"")))</f>
        <v/>
      </c>
      <c r="J2404" s="300"/>
      <c r="K2404" s="300"/>
      <c r="L2404" s="300"/>
      <c r="M2404" s="302"/>
    </row>
    <row r="2405" spans="1:13" ht="9.9499999999999993" hidden="1" customHeight="1" x14ac:dyDescent="0.2">
      <c r="A2405" s="301"/>
      <c r="B2405" s="300"/>
      <c r="C2405" s="305" t="str">
        <f>IF(ISBLANK($J$3008),"",IF(ISBLANK($L$3008),"",IF(Mar!$E28&gt;=$J$3008,IF(Mar!$E28&lt;=$L$3008,IF(ISBLANK(Mar!G28),"",Mar!G28),""),"")))</f>
        <v/>
      </c>
      <c r="D2405" s="305" t="str">
        <f>IF(ISBLANK($J$3008),"",IF(ISBLANK($L$3008),"",IF(Mar!$E28&gt;=$J$3008,IF(Mar!$E28&lt;=$L$3008,IF(ISBLANK(Mar!I28),"",Mar!I28),""),"")))</f>
        <v/>
      </c>
      <c r="E2405" s="305" t="str">
        <f>IF(ISBLANK($J$3008),"",IF(ISBLANK($L$3008),"",IF(Mar!$E28&gt;=$J$3008,IF(Mar!$E28&lt;=$L$3008,IF(ISBLANK(Mar!R28),"",Mar!R28),""),"")))</f>
        <v/>
      </c>
      <c r="F2405" s="307" t="str">
        <f>IF(ISBLANK($J$3008),"",IF(ISBLANK($L$3008),"",IF(Mar!$E28&gt;=$J$3008,IF(Mar!$E28&lt;=$L$3008,IF(ISBLANK(Mar!S28),"",Mar!S28),""),"")))</f>
        <v/>
      </c>
      <c r="G2405" s="308" t="str">
        <f t="shared" si="152"/>
        <v/>
      </c>
      <c r="H2405" s="309" t="str">
        <f t="shared" si="153"/>
        <v/>
      </c>
      <c r="I2405" s="310" t="str">
        <f>IF(ISBLANK($J$3008),"",IF(ISBLANK($L$3008),"",IF(Mar!$E28&gt;=$J$3008,IF(Mar!$E28&lt;=$L$3008,COUNTIF(Mar!L28:L28,"&gt;=0"),""),"")))</f>
        <v/>
      </c>
      <c r="J2405" s="300"/>
      <c r="K2405" s="300"/>
      <c r="L2405" s="300"/>
      <c r="M2405" s="302"/>
    </row>
    <row r="2406" spans="1:13" ht="9.9499999999999993" hidden="1" customHeight="1" x14ac:dyDescent="0.2">
      <c r="A2406" s="301"/>
      <c r="B2406" s="300"/>
      <c r="C2406" s="305" t="str">
        <f>IF(ISBLANK($J$3008),"",IF(ISBLANK($L$3008),"",IF(Mar!$E29&gt;=$J$3008,IF(Mar!$E29&lt;=$L$3008,IF(ISBLANK(Mar!G29),"",Mar!G29),""),"")))</f>
        <v/>
      </c>
      <c r="D2406" s="305" t="str">
        <f>IF(ISBLANK($J$3008),"",IF(ISBLANK($L$3008),"",IF(Mar!$E29&gt;=$J$3008,IF(Mar!$E29&lt;=$L$3008,IF(ISBLANK(Mar!I29),"",Mar!I29),""),"")))</f>
        <v/>
      </c>
      <c r="E2406" s="305" t="str">
        <f>IF(ISBLANK($J$3008),"",IF(ISBLANK($L$3008),"",IF(Mar!$E29&gt;=$J$3008,IF(Mar!$E29&lt;=$L$3008,IF(ISBLANK(Mar!R29),"",Mar!R29),""),"")))</f>
        <v/>
      </c>
      <c r="F2406" s="307" t="str">
        <f>IF(ISBLANK($J$3008),"",IF(ISBLANK($L$3008),"",IF(Mar!$E29&gt;=$J$3008,IF(Mar!$E29&lt;=$L$3008,IF(ISBLANK(Mar!S29),"",Mar!S29),""),"")))</f>
        <v/>
      </c>
      <c r="G2406" s="308" t="str">
        <f t="shared" si="152"/>
        <v/>
      </c>
      <c r="H2406" s="309" t="str">
        <f t="shared" si="153"/>
        <v/>
      </c>
      <c r="I2406" s="310" t="str">
        <f>IF(ISBLANK($J$3008),"",IF(ISBLANK($L$3008),"",IF(Mar!$E29&gt;=$J$3008,IF(Mar!$E29&lt;=$L$3008,COUNTIF(Mar!L29:L29,"&gt;=0"),""),"")))</f>
        <v/>
      </c>
      <c r="J2406" s="300"/>
      <c r="K2406" s="300"/>
      <c r="L2406" s="300"/>
      <c r="M2406" s="302"/>
    </row>
    <row r="2407" spans="1:13" ht="9.9499999999999993" hidden="1" customHeight="1" x14ac:dyDescent="0.2">
      <c r="A2407" s="301"/>
      <c r="B2407" s="300"/>
      <c r="C2407" s="305" t="str">
        <f>IF(ISBLANK($J$3008),"",IF(ISBLANK($L$3008),"",IF(Mar!$E30&gt;=$J$3008,IF(Mar!$E30&lt;=$L$3008,IF(ISBLANK(Mar!G30),"",Mar!G30),""),"")))</f>
        <v/>
      </c>
      <c r="D2407" s="305" t="str">
        <f>IF(ISBLANK($J$3008),"",IF(ISBLANK($L$3008),"",IF(Mar!$E30&gt;=$J$3008,IF(Mar!$E30&lt;=$L$3008,IF(ISBLANK(Mar!I30),"",Mar!I30),""),"")))</f>
        <v/>
      </c>
      <c r="E2407" s="305" t="str">
        <f>IF(ISBLANK($J$3008),"",IF(ISBLANK($L$3008),"",IF(Mar!$E30&gt;=$J$3008,IF(Mar!$E30&lt;=$L$3008,IF(ISBLANK(Mar!R30),"",Mar!R30),""),"")))</f>
        <v/>
      </c>
      <c r="F2407" s="307" t="str">
        <f>IF(ISBLANK($J$3008),"",IF(ISBLANK($L$3008),"",IF(Mar!$E30&gt;=$J$3008,IF(Mar!$E30&lt;=$L$3008,IF(ISBLANK(Mar!S30),"",Mar!S30),""),"")))</f>
        <v/>
      </c>
      <c r="G2407" s="308" t="str">
        <f t="shared" si="152"/>
        <v/>
      </c>
      <c r="H2407" s="309" t="str">
        <f t="shared" si="153"/>
        <v/>
      </c>
      <c r="I2407" s="310" t="str">
        <f>IF(ISBLANK($J$3008),"",IF(ISBLANK($L$3008),"",IF(Mar!$E30&gt;=$J$3008,IF(Mar!$E30&lt;=$L$3008,COUNTIF(Mar!L30:L30,"&gt;=0"),""),"")))</f>
        <v/>
      </c>
      <c r="J2407" s="300"/>
      <c r="K2407" s="300"/>
      <c r="L2407" s="300"/>
      <c r="M2407" s="302"/>
    </row>
    <row r="2408" spans="1:13" ht="9.9499999999999993" hidden="1" customHeight="1" x14ac:dyDescent="0.2">
      <c r="A2408" s="301"/>
      <c r="B2408" s="300"/>
      <c r="C2408" s="305" t="str">
        <f>IF(ISBLANK($J$3008),"",IF(ISBLANK($L$3008),"",IF(Mar!$E31&gt;=$J$3008,IF(Mar!$E31&lt;=$L$3008,IF(ISBLANK(Mar!G31),"",Mar!G31),""),"")))</f>
        <v/>
      </c>
      <c r="D2408" s="305" t="str">
        <f>IF(ISBLANK($J$3008),"",IF(ISBLANK($L$3008),"",IF(Mar!$E31&gt;=$J$3008,IF(Mar!$E31&lt;=$L$3008,IF(ISBLANK(Mar!I31),"",Mar!I31),""),"")))</f>
        <v/>
      </c>
      <c r="E2408" s="305" t="str">
        <f>IF(ISBLANK($J$3008),"",IF(ISBLANK($L$3008),"",IF(Mar!$E31&gt;=$J$3008,IF(Mar!$E31&lt;=$L$3008,IF(ISBLANK(Mar!R31),"",Mar!R31),""),"")))</f>
        <v/>
      </c>
      <c r="F2408" s="307" t="str">
        <f>IF(ISBLANK($J$3008),"",IF(ISBLANK($L$3008),"",IF(Mar!$E31&gt;=$J$3008,IF(Mar!$E31&lt;=$L$3008,IF(ISBLANK(Mar!S31),"",Mar!S31),""),"")))</f>
        <v/>
      </c>
      <c r="G2408" s="308" t="str">
        <f t="shared" si="152"/>
        <v/>
      </c>
      <c r="H2408" s="309" t="str">
        <f t="shared" si="153"/>
        <v/>
      </c>
      <c r="I2408" s="310" t="str">
        <f>IF(ISBLANK($J$3008),"",IF(ISBLANK($L$3008),"",IF(Mar!$E31&gt;=$J$3008,IF(Mar!$E31&lt;=$L$3008,COUNTIF(Mar!L31:L31,"&gt;=0"),""),"")))</f>
        <v/>
      </c>
      <c r="J2408" s="300"/>
      <c r="K2408" s="300"/>
      <c r="L2408" s="300"/>
      <c r="M2408" s="302"/>
    </row>
    <row r="2409" spans="1:13" ht="9.9499999999999993" hidden="1" customHeight="1" x14ac:dyDescent="0.2">
      <c r="A2409" s="301"/>
      <c r="B2409" s="300"/>
      <c r="C2409" s="305" t="str">
        <f>IF(ISBLANK($J$3008),"",IF(ISBLANK($L$3008),"",IF(Mar!$E32&gt;=$J$3008,IF(Mar!$E32&lt;=$L$3008,IF(ISBLANK(Mar!G32),"",Mar!G32),""),"")))</f>
        <v/>
      </c>
      <c r="D2409" s="305" t="str">
        <f>IF(ISBLANK($J$3008),"",IF(ISBLANK($L$3008),"",IF(Mar!$E32&gt;=$J$3008,IF(Mar!$E32&lt;=$L$3008,IF(ISBLANK(Mar!I32),"",Mar!I32),""),"")))</f>
        <v/>
      </c>
      <c r="E2409" s="305" t="str">
        <f>IF(ISBLANK($J$3008),"",IF(ISBLANK($L$3008),"",IF(Mar!$E32&gt;=$J$3008,IF(Mar!$E32&lt;=$L$3008,IF(ISBLANK(Mar!R32),"",Mar!R32),""),"")))</f>
        <v/>
      </c>
      <c r="F2409" s="307" t="str">
        <f>IF(ISBLANK($J$3008),"",IF(ISBLANK($L$3008),"",IF(Mar!$E32&gt;=$J$3008,IF(Mar!$E32&lt;=$L$3008,IF(ISBLANK(Mar!S32),"",Mar!S32),""),"")))</f>
        <v/>
      </c>
      <c r="G2409" s="308" t="str">
        <f t="shared" si="152"/>
        <v/>
      </c>
      <c r="H2409" s="309" t="str">
        <f t="shared" si="153"/>
        <v/>
      </c>
      <c r="I2409" s="310" t="str">
        <f>IF(ISBLANK($J$3008),"",IF(ISBLANK($L$3008),"",IF(Mar!$E32&gt;=$J$3008,IF(Mar!$E32&lt;=$L$3008,COUNTIF(Mar!L32:L32,"&gt;=0"),""),"")))</f>
        <v/>
      </c>
      <c r="J2409" s="300"/>
      <c r="K2409" s="300"/>
      <c r="L2409" s="300"/>
      <c r="M2409" s="302"/>
    </row>
    <row r="2410" spans="1:13" ht="9.9499999999999993" hidden="1" customHeight="1" x14ac:dyDescent="0.2">
      <c r="A2410" s="301"/>
      <c r="B2410" s="300"/>
      <c r="C2410" s="305" t="str">
        <f>IF(ISBLANK($J$3008),"",IF(ISBLANK($L$3008),"",IF(Mar!$E33&gt;=$J$3008,IF(Mar!$E33&lt;=$L$3008,IF(ISBLANK(Mar!G33),"",Mar!G33),""),"")))</f>
        <v/>
      </c>
      <c r="D2410" s="305" t="str">
        <f>IF(ISBLANK($J$3008),"",IF(ISBLANK($L$3008),"",IF(Mar!$E33&gt;=$J$3008,IF(Mar!$E33&lt;=$L$3008,IF(ISBLANK(Mar!I33),"",Mar!I33),""),"")))</f>
        <v/>
      </c>
      <c r="E2410" s="305" t="str">
        <f>IF(ISBLANK($J$3008),"",IF(ISBLANK($L$3008),"",IF(Mar!$E33&gt;=$J$3008,IF(Mar!$E33&lt;=$L$3008,IF(ISBLANK(Mar!R33),"",Mar!R33),""),"")))</f>
        <v/>
      </c>
      <c r="F2410" s="307" t="str">
        <f>IF(ISBLANK($J$3008),"",IF(ISBLANK($L$3008),"",IF(Mar!$E33&gt;=$J$3008,IF(Mar!$E33&lt;=$L$3008,IF(ISBLANK(Mar!S33),"",Mar!S33),""),"")))</f>
        <v/>
      </c>
      <c r="G2410" s="308" t="str">
        <f t="shared" si="152"/>
        <v/>
      </c>
      <c r="H2410" s="309" t="str">
        <f t="shared" si="153"/>
        <v/>
      </c>
      <c r="I2410" s="310" t="str">
        <f>IF(ISBLANK($J$3008),"",IF(ISBLANK($L$3008),"",IF(Mar!$E33&gt;=$J$3008,IF(Mar!$E33&lt;=$L$3008,COUNTIF(Mar!L33:L33,"&gt;=0"),""),"")))</f>
        <v/>
      </c>
      <c r="J2410" s="300"/>
      <c r="K2410" s="300"/>
      <c r="L2410" s="300"/>
      <c r="M2410" s="302"/>
    </row>
    <row r="2411" spans="1:13" ht="9.9499999999999993" hidden="1" customHeight="1" x14ac:dyDescent="0.2">
      <c r="A2411" s="301"/>
      <c r="B2411" s="300"/>
      <c r="C2411" s="305" t="str">
        <f>IF(ISBLANK($J$3008),"",IF(ISBLANK($L$3008),"",IF(Mar!$E34&gt;=$J$3008,IF(Mar!$E34&lt;=$L$3008,IF(ISBLANK(Mar!G34),"",Mar!G34),""),"")))</f>
        <v/>
      </c>
      <c r="D2411" s="305" t="str">
        <f>IF(ISBLANK($J$3008),"",IF(ISBLANK($L$3008),"",IF(Mar!$E34&gt;=$J$3008,IF(Mar!$E34&lt;=$L$3008,IF(ISBLANK(Mar!I34),"",Mar!I34),""),"")))</f>
        <v/>
      </c>
      <c r="E2411" s="305" t="str">
        <f>IF(ISBLANK($J$3008),"",IF(ISBLANK($L$3008),"",IF(Mar!$E34&gt;=$J$3008,IF(Mar!$E34&lt;=$L$3008,IF(ISBLANK(Mar!R34),"",Mar!R34),""),"")))</f>
        <v/>
      </c>
      <c r="F2411" s="307" t="str">
        <f>IF(ISBLANK($J$3008),"",IF(ISBLANK($L$3008),"",IF(Mar!$E34&gt;=$J$3008,IF(Mar!$E34&lt;=$L$3008,IF(ISBLANK(Mar!S34),"",Mar!S34),""),"")))</f>
        <v/>
      </c>
      <c r="G2411" s="308" t="str">
        <f t="shared" si="152"/>
        <v/>
      </c>
      <c r="H2411" s="309" t="str">
        <f t="shared" si="153"/>
        <v/>
      </c>
      <c r="I2411" s="310" t="str">
        <f>IF(ISBLANK($J$3008),"",IF(ISBLANK($L$3008),"",IF(Mar!$E34&gt;=$J$3008,IF(Mar!$E34&lt;=$L$3008,COUNTIF(Mar!L34:L34,"&gt;=0"),""),"")))</f>
        <v/>
      </c>
      <c r="J2411" s="300"/>
      <c r="K2411" s="300"/>
      <c r="L2411" s="300"/>
      <c r="M2411" s="302"/>
    </row>
    <row r="2412" spans="1:13" ht="9.9499999999999993" hidden="1" customHeight="1" x14ac:dyDescent="0.2">
      <c r="A2412" s="301"/>
      <c r="B2412" s="300"/>
      <c r="C2412" s="305" t="str">
        <f>IF(ISBLANK($J$3008),"",IF(ISBLANK($L$3008),"",IF(Mar!$E35&gt;=$J$3008,IF(Mar!$E35&lt;=$L$3008,IF(ISBLANK(Mar!G35),"",Mar!G35),""),"")))</f>
        <v/>
      </c>
      <c r="D2412" s="305" t="str">
        <f>IF(ISBLANK($J$3008),"",IF(ISBLANK($L$3008),"",IF(Mar!$E35&gt;=$J$3008,IF(Mar!$E35&lt;=$L$3008,IF(ISBLANK(Mar!I35),"",Mar!I35),""),"")))</f>
        <v/>
      </c>
      <c r="E2412" s="305" t="str">
        <f>IF(ISBLANK($J$3008),"",IF(ISBLANK($L$3008),"",IF(Mar!$E35&gt;=$J$3008,IF(Mar!$E35&lt;=$L$3008,IF(ISBLANK(Mar!R35),"",Mar!R35),""),"")))</f>
        <v/>
      </c>
      <c r="F2412" s="307" t="str">
        <f>IF(ISBLANK($J$3008),"",IF(ISBLANK($L$3008),"",IF(Mar!$E35&gt;=$J$3008,IF(Mar!$E35&lt;=$L$3008,IF(ISBLANK(Mar!S35),"",Mar!S35),""),"")))</f>
        <v/>
      </c>
      <c r="G2412" s="308" t="str">
        <f t="shared" si="152"/>
        <v/>
      </c>
      <c r="H2412" s="309" t="str">
        <f t="shared" si="153"/>
        <v/>
      </c>
      <c r="I2412" s="310" t="str">
        <f>IF(ISBLANK($J$3008),"",IF(ISBLANK($L$3008),"",IF(Mar!$E35&gt;=$J$3008,IF(Mar!$E35&lt;=$L$3008,COUNTIF(Mar!L35:L35,"&gt;=0"),""),"")))</f>
        <v/>
      </c>
      <c r="J2412" s="300"/>
      <c r="K2412" s="300"/>
      <c r="L2412" s="300"/>
      <c r="M2412" s="302"/>
    </row>
    <row r="2413" spans="1:13" ht="9.9499999999999993" hidden="1" customHeight="1" x14ac:dyDescent="0.2">
      <c r="A2413" s="301"/>
      <c r="B2413" s="300"/>
      <c r="C2413" s="305" t="str">
        <f>IF(ISBLANK($J$3008),"",IF(ISBLANK($L$3008),"",IF(Mar!$E36&gt;=$J$3008,IF(Mar!$E36&lt;=$L$3008,IF(ISBLANK(Mar!G36),"",Mar!G36),""),"")))</f>
        <v/>
      </c>
      <c r="D2413" s="305" t="str">
        <f>IF(ISBLANK($J$3008),"",IF(ISBLANK($L$3008),"",IF(Mar!$E36&gt;=$J$3008,IF(Mar!$E36&lt;=$L$3008,IF(ISBLANK(Mar!I36),"",Mar!I36),""),"")))</f>
        <v/>
      </c>
      <c r="E2413" s="305" t="str">
        <f>IF(ISBLANK($J$3008),"",IF(ISBLANK($L$3008),"",IF(Mar!$E36&gt;=$J$3008,IF(Mar!$E36&lt;=$L$3008,IF(ISBLANK(Mar!R36),"",Mar!R36),""),"")))</f>
        <v/>
      </c>
      <c r="F2413" s="307" t="str">
        <f>IF(ISBLANK($J$3008),"",IF(ISBLANK($L$3008),"",IF(Mar!$E36&gt;=$J$3008,IF(Mar!$E36&lt;=$L$3008,IF(ISBLANK(Mar!S36),"",Mar!S36),""),"")))</f>
        <v/>
      </c>
      <c r="G2413" s="308" t="str">
        <f t="shared" si="152"/>
        <v/>
      </c>
      <c r="H2413" s="309" t="str">
        <f t="shared" si="153"/>
        <v/>
      </c>
      <c r="I2413" s="310" t="str">
        <f>IF(ISBLANK($J$3008),"",IF(ISBLANK($L$3008),"",IF(Mar!$E36&gt;=$J$3008,IF(Mar!$E36&lt;=$L$3008,COUNTIF(Mar!L36:L36,"&gt;=0"),""),"")))</f>
        <v/>
      </c>
      <c r="J2413" s="300"/>
      <c r="K2413" s="300"/>
      <c r="L2413" s="300"/>
      <c r="M2413" s="302"/>
    </row>
    <row r="2414" spans="1:13" ht="9.9499999999999993" hidden="1" customHeight="1" x14ac:dyDescent="0.2">
      <c r="A2414" s="301"/>
      <c r="B2414" s="300"/>
      <c r="C2414" s="305" t="str">
        <f>IF(ISBLANK($J$3008),"",IF(ISBLANK($L$3008),"",IF(Mar!$E37&gt;=$J$3008,IF(Mar!$E37&lt;=$L$3008,IF(ISBLANK(Mar!G37),"",Mar!G37),""),"")))</f>
        <v/>
      </c>
      <c r="D2414" s="305" t="str">
        <f>IF(ISBLANK($J$3008),"",IF(ISBLANK($L$3008),"",IF(Mar!$E37&gt;=$J$3008,IF(Mar!$E37&lt;=$L$3008,IF(ISBLANK(Mar!I37),"",Mar!I37),""),"")))</f>
        <v/>
      </c>
      <c r="E2414" s="305" t="str">
        <f>IF(ISBLANK($J$3008),"",IF(ISBLANK($L$3008),"",IF(Mar!$E37&gt;=$J$3008,IF(Mar!$E37&lt;=$L$3008,IF(ISBLANK(Mar!R37),"",Mar!R37),""),"")))</f>
        <v/>
      </c>
      <c r="F2414" s="307" t="str">
        <f>IF(ISBLANK($J$3008),"",IF(ISBLANK($L$3008),"",IF(Mar!$E37&gt;=$J$3008,IF(Mar!$E37&lt;=$L$3008,IF(ISBLANK(Mar!S37),"",Mar!S37),""),"")))</f>
        <v/>
      </c>
      <c r="G2414" s="308" t="str">
        <f t="shared" si="152"/>
        <v/>
      </c>
      <c r="H2414" s="309" t="str">
        <f t="shared" si="153"/>
        <v/>
      </c>
      <c r="I2414" s="310" t="str">
        <f>IF(ISBLANK($J$3008),"",IF(ISBLANK($L$3008),"",IF(Mar!$E37&gt;=$J$3008,IF(Mar!$E37&lt;=$L$3008,COUNTIF(Mar!L37:L37,"&gt;=0"),""),"")))</f>
        <v/>
      </c>
      <c r="J2414" s="300"/>
      <c r="K2414" s="300"/>
      <c r="L2414" s="300"/>
      <c r="M2414" s="302"/>
    </row>
    <row r="2415" spans="1:13" ht="9.9499999999999993" hidden="1" customHeight="1" x14ac:dyDescent="0.2">
      <c r="A2415" s="301"/>
      <c r="B2415" s="300"/>
      <c r="C2415" s="305" t="str">
        <f>IF(ISBLANK($J$3008),"",IF(ISBLANK($L$3008),"",IF(Mar!$E38&gt;=$J$3008,IF(Mar!$E38&lt;=$L$3008,IF(ISBLANK(Mar!G38),"",Mar!G38),""),"")))</f>
        <v/>
      </c>
      <c r="D2415" s="305" t="str">
        <f>IF(ISBLANK($J$3008),"",IF(ISBLANK($L$3008),"",IF(Mar!$E38&gt;=$J$3008,IF(Mar!$E38&lt;=$L$3008,IF(ISBLANK(Mar!I38),"",Mar!I38),""),"")))</f>
        <v/>
      </c>
      <c r="E2415" s="305" t="str">
        <f>IF(ISBLANK($J$3008),"",IF(ISBLANK($L$3008),"",IF(Mar!$E38&gt;=$J$3008,IF(Mar!$E38&lt;=$L$3008,IF(ISBLANK(Mar!R38),"",Mar!R38),""),"")))</f>
        <v/>
      </c>
      <c r="F2415" s="307" t="str">
        <f>IF(ISBLANK($J$3008),"",IF(ISBLANK($L$3008),"",IF(Mar!$E38&gt;=$J$3008,IF(Mar!$E38&lt;=$L$3008,IF(ISBLANK(Mar!S38),"",Mar!S38),""),"")))</f>
        <v/>
      </c>
      <c r="G2415" s="308" t="str">
        <f t="shared" si="152"/>
        <v/>
      </c>
      <c r="H2415" s="309" t="str">
        <f t="shared" si="153"/>
        <v/>
      </c>
      <c r="I2415" s="310" t="str">
        <f>IF(ISBLANK($J$3008),"",IF(ISBLANK($L$3008),"",IF(Mar!$E38&gt;=$J$3008,IF(Mar!$E38&lt;=$L$3008,COUNTIF(Mar!L38:L38,"&gt;=0"),""),"")))</f>
        <v/>
      </c>
      <c r="J2415" s="300"/>
      <c r="K2415" s="300"/>
      <c r="L2415" s="300"/>
      <c r="M2415" s="302"/>
    </row>
    <row r="2416" spans="1:13" ht="9.9499999999999993" hidden="1" customHeight="1" x14ac:dyDescent="0.2">
      <c r="A2416" s="301"/>
      <c r="B2416" s="300"/>
      <c r="C2416" s="305" t="str">
        <f>IF(ISBLANK($J$3008),"",IF(ISBLANK($L$3008),"",IF(Mar!$E39&gt;=$J$3008,IF(Mar!$E39&lt;=$L$3008,IF(ISBLANK(Mar!G39),"",Mar!G39),""),"")))</f>
        <v/>
      </c>
      <c r="D2416" s="305" t="str">
        <f>IF(ISBLANK($J$3008),"",IF(ISBLANK($L$3008),"",IF(Mar!$E39&gt;=$J$3008,IF(Mar!$E39&lt;=$L$3008,IF(ISBLANK(Mar!I39),"",Mar!I39),""),"")))</f>
        <v/>
      </c>
      <c r="E2416" s="305" t="str">
        <f>IF(ISBLANK($J$3008),"",IF(ISBLANK($L$3008),"",IF(Mar!$E39&gt;=$J$3008,IF(Mar!$E39&lt;=$L$3008,IF(ISBLANK(Mar!R39),"",Mar!R39),""),"")))</f>
        <v/>
      </c>
      <c r="F2416" s="307" t="str">
        <f>IF(ISBLANK($J$3008),"",IF(ISBLANK($L$3008),"",IF(Mar!$E39&gt;=$J$3008,IF(Mar!$E39&lt;=$L$3008,IF(ISBLANK(Mar!S39),"",Mar!S39),""),"")))</f>
        <v/>
      </c>
      <c r="G2416" s="308" t="str">
        <f t="shared" si="152"/>
        <v/>
      </c>
      <c r="H2416" s="309" t="str">
        <f t="shared" si="153"/>
        <v/>
      </c>
      <c r="I2416" s="310" t="str">
        <f>IF(ISBLANK($J$3008),"",IF(ISBLANK($L$3008),"",IF(Mar!$E39&gt;=$J$3008,IF(Mar!$E39&lt;=$L$3008,COUNTIF(Mar!L39:L39,"&gt;=0"),""),"")))</f>
        <v/>
      </c>
      <c r="J2416" s="300"/>
      <c r="K2416" s="300"/>
      <c r="L2416" s="300"/>
      <c r="M2416" s="302"/>
    </row>
    <row r="2417" spans="1:13" ht="9.9499999999999993" hidden="1" customHeight="1" x14ac:dyDescent="0.2">
      <c r="A2417" s="301"/>
      <c r="B2417" s="300" t="s">
        <v>343</v>
      </c>
      <c r="C2417" s="305" t="str">
        <f>IF(ISBLANK($J$3008),"",IF(ISBLANK($L$3008),"",IF(Mar!$E43&gt;=$J$3008,IF(Mar!$E43&lt;=$L$3008,IF(ISBLANK(Mar!G43),"",Mar!G43),""),"")))</f>
        <v/>
      </c>
      <c r="D2417" s="305"/>
      <c r="E2417" s="305" t="str">
        <f>IF(ISBLANK($J$3008),"",IF(ISBLANK($L$3008),"",IF(Mar!$E43&gt;=$J$3008,IF(Mar!$E43&lt;=$L$3008,IF(ISBLANK(Mar!R43),"",Mar!R43),""),"")))</f>
        <v/>
      </c>
      <c r="F2417" s="307" t="str">
        <f>IF(ISBLANK($J$3008),"",IF(ISBLANK($L$3008),"",IF(Mar!$E43&gt;=$J$3008,IF(Mar!$E43&lt;=$L$3008,IF(ISBLANK(Mar!S43),"",Mar!S43),""),"")))</f>
        <v/>
      </c>
      <c r="G2417" s="308" t="str">
        <f>IF(ISNUMBER(F2417),IF(F2417=0,"",IF(E2417=0,"",F2417/E2417)),"")</f>
        <v/>
      </c>
      <c r="H2417" s="309" t="str">
        <f>IF(ISNUMBER(G2417),IF(G2417=0,"",IF(F2417=0,"",E2417/F2417/24)),"")</f>
        <v/>
      </c>
      <c r="I2417" s="310" t="str">
        <f>IF(ISBLANK($J$3008),"",IF(ISBLANK($L$3008),"",IF(Mar!$E43&gt;=$J$3008,IF(Mar!$E43&lt;=$L$3008,COUNTIF(Mar!L43:L43,"&gt;=0"),""),"")))</f>
        <v/>
      </c>
      <c r="J2417" s="300"/>
      <c r="K2417" s="300"/>
      <c r="L2417" s="300"/>
      <c r="M2417" s="302"/>
    </row>
    <row r="2418" spans="1:13" ht="9.9499999999999993" hidden="1" customHeight="1" x14ac:dyDescent="0.2">
      <c r="A2418" s="301"/>
      <c r="B2418" s="300"/>
      <c r="C2418" s="305" t="str">
        <f>IF(ISBLANK($J$3008),"",IF(ISBLANK($L$3008),"",IF(Mar!$E44&gt;=$J$3008,IF(Mar!$E44&lt;=$L$3008,IF(ISBLANK(Mar!G44),"",Mar!G44),""),"")))</f>
        <v/>
      </c>
      <c r="D2418" s="305"/>
      <c r="E2418" s="305" t="str">
        <f>IF(ISBLANK($J$3008),"",IF(ISBLANK($L$3008),"",IF(Mar!$E44&gt;=$J$3008,IF(Mar!$E44&lt;=$L$3008,IF(ISBLANK(Mar!R44),"",Mar!R44),""),"")))</f>
        <v/>
      </c>
      <c r="F2418" s="307" t="str">
        <f>IF(ISBLANK($J$3008),"",IF(ISBLANK($L$3008),"",IF(Mar!$E44&gt;=$J$3008,IF(Mar!$E44&lt;=$L$3008,IF(ISBLANK(Mar!S44),"",Mar!S44),""),"")))</f>
        <v/>
      </c>
      <c r="G2418" s="308" t="str">
        <f t="shared" ref="G2418:G2447" si="154">IF(ISNUMBER(F2418),IF(F2418=0,"",IF(E2418=0,"",F2418/E2418)),"")</f>
        <v/>
      </c>
      <c r="H2418" s="309" t="str">
        <f t="shared" ref="H2418:H2447" si="155">IF(ISNUMBER(G2418),IF(G2418=0,"",IF(F2418=0,"",E2418/F2418/24)),"")</f>
        <v/>
      </c>
      <c r="I2418" s="310" t="str">
        <f>IF(ISBLANK($J$3008),"",IF(ISBLANK($L$3008),"",IF(Mar!$E44&gt;=$J$3008,IF(Mar!$E44&lt;=$L$3008,COUNTIF(Mar!L44:L44,"&gt;=0"),""),"")))</f>
        <v/>
      </c>
      <c r="J2418" s="300"/>
      <c r="K2418" s="300"/>
      <c r="L2418" s="300"/>
      <c r="M2418" s="302"/>
    </row>
    <row r="2419" spans="1:13" ht="9.9499999999999993" hidden="1" customHeight="1" x14ac:dyDescent="0.2">
      <c r="A2419" s="301"/>
      <c r="B2419" s="300"/>
      <c r="C2419" s="305" t="str">
        <f>IF(ISBLANK($J$3008),"",IF(ISBLANK($L$3008),"",IF(Mar!$E45&gt;=$J$3008,IF(Mar!$E45&lt;=$L$3008,IF(ISBLANK(Mar!G45),"",Mar!G45),""),"")))</f>
        <v/>
      </c>
      <c r="D2419" s="305"/>
      <c r="E2419" s="305" t="str">
        <f>IF(ISBLANK($J$3008),"",IF(ISBLANK($L$3008),"",IF(Mar!$E45&gt;=$J$3008,IF(Mar!$E45&lt;=$L$3008,IF(ISBLANK(Mar!R45),"",Mar!R45),""),"")))</f>
        <v/>
      </c>
      <c r="F2419" s="307" t="str">
        <f>IF(ISBLANK($J$3008),"",IF(ISBLANK($L$3008),"",IF(Mar!$E45&gt;=$J$3008,IF(Mar!$E45&lt;=$L$3008,IF(ISBLANK(Mar!S45),"",Mar!S45),""),"")))</f>
        <v/>
      </c>
      <c r="G2419" s="308" t="str">
        <f t="shared" si="154"/>
        <v/>
      </c>
      <c r="H2419" s="309" t="str">
        <f t="shared" si="155"/>
        <v/>
      </c>
      <c r="I2419" s="310" t="str">
        <f>IF(ISBLANK($J$3008),"",IF(ISBLANK($L$3008),"",IF(Mar!$E45&gt;=$J$3008,IF(Mar!$E45&lt;=$L$3008,COUNTIF(Mar!L45:L45,"&gt;=0"),""),"")))</f>
        <v/>
      </c>
      <c r="J2419" s="300"/>
      <c r="K2419" s="300"/>
      <c r="L2419" s="300"/>
      <c r="M2419" s="302"/>
    </row>
    <row r="2420" spans="1:13" ht="9.9499999999999993" hidden="1" customHeight="1" x14ac:dyDescent="0.2">
      <c r="A2420" s="301"/>
      <c r="B2420" s="300"/>
      <c r="C2420" s="305" t="str">
        <f>IF(ISBLANK($J$3008),"",IF(ISBLANK($L$3008),"",IF(Mar!$E46&gt;=$J$3008,IF(Mar!$E46&lt;=$L$3008,IF(ISBLANK(Mar!G46),"",Mar!G46),""),"")))</f>
        <v/>
      </c>
      <c r="D2420" s="305"/>
      <c r="E2420" s="305" t="str">
        <f>IF(ISBLANK($J$3008),"",IF(ISBLANK($L$3008),"",IF(Mar!$E46&gt;=$J$3008,IF(Mar!$E46&lt;=$L$3008,IF(ISBLANK(Mar!R46),"",Mar!R46),""),"")))</f>
        <v/>
      </c>
      <c r="F2420" s="307" t="str">
        <f>IF(ISBLANK($J$3008),"",IF(ISBLANK($L$3008),"",IF(Mar!$E46&gt;=$J$3008,IF(Mar!$E46&lt;=$L$3008,IF(ISBLANK(Mar!S46),"",Mar!S46),""),"")))</f>
        <v/>
      </c>
      <c r="G2420" s="308" t="str">
        <f t="shared" si="154"/>
        <v/>
      </c>
      <c r="H2420" s="309" t="str">
        <f t="shared" si="155"/>
        <v/>
      </c>
      <c r="I2420" s="310" t="str">
        <f>IF(ISBLANK($J$3008),"",IF(ISBLANK($L$3008),"",IF(Mar!$E46&gt;=$J$3008,IF(Mar!$E46&lt;=$L$3008,COUNTIF(Mar!L46:L46,"&gt;=0"),""),"")))</f>
        <v/>
      </c>
      <c r="J2420" s="300"/>
      <c r="K2420" s="300"/>
      <c r="L2420" s="300"/>
      <c r="M2420" s="302"/>
    </row>
    <row r="2421" spans="1:13" ht="9.9499999999999993" hidden="1" customHeight="1" x14ac:dyDescent="0.2">
      <c r="A2421" s="301"/>
      <c r="B2421" s="300"/>
      <c r="C2421" s="305" t="str">
        <f>IF(ISBLANK($J$3008),"",IF(ISBLANK($L$3008),"",IF(Mar!$E47&gt;=$J$3008,IF(Mar!$E47&lt;=$L$3008,IF(ISBLANK(Mar!G47),"",Mar!G47),""),"")))</f>
        <v/>
      </c>
      <c r="D2421" s="305"/>
      <c r="E2421" s="305" t="str">
        <f>IF(ISBLANK($J$3008),"",IF(ISBLANK($L$3008),"",IF(Mar!$E47&gt;=$J$3008,IF(Mar!$E47&lt;=$L$3008,IF(ISBLANK(Mar!R47),"",Mar!R47),""),"")))</f>
        <v/>
      </c>
      <c r="F2421" s="307" t="str">
        <f>IF(ISBLANK($J$3008),"",IF(ISBLANK($L$3008),"",IF(Mar!$E47&gt;=$J$3008,IF(Mar!$E47&lt;=$L$3008,IF(ISBLANK(Mar!S47),"",Mar!S47),""),"")))</f>
        <v/>
      </c>
      <c r="G2421" s="308" t="str">
        <f t="shared" si="154"/>
        <v/>
      </c>
      <c r="H2421" s="309" t="str">
        <f t="shared" si="155"/>
        <v/>
      </c>
      <c r="I2421" s="310" t="str">
        <f>IF(ISBLANK($J$3008),"",IF(ISBLANK($L$3008),"",IF(Mar!$E47&gt;=$J$3008,IF(Mar!$E47&lt;=$L$3008,COUNTIF(Mar!L47:L47,"&gt;=0"),""),"")))</f>
        <v/>
      </c>
      <c r="J2421" s="300"/>
      <c r="K2421" s="300"/>
      <c r="L2421" s="300"/>
      <c r="M2421" s="302"/>
    </row>
    <row r="2422" spans="1:13" ht="9.9499999999999993" hidden="1" customHeight="1" x14ac:dyDescent="0.2">
      <c r="A2422" s="301"/>
      <c r="B2422" s="300"/>
      <c r="C2422" s="305" t="str">
        <f>IF(ISBLANK($J$3008),"",IF(ISBLANK($L$3008),"",IF(Mar!$E48&gt;=$J$3008,IF(Mar!$E48&lt;=$L$3008,IF(ISBLANK(Mar!G48),"",Mar!G48),""),"")))</f>
        <v/>
      </c>
      <c r="D2422" s="305"/>
      <c r="E2422" s="305" t="str">
        <f>IF(ISBLANK($J$3008),"",IF(ISBLANK($L$3008),"",IF(Mar!$E48&gt;=$J$3008,IF(Mar!$E48&lt;=$L$3008,IF(ISBLANK(Mar!R48),"",Mar!R48),""),"")))</f>
        <v/>
      </c>
      <c r="F2422" s="307" t="str">
        <f>IF(ISBLANK($J$3008),"",IF(ISBLANK($L$3008),"",IF(Mar!$E48&gt;=$J$3008,IF(Mar!$E48&lt;=$L$3008,IF(ISBLANK(Mar!S48),"",Mar!S48),""),"")))</f>
        <v/>
      </c>
      <c r="G2422" s="308" t="str">
        <f t="shared" si="154"/>
        <v/>
      </c>
      <c r="H2422" s="309" t="str">
        <f t="shared" si="155"/>
        <v/>
      </c>
      <c r="I2422" s="310" t="str">
        <f>IF(ISBLANK($J$3008),"",IF(ISBLANK($L$3008),"",IF(Mar!$E48&gt;=$J$3008,IF(Mar!$E48&lt;=$L$3008,COUNTIF(Mar!L48:L48,"&gt;=0"),""),"")))</f>
        <v/>
      </c>
      <c r="J2422" s="300"/>
      <c r="K2422" s="300"/>
      <c r="L2422" s="300"/>
      <c r="M2422" s="302"/>
    </row>
    <row r="2423" spans="1:13" ht="9.9499999999999993" hidden="1" customHeight="1" x14ac:dyDescent="0.2">
      <c r="A2423" s="301"/>
      <c r="B2423" s="300"/>
      <c r="C2423" s="305" t="str">
        <f>IF(ISBLANK($J$3008),"",IF(ISBLANK($L$3008),"",IF(Mar!$E49&gt;=$J$3008,IF(Mar!$E49&lt;=$L$3008,IF(ISBLANK(Mar!G49),"",Mar!G49),""),"")))</f>
        <v/>
      </c>
      <c r="D2423" s="305"/>
      <c r="E2423" s="305" t="str">
        <f>IF(ISBLANK($J$3008),"",IF(ISBLANK($L$3008),"",IF(Mar!$E49&gt;=$J$3008,IF(Mar!$E49&lt;=$L$3008,IF(ISBLANK(Mar!R49),"",Mar!R49),""),"")))</f>
        <v/>
      </c>
      <c r="F2423" s="307" t="str">
        <f>IF(ISBLANK($J$3008),"",IF(ISBLANK($L$3008),"",IF(Mar!$E49&gt;=$J$3008,IF(Mar!$E49&lt;=$L$3008,IF(ISBLANK(Mar!S49),"",Mar!S49),""),"")))</f>
        <v/>
      </c>
      <c r="G2423" s="308" t="str">
        <f t="shared" si="154"/>
        <v/>
      </c>
      <c r="H2423" s="309" t="str">
        <f t="shared" si="155"/>
        <v/>
      </c>
      <c r="I2423" s="310" t="str">
        <f>IF(ISBLANK($J$3008),"",IF(ISBLANK($L$3008),"",IF(Mar!$E49&gt;=$J$3008,IF(Mar!$E49&lt;=$L$3008,COUNTIF(Mar!L49:L49,"&gt;=0"),""),"")))</f>
        <v/>
      </c>
      <c r="J2423" s="300"/>
      <c r="K2423" s="300"/>
      <c r="L2423" s="300"/>
      <c r="M2423" s="302"/>
    </row>
    <row r="2424" spans="1:13" ht="9.9499999999999993" hidden="1" customHeight="1" x14ac:dyDescent="0.2">
      <c r="A2424" s="301"/>
      <c r="B2424" s="300"/>
      <c r="C2424" s="305" t="str">
        <f>IF(ISBLANK($J$3008),"",IF(ISBLANK($L$3008),"",IF(Mar!$E50&gt;=$J$3008,IF(Mar!$E50&lt;=$L$3008,IF(ISBLANK(Mar!G50),"",Mar!G50),""),"")))</f>
        <v/>
      </c>
      <c r="D2424" s="305"/>
      <c r="E2424" s="305" t="str">
        <f>IF(ISBLANK($J$3008),"",IF(ISBLANK($L$3008),"",IF(Mar!$E50&gt;=$J$3008,IF(Mar!$E50&lt;=$L$3008,IF(ISBLANK(Mar!R50),"",Mar!R50),""),"")))</f>
        <v/>
      </c>
      <c r="F2424" s="307" t="str">
        <f>IF(ISBLANK($J$3008),"",IF(ISBLANK($L$3008),"",IF(Mar!$E50&gt;=$J$3008,IF(Mar!$E50&lt;=$L$3008,IF(ISBLANK(Mar!S50),"",Mar!S50),""),"")))</f>
        <v/>
      </c>
      <c r="G2424" s="308" t="str">
        <f t="shared" si="154"/>
        <v/>
      </c>
      <c r="H2424" s="309" t="str">
        <f t="shared" si="155"/>
        <v/>
      </c>
      <c r="I2424" s="310" t="str">
        <f>IF(ISBLANK($J$3008),"",IF(ISBLANK($L$3008),"",IF(Mar!$E50&gt;=$J$3008,IF(Mar!$E50&lt;=$L$3008,COUNTIF(Mar!L50:L50,"&gt;=0"),""),"")))</f>
        <v/>
      </c>
      <c r="J2424" s="300"/>
      <c r="K2424" s="300"/>
      <c r="L2424" s="300"/>
      <c r="M2424" s="302"/>
    </row>
    <row r="2425" spans="1:13" ht="9.9499999999999993" hidden="1" customHeight="1" x14ac:dyDescent="0.2">
      <c r="A2425" s="301"/>
      <c r="B2425" s="300"/>
      <c r="C2425" s="305" t="str">
        <f>IF(ISBLANK($J$3008),"",IF(ISBLANK($L$3008),"",IF(Mar!$E51&gt;=$J$3008,IF(Mar!$E51&lt;=$L$3008,IF(ISBLANK(Mar!G51),"",Mar!G51),""),"")))</f>
        <v/>
      </c>
      <c r="D2425" s="305"/>
      <c r="E2425" s="305" t="str">
        <f>IF(ISBLANK($J$3008),"",IF(ISBLANK($L$3008),"",IF(Mar!$E51&gt;=$J$3008,IF(Mar!$E51&lt;=$L$3008,IF(ISBLANK(Mar!R51),"",Mar!R51),""),"")))</f>
        <v/>
      </c>
      <c r="F2425" s="307" t="str">
        <f>IF(ISBLANK($J$3008),"",IF(ISBLANK($L$3008),"",IF(Mar!$E51&gt;=$J$3008,IF(Mar!$E51&lt;=$L$3008,IF(ISBLANK(Mar!S51),"",Mar!S51),""),"")))</f>
        <v/>
      </c>
      <c r="G2425" s="308" t="str">
        <f t="shared" si="154"/>
        <v/>
      </c>
      <c r="H2425" s="309" t="str">
        <f t="shared" si="155"/>
        <v/>
      </c>
      <c r="I2425" s="310" t="str">
        <f>IF(ISBLANK($J$3008),"",IF(ISBLANK($L$3008),"",IF(Mar!$E51&gt;=$J$3008,IF(Mar!$E51&lt;=$L$3008,COUNTIF(Mar!L51:L51,"&gt;=0"),""),"")))</f>
        <v/>
      </c>
      <c r="J2425" s="300"/>
      <c r="K2425" s="300"/>
      <c r="L2425" s="300"/>
      <c r="M2425" s="302"/>
    </row>
    <row r="2426" spans="1:13" ht="9.9499999999999993" hidden="1" customHeight="1" x14ac:dyDescent="0.2">
      <c r="A2426" s="301"/>
      <c r="B2426" s="300"/>
      <c r="C2426" s="305" t="str">
        <f>IF(ISBLANK($J$3008),"",IF(ISBLANK($L$3008),"",IF(Mar!$E52&gt;=$J$3008,IF(Mar!$E52&lt;=$L$3008,IF(ISBLANK(Mar!G52),"",Mar!G52),""),"")))</f>
        <v/>
      </c>
      <c r="D2426" s="305"/>
      <c r="E2426" s="305" t="str">
        <f>IF(ISBLANK($J$3008),"",IF(ISBLANK($L$3008),"",IF(Mar!$E52&gt;=$J$3008,IF(Mar!$E52&lt;=$L$3008,IF(ISBLANK(Mar!R52),"",Mar!R52),""),"")))</f>
        <v/>
      </c>
      <c r="F2426" s="307" t="str">
        <f>IF(ISBLANK($J$3008),"",IF(ISBLANK($L$3008),"",IF(Mar!$E52&gt;=$J$3008,IF(Mar!$E52&lt;=$L$3008,IF(ISBLANK(Mar!S52),"",Mar!S52),""),"")))</f>
        <v/>
      </c>
      <c r="G2426" s="308" t="str">
        <f t="shared" si="154"/>
        <v/>
      </c>
      <c r="H2426" s="309" t="str">
        <f t="shared" si="155"/>
        <v/>
      </c>
      <c r="I2426" s="310" t="str">
        <f>IF(ISBLANK($J$3008),"",IF(ISBLANK($L$3008),"",IF(Mar!$E52&gt;=$J$3008,IF(Mar!$E52&lt;=$L$3008,COUNTIF(Mar!L52:L52,"&gt;=0"),""),"")))</f>
        <v/>
      </c>
      <c r="J2426" s="300"/>
      <c r="K2426" s="300"/>
      <c r="L2426" s="300"/>
      <c r="M2426" s="302"/>
    </row>
    <row r="2427" spans="1:13" ht="9.9499999999999993" hidden="1" customHeight="1" x14ac:dyDescent="0.2">
      <c r="A2427" s="301"/>
      <c r="B2427" s="300"/>
      <c r="C2427" s="305" t="str">
        <f>IF(ISBLANK($J$3008),"",IF(ISBLANK($L$3008),"",IF(Mar!$E53&gt;=$J$3008,IF(Mar!$E53&lt;=$L$3008,IF(ISBLANK(Mar!G53),"",Mar!G53),""),"")))</f>
        <v/>
      </c>
      <c r="D2427" s="305"/>
      <c r="E2427" s="305" t="str">
        <f>IF(ISBLANK($J$3008),"",IF(ISBLANK($L$3008),"",IF(Mar!$E53&gt;=$J$3008,IF(Mar!$E53&lt;=$L$3008,IF(ISBLANK(Mar!R53),"",Mar!R53),""),"")))</f>
        <v/>
      </c>
      <c r="F2427" s="307" t="str">
        <f>IF(ISBLANK($J$3008),"",IF(ISBLANK($L$3008),"",IF(Mar!$E53&gt;=$J$3008,IF(Mar!$E53&lt;=$L$3008,IF(ISBLANK(Mar!S53),"",Mar!S53),""),"")))</f>
        <v/>
      </c>
      <c r="G2427" s="308" t="str">
        <f t="shared" si="154"/>
        <v/>
      </c>
      <c r="H2427" s="309" t="str">
        <f t="shared" si="155"/>
        <v/>
      </c>
      <c r="I2427" s="310" t="str">
        <f>IF(ISBLANK($J$3008),"",IF(ISBLANK($L$3008),"",IF(Mar!$E53&gt;=$J$3008,IF(Mar!$E53&lt;=$L$3008,COUNTIF(Mar!L53:L53,"&gt;=0"),""),"")))</f>
        <v/>
      </c>
      <c r="J2427" s="300"/>
      <c r="K2427" s="300"/>
      <c r="L2427" s="300"/>
      <c r="M2427" s="302"/>
    </row>
    <row r="2428" spans="1:13" ht="9.9499999999999993" hidden="1" customHeight="1" x14ac:dyDescent="0.2">
      <c r="A2428" s="301"/>
      <c r="B2428" s="300"/>
      <c r="C2428" s="305" t="str">
        <f>IF(ISBLANK($J$3008),"",IF(ISBLANK($L$3008),"",IF(Mar!$E54&gt;=$J$3008,IF(Mar!$E54&lt;=$L$3008,IF(ISBLANK(Mar!G54),"",Mar!G54),""),"")))</f>
        <v/>
      </c>
      <c r="D2428" s="305"/>
      <c r="E2428" s="305" t="str">
        <f>IF(ISBLANK($J$3008),"",IF(ISBLANK($L$3008),"",IF(Mar!$E54&gt;=$J$3008,IF(Mar!$E54&lt;=$L$3008,IF(ISBLANK(Mar!R54),"",Mar!R54),""),"")))</f>
        <v/>
      </c>
      <c r="F2428" s="307" t="str">
        <f>IF(ISBLANK($J$3008),"",IF(ISBLANK($L$3008),"",IF(Mar!$E54&gt;=$J$3008,IF(Mar!$E54&lt;=$L$3008,IF(ISBLANK(Mar!S54),"",Mar!S54),""),"")))</f>
        <v/>
      </c>
      <c r="G2428" s="308" t="str">
        <f t="shared" si="154"/>
        <v/>
      </c>
      <c r="H2428" s="309" t="str">
        <f t="shared" si="155"/>
        <v/>
      </c>
      <c r="I2428" s="310" t="str">
        <f>IF(ISBLANK($J$3008),"",IF(ISBLANK($L$3008),"",IF(Mar!$E54&gt;=$J$3008,IF(Mar!$E54&lt;=$L$3008,COUNTIF(Mar!L54:L54,"&gt;=0"),""),"")))</f>
        <v/>
      </c>
      <c r="J2428" s="300"/>
      <c r="K2428" s="300"/>
      <c r="L2428" s="300"/>
      <c r="M2428" s="302"/>
    </row>
    <row r="2429" spans="1:13" ht="9.9499999999999993" hidden="1" customHeight="1" x14ac:dyDescent="0.2">
      <c r="A2429" s="301"/>
      <c r="B2429" s="300"/>
      <c r="C2429" s="305" t="str">
        <f>IF(ISBLANK($J$3008),"",IF(ISBLANK($L$3008),"",IF(Mar!$E55&gt;=$J$3008,IF(Mar!$E55&lt;=$L$3008,IF(ISBLANK(Mar!G55),"",Mar!G55),""),"")))</f>
        <v/>
      </c>
      <c r="D2429" s="305"/>
      <c r="E2429" s="305" t="str">
        <f>IF(ISBLANK($J$3008),"",IF(ISBLANK($L$3008),"",IF(Mar!$E55&gt;=$J$3008,IF(Mar!$E55&lt;=$L$3008,IF(ISBLANK(Mar!R55),"",Mar!R55),""),"")))</f>
        <v/>
      </c>
      <c r="F2429" s="307" t="str">
        <f>IF(ISBLANK($J$3008),"",IF(ISBLANK($L$3008),"",IF(Mar!$E55&gt;=$J$3008,IF(Mar!$E55&lt;=$L$3008,IF(ISBLANK(Mar!S55),"",Mar!S55),""),"")))</f>
        <v/>
      </c>
      <c r="G2429" s="308" t="str">
        <f t="shared" si="154"/>
        <v/>
      </c>
      <c r="H2429" s="309" t="str">
        <f t="shared" si="155"/>
        <v/>
      </c>
      <c r="I2429" s="310" t="str">
        <f>IF(ISBLANK($J$3008),"",IF(ISBLANK($L$3008),"",IF(Mar!$E55&gt;=$J$3008,IF(Mar!$E55&lt;=$L$3008,COUNTIF(Mar!L55:L55,"&gt;=0"),""),"")))</f>
        <v/>
      </c>
      <c r="J2429" s="300"/>
      <c r="K2429" s="300"/>
      <c r="L2429" s="300"/>
      <c r="M2429" s="302"/>
    </row>
    <row r="2430" spans="1:13" ht="9.9499999999999993" hidden="1" customHeight="1" x14ac:dyDescent="0.2">
      <c r="A2430" s="301"/>
      <c r="B2430" s="300"/>
      <c r="C2430" s="305" t="str">
        <f>IF(ISBLANK($J$3008),"",IF(ISBLANK($L$3008),"",IF(Mar!$E56&gt;=$J$3008,IF(Mar!$E56&lt;=$L$3008,IF(ISBLANK(Mar!G56),"",Mar!G56),""),"")))</f>
        <v/>
      </c>
      <c r="D2430" s="305"/>
      <c r="E2430" s="305" t="str">
        <f>IF(ISBLANK($J$3008),"",IF(ISBLANK($L$3008),"",IF(Mar!$E56&gt;=$J$3008,IF(Mar!$E56&lt;=$L$3008,IF(ISBLANK(Mar!R56),"",Mar!R56),""),"")))</f>
        <v/>
      </c>
      <c r="F2430" s="307" t="str">
        <f>IF(ISBLANK($J$3008),"",IF(ISBLANK($L$3008),"",IF(Mar!$E56&gt;=$J$3008,IF(Mar!$E56&lt;=$L$3008,IF(ISBLANK(Mar!S56),"",Mar!S56),""),"")))</f>
        <v/>
      </c>
      <c r="G2430" s="308" t="str">
        <f t="shared" si="154"/>
        <v/>
      </c>
      <c r="H2430" s="309" t="str">
        <f t="shared" si="155"/>
        <v/>
      </c>
      <c r="I2430" s="310" t="str">
        <f>IF(ISBLANK($J$3008),"",IF(ISBLANK($L$3008),"",IF(Mar!$E56&gt;=$J$3008,IF(Mar!$E56&lt;=$L$3008,COUNTIF(Mar!L56:L56,"&gt;=0"),""),"")))</f>
        <v/>
      </c>
      <c r="J2430" s="300"/>
      <c r="K2430" s="300"/>
      <c r="L2430" s="300"/>
      <c r="M2430" s="302"/>
    </row>
    <row r="2431" spans="1:13" ht="9.9499999999999993" hidden="1" customHeight="1" x14ac:dyDescent="0.2">
      <c r="A2431" s="301"/>
      <c r="B2431" s="300"/>
      <c r="C2431" s="305" t="str">
        <f>IF(ISBLANK($J$3008),"",IF(ISBLANK($L$3008),"",IF(Mar!$E57&gt;=$J$3008,IF(Mar!$E57&lt;=$L$3008,IF(ISBLANK(Mar!G57),"",Mar!G57),""),"")))</f>
        <v/>
      </c>
      <c r="D2431" s="305"/>
      <c r="E2431" s="305" t="str">
        <f>IF(ISBLANK($J$3008),"",IF(ISBLANK($L$3008),"",IF(Mar!$E57&gt;=$J$3008,IF(Mar!$E57&lt;=$L$3008,IF(ISBLANK(Mar!R57),"",Mar!R57),""),"")))</f>
        <v/>
      </c>
      <c r="F2431" s="307" t="str">
        <f>IF(ISBLANK($J$3008),"",IF(ISBLANK($L$3008),"",IF(Mar!$E57&gt;=$J$3008,IF(Mar!$E57&lt;=$L$3008,IF(ISBLANK(Mar!S57),"",Mar!S57),""),"")))</f>
        <v/>
      </c>
      <c r="G2431" s="308" t="str">
        <f t="shared" si="154"/>
        <v/>
      </c>
      <c r="H2431" s="309" t="str">
        <f t="shared" si="155"/>
        <v/>
      </c>
      <c r="I2431" s="310" t="str">
        <f>IF(ISBLANK($J$3008),"",IF(ISBLANK($L$3008),"",IF(Mar!$E57&gt;=$J$3008,IF(Mar!$E57&lt;=$L$3008,COUNTIF(Mar!L57:L57,"&gt;=0"),""),"")))</f>
        <v/>
      </c>
      <c r="J2431" s="300"/>
      <c r="K2431" s="300"/>
      <c r="L2431" s="300"/>
      <c r="M2431" s="302"/>
    </row>
    <row r="2432" spans="1:13" ht="9.9499999999999993" hidden="1" customHeight="1" x14ac:dyDescent="0.2">
      <c r="A2432" s="301"/>
      <c r="B2432" s="300"/>
      <c r="C2432" s="305" t="str">
        <f>IF(ISBLANK($J$3008),"",IF(ISBLANK($L$3008),"",IF(Mar!$E58&gt;=$J$3008,IF(Mar!$E58&lt;=$L$3008,IF(ISBLANK(Mar!G58),"",Mar!G58),""),"")))</f>
        <v/>
      </c>
      <c r="D2432" s="305"/>
      <c r="E2432" s="305" t="str">
        <f>IF(ISBLANK($J$3008),"",IF(ISBLANK($L$3008),"",IF(Mar!$E58&gt;=$J$3008,IF(Mar!$E58&lt;=$L$3008,IF(ISBLANK(Mar!R58),"",Mar!R58),""),"")))</f>
        <v/>
      </c>
      <c r="F2432" s="307" t="str">
        <f>IF(ISBLANK($J$3008),"",IF(ISBLANK($L$3008),"",IF(Mar!$E58&gt;=$J$3008,IF(Mar!$E58&lt;=$L$3008,IF(ISBLANK(Mar!S58),"",Mar!S58),""),"")))</f>
        <v/>
      </c>
      <c r="G2432" s="308" t="str">
        <f t="shared" si="154"/>
        <v/>
      </c>
      <c r="H2432" s="309" t="str">
        <f t="shared" si="155"/>
        <v/>
      </c>
      <c r="I2432" s="310" t="str">
        <f>IF(ISBLANK($J$3008),"",IF(ISBLANK($L$3008),"",IF(Mar!$E58&gt;=$J$3008,IF(Mar!$E58&lt;=$L$3008,COUNTIF(Mar!L58:L58,"&gt;=0"),""),"")))</f>
        <v/>
      </c>
      <c r="J2432" s="300"/>
      <c r="K2432" s="300"/>
      <c r="L2432" s="300"/>
      <c r="M2432" s="302"/>
    </row>
    <row r="2433" spans="1:13" ht="9.9499999999999993" hidden="1" customHeight="1" x14ac:dyDescent="0.2">
      <c r="A2433" s="301"/>
      <c r="B2433" s="300"/>
      <c r="C2433" s="305" t="str">
        <f>IF(ISBLANK($J$3008),"",IF(ISBLANK($L$3008),"",IF(Mar!$E59&gt;=$J$3008,IF(Mar!$E59&lt;=$L$3008,IF(ISBLANK(Mar!G59),"",Mar!G59),""),"")))</f>
        <v/>
      </c>
      <c r="D2433" s="305"/>
      <c r="E2433" s="305" t="str">
        <f>IF(ISBLANK($J$3008),"",IF(ISBLANK($L$3008),"",IF(Mar!$E59&gt;=$J$3008,IF(Mar!$E59&lt;=$L$3008,IF(ISBLANK(Mar!R59),"",Mar!R59),""),"")))</f>
        <v/>
      </c>
      <c r="F2433" s="307" t="str">
        <f>IF(ISBLANK($J$3008),"",IF(ISBLANK($L$3008),"",IF(Mar!$E59&gt;=$J$3008,IF(Mar!$E59&lt;=$L$3008,IF(ISBLANK(Mar!S59),"",Mar!S59),""),"")))</f>
        <v/>
      </c>
      <c r="G2433" s="308" t="str">
        <f t="shared" si="154"/>
        <v/>
      </c>
      <c r="H2433" s="309" t="str">
        <f t="shared" si="155"/>
        <v/>
      </c>
      <c r="I2433" s="310" t="str">
        <f>IF(ISBLANK($J$3008),"",IF(ISBLANK($L$3008),"",IF(Mar!$E59&gt;=$J$3008,IF(Mar!$E59&lt;=$L$3008,COUNTIF(Mar!L59:L59,"&gt;=0"),""),"")))</f>
        <v/>
      </c>
      <c r="J2433" s="300"/>
      <c r="K2433" s="300"/>
      <c r="L2433" s="300"/>
      <c r="M2433" s="302"/>
    </row>
    <row r="2434" spans="1:13" ht="9.9499999999999993" hidden="1" customHeight="1" x14ac:dyDescent="0.2">
      <c r="A2434" s="301"/>
      <c r="B2434" s="300"/>
      <c r="C2434" s="305" t="str">
        <f>IF(ISBLANK($J$3008),"",IF(ISBLANK($L$3008),"",IF(Mar!$E60&gt;=$J$3008,IF(Mar!$E60&lt;=$L$3008,IF(ISBLANK(Mar!G60),"",Mar!G60),""),"")))</f>
        <v/>
      </c>
      <c r="D2434" s="305"/>
      <c r="E2434" s="305" t="str">
        <f>IF(ISBLANK($J$3008),"",IF(ISBLANK($L$3008),"",IF(Mar!$E60&gt;=$J$3008,IF(Mar!$E60&lt;=$L$3008,IF(ISBLANK(Mar!R60),"",Mar!R60),""),"")))</f>
        <v/>
      </c>
      <c r="F2434" s="307" t="str">
        <f>IF(ISBLANK($J$3008),"",IF(ISBLANK($L$3008),"",IF(Mar!$E60&gt;=$J$3008,IF(Mar!$E60&lt;=$L$3008,IF(ISBLANK(Mar!S60),"",Mar!S60),""),"")))</f>
        <v/>
      </c>
      <c r="G2434" s="308" t="str">
        <f t="shared" si="154"/>
        <v/>
      </c>
      <c r="H2434" s="309" t="str">
        <f t="shared" si="155"/>
        <v/>
      </c>
      <c r="I2434" s="310" t="str">
        <f>IF(ISBLANK($J$3008),"",IF(ISBLANK($L$3008),"",IF(Mar!$E60&gt;=$J$3008,IF(Mar!$E60&lt;=$L$3008,COUNTIF(Mar!L60:L60,"&gt;=0"),""),"")))</f>
        <v/>
      </c>
      <c r="J2434" s="300"/>
      <c r="K2434" s="300"/>
      <c r="L2434" s="300"/>
      <c r="M2434" s="302"/>
    </row>
    <row r="2435" spans="1:13" ht="9.9499999999999993" hidden="1" customHeight="1" x14ac:dyDescent="0.2">
      <c r="A2435" s="301"/>
      <c r="B2435" s="300"/>
      <c r="C2435" s="305" t="str">
        <f>IF(ISBLANK($J$3008),"",IF(ISBLANK($L$3008),"",IF(Mar!$E61&gt;=$J$3008,IF(Mar!$E61&lt;=$L$3008,IF(ISBLANK(Mar!G61),"",Mar!G61),""),"")))</f>
        <v/>
      </c>
      <c r="D2435" s="305"/>
      <c r="E2435" s="305" t="str">
        <f>IF(ISBLANK($J$3008),"",IF(ISBLANK($L$3008),"",IF(Mar!$E61&gt;=$J$3008,IF(Mar!$E61&lt;=$L$3008,IF(ISBLANK(Mar!R61),"",Mar!R61),""),"")))</f>
        <v/>
      </c>
      <c r="F2435" s="307" t="str">
        <f>IF(ISBLANK($J$3008),"",IF(ISBLANK($L$3008),"",IF(Mar!$E61&gt;=$J$3008,IF(Mar!$E61&lt;=$L$3008,IF(ISBLANK(Mar!S61),"",Mar!S61),""),"")))</f>
        <v/>
      </c>
      <c r="G2435" s="308" t="str">
        <f t="shared" si="154"/>
        <v/>
      </c>
      <c r="H2435" s="309" t="str">
        <f t="shared" si="155"/>
        <v/>
      </c>
      <c r="I2435" s="310" t="str">
        <f>IF(ISBLANK($J$3008),"",IF(ISBLANK($L$3008),"",IF(Mar!$E61&gt;=$J$3008,IF(Mar!$E61&lt;=$L$3008,COUNTIF(Mar!L61:L61,"&gt;=0"),""),"")))</f>
        <v/>
      </c>
      <c r="J2435" s="300"/>
      <c r="K2435" s="300"/>
      <c r="L2435" s="300"/>
      <c r="M2435" s="302"/>
    </row>
    <row r="2436" spans="1:13" ht="9.9499999999999993" hidden="1" customHeight="1" x14ac:dyDescent="0.2">
      <c r="A2436" s="301"/>
      <c r="B2436" s="300"/>
      <c r="C2436" s="305" t="str">
        <f>IF(ISBLANK($J$3008),"",IF(ISBLANK($L$3008),"",IF(Mar!$E62&gt;=$J$3008,IF(Mar!$E62&lt;=$L$3008,IF(ISBLANK(Mar!G62),"",Mar!G62),""),"")))</f>
        <v/>
      </c>
      <c r="D2436" s="305"/>
      <c r="E2436" s="305" t="str">
        <f>IF(ISBLANK($J$3008),"",IF(ISBLANK($L$3008),"",IF(Mar!$E62&gt;=$J$3008,IF(Mar!$E62&lt;=$L$3008,IF(ISBLANK(Mar!R62),"",Mar!R62),""),"")))</f>
        <v/>
      </c>
      <c r="F2436" s="307" t="str">
        <f>IF(ISBLANK($J$3008),"",IF(ISBLANK($L$3008),"",IF(Mar!$E62&gt;=$J$3008,IF(Mar!$E62&lt;=$L$3008,IF(ISBLANK(Mar!S62),"",Mar!S62),""),"")))</f>
        <v/>
      </c>
      <c r="G2436" s="308" t="str">
        <f t="shared" si="154"/>
        <v/>
      </c>
      <c r="H2436" s="309" t="str">
        <f t="shared" si="155"/>
        <v/>
      </c>
      <c r="I2436" s="310" t="str">
        <f>IF(ISBLANK($J$3008),"",IF(ISBLANK($L$3008),"",IF(Mar!$E62&gt;=$J$3008,IF(Mar!$E62&lt;=$L$3008,COUNTIF(Mar!L62:L62,"&gt;=0"),""),"")))</f>
        <v/>
      </c>
      <c r="J2436" s="300"/>
      <c r="K2436" s="300"/>
      <c r="L2436" s="300"/>
      <c r="M2436" s="302"/>
    </row>
    <row r="2437" spans="1:13" ht="9.9499999999999993" hidden="1" customHeight="1" x14ac:dyDescent="0.2">
      <c r="A2437" s="301"/>
      <c r="B2437" s="300"/>
      <c r="C2437" s="305" t="str">
        <f>IF(ISBLANK($J$3008),"",IF(ISBLANK($L$3008),"",IF(Mar!$E63&gt;=$J$3008,IF(Mar!$E63&lt;=$L$3008,IF(ISBLANK(Mar!G63),"",Mar!G63),""),"")))</f>
        <v/>
      </c>
      <c r="D2437" s="305"/>
      <c r="E2437" s="305" t="str">
        <f>IF(ISBLANK($J$3008),"",IF(ISBLANK($L$3008),"",IF(Mar!$E63&gt;=$J$3008,IF(Mar!$E63&lt;=$L$3008,IF(ISBLANK(Mar!R63),"",Mar!R63),""),"")))</f>
        <v/>
      </c>
      <c r="F2437" s="307" t="str">
        <f>IF(ISBLANK($J$3008),"",IF(ISBLANK($L$3008),"",IF(Mar!$E63&gt;=$J$3008,IF(Mar!$E63&lt;=$L$3008,IF(ISBLANK(Mar!S63),"",Mar!S63),""),"")))</f>
        <v/>
      </c>
      <c r="G2437" s="308" t="str">
        <f t="shared" si="154"/>
        <v/>
      </c>
      <c r="H2437" s="309" t="str">
        <f t="shared" si="155"/>
        <v/>
      </c>
      <c r="I2437" s="310" t="str">
        <f>IF(ISBLANK($J$3008),"",IF(ISBLANK($L$3008),"",IF(Mar!$E63&gt;=$J$3008,IF(Mar!$E63&lt;=$L$3008,COUNTIF(Mar!L63:L63,"&gt;=0"),""),"")))</f>
        <v/>
      </c>
      <c r="J2437" s="300"/>
      <c r="K2437" s="300"/>
      <c r="L2437" s="300"/>
      <c r="M2437" s="302"/>
    </row>
    <row r="2438" spans="1:13" ht="9.9499999999999993" hidden="1" customHeight="1" x14ac:dyDescent="0.2">
      <c r="A2438" s="301"/>
      <c r="B2438" s="300"/>
      <c r="C2438" s="305" t="str">
        <f>IF(ISBLANK($J$3008),"",IF(ISBLANK($L$3008),"",IF(Mar!$E64&gt;=$J$3008,IF(Mar!$E64&lt;=$L$3008,IF(ISBLANK(Mar!G64),"",Mar!G64),""),"")))</f>
        <v/>
      </c>
      <c r="D2438" s="305"/>
      <c r="E2438" s="305" t="str">
        <f>IF(ISBLANK($J$3008),"",IF(ISBLANK($L$3008),"",IF(Mar!$E64&gt;=$J$3008,IF(Mar!$E64&lt;=$L$3008,IF(ISBLANK(Mar!R64),"",Mar!R64),""),"")))</f>
        <v/>
      </c>
      <c r="F2438" s="307" t="str">
        <f>IF(ISBLANK($J$3008),"",IF(ISBLANK($L$3008),"",IF(Mar!$E64&gt;=$J$3008,IF(Mar!$E64&lt;=$L$3008,IF(ISBLANK(Mar!S64),"",Mar!S64),""),"")))</f>
        <v/>
      </c>
      <c r="G2438" s="308" t="str">
        <f t="shared" si="154"/>
        <v/>
      </c>
      <c r="H2438" s="309" t="str">
        <f t="shared" si="155"/>
        <v/>
      </c>
      <c r="I2438" s="310" t="str">
        <f>IF(ISBLANK($J$3008),"",IF(ISBLANK($L$3008),"",IF(Mar!$E64&gt;=$J$3008,IF(Mar!$E64&lt;=$L$3008,COUNTIF(Mar!L64:L64,"&gt;=0"),""),"")))</f>
        <v/>
      </c>
      <c r="J2438" s="300"/>
      <c r="K2438" s="300"/>
      <c r="L2438" s="300"/>
      <c r="M2438" s="302"/>
    </row>
    <row r="2439" spans="1:13" ht="9.9499999999999993" hidden="1" customHeight="1" x14ac:dyDescent="0.2">
      <c r="A2439" s="301"/>
      <c r="B2439" s="300"/>
      <c r="C2439" s="305" t="str">
        <f>IF(ISBLANK($J$3008),"",IF(ISBLANK($L$3008),"",IF(Mar!$E65&gt;=$J$3008,IF(Mar!$E65&lt;=$L$3008,IF(ISBLANK(Mar!G65),"",Mar!G65),""),"")))</f>
        <v/>
      </c>
      <c r="D2439" s="305"/>
      <c r="E2439" s="305" t="str">
        <f>IF(ISBLANK($J$3008),"",IF(ISBLANK($L$3008),"",IF(Mar!$E65&gt;=$J$3008,IF(Mar!$E65&lt;=$L$3008,IF(ISBLANK(Mar!R65),"",Mar!R65),""),"")))</f>
        <v/>
      </c>
      <c r="F2439" s="307" t="str">
        <f>IF(ISBLANK($J$3008),"",IF(ISBLANK($L$3008),"",IF(Mar!$E65&gt;=$J$3008,IF(Mar!$E65&lt;=$L$3008,IF(ISBLANK(Mar!S65),"",Mar!S65),""),"")))</f>
        <v/>
      </c>
      <c r="G2439" s="308" t="str">
        <f t="shared" si="154"/>
        <v/>
      </c>
      <c r="H2439" s="309" t="str">
        <f t="shared" si="155"/>
        <v/>
      </c>
      <c r="I2439" s="310" t="str">
        <f>IF(ISBLANK($J$3008),"",IF(ISBLANK($L$3008),"",IF(Mar!$E65&gt;=$J$3008,IF(Mar!$E65&lt;=$L$3008,COUNTIF(Mar!L65:L65,"&gt;=0"),""),"")))</f>
        <v/>
      </c>
      <c r="J2439" s="300"/>
      <c r="K2439" s="300"/>
      <c r="L2439" s="300"/>
      <c r="M2439" s="302"/>
    </row>
    <row r="2440" spans="1:13" ht="9.9499999999999993" hidden="1" customHeight="1" x14ac:dyDescent="0.2">
      <c r="A2440" s="301"/>
      <c r="B2440" s="300"/>
      <c r="C2440" s="305" t="str">
        <f>IF(ISBLANK($J$3008),"",IF(ISBLANK($L$3008),"",IF(Mar!$E66&gt;=$J$3008,IF(Mar!$E66&lt;=$L$3008,IF(ISBLANK(Mar!G66),"",Mar!G66),""),"")))</f>
        <v/>
      </c>
      <c r="D2440" s="305"/>
      <c r="E2440" s="305" t="str">
        <f>IF(ISBLANK($J$3008),"",IF(ISBLANK($L$3008),"",IF(Mar!$E66&gt;=$J$3008,IF(Mar!$E66&lt;=$L$3008,IF(ISBLANK(Mar!R66),"",Mar!R66),""),"")))</f>
        <v/>
      </c>
      <c r="F2440" s="307" t="str">
        <f>IF(ISBLANK($J$3008),"",IF(ISBLANK($L$3008),"",IF(Mar!$E66&gt;=$J$3008,IF(Mar!$E66&lt;=$L$3008,IF(ISBLANK(Mar!S66),"",Mar!S66),""),"")))</f>
        <v/>
      </c>
      <c r="G2440" s="308" t="str">
        <f t="shared" si="154"/>
        <v/>
      </c>
      <c r="H2440" s="309" t="str">
        <f t="shared" si="155"/>
        <v/>
      </c>
      <c r="I2440" s="310" t="str">
        <f>IF(ISBLANK($J$3008),"",IF(ISBLANK($L$3008),"",IF(Mar!$E66&gt;=$J$3008,IF(Mar!$E66&lt;=$L$3008,COUNTIF(Mar!L66:L66,"&gt;=0"),""),"")))</f>
        <v/>
      </c>
      <c r="J2440" s="300"/>
      <c r="K2440" s="300"/>
      <c r="L2440" s="300"/>
      <c r="M2440" s="302"/>
    </row>
    <row r="2441" spans="1:13" ht="9.9499999999999993" hidden="1" customHeight="1" x14ac:dyDescent="0.2">
      <c r="A2441" s="301"/>
      <c r="B2441" s="300"/>
      <c r="C2441" s="305" t="str">
        <f>IF(ISBLANK($J$3008),"",IF(ISBLANK($L$3008),"",IF(Mar!$E67&gt;=$J$3008,IF(Mar!$E67&lt;=$L$3008,IF(ISBLANK(Mar!G67),"",Mar!G67),""),"")))</f>
        <v/>
      </c>
      <c r="D2441" s="305"/>
      <c r="E2441" s="305" t="str">
        <f>IF(ISBLANK($J$3008),"",IF(ISBLANK($L$3008),"",IF(Mar!$E67&gt;=$J$3008,IF(Mar!$E67&lt;=$L$3008,IF(ISBLANK(Mar!R67),"",Mar!R67),""),"")))</f>
        <v/>
      </c>
      <c r="F2441" s="307" t="str">
        <f>IF(ISBLANK($J$3008),"",IF(ISBLANK($L$3008),"",IF(Mar!$E67&gt;=$J$3008,IF(Mar!$E67&lt;=$L$3008,IF(ISBLANK(Mar!S67),"",Mar!S67),""),"")))</f>
        <v/>
      </c>
      <c r="G2441" s="308" t="str">
        <f t="shared" si="154"/>
        <v/>
      </c>
      <c r="H2441" s="309" t="str">
        <f t="shared" si="155"/>
        <v/>
      </c>
      <c r="I2441" s="310" t="str">
        <f>IF(ISBLANK($J$3008),"",IF(ISBLANK($L$3008),"",IF(Mar!$E67&gt;=$J$3008,IF(Mar!$E67&lt;=$L$3008,COUNTIF(Mar!L67:L67,"&gt;=0"),""),"")))</f>
        <v/>
      </c>
      <c r="J2441" s="300"/>
      <c r="K2441" s="300"/>
      <c r="L2441" s="300"/>
      <c r="M2441" s="302"/>
    </row>
    <row r="2442" spans="1:13" ht="9.9499999999999993" hidden="1" customHeight="1" x14ac:dyDescent="0.2">
      <c r="A2442" s="301"/>
      <c r="B2442" s="300"/>
      <c r="C2442" s="305" t="str">
        <f>IF(ISBLANK($J$3008),"",IF(ISBLANK($L$3008),"",IF(Mar!$E68&gt;=$J$3008,IF(Mar!$E68&lt;=$L$3008,IF(ISBLANK(Mar!G68),"",Mar!G68),""),"")))</f>
        <v/>
      </c>
      <c r="D2442" s="305"/>
      <c r="E2442" s="305" t="str">
        <f>IF(ISBLANK($J$3008),"",IF(ISBLANK($L$3008),"",IF(Mar!$E68&gt;=$J$3008,IF(Mar!$E68&lt;=$L$3008,IF(ISBLANK(Mar!R68),"",Mar!R68),""),"")))</f>
        <v/>
      </c>
      <c r="F2442" s="307" t="str">
        <f>IF(ISBLANK($J$3008),"",IF(ISBLANK($L$3008),"",IF(Mar!$E68&gt;=$J$3008,IF(Mar!$E68&lt;=$L$3008,IF(ISBLANK(Mar!S68),"",Mar!S68),""),"")))</f>
        <v/>
      </c>
      <c r="G2442" s="308" t="str">
        <f t="shared" si="154"/>
        <v/>
      </c>
      <c r="H2442" s="309" t="str">
        <f t="shared" si="155"/>
        <v/>
      </c>
      <c r="I2442" s="310" t="str">
        <f>IF(ISBLANK($J$3008),"",IF(ISBLANK($L$3008),"",IF(Mar!$E68&gt;=$J$3008,IF(Mar!$E68&lt;=$L$3008,COUNTIF(Mar!L68:L68,"&gt;=0"),""),"")))</f>
        <v/>
      </c>
      <c r="J2442" s="300"/>
      <c r="K2442" s="300"/>
      <c r="L2442" s="300"/>
      <c r="M2442" s="302"/>
    </row>
    <row r="2443" spans="1:13" ht="9.9499999999999993" hidden="1" customHeight="1" x14ac:dyDescent="0.2">
      <c r="A2443" s="301"/>
      <c r="B2443" s="300"/>
      <c r="C2443" s="305" t="str">
        <f>IF(ISBLANK($J$3008),"",IF(ISBLANK($L$3008),"",IF(Mar!$E69&gt;=$J$3008,IF(Mar!$E69&lt;=$L$3008,IF(ISBLANK(Mar!G69),"",Mar!G69),""),"")))</f>
        <v/>
      </c>
      <c r="D2443" s="305"/>
      <c r="E2443" s="305" t="str">
        <f>IF(ISBLANK($J$3008),"",IF(ISBLANK($L$3008),"",IF(Mar!$E69&gt;=$J$3008,IF(Mar!$E69&lt;=$L$3008,IF(ISBLANK(Mar!R69),"",Mar!R69),""),"")))</f>
        <v/>
      </c>
      <c r="F2443" s="307" t="str">
        <f>IF(ISBLANK($J$3008),"",IF(ISBLANK($L$3008),"",IF(Mar!$E69&gt;=$J$3008,IF(Mar!$E69&lt;=$L$3008,IF(ISBLANK(Mar!S69),"",Mar!S69),""),"")))</f>
        <v/>
      </c>
      <c r="G2443" s="308" t="str">
        <f t="shared" si="154"/>
        <v/>
      </c>
      <c r="H2443" s="309" t="str">
        <f t="shared" si="155"/>
        <v/>
      </c>
      <c r="I2443" s="310" t="str">
        <f>IF(ISBLANK($J$3008),"",IF(ISBLANK($L$3008),"",IF(Mar!$E69&gt;=$J$3008,IF(Mar!$E69&lt;=$L$3008,COUNTIF(Mar!L69:L69,"&gt;=0"),""),"")))</f>
        <v/>
      </c>
      <c r="J2443" s="300"/>
      <c r="K2443" s="300"/>
      <c r="L2443" s="300"/>
      <c r="M2443" s="302"/>
    </row>
    <row r="2444" spans="1:13" ht="9.9499999999999993" hidden="1" customHeight="1" x14ac:dyDescent="0.2">
      <c r="A2444" s="301"/>
      <c r="B2444" s="300"/>
      <c r="C2444" s="305" t="str">
        <f>IF(ISBLANK($J$3008),"",IF(ISBLANK($L$3008),"",IF(Mar!$E70&gt;=$J$3008,IF(Mar!$E70&lt;=$L$3008,IF(ISBLANK(Mar!G70),"",Mar!G70),""),"")))</f>
        <v/>
      </c>
      <c r="D2444" s="305"/>
      <c r="E2444" s="305" t="str">
        <f>IF(ISBLANK($J$3008),"",IF(ISBLANK($L$3008),"",IF(Mar!$E70&gt;=$J$3008,IF(Mar!$E70&lt;=$L$3008,IF(ISBLANK(Mar!R70),"",Mar!R70),""),"")))</f>
        <v/>
      </c>
      <c r="F2444" s="307" t="str">
        <f>IF(ISBLANK($J$3008),"",IF(ISBLANK($L$3008),"",IF(Mar!$E70&gt;=$J$3008,IF(Mar!$E70&lt;=$L$3008,IF(ISBLANK(Mar!S70),"",Mar!S70),""),"")))</f>
        <v/>
      </c>
      <c r="G2444" s="308" t="str">
        <f t="shared" si="154"/>
        <v/>
      </c>
      <c r="H2444" s="309" t="str">
        <f t="shared" si="155"/>
        <v/>
      </c>
      <c r="I2444" s="310" t="str">
        <f>IF(ISBLANK($J$3008),"",IF(ISBLANK($L$3008),"",IF(Mar!$E70&gt;=$J$3008,IF(Mar!$E70&lt;=$L$3008,COUNTIF(Mar!L70:L70,"&gt;=0"),""),"")))</f>
        <v/>
      </c>
      <c r="J2444" s="300"/>
      <c r="K2444" s="300"/>
      <c r="L2444" s="300"/>
      <c r="M2444" s="302"/>
    </row>
    <row r="2445" spans="1:13" ht="9.9499999999999993" hidden="1" customHeight="1" x14ac:dyDescent="0.2">
      <c r="A2445" s="301"/>
      <c r="B2445" s="300"/>
      <c r="C2445" s="305" t="str">
        <f>IF(ISBLANK($J$3008),"",IF(ISBLANK($L$3008),"",IF(Mar!$E71&gt;=$J$3008,IF(Mar!$E71&lt;=$L$3008,IF(ISBLANK(Mar!G71),"",Mar!G71),""),"")))</f>
        <v/>
      </c>
      <c r="D2445" s="305"/>
      <c r="E2445" s="305" t="str">
        <f>IF(ISBLANK($J$3008),"",IF(ISBLANK($L$3008),"",IF(Mar!$E71&gt;=$J$3008,IF(Mar!$E71&lt;=$L$3008,IF(ISBLANK(Mar!R71),"",Mar!R71),""),"")))</f>
        <v/>
      </c>
      <c r="F2445" s="307" t="str">
        <f>IF(ISBLANK($J$3008),"",IF(ISBLANK($L$3008),"",IF(Mar!$E71&gt;=$J$3008,IF(Mar!$E71&lt;=$L$3008,IF(ISBLANK(Mar!S71),"",Mar!S71),""),"")))</f>
        <v/>
      </c>
      <c r="G2445" s="308" t="str">
        <f t="shared" si="154"/>
        <v/>
      </c>
      <c r="H2445" s="309" t="str">
        <f t="shared" si="155"/>
        <v/>
      </c>
      <c r="I2445" s="310" t="str">
        <f>IF(ISBLANK($J$3008),"",IF(ISBLANK($L$3008),"",IF(Mar!$E71&gt;=$J$3008,IF(Mar!$E71&lt;=$L$3008,COUNTIF(Mar!L71:L71,"&gt;=0"),""),"")))</f>
        <v/>
      </c>
      <c r="J2445" s="300"/>
      <c r="K2445" s="300"/>
      <c r="L2445" s="300"/>
      <c r="M2445" s="302"/>
    </row>
    <row r="2446" spans="1:13" ht="9.9499999999999993" hidden="1" customHeight="1" x14ac:dyDescent="0.2">
      <c r="A2446" s="301"/>
      <c r="B2446" s="300"/>
      <c r="C2446" s="305" t="str">
        <f>IF(ISBLANK($J$3008),"",IF(ISBLANK($L$3008),"",IF(Mar!$E72&gt;=$J$3008,IF(Mar!$E72&lt;=$L$3008,IF(ISBLANK(Mar!G72),"",Mar!G72),""),"")))</f>
        <v/>
      </c>
      <c r="D2446" s="305"/>
      <c r="E2446" s="305" t="str">
        <f>IF(ISBLANK($J$3008),"",IF(ISBLANK($L$3008),"",IF(Mar!$E72&gt;=$J$3008,IF(Mar!$E72&lt;=$L$3008,IF(ISBLANK(Mar!R72),"",Mar!R72),""),"")))</f>
        <v/>
      </c>
      <c r="F2446" s="307" t="str">
        <f>IF(ISBLANK($J$3008),"",IF(ISBLANK($L$3008),"",IF(Mar!$E72&gt;=$J$3008,IF(Mar!$E72&lt;=$L$3008,IF(ISBLANK(Mar!S72),"",Mar!S72),""),"")))</f>
        <v/>
      </c>
      <c r="G2446" s="308" t="str">
        <f t="shared" si="154"/>
        <v/>
      </c>
      <c r="H2446" s="309" t="str">
        <f t="shared" si="155"/>
        <v/>
      </c>
      <c r="I2446" s="310" t="str">
        <f>IF(ISBLANK($J$3008),"",IF(ISBLANK($L$3008),"",IF(Mar!$E72&gt;=$J$3008,IF(Mar!$E72&lt;=$L$3008,COUNTIF(Mar!L72:L72,"&gt;=0"),""),"")))</f>
        <v/>
      </c>
      <c r="J2446" s="300"/>
      <c r="K2446" s="300"/>
      <c r="L2446" s="300"/>
      <c r="M2446" s="302"/>
    </row>
    <row r="2447" spans="1:13" ht="9.9499999999999993" hidden="1" customHeight="1" x14ac:dyDescent="0.2">
      <c r="A2447" s="301"/>
      <c r="B2447" s="300"/>
      <c r="C2447" s="305" t="str">
        <f>IF(ISBLANK($J$3008),"",IF(ISBLANK($L$3008),"",IF(Mar!$E73&gt;=$J$3008,IF(Mar!$E73&lt;=$L$3008,IF(ISBLANK(Mar!G73),"",Mar!G73),""),"")))</f>
        <v/>
      </c>
      <c r="D2447" s="305"/>
      <c r="E2447" s="305" t="str">
        <f>IF(ISBLANK($J$3008),"",IF(ISBLANK($L$3008),"",IF(Mar!$E73&gt;=$J$3008,IF(Mar!$E73&lt;=$L$3008,IF(ISBLANK(Mar!R73),"",Mar!R73),""),"")))</f>
        <v/>
      </c>
      <c r="F2447" s="307" t="str">
        <f>IF(ISBLANK($J$3008),"",IF(ISBLANK($L$3008),"",IF(Mar!$E73&gt;=$J$3008,IF(Mar!$E73&lt;=$L$3008,IF(ISBLANK(Mar!S73),"",Mar!S73),""),"")))</f>
        <v/>
      </c>
      <c r="G2447" s="308" t="str">
        <f t="shared" si="154"/>
        <v/>
      </c>
      <c r="H2447" s="309" t="str">
        <f t="shared" si="155"/>
        <v/>
      </c>
      <c r="I2447" s="310" t="str">
        <f>IF(ISBLANK($J$3008),"",IF(ISBLANK($L$3008),"",IF(Mar!$E73&gt;=$J$3008,IF(Mar!$E73&lt;=$L$3008,COUNTIF(Mar!L73:L73,"&gt;=0"),""),"")))</f>
        <v/>
      </c>
      <c r="J2447" s="300"/>
      <c r="K2447" s="300"/>
      <c r="L2447" s="300"/>
      <c r="M2447" s="302"/>
    </row>
    <row r="2448" spans="1:13" ht="9.9499999999999993" hidden="1" customHeight="1" x14ac:dyDescent="0.2">
      <c r="A2448" s="301"/>
      <c r="B2448" s="300" t="s">
        <v>126</v>
      </c>
      <c r="C2448" s="305" t="str">
        <f>IF(ISBLANK($J$3008),"",IF(ISBLANK($L$3008),"",IF(Apr!$E9&gt;=$J$3008,IF(Apr!$E9&lt;=$L$3008,IF(ISBLANK(Apr!G9),"",Apr!G9),""),"")))</f>
        <v/>
      </c>
      <c r="D2448" s="305" t="str">
        <f>IF(ISBLANK($J$3008),"",IF(ISBLANK($L$3008),"",IF(Apr!$E9&gt;=$J$3008,IF(Apr!$E9&lt;=$L$3008,IF(ISBLANK(Apr!I9),"",Apr!I9),""),"")))</f>
        <v/>
      </c>
      <c r="E2448" s="305" t="str">
        <f>IF(ISBLANK($J$3008),"",IF(ISBLANK($L$3008),"",IF(Apr!$E9&gt;=$J$3008,IF(Apr!$E9&lt;=$L$3008,IF(ISBLANK(Apr!R9),"",Apr!R9),""),"")))</f>
        <v/>
      </c>
      <c r="F2448" s="307" t="str">
        <f>IF(ISBLANK($J$3008),"",IF(ISBLANK($L$3008),"",IF(Apr!$E9&gt;=$J$3008,IF(Apr!$E9&lt;=$L$3008,IF(ISBLANK(Apr!S9),"",Apr!S9),""),"")))</f>
        <v/>
      </c>
      <c r="G2448" s="308" t="str">
        <f>IF(ISNUMBER(F2448),IF(F2448=0,"",IF(E2448=0,"",F2448/E2448)),"")</f>
        <v/>
      </c>
      <c r="H2448" s="309" t="str">
        <f>IF(ISNUMBER(G2448),IF(G2448=0,"",IF(F2448=0,"",E2448/F2448/24)),"")</f>
        <v/>
      </c>
      <c r="I2448" s="310">
        <f>IF(ISBLANK($J$3008),"",IF(ISBLANK($L$3008),"",IF(Apr!$E9&gt;=$J$3008,IF(Apr!$E9&lt;=$L$3008,COUNTIF(Apr!L9:L9,"&gt;=0"),""),"")))</f>
        <v>0</v>
      </c>
      <c r="J2448" s="300"/>
      <c r="K2448" s="300"/>
      <c r="L2448" s="300"/>
      <c r="M2448" s="302"/>
    </row>
    <row r="2449" spans="1:13" ht="9.9499999999999993" hidden="1" customHeight="1" x14ac:dyDescent="0.2">
      <c r="A2449" s="301"/>
      <c r="B2449" s="300"/>
      <c r="C2449" s="305" t="str">
        <f>IF(ISBLANK($J$3008),"",IF(ISBLANK($L$3008),"",IF(Apr!$E10&gt;=$J$3008,IF(Apr!$E10&lt;=$L$3008,IF(ISBLANK(Apr!G10),"",Apr!G10),""),"")))</f>
        <v/>
      </c>
      <c r="D2449" s="305" t="str">
        <f>IF(ISBLANK($J$3008),"",IF(ISBLANK($L$3008),"",IF(Apr!$E10&gt;=$J$3008,IF(Apr!$E10&lt;=$L$3008,IF(ISBLANK(Apr!I10),"",Apr!I10),""),"")))</f>
        <v/>
      </c>
      <c r="E2449" s="305" t="str">
        <f>IF(ISBLANK($J$3008),"",IF(ISBLANK($L$3008),"",IF(Apr!$E10&gt;=$J$3008,IF(Apr!$E10&lt;=$L$3008,IF(ISBLANK(Apr!R10),"",Apr!R10),""),"")))</f>
        <v/>
      </c>
      <c r="F2449" s="307" t="str">
        <f>IF(ISBLANK($J$3008),"",IF(ISBLANK($L$3008),"",IF(Apr!$E10&gt;=$J$3008,IF(Apr!$E10&lt;=$L$3008,IF(ISBLANK(Apr!S10),"",Apr!S10),""),"")))</f>
        <v/>
      </c>
      <c r="G2449" s="308" t="str">
        <f t="shared" ref="G2449:G2478" si="156">IF(ISNUMBER(F2449),IF(F2449=0,"",IF(E2449=0,"",F2449/E2449)),"")</f>
        <v/>
      </c>
      <c r="H2449" s="309" t="str">
        <f t="shared" ref="H2449:H2478" si="157">IF(ISNUMBER(G2449),IF(G2449=0,"",IF(F2449=0,"",E2449/F2449/24)),"")</f>
        <v/>
      </c>
      <c r="I2449" s="310">
        <f>IF(ISBLANK($J$3008),"",IF(ISBLANK($L$3008),"",IF(Apr!$E10&gt;=$J$3008,IF(Apr!$E10&lt;=$L$3008,COUNTIF(Apr!L10:L10,"&gt;=0"),""),"")))</f>
        <v>0</v>
      </c>
      <c r="J2449" s="300"/>
      <c r="K2449" s="300"/>
      <c r="L2449" s="300"/>
      <c r="M2449" s="302"/>
    </row>
    <row r="2450" spans="1:13" ht="9.9499999999999993" hidden="1" customHeight="1" x14ac:dyDescent="0.2">
      <c r="A2450" s="301"/>
      <c r="B2450" s="300"/>
      <c r="C2450" s="305" t="str">
        <f>IF(ISBLANK($J$3008),"",IF(ISBLANK($L$3008),"",IF(Apr!$E11&gt;=$J$3008,IF(Apr!$E11&lt;=$L$3008,IF(ISBLANK(Apr!G11),"",Apr!G11),""),"")))</f>
        <v/>
      </c>
      <c r="D2450" s="305" t="str">
        <f>IF(ISBLANK($J$3008),"",IF(ISBLANK($L$3008),"",IF(Apr!$E11&gt;=$J$3008,IF(Apr!$E11&lt;=$L$3008,IF(ISBLANK(Apr!I11),"",Apr!I11),""),"")))</f>
        <v/>
      </c>
      <c r="E2450" s="305" t="str">
        <f>IF(ISBLANK($J$3008),"",IF(ISBLANK($L$3008),"",IF(Apr!$E11&gt;=$J$3008,IF(Apr!$E11&lt;=$L$3008,IF(ISBLANK(Apr!R11),"",Apr!R11),""),"")))</f>
        <v/>
      </c>
      <c r="F2450" s="307" t="str">
        <f>IF(ISBLANK($J$3008),"",IF(ISBLANK($L$3008),"",IF(Apr!$E11&gt;=$J$3008,IF(Apr!$E11&lt;=$L$3008,IF(ISBLANK(Apr!S11),"",Apr!S11),""),"")))</f>
        <v/>
      </c>
      <c r="G2450" s="308" t="str">
        <f t="shared" si="156"/>
        <v/>
      </c>
      <c r="H2450" s="309" t="str">
        <f t="shared" si="157"/>
        <v/>
      </c>
      <c r="I2450" s="310">
        <f>IF(ISBLANK($J$3008),"",IF(ISBLANK($L$3008),"",IF(Apr!$E11&gt;=$J$3008,IF(Apr!$E11&lt;=$L$3008,COUNTIF(Apr!L11:L11,"&gt;=0"),""),"")))</f>
        <v>0</v>
      </c>
      <c r="J2450" s="300"/>
      <c r="K2450" s="300"/>
      <c r="L2450" s="300"/>
      <c r="M2450" s="302"/>
    </row>
    <row r="2451" spans="1:13" ht="9.9499999999999993" hidden="1" customHeight="1" x14ac:dyDescent="0.2">
      <c r="A2451" s="301"/>
      <c r="B2451" s="300"/>
      <c r="C2451" s="305" t="str">
        <f>IF(ISBLANK($J$3008),"",IF(ISBLANK($L$3008),"",IF(Apr!$E12&gt;=$J$3008,IF(Apr!$E12&lt;=$L$3008,IF(ISBLANK(Apr!G12),"",Apr!G12),""),"")))</f>
        <v/>
      </c>
      <c r="D2451" s="305" t="str">
        <f>IF(ISBLANK($J$3008),"",IF(ISBLANK($L$3008),"",IF(Apr!$E12&gt;=$J$3008,IF(Apr!$E12&lt;=$L$3008,IF(ISBLANK(Apr!I12),"",Apr!I12),""),"")))</f>
        <v/>
      </c>
      <c r="E2451" s="305" t="str">
        <f>IF(ISBLANK($J$3008),"",IF(ISBLANK($L$3008),"",IF(Apr!$E12&gt;=$J$3008,IF(Apr!$E12&lt;=$L$3008,IF(ISBLANK(Apr!R12),"",Apr!R12),""),"")))</f>
        <v/>
      </c>
      <c r="F2451" s="307" t="str">
        <f>IF(ISBLANK($J$3008),"",IF(ISBLANK($L$3008),"",IF(Apr!$E12&gt;=$J$3008,IF(Apr!$E12&lt;=$L$3008,IF(ISBLANK(Apr!S12),"",Apr!S12),""),"")))</f>
        <v/>
      </c>
      <c r="G2451" s="308" t="str">
        <f t="shared" si="156"/>
        <v/>
      </c>
      <c r="H2451" s="309" t="str">
        <f t="shared" si="157"/>
        <v/>
      </c>
      <c r="I2451" s="310">
        <f>IF(ISBLANK($J$3008),"",IF(ISBLANK($L$3008),"",IF(Apr!$E12&gt;=$J$3008,IF(Apr!$E12&lt;=$L$3008,COUNTIF(Apr!L12:L12,"&gt;=0"),""),"")))</f>
        <v>0</v>
      </c>
      <c r="J2451" s="300"/>
      <c r="K2451" s="300"/>
      <c r="L2451" s="300"/>
      <c r="M2451" s="302"/>
    </row>
    <row r="2452" spans="1:13" ht="9.9499999999999993" hidden="1" customHeight="1" x14ac:dyDescent="0.2">
      <c r="A2452" s="301"/>
      <c r="B2452" s="300"/>
      <c r="C2452" s="305" t="str">
        <f>IF(ISBLANK($J$3008),"",IF(ISBLANK($L$3008),"",IF(Apr!$E13&gt;=$J$3008,IF(Apr!$E13&lt;=$L$3008,IF(ISBLANK(Apr!G13),"",Apr!G13),""),"")))</f>
        <v/>
      </c>
      <c r="D2452" s="305" t="str">
        <f>IF(ISBLANK($J$3008),"",IF(ISBLANK($L$3008),"",IF(Apr!$E13&gt;=$J$3008,IF(Apr!$E13&lt;=$L$3008,IF(ISBLANK(Apr!I13),"",Apr!I13),""),"")))</f>
        <v/>
      </c>
      <c r="E2452" s="305" t="str">
        <f>IF(ISBLANK($J$3008),"",IF(ISBLANK($L$3008),"",IF(Apr!$E13&gt;=$J$3008,IF(Apr!$E13&lt;=$L$3008,IF(ISBLANK(Apr!R13),"",Apr!R13),""),"")))</f>
        <v/>
      </c>
      <c r="F2452" s="307" t="str">
        <f>IF(ISBLANK($J$3008),"",IF(ISBLANK($L$3008),"",IF(Apr!$E13&gt;=$J$3008,IF(Apr!$E13&lt;=$L$3008,IF(ISBLANK(Apr!S13),"",Apr!S13),""),"")))</f>
        <v/>
      </c>
      <c r="G2452" s="308" t="str">
        <f t="shared" si="156"/>
        <v/>
      </c>
      <c r="H2452" s="309" t="str">
        <f t="shared" si="157"/>
        <v/>
      </c>
      <c r="I2452" s="310">
        <f>IF(ISBLANK($J$3008),"",IF(ISBLANK($L$3008),"",IF(Apr!$E13&gt;=$J$3008,IF(Apr!$E13&lt;=$L$3008,COUNTIF(Apr!L13:L13,"&gt;=0"),""),"")))</f>
        <v>0</v>
      </c>
      <c r="J2452" s="300"/>
      <c r="K2452" s="300"/>
      <c r="L2452" s="300"/>
      <c r="M2452" s="302"/>
    </row>
    <row r="2453" spans="1:13" ht="9.9499999999999993" hidden="1" customHeight="1" x14ac:dyDescent="0.2">
      <c r="A2453" s="301"/>
      <c r="B2453" s="300"/>
      <c r="C2453" s="305" t="str">
        <f>IF(ISBLANK($J$3008),"",IF(ISBLANK($L$3008),"",IF(Apr!$E14&gt;=$J$3008,IF(Apr!$E14&lt;=$L$3008,IF(ISBLANK(Apr!G14),"",Apr!G14),""),"")))</f>
        <v/>
      </c>
      <c r="D2453" s="305" t="str">
        <f>IF(ISBLANK($J$3008),"",IF(ISBLANK($L$3008),"",IF(Apr!$E14&gt;=$J$3008,IF(Apr!$E14&lt;=$L$3008,IF(ISBLANK(Apr!I14),"",Apr!I14),""),"")))</f>
        <v/>
      </c>
      <c r="E2453" s="305" t="str">
        <f>IF(ISBLANK($J$3008),"",IF(ISBLANK($L$3008),"",IF(Apr!$E14&gt;=$J$3008,IF(Apr!$E14&lt;=$L$3008,IF(ISBLANK(Apr!R14),"",Apr!R14),""),"")))</f>
        <v/>
      </c>
      <c r="F2453" s="307" t="str">
        <f>IF(ISBLANK($J$3008),"",IF(ISBLANK($L$3008),"",IF(Apr!$E14&gt;=$J$3008,IF(Apr!$E14&lt;=$L$3008,IF(ISBLANK(Apr!S14),"",Apr!S14),""),"")))</f>
        <v/>
      </c>
      <c r="G2453" s="308" t="str">
        <f t="shared" si="156"/>
        <v/>
      </c>
      <c r="H2453" s="309" t="str">
        <f t="shared" si="157"/>
        <v/>
      </c>
      <c r="I2453" s="310">
        <f>IF(ISBLANK($J$3008),"",IF(ISBLANK($L$3008),"",IF(Apr!$E14&gt;=$J$3008,IF(Apr!$E14&lt;=$L$3008,COUNTIF(Apr!L14:L14,"&gt;=0"),""),"")))</f>
        <v>0</v>
      </c>
      <c r="J2453" s="300"/>
      <c r="K2453" s="300"/>
      <c r="L2453" s="300"/>
      <c r="M2453" s="302"/>
    </row>
    <row r="2454" spans="1:13" ht="9.9499999999999993" hidden="1" customHeight="1" x14ac:dyDescent="0.2">
      <c r="A2454" s="301"/>
      <c r="B2454" s="300"/>
      <c r="C2454" s="305" t="str">
        <f>IF(ISBLANK($J$3008),"",IF(ISBLANK($L$3008),"",IF(Apr!$E15&gt;=$J$3008,IF(Apr!$E15&lt;=$L$3008,IF(ISBLANK(Apr!G15),"",Apr!G15),""),"")))</f>
        <v/>
      </c>
      <c r="D2454" s="305" t="str">
        <f>IF(ISBLANK($J$3008),"",IF(ISBLANK($L$3008),"",IF(Apr!$E15&gt;=$J$3008,IF(Apr!$E15&lt;=$L$3008,IF(ISBLANK(Apr!I15),"",Apr!I15),""),"")))</f>
        <v/>
      </c>
      <c r="E2454" s="305" t="str">
        <f>IF(ISBLANK($J$3008),"",IF(ISBLANK($L$3008),"",IF(Apr!$E15&gt;=$J$3008,IF(Apr!$E15&lt;=$L$3008,IF(ISBLANK(Apr!R15),"",Apr!R15),""),"")))</f>
        <v/>
      </c>
      <c r="F2454" s="307" t="str">
        <f>IF(ISBLANK($J$3008),"",IF(ISBLANK($L$3008),"",IF(Apr!$E15&gt;=$J$3008,IF(Apr!$E15&lt;=$L$3008,IF(ISBLANK(Apr!S15),"",Apr!S15),""),"")))</f>
        <v/>
      </c>
      <c r="G2454" s="308" t="str">
        <f t="shared" si="156"/>
        <v/>
      </c>
      <c r="H2454" s="309" t="str">
        <f t="shared" si="157"/>
        <v/>
      </c>
      <c r="I2454" s="310">
        <f>IF(ISBLANK($J$3008),"",IF(ISBLANK($L$3008),"",IF(Apr!$E15&gt;=$J$3008,IF(Apr!$E15&lt;=$L$3008,COUNTIF(Apr!L15:L15,"&gt;=0"),""),"")))</f>
        <v>0</v>
      </c>
      <c r="J2454" s="300"/>
      <c r="K2454" s="300"/>
      <c r="L2454" s="300"/>
      <c r="M2454" s="302"/>
    </row>
    <row r="2455" spans="1:13" ht="9.9499999999999993" hidden="1" customHeight="1" x14ac:dyDescent="0.2">
      <c r="A2455" s="301"/>
      <c r="B2455" s="300"/>
      <c r="C2455" s="305" t="str">
        <f>IF(ISBLANK($J$3008),"",IF(ISBLANK($L$3008),"",IF(Apr!$E16&gt;=$J$3008,IF(Apr!$E16&lt;=$L$3008,IF(ISBLANK(Apr!G16),"",Apr!G16),""),"")))</f>
        <v/>
      </c>
      <c r="D2455" s="305" t="str">
        <f>IF(ISBLANK($J$3008),"",IF(ISBLANK($L$3008),"",IF(Apr!$E16&gt;=$J$3008,IF(Apr!$E16&lt;=$L$3008,IF(ISBLANK(Apr!I16),"",Apr!I16),""),"")))</f>
        <v/>
      </c>
      <c r="E2455" s="305" t="str">
        <f>IF(ISBLANK($J$3008),"",IF(ISBLANK($L$3008),"",IF(Apr!$E16&gt;=$J$3008,IF(Apr!$E16&lt;=$L$3008,IF(ISBLANK(Apr!R16),"",Apr!R16),""),"")))</f>
        <v/>
      </c>
      <c r="F2455" s="307" t="str">
        <f>IF(ISBLANK($J$3008),"",IF(ISBLANK($L$3008),"",IF(Apr!$E16&gt;=$J$3008,IF(Apr!$E16&lt;=$L$3008,IF(ISBLANK(Apr!S16),"",Apr!S16),""),"")))</f>
        <v/>
      </c>
      <c r="G2455" s="308" t="str">
        <f t="shared" si="156"/>
        <v/>
      </c>
      <c r="H2455" s="309" t="str">
        <f t="shared" si="157"/>
        <v/>
      </c>
      <c r="I2455" s="310">
        <f>IF(ISBLANK($J$3008),"",IF(ISBLANK($L$3008),"",IF(Apr!$E16&gt;=$J$3008,IF(Apr!$E16&lt;=$L$3008,COUNTIF(Apr!L16:L16,"&gt;=0"),""),"")))</f>
        <v>0</v>
      </c>
      <c r="J2455" s="300"/>
      <c r="K2455" s="300"/>
      <c r="L2455" s="300"/>
      <c r="M2455" s="302"/>
    </row>
    <row r="2456" spans="1:13" ht="9.9499999999999993" hidden="1" customHeight="1" x14ac:dyDescent="0.2">
      <c r="A2456" s="301"/>
      <c r="B2456" s="300"/>
      <c r="C2456" s="305" t="str">
        <f>IF(ISBLANK($J$3008),"",IF(ISBLANK($L$3008),"",IF(Apr!$E17&gt;=$J$3008,IF(Apr!$E17&lt;=$L$3008,IF(ISBLANK(Apr!G17),"",Apr!G17),""),"")))</f>
        <v/>
      </c>
      <c r="D2456" s="305" t="str">
        <f>IF(ISBLANK($J$3008),"",IF(ISBLANK($L$3008),"",IF(Apr!$E17&gt;=$J$3008,IF(Apr!$E17&lt;=$L$3008,IF(ISBLANK(Apr!I17),"",Apr!I17),""),"")))</f>
        <v/>
      </c>
      <c r="E2456" s="305" t="str">
        <f>IF(ISBLANK($J$3008),"",IF(ISBLANK($L$3008),"",IF(Apr!$E17&gt;=$J$3008,IF(Apr!$E17&lt;=$L$3008,IF(ISBLANK(Apr!R17),"",Apr!R17),""),"")))</f>
        <v/>
      </c>
      <c r="F2456" s="307" t="str">
        <f>IF(ISBLANK($J$3008),"",IF(ISBLANK($L$3008),"",IF(Apr!$E17&gt;=$J$3008,IF(Apr!$E17&lt;=$L$3008,IF(ISBLANK(Apr!S17),"",Apr!S17),""),"")))</f>
        <v/>
      </c>
      <c r="G2456" s="308" t="str">
        <f t="shared" si="156"/>
        <v/>
      </c>
      <c r="H2456" s="309" t="str">
        <f t="shared" si="157"/>
        <v/>
      </c>
      <c r="I2456" s="310">
        <f>IF(ISBLANK($J$3008),"",IF(ISBLANK($L$3008),"",IF(Apr!$E17&gt;=$J$3008,IF(Apr!$E17&lt;=$L$3008,COUNTIF(Apr!L17:L17,"&gt;=0"),""),"")))</f>
        <v>0</v>
      </c>
      <c r="J2456" s="300"/>
      <c r="K2456" s="300"/>
      <c r="L2456" s="300"/>
      <c r="M2456" s="302"/>
    </row>
    <row r="2457" spans="1:13" ht="9.9499999999999993" hidden="1" customHeight="1" x14ac:dyDescent="0.2">
      <c r="A2457" s="301"/>
      <c r="B2457" s="300"/>
      <c r="C2457" s="305" t="str">
        <f>IF(ISBLANK($J$3008),"",IF(ISBLANK($L$3008),"",IF(Apr!$E18&gt;=$J$3008,IF(Apr!$E18&lt;=$L$3008,IF(ISBLANK(Apr!G18),"",Apr!G18),""),"")))</f>
        <v/>
      </c>
      <c r="D2457" s="305" t="str">
        <f>IF(ISBLANK($J$3008),"",IF(ISBLANK($L$3008),"",IF(Apr!$E18&gt;=$J$3008,IF(Apr!$E18&lt;=$L$3008,IF(ISBLANK(Apr!I18),"",Apr!I18),""),"")))</f>
        <v/>
      </c>
      <c r="E2457" s="305" t="str">
        <f>IF(ISBLANK($J$3008),"",IF(ISBLANK($L$3008),"",IF(Apr!$E18&gt;=$J$3008,IF(Apr!$E18&lt;=$L$3008,IF(ISBLANK(Apr!R18),"",Apr!R18),""),"")))</f>
        <v/>
      </c>
      <c r="F2457" s="307" t="str">
        <f>IF(ISBLANK($J$3008),"",IF(ISBLANK($L$3008),"",IF(Apr!$E18&gt;=$J$3008,IF(Apr!$E18&lt;=$L$3008,IF(ISBLANK(Apr!S18),"",Apr!S18),""),"")))</f>
        <v/>
      </c>
      <c r="G2457" s="308" t="str">
        <f t="shared" si="156"/>
        <v/>
      </c>
      <c r="H2457" s="309" t="str">
        <f t="shared" si="157"/>
        <v/>
      </c>
      <c r="I2457" s="310">
        <f>IF(ISBLANK($J$3008),"",IF(ISBLANK($L$3008),"",IF(Apr!$E18&gt;=$J$3008,IF(Apr!$E18&lt;=$L$3008,COUNTIF(Apr!L18:L18,"&gt;=0"),""),"")))</f>
        <v>0</v>
      </c>
      <c r="J2457" s="300"/>
      <c r="K2457" s="300"/>
      <c r="L2457" s="300"/>
      <c r="M2457" s="302"/>
    </row>
    <row r="2458" spans="1:13" ht="9.9499999999999993" hidden="1" customHeight="1" x14ac:dyDescent="0.2">
      <c r="A2458" s="301"/>
      <c r="B2458" s="300"/>
      <c r="C2458" s="305" t="str">
        <f>IF(ISBLANK($J$3008),"",IF(ISBLANK($L$3008),"",IF(Apr!$E19&gt;=$J$3008,IF(Apr!$E19&lt;=$L$3008,IF(ISBLANK(Apr!G19),"",Apr!G19),""),"")))</f>
        <v/>
      </c>
      <c r="D2458" s="305" t="str">
        <f>IF(ISBLANK($J$3008),"",IF(ISBLANK($L$3008),"",IF(Apr!$E19&gt;=$J$3008,IF(Apr!$E19&lt;=$L$3008,IF(ISBLANK(Apr!I19),"",Apr!I19),""),"")))</f>
        <v/>
      </c>
      <c r="E2458" s="305" t="str">
        <f>IF(ISBLANK($J$3008),"",IF(ISBLANK($L$3008),"",IF(Apr!$E19&gt;=$J$3008,IF(Apr!$E19&lt;=$L$3008,IF(ISBLANK(Apr!R19),"",Apr!R19),""),"")))</f>
        <v/>
      </c>
      <c r="F2458" s="307" t="str">
        <f>IF(ISBLANK($J$3008),"",IF(ISBLANK($L$3008),"",IF(Apr!$E19&gt;=$J$3008,IF(Apr!$E19&lt;=$L$3008,IF(ISBLANK(Apr!S19),"",Apr!S19),""),"")))</f>
        <v/>
      </c>
      <c r="G2458" s="308" t="str">
        <f t="shared" si="156"/>
        <v/>
      </c>
      <c r="H2458" s="309" t="str">
        <f t="shared" si="157"/>
        <v/>
      </c>
      <c r="I2458" s="310">
        <f>IF(ISBLANK($J$3008),"",IF(ISBLANK($L$3008),"",IF(Apr!$E19&gt;=$J$3008,IF(Apr!$E19&lt;=$L$3008,COUNTIF(Apr!L19:L19,"&gt;=0"),""),"")))</f>
        <v>0</v>
      </c>
      <c r="J2458" s="300"/>
      <c r="K2458" s="300"/>
      <c r="L2458" s="300"/>
      <c r="M2458" s="302"/>
    </row>
    <row r="2459" spans="1:13" ht="9.9499999999999993" hidden="1" customHeight="1" x14ac:dyDescent="0.2">
      <c r="A2459" s="301"/>
      <c r="B2459" s="300"/>
      <c r="C2459" s="305" t="str">
        <f>IF(ISBLANK($J$3008),"",IF(ISBLANK($L$3008),"",IF(Apr!$E20&gt;=$J$3008,IF(Apr!$E20&lt;=$L$3008,IF(ISBLANK(Apr!G20),"",Apr!G20),""),"")))</f>
        <v/>
      </c>
      <c r="D2459" s="305" t="str">
        <f>IF(ISBLANK($J$3008),"",IF(ISBLANK($L$3008),"",IF(Apr!$E20&gt;=$J$3008,IF(Apr!$E20&lt;=$L$3008,IF(ISBLANK(Apr!I20),"",Apr!I20),""),"")))</f>
        <v/>
      </c>
      <c r="E2459" s="305" t="str">
        <f>IF(ISBLANK($J$3008),"",IF(ISBLANK($L$3008),"",IF(Apr!$E20&gt;=$J$3008,IF(Apr!$E20&lt;=$L$3008,IF(ISBLANK(Apr!R20),"",Apr!R20),""),"")))</f>
        <v/>
      </c>
      <c r="F2459" s="307" t="str">
        <f>IF(ISBLANK($J$3008),"",IF(ISBLANK($L$3008),"",IF(Apr!$E20&gt;=$J$3008,IF(Apr!$E20&lt;=$L$3008,IF(ISBLANK(Apr!S20),"",Apr!S20),""),"")))</f>
        <v/>
      </c>
      <c r="G2459" s="308" t="str">
        <f t="shared" si="156"/>
        <v/>
      </c>
      <c r="H2459" s="309" t="str">
        <f t="shared" si="157"/>
        <v/>
      </c>
      <c r="I2459" s="310">
        <f>IF(ISBLANK($J$3008),"",IF(ISBLANK($L$3008),"",IF(Apr!$E20&gt;=$J$3008,IF(Apr!$E20&lt;=$L$3008,COUNTIF(Apr!L20:L20,"&gt;=0"),""),"")))</f>
        <v>0</v>
      </c>
      <c r="J2459" s="300"/>
      <c r="K2459" s="300"/>
      <c r="L2459" s="300"/>
      <c r="M2459" s="302"/>
    </row>
    <row r="2460" spans="1:13" ht="9.9499999999999993" hidden="1" customHeight="1" x14ac:dyDescent="0.2">
      <c r="A2460" s="301"/>
      <c r="B2460" s="300"/>
      <c r="C2460" s="305" t="str">
        <f>IF(ISBLANK($J$3008),"",IF(ISBLANK($L$3008),"",IF(Apr!$E21&gt;=$J$3008,IF(Apr!$E21&lt;=$L$3008,IF(ISBLANK(Apr!G21),"",Apr!G21),""),"")))</f>
        <v/>
      </c>
      <c r="D2460" s="305" t="str">
        <f>IF(ISBLANK($J$3008),"",IF(ISBLANK($L$3008),"",IF(Apr!$E21&gt;=$J$3008,IF(Apr!$E21&lt;=$L$3008,IF(ISBLANK(Apr!I21),"",Apr!I21),""),"")))</f>
        <v/>
      </c>
      <c r="E2460" s="305" t="str">
        <f>IF(ISBLANK($J$3008),"",IF(ISBLANK($L$3008),"",IF(Apr!$E21&gt;=$J$3008,IF(Apr!$E21&lt;=$L$3008,IF(ISBLANK(Apr!R21),"",Apr!R21),""),"")))</f>
        <v/>
      </c>
      <c r="F2460" s="307" t="str">
        <f>IF(ISBLANK($J$3008),"",IF(ISBLANK($L$3008),"",IF(Apr!$E21&gt;=$J$3008,IF(Apr!$E21&lt;=$L$3008,IF(ISBLANK(Apr!S21),"",Apr!S21),""),"")))</f>
        <v/>
      </c>
      <c r="G2460" s="308" t="str">
        <f t="shared" si="156"/>
        <v/>
      </c>
      <c r="H2460" s="309" t="str">
        <f t="shared" si="157"/>
        <v/>
      </c>
      <c r="I2460" s="310">
        <f>IF(ISBLANK($J$3008),"",IF(ISBLANK($L$3008),"",IF(Apr!$E21&gt;=$J$3008,IF(Apr!$E21&lt;=$L$3008,COUNTIF(Apr!L21:L21,"&gt;=0"),""),"")))</f>
        <v>0</v>
      </c>
      <c r="J2460" s="300"/>
      <c r="K2460" s="300"/>
      <c r="L2460" s="300"/>
      <c r="M2460" s="302"/>
    </row>
    <row r="2461" spans="1:13" ht="9.9499999999999993" hidden="1" customHeight="1" x14ac:dyDescent="0.2">
      <c r="A2461" s="301"/>
      <c r="B2461" s="300"/>
      <c r="C2461" s="305" t="str">
        <f>IF(ISBLANK($J$3008),"",IF(ISBLANK($L$3008),"",IF(Apr!$E22&gt;=$J$3008,IF(Apr!$E22&lt;=$L$3008,IF(ISBLANK(Apr!G22),"",Apr!G22),""),"")))</f>
        <v/>
      </c>
      <c r="D2461" s="305" t="str">
        <f>IF(ISBLANK($J$3008),"",IF(ISBLANK($L$3008),"",IF(Apr!$E22&gt;=$J$3008,IF(Apr!$E22&lt;=$L$3008,IF(ISBLANK(Apr!I22),"",Apr!I22),""),"")))</f>
        <v/>
      </c>
      <c r="E2461" s="305" t="str">
        <f>IF(ISBLANK($J$3008),"",IF(ISBLANK($L$3008),"",IF(Apr!$E22&gt;=$J$3008,IF(Apr!$E22&lt;=$L$3008,IF(ISBLANK(Apr!R22),"",Apr!R22),""),"")))</f>
        <v/>
      </c>
      <c r="F2461" s="307" t="str">
        <f>IF(ISBLANK($J$3008),"",IF(ISBLANK($L$3008),"",IF(Apr!$E22&gt;=$J$3008,IF(Apr!$E22&lt;=$L$3008,IF(ISBLANK(Apr!S22),"",Apr!S22),""),"")))</f>
        <v/>
      </c>
      <c r="G2461" s="308" t="str">
        <f t="shared" si="156"/>
        <v/>
      </c>
      <c r="H2461" s="309" t="str">
        <f t="shared" si="157"/>
        <v/>
      </c>
      <c r="I2461" s="310">
        <f>IF(ISBLANK($J$3008),"",IF(ISBLANK($L$3008),"",IF(Apr!$E22&gt;=$J$3008,IF(Apr!$E22&lt;=$L$3008,COUNTIF(Apr!L22:L22,"&gt;=0"),""),"")))</f>
        <v>0</v>
      </c>
      <c r="J2461" s="300"/>
      <c r="K2461" s="300"/>
      <c r="L2461" s="300"/>
      <c r="M2461" s="302"/>
    </row>
    <row r="2462" spans="1:13" ht="9.9499999999999993" hidden="1" customHeight="1" x14ac:dyDescent="0.2">
      <c r="A2462" s="301"/>
      <c r="B2462" s="300"/>
      <c r="C2462" s="305" t="str">
        <f>IF(ISBLANK($J$3008),"",IF(ISBLANK($L$3008),"",IF(Apr!$E23&gt;=$J$3008,IF(Apr!$E23&lt;=$L$3008,IF(ISBLANK(Apr!G23),"",Apr!G23),""),"")))</f>
        <v/>
      </c>
      <c r="D2462" s="305" t="str">
        <f>IF(ISBLANK($J$3008),"",IF(ISBLANK($L$3008),"",IF(Apr!$E23&gt;=$J$3008,IF(Apr!$E23&lt;=$L$3008,IF(ISBLANK(Apr!I23),"",Apr!I23),""),"")))</f>
        <v/>
      </c>
      <c r="E2462" s="305" t="str">
        <f>IF(ISBLANK($J$3008),"",IF(ISBLANK($L$3008),"",IF(Apr!$E23&gt;=$J$3008,IF(Apr!$E23&lt;=$L$3008,IF(ISBLANK(Apr!R23),"",Apr!R23),""),"")))</f>
        <v/>
      </c>
      <c r="F2462" s="307" t="str">
        <f>IF(ISBLANK($J$3008),"",IF(ISBLANK($L$3008),"",IF(Apr!$E23&gt;=$J$3008,IF(Apr!$E23&lt;=$L$3008,IF(ISBLANK(Apr!S23),"",Apr!S23),""),"")))</f>
        <v/>
      </c>
      <c r="G2462" s="308" t="str">
        <f t="shared" si="156"/>
        <v/>
      </c>
      <c r="H2462" s="309" t="str">
        <f t="shared" si="157"/>
        <v/>
      </c>
      <c r="I2462" s="310">
        <f>IF(ISBLANK($J$3008),"",IF(ISBLANK($L$3008),"",IF(Apr!$E23&gt;=$J$3008,IF(Apr!$E23&lt;=$L$3008,COUNTIF(Apr!L23:L23,"&gt;=0"),""),"")))</f>
        <v>0</v>
      </c>
      <c r="J2462" s="300"/>
      <c r="K2462" s="300"/>
      <c r="L2462" s="300"/>
      <c r="M2462" s="302"/>
    </row>
    <row r="2463" spans="1:13" ht="9.9499999999999993" hidden="1" customHeight="1" x14ac:dyDescent="0.2">
      <c r="A2463" s="301"/>
      <c r="B2463" s="300"/>
      <c r="C2463" s="305" t="str">
        <f>IF(ISBLANK($J$3008),"",IF(ISBLANK($L$3008),"",IF(Apr!$E24&gt;=$J$3008,IF(Apr!$E24&lt;=$L$3008,IF(ISBLANK(Apr!G24),"",Apr!G24),""),"")))</f>
        <v/>
      </c>
      <c r="D2463" s="305" t="str">
        <f>IF(ISBLANK($J$3008),"",IF(ISBLANK($L$3008),"",IF(Apr!$E24&gt;=$J$3008,IF(Apr!$E24&lt;=$L$3008,IF(ISBLANK(Apr!I24),"",Apr!I24),""),"")))</f>
        <v/>
      </c>
      <c r="E2463" s="305" t="str">
        <f>IF(ISBLANK($J$3008),"",IF(ISBLANK($L$3008),"",IF(Apr!$E24&gt;=$J$3008,IF(Apr!$E24&lt;=$L$3008,IF(ISBLANK(Apr!R24),"",Apr!R24),""),"")))</f>
        <v/>
      </c>
      <c r="F2463" s="307" t="str">
        <f>IF(ISBLANK($J$3008),"",IF(ISBLANK($L$3008),"",IF(Apr!$E24&gt;=$J$3008,IF(Apr!$E24&lt;=$L$3008,IF(ISBLANK(Apr!S24),"",Apr!S24),""),"")))</f>
        <v/>
      </c>
      <c r="G2463" s="308" t="str">
        <f t="shared" si="156"/>
        <v/>
      </c>
      <c r="H2463" s="309" t="str">
        <f t="shared" si="157"/>
        <v/>
      </c>
      <c r="I2463" s="310">
        <f>IF(ISBLANK($J$3008),"",IF(ISBLANK($L$3008),"",IF(Apr!$E24&gt;=$J$3008,IF(Apr!$E24&lt;=$L$3008,COUNTIF(Apr!L24:L24,"&gt;=0"),""),"")))</f>
        <v>0</v>
      </c>
      <c r="J2463" s="300"/>
      <c r="K2463" s="300"/>
      <c r="L2463" s="300"/>
      <c r="M2463" s="302"/>
    </row>
    <row r="2464" spans="1:13" ht="9.9499999999999993" hidden="1" customHeight="1" x14ac:dyDescent="0.2">
      <c r="A2464" s="301"/>
      <c r="B2464" s="300"/>
      <c r="C2464" s="305" t="str">
        <f>IF(ISBLANK($J$3008),"",IF(ISBLANK($L$3008),"",IF(Apr!$E25&gt;=$J$3008,IF(Apr!$E25&lt;=$L$3008,IF(ISBLANK(Apr!G25),"",Apr!G25),""),"")))</f>
        <v/>
      </c>
      <c r="D2464" s="305" t="str">
        <f>IF(ISBLANK($J$3008),"",IF(ISBLANK($L$3008),"",IF(Apr!$E25&gt;=$J$3008,IF(Apr!$E25&lt;=$L$3008,IF(ISBLANK(Apr!I25),"",Apr!I25),""),"")))</f>
        <v/>
      </c>
      <c r="E2464" s="305" t="str">
        <f>IF(ISBLANK($J$3008),"",IF(ISBLANK($L$3008),"",IF(Apr!$E25&gt;=$J$3008,IF(Apr!$E25&lt;=$L$3008,IF(ISBLANK(Apr!R25),"",Apr!R25),""),"")))</f>
        <v/>
      </c>
      <c r="F2464" s="307" t="str">
        <f>IF(ISBLANK($J$3008),"",IF(ISBLANK($L$3008),"",IF(Apr!$E25&gt;=$J$3008,IF(Apr!$E25&lt;=$L$3008,IF(ISBLANK(Apr!S25),"",Apr!S25),""),"")))</f>
        <v/>
      </c>
      <c r="G2464" s="308" t="str">
        <f t="shared" si="156"/>
        <v/>
      </c>
      <c r="H2464" s="309" t="str">
        <f t="shared" si="157"/>
        <v/>
      </c>
      <c r="I2464" s="310">
        <f>IF(ISBLANK($J$3008),"",IF(ISBLANK($L$3008),"",IF(Apr!$E25&gt;=$J$3008,IF(Apr!$E25&lt;=$L$3008,COUNTIF(Apr!L25:L25,"&gt;=0"),""),"")))</f>
        <v>0</v>
      </c>
      <c r="J2464" s="300"/>
      <c r="K2464" s="300"/>
      <c r="L2464" s="300"/>
      <c r="M2464" s="302"/>
    </row>
    <row r="2465" spans="1:13" ht="9.9499999999999993" hidden="1" customHeight="1" x14ac:dyDescent="0.2">
      <c r="A2465" s="301"/>
      <c r="B2465" s="300"/>
      <c r="C2465" s="305" t="str">
        <f>IF(ISBLANK($J$3008),"",IF(ISBLANK($L$3008),"",IF(Apr!$E26&gt;=$J$3008,IF(Apr!$E26&lt;=$L$3008,IF(ISBLANK(Apr!G26),"",Apr!G26),""),"")))</f>
        <v/>
      </c>
      <c r="D2465" s="305" t="str">
        <f>IF(ISBLANK($J$3008),"",IF(ISBLANK($L$3008),"",IF(Apr!$E26&gt;=$J$3008,IF(Apr!$E26&lt;=$L$3008,IF(ISBLANK(Apr!I26),"",Apr!I26),""),"")))</f>
        <v/>
      </c>
      <c r="E2465" s="305" t="str">
        <f>IF(ISBLANK($J$3008),"",IF(ISBLANK($L$3008),"",IF(Apr!$E26&gt;=$J$3008,IF(Apr!$E26&lt;=$L$3008,IF(ISBLANK(Apr!R26),"",Apr!R26),""),"")))</f>
        <v/>
      </c>
      <c r="F2465" s="307" t="str">
        <f>IF(ISBLANK($J$3008),"",IF(ISBLANK($L$3008),"",IF(Apr!$E26&gt;=$J$3008,IF(Apr!$E26&lt;=$L$3008,IF(ISBLANK(Apr!S26),"",Apr!S26),""),"")))</f>
        <v/>
      </c>
      <c r="G2465" s="308" t="str">
        <f t="shared" si="156"/>
        <v/>
      </c>
      <c r="H2465" s="309" t="str">
        <f t="shared" si="157"/>
        <v/>
      </c>
      <c r="I2465" s="310">
        <f>IF(ISBLANK($J$3008),"",IF(ISBLANK($L$3008),"",IF(Apr!$E26&gt;=$J$3008,IF(Apr!$E26&lt;=$L$3008,COUNTIF(Apr!L26:L26,"&gt;=0"),""),"")))</f>
        <v>0</v>
      </c>
      <c r="J2465" s="300"/>
      <c r="K2465" s="300"/>
      <c r="L2465" s="300"/>
      <c r="M2465" s="302"/>
    </row>
    <row r="2466" spans="1:13" ht="9.9499999999999993" hidden="1" customHeight="1" x14ac:dyDescent="0.2">
      <c r="A2466" s="301"/>
      <c r="B2466" s="300"/>
      <c r="C2466" s="305" t="str">
        <f>IF(ISBLANK($J$3008),"",IF(ISBLANK($L$3008),"",IF(Apr!$E27&gt;=$J$3008,IF(Apr!$E27&lt;=$L$3008,IF(ISBLANK(Apr!G27),"",Apr!G27),""),"")))</f>
        <v/>
      </c>
      <c r="D2466" s="305" t="str">
        <f>IF(ISBLANK($J$3008),"",IF(ISBLANK($L$3008),"",IF(Apr!$E27&gt;=$J$3008,IF(Apr!$E27&lt;=$L$3008,IF(ISBLANK(Apr!I27),"",Apr!I27),""),"")))</f>
        <v/>
      </c>
      <c r="E2466" s="305" t="str">
        <f>IF(ISBLANK($J$3008),"",IF(ISBLANK($L$3008),"",IF(Apr!$E27&gt;=$J$3008,IF(Apr!$E27&lt;=$L$3008,IF(ISBLANK(Apr!R27),"",Apr!R27),""),"")))</f>
        <v/>
      </c>
      <c r="F2466" s="307" t="str">
        <f>IF(ISBLANK($J$3008),"",IF(ISBLANK($L$3008),"",IF(Apr!$E27&gt;=$J$3008,IF(Apr!$E27&lt;=$L$3008,IF(ISBLANK(Apr!S27),"",Apr!S27),""),"")))</f>
        <v/>
      </c>
      <c r="G2466" s="308" t="str">
        <f t="shared" si="156"/>
        <v/>
      </c>
      <c r="H2466" s="309" t="str">
        <f t="shared" si="157"/>
        <v/>
      </c>
      <c r="I2466" s="310">
        <f>IF(ISBLANK($J$3008),"",IF(ISBLANK($L$3008),"",IF(Apr!$E27&gt;=$J$3008,IF(Apr!$E27&lt;=$L$3008,COUNTIF(Apr!L27:L27,"&gt;=0"),""),"")))</f>
        <v>0</v>
      </c>
      <c r="J2466" s="300"/>
      <c r="K2466" s="300"/>
      <c r="L2466" s="300"/>
      <c r="M2466" s="302"/>
    </row>
    <row r="2467" spans="1:13" ht="9.9499999999999993" hidden="1" customHeight="1" x14ac:dyDescent="0.2">
      <c r="A2467" s="301"/>
      <c r="B2467" s="300"/>
      <c r="C2467" s="305" t="str">
        <f>IF(ISBLANK($J$3008),"",IF(ISBLANK($L$3008),"",IF(Apr!$E28&gt;=$J$3008,IF(Apr!$E28&lt;=$L$3008,IF(ISBLANK(Apr!G28),"",Apr!G28),""),"")))</f>
        <v/>
      </c>
      <c r="D2467" s="305" t="str">
        <f>IF(ISBLANK($J$3008),"",IF(ISBLANK($L$3008),"",IF(Apr!$E28&gt;=$J$3008,IF(Apr!$E28&lt;=$L$3008,IF(ISBLANK(Apr!I28),"",Apr!I28),""),"")))</f>
        <v/>
      </c>
      <c r="E2467" s="305" t="str">
        <f>IF(ISBLANK($J$3008),"",IF(ISBLANK($L$3008),"",IF(Apr!$E28&gt;=$J$3008,IF(Apr!$E28&lt;=$L$3008,IF(ISBLANK(Apr!R28),"",Apr!R28),""),"")))</f>
        <v/>
      </c>
      <c r="F2467" s="307" t="str">
        <f>IF(ISBLANK($J$3008),"",IF(ISBLANK($L$3008),"",IF(Apr!$E28&gt;=$J$3008,IF(Apr!$E28&lt;=$L$3008,IF(ISBLANK(Apr!S28),"",Apr!S28),""),"")))</f>
        <v/>
      </c>
      <c r="G2467" s="308" t="str">
        <f t="shared" si="156"/>
        <v/>
      </c>
      <c r="H2467" s="309" t="str">
        <f t="shared" si="157"/>
        <v/>
      </c>
      <c r="I2467" s="310">
        <f>IF(ISBLANK($J$3008),"",IF(ISBLANK($L$3008),"",IF(Apr!$E28&gt;=$J$3008,IF(Apr!$E28&lt;=$L$3008,COUNTIF(Apr!L28:L28,"&gt;=0"),""),"")))</f>
        <v>0</v>
      </c>
      <c r="J2467" s="300"/>
      <c r="K2467" s="300"/>
      <c r="L2467" s="300"/>
      <c r="M2467" s="302"/>
    </row>
    <row r="2468" spans="1:13" ht="9.9499999999999993" hidden="1" customHeight="1" x14ac:dyDescent="0.2">
      <c r="A2468" s="301"/>
      <c r="B2468" s="300"/>
      <c r="C2468" s="305" t="str">
        <f>IF(ISBLANK($J$3008),"",IF(ISBLANK($L$3008),"",IF(Apr!$E29&gt;=$J$3008,IF(Apr!$E29&lt;=$L$3008,IF(ISBLANK(Apr!G29),"",Apr!G29),""),"")))</f>
        <v/>
      </c>
      <c r="D2468" s="305" t="str">
        <f>IF(ISBLANK($J$3008),"",IF(ISBLANK($L$3008),"",IF(Apr!$E29&gt;=$J$3008,IF(Apr!$E29&lt;=$L$3008,IF(ISBLANK(Apr!I29),"",Apr!I29),""),"")))</f>
        <v/>
      </c>
      <c r="E2468" s="305" t="str">
        <f>IF(ISBLANK($J$3008),"",IF(ISBLANK($L$3008),"",IF(Apr!$E29&gt;=$J$3008,IF(Apr!$E29&lt;=$L$3008,IF(ISBLANK(Apr!R29),"",Apr!R29),""),"")))</f>
        <v/>
      </c>
      <c r="F2468" s="307" t="str">
        <f>IF(ISBLANK($J$3008),"",IF(ISBLANK($L$3008),"",IF(Apr!$E29&gt;=$J$3008,IF(Apr!$E29&lt;=$L$3008,IF(ISBLANK(Apr!S29),"",Apr!S29),""),"")))</f>
        <v/>
      </c>
      <c r="G2468" s="308" t="str">
        <f t="shared" si="156"/>
        <v/>
      </c>
      <c r="H2468" s="309" t="str">
        <f t="shared" si="157"/>
        <v/>
      </c>
      <c r="I2468" s="310">
        <f>IF(ISBLANK($J$3008),"",IF(ISBLANK($L$3008),"",IF(Apr!$E29&gt;=$J$3008,IF(Apr!$E29&lt;=$L$3008,COUNTIF(Apr!L29:L29,"&gt;=0"),""),"")))</f>
        <v>0</v>
      </c>
      <c r="J2468" s="300"/>
      <c r="K2468" s="300"/>
      <c r="L2468" s="300"/>
      <c r="M2468" s="302"/>
    </row>
    <row r="2469" spans="1:13" ht="9.9499999999999993" hidden="1" customHeight="1" x14ac:dyDescent="0.2">
      <c r="A2469" s="301"/>
      <c r="B2469" s="300"/>
      <c r="C2469" s="305" t="str">
        <f>IF(ISBLANK($J$3008),"",IF(ISBLANK($L$3008),"",IF(Apr!$E30&gt;=$J$3008,IF(Apr!$E30&lt;=$L$3008,IF(ISBLANK(Apr!G30),"",Apr!G30),""),"")))</f>
        <v/>
      </c>
      <c r="D2469" s="305" t="str">
        <f>IF(ISBLANK($J$3008),"",IF(ISBLANK($L$3008),"",IF(Apr!$E30&gt;=$J$3008,IF(Apr!$E30&lt;=$L$3008,IF(ISBLANK(Apr!I30),"",Apr!I30),""),"")))</f>
        <v/>
      </c>
      <c r="E2469" s="305" t="str">
        <f>IF(ISBLANK($J$3008),"",IF(ISBLANK($L$3008),"",IF(Apr!$E30&gt;=$J$3008,IF(Apr!$E30&lt;=$L$3008,IF(ISBLANK(Apr!R30),"",Apr!R30),""),"")))</f>
        <v/>
      </c>
      <c r="F2469" s="307" t="str">
        <f>IF(ISBLANK($J$3008),"",IF(ISBLANK($L$3008),"",IF(Apr!$E30&gt;=$J$3008,IF(Apr!$E30&lt;=$L$3008,IF(ISBLANK(Apr!S30),"",Apr!S30),""),"")))</f>
        <v/>
      </c>
      <c r="G2469" s="308" t="str">
        <f t="shared" si="156"/>
        <v/>
      </c>
      <c r="H2469" s="309" t="str">
        <f t="shared" si="157"/>
        <v/>
      </c>
      <c r="I2469" s="310">
        <f>IF(ISBLANK($J$3008),"",IF(ISBLANK($L$3008),"",IF(Apr!$E30&gt;=$J$3008,IF(Apr!$E30&lt;=$L$3008,COUNTIF(Apr!L30:L30,"&gt;=0"),""),"")))</f>
        <v>0</v>
      </c>
      <c r="J2469" s="300"/>
      <c r="K2469" s="300"/>
      <c r="L2469" s="300"/>
      <c r="M2469" s="302"/>
    </row>
    <row r="2470" spans="1:13" ht="9.9499999999999993" hidden="1" customHeight="1" x14ac:dyDescent="0.2">
      <c r="A2470" s="301"/>
      <c r="B2470" s="300"/>
      <c r="C2470" s="305" t="str">
        <f>IF(ISBLANK($J$3008),"",IF(ISBLANK($L$3008),"",IF(Apr!$E31&gt;=$J$3008,IF(Apr!$E31&lt;=$L$3008,IF(ISBLANK(Apr!G31),"",Apr!G31),""),"")))</f>
        <v/>
      </c>
      <c r="D2470" s="305" t="str">
        <f>IF(ISBLANK($J$3008),"",IF(ISBLANK($L$3008),"",IF(Apr!$E31&gt;=$J$3008,IF(Apr!$E31&lt;=$L$3008,IF(ISBLANK(Apr!I31),"",Apr!I31),""),"")))</f>
        <v/>
      </c>
      <c r="E2470" s="305" t="str">
        <f>IF(ISBLANK($J$3008),"",IF(ISBLANK($L$3008),"",IF(Apr!$E31&gt;=$J$3008,IF(Apr!$E31&lt;=$L$3008,IF(ISBLANK(Apr!R31),"",Apr!R31),""),"")))</f>
        <v/>
      </c>
      <c r="F2470" s="307" t="str">
        <f>IF(ISBLANK($J$3008),"",IF(ISBLANK($L$3008),"",IF(Apr!$E31&gt;=$J$3008,IF(Apr!$E31&lt;=$L$3008,IF(ISBLANK(Apr!S31),"",Apr!S31),""),"")))</f>
        <v/>
      </c>
      <c r="G2470" s="308" t="str">
        <f t="shared" si="156"/>
        <v/>
      </c>
      <c r="H2470" s="309" t="str">
        <f t="shared" si="157"/>
        <v/>
      </c>
      <c r="I2470" s="310">
        <f>IF(ISBLANK($J$3008),"",IF(ISBLANK($L$3008),"",IF(Apr!$E31&gt;=$J$3008,IF(Apr!$E31&lt;=$L$3008,COUNTIF(Apr!L31:L31,"&gt;=0"),""),"")))</f>
        <v>0</v>
      </c>
      <c r="J2470" s="300"/>
      <c r="K2470" s="300"/>
      <c r="L2470" s="300"/>
      <c r="M2470" s="302"/>
    </row>
    <row r="2471" spans="1:13" ht="9.9499999999999993" hidden="1" customHeight="1" x14ac:dyDescent="0.2">
      <c r="A2471" s="301"/>
      <c r="B2471" s="300"/>
      <c r="C2471" s="305" t="str">
        <f>IF(ISBLANK($J$3008),"",IF(ISBLANK($L$3008),"",IF(Apr!$E32&gt;=$J$3008,IF(Apr!$E32&lt;=$L$3008,IF(ISBLANK(Apr!G32),"",Apr!G32),""),"")))</f>
        <v/>
      </c>
      <c r="D2471" s="305" t="str">
        <f>IF(ISBLANK($J$3008),"",IF(ISBLANK($L$3008),"",IF(Apr!$E32&gt;=$J$3008,IF(Apr!$E32&lt;=$L$3008,IF(ISBLANK(Apr!I32),"",Apr!I32),""),"")))</f>
        <v/>
      </c>
      <c r="E2471" s="305" t="str">
        <f>IF(ISBLANK($J$3008),"",IF(ISBLANK($L$3008),"",IF(Apr!$E32&gt;=$J$3008,IF(Apr!$E32&lt;=$L$3008,IF(ISBLANK(Apr!R32),"",Apr!R32),""),"")))</f>
        <v/>
      </c>
      <c r="F2471" s="307" t="str">
        <f>IF(ISBLANK($J$3008),"",IF(ISBLANK($L$3008),"",IF(Apr!$E32&gt;=$J$3008,IF(Apr!$E32&lt;=$L$3008,IF(ISBLANK(Apr!S32),"",Apr!S32),""),"")))</f>
        <v/>
      </c>
      <c r="G2471" s="308" t="str">
        <f t="shared" si="156"/>
        <v/>
      </c>
      <c r="H2471" s="309" t="str">
        <f t="shared" si="157"/>
        <v/>
      </c>
      <c r="I2471" s="310">
        <f>IF(ISBLANK($J$3008),"",IF(ISBLANK($L$3008),"",IF(Apr!$E32&gt;=$J$3008,IF(Apr!$E32&lt;=$L$3008,COUNTIF(Apr!L32:L32,"&gt;=0"),""),"")))</f>
        <v>0</v>
      </c>
      <c r="J2471" s="300"/>
      <c r="K2471" s="300"/>
      <c r="L2471" s="300"/>
      <c r="M2471" s="302"/>
    </row>
    <row r="2472" spans="1:13" ht="9.9499999999999993" hidden="1" customHeight="1" x14ac:dyDescent="0.2">
      <c r="A2472" s="301"/>
      <c r="B2472" s="300"/>
      <c r="C2472" s="305" t="str">
        <f>IF(ISBLANK($J$3008),"",IF(ISBLANK($L$3008),"",IF(Apr!$E33&gt;=$J$3008,IF(Apr!$E33&lt;=$L$3008,IF(ISBLANK(Apr!G33),"",Apr!G33),""),"")))</f>
        <v/>
      </c>
      <c r="D2472" s="305" t="str">
        <f>IF(ISBLANK($J$3008),"",IF(ISBLANK($L$3008),"",IF(Apr!$E33&gt;=$J$3008,IF(Apr!$E33&lt;=$L$3008,IF(ISBLANK(Apr!I33),"",Apr!I33),""),"")))</f>
        <v/>
      </c>
      <c r="E2472" s="305" t="str">
        <f>IF(ISBLANK($J$3008),"",IF(ISBLANK($L$3008),"",IF(Apr!$E33&gt;=$J$3008,IF(Apr!$E33&lt;=$L$3008,IF(ISBLANK(Apr!R33),"",Apr!R33),""),"")))</f>
        <v/>
      </c>
      <c r="F2472" s="307" t="str">
        <f>IF(ISBLANK($J$3008),"",IF(ISBLANK($L$3008),"",IF(Apr!$E33&gt;=$J$3008,IF(Apr!$E33&lt;=$L$3008,IF(ISBLANK(Apr!S33),"",Apr!S33),""),"")))</f>
        <v/>
      </c>
      <c r="G2472" s="308" t="str">
        <f t="shared" si="156"/>
        <v/>
      </c>
      <c r="H2472" s="309" t="str">
        <f t="shared" si="157"/>
        <v/>
      </c>
      <c r="I2472" s="310">
        <f>IF(ISBLANK($J$3008),"",IF(ISBLANK($L$3008),"",IF(Apr!$E33&gt;=$J$3008,IF(Apr!$E33&lt;=$L$3008,COUNTIF(Apr!L33:L33,"&gt;=0"),""),"")))</f>
        <v>0</v>
      </c>
      <c r="J2472" s="300"/>
      <c r="K2472" s="300"/>
      <c r="L2472" s="300"/>
      <c r="M2472" s="302"/>
    </row>
    <row r="2473" spans="1:13" ht="9.9499999999999993" hidden="1" customHeight="1" x14ac:dyDescent="0.2">
      <c r="A2473" s="301"/>
      <c r="B2473" s="300"/>
      <c r="C2473" s="305" t="str">
        <f>IF(ISBLANK($J$3008),"",IF(ISBLANK($L$3008),"",IF(Apr!$E34&gt;=$J$3008,IF(Apr!$E34&lt;=$L$3008,IF(ISBLANK(Apr!G34),"",Apr!G34),""),"")))</f>
        <v/>
      </c>
      <c r="D2473" s="305" t="str">
        <f>IF(ISBLANK($J$3008),"",IF(ISBLANK($L$3008),"",IF(Apr!$E34&gt;=$J$3008,IF(Apr!$E34&lt;=$L$3008,IF(ISBLANK(Apr!I34),"",Apr!I34),""),"")))</f>
        <v/>
      </c>
      <c r="E2473" s="305" t="str">
        <f>IF(ISBLANK($J$3008),"",IF(ISBLANK($L$3008),"",IF(Apr!$E34&gt;=$J$3008,IF(Apr!$E34&lt;=$L$3008,IF(ISBLANK(Apr!R34),"",Apr!R34),""),"")))</f>
        <v/>
      </c>
      <c r="F2473" s="307" t="str">
        <f>IF(ISBLANK($J$3008),"",IF(ISBLANK($L$3008),"",IF(Apr!$E34&gt;=$J$3008,IF(Apr!$E34&lt;=$L$3008,IF(ISBLANK(Apr!S34),"",Apr!S34),""),"")))</f>
        <v/>
      </c>
      <c r="G2473" s="308" t="str">
        <f t="shared" si="156"/>
        <v/>
      </c>
      <c r="H2473" s="309" t="str">
        <f t="shared" si="157"/>
        <v/>
      </c>
      <c r="I2473" s="310">
        <f>IF(ISBLANK($J$3008),"",IF(ISBLANK($L$3008),"",IF(Apr!$E34&gt;=$J$3008,IF(Apr!$E34&lt;=$L$3008,COUNTIF(Apr!L34:L34,"&gt;=0"),""),"")))</f>
        <v>0</v>
      </c>
      <c r="J2473" s="300"/>
      <c r="K2473" s="300"/>
      <c r="L2473" s="300"/>
      <c r="M2473" s="302"/>
    </row>
    <row r="2474" spans="1:13" ht="9.9499999999999993" hidden="1" customHeight="1" x14ac:dyDescent="0.2">
      <c r="A2474" s="301"/>
      <c r="B2474" s="300"/>
      <c r="C2474" s="305" t="str">
        <f>IF(ISBLANK($J$3008),"",IF(ISBLANK($L$3008),"",IF(Apr!$E35&gt;=$J$3008,IF(Apr!$E35&lt;=$L$3008,IF(ISBLANK(Apr!G35),"",Apr!G35),""),"")))</f>
        <v/>
      </c>
      <c r="D2474" s="305" t="str">
        <f>IF(ISBLANK($J$3008),"",IF(ISBLANK($L$3008),"",IF(Apr!$E35&gt;=$J$3008,IF(Apr!$E35&lt;=$L$3008,IF(ISBLANK(Apr!I35),"",Apr!I35),""),"")))</f>
        <v/>
      </c>
      <c r="E2474" s="305" t="str">
        <f>IF(ISBLANK($J$3008),"",IF(ISBLANK($L$3008),"",IF(Apr!$E35&gt;=$J$3008,IF(Apr!$E35&lt;=$L$3008,IF(ISBLANK(Apr!R35),"",Apr!R35),""),"")))</f>
        <v/>
      </c>
      <c r="F2474" s="307" t="str">
        <f>IF(ISBLANK($J$3008),"",IF(ISBLANK($L$3008),"",IF(Apr!$E35&gt;=$J$3008,IF(Apr!$E35&lt;=$L$3008,IF(ISBLANK(Apr!S35),"",Apr!S35),""),"")))</f>
        <v/>
      </c>
      <c r="G2474" s="308" t="str">
        <f t="shared" si="156"/>
        <v/>
      </c>
      <c r="H2474" s="309" t="str">
        <f t="shared" si="157"/>
        <v/>
      </c>
      <c r="I2474" s="310">
        <f>IF(ISBLANK($J$3008),"",IF(ISBLANK($L$3008),"",IF(Apr!$E35&gt;=$J$3008,IF(Apr!$E35&lt;=$L$3008,COUNTIF(Apr!L35:L35,"&gt;=0"),""),"")))</f>
        <v>0</v>
      </c>
      <c r="J2474" s="300"/>
      <c r="K2474" s="300"/>
      <c r="L2474" s="300"/>
      <c r="M2474" s="302"/>
    </row>
    <row r="2475" spans="1:13" ht="9.9499999999999993" hidden="1" customHeight="1" x14ac:dyDescent="0.2">
      <c r="A2475" s="301"/>
      <c r="B2475" s="300"/>
      <c r="C2475" s="305" t="str">
        <f>IF(ISBLANK($J$3008),"",IF(ISBLANK($L$3008),"",IF(Apr!$E36&gt;=$J$3008,IF(Apr!$E36&lt;=$L$3008,IF(ISBLANK(Apr!G36),"",Apr!G36),""),"")))</f>
        <v/>
      </c>
      <c r="D2475" s="305" t="str">
        <f>IF(ISBLANK($J$3008),"",IF(ISBLANK($L$3008),"",IF(Apr!$E36&gt;=$J$3008,IF(Apr!$E36&lt;=$L$3008,IF(ISBLANK(Apr!I36),"",Apr!I36),""),"")))</f>
        <v/>
      </c>
      <c r="E2475" s="305" t="str">
        <f>IF(ISBLANK($J$3008),"",IF(ISBLANK($L$3008),"",IF(Apr!$E36&gt;=$J$3008,IF(Apr!$E36&lt;=$L$3008,IF(ISBLANK(Apr!R36),"",Apr!R36),""),"")))</f>
        <v/>
      </c>
      <c r="F2475" s="307" t="str">
        <f>IF(ISBLANK($J$3008),"",IF(ISBLANK($L$3008),"",IF(Apr!$E36&gt;=$J$3008,IF(Apr!$E36&lt;=$L$3008,IF(ISBLANK(Apr!S36),"",Apr!S36),""),"")))</f>
        <v/>
      </c>
      <c r="G2475" s="308" t="str">
        <f t="shared" si="156"/>
        <v/>
      </c>
      <c r="H2475" s="309" t="str">
        <f t="shared" si="157"/>
        <v/>
      </c>
      <c r="I2475" s="310">
        <f>IF(ISBLANK($J$3008),"",IF(ISBLANK($L$3008),"",IF(Apr!$E36&gt;=$J$3008,IF(Apr!$E36&lt;=$L$3008,COUNTIF(Apr!L36:L36,"&gt;=0"),""),"")))</f>
        <v>0</v>
      </c>
      <c r="J2475" s="300"/>
      <c r="K2475" s="300"/>
      <c r="L2475" s="300"/>
      <c r="M2475" s="302"/>
    </row>
    <row r="2476" spans="1:13" ht="9.9499999999999993" hidden="1" customHeight="1" x14ac:dyDescent="0.2">
      <c r="A2476" s="301"/>
      <c r="B2476" s="300"/>
      <c r="C2476" s="305" t="str">
        <f>IF(ISBLANK($J$3008),"",IF(ISBLANK($L$3008),"",IF(Apr!$E37&gt;=$J$3008,IF(Apr!$E37&lt;=$L$3008,IF(ISBLANK(Apr!G37),"",Apr!G37),""),"")))</f>
        <v/>
      </c>
      <c r="D2476" s="305" t="str">
        <f>IF(ISBLANK($J$3008),"",IF(ISBLANK($L$3008),"",IF(Apr!$E37&gt;=$J$3008,IF(Apr!$E37&lt;=$L$3008,IF(ISBLANK(Apr!I37),"",Apr!I37),""),"")))</f>
        <v/>
      </c>
      <c r="E2476" s="305" t="str">
        <f>IF(ISBLANK($J$3008),"",IF(ISBLANK($L$3008),"",IF(Apr!$E37&gt;=$J$3008,IF(Apr!$E37&lt;=$L$3008,IF(ISBLANK(Apr!R37),"",Apr!R37),""),"")))</f>
        <v/>
      </c>
      <c r="F2476" s="307" t="str">
        <f>IF(ISBLANK($J$3008),"",IF(ISBLANK($L$3008),"",IF(Apr!$E37&gt;=$J$3008,IF(Apr!$E37&lt;=$L$3008,IF(ISBLANK(Apr!S37),"",Apr!S37),""),"")))</f>
        <v/>
      </c>
      <c r="G2476" s="308" t="str">
        <f t="shared" si="156"/>
        <v/>
      </c>
      <c r="H2476" s="309" t="str">
        <f t="shared" si="157"/>
        <v/>
      </c>
      <c r="I2476" s="310">
        <f>IF(ISBLANK($J$3008),"",IF(ISBLANK($L$3008),"",IF(Apr!$E37&gt;=$J$3008,IF(Apr!$E37&lt;=$L$3008,COUNTIF(Apr!L37:L37,"&gt;=0"),""),"")))</f>
        <v>0</v>
      </c>
      <c r="J2476" s="300"/>
      <c r="K2476" s="300"/>
      <c r="L2476" s="300"/>
      <c r="M2476" s="302"/>
    </row>
    <row r="2477" spans="1:13" ht="9.9499999999999993" hidden="1" customHeight="1" x14ac:dyDescent="0.2">
      <c r="A2477" s="301"/>
      <c r="B2477" s="300"/>
      <c r="C2477" s="305" t="str">
        <f>IF(ISBLANK($J$3008),"",IF(ISBLANK($L$3008),"",IF(Apr!$E38&gt;=$J$3008,IF(Apr!$E38&lt;=$L$3008,IF(ISBLANK(Apr!G38),"",Apr!G38),""),"")))</f>
        <v/>
      </c>
      <c r="D2477" s="305" t="str">
        <f>IF(ISBLANK($J$3008),"",IF(ISBLANK($L$3008),"",IF(Apr!$E38&gt;=$J$3008,IF(Apr!$E38&lt;=$L$3008,IF(ISBLANK(Apr!I38),"",Apr!I38),""),"")))</f>
        <v/>
      </c>
      <c r="E2477" s="305" t="str">
        <f>IF(ISBLANK($J$3008),"",IF(ISBLANK($L$3008),"",IF(Apr!$E38&gt;=$J$3008,IF(Apr!$E38&lt;=$L$3008,IF(ISBLANK(Apr!R38),"",Apr!R38),""),"")))</f>
        <v/>
      </c>
      <c r="F2477" s="307" t="str">
        <f>IF(ISBLANK($J$3008),"",IF(ISBLANK($L$3008),"",IF(Apr!$E38&gt;=$J$3008,IF(Apr!$E38&lt;=$L$3008,IF(ISBLANK(Apr!S38),"",Apr!S38),""),"")))</f>
        <v/>
      </c>
      <c r="G2477" s="308" t="str">
        <f t="shared" si="156"/>
        <v/>
      </c>
      <c r="H2477" s="309" t="str">
        <f t="shared" si="157"/>
        <v/>
      </c>
      <c r="I2477" s="310">
        <f>IF(ISBLANK($J$3008),"",IF(ISBLANK($L$3008),"",IF(Apr!$E38&gt;=$J$3008,IF(Apr!$E38&lt;=$L$3008,COUNTIF(Apr!L38:L38,"&gt;=0"),""),"")))</f>
        <v>0</v>
      </c>
      <c r="J2477" s="300"/>
      <c r="K2477" s="300"/>
      <c r="L2477" s="300"/>
      <c r="M2477" s="302"/>
    </row>
    <row r="2478" spans="1:13" ht="9.9499999999999993" hidden="1" customHeight="1" x14ac:dyDescent="0.2">
      <c r="A2478" s="301"/>
      <c r="B2478" s="300"/>
      <c r="C2478" s="305" t="str">
        <f>IF(ISBLANK($J$3008),"",IF(ISBLANK($L$3008),"",IF(Apr!$E39&gt;=$J$3008,IF(Apr!$E39&lt;=$L$3008,IF(ISBLANK(Apr!G39),"",Apr!G39),""),"")))</f>
        <v/>
      </c>
      <c r="D2478" s="305" t="str">
        <f>IF(ISBLANK($J$3008),"",IF(ISBLANK($L$3008),"",IF(Apr!$E39&gt;=$J$3008,IF(Apr!$E39&lt;=$L$3008,IF(ISBLANK(Apr!I39),"",Apr!I39),""),"")))</f>
        <v/>
      </c>
      <c r="E2478" s="305" t="str">
        <f>IF(ISBLANK($J$3008),"",IF(ISBLANK($L$3008),"",IF(Apr!$E39&gt;=$J$3008,IF(Apr!$E39&lt;=$L$3008,IF(ISBLANK(Apr!R39),"",Apr!R39),""),"")))</f>
        <v/>
      </c>
      <c r="F2478" s="307" t="str">
        <f>IF(ISBLANK($J$3008),"",IF(ISBLANK($L$3008),"",IF(Apr!$E39&gt;=$J$3008,IF(Apr!$E39&lt;=$L$3008,IF(ISBLANK(Apr!S39),"",Apr!S39),""),"")))</f>
        <v/>
      </c>
      <c r="G2478" s="308" t="str">
        <f t="shared" si="156"/>
        <v/>
      </c>
      <c r="H2478" s="309" t="str">
        <f t="shared" si="157"/>
        <v/>
      </c>
      <c r="I2478" s="310" t="str">
        <f>IF(ISBLANK($J$3008),"",IF(ISBLANK($L$3008),"",IF(Apr!$E39&gt;=$J$3008,IF(Apr!$E39&lt;=$L$3008,COUNTIF(Apr!L39:L39,"&gt;=0"),""),"")))</f>
        <v/>
      </c>
      <c r="J2478" s="300"/>
      <c r="K2478" s="300"/>
      <c r="L2478" s="300"/>
      <c r="M2478" s="302"/>
    </row>
    <row r="2479" spans="1:13" ht="9.9499999999999993" hidden="1" customHeight="1" x14ac:dyDescent="0.2">
      <c r="A2479" s="301"/>
      <c r="B2479" s="300" t="s">
        <v>344</v>
      </c>
      <c r="C2479" s="305" t="str">
        <f>IF(ISBLANK($J$3008),"",IF(ISBLANK($L$3008),"",IF(Apr!$E43&gt;=$J$3008,IF(Apr!$E43&lt;=$L$3008,IF(ISBLANK(Apr!G43),"",Apr!G43),""),"")))</f>
        <v/>
      </c>
      <c r="D2479" s="305"/>
      <c r="E2479" s="305" t="str">
        <f>IF(ISBLANK($J$3008),"",IF(ISBLANK($L$3008),"",IF(Apr!$E43&gt;=$J$3008,IF(Apr!$E43&lt;=$L$3008,IF(ISBLANK(Apr!R43),"",Apr!R43),""),"")))</f>
        <v/>
      </c>
      <c r="F2479" s="307" t="str">
        <f>IF(ISBLANK($J$3008),"",IF(ISBLANK($L$3008),"",IF(Apr!$E43&gt;=$J$3008,IF(Apr!$E43&lt;=$L$3008,IF(ISBLANK(Apr!S43),"",Apr!S43),""),"")))</f>
        <v/>
      </c>
      <c r="G2479" s="308" t="str">
        <f>IF(ISNUMBER(F2479),IF(F2479=0,"",IF(E2479=0,"",F2479/E2479)),"")</f>
        <v/>
      </c>
      <c r="H2479" s="309" t="str">
        <f>IF(ISNUMBER(G2479),IF(G2479=0,"",IF(F2479=0,"",E2479/F2479/24)),"")</f>
        <v/>
      </c>
      <c r="I2479" s="310" t="str">
        <f>IF(ISBLANK($J$3008),"",IF(ISBLANK($L$3008),"",IF(Apr!$E43&gt;=$J$3008,IF(Apr!$E43&lt;=$L$3008,COUNTIF(Apr!L43:L43,"&gt;=0"),""),"")))</f>
        <v/>
      </c>
      <c r="J2479" s="300"/>
      <c r="K2479" s="300"/>
      <c r="L2479" s="300"/>
      <c r="M2479" s="302"/>
    </row>
    <row r="2480" spans="1:13" ht="9.9499999999999993" hidden="1" customHeight="1" x14ac:dyDescent="0.2">
      <c r="A2480" s="301"/>
      <c r="B2480" s="300"/>
      <c r="C2480" s="305" t="str">
        <f>IF(ISBLANK($J$3008),"",IF(ISBLANK($L$3008),"",IF(Apr!$E44&gt;=$J$3008,IF(Apr!$E44&lt;=$L$3008,IF(ISBLANK(Apr!G44),"",Apr!G44),""),"")))</f>
        <v/>
      </c>
      <c r="D2480" s="305"/>
      <c r="E2480" s="305" t="str">
        <f>IF(ISBLANK($J$3008),"",IF(ISBLANK($L$3008),"",IF(Apr!$E44&gt;=$J$3008,IF(Apr!$E44&lt;=$L$3008,IF(ISBLANK(Apr!R44),"",Apr!R44),""),"")))</f>
        <v/>
      </c>
      <c r="F2480" s="307" t="str">
        <f>IF(ISBLANK($J$3008),"",IF(ISBLANK($L$3008),"",IF(Apr!$E44&gt;=$J$3008,IF(Apr!$E44&lt;=$L$3008,IF(ISBLANK(Apr!S44),"",Apr!S44),""),"")))</f>
        <v/>
      </c>
      <c r="G2480" s="308" t="str">
        <f t="shared" ref="G2480:G2509" si="158">IF(ISNUMBER(F2480),IF(F2480=0,"",IF(E2480=0,"",F2480/E2480)),"")</f>
        <v/>
      </c>
      <c r="H2480" s="309" t="str">
        <f t="shared" ref="H2480:H2509" si="159">IF(ISNUMBER(G2480),IF(G2480=0,"",IF(F2480=0,"",E2480/F2480/24)),"")</f>
        <v/>
      </c>
      <c r="I2480" s="310" t="str">
        <f>IF(ISBLANK($J$3008),"",IF(ISBLANK($L$3008),"",IF(Apr!$E44&gt;=$J$3008,IF(Apr!$E44&lt;=$L$3008,COUNTIF(Apr!L44:L44,"&gt;=0"),""),"")))</f>
        <v/>
      </c>
      <c r="J2480" s="300"/>
      <c r="K2480" s="300"/>
      <c r="L2480" s="300"/>
      <c r="M2480" s="302"/>
    </row>
    <row r="2481" spans="1:13" ht="9.9499999999999993" hidden="1" customHeight="1" x14ac:dyDescent="0.2">
      <c r="A2481" s="301"/>
      <c r="B2481" s="300"/>
      <c r="C2481" s="305" t="str">
        <f>IF(ISBLANK($J$3008),"",IF(ISBLANK($L$3008),"",IF(Apr!$E45&gt;=$J$3008,IF(Apr!$E45&lt;=$L$3008,IF(ISBLANK(Apr!G45),"",Apr!G45),""),"")))</f>
        <v/>
      </c>
      <c r="D2481" s="305"/>
      <c r="E2481" s="305" t="str">
        <f>IF(ISBLANK($J$3008),"",IF(ISBLANK($L$3008),"",IF(Apr!$E45&gt;=$J$3008,IF(Apr!$E45&lt;=$L$3008,IF(ISBLANK(Apr!R45),"",Apr!R45),""),"")))</f>
        <v/>
      </c>
      <c r="F2481" s="307" t="str">
        <f>IF(ISBLANK($J$3008),"",IF(ISBLANK($L$3008),"",IF(Apr!$E45&gt;=$J$3008,IF(Apr!$E45&lt;=$L$3008,IF(ISBLANK(Apr!S45),"",Apr!S45),""),"")))</f>
        <v/>
      </c>
      <c r="G2481" s="308" t="str">
        <f t="shared" si="158"/>
        <v/>
      </c>
      <c r="H2481" s="309" t="str">
        <f t="shared" si="159"/>
        <v/>
      </c>
      <c r="I2481" s="310" t="str">
        <f>IF(ISBLANK($J$3008),"",IF(ISBLANK($L$3008),"",IF(Apr!$E45&gt;=$J$3008,IF(Apr!$E45&lt;=$L$3008,COUNTIF(Apr!L45:L45,"&gt;=0"),""),"")))</f>
        <v/>
      </c>
      <c r="J2481" s="300"/>
      <c r="K2481" s="300"/>
      <c r="L2481" s="300"/>
      <c r="M2481" s="302"/>
    </row>
    <row r="2482" spans="1:13" ht="9.9499999999999993" hidden="1" customHeight="1" x14ac:dyDescent="0.2">
      <c r="A2482" s="301"/>
      <c r="B2482" s="300"/>
      <c r="C2482" s="305" t="str">
        <f>IF(ISBLANK($J$3008),"",IF(ISBLANK($L$3008),"",IF(Apr!$E46&gt;=$J$3008,IF(Apr!$E46&lt;=$L$3008,IF(ISBLANK(Apr!G46),"",Apr!G46),""),"")))</f>
        <v/>
      </c>
      <c r="D2482" s="305"/>
      <c r="E2482" s="305" t="str">
        <f>IF(ISBLANK($J$3008),"",IF(ISBLANK($L$3008),"",IF(Apr!$E46&gt;=$J$3008,IF(Apr!$E46&lt;=$L$3008,IF(ISBLANK(Apr!R46),"",Apr!R46),""),"")))</f>
        <v/>
      </c>
      <c r="F2482" s="307" t="str">
        <f>IF(ISBLANK($J$3008),"",IF(ISBLANK($L$3008),"",IF(Apr!$E46&gt;=$J$3008,IF(Apr!$E46&lt;=$L$3008,IF(ISBLANK(Apr!S46),"",Apr!S46),""),"")))</f>
        <v/>
      </c>
      <c r="G2482" s="308" t="str">
        <f t="shared" si="158"/>
        <v/>
      </c>
      <c r="H2482" s="309" t="str">
        <f t="shared" si="159"/>
        <v/>
      </c>
      <c r="I2482" s="310" t="str">
        <f>IF(ISBLANK($J$3008),"",IF(ISBLANK($L$3008),"",IF(Apr!$E46&gt;=$J$3008,IF(Apr!$E46&lt;=$L$3008,COUNTIF(Apr!L46:L46,"&gt;=0"),""),"")))</f>
        <v/>
      </c>
      <c r="J2482" s="300"/>
      <c r="K2482" s="300"/>
      <c r="L2482" s="300"/>
      <c r="M2482" s="302"/>
    </row>
    <row r="2483" spans="1:13" ht="9.9499999999999993" hidden="1" customHeight="1" x14ac:dyDescent="0.2">
      <c r="A2483" s="301"/>
      <c r="B2483" s="300"/>
      <c r="C2483" s="305" t="str">
        <f>IF(ISBLANK($J$3008),"",IF(ISBLANK($L$3008),"",IF(Apr!$E47&gt;=$J$3008,IF(Apr!$E47&lt;=$L$3008,IF(ISBLANK(Apr!G47),"",Apr!G47),""),"")))</f>
        <v/>
      </c>
      <c r="D2483" s="305"/>
      <c r="E2483" s="305" t="str">
        <f>IF(ISBLANK($J$3008),"",IF(ISBLANK($L$3008),"",IF(Apr!$E47&gt;=$J$3008,IF(Apr!$E47&lt;=$L$3008,IF(ISBLANK(Apr!R47),"",Apr!R47),""),"")))</f>
        <v/>
      </c>
      <c r="F2483" s="307" t="str">
        <f>IF(ISBLANK($J$3008),"",IF(ISBLANK($L$3008),"",IF(Apr!$E47&gt;=$J$3008,IF(Apr!$E47&lt;=$L$3008,IF(ISBLANK(Apr!S47),"",Apr!S47),""),"")))</f>
        <v/>
      </c>
      <c r="G2483" s="308" t="str">
        <f t="shared" si="158"/>
        <v/>
      </c>
      <c r="H2483" s="309" t="str">
        <f t="shared" si="159"/>
        <v/>
      </c>
      <c r="I2483" s="310" t="str">
        <f>IF(ISBLANK($J$3008),"",IF(ISBLANK($L$3008),"",IF(Apr!$E47&gt;=$J$3008,IF(Apr!$E47&lt;=$L$3008,COUNTIF(Apr!L47:L47,"&gt;=0"),""),"")))</f>
        <v/>
      </c>
      <c r="J2483" s="300"/>
      <c r="K2483" s="300"/>
      <c r="L2483" s="300"/>
      <c r="M2483" s="302"/>
    </row>
    <row r="2484" spans="1:13" ht="9.9499999999999993" hidden="1" customHeight="1" x14ac:dyDescent="0.2">
      <c r="A2484" s="301"/>
      <c r="B2484" s="300"/>
      <c r="C2484" s="305" t="str">
        <f>IF(ISBLANK($J$3008),"",IF(ISBLANK($L$3008),"",IF(Apr!$E48&gt;=$J$3008,IF(Apr!$E48&lt;=$L$3008,IF(ISBLANK(Apr!G48),"",Apr!G48),""),"")))</f>
        <v/>
      </c>
      <c r="D2484" s="305"/>
      <c r="E2484" s="305" t="str">
        <f>IF(ISBLANK($J$3008),"",IF(ISBLANK($L$3008),"",IF(Apr!$E48&gt;=$J$3008,IF(Apr!$E48&lt;=$L$3008,IF(ISBLANK(Apr!R48),"",Apr!R48),""),"")))</f>
        <v/>
      </c>
      <c r="F2484" s="307" t="str">
        <f>IF(ISBLANK($J$3008),"",IF(ISBLANK($L$3008),"",IF(Apr!$E48&gt;=$J$3008,IF(Apr!$E48&lt;=$L$3008,IF(ISBLANK(Apr!S48),"",Apr!S48),""),"")))</f>
        <v/>
      </c>
      <c r="G2484" s="308" t="str">
        <f t="shared" si="158"/>
        <v/>
      </c>
      <c r="H2484" s="309" t="str">
        <f t="shared" si="159"/>
        <v/>
      </c>
      <c r="I2484" s="310" t="str">
        <f>IF(ISBLANK($J$3008),"",IF(ISBLANK($L$3008),"",IF(Apr!$E48&gt;=$J$3008,IF(Apr!$E48&lt;=$L$3008,COUNTIF(Apr!L48:L48,"&gt;=0"),""),"")))</f>
        <v/>
      </c>
      <c r="J2484" s="300"/>
      <c r="K2484" s="300"/>
      <c r="L2484" s="300"/>
      <c r="M2484" s="302"/>
    </row>
    <row r="2485" spans="1:13" ht="9.9499999999999993" hidden="1" customHeight="1" x14ac:dyDescent="0.2">
      <c r="A2485" s="301"/>
      <c r="B2485" s="300"/>
      <c r="C2485" s="305" t="str">
        <f>IF(ISBLANK($J$3008),"",IF(ISBLANK($L$3008),"",IF(Apr!$E49&gt;=$J$3008,IF(Apr!$E49&lt;=$L$3008,IF(ISBLANK(Apr!G49),"",Apr!G49),""),"")))</f>
        <v/>
      </c>
      <c r="D2485" s="305"/>
      <c r="E2485" s="305" t="str">
        <f>IF(ISBLANK($J$3008),"",IF(ISBLANK($L$3008),"",IF(Apr!$E49&gt;=$J$3008,IF(Apr!$E49&lt;=$L$3008,IF(ISBLANK(Apr!R49),"",Apr!R49),""),"")))</f>
        <v/>
      </c>
      <c r="F2485" s="307" t="str">
        <f>IF(ISBLANK($J$3008),"",IF(ISBLANK($L$3008),"",IF(Apr!$E49&gt;=$J$3008,IF(Apr!$E49&lt;=$L$3008,IF(ISBLANK(Apr!S49),"",Apr!S49),""),"")))</f>
        <v/>
      </c>
      <c r="G2485" s="308" t="str">
        <f t="shared" si="158"/>
        <v/>
      </c>
      <c r="H2485" s="309" t="str">
        <f t="shared" si="159"/>
        <v/>
      </c>
      <c r="I2485" s="310" t="str">
        <f>IF(ISBLANK($J$3008),"",IF(ISBLANK($L$3008),"",IF(Apr!$E49&gt;=$J$3008,IF(Apr!$E49&lt;=$L$3008,COUNTIF(Apr!L49:L49,"&gt;=0"),""),"")))</f>
        <v/>
      </c>
      <c r="J2485" s="300"/>
      <c r="K2485" s="300"/>
      <c r="L2485" s="300"/>
      <c r="M2485" s="302"/>
    </row>
    <row r="2486" spans="1:13" ht="9.9499999999999993" hidden="1" customHeight="1" x14ac:dyDescent="0.2">
      <c r="A2486" s="301"/>
      <c r="B2486" s="300"/>
      <c r="C2486" s="305" t="str">
        <f>IF(ISBLANK($J$3008),"",IF(ISBLANK($L$3008),"",IF(Apr!$E50&gt;=$J$3008,IF(Apr!$E50&lt;=$L$3008,IF(ISBLANK(Apr!G50),"",Apr!G50),""),"")))</f>
        <v/>
      </c>
      <c r="D2486" s="305"/>
      <c r="E2486" s="305" t="str">
        <f>IF(ISBLANK($J$3008),"",IF(ISBLANK($L$3008),"",IF(Apr!$E50&gt;=$J$3008,IF(Apr!$E50&lt;=$L$3008,IF(ISBLANK(Apr!R50),"",Apr!R50),""),"")))</f>
        <v/>
      </c>
      <c r="F2486" s="307" t="str">
        <f>IF(ISBLANK($J$3008),"",IF(ISBLANK($L$3008),"",IF(Apr!$E50&gt;=$J$3008,IF(Apr!$E50&lt;=$L$3008,IF(ISBLANK(Apr!S50),"",Apr!S50),""),"")))</f>
        <v/>
      </c>
      <c r="G2486" s="308" t="str">
        <f t="shared" si="158"/>
        <v/>
      </c>
      <c r="H2486" s="309" t="str">
        <f t="shared" si="159"/>
        <v/>
      </c>
      <c r="I2486" s="310" t="str">
        <f>IF(ISBLANK($J$3008),"",IF(ISBLANK($L$3008),"",IF(Apr!$E50&gt;=$J$3008,IF(Apr!$E50&lt;=$L$3008,COUNTIF(Apr!L50:L50,"&gt;=0"),""),"")))</f>
        <v/>
      </c>
      <c r="J2486" s="300"/>
      <c r="K2486" s="300"/>
      <c r="L2486" s="300"/>
      <c r="M2486" s="302"/>
    </row>
    <row r="2487" spans="1:13" ht="9.9499999999999993" hidden="1" customHeight="1" x14ac:dyDescent="0.2">
      <c r="A2487" s="301"/>
      <c r="B2487" s="300"/>
      <c r="C2487" s="305" t="str">
        <f>IF(ISBLANK($J$3008),"",IF(ISBLANK($L$3008),"",IF(Apr!$E51&gt;=$J$3008,IF(Apr!$E51&lt;=$L$3008,IF(ISBLANK(Apr!G51),"",Apr!G51),""),"")))</f>
        <v/>
      </c>
      <c r="D2487" s="305"/>
      <c r="E2487" s="305" t="str">
        <f>IF(ISBLANK($J$3008),"",IF(ISBLANK($L$3008),"",IF(Apr!$E51&gt;=$J$3008,IF(Apr!$E51&lt;=$L$3008,IF(ISBLANK(Apr!R51),"",Apr!R51),""),"")))</f>
        <v/>
      </c>
      <c r="F2487" s="307" t="str">
        <f>IF(ISBLANK($J$3008),"",IF(ISBLANK($L$3008),"",IF(Apr!$E51&gt;=$J$3008,IF(Apr!$E51&lt;=$L$3008,IF(ISBLANK(Apr!S51),"",Apr!S51),""),"")))</f>
        <v/>
      </c>
      <c r="G2487" s="308" t="str">
        <f t="shared" si="158"/>
        <v/>
      </c>
      <c r="H2487" s="309" t="str">
        <f t="shared" si="159"/>
        <v/>
      </c>
      <c r="I2487" s="310" t="str">
        <f>IF(ISBLANK($J$3008),"",IF(ISBLANK($L$3008),"",IF(Apr!$E51&gt;=$J$3008,IF(Apr!$E51&lt;=$L$3008,COUNTIF(Apr!L51:L51,"&gt;=0"),""),"")))</f>
        <v/>
      </c>
      <c r="J2487" s="300"/>
      <c r="K2487" s="300"/>
      <c r="L2487" s="300"/>
      <c r="M2487" s="302"/>
    </row>
    <row r="2488" spans="1:13" ht="9.9499999999999993" hidden="1" customHeight="1" x14ac:dyDescent="0.2">
      <c r="A2488" s="301"/>
      <c r="B2488" s="300"/>
      <c r="C2488" s="305" t="str">
        <f>IF(ISBLANK($J$3008),"",IF(ISBLANK($L$3008),"",IF(Apr!$E52&gt;=$J$3008,IF(Apr!$E52&lt;=$L$3008,IF(ISBLANK(Apr!G52),"",Apr!G52),""),"")))</f>
        <v/>
      </c>
      <c r="D2488" s="305"/>
      <c r="E2488" s="305" t="str">
        <f>IF(ISBLANK($J$3008),"",IF(ISBLANK($L$3008),"",IF(Apr!$E52&gt;=$J$3008,IF(Apr!$E52&lt;=$L$3008,IF(ISBLANK(Apr!R52),"",Apr!R52),""),"")))</f>
        <v/>
      </c>
      <c r="F2488" s="307" t="str">
        <f>IF(ISBLANK($J$3008),"",IF(ISBLANK($L$3008),"",IF(Apr!$E52&gt;=$J$3008,IF(Apr!$E52&lt;=$L$3008,IF(ISBLANK(Apr!S52),"",Apr!S52),""),"")))</f>
        <v/>
      </c>
      <c r="G2488" s="308" t="str">
        <f t="shared" si="158"/>
        <v/>
      </c>
      <c r="H2488" s="309" t="str">
        <f t="shared" si="159"/>
        <v/>
      </c>
      <c r="I2488" s="310" t="str">
        <f>IF(ISBLANK($J$3008),"",IF(ISBLANK($L$3008),"",IF(Apr!$E52&gt;=$J$3008,IF(Apr!$E52&lt;=$L$3008,COUNTIF(Apr!L52:L52,"&gt;=0"),""),"")))</f>
        <v/>
      </c>
      <c r="J2488" s="300"/>
      <c r="K2488" s="300"/>
      <c r="L2488" s="300"/>
      <c r="M2488" s="302"/>
    </row>
    <row r="2489" spans="1:13" ht="9.9499999999999993" hidden="1" customHeight="1" x14ac:dyDescent="0.2">
      <c r="A2489" s="301"/>
      <c r="B2489" s="300"/>
      <c r="C2489" s="305" t="str">
        <f>IF(ISBLANK($J$3008),"",IF(ISBLANK($L$3008),"",IF(Apr!$E53&gt;=$J$3008,IF(Apr!$E53&lt;=$L$3008,IF(ISBLANK(Apr!G53),"",Apr!G53),""),"")))</f>
        <v/>
      </c>
      <c r="D2489" s="305"/>
      <c r="E2489" s="305" t="str">
        <f>IF(ISBLANK($J$3008),"",IF(ISBLANK($L$3008),"",IF(Apr!$E53&gt;=$J$3008,IF(Apr!$E53&lt;=$L$3008,IF(ISBLANK(Apr!R53),"",Apr!R53),""),"")))</f>
        <v/>
      </c>
      <c r="F2489" s="307" t="str">
        <f>IF(ISBLANK($J$3008),"",IF(ISBLANK($L$3008),"",IF(Apr!$E53&gt;=$J$3008,IF(Apr!$E53&lt;=$L$3008,IF(ISBLANK(Apr!S53),"",Apr!S53),""),"")))</f>
        <v/>
      </c>
      <c r="G2489" s="308" t="str">
        <f t="shared" si="158"/>
        <v/>
      </c>
      <c r="H2489" s="309" t="str">
        <f t="shared" si="159"/>
        <v/>
      </c>
      <c r="I2489" s="310" t="str">
        <f>IF(ISBLANK($J$3008),"",IF(ISBLANK($L$3008),"",IF(Apr!$E53&gt;=$J$3008,IF(Apr!$E53&lt;=$L$3008,COUNTIF(Apr!L53:L53,"&gt;=0"),""),"")))</f>
        <v/>
      </c>
      <c r="J2489" s="300"/>
      <c r="K2489" s="300"/>
      <c r="L2489" s="300"/>
      <c r="M2489" s="302"/>
    </row>
    <row r="2490" spans="1:13" ht="9.9499999999999993" hidden="1" customHeight="1" x14ac:dyDescent="0.2">
      <c r="A2490" s="301"/>
      <c r="B2490" s="300"/>
      <c r="C2490" s="305" t="str">
        <f>IF(ISBLANK($J$3008),"",IF(ISBLANK($L$3008),"",IF(Apr!$E54&gt;=$J$3008,IF(Apr!$E54&lt;=$L$3008,IF(ISBLANK(Apr!G54),"",Apr!G54),""),"")))</f>
        <v/>
      </c>
      <c r="D2490" s="305"/>
      <c r="E2490" s="305" t="str">
        <f>IF(ISBLANK($J$3008),"",IF(ISBLANK($L$3008),"",IF(Apr!$E54&gt;=$J$3008,IF(Apr!$E54&lt;=$L$3008,IF(ISBLANK(Apr!R54),"",Apr!R54),""),"")))</f>
        <v/>
      </c>
      <c r="F2490" s="307" t="str">
        <f>IF(ISBLANK($J$3008),"",IF(ISBLANK($L$3008),"",IF(Apr!$E54&gt;=$J$3008,IF(Apr!$E54&lt;=$L$3008,IF(ISBLANK(Apr!S54),"",Apr!S54),""),"")))</f>
        <v/>
      </c>
      <c r="G2490" s="308" t="str">
        <f t="shared" si="158"/>
        <v/>
      </c>
      <c r="H2490" s="309" t="str">
        <f t="shared" si="159"/>
        <v/>
      </c>
      <c r="I2490" s="310" t="str">
        <f>IF(ISBLANK($J$3008),"",IF(ISBLANK($L$3008),"",IF(Apr!$E54&gt;=$J$3008,IF(Apr!$E54&lt;=$L$3008,COUNTIF(Apr!L54:L54,"&gt;=0"),""),"")))</f>
        <v/>
      </c>
      <c r="J2490" s="300"/>
      <c r="K2490" s="300"/>
      <c r="L2490" s="300"/>
      <c r="M2490" s="302"/>
    </row>
    <row r="2491" spans="1:13" ht="9.9499999999999993" hidden="1" customHeight="1" x14ac:dyDescent="0.2">
      <c r="A2491" s="301"/>
      <c r="B2491" s="300"/>
      <c r="C2491" s="305" t="str">
        <f>IF(ISBLANK($J$3008),"",IF(ISBLANK($L$3008),"",IF(Apr!$E55&gt;=$J$3008,IF(Apr!$E55&lt;=$L$3008,IF(ISBLANK(Apr!G55),"",Apr!G55),""),"")))</f>
        <v/>
      </c>
      <c r="D2491" s="305"/>
      <c r="E2491" s="305" t="str">
        <f>IF(ISBLANK($J$3008),"",IF(ISBLANK($L$3008),"",IF(Apr!$E55&gt;=$J$3008,IF(Apr!$E55&lt;=$L$3008,IF(ISBLANK(Apr!R55),"",Apr!R55),""),"")))</f>
        <v/>
      </c>
      <c r="F2491" s="307" t="str">
        <f>IF(ISBLANK($J$3008),"",IF(ISBLANK($L$3008),"",IF(Apr!$E55&gt;=$J$3008,IF(Apr!$E55&lt;=$L$3008,IF(ISBLANK(Apr!S55),"",Apr!S55),""),"")))</f>
        <v/>
      </c>
      <c r="G2491" s="308" t="str">
        <f t="shared" si="158"/>
        <v/>
      </c>
      <c r="H2491" s="309" t="str">
        <f t="shared" si="159"/>
        <v/>
      </c>
      <c r="I2491" s="310" t="str">
        <f>IF(ISBLANK($J$3008),"",IF(ISBLANK($L$3008),"",IF(Apr!$E55&gt;=$J$3008,IF(Apr!$E55&lt;=$L$3008,COUNTIF(Apr!L55:L55,"&gt;=0"),""),"")))</f>
        <v/>
      </c>
      <c r="J2491" s="300"/>
      <c r="K2491" s="300"/>
      <c r="L2491" s="300"/>
      <c r="M2491" s="302"/>
    </row>
    <row r="2492" spans="1:13" ht="9.9499999999999993" hidden="1" customHeight="1" x14ac:dyDescent="0.2">
      <c r="A2492" s="301"/>
      <c r="B2492" s="300"/>
      <c r="C2492" s="305" t="str">
        <f>IF(ISBLANK($J$3008),"",IF(ISBLANK($L$3008),"",IF(Apr!$E56&gt;=$J$3008,IF(Apr!$E56&lt;=$L$3008,IF(ISBLANK(Apr!G56),"",Apr!G56),""),"")))</f>
        <v/>
      </c>
      <c r="D2492" s="305"/>
      <c r="E2492" s="305" t="str">
        <f>IF(ISBLANK($J$3008),"",IF(ISBLANK($L$3008),"",IF(Apr!$E56&gt;=$J$3008,IF(Apr!$E56&lt;=$L$3008,IF(ISBLANK(Apr!R56),"",Apr!R56),""),"")))</f>
        <v/>
      </c>
      <c r="F2492" s="307" t="str">
        <f>IF(ISBLANK($J$3008),"",IF(ISBLANK($L$3008),"",IF(Apr!$E56&gt;=$J$3008,IF(Apr!$E56&lt;=$L$3008,IF(ISBLANK(Apr!S56),"",Apr!S56),""),"")))</f>
        <v/>
      </c>
      <c r="G2492" s="308" t="str">
        <f t="shared" si="158"/>
        <v/>
      </c>
      <c r="H2492" s="309" t="str">
        <f t="shared" si="159"/>
        <v/>
      </c>
      <c r="I2492" s="310" t="str">
        <f>IF(ISBLANK($J$3008),"",IF(ISBLANK($L$3008),"",IF(Apr!$E56&gt;=$J$3008,IF(Apr!$E56&lt;=$L$3008,COUNTIF(Apr!L56:L56,"&gt;=0"),""),"")))</f>
        <v/>
      </c>
      <c r="J2492" s="300"/>
      <c r="K2492" s="300"/>
      <c r="L2492" s="300"/>
      <c r="M2492" s="302"/>
    </row>
    <row r="2493" spans="1:13" ht="9.9499999999999993" hidden="1" customHeight="1" x14ac:dyDescent="0.2">
      <c r="A2493" s="301"/>
      <c r="B2493" s="300"/>
      <c r="C2493" s="305" t="str">
        <f>IF(ISBLANK($J$3008),"",IF(ISBLANK($L$3008),"",IF(Apr!$E57&gt;=$J$3008,IF(Apr!$E57&lt;=$L$3008,IF(ISBLANK(Apr!G57),"",Apr!G57),""),"")))</f>
        <v/>
      </c>
      <c r="D2493" s="305"/>
      <c r="E2493" s="305" t="str">
        <f>IF(ISBLANK($J$3008),"",IF(ISBLANK($L$3008),"",IF(Apr!$E57&gt;=$J$3008,IF(Apr!$E57&lt;=$L$3008,IF(ISBLANK(Apr!R57),"",Apr!R57),""),"")))</f>
        <v/>
      </c>
      <c r="F2493" s="307" t="str">
        <f>IF(ISBLANK($J$3008),"",IF(ISBLANK($L$3008),"",IF(Apr!$E57&gt;=$J$3008,IF(Apr!$E57&lt;=$L$3008,IF(ISBLANK(Apr!S57),"",Apr!S57),""),"")))</f>
        <v/>
      </c>
      <c r="G2493" s="308" t="str">
        <f t="shared" si="158"/>
        <v/>
      </c>
      <c r="H2493" s="309" t="str">
        <f t="shared" si="159"/>
        <v/>
      </c>
      <c r="I2493" s="310" t="str">
        <f>IF(ISBLANK($J$3008),"",IF(ISBLANK($L$3008),"",IF(Apr!$E57&gt;=$J$3008,IF(Apr!$E57&lt;=$L$3008,COUNTIF(Apr!L57:L57,"&gt;=0"),""),"")))</f>
        <v/>
      </c>
      <c r="J2493" s="300"/>
      <c r="K2493" s="300"/>
      <c r="L2493" s="300"/>
      <c r="M2493" s="302"/>
    </row>
    <row r="2494" spans="1:13" ht="9.9499999999999993" hidden="1" customHeight="1" x14ac:dyDescent="0.2">
      <c r="A2494" s="301"/>
      <c r="B2494" s="300"/>
      <c r="C2494" s="305" t="str">
        <f>IF(ISBLANK($J$3008),"",IF(ISBLANK($L$3008),"",IF(Apr!$E58&gt;=$J$3008,IF(Apr!$E58&lt;=$L$3008,IF(ISBLANK(Apr!G58),"",Apr!G58),""),"")))</f>
        <v/>
      </c>
      <c r="D2494" s="305"/>
      <c r="E2494" s="305" t="str">
        <f>IF(ISBLANK($J$3008),"",IF(ISBLANK($L$3008),"",IF(Apr!$E58&gt;=$J$3008,IF(Apr!$E58&lt;=$L$3008,IF(ISBLANK(Apr!R58),"",Apr!R58),""),"")))</f>
        <v/>
      </c>
      <c r="F2494" s="307" t="str">
        <f>IF(ISBLANK($J$3008),"",IF(ISBLANK($L$3008),"",IF(Apr!$E58&gt;=$J$3008,IF(Apr!$E58&lt;=$L$3008,IF(ISBLANK(Apr!S58),"",Apr!S58),""),"")))</f>
        <v/>
      </c>
      <c r="G2494" s="308" t="str">
        <f t="shared" si="158"/>
        <v/>
      </c>
      <c r="H2494" s="309" t="str">
        <f t="shared" si="159"/>
        <v/>
      </c>
      <c r="I2494" s="310" t="str">
        <f>IF(ISBLANK($J$3008),"",IF(ISBLANK($L$3008),"",IF(Apr!$E58&gt;=$J$3008,IF(Apr!$E58&lt;=$L$3008,COUNTIF(Apr!L58:L58,"&gt;=0"),""),"")))</f>
        <v/>
      </c>
      <c r="J2494" s="300"/>
      <c r="K2494" s="300"/>
      <c r="L2494" s="300"/>
      <c r="M2494" s="302"/>
    </row>
    <row r="2495" spans="1:13" ht="9.9499999999999993" hidden="1" customHeight="1" x14ac:dyDescent="0.2">
      <c r="A2495" s="301"/>
      <c r="B2495" s="300"/>
      <c r="C2495" s="305" t="str">
        <f>IF(ISBLANK($J$3008),"",IF(ISBLANK($L$3008),"",IF(Apr!$E59&gt;=$J$3008,IF(Apr!$E59&lt;=$L$3008,IF(ISBLANK(Apr!G59),"",Apr!G59),""),"")))</f>
        <v/>
      </c>
      <c r="D2495" s="305"/>
      <c r="E2495" s="305" t="str">
        <f>IF(ISBLANK($J$3008),"",IF(ISBLANK($L$3008),"",IF(Apr!$E59&gt;=$J$3008,IF(Apr!$E59&lt;=$L$3008,IF(ISBLANK(Apr!R59),"",Apr!R59),""),"")))</f>
        <v/>
      </c>
      <c r="F2495" s="307" t="str">
        <f>IF(ISBLANK($J$3008),"",IF(ISBLANK($L$3008),"",IF(Apr!$E59&gt;=$J$3008,IF(Apr!$E59&lt;=$L$3008,IF(ISBLANK(Apr!S59),"",Apr!S59),""),"")))</f>
        <v/>
      </c>
      <c r="G2495" s="308" t="str">
        <f t="shared" si="158"/>
        <v/>
      </c>
      <c r="H2495" s="309" t="str">
        <f t="shared" si="159"/>
        <v/>
      </c>
      <c r="I2495" s="310" t="str">
        <f>IF(ISBLANK($J$3008),"",IF(ISBLANK($L$3008),"",IF(Apr!$E59&gt;=$J$3008,IF(Apr!$E59&lt;=$L$3008,COUNTIF(Apr!L59:L59,"&gt;=0"),""),"")))</f>
        <v/>
      </c>
      <c r="J2495" s="300"/>
      <c r="K2495" s="300"/>
      <c r="L2495" s="300"/>
      <c r="M2495" s="302"/>
    </row>
    <row r="2496" spans="1:13" ht="9.9499999999999993" hidden="1" customHeight="1" x14ac:dyDescent="0.2">
      <c r="A2496" s="301"/>
      <c r="B2496" s="300"/>
      <c r="C2496" s="305" t="str">
        <f>IF(ISBLANK($J$3008),"",IF(ISBLANK($L$3008),"",IF(Apr!$E60&gt;=$J$3008,IF(Apr!$E60&lt;=$L$3008,IF(ISBLANK(Apr!G60),"",Apr!G60),""),"")))</f>
        <v/>
      </c>
      <c r="D2496" s="305"/>
      <c r="E2496" s="305" t="str">
        <f>IF(ISBLANK($J$3008),"",IF(ISBLANK($L$3008),"",IF(Apr!$E60&gt;=$J$3008,IF(Apr!$E60&lt;=$L$3008,IF(ISBLANK(Apr!R60),"",Apr!R60),""),"")))</f>
        <v/>
      </c>
      <c r="F2496" s="307" t="str">
        <f>IF(ISBLANK($J$3008),"",IF(ISBLANK($L$3008),"",IF(Apr!$E60&gt;=$J$3008,IF(Apr!$E60&lt;=$L$3008,IF(ISBLANK(Apr!S60),"",Apr!S60),""),"")))</f>
        <v/>
      </c>
      <c r="G2496" s="308" t="str">
        <f t="shared" si="158"/>
        <v/>
      </c>
      <c r="H2496" s="309" t="str">
        <f t="shared" si="159"/>
        <v/>
      </c>
      <c r="I2496" s="310" t="str">
        <f>IF(ISBLANK($J$3008),"",IF(ISBLANK($L$3008),"",IF(Apr!$E60&gt;=$J$3008,IF(Apr!$E60&lt;=$L$3008,COUNTIF(Apr!L60:L60,"&gt;=0"),""),"")))</f>
        <v/>
      </c>
      <c r="J2496" s="300"/>
      <c r="K2496" s="300"/>
      <c r="L2496" s="300"/>
      <c r="M2496" s="302"/>
    </row>
    <row r="2497" spans="1:13" ht="9.9499999999999993" hidden="1" customHeight="1" x14ac:dyDescent="0.2">
      <c r="A2497" s="301"/>
      <c r="B2497" s="300"/>
      <c r="C2497" s="305" t="str">
        <f>IF(ISBLANK($J$3008),"",IF(ISBLANK($L$3008),"",IF(Apr!$E61&gt;=$J$3008,IF(Apr!$E61&lt;=$L$3008,IF(ISBLANK(Apr!G61),"",Apr!G61),""),"")))</f>
        <v/>
      </c>
      <c r="D2497" s="305"/>
      <c r="E2497" s="305" t="str">
        <f>IF(ISBLANK($J$3008),"",IF(ISBLANK($L$3008),"",IF(Apr!$E61&gt;=$J$3008,IF(Apr!$E61&lt;=$L$3008,IF(ISBLANK(Apr!R61),"",Apr!R61),""),"")))</f>
        <v/>
      </c>
      <c r="F2497" s="307" t="str">
        <f>IF(ISBLANK($J$3008),"",IF(ISBLANK($L$3008),"",IF(Apr!$E61&gt;=$J$3008,IF(Apr!$E61&lt;=$L$3008,IF(ISBLANK(Apr!S61),"",Apr!S61),""),"")))</f>
        <v/>
      </c>
      <c r="G2497" s="308" t="str">
        <f t="shared" si="158"/>
        <v/>
      </c>
      <c r="H2497" s="309" t="str">
        <f t="shared" si="159"/>
        <v/>
      </c>
      <c r="I2497" s="310" t="str">
        <f>IF(ISBLANK($J$3008),"",IF(ISBLANK($L$3008),"",IF(Apr!$E61&gt;=$J$3008,IF(Apr!$E61&lt;=$L$3008,COUNTIF(Apr!L61:L61,"&gt;=0"),""),"")))</f>
        <v/>
      </c>
      <c r="J2497" s="300"/>
      <c r="K2497" s="300"/>
      <c r="L2497" s="300"/>
      <c r="M2497" s="302"/>
    </row>
    <row r="2498" spans="1:13" ht="9.9499999999999993" hidden="1" customHeight="1" x14ac:dyDescent="0.2">
      <c r="A2498" s="301"/>
      <c r="B2498" s="300"/>
      <c r="C2498" s="305" t="str">
        <f>IF(ISBLANK($J$3008),"",IF(ISBLANK($L$3008),"",IF(Apr!$E62&gt;=$J$3008,IF(Apr!$E62&lt;=$L$3008,IF(ISBLANK(Apr!G62),"",Apr!G62),""),"")))</f>
        <v/>
      </c>
      <c r="D2498" s="305"/>
      <c r="E2498" s="305" t="str">
        <f>IF(ISBLANK($J$3008),"",IF(ISBLANK($L$3008),"",IF(Apr!$E62&gt;=$J$3008,IF(Apr!$E62&lt;=$L$3008,IF(ISBLANK(Apr!R62),"",Apr!R62),""),"")))</f>
        <v/>
      </c>
      <c r="F2498" s="307" t="str">
        <f>IF(ISBLANK($J$3008),"",IF(ISBLANK($L$3008),"",IF(Apr!$E62&gt;=$J$3008,IF(Apr!$E62&lt;=$L$3008,IF(ISBLANK(Apr!S62),"",Apr!S62),""),"")))</f>
        <v/>
      </c>
      <c r="G2498" s="308" t="str">
        <f t="shared" si="158"/>
        <v/>
      </c>
      <c r="H2498" s="309" t="str">
        <f t="shared" si="159"/>
        <v/>
      </c>
      <c r="I2498" s="310" t="str">
        <f>IF(ISBLANK($J$3008),"",IF(ISBLANK($L$3008),"",IF(Apr!$E62&gt;=$J$3008,IF(Apr!$E62&lt;=$L$3008,COUNTIF(Apr!L62:L62,"&gt;=0"),""),"")))</f>
        <v/>
      </c>
      <c r="J2498" s="300"/>
      <c r="K2498" s="300"/>
      <c r="L2498" s="300"/>
      <c r="M2498" s="302"/>
    </row>
    <row r="2499" spans="1:13" ht="9.9499999999999993" hidden="1" customHeight="1" x14ac:dyDescent="0.2">
      <c r="A2499" s="301"/>
      <c r="B2499" s="300"/>
      <c r="C2499" s="305" t="str">
        <f>IF(ISBLANK($J$3008),"",IF(ISBLANK($L$3008),"",IF(Apr!$E63&gt;=$J$3008,IF(Apr!$E63&lt;=$L$3008,IF(ISBLANK(Apr!G63),"",Apr!G63),""),"")))</f>
        <v/>
      </c>
      <c r="D2499" s="305"/>
      <c r="E2499" s="305" t="str">
        <f>IF(ISBLANK($J$3008),"",IF(ISBLANK($L$3008),"",IF(Apr!$E63&gt;=$J$3008,IF(Apr!$E63&lt;=$L$3008,IF(ISBLANK(Apr!R63),"",Apr!R63),""),"")))</f>
        <v/>
      </c>
      <c r="F2499" s="307" t="str">
        <f>IF(ISBLANK($J$3008),"",IF(ISBLANK($L$3008),"",IF(Apr!$E63&gt;=$J$3008,IF(Apr!$E63&lt;=$L$3008,IF(ISBLANK(Apr!S63),"",Apr!S63),""),"")))</f>
        <v/>
      </c>
      <c r="G2499" s="308" t="str">
        <f t="shared" si="158"/>
        <v/>
      </c>
      <c r="H2499" s="309" t="str">
        <f t="shared" si="159"/>
        <v/>
      </c>
      <c r="I2499" s="310" t="str">
        <f>IF(ISBLANK($J$3008),"",IF(ISBLANK($L$3008),"",IF(Apr!$E63&gt;=$J$3008,IF(Apr!$E63&lt;=$L$3008,COUNTIF(Apr!L63:L63,"&gt;=0"),""),"")))</f>
        <v/>
      </c>
      <c r="J2499" s="300"/>
      <c r="K2499" s="300"/>
      <c r="L2499" s="300"/>
      <c r="M2499" s="302"/>
    </row>
    <row r="2500" spans="1:13" ht="9.9499999999999993" hidden="1" customHeight="1" x14ac:dyDescent="0.2">
      <c r="A2500" s="301"/>
      <c r="B2500" s="300"/>
      <c r="C2500" s="305" t="str">
        <f>IF(ISBLANK($J$3008),"",IF(ISBLANK($L$3008),"",IF(Apr!$E64&gt;=$J$3008,IF(Apr!$E64&lt;=$L$3008,IF(ISBLANK(Apr!G64),"",Apr!G64),""),"")))</f>
        <v/>
      </c>
      <c r="D2500" s="305"/>
      <c r="E2500" s="305" t="str">
        <f>IF(ISBLANK($J$3008),"",IF(ISBLANK($L$3008),"",IF(Apr!$E64&gt;=$J$3008,IF(Apr!$E64&lt;=$L$3008,IF(ISBLANK(Apr!R64),"",Apr!R64),""),"")))</f>
        <v/>
      </c>
      <c r="F2500" s="307" t="str">
        <f>IF(ISBLANK($J$3008),"",IF(ISBLANK($L$3008),"",IF(Apr!$E64&gt;=$J$3008,IF(Apr!$E64&lt;=$L$3008,IF(ISBLANK(Apr!S64),"",Apr!S64),""),"")))</f>
        <v/>
      </c>
      <c r="G2500" s="308" t="str">
        <f t="shared" si="158"/>
        <v/>
      </c>
      <c r="H2500" s="309" t="str">
        <f t="shared" si="159"/>
        <v/>
      </c>
      <c r="I2500" s="310" t="str">
        <f>IF(ISBLANK($J$3008),"",IF(ISBLANK($L$3008),"",IF(Apr!$E64&gt;=$J$3008,IF(Apr!$E64&lt;=$L$3008,COUNTIF(Apr!L64:L64,"&gt;=0"),""),"")))</f>
        <v/>
      </c>
      <c r="J2500" s="300"/>
      <c r="K2500" s="300"/>
      <c r="L2500" s="300"/>
      <c r="M2500" s="302"/>
    </row>
    <row r="2501" spans="1:13" ht="9.9499999999999993" hidden="1" customHeight="1" x14ac:dyDescent="0.2">
      <c r="A2501" s="301"/>
      <c r="B2501" s="300"/>
      <c r="C2501" s="305" t="str">
        <f>IF(ISBLANK($J$3008),"",IF(ISBLANK($L$3008),"",IF(Apr!$E65&gt;=$J$3008,IF(Apr!$E65&lt;=$L$3008,IF(ISBLANK(Apr!G65),"",Apr!G65),""),"")))</f>
        <v/>
      </c>
      <c r="D2501" s="305"/>
      <c r="E2501" s="305" t="str">
        <f>IF(ISBLANK($J$3008),"",IF(ISBLANK($L$3008),"",IF(Apr!$E65&gt;=$J$3008,IF(Apr!$E65&lt;=$L$3008,IF(ISBLANK(Apr!R65),"",Apr!R65),""),"")))</f>
        <v/>
      </c>
      <c r="F2501" s="307" t="str">
        <f>IF(ISBLANK($J$3008),"",IF(ISBLANK($L$3008),"",IF(Apr!$E65&gt;=$J$3008,IF(Apr!$E65&lt;=$L$3008,IF(ISBLANK(Apr!S65),"",Apr!S65),""),"")))</f>
        <v/>
      </c>
      <c r="G2501" s="308" t="str">
        <f t="shared" si="158"/>
        <v/>
      </c>
      <c r="H2501" s="309" t="str">
        <f t="shared" si="159"/>
        <v/>
      </c>
      <c r="I2501" s="310" t="str">
        <f>IF(ISBLANK($J$3008),"",IF(ISBLANK($L$3008),"",IF(Apr!$E65&gt;=$J$3008,IF(Apr!$E65&lt;=$L$3008,COUNTIF(Apr!L65:L65,"&gt;=0"),""),"")))</f>
        <v/>
      </c>
      <c r="J2501" s="300"/>
      <c r="K2501" s="300"/>
      <c r="L2501" s="300"/>
      <c r="M2501" s="302"/>
    </row>
    <row r="2502" spans="1:13" ht="9.9499999999999993" hidden="1" customHeight="1" x14ac:dyDescent="0.2">
      <c r="A2502" s="301"/>
      <c r="B2502" s="300"/>
      <c r="C2502" s="305" t="str">
        <f>IF(ISBLANK($J$3008),"",IF(ISBLANK($L$3008),"",IF(Apr!$E66&gt;=$J$3008,IF(Apr!$E66&lt;=$L$3008,IF(ISBLANK(Apr!G66),"",Apr!G66),""),"")))</f>
        <v/>
      </c>
      <c r="D2502" s="305"/>
      <c r="E2502" s="305" t="str">
        <f>IF(ISBLANK($J$3008),"",IF(ISBLANK($L$3008),"",IF(Apr!$E66&gt;=$J$3008,IF(Apr!$E66&lt;=$L$3008,IF(ISBLANK(Apr!R66),"",Apr!R66),""),"")))</f>
        <v/>
      </c>
      <c r="F2502" s="307" t="str">
        <f>IF(ISBLANK($J$3008),"",IF(ISBLANK($L$3008),"",IF(Apr!$E66&gt;=$J$3008,IF(Apr!$E66&lt;=$L$3008,IF(ISBLANK(Apr!S66),"",Apr!S66),""),"")))</f>
        <v/>
      </c>
      <c r="G2502" s="308" t="str">
        <f t="shared" si="158"/>
        <v/>
      </c>
      <c r="H2502" s="309" t="str">
        <f t="shared" si="159"/>
        <v/>
      </c>
      <c r="I2502" s="310" t="str">
        <f>IF(ISBLANK($J$3008),"",IF(ISBLANK($L$3008),"",IF(Apr!$E66&gt;=$J$3008,IF(Apr!$E66&lt;=$L$3008,COUNTIF(Apr!L66:L66,"&gt;=0"),""),"")))</f>
        <v/>
      </c>
      <c r="J2502" s="300"/>
      <c r="K2502" s="300"/>
      <c r="L2502" s="300"/>
      <c r="M2502" s="302"/>
    </row>
    <row r="2503" spans="1:13" ht="9.9499999999999993" hidden="1" customHeight="1" x14ac:dyDescent="0.2">
      <c r="A2503" s="301"/>
      <c r="B2503" s="300"/>
      <c r="C2503" s="305" t="str">
        <f>IF(ISBLANK($J$3008),"",IF(ISBLANK($L$3008),"",IF(Apr!$E67&gt;=$J$3008,IF(Apr!$E67&lt;=$L$3008,IF(ISBLANK(Apr!G67),"",Apr!G67),""),"")))</f>
        <v/>
      </c>
      <c r="D2503" s="305"/>
      <c r="E2503" s="305" t="str">
        <f>IF(ISBLANK($J$3008),"",IF(ISBLANK($L$3008),"",IF(Apr!$E67&gt;=$J$3008,IF(Apr!$E67&lt;=$L$3008,IF(ISBLANK(Apr!R67),"",Apr!R67),""),"")))</f>
        <v/>
      </c>
      <c r="F2503" s="307" t="str">
        <f>IF(ISBLANK($J$3008),"",IF(ISBLANK($L$3008),"",IF(Apr!$E67&gt;=$J$3008,IF(Apr!$E67&lt;=$L$3008,IF(ISBLANK(Apr!S67),"",Apr!S67),""),"")))</f>
        <v/>
      </c>
      <c r="G2503" s="308" t="str">
        <f t="shared" si="158"/>
        <v/>
      </c>
      <c r="H2503" s="309" t="str">
        <f t="shared" si="159"/>
        <v/>
      </c>
      <c r="I2503" s="310" t="str">
        <f>IF(ISBLANK($J$3008),"",IF(ISBLANK($L$3008),"",IF(Apr!$E67&gt;=$J$3008,IF(Apr!$E67&lt;=$L$3008,COUNTIF(Apr!L67:L67,"&gt;=0"),""),"")))</f>
        <v/>
      </c>
      <c r="J2503" s="300"/>
      <c r="K2503" s="300"/>
      <c r="L2503" s="300"/>
      <c r="M2503" s="302"/>
    </row>
    <row r="2504" spans="1:13" ht="9.9499999999999993" hidden="1" customHeight="1" x14ac:dyDescent="0.2">
      <c r="A2504" s="301"/>
      <c r="B2504" s="300"/>
      <c r="C2504" s="305" t="str">
        <f>IF(ISBLANK($J$3008),"",IF(ISBLANK($L$3008),"",IF(Apr!$E68&gt;=$J$3008,IF(Apr!$E68&lt;=$L$3008,IF(ISBLANK(Apr!G68),"",Apr!G68),""),"")))</f>
        <v/>
      </c>
      <c r="D2504" s="305"/>
      <c r="E2504" s="305" t="str">
        <f>IF(ISBLANK($J$3008),"",IF(ISBLANK($L$3008),"",IF(Apr!$E68&gt;=$J$3008,IF(Apr!$E68&lt;=$L$3008,IF(ISBLANK(Apr!R68),"",Apr!R68),""),"")))</f>
        <v/>
      </c>
      <c r="F2504" s="307" t="str">
        <f>IF(ISBLANK($J$3008),"",IF(ISBLANK($L$3008),"",IF(Apr!$E68&gt;=$J$3008,IF(Apr!$E68&lt;=$L$3008,IF(ISBLANK(Apr!S68),"",Apr!S68),""),"")))</f>
        <v/>
      </c>
      <c r="G2504" s="308" t="str">
        <f t="shared" si="158"/>
        <v/>
      </c>
      <c r="H2504" s="309" t="str">
        <f t="shared" si="159"/>
        <v/>
      </c>
      <c r="I2504" s="310" t="str">
        <f>IF(ISBLANK($J$3008),"",IF(ISBLANK($L$3008),"",IF(Apr!$E68&gt;=$J$3008,IF(Apr!$E68&lt;=$L$3008,COUNTIF(Apr!L68:L68,"&gt;=0"),""),"")))</f>
        <v/>
      </c>
      <c r="J2504" s="300"/>
      <c r="K2504" s="300"/>
      <c r="L2504" s="300"/>
      <c r="M2504" s="302"/>
    </row>
    <row r="2505" spans="1:13" ht="9.9499999999999993" hidden="1" customHeight="1" x14ac:dyDescent="0.2">
      <c r="A2505" s="301"/>
      <c r="B2505" s="300"/>
      <c r="C2505" s="305" t="str">
        <f>IF(ISBLANK($J$3008),"",IF(ISBLANK($L$3008),"",IF(Apr!$E69&gt;=$J$3008,IF(Apr!$E69&lt;=$L$3008,IF(ISBLANK(Apr!G69),"",Apr!G69),""),"")))</f>
        <v/>
      </c>
      <c r="D2505" s="305"/>
      <c r="E2505" s="305" t="str">
        <f>IF(ISBLANK($J$3008),"",IF(ISBLANK($L$3008),"",IF(Apr!$E69&gt;=$J$3008,IF(Apr!$E69&lt;=$L$3008,IF(ISBLANK(Apr!R69),"",Apr!R69),""),"")))</f>
        <v/>
      </c>
      <c r="F2505" s="307" t="str">
        <f>IF(ISBLANK($J$3008),"",IF(ISBLANK($L$3008),"",IF(Apr!$E69&gt;=$J$3008,IF(Apr!$E69&lt;=$L$3008,IF(ISBLANK(Apr!S69),"",Apr!S69),""),"")))</f>
        <v/>
      </c>
      <c r="G2505" s="308" t="str">
        <f t="shared" si="158"/>
        <v/>
      </c>
      <c r="H2505" s="309" t="str">
        <f t="shared" si="159"/>
        <v/>
      </c>
      <c r="I2505" s="310" t="str">
        <f>IF(ISBLANK($J$3008),"",IF(ISBLANK($L$3008),"",IF(Apr!$E69&gt;=$J$3008,IF(Apr!$E69&lt;=$L$3008,COUNTIF(Apr!L69:L69,"&gt;=0"),""),"")))</f>
        <v/>
      </c>
      <c r="J2505" s="300"/>
      <c r="K2505" s="300"/>
      <c r="L2505" s="300"/>
      <c r="M2505" s="302"/>
    </row>
    <row r="2506" spans="1:13" ht="9.9499999999999993" hidden="1" customHeight="1" x14ac:dyDescent="0.2">
      <c r="A2506" s="301"/>
      <c r="B2506" s="300"/>
      <c r="C2506" s="305" t="str">
        <f>IF(ISBLANK($J$3008),"",IF(ISBLANK($L$3008),"",IF(Apr!$E70&gt;=$J$3008,IF(Apr!$E70&lt;=$L$3008,IF(ISBLANK(Apr!G70),"",Apr!G70),""),"")))</f>
        <v/>
      </c>
      <c r="D2506" s="305"/>
      <c r="E2506" s="305" t="str">
        <f>IF(ISBLANK($J$3008),"",IF(ISBLANK($L$3008),"",IF(Apr!$E70&gt;=$J$3008,IF(Apr!$E70&lt;=$L$3008,IF(ISBLANK(Apr!R70),"",Apr!R70),""),"")))</f>
        <v/>
      </c>
      <c r="F2506" s="307" t="str">
        <f>IF(ISBLANK($J$3008),"",IF(ISBLANK($L$3008),"",IF(Apr!$E70&gt;=$J$3008,IF(Apr!$E70&lt;=$L$3008,IF(ISBLANK(Apr!S70),"",Apr!S70),""),"")))</f>
        <v/>
      </c>
      <c r="G2506" s="308" t="str">
        <f t="shared" si="158"/>
        <v/>
      </c>
      <c r="H2506" s="309" t="str">
        <f t="shared" si="159"/>
        <v/>
      </c>
      <c r="I2506" s="310" t="str">
        <f>IF(ISBLANK($J$3008),"",IF(ISBLANK($L$3008),"",IF(Apr!$E70&gt;=$J$3008,IF(Apr!$E70&lt;=$L$3008,COUNTIF(Apr!L70:L70,"&gt;=0"),""),"")))</f>
        <v/>
      </c>
      <c r="J2506" s="300"/>
      <c r="K2506" s="300"/>
      <c r="L2506" s="300"/>
      <c r="M2506" s="302"/>
    </row>
    <row r="2507" spans="1:13" ht="9.9499999999999993" hidden="1" customHeight="1" x14ac:dyDescent="0.2">
      <c r="A2507" s="301"/>
      <c r="B2507" s="300"/>
      <c r="C2507" s="305" t="str">
        <f>IF(ISBLANK($J$3008),"",IF(ISBLANK($L$3008),"",IF(Apr!$E71&gt;=$J$3008,IF(Apr!$E71&lt;=$L$3008,IF(ISBLANK(Apr!G71),"",Apr!G71),""),"")))</f>
        <v/>
      </c>
      <c r="D2507" s="305"/>
      <c r="E2507" s="305" t="str">
        <f>IF(ISBLANK($J$3008),"",IF(ISBLANK($L$3008),"",IF(Apr!$E71&gt;=$J$3008,IF(Apr!$E71&lt;=$L$3008,IF(ISBLANK(Apr!R71),"",Apr!R71),""),"")))</f>
        <v/>
      </c>
      <c r="F2507" s="307" t="str">
        <f>IF(ISBLANK($J$3008),"",IF(ISBLANK($L$3008),"",IF(Apr!$E71&gt;=$J$3008,IF(Apr!$E71&lt;=$L$3008,IF(ISBLANK(Apr!S71),"",Apr!S71),""),"")))</f>
        <v/>
      </c>
      <c r="G2507" s="308" t="str">
        <f t="shared" si="158"/>
        <v/>
      </c>
      <c r="H2507" s="309" t="str">
        <f t="shared" si="159"/>
        <v/>
      </c>
      <c r="I2507" s="310" t="str">
        <f>IF(ISBLANK($J$3008),"",IF(ISBLANK($L$3008),"",IF(Apr!$E71&gt;=$J$3008,IF(Apr!$E71&lt;=$L$3008,COUNTIF(Apr!L71:L71,"&gt;=0"),""),"")))</f>
        <v/>
      </c>
      <c r="J2507" s="300"/>
      <c r="K2507" s="300"/>
      <c r="L2507" s="300"/>
      <c r="M2507" s="302"/>
    </row>
    <row r="2508" spans="1:13" ht="9.9499999999999993" hidden="1" customHeight="1" x14ac:dyDescent="0.2">
      <c r="A2508" s="301"/>
      <c r="B2508" s="300"/>
      <c r="C2508" s="305" t="str">
        <f>IF(ISBLANK($J$3008),"",IF(ISBLANK($L$3008),"",IF(Apr!$E72&gt;=$J$3008,IF(Apr!$E72&lt;=$L$3008,IF(ISBLANK(Apr!G72),"",Apr!G72),""),"")))</f>
        <v/>
      </c>
      <c r="D2508" s="305"/>
      <c r="E2508" s="305" t="str">
        <f>IF(ISBLANK($J$3008),"",IF(ISBLANK($L$3008),"",IF(Apr!$E72&gt;=$J$3008,IF(Apr!$E72&lt;=$L$3008,IF(ISBLANK(Apr!R72),"",Apr!R72),""),"")))</f>
        <v/>
      </c>
      <c r="F2508" s="307" t="str">
        <f>IF(ISBLANK($J$3008),"",IF(ISBLANK($L$3008),"",IF(Apr!$E72&gt;=$J$3008,IF(Apr!$E72&lt;=$L$3008,IF(ISBLANK(Apr!S72),"",Apr!S72),""),"")))</f>
        <v/>
      </c>
      <c r="G2508" s="308" t="str">
        <f t="shared" si="158"/>
        <v/>
      </c>
      <c r="H2508" s="309" t="str">
        <f t="shared" si="159"/>
        <v/>
      </c>
      <c r="I2508" s="310" t="str">
        <f>IF(ISBLANK($J$3008),"",IF(ISBLANK($L$3008),"",IF(Apr!$E72&gt;=$J$3008,IF(Apr!$E72&lt;=$L$3008,COUNTIF(Apr!L72:L72,"&gt;=0"),""),"")))</f>
        <v/>
      </c>
      <c r="J2508" s="300"/>
      <c r="K2508" s="300"/>
      <c r="L2508" s="300"/>
      <c r="M2508" s="302"/>
    </row>
    <row r="2509" spans="1:13" ht="9.9499999999999993" hidden="1" customHeight="1" x14ac:dyDescent="0.2">
      <c r="A2509" s="301"/>
      <c r="B2509" s="300"/>
      <c r="C2509" s="305" t="str">
        <f>IF(ISBLANK($J$3008),"",IF(ISBLANK($L$3008),"",IF(Apr!$E73&gt;=$J$3008,IF(Apr!$E73&lt;=$L$3008,IF(ISBLANK(Apr!G73),"",Apr!G73),""),"")))</f>
        <v/>
      </c>
      <c r="D2509" s="305"/>
      <c r="E2509" s="305" t="str">
        <f>IF(ISBLANK($J$3008),"",IF(ISBLANK($L$3008),"",IF(Apr!$E73&gt;=$J$3008,IF(Apr!$E73&lt;=$L$3008,IF(ISBLANK(Apr!R73),"",Apr!R73),""),"")))</f>
        <v/>
      </c>
      <c r="F2509" s="307" t="str">
        <f>IF(ISBLANK($J$3008),"",IF(ISBLANK($L$3008),"",IF(Apr!$E73&gt;=$J$3008,IF(Apr!$E73&lt;=$L$3008,IF(ISBLANK(Apr!S73),"",Apr!S73),""),"")))</f>
        <v/>
      </c>
      <c r="G2509" s="308" t="str">
        <f t="shared" si="158"/>
        <v/>
      </c>
      <c r="H2509" s="309" t="str">
        <f t="shared" si="159"/>
        <v/>
      </c>
      <c r="I2509" s="310" t="str">
        <f>IF(ISBLANK($J$3008),"",IF(ISBLANK($L$3008),"",IF(Apr!$E73&gt;=$J$3008,IF(Apr!$E73&lt;=$L$3008,COUNTIF(Apr!L73:L73,"&gt;=0"),""),"")))</f>
        <v/>
      </c>
      <c r="J2509" s="300"/>
      <c r="K2509" s="300"/>
      <c r="L2509" s="300"/>
      <c r="M2509" s="302"/>
    </row>
    <row r="2510" spans="1:13" ht="9.9499999999999993" hidden="1" customHeight="1" x14ac:dyDescent="0.2">
      <c r="A2510" s="301"/>
      <c r="B2510" s="300" t="s">
        <v>127</v>
      </c>
      <c r="C2510" s="305" t="str">
        <f>IF(ISBLANK($J$3008),"",IF(ISBLANK($L$3008),"",IF(Mai!$E9&gt;=$J$3008,IF(Mai!$E9&lt;=$L$3008,IF(ISBLANK(Mai!G9),"",Mai!G9),""),"")))</f>
        <v/>
      </c>
      <c r="D2510" s="305" t="str">
        <f>IF(ISBLANK($J$3008),"",IF(ISBLANK($L$3008),"",IF(Mai!$E9&gt;=$J$3008,IF(Mai!$E9&lt;=$L$3008,IF(ISBLANK(Mai!I9),"",Mai!I9),""),"")))</f>
        <v/>
      </c>
      <c r="E2510" s="305" t="str">
        <f>IF(ISBLANK($J$3008),"",IF(ISBLANK($L$3008),"",IF(Mai!$E9&gt;=$J$3008,IF(Mai!$E9&lt;=$L$3008,IF(ISBLANK(Mai!R9),"",Mai!R9),""),"")))</f>
        <v/>
      </c>
      <c r="F2510" s="307" t="str">
        <f>IF(ISBLANK($J$3008),"",IF(ISBLANK($L$3008),"",IF(Mai!$E9&gt;=$J$3008,IF(Mai!$E9&lt;=$L$3008,IF(ISBLANK(Mai!S9),"",Mai!S9),""),"")))</f>
        <v/>
      </c>
      <c r="G2510" s="308" t="str">
        <f>IF(ISNUMBER(F2510),IF(F2510=0,"",IF(E2510=0,"",F2510/E2510)),"")</f>
        <v/>
      </c>
      <c r="H2510" s="309" t="str">
        <f>IF(ISNUMBER(G2510),IF(G2510=0,"",IF(F2510=0,"",E2510/F2510/24)),"")</f>
        <v/>
      </c>
      <c r="I2510" s="310">
        <f>IF(ISBLANK($J$3008),"",IF(ISBLANK($L$3008),"",IF(Mai!$E9&gt;=$J$3008,IF(Mai!$E9&lt;=$L$3008,COUNTIF(Mai!L9:L9,"&gt;=0"),""),"")))</f>
        <v>0</v>
      </c>
      <c r="J2510" s="300"/>
      <c r="K2510" s="300"/>
      <c r="L2510" s="300"/>
      <c r="M2510" s="302"/>
    </row>
    <row r="2511" spans="1:13" ht="9.9499999999999993" hidden="1" customHeight="1" x14ac:dyDescent="0.2">
      <c r="A2511" s="301"/>
      <c r="B2511" s="300"/>
      <c r="C2511" s="305" t="str">
        <f>IF(ISBLANK($J$3008),"",IF(ISBLANK($L$3008),"",IF(Mai!$E10&gt;=$J$3008,IF(Mai!$E10&lt;=$L$3008,IF(ISBLANK(Mai!G10),"",Mai!G10),""),"")))</f>
        <v/>
      </c>
      <c r="D2511" s="305" t="str">
        <f>IF(ISBLANK($J$3008),"",IF(ISBLANK($L$3008),"",IF(Mai!$E10&gt;=$J$3008,IF(Mai!$E10&lt;=$L$3008,IF(ISBLANK(Mai!I10),"",Mai!I10),""),"")))</f>
        <v/>
      </c>
      <c r="E2511" s="305" t="str">
        <f>IF(ISBLANK($J$3008),"",IF(ISBLANK($L$3008),"",IF(Mai!$E10&gt;=$J$3008,IF(Mai!$E10&lt;=$L$3008,IF(ISBLANK(Mai!R10),"",Mai!R10),""),"")))</f>
        <v/>
      </c>
      <c r="F2511" s="307" t="str">
        <f>IF(ISBLANK($J$3008),"",IF(ISBLANK($L$3008),"",IF(Mai!$E10&gt;=$J$3008,IF(Mai!$E10&lt;=$L$3008,IF(ISBLANK(Mai!S10),"",Mai!S10),""),"")))</f>
        <v/>
      </c>
      <c r="G2511" s="308" t="str">
        <f t="shared" ref="G2511:G2540" si="160">IF(ISNUMBER(F2511),IF(F2511=0,"",IF(E2511=0,"",F2511/E2511)),"")</f>
        <v/>
      </c>
      <c r="H2511" s="309" t="str">
        <f t="shared" ref="H2511:H2540" si="161">IF(ISNUMBER(G2511),IF(G2511=0,"",IF(F2511=0,"",E2511/F2511/24)),"")</f>
        <v/>
      </c>
      <c r="I2511" s="310">
        <f>IF(ISBLANK($J$3008),"",IF(ISBLANK($L$3008),"",IF(Mai!$E10&gt;=$J$3008,IF(Mai!$E10&lt;=$L$3008,COUNTIF(Mai!L10:L10,"&gt;=0"),""),"")))</f>
        <v>0</v>
      </c>
      <c r="J2511" s="300"/>
      <c r="K2511" s="300"/>
      <c r="L2511" s="300"/>
      <c r="M2511" s="302"/>
    </row>
    <row r="2512" spans="1:13" ht="9.9499999999999993" hidden="1" customHeight="1" x14ac:dyDescent="0.2">
      <c r="A2512" s="301"/>
      <c r="B2512" s="300"/>
      <c r="C2512" s="305" t="str">
        <f>IF(ISBLANK($J$3008),"",IF(ISBLANK($L$3008),"",IF(Mai!$E11&gt;=$J$3008,IF(Mai!$E11&lt;=$L$3008,IF(ISBLANK(Mai!G11),"",Mai!G11),""),"")))</f>
        <v/>
      </c>
      <c r="D2512" s="305" t="str">
        <f>IF(ISBLANK($J$3008),"",IF(ISBLANK($L$3008),"",IF(Mai!$E11&gt;=$J$3008,IF(Mai!$E11&lt;=$L$3008,IF(ISBLANK(Mai!I11),"",Mai!I11),""),"")))</f>
        <v/>
      </c>
      <c r="E2512" s="305" t="str">
        <f>IF(ISBLANK($J$3008),"",IF(ISBLANK($L$3008),"",IF(Mai!$E11&gt;=$J$3008,IF(Mai!$E11&lt;=$L$3008,IF(ISBLANK(Mai!R11),"",Mai!R11),""),"")))</f>
        <v/>
      </c>
      <c r="F2512" s="307" t="str">
        <f>IF(ISBLANK($J$3008),"",IF(ISBLANK($L$3008),"",IF(Mai!$E11&gt;=$J$3008,IF(Mai!$E11&lt;=$L$3008,IF(ISBLANK(Mai!S11),"",Mai!S11),""),"")))</f>
        <v/>
      </c>
      <c r="G2512" s="308" t="str">
        <f t="shared" si="160"/>
        <v/>
      </c>
      <c r="H2512" s="309" t="str">
        <f t="shared" si="161"/>
        <v/>
      </c>
      <c r="I2512" s="310">
        <f>IF(ISBLANK($J$3008),"",IF(ISBLANK($L$3008),"",IF(Mai!$E11&gt;=$J$3008,IF(Mai!$E11&lt;=$L$3008,COUNTIF(Mai!L11:L11,"&gt;=0"),""),"")))</f>
        <v>0</v>
      </c>
      <c r="J2512" s="300"/>
      <c r="K2512" s="300"/>
      <c r="L2512" s="300"/>
      <c r="M2512" s="302"/>
    </row>
    <row r="2513" spans="1:13" ht="9.9499999999999993" hidden="1" customHeight="1" x14ac:dyDescent="0.2">
      <c r="A2513" s="301"/>
      <c r="B2513" s="300"/>
      <c r="C2513" s="305" t="str">
        <f>IF(ISBLANK($J$3008),"",IF(ISBLANK($L$3008),"",IF(Mai!$E12&gt;=$J$3008,IF(Mai!$E12&lt;=$L$3008,IF(ISBLANK(Mai!G12),"",Mai!G12),""),"")))</f>
        <v/>
      </c>
      <c r="D2513" s="305" t="str">
        <f>IF(ISBLANK($J$3008),"",IF(ISBLANK($L$3008),"",IF(Mai!$E12&gt;=$J$3008,IF(Mai!$E12&lt;=$L$3008,IF(ISBLANK(Mai!I12),"",Mai!I12),""),"")))</f>
        <v/>
      </c>
      <c r="E2513" s="305" t="str">
        <f>IF(ISBLANK($J$3008),"",IF(ISBLANK($L$3008),"",IF(Mai!$E12&gt;=$J$3008,IF(Mai!$E12&lt;=$L$3008,IF(ISBLANK(Mai!R12),"",Mai!R12),""),"")))</f>
        <v/>
      </c>
      <c r="F2513" s="307" t="str">
        <f>IF(ISBLANK($J$3008),"",IF(ISBLANK($L$3008),"",IF(Mai!$E12&gt;=$J$3008,IF(Mai!$E12&lt;=$L$3008,IF(ISBLANK(Mai!S12),"",Mai!S12),""),"")))</f>
        <v/>
      </c>
      <c r="G2513" s="308" t="str">
        <f t="shared" si="160"/>
        <v/>
      </c>
      <c r="H2513" s="309" t="str">
        <f t="shared" si="161"/>
        <v/>
      </c>
      <c r="I2513" s="310">
        <f>IF(ISBLANK($J$3008),"",IF(ISBLANK($L$3008),"",IF(Mai!$E12&gt;=$J$3008,IF(Mai!$E12&lt;=$L$3008,COUNTIF(Mai!L12:L12,"&gt;=0"),""),"")))</f>
        <v>0</v>
      </c>
      <c r="J2513" s="300"/>
      <c r="K2513" s="300"/>
      <c r="L2513" s="300"/>
      <c r="M2513" s="302"/>
    </row>
    <row r="2514" spans="1:13" ht="9.9499999999999993" hidden="1" customHeight="1" x14ac:dyDescent="0.2">
      <c r="A2514" s="301"/>
      <c r="B2514" s="300"/>
      <c r="C2514" s="305" t="str">
        <f>IF(ISBLANK($J$3008),"",IF(ISBLANK($L$3008),"",IF(Mai!$E13&gt;=$J$3008,IF(Mai!$E13&lt;=$L$3008,IF(ISBLANK(Mai!G13),"",Mai!G13),""),"")))</f>
        <v/>
      </c>
      <c r="D2514" s="305" t="str">
        <f>IF(ISBLANK($J$3008),"",IF(ISBLANK($L$3008),"",IF(Mai!$E13&gt;=$J$3008,IF(Mai!$E13&lt;=$L$3008,IF(ISBLANK(Mai!I13),"",Mai!I13),""),"")))</f>
        <v/>
      </c>
      <c r="E2514" s="305" t="str">
        <f>IF(ISBLANK($J$3008),"",IF(ISBLANK($L$3008),"",IF(Mai!$E13&gt;=$J$3008,IF(Mai!$E13&lt;=$L$3008,IF(ISBLANK(Mai!R13),"",Mai!R13),""),"")))</f>
        <v/>
      </c>
      <c r="F2514" s="307" t="str">
        <f>IF(ISBLANK($J$3008),"",IF(ISBLANK($L$3008),"",IF(Mai!$E13&gt;=$J$3008,IF(Mai!$E13&lt;=$L$3008,IF(ISBLANK(Mai!S13),"",Mai!S13),""),"")))</f>
        <v/>
      </c>
      <c r="G2514" s="308" t="str">
        <f t="shared" si="160"/>
        <v/>
      </c>
      <c r="H2514" s="309" t="str">
        <f t="shared" si="161"/>
        <v/>
      </c>
      <c r="I2514" s="310">
        <f>IF(ISBLANK($J$3008),"",IF(ISBLANK($L$3008),"",IF(Mai!$E13&gt;=$J$3008,IF(Mai!$E13&lt;=$L$3008,COUNTIF(Mai!L13:L13,"&gt;=0"),""),"")))</f>
        <v>0</v>
      </c>
      <c r="J2514" s="300"/>
      <c r="K2514" s="300"/>
      <c r="L2514" s="300"/>
      <c r="M2514" s="302"/>
    </row>
    <row r="2515" spans="1:13" ht="9.9499999999999993" hidden="1" customHeight="1" x14ac:dyDescent="0.2">
      <c r="A2515" s="301"/>
      <c r="B2515" s="300"/>
      <c r="C2515" s="305" t="str">
        <f>IF(ISBLANK($J$3008),"",IF(ISBLANK($L$3008),"",IF(Mai!$E14&gt;=$J$3008,IF(Mai!$E14&lt;=$L$3008,IF(ISBLANK(Mai!G14),"",Mai!G14),""),"")))</f>
        <v/>
      </c>
      <c r="D2515" s="305" t="str">
        <f>IF(ISBLANK($J$3008),"",IF(ISBLANK($L$3008),"",IF(Mai!$E14&gt;=$J$3008,IF(Mai!$E14&lt;=$L$3008,IF(ISBLANK(Mai!I14),"",Mai!I14),""),"")))</f>
        <v/>
      </c>
      <c r="E2515" s="305" t="str">
        <f>IF(ISBLANK($J$3008),"",IF(ISBLANK($L$3008),"",IF(Mai!$E14&gt;=$J$3008,IF(Mai!$E14&lt;=$L$3008,IF(ISBLANK(Mai!R14),"",Mai!R14),""),"")))</f>
        <v/>
      </c>
      <c r="F2515" s="307" t="str">
        <f>IF(ISBLANK($J$3008),"",IF(ISBLANK($L$3008),"",IF(Mai!$E14&gt;=$J$3008,IF(Mai!$E14&lt;=$L$3008,IF(ISBLANK(Mai!S14),"",Mai!S14),""),"")))</f>
        <v/>
      </c>
      <c r="G2515" s="308" t="str">
        <f t="shared" si="160"/>
        <v/>
      </c>
      <c r="H2515" s="309" t="str">
        <f t="shared" si="161"/>
        <v/>
      </c>
      <c r="I2515" s="310">
        <f>IF(ISBLANK($J$3008),"",IF(ISBLANK($L$3008),"",IF(Mai!$E14&gt;=$J$3008,IF(Mai!$E14&lt;=$L$3008,COUNTIF(Mai!L14:L14,"&gt;=0"),""),"")))</f>
        <v>0</v>
      </c>
      <c r="J2515" s="300"/>
      <c r="K2515" s="300"/>
      <c r="L2515" s="300"/>
      <c r="M2515" s="302"/>
    </row>
    <row r="2516" spans="1:13" ht="9.9499999999999993" hidden="1" customHeight="1" x14ac:dyDescent="0.2">
      <c r="A2516" s="301"/>
      <c r="B2516" s="300"/>
      <c r="C2516" s="305" t="str">
        <f>IF(ISBLANK($J$3008),"",IF(ISBLANK($L$3008),"",IF(Mai!$E15&gt;=$J$3008,IF(Mai!$E15&lt;=$L$3008,IF(ISBLANK(Mai!G15),"",Mai!G15),""),"")))</f>
        <v/>
      </c>
      <c r="D2516" s="305" t="str">
        <f>IF(ISBLANK($J$3008),"",IF(ISBLANK($L$3008),"",IF(Mai!$E15&gt;=$J$3008,IF(Mai!$E15&lt;=$L$3008,IF(ISBLANK(Mai!I15),"",Mai!I15),""),"")))</f>
        <v/>
      </c>
      <c r="E2516" s="305" t="str">
        <f>IF(ISBLANK($J$3008),"",IF(ISBLANK($L$3008),"",IF(Mai!$E15&gt;=$J$3008,IF(Mai!$E15&lt;=$L$3008,IF(ISBLANK(Mai!R15),"",Mai!R15),""),"")))</f>
        <v/>
      </c>
      <c r="F2516" s="307" t="str">
        <f>IF(ISBLANK($J$3008),"",IF(ISBLANK($L$3008),"",IF(Mai!$E15&gt;=$J$3008,IF(Mai!$E15&lt;=$L$3008,IF(ISBLANK(Mai!S15),"",Mai!S15),""),"")))</f>
        <v/>
      </c>
      <c r="G2516" s="308" t="str">
        <f t="shared" si="160"/>
        <v/>
      </c>
      <c r="H2516" s="309" t="str">
        <f t="shared" si="161"/>
        <v/>
      </c>
      <c r="I2516" s="310">
        <f>IF(ISBLANK($J$3008),"",IF(ISBLANK($L$3008),"",IF(Mai!$E15&gt;=$J$3008,IF(Mai!$E15&lt;=$L$3008,COUNTIF(Mai!L15:L15,"&gt;=0"),""),"")))</f>
        <v>0</v>
      </c>
      <c r="J2516" s="300"/>
      <c r="K2516" s="300"/>
      <c r="L2516" s="300"/>
      <c r="M2516" s="302"/>
    </row>
    <row r="2517" spans="1:13" ht="9.9499999999999993" hidden="1" customHeight="1" x14ac:dyDescent="0.2">
      <c r="A2517" s="301"/>
      <c r="B2517" s="300"/>
      <c r="C2517" s="305" t="str">
        <f>IF(ISBLANK($J$3008),"",IF(ISBLANK($L$3008),"",IF(Mai!$E16&gt;=$J$3008,IF(Mai!$E16&lt;=$L$3008,IF(ISBLANK(Mai!G16),"",Mai!G16),""),"")))</f>
        <v/>
      </c>
      <c r="D2517" s="305" t="str">
        <f>IF(ISBLANK($J$3008),"",IF(ISBLANK($L$3008),"",IF(Mai!$E16&gt;=$J$3008,IF(Mai!$E16&lt;=$L$3008,IF(ISBLANK(Mai!I16),"",Mai!I16),""),"")))</f>
        <v/>
      </c>
      <c r="E2517" s="305" t="str">
        <f>IF(ISBLANK($J$3008),"",IF(ISBLANK($L$3008),"",IF(Mai!$E16&gt;=$J$3008,IF(Mai!$E16&lt;=$L$3008,IF(ISBLANK(Mai!R16),"",Mai!R16),""),"")))</f>
        <v/>
      </c>
      <c r="F2517" s="307" t="str">
        <f>IF(ISBLANK($J$3008),"",IF(ISBLANK($L$3008),"",IF(Mai!$E16&gt;=$J$3008,IF(Mai!$E16&lt;=$L$3008,IF(ISBLANK(Mai!S16),"",Mai!S16),""),"")))</f>
        <v/>
      </c>
      <c r="G2517" s="308" t="str">
        <f t="shared" si="160"/>
        <v/>
      </c>
      <c r="H2517" s="309" t="str">
        <f t="shared" si="161"/>
        <v/>
      </c>
      <c r="I2517" s="310">
        <f>IF(ISBLANK($J$3008),"",IF(ISBLANK($L$3008),"",IF(Mai!$E16&gt;=$J$3008,IF(Mai!$E16&lt;=$L$3008,COUNTIF(Mai!L16:L16,"&gt;=0"),""),"")))</f>
        <v>0</v>
      </c>
      <c r="J2517" s="300"/>
      <c r="K2517" s="300"/>
      <c r="L2517" s="300"/>
      <c r="M2517" s="302"/>
    </row>
    <row r="2518" spans="1:13" ht="9.9499999999999993" hidden="1" customHeight="1" x14ac:dyDescent="0.2">
      <c r="A2518" s="301"/>
      <c r="B2518" s="300"/>
      <c r="C2518" s="305" t="str">
        <f>IF(ISBLANK($J$3008),"",IF(ISBLANK($L$3008),"",IF(Mai!$E17&gt;=$J$3008,IF(Mai!$E17&lt;=$L$3008,IF(ISBLANK(Mai!G17),"",Mai!G17),""),"")))</f>
        <v/>
      </c>
      <c r="D2518" s="305" t="str">
        <f>IF(ISBLANK($J$3008),"",IF(ISBLANK($L$3008),"",IF(Mai!$E17&gt;=$J$3008,IF(Mai!$E17&lt;=$L$3008,IF(ISBLANK(Mai!I17),"",Mai!I17),""),"")))</f>
        <v/>
      </c>
      <c r="E2518" s="305" t="str">
        <f>IF(ISBLANK($J$3008),"",IF(ISBLANK($L$3008),"",IF(Mai!$E17&gt;=$J$3008,IF(Mai!$E17&lt;=$L$3008,IF(ISBLANK(Mai!R17),"",Mai!R17),""),"")))</f>
        <v/>
      </c>
      <c r="F2518" s="307" t="str">
        <f>IF(ISBLANK($J$3008),"",IF(ISBLANK($L$3008),"",IF(Mai!$E17&gt;=$J$3008,IF(Mai!$E17&lt;=$L$3008,IF(ISBLANK(Mai!S17),"",Mai!S17),""),"")))</f>
        <v/>
      </c>
      <c r="G2518" s="308" t="str">
        <f t="shared" si="160"/>
        <v/>
      </c>
      <c r="H2518" s="309" t="str">
        <f t="shared" si="161"/>
        <v/>
      </c>
      <c r="I2518" s="310">
        <f>IF(ISBLANK($J$3008),"",IF(ISBLANK($L$3008),"",IF(Mai!$E17&gt;=$J$3008,IF(Mai!$E17&lt;=$L$3008,COUNTIF(Mai!L17:L17,"&gt;=0"),""),"")))</f>
        <v>0</v>
      </c>
      <c r="J2518" s="300"/>
      <c r="K2518" s="300"/>
      <c r="L2518" s="300"/>
      <c r="M2518" s="302"/>
    </row>
    <row r="2519" spans="1:13" ht="9.9499999999999993" hidden="1" customHeight="1" x14ac:dyDescent="0.2">
      <c r="A2519" s="301"/>
      <c r="B2519" s="300"/>
      <c r="C2519" s="305" t="str">
        <f>IF(ISBLANK($J$3008),"",IF(ISBLANK($L$3008),"",IF(Mai!$E18&gt;=$J$3008,IF(Mai!$E18&lt;=$L$3008,IF(ISBLANK(Mai!G18),"",Mai!G18),""),"")))</f>
        <v/>
      </c>
      <c r="D2519" s="305" t="str">
        <f>IF(ISBLANK($J$3008),"",IF(ISBLANK($L$3008),"",IF(Mai!$E18&gt;=$J$3008,IF(Mai!$E18&lt;=$L$3008,IF(ISBLANK(Mai!I18),"",Mai!I18),""),"")))</f>
        <v/>
      </c>
      <c r="E2519" s="305" t="str">
        <f>IF(ISBLANK($J$3008),"",IF(ISBLANK($L$3008),"",IF(Mai!$E18&gt;=$J$3008,IF(Mai!$E18&lt;=$L$3008,IF(ISBLANK(Mai!R18),"",Mai!R18),""),"")))</f>
        <v/>
      </c>
      <c r="F2519" s="307" t="str">
        <f>IF(ISBLANK($J$3008),"",IF(ISBLANK($L$3008),"",IF(Mai!$E18&gt;=$J$3008,IF(Mai!$E18&lt;=$L$3008,IF(ISBLANK(Mai!S18),"",Mai!S18),""),"")))</f>
        <v/>
      </c>
      <c r="G2519" s="308" t="str">
        <f t="shared" si="160"/>
        <v/>
      </c>
      <c r="H2519" s="309" t="str">
        <f t="shared" si="161"/>
        <v/>
      </c>
      <c r="I2519" s="310">
        <f>IF(ISBLANK($J$3008),"",IF(ISBLANK($L$3008),"",IF(Mai!$E18&gt;=$J$3008,IF(Mai!$E18&lt;=$L$3008,COUNTIF(Mai!L18:L18,"&gt;=0"),""),"")))</f>
        <v>0</v>
      </c>
      <c r="J2519" s="300"/>
      <c r="K2519" s="300"/>
      <c r="L2519" s="300"/>
      <c r="M2519" s="302"/>
    </row>
    <row r="2520" spans="1:13" ht="9.9499999999999993" hidden="1" customHeight="1" x14ac:dyDescent="0.2">
      <c r="A2520" s="301"/>
      <c r="B2520" s="300"/>
      <c r="C2520" s="305" t="str">
        <f>IF(ISBLANK($J$3008),"",IF(ISBLANK($L$3008),"",IF(Mai!$E19&gt;=$J$3008,IF(Mai!$E19&lt;=$L$3008,IF(ISBLANK(Mai!G19),"",Mai!G19),""),"")))</f>
        <v/>
      </c>
      <c r="D2520" s="305" t="str">
        <f>IF(ISBLANK($J$3008),"",IF(ISBLANK($L$3008),"",IF(Mai!$E19&gt;=$J$3008,IF(Mai!$E19&lt;=$L$3008,IF(ISBLANK(Mai!I19),"",Mai!I19),""),"")))</f>
        <v/>
      </c>
      <c r="E2520" s="305" t="str">
        <f>IF(ISBLANK($J$3008),"",IF(ISBLANK($L$3008),"",IF(Mai!$E19&gt;=$J$3008,IF(Mai!$E19&lt;=$L$3008,IF(ISBLANK(Mai!R19),"",Mai!R19),""),"")))</f>
        <v/>
      </c>
      <c r="F2520" s="307" t="str">
        <f>IF(ISBLANK($J$3008),"",IF(ISBLANK($L$3008),"",IF(Mai!$E19&gt;=$J$3008,IF(Mai!$E19&lt;=$L$3008,IF(ISBLANK(Mai!S19),"",Mai!S19),""),"")))</f>
        <v/>
      </c>
      <c r="G2520" s="308" t="str">
        <f t="shared" si="160"/>
        <v/>
      </c>
      <c r="H2520" s="309" t="str">
        <f t="shared" si="161"/>
        <v/>
      </c>
      <c r="I2520" s="310">
        <f>IF(ISBLANK($J$3008),"",IF(ISBLANK($L$3008),"",IF(Mai!$E19&gt;=$J$3008,IF(Mai!$E19&lt;=$L$3008,COUNTIF(Mai!L19:L19,"&gt;=0"),""),"")))</f>
        <v>0</v>
      </c>
      <c r="J2520" s="300"/>
      <c r="K2520" s="300"/>
      <c r="L2520" s="300"/>
      <c r="M2520" s="302"/>
    </row>
    <row r="2521" spans="1:13" ht="9.9499999999999993" hidden="1" customHeight="1" x14ac:dyDescent="0.2">
      <c r="A2521" s="301"/>
      <c r="B2521" s="300"/>
      <c r="C2521" s="305" t="str">
        <f>IF(ISBLANK($J$3008),"",IF(ISBLANK($L$3008),"",IF(Mai!$E20&gt;=$J$3008,IF(Mai!$E20&lt;=$L$3008,IF(ISBLANK(Mai!G20),"",Mai!G20),""),"")))</f>
        <v/>
      </c>
      <c r="D2521" s="305" t="str">
        <f>IF(ISBLANK($J$3008),"",IF(ISBLANK($L$3008),"",IF(Mai!$E20&gt;=$J$3008,IF(Mai!$E20&lt;=$L$3008,IF(ISBLANK(Mai!I20),"",Mai!I20),""),"")))</f>
        <v/>
      </c>
      <c r="E2521" s="305" t="str">
        <f>IF(ISBLANK($J$3008),"",IF(ISBLANK($L$3008),"",IF(Mai!$E20&gt;=$J$3008,IF(Mai!$E20&lt;=$L$3008,IF(ISBLANK(Mai!R20),"",Mai!R20),""),"")))</f>
        <v/>
      </c>
      <c r="F2521" s="307" t="str">
        <f>IF(ISBLANK($J$3008),"",IF(ISBLANK($L$3008),"",IF(Mai!$E20&gt;=$J$3008,IF(Mai!$E20&lt;=$L$3008,IF(ISBLANK(Mai!S20),"",Mai!S20),""),"")))</f>
        <v/>
      </c>
      <c r="G2521" s="308" t="str">
        <f t="shared" si="160"/>
        <v/>
      </c>
      <c r="H2521" s="309" t="str">
        <f t="shared" si="161"/>
        <v/>
      </c>
      <c r="I2521" s="310">
        <f>IF(ISBLANK($J$3008),"",IF(ISBLANK($L$3008),"",IF(Mai!$E20&gt;=$J$3008,IF(Mai!$E20&lt;=$L$3008,COUNTIF(Mai!L20:L20,"&gt;=0"),""),"")))</f>
        <v>0</v>
      </c>
      <c r="J2521" s="300"/>
      <c r="K2521" s="300"/>
      <c r="L2521" s="300"/>
      <c r="M2521" s="302"/>
    </row>
    <row r="2522" spans="1:13" ht="9.9499999999999993" hidden="1" customHeight="1" x14ac:dyDescent="0.2">
      <c r="A2522" s="301"/>
      <c r="B2522" s="300"/>
      <c r="C2522" s="305" t="str">
        <f>IF(ISBLANK($J$3008),"",IF(ISBLANK($L$3008),"",IF(Mai!$E21&gt;=$J$3008,IF(Mai!$E21&lt;=$L$3008,IF(ISBLANK(Mai!G21),"",Mai!G21),""),"")))</f>
        <v/>
      </c>
      <c r="D2522" s="305" t="str">
        <f>IF(ISBLANK($J$3008),"",IF(ISBLANK($L$3008),"",IF(Mai!$E21&gt;=$J$3008,IF(Mai!$E21&lt;=$L$3008,IF(ISBLANK(Mai!I21),"",Mai!I21),""),"")))</f>
        <v/>
      </c>
      <c r="E2522" s="305" t="str">
        <f>IF(ISBLANK($J$3008),"",IF(ISBLANK($L$3008),"",IF(Mai!$E21&gt;=$J$3008,IF(Mai!$E21&lt;=$L$3008,IF(ISBLANK(Mai!R21),"",Mai!R21),""),"")))</f>
        <v/>
      </c>
      <c r="F2522" s="307" t="str">
        <f>IF(ISBLANK($J$3008),"",IF(ISBLANK($L$3008),"",IF(Mai!$E21&gt;=$J$3008,IF(Mai!$E21&lt;=$L$3008,IF(ISBLANK(Mai!S21),"",Mai!S21),""),"")))</f>
        <v/>
      </c>
      <c r="G2522" s="308" t="str">
        <f t="shared" si="160"/>
        <v/>
      </c>
      <c r="H2522" s="309" t="str">
        <f t="shared" si="161"/>
        <v/>
      </c>
      <c r="I2522" s="310">
        <f>IF(ISBLANK($J$3008),"",IF(ISBLANK($L$3008),"",IF(Mai!$E21&gt;=$J$3008,IF(Mai!$E21&lt;=$L$3008,COUNTIF(Mai!L21:L21,"&gt;=0"),""),"")))</f>
        <v>0</v>
      </c>
      <c r="J2522" s="300"/>
      <c r="K2522" s="300"/>
      <c r="L2522" s="300"/>
      <c r="M2522" s="302"/>
    </row>
    <row r="2523" spans="1:13" ht="9.9499999999999993" hidden="1" customHeight="1" x14ac:dyDescent="0.2">
      <c r="A2523" s="301"/>
      <c r="B2523" s="300"/>
      <c r="C2523" s="305" t="str">
        <f>IF(ISBLANK($J$3008),"",IF(ISBLANK($L$3008),"",IF(Mai!$E22&gt;=$J$3008,IF(Mai!$E22&lt;=$L$3008,IF(ISBLANK(Mai!G22),"",Mai!G22),""),"")))</f>
        <v/>
      </c>
      <c r="D2523" s="305" t="str">
        <f>IF(ISBLANK($J$3008),"",IF(ISBLANK($L$3008),"",IF(Mai!$E22&gt;=$J$3008,IF(Mai!$E22&lt;=$L$3008,IF(ISBLANK(Mai!I22),"",Mai!I22),""),"")))</f>
        <v/>
      </c>
      <c r="E2523" s="305" t="str">
        <f>IF(ISBLANK($J$3008),"",IF(ISBLANK($L$3008),"",IF(Mai!$E22&gt;=$J$3008,IF(Mai!$E22&lt;=$L$3008,IF(ISBLANK(Mai!R22),"",Mai!R22),""),"")))</f>
        <v/>
      </c>
      <c r="F2523" s="307" t="str">
        <f>IF(ISBLANK($J$3008),"",IF(ISBLANK($L$3008),"",IF(Mai!$E22&gt;=$J$3008,IF(Mai!$E22&lt;=$L$3008,IF(ISBLANK(Mai!S22),"",Mai!S22),""),"")))</f>
        <v/>
      </c>
      <c r="G2523" s="308" t="str">
        <f t="shared" si="160"/>
        <v/>
      </c>
      <c r="H2523" s="309" t="str">
        <f t="shared" si="161"/>
        <v/>
      </c>
      <c r="I2523" s="310">
        <f>IF(ISBLANK($J$3008),"",IF(ISBLANK($L$3008),"",IF(Mai!$E22&gt;=$J$3008,IF(Mai!$E22&lt;=$L$3008,COUNTIF(Mai!L22:L22,"&gt;=0"),""),"")))</f>
        <v>0</v>
      </c>
      <c r="J2523" s="300"/>
      <c r="K2523" s="300"/>
      <c r="L2523" s="300"/>
      <c r="M2523" s="302"/>
    </row>
    <row r="2524" spans="1:13" ht="9.9499999999999993" hidden="1" customHeight="1" x14ac:dyDescent="0.2">
      <c r="A2524" s="301"/>
      <c r="B2524" s="300"/>
      <c r="C2524" s="305" t="str">
        <f>IF(ISBLANK($J$3008),"",IF(ISBLANK($L$3008),"",IF(Mai!$E23&gt;=$J$3008,IF(Mai!$E23&lt;=$L$3008,IF(ISBLANK(Mai!G23),"",Mai!G23),""),"")))</f>
        <v/>
      </c>
      <c r="D2524" s="305" t="str">
        <f>IF(ISBLANK($J$3008),"",IF(ISBLANK($L$3008),"",IF(Mai!$E23&gt;=$J$3008,IF(Mai!$E23&lt;=$L$3008,IF(ISBLANK(Mai!I23),"",Mai!I23),""),"")))</f>
        <v/>
      </c>
      <c r="E2524" s="305" t="str">
        <f>IF(ISBLANK($J$3008),"",IF(ISBLANK($L$3008),"",IF(Mai!$E23&gt;=$J$3008,IF(Mai!$E23&lt;=$L$3008,IF(ISBLANK(Mai!R23),"",Mai!R23),""),"")))</f>
        <v/>
      </c>
      <c r="F2524" s="307" t="str">
        <f>IF(ISBLANK($J$3008),"",IF(ISBLANK($L$3008),"",IF(Mai!$E23&gt;=$J$3008,IF(Mai!$E23&lt;=$L$3008,IF(ISBLANK(Mai!S23),"",Mai!S23),""),"")))</f>
        <v/>
      </c>
      <c r="G2524" s="308" t="str">
        <f t="shared" si="160"/>
        <v/>
      </c>
      <c r="H2524" s="309" t="str">
        <f t="shared" si="161"/>
        <v/>
      </c>
      <c r="I2524" s="310">
        <f>IF(ISBLANK($J$3008),"",IF(ISBLANK($L$3008),"",IF(Mai!$E23&gt;=$J$3008,IF(Mai!$E23&lt;=$L$3008,COUNTIF(Mai!L23:L23,"&gt;=0"),""),"")))</f>
        <v>0</v>
      </c>
      <c r="J2524" s="300"/>
      <c r="K2524" s="300"/>
      <c r="L2524" s="300"/>
      <c r="M2524" s="302"/>
    </row>
    <row r="2525" spans="1:13" ht="9.9499999999999993" hidden="1" customHeight="1" x14ac:dyDescent="0.2">
      <c r="A2525" s="301"/>
      <c r="B2525" s="300"/>
      <c r="C2525" s="305" t="str">
        <f>IF(ISBLANK($J$3008),"",IF(ISBLANK($L$3008),"",IF(Mai!$E24&gt;=$J$3008,IF(Mai!$E24&lt;=$L$3008,IF(ISBLANK(Mai!G24),"",Mai!G24),""),"")))</f>
        <v/>
      </c>
      <c r="D2525" s="305" t="str">
        <f>IF(ISBLANK($J$3008),"",IF(ISBLANK($L$3008),"",IF(Mai!$E24&gt;=$J$3008,IF(Mai!$E24&lt;=$L$3008,IF(ISBLANK(Mai!I24),"",Mai!I24),""),"")))</f>
        <v/>
      </c>
      <c r="E2525" s="305" t="str">
        <f>IF(ISBLANK($J$3008),"",IF(ISBLANK($L$3008),"",IF(Mai!$E24&gt;=$J$3008,IF(Mai!$E24&lt;=$L$3008,IF(ISBLANK(Mai!R24),"",Mai!R24),""),"")))</f>
        <v/>
      </c>
      <c r="F2525" s="307" t="str">
        <f>IF(ISBLANK($J$3008),"",IF(ISBLANK($L$3008),"",IF(Mai!$E24&gt;=$J$3008,IF(Mai!$E24&lt;=$L$3008,IF(ISBLANK(Mai!S24),"",Mai!S24),""),"")))</f>
        <v/>
      </c>
      <c r="G2525" s="308" t="str">
        <f t="shared" si="160"/>
        <v/>
      </c>
      <c r="H2525" s="309" t="str">
        <f t="shared" si="161"/>
        <v/>
      </c>
      <c r="I2525" s="310">
        <f>IF(ISBLANK($J$3008),"",IF(ISBLANK($L$3008),"",IF(Mai!$E24&gt;=$J$3008,IF(Mai!$E24&lt;=$L$3008,COUNTIF(Mai!L24:L24,"&gt;=0"),""),"")))</f>
        <v>0</v>
      </c>
      <c r="J2525" s="300"/>
      <c r="K2525" s="300"/>
      <c r="L2525" s="300"/>
      <c r="M2525" s="302"/>
    </row>
    <row r="2526" spans="1:13" ht="9.9499999999999993" hidden="1" customHeight="1" x14ac:dyDescent="0.2">
      <c r="A2526" s="301"/>
      <c r="B2526" s="300"/>
      <c r="C2526" s="305" t="str">
        <f>IF(ISBLANK($J$3008),"",IF(ISBLANK($L$3008),"",IF(Mai!$E25&gt;=$J$3008,IF(Mai!$E25&lt;=$L$3008,IF(ISBLANK(Mai!G25),"",Mai!G25),""),"")))</f>
        <v/>
      </c>
      <c r="D2526" s="305" t="str">
        <f>IF(ISBLANK($J$3008),"",IF(ISBLANK($L$3008),"",IF(Mai!$E25&gt;=$J$3008,IF(Mai!$E25&lt;=$L$3008,IF(ISBLANK(Mai!I25),"",Mai!I25),""),"")))</f>
        <v/>
      </c>
      <c r="E2526" s="305" t="str">
        <f>IF(ISBLANK($J$3008),"",IF(ISBLANK($L$3008),"",IF(Mai!$E25&gt;=$J$3008,IF(Mai!$E25&lt;=$L$3008,IF(ISBLANK(Mai!R25),"",Mai!R25),""),"")))</f>
        <v/>
      </c>
      <c r="F2526" s="307" t="str">
        <f>IF(ISBLANK($J$3008),"",IF(ISBLANK($L$3008),"",IF(Mai!$E25&gt;=$J$3008,IF(Mai!$E25&lt;=$L$3008,IF(ISBLANK(Mai!S25),"",Mai!S25),""),"")))</f>
        <v/>
      </c>
      <c r="G2526" s="308" t="str">
        <f t="shared" si="160"/>
        <v/>
      </c>
      <c r="H2526" s="309" t="str">
        <f t="shared" si="161"/>
        <v/>
      </c>
      <c r="I2526" s="310">
        <f>IF(ISBLANK($J$3008),"",IF(ISBLANK($L$3008),"",IF(Mai!$E25&gt;=$J$3008,IF(Mai!$E25&lt;=$L$3008,COUNTIF(Mai!L25:L25,"&gt;=0"),""),"")))</f>
        <v>0</v>
      </c>
      <c r="J2526" s="300"/>
      <c r="K2526" s="300"/>
      <c r="L2526" s="300"/>
      <c r="M2526" s="302"/>
    </row>
    <row r="2527" spans="1:13" ht="9.9499999999999993" hidden="1" customHeight="1" x14ac:dyDescent="0.2">
      <c r="A2527" s="301"/>
      <c r="B2527" s="300"/>
      <c r="C2527" s="305" t="str">
        <f>IF(ISBLANK($J$3008),"",IF(ISBLANK($L$3008),"",IF(Mai!$E26&gt;=$J$3008,IF(Mai!$E26&lt;=$L$3008,IF(ISBLANK(Mai!G26),"",Mai!G26),""),"")))</f>
        <v/>
      </c>
      <c r="D2527" s="305" t="str">
        <f>IF(ISBLANK($J$3008),"",IF(ISBLANK($L$3008),"",IF(Mai!$E26&gt;=$J$3008,IF(Mai!$E26&lt;=$L$3008,IF(ISBLANK(Mai!I26),"",Mai!I26),""),"")))</f>
        <v/>
      </c>
      <c r="E2527" s="305" t="str">
        <f>IF(ISBLANK($J$3008),"",IF(ISBLANK($L$3008),"",IF(Mai!$E26&gt;=$J$3008,IF(Mai!$E26&lt;=$L$3008,IF(ISBLANK(Mai!R26),"",Mai!R26),""),"")))</f>
        <v/>
      </c>
      <c r="F2527" s="307" t="str">
        <f>IF(ISBLANK($J$3008),"",IF(ISBLANK($L$3008),"",IF(Mai!$E26&gt;=$J$3008,IF(Mai!$E26&lt;=$L$3008,IF(ISBLANK(Mai!S26),"",Mai!S26),""),"")))</f>
        <v/>
      </c>
      <c r="G2527" s="308" t="str">
        <f t="shared" si="160"/>
        <v/>
      </c>
      <c r="H2527" s="309" t="str">
        <f t="shared" si="161"/>
        <v/>
      </c>
      <c r="I2527" s="310">
        <f>IF(ISBLANK($J$3008),"",IF(ISBLANK($L$3008),"",IF(Mai!$E26&gt;=$J$3008,IF(Mai!$E26&lt;=$L$3008,COUNTIF(Mai!L26:L26,"&gt;=0"),""),"")))</f>
        <v>0</v>
      </c>
      <c r="J2527" s="300"/>
      <c r="K2527" s="300"/>
      <c r="L2527" s="300"/>
      <c r="M2527" s="302"/>
    </row>
    <row r="2528" spans="1:13" ht="9.9499999999999993" hidden="1" customHeight="1" x14ac:dyDescent="0.2">
      <c r="A2528" s="301"/>
      <c r="B2528" s="300"/>
      <c r="C2528" s="305" t="str">
        <f>IF(ISBLANK($J$3008),"",IF(ISBLANK($L$3008),"",IF(Mai!$E27&gt;=$J$3008,IF(Mai!$E27&lt;=$L$3008,IF(ISBLANK(Mai!G27),"",Mai!G27),""),"")))</f>
        <v/>
      </c>
      <c r="D2528" s="305" t="str">
        <f>IF(ISBLANK($J$3008),"",IF(ISBLANK($L$3008),"",IF(Mai!$E27&gt;=$J$3008,IF(Mai!$E27&lt;=$L$3008,IF(ISBLANK(Mai!I27),"",Mai!I27),""),"")))</f>
        <v/>
      </c>
      <c r="E2528" s="305" t="str">
        <f>IF(ISBLANK($J$3008),"",IF(ISBLANK($L$3008),"",IF(Mai!$E27&gt;=$J$3008,IF(Mai!$E27&lt;=$L$3008,IF(ISBLANK(Mai!R27),"",Mai!R27),""),"")))</f>
        <v/>
      </c>
      <c r="F2528" s="307" t="str">
        <f>IF(ISBLANK($J$3008),"",IF(ISBLANK($L$3008),"",IF(Mai!$E27&gt;=$J$3008,IF(Mai!$E27&lt;=$L$3008,IF(ISBLANK(Mai!S27),"",Mai!S27),""),"")))</f>
        <v/>
      </c>
      <c r="G2528" s="308" t="str">
        <f t="shared" si="160"/>
        <v/>
      </c>
      <c r="H2528" s="309" t="str">
        <f t="shared" si="161"/>
        <v/>
      </c>
      <c r="I2528" s="310">
        <f>IF(ISBLANK($J$3008),"",IF(ISBLANK($L$3008),"",IF(Mai!$E27&gt;=$J$3008,IF(Mai!$E27&lt;=$L$3008,COUNTIF(Mai!L27:L27,"&gt;=0"),""),"")))</f>
        <v>0</v>
      </c>
      <c r="J2528" s="300"/>
      <c r="K2528" s="300"/>
      <c r="L2528" s="300"/>
      <c r="M2528" s="302"/>
    </row>
    <row r="2529" spans="1:13" ht="9.9499999999999993" hidden="1" customHeight="1" x14ac:dyDescent="0.2">
      <c r="A2529" s="301"/>
      <c r="B2529" s="300"/>
      <c r="C2529" s="305" t="str">
        <f>IF(ISBLANK($J$3008),"",IF(ISBLANK($L$3008),"",IF(Mai!$E28&gt;=$J$3008,IF(Mai!$E28&lt;=$L$3008,IF(ISBLANK(Mai!G28),"",Mai!G28),""),"")))</f>
        <v/>
      </c>
      <c r="D2529" s="305" t="str">
        <f>IF(ISBLANK($J$3008),"",IF(ISBLANK($L$3008),"",IF(Mai!$E28&gt;=$J$3008,IF(Mai!$E28&lt;=$L$3008,IF(ISBLANK(Mai!I28),"",Mai!I28),""),"")))</f>
        <v/>
      </c>
      <c r="E2529" s="305" t="str">
        <f>IF(ISBLANK($J$3008),"",IF(ISBLANK($L$3008),"",IF(Mai!$E28&gt;=$J$3008,IF(Mai!$E28&lt;=$L$3008,IF(ISBLANK(Mai!R28),"",Mai!R28),""),"")))</f>
        <v/>
      </c>
      <c r="F2529" s="307" t="str">
        <f>IF(ISBLANK($J$3008),"",IF(ISBLANK($L$3008),"",IF(Mai!$E28&gt;=$J$3008,IF(Mai!$E28&lt;=$L$3008,IF(ISBLANK(Mai!S28),"",Mai!S28),""),"")))</f>
        <v/>
      </c>
      <c r="G2529" s="308" t="str">
        <f t="shared" si="160"/>
        <v/>
      </c>
      <c r="H2529" s="309" t="str">
        <f t="shared" si="161"/>
        <v/>
      </c>
      <c r="I2529" s="310">
        <f>IF(ISBLANK($J$3008),"",IF(ISBLANK($L$3008),"",IF(Mai!$E28&gt;=$J$3008,IF(Mai!$E28&lt;=$L$3008,COUNTIF(Mai!L28:L28,"&gt;=0"),""),"")))</f>
        <v>0</v>
      </c>
      <c r="J2529" s="300"/>
      <c r="K2529" s="300"/>
      <c r="L2529" s="300"/>
      <c r="M2529" s="302"/>
    </row>
    <row r="2530" spans="1:13" ht="9.9499999999999993" hidden="1" customHeight="1" x14ac:dyDescent="0.2">
      <c r="A2530" s="301"/>
      <c r="B2530" s="300"/>
      <c r="C2530" s="305" t="str">
        <f>IF(ISBLANK($J$3008),"",IF(ISBLANK($L$3008),"",IF(Mai!$E29&gt;=$J$3008,IF(Mai!$E29&lt;=$L$3008,IF(ISBLANK(Mai!G29),"",Mai!G29),""),"")))</f>
        <v/>
      </c>
      <c r="D2530" s="305" t="str">
        <f>IF(ISBLANK($J$3008),"",IF(ISBLANK($L$3008),"",IF(Mai!$E29&gt;=$J$3008,IF(Mai!$E29&lt;=$L$3008,IF(ISBLANK(Mai!I29),"",Mai!I29),""),"")))</f>
        <v/>
      </c>
      <c r="E2530" s="305" t="str">
        <f>IF(ISBLANK($J$3008),"",IF(ISBLANK($L$3008),"",IF(Mai!$E29&gt;=$J$3008,IF(Mai!$E29&lt;=$L$3008,IF(ISBLANK(Mai!R29),"",Mai!R29),""),"")))</f>
        <v/>
      </c>
      <c r="F2530" s="307" t="str">
        <f>IF(ISBLANK($J$3008),"",IF(ISBLANK($L$3008),"",IF(Mai!$E29&gt;=$J$3008,IF(Mai!$E29&lt;=$L$3008,IF(ISBLANK(Mai!S29),"",Mai!S29),""),"")))</f>
        <v/>
      </c>
      <c r="G2530" s="308" t="str">
        <f t="shared" si="160"/>
        <v/>
      </c>
      <c r="H2530" s="309" t="str">
        <f t="shared" si="161"/>
        <v/>
      </c>
      <c r="I2530" s="310">
        <f>IF(ISBLANK($J$3008),"",IF(ISBLANK($L$3008),"",IF(Mai!$E29&gt;=$J$3008,IF(Mai!$E29&lt;=$L$3008,COUNTIF(Mai!L29:L29,"&gt;=0"),""),"")))</f>
        <v>0</v>
      </c>
      <c r="J2530" s="300"/>
      <c r="K2530" s="300"/>
      <c r="L2530" s="300"/>
      <c r="M2530" s="302"/>
    </row>
    <row r="2531" spans="1:13" ht="9.9499999999999993" hidden="1" customHeight="1" x14ac:dyDescent="0.2">
      <c r="A2531" s="301"/>
      <c r="B2531" s="300"/>
      <c r="C2531" s="305" t="str">
        <f>IF(ISBLANK($J$3008),"",IF(ISBLANK($L$3008),"",IF(Mai!$E30&gt;=$J$3008,IF(Mai!$E30&lt;=$L$3008,IF(ISBLANK(Mai!G30),"",Mai!G30),""),"")))</f>
        <v/>
      </c>
      <c r="D2531" s="305" t="str">
        <f>IF(ISBLANK($J$3008),"",IF(ISBLANK($L$3008),"",IF(Mai!$E30&gt;=$J$3008,IF(Mai!$E30&lt;=$L$3008,IF(ISBLANK(Mai!I30),"",Mai!I30),""),"")))</f>
        <v/>
      </c>
      <c r="E2531" s="305" t="str">
        <f>IF(ISBLANK($J$3008),"",IF(ISBLANK($L$3008),"",IF(Mai!$E30&gt;=$J$3008,IF(Mai!$E30&lt;=$L$3008,IF(ISBLANK(Mai!R30),"",Mai!R30),""),"")))</f>
        <v/>
      </c>
      <c r="F2531" s="307" t="str">
        <f>IF(ISBLANK($J$3008),"",IF(ISBLANK($L$3008),"",IF(Mai!$E30&gt;=$J$3008,IF(Mai!$E30&lt;=$L$3008,IF(ISBLANK(Mai!S30),"",Mai!S30),""),"")))</f>
        <v/>
      </c>
      <c r="G2531" s="308" t="str">
        <f t="shared" si="160"/>
        <v/>
      </c>
      <c r="H2531" s="309" t="str">
        <f t="shared" si="161"/>
        <v/>
      </c>
      <c r="I2531" s="310">
        <f>IF(ISBLANK($J$3008),"",IF(ISBLANK($L$3008),"",IF(Mai!$E30&gt;=$J$3008,IF(Mai!$E30&lt;=$L$3008,COUNTIF(Mai!L30:L30,"&gt;=0"),""),"")))</f>
        <v>0</v>
      </c>
      <c r="J2531" s="300"/>
      <c r="K2531" s="300"/>
      <c r="L2531" s="300"/>
      <c r="M2531" s="302"/>
    </row>
    <row r="2532" spans="1:13" ht="9.9499999999999993" hidden="1" customHeight="1" x14ac:dyDescent="0.2">
      <c r="A2532" s="301"/>
      <c r="B2532" s="300"/>
      <c r="C2532" s="305" t="str">
        <f>IF(ISBLANK($J$3008),"",IF(ISBLANK($L$3008),"",IF(Mai!$E31&gt;=$J$3008,IF(Mai!$E31&lt;=$L$3008,IF(ISBLANK(Mai!G31),"",Mai!G31),""),"")))</f>
        <v/>
      </c>
      <c r="D2532" s="305" t="str">
        <f>IF(ISBLANK($J$3008),"",IF(ISBLANK($L$3008),"",IF(Mai!$E31&gt;=$J$3008,IF(Mai!$E31&lt;=$L$3008,IF(ISBLANK(Mai!I31),"",Mai!I31),""),"")))</f>
        <v/>
      </c>
      <c r="E2532" s="305" t="str">
        <f>IF(ISBLANK($J$3008),"",IF(ISBLANK($L$3008),"",IF(Mai!$E31&gt;=$J$3008,IF(Mai!$E31&lt;=$L$3008,IF(ISBLANK(Mai!R31),"",Mai!R31),""),"")))</f>
        <v/>
      </c>
      <c r="F2532" s="307" t="str">
        <f>IF(ISBLANK($J$3008),"",IF(ISBLANK($L$3008),"",IF(Mai!$E31&gt;=$J$3008,IF(Mai!$E31&lt;=$L$3008,IF(ISBLANK(Mai!S31),"",Mai!S31),""),"")))</f>
        <v/>
      </c>
      <c r="G2532" s="308" t="str">
        <f t="shared" si="160"/>
        <v/>
      </c>
      <c r="H2532" s="309" t="str">
        <f t="shared" si="161"/>
        <v/>
      </c>
      <c r="I2532" s="310">
        <f>IF(ISBLANK($J$3008),"",IF(ISBLANK($L$3008),"",IF(Mai!$E31&gt;=$J$3008,IF(Mai!$E31&lt;=$L$3008,COUNTIF(Mai!L31:L31,"&gt;=0"),""),"")))</f>
        <v>0</v>
      </c>
      <c r="J2532" s="300"/>
      <c r="K2532" s="300"/>
      <c r="L2532" s="300"/>
      <c r="M2532" s="302"/>
    </row>
    <row r="2533" spans="1:13" ht="9.9499999999999993" hidden="1" customHeight="1" x14ac:dyDescent="0.2">
      <c r="A2533" s="301"/>
      <c r="B2533" s="300"/>
      <c r="C2533" s="305" t="str">
        <f>IF(ISBLANK($J$3008),"",IF(ISBLANK($L$3008),"",IF(Mai!$E32&gt;=$J$3008,IF(Mai!$E32&lt;=$L$3008,IF(ISBLANK(Mai!G32),"",Mai!G32),""),"")))</f>
        <v/>
      </c>
      <c r="D2533" s="305" t="str">
        <f>IF(ISBLANK($J$3008),"",IF(ISBLANK($L$3008),"",IF(Mai!$E32&gt;=$J$3008,IF(Mai!$E32&lt;=$L$3008,IF(ISBLANK(Mai!I32),"",Mai!I32),""),"")))</f>
        <v/>
      </c>
      <c r="E2533" s="305" t="str">
        <f>IF(ISBLANK($J$3008),"",IF(ISBLANK($L$3008),"",IF(Mai!$E32&gt;=$J$3008,IF(Mai!$E32&lt;=$L$3008,IF(ISBLANK(Mai!R32),"",Mai!R32),""),"")))</f>
        <v/>
      </c>
      <c r="F2533" s="307" t="str">
        <f>IF(ISBLANK($J$3008),"",IF(ISBLANK($L$3008),"",IF(Mai!$E32&gt;=$J$3008,IF(Mai!$E32&lt;=$L$3008,IF(ISBLANK(Mai!S32),"",Mai!S32),""),"")))</f>
        <v/>
      </c>
      <c r="G2533" s="308" t="str">
        <f t="shared" si="160"/>
        <v/>
      </c>
      <c r="H2533" s="309" t="str">
        <f t="shared" si="161"/>
        <v/>
      </c>
      <c r="I2533" s="310">
        <f>IF(ISBLANK($J$3008),"",IF(ISBLANK($L$3008),"",IF(Mai!$E32&gt;=$J$3008,IF(Mai!$E32&lt;=$L$3008,COUNTIF(Mai!L32:L32,"&gt;=0"),""),"")))</f>
        <v>0</v>
      </c>
      <c r="J2533" s="300"/>
      <c r="K2533" s="300"/>
      <c r="L2533" s="300"/>
      <c r="M2533" s="302"/>
    </row>
    <row r="2534" spans="1:13" ht="9.9499999999999993" hidden="1" customHeight="1" x14ac:dyDescent="0.2">
      <c r="A2534" s="301"/>
      <c r="B2534" s="300"/>
      <c r="C2534" s="305" t="str">
        <f>IF(ISBLANK($J$3008),"",IF(ISBLANK($L$3008),"",IF(Mai!$E33&gt;=$J$3008,IF(Mai!$E33&lt;=$L$3008,IF(ISBLANK(Mai!G33),"",Mai!G33),""),"")))</f>
        <v/>
      </c>
      <c r="D2534" s="305" t="str">
        <f>IF(ISBLANK($J$3008),"",IF(ISBLANK($L$3008),"",IF(Mai!$E33&gt;=$J$3008,IF(Mai!$E33&lt;=$L$3008,IF(ISBLANK(Mai!I33),"",Mai!I33),""),"")))</f>
        <v/>
      </c>
      <c r="E2534" s="305" t="str">
        <f>IF(ISBLANK($J$3008),"",IF(ISBLANK($L$3008),"",IF(Mai!$E33&gt;=$J$3008,IF(Mai!$E33&lt;=$L$3008,IF(ISBLANK(Mai!R33),"",Mai!R33),""),"")))</f>
        <v/>
      </c>
      <c r="F2534" s="307" t="str">
        <f>IF(ISBLANK($J$3008),"",IF(ISBLANK($L$3008),"",IF(Mai!$E33&gt;=$J$3008,IF(Mai!$E33&lt;=$L$3008,IF(ISBLANK(Mai!S33),"",Mai!S33),""),"")))</f>
        <v/>
      </c>
      <c r="G2534" s="308" t="str">
        <f t="shared" si="160"/>
        <v/>
      </c>
      <c r="H2534" s="309" t="str">
        <f t="shared" si="161"/>
        <v/>
      </c>
      <c r="I2534" s="310">
        <f>IF(ISBLANK($J$3008),"",IF(ISBLANK($L$3008),"",IF(Mai!$E33&gt;=$J$3008,IF(Mai!$E33&lt;=$L$3008,COUNTIF(Mai!L33:L33,"&gt;=0"),""),"")))</f>
        <v>0</v>
      </c>
      <c r="J2534" s="300"/>
      <c r="K2534" s="300"/>
      <c r="L2534" s="300"/>
      <c r="M2534" s="302"/>
    </row>
    <row r="2535" spans="1:13" ht="9.9499999999999993" hidden="1" customHeight="1" x14ac:dyDescent="0.2">
      <c r="A2535" s="301"/>
      <c r="B2535" s="300"/>
      <c r="C2535" s="305" t="str">
        <f>IF(ISBLANK($J$3008),"",IF(ISBLANK($L$3008),"",IF(Mai!$E34&gt;=$J$3008,IF(Mai!$E34&lt;=$L$3008,IF(ISBLANK(Mai!G34),"",Mai!G34),""),"")))</f>
        <v/>
      </c>
      <c r="D2535" s="305" t="str">
        <f>IF(ISBLANK($J$3008),"",IF(ISBLANK($L$3008),"",IF(Mai!$E34&gt;=$J$3008,IF(Mai!$E34&lt;=$L$3008,IF(ISBLANK(Mai!I34),"",Mai!I34),""),"")))</f>
        <v/>
      </c>
      <c r="E2535" s="305" t="str">
        <f>IF(ISBLANK($J$3008),"",IF(ISBLANK($L$3008),"",IF(Mai!$E34&gt;=$J$3008,IF(Mai!$E34&lt;=$L$3008,IF(ISBLANK(Mai!R34),"",Mai!R34),""),"")))</f>
        <v/>
      </c>
      <c r="F2535" s="307" t="str">
        <f>IF(ISBLANK($J$3008),"",IF(ISBLANK($L$3008),"",IF(Mai!$E34&gt;=$J$3008,IF(Mai!$E34&lt;=$L$3008,IF(ISBLANK(Mai!S34),"",Mai!S34),""),"")))</f>
        <v/>
      </c>
      <c r="G2535" s="308" t="str">
        <f t="shared" si="160"/>
        <v/>
      </c>
      <c r="H2535" s="309" t="str">
        <f t="shared" si="161"/>
        <v/>
      </c>
      <c r="I2535" s="310">
        <f>IF(ISBLANK($J$3008),"",IF(ISBLANK($L$3008),"",IF(Mai!$E34&gt;=$J$3008,IF(Mai!$E34&lt;=$L$3008,COUNTIF(Mai!L34:L34,"&gt;=0"),""),"")))</f>
        <v>0</v>
      </c>
      <c r="J2535" s="300"/>
      <c r="K2535" s="300"/>
      <c r="L2535" s="300"/>
      <c r="M2535" s="302"/>
    </row>
    <row r="2536" spans="1:13" ht="9.9499999999999993" hidden="1" customHeight="1" x14ac:dyDescent="0.2">
      <c r="A2536" s="301"/>
      <c r="B2536" s="300"/>
      <c r="C2536" s="305" t="str">
        <f>IF(ISBLANK($J$3008),"",IF(ISBLANK($L$3008),"",IF(Mai!$E35&gt;=$J$3008,IF(Mai!$E35&lt;=$L$3008,IF(ISBLANK(Mai!G35),"",Mai!G35),""),"")))</f>
        <v/>
      </c>
      <c r="D2536" s="305" t="str">
        <f>IF(ISBLANK($J$3008),"",IF(ISBLANK($L$3008),"",IF(Mai!$E35&gt;=$J$3008,IF(Mai!$E35&lt;=$L$3008,IF(ISBLANK(Mai!I35),"",Mai!I35),""),"")))</f>
        <v/>
      </c>
      <c r="E2536" s="305" t="str">
        <f>IF(ISBLANK($J$3008),"",IF(ISBLANK($L$3008),"",IF(Mai!$E35&gt;=$J$3008,IF(Mai!$E35&lt;=$L$3008,IF(ISBLANK(Mai!R35),"",Mai!R35),""),"")))</f>
        <v/>
      </c>
      <c r="F2536" s="307" t="str">
        <f>IF(ISBLANK($J$3008),"",IF(ISBLANK($L$3008),"",IF(Mai!$E35&gt;=$J$3008,IF(Mai!$E35&lt;=$L$3008,IF(ISBLANK(Mai!S35),"",Mai!S35),""),"")))</f>
        <v/>
      </c>
      <c r="G2536" s="308" t="str">
        <f t="shared" si="160"/>
        <v/>
      </c>
      <c r="H2536" s="309" t="str">
        <f t="shared" si="161"/>
        <v/>
      </c>
      <c r="I2536" s="310">
        <f>IF(ISBLANK($J$3008),"",IF(ISBLANK($L$3008),"",IF(Mai!$E35&gt;=$J$3008,IF(Mai!$E35&lt;=$L$3008,COUNTIF(Mai!L35:L35,"&gt;=0"),""),"")))</f>
        <v>0</v>
      </c>
      <c r="J2536" s="300"/>
      <c r="K2536" s="300"/>
      <c r="L2536" s="300"/>
      <c r="M2536" s="302"/>
    </row>
    <row r="2537" spans="1:13" ht="9.9499999999999993" hidden="1" customHeight="1" x14ac:dyDescent="0.2">
      <c r="A2537" s="301"/>
      <c r="B2537" s="300"/>
      <c r="C2537" s="305" t="str">
        <f>IF(ISBLANK($J$3008),"",IF(ISBLANK($L$3008),"",IF(Mai!$E36&gt;=$J$3008,IF(Mai!$E36&lt;=$L$3008,IF(ISBLANK(Mai!G36),"",Mai!G36),""),"")))</f>
        <v/>
      </c>
      <c r="D2537" s="305" t="str">
        <f>IF(ISBLANK($J$3008),"",IF(ISBLANK($L$3008),"",IF(Mai!$E36&gt;=$J$3008,IF(Mai!$E36&lt;=$L$3008,IF(ISBLANK(Mai!I36),"",Mai!I36),""),"")))</f>
        <v/>
      </c>
      <c r="E2537" s="305" t="str">
        <f>IF(ISBLANK($J$3008),"",IF(ISBLANK($L$3008),"",IF(Mai!$E36&gt;=$J$3008,IF(Mai!$E36&lt;=$L$3008,IF(ISBLANK(Mai!R36),"",Mai!R36),""),"")))</f>
        <v/>
      </c>
      <c r="F2537" s="307" t="str">
        <f>IF(ISBLANK($J$3008),"",IF(ISBLANK($L$3008),"",IF(Mai!$E36&gt;=$J$3008,IF(Mai!$E36&lt;=$L$3008,IF(ISBLANK(Mai!S36),"",Mai!S36),""),"")))</f>
        <v/>
      </c>
      <c r="G2537" s="308" t="str">
        <f t="shared" si="160"/>
        <v/>
      </c>
      <c r="H2537" s="309" t="str">
        <f t="shared" si="161"/>
        <v/>
      </c>
      <c r="I2537" s="310">
        <f>IF(ISBLANK($J$3008),"",IF(ISBLANK($L$3008),"",IF(Mai!$E36&gt;=$J$3008,IF(Mai!$E36&lt;=$L$3008,COUNTIF(Mai!L36:L36,"&gt;=0"),""),"")))</f>
        <v>0</v>
      </c>
      <c r="J2537" s="300"/>
      <c r="K2537" s="300"/>
      <c r="L2537" s="300"/>
      <c r="M2537" s="302"/>
    </row>
    <row r="2538" spans="1:13" ht="9.9499999999999993" hidden="1" customHeight="1" x14ac:dyDescent="0.2">
      <c r="A2538" s="301"/>
      <c r="B2538" s="300"/>
      <c r="C2538" s="305" t="str">
        <f>IF(ISBLANK($J$3008),"",IF(ISBLANK($L$3008),"",IF(Mai!$E37&gt;=$J$3008,IF(Mai!$E37&lt;=$L$3008,IF(ISBLANK(Mai!G37),"",Mai!G37),""),"")))</f>
        <v/>
      </c>
      <c r="D2538" s="305" t="str">
        <f>IF(ISBLANK($J$3008),"",IF(ISBLANK($L$3008),"",IF(Mai!$E37&gt;=$J$3008,IF(Mai!$E37&lt;=$L$3008,IF(ISBLANK(Mai!I37),"",Mai!I37),""),"")))</f>
        <v/>
      </c>
      <c r="E2538" s="305" t="str">
        <f>IF(ISBLANK($J$3008),"",IF(ISBLANK($L$3008),"",IF(Mai!$E37&gt;=$J$3008,IF(Mai!$E37&lt;=$L$3008,IF(ISBLANK(Mai!R37),"",Mai!R37),""),"")))</f>
        <v/>
      </c>
      <c r="F2538" s="307" t="str">
        <f>IF(ISBLANK($J$3008),"",IF(ISBLANK($L$3008),"",IF(Mai!$E37&gt;=$J$3008,IF(Mai!$E37&lt;=$L$3008,IF(ISBLANK(Mai!S37),"",Mai!S37),""),"")))</f>
        <v/>
      </c>
      <c r="G2538" s="308" t="str">
        <f t="shared" si="160"/>
        <v/>
      </c>
      <c r="H2538" s="309" t="str">
        <f t="shared" si="161"/>
        <v/>
      </c>
      <c r="I2538" s="310">
        <f>IF(ISBLANK($J$3008),"",IF(ISBLANK($L$3008),"",IF(Mai!$E37&gt;=$J$3008,IF(Mai!$E37&lt;=$L$3008,COUNTIF(Mai!L37:L37,"&gt;=0"),""),"")))</f>
        <v>0</v>
      </c>
      <c r="J2538" s="300"/>
      <c r="K2538" s="300"/>
      <c r="L2538" s="300"/>
      <c r="M2538" s="302"/>
    </row>
    <row r="2539" spans="1:13" ht="9.9499999999999993" hidden="1" customHeight="1" x14ac:dyDescent="0.2">
      <c r="A2539" s="301"/>
      <c r="B2539" s="300"/>
      <c r="C2539" s="305" t="str">
        <f>IF(ISBLANK($J$3008),"",IF(ISBLANK($L$3008),"",IF(Mai!$E38&gt;=$J$3008,IF(Mai!$E38&lt;=$L$3008,IF(ISBLANK(Mai!G38),"",Mai!G38),""),"")))</f>
        <v/>
      </c>
      <c r="D2539" s="305" t="str">
        <f>IF(ISBLANK($J$3008),"",IF(ISBLANK($L$3008),"",IF(Mai!$E38&gt;=$J$3008,IF(Mai!$E38&lt;=$L$3008,IF(ISBLANK(Mai!I38),"",Mai!I38),""),"")))</f>
        <v/>
      </c>
      <c r="E2539" s="305" t="str">
        <f>IF(ISBLANK($J$3008),"",IF(ISBLANK($L$3008),"",IF(Mai!$E38&gt;=$J$3008,IF(Mai!$E38&lt;=$L$3008,IF(ISBLANK(Mai!R38),"",Mai!R38),""),"")))</f>
        <v/>
      </c>
      <c r="F2539" s="307" t="str">
        <f>IF(ISBLANK($J$3008),"",IF(ISBLANK($L$3008),"",IF(Mai!$E38&gt;=$J$3008,IF(Mai!$E38&lt;=$L$3008,IF(ISBLANK(Mai!S38),"",Mai!S38),""),"")))</f>
        <v/>
      </c>
      <c r="G2539" s="308" t="str">
        <f t="shared" si="160"/>
        <v/>
      </c>
      <c r="H2539" s="309" t="str">
        <f t="shared" si="161"/>
        <v/>
      </c>
      <c r="I2539" s="310">
        <f>IF(ISBLANK($J$3008),"",IF(ISBLANK($L$3008),"",IF(Mai!$E38&gt;=$J$3008,IF(Mai!$E38&lt;=$L$3008,COUNTIF(Mai!L38:L38,"&gt;=0"),""),"")))</f>
        <v>0</v>
      </c>
      <c r="J2539" s="300"/>
      <c r="K2539" s="300"/>
      <c r="L2539" s="300"/>
      <c r="M2539" s="302"/>
    </row>
    <row r="2540" spans="1:13" ht="9.9499999999999993" hidden="1" customHeight="1" x14ac:dyDescent="0.2">
      <c r="A2540" s="301"/>
      <c r="B2540" s="300"/>
      <c r="C2540" s="305" t="str">
        <f>IF(ISBLANK($J$3008),"",IF(ISBLANK($L$3008),"",IF(Mai!$E39&gt;=$J$3008,IF(Mai!$E39&lt;=$L$3008,IF(ISBLANK(Mai!G39),"",Mai!G39),""),"")))</f>
        <v/>
      </c>
      <c r="D2540" s="305" t="str">
        <f>IF(ISBLANK($J$3008),"",IF(ISBLANK($L$3008),"",IF(Mai!$E39&gt;=$J$3008,IF(Mai!$E39&lt;=$L$3008,IF(ISBLANK(Mai!I39),"",Mai!I39),""),"")))</f>
        <v/>
      </c>
      <c r="E2540" s="305" t="str">
        <f>IF(ISBLANK($J$3008),"",IF(ISBLANK($L$3008),"",IF(Mai!$E39&gt;=$J$3008,IF(Mai!$E39&lt;=$L$3008,IF(ISBLANK(Mai!R39),"",Mai!R39),""),"")))</f>
        <v/>
      </c>
      <c r="F2540" s="307" t="str">
        <f>IF(ISBLANK($J$3008),"",IF(ISBLANK($L$3008),"",IF(Mai!$E39&gt;=$J$3008,IF(Mai!$E39&lt;=$L$3008,IF(ISBLANK(Mai!S39),"",Mai!S39),""),"")))</f>
        <v/>
      </c>
      <c r="G2540" s="308" t="str">
        <f t="shared" si="160"/>
        <v/>
      </c>
      <c r="H2540" s="309" t="str">
        <f t="shared" si="161"/>
        <v/>
      </c>
      <c r="I2540" s="310">
        <f>IF(ISBLANK($J$3008),"",IF(ISBLANK($L$3008),"",IF(Mai!$E39&gt;=$J$3008,IF(Mai!$E39&lt;=$L$3008,COUNTIF(Mai!L39:L39,"&gt;=0"),""),"")))</f>
        <v>0</v>
      </c>
      <c r="J2540" s="300"/>
      <c r="K2540" s="300"/>
      <c r="L2540" s="300"/>
      <c r="M2540" s="302"/>
    </row>
    <row r="2541" spans="1:13" ht="9.9499999999999993" hidden="1" customHeight="1" x14ac:dyDescent="0.2">
      <c r="A2541" s="301"/>
      <c r="B2541" s="300" t="s">
        <v>345</v>
      </c>
      <c r="C2541" s="305" t="str">
        <f>IF(ISBLANK($J$3008),"",IF(ISBLANK($L$3008),"",IF(Mai!$E43&gt;=$J$3008,IF(Mai!$E43&lt;=$L$3008,IF(ISBLANK(Mai!G43),"",Mai!G43),""),"")))</f>
        <v/>
      </c>
      <c r="D2541" s="305"/>
      <c r="E2541" s="305" t="str">
        <f>IF(ISBLANK($J$3008),"",IF(ISBLANK($L$3008),"",IF(Mai!$E43&gt;=$J$3008,IF(Mai!$E43&lt;=$L$3008,IF(ISBLANK(Mai!R43),"",Mai!R43),""),"")))</f>
        <v/>
      </c>
      <c r="F2541" s="307" t="str">
        <f>IF(ISBLANK($J$3008),"",IF(ISBLANK($L$3008),"",IF(Mai!$E43&gt;=$J$3008,IF(Mai!$E43&lt;=$L$3008,IF(ISBLANK(Mai!S43),"",Mai!S43),""),"")))</f>
        <v/>
      </c>
      <c r="G2541" s="308" t="str">
        <f>IF(ISNUMBER(F2541),IF(F2541=0,"",IF(E2541=0,"",F2541/E2541)),"")</f>
        <v/>
      </c>
      <c r="H2541" s="309" t="str">
        <f>IF(ISNUMBER(G2541),IF(G2541=0,"",IF(F2541=0,"",E2541/F2541/24)),"")</f>
        <v/>
      </c>
      <c r="I2541" s="310" t="str">
        <f>IF(ISBLANK($J$3008),"",IF(ISBLANK($L$3008),"",IF(Mai!$E43&gt;=$J$3008,IF(Mai!$E43&lt;=$L$3008,COUNTIF(Mai!L43:L43,"&gt;=0"),""),"")))</f>
        <v/>
      </c>
      <c r="J2541" s="300"/>
      <c r="K2541" s="300"/>
      <c r="L2541" s="300"/>
      <c r="M2541" s="302"/>
    </row>
    <row r="2542" spans="1:13" ht="9.9499999999999993" hidden="1" customHeight="1" x14ac:dyDescent="0.2">
      <c r="A2542" s="301"/>
      <c r="B2542" s="300"/>
      <c r="C2542" s="305" t="str">
        <f>IF(ISBLANK($J$3008),"",IF(ISBLANK($L$3008),"",IF(Mai!$E44&gt;=$J$3008,IF(Mai!$E44&lt;=$L$3008,IF(ISBLANK(Mai!G44),"",Mai!G44),""),"")))</f>
        <v/>
      </c>
      <c r="D2542" s="305"/>
      <c r="E2542" s="305" t="str">
        <f>IF(ISBLANK($J$3008),"",IF(ISBLANK($L$3008),"",IF(Mai!$E44&gt;=$J$3008,IF(Mai!$E44&lt;=$L$3008,IF(ISBLANK(Mai!R44),"",Mai!R44),""),"")))</f>
        <v/>
      </c>
      <c r="F2542" s="307" t="str">
        <f>IF(ISBLANK($J$3008),"",IF(ISBLANK($L$3008),"",IF(Mai!$E44&gt;=$J$3008,IF(Mai!$E44&lt;=$L$3008,IF(ISBLANK(Mai!S44),"",Mai!S44),""),"")))</f>
        <v/>
      </c>
      <c r="G2542" s="308" t="str">
        <f t="shared" ref="G2542:G2571" si="162">IF(ISNUMBER(F2542),IF(F2542=0,"",IF(E2542=0,"",F2542/E2542)),"")</f>
        <v/>
      </c>
      <c r="H2542" s="309" t="str">
        <f t="shared" ref="H2542:H2571" si="163">IF(ISNUMBER(G2542),IF(G2542=0,"",IF(F2542=0,"",E2542/F2542/24)),"")</f>
        <v/>
      </c>
      <c r="I2542" s="310" t="str">
        <f>IF(ISBLANK($J$3008),"",IF(ISBLANK($L$3008),"",IF(Mai!$E44&gt;=$J$3008,IF(Mai!$E44&lt;=$L$3008,COUNTIF(Mai!L44:L44,"&gt;=0"),""),"")))</f>
        <v/>
      </c>
      <c r="J2542" s="300"/>
      <c r="K2542" s="300"/>
      <c r="L2542" s="300"/>
      <c r="M2542" s="302"/>
    </row>
    <row r="2543" spans="1:13" ht="9.9499999999999993" hidden="1" customHeight="1" x14ac:dyDescent="0.2">
      <c r="A2543" s="301"/>
      <c r="B2543" s="300"/>
      <c r="C2543" s="305" t="str">
        <f>IF(ISBLANK($J$3008),"",IF(ISBLANK($L$3008),"",IF(Mai!$E45&gt;=$J$3008,IF(Mai!$E45&lt;=$L$3008,IF(ISBLANK(Mai!G45),"",Mai!G45),""),"")))</f>
        <v/>
      </c>
      <c r="D2543" s="305"/>
      <c r="E2543" s="305" t="str">
        <f>IF(ISBLANK($J$3008),"",IF(ISBLANK($L$3008),"",IF(Mai!$E45&gt;=$J$3008,IF(Mai!$E45&lt;=$L$3008,IF(ISBLANK(Mai!R45),"",Mai!R45),""),"")))</f>
        <v/>
      </c>
      <c r="F2543" s="307" t="str">
        <f>IF(ISBLANK($J$3008),"",IF(ISBLANK($L$3008),"",IF(Mai!$E45&gt;=$J$3008,IF(Mai!$E45&lt;=$L$3008,IF(ISBLANK(Mai!S45),"",Mai!S45),""),"")))</f>
        <v/>
      </c>
      <c r="G2543" s="308" t="str">
        <f t="shared" si="162"/>
        <v/>
      </c>
      <c r="H2543" s="309" t="str">
        <f t="shared" si="163"/>
        <v/>
      </c>
      <c r="I2543" s="310" t="str">
        <f>IF(ISBLANK($J$3008),"",IF(ISBLANK($L$3008),"",IF(Mai!$E45&gt;=$J$3008,IF(Mai!$E45&lt;=$L$3008,COUNTIF(Mai!L45:L45,"&gt;=0"),""),"")))</f>
        <v/>
      </c>
      <c r="J2543" s="300"/>
      <c r="K2543" s="300"/>
      <c r="L2543" s="300"/>
      <c r="M2543" s="302"/>
    </row>
    <row r="2544" spans="1:13" ht="9.9499999999999993" hidden="1" customHeight="1" x14ac:dyDescent="0.2">
      <c r="A2544" s="301"/>
      <c r="B2544" s="300"/>
      <c r="C2544" s="305" t="str">
        <f>IF(ISBLANK($J$3008),"",IF(ISBLANK($L$3008),"",IF(Mai!$E46&gt;=$J$3008,IF(Mai!$E46&lt;=$L$3008,IF(ISBLANK(Mai!G46),"",Mai!G46),""),"")))</f>
        <v/>
      </c>
      <c r="D2544" s="305"/>
      <c r="E2544" s="305" t="str">
        <f>IF(ISBLANK($J$3008),"",IF(ISBLANK($L$3008),"",IF(Mai!$E46&gt;=$J$3008,IF(Mai!$E46&lt;=$L$3008,IF(ISBLANK(Mai!R46),"",Mai!R46),""),"")))</f>
        <v/>
      </c>
      <c r="F2544" s="307" t="str">
        <f>IF(ISBLANK($J$3008),"",IF(ISBLANK($L$3008),"",IF(Mai!$E46&gt;=$J$3008,IF(Mai!$E46&lt;=$L$3008,IF(ISBLANK(Mai!S46),"",Mai!S46),""),"")))</f>
        <v/>
      </c>
      <c r="G2544" s="308" t="str">
        <f t="shared" si="162"/>
        <v/>
      </c>
      <c r="H2544" s="309" t="str">
        <f t="shared" si="163"/>
        <v/>
      </c>
      <c r="I2544" s="310" t="str">
        <f>IF(ISBLANK($J$3008),"",IF(ISBLANK($L$3008),"",IF(Mai!$E46&gt;=$J$3008,IF(Mai!$E46&lt;=$L$3008,COUNTIF(Mai!L46:L46,"&gt;=0"),""),"")))</f>
        <v/>
      </c>
      <c r="J2544" s="300"/>
      <c r="K2544" s="300"/>
      <c r="L2544" s="300"/>
      <c r="M2544" s="302"/>
    </row>
    <row r="2545" spans="1:13" ht="9.9499999999999993" hidden="1" customHeight="1" x14ac:dyDescent="0.2">
      <c r="A2545" s="301"/>
      <c r="B2545" s="300"/>
      <c r="C2545" s="305" t="str">
        <f>IF(ISBLANK($J$3008),"",IF(ISBLANK($L$3008),"",IF(Mai!$E47&gt;=$J$3008,IF(Mai!$E47&lt;=$L$3008,IF(ISBLANK(Mai!G47),"",Mai!G47),""),"")))</f>
        <v/>
      </c>
      <c r="D2545" s="305"/>
      <c r="E2545" s="305" t="str">
        <f>IF(ISBLANK($J$3008),"",IF(ISBLANK($L$3008),"",IF(Mai!$E47&gt;=$J$3008,IF(Mai!$E47&lt;=$L$3008,IF(ISBLANK(Mai!R47),"",Mai!R47),""),"")))</f>
        <v/>
      </c>
      <c r="F2545" s="307" t="str">
        <f>IF(ISBLANK($J$3008),"",IF(ISBLANK($L$3008),"",IF(Mai!$E47&gt;=$J$3008,IF(Mai!$E47&lt;=$L$3008,IF(ISBLANK(Mai!S47),"",Mai!S47),""),"")))</f>
        <v/>
      </c>
      <c r="G2545" s="308" t="str">
        <f t="shared" si="162"/>
        <v/>
      </c>
      <c r="H2545" s="309" t="str">
        <f t="shared" si="163"/>
        <v/>
      </c>
      <c r="I2545" s="310" t="str">
        <f>IF(ISBLANK($J$3008),"",IF(ISBLANK($L$3008),"",IF(Mai!$E47&gt;=$J$3008,IF(Mai!$E47&lt;=$L$3008,COUNTIF(Mai!L47:L47,"&gt;=0"),""),"")))</f>
        <v/>
      </c>
      <c r="J2545" s="300"/>
      <c r="K2545" s="300"/>
      <c r="L2545" s="300"/>
      <c r="M2545" s="302"/>
    </row>
    <row r="2546" spans="1:13" ht="9.9499999999999993" hidden="1" customHeight="1" x14ac:dyDescent="0.2">
      <c r="A2546" s="301"/>
      <c r="B2546" s="300"/>
      <c r="C2546" s="305" t="str">
        <f>IF(ISBLANK($J$3008),"",IF(ISBLANK($L$3008),"",IF(Mai!$E48&gt;=$J$3008,IF(Mai!$E48&lt;=$L$3008,IF(ISBLANK(Mai!G48),"",Mai!G48),""),"")))</f>
        <v/>
      </c>
      <c r="D2546" s="305"/>
      <c r="E2546" s="305" t="str">
        <f>IF(ISBLANK($J$3008),"",IF(ISBLANK($L$3008),"",IF(Mai!$E48&gt;=$J$3008,IF(Mai!$E48&lt;=$L$3008,IF(ISBLANK(Mai!R48),"",Mai!R48),""),"")))</f>
        <v/>
      </c>
      <c r="F2546" s="307" t="str">
        <f>IF(ISBLANK($J$3008),"",IF(ISBLANK($L$3008),"",IF(Mai!$E48&gt;=$J$3008,IF(Mai!$E48&lt;=$L$3008,IF(ISBLANK(Mai!S48),"",Mai!S48),""),"")))</f>
        <v/>
      </c>
      <c r="G2546" s="308" t="str">
        <f t="shared" si="162"/>
        <v/>
      </c>
      <c r="H2546" s="309" t="str">
        <f t="shared" si="163"/>
        <v/>
      </c>
      <c r="I2546" s="310" t="str">
        <f>IF(ISBLANK($J$3008),"",IF(ISBLANK($L$3008),"",IF(Mai!$E48&gt;=$J$3008,IF(Mai!$E48&lt;=$L$3008,COUNTIF(Mai!L48:L48,"&gt;=0"),""),"")))</f>
        <v/>
      </c>
      <c r="J2546" s="300"/>
      <c r="K2546" s="300"/>
      <c r="L2546" s="300"/>
      <c r="M2546" s="302"/>
    </row>
    <row r="2547" spans="1:13" ht="9.9499999999999993" hidden="1" customHeight="1" x14ac:dyDescent="0.2">
      <c r="A2547" s="301"/>
      <c r="B2547" s="300"/>
      <c r="C2547" s="305" t="str">
        <f>IF(ISBLANK($J$3008),"",IF(ISBLANK($L$3008),"",IF(Mai!$E49&gt;=$J$3008,IF(Mai!$E49&lt;=$L$3008,IF(ISBLANK(Mai!G49),"",Mai!G49),""),"")))</f>
        <v/>
      </c>
      <c r="D2547" s="305"/>
      <c r="E2547" s="305" t="str">
        <f>IF(ISBLANK($J$3008),"",IF(ISBLANK($L$3008),"",IF(Mai!$E49&gt;=$J$3008,IF(Mai!$E49&lt;=$L$3008,IF(ISBLANK(Mai!R49),"",Mai!R49),""),"")))</f>
        <v/>
      </c>
      <c r="F2547" s="307" t="str">
        <f>IF(ISBLANK($J$3008),"",IF(ISBLANK($L$3008),"",IF(Mai!$E49&gt;=$J$3008,IF(Mai!$E49&lt;=$L$3008,IF(ISBLANK(Mai!S49),"",Mai!S49),""),"")))</f>
        <v/>
      </c>
      <c r="G2547" s="308" t="str">
        <f t="shared" si="162"/>
        <v/>
      </c>
      <c r="H2547" s="309" t="str">
        <f t="shared" si="163"/>
        <v/>
      </c>
      <c r="I2547" s="310" t="str">
        <f>IF(ISBLANK($J$3008),"",IF(ISBLANK($L$3008),"",IF(Mai!$E49&gt;=$J$3008,IF(Mai!$E49&lt;=$L$3008,COUNTIF(Mai!L49:L49,"&gt;=0"),""),"")))</f>
        <v/>
      </c>
      <c r="J2547" s="300"/>
      <c r="K2547" s="300"/>
      <c r="L2547" s="300"/>
      <c r="M2547" s="302"/>
    </row>
    <row r="2548" spans="1:13" ht="9.9499999999999993" hidden="1" customHeight="1" x14ac:dyDescent="0.2">
      <c r="A2548" s="301"/>
      <c r="B2548" s="300"/>
      <c r="C2548" s="305" t="str">
        <f>IF(ISBLANK($J$3008),"",IF(ISBLANK($L$3008),"",IF(Mai!$E50&gt;=$J$3008,IF(Mai!$E50&lt;=$L$3008,IF(ISBLANK(Mai!G50),"",Mai!G50),""),"")))</f>
        <v/>
      </c>
      <c r="D2548" s="305"/>
      <c r="E2548" s="305" t="str">
        <f>IF(ISBLANK($J$3008),"",IF(ISBLANK($L$3008),"",IF(Mai!$E50&gt;=$J$3008,IF(Mai!$E50&lt;=$L$3008,IF(ISBLANK(Mai!R50),"",Mai!R50),""),"")))</f>
        <v/>
      </c>
      <c r="F2548" s="307" t="str">
        <f>IF(ISBLANK($J$3008),"",IF(ISBLANK($L$3008),"",IF(Mai!$E50&gt;=$J$3008,IF(Mai!$E50&lt;=$L$3008,IF(ISBLANK(Mai!S50),"",Mai!S50),""),"")))</f>
        <v/>
      </c>
      <c r="G2548" s="308" t="str">
        <f t="shared" si="162"/>
        <v/>
      </c>
      <c r="H2548" s="309" t="str">
        <f t="shared" si="163"/>
        <v/>
      </c>
      <c r="I2548" s="310" t="str">
        <f>IF(ISBLANK($J$3008),"",IF(ISBLANK($L$3008),"",IF(Mai!$E50&gt;=$J$3008,IF(Mai!$E50&lt;=$L$3008,COUNTIF(Mai!L50:L50,"&gt;=0"),""),"")))</f>
        <v/>
      </c>
      <c r="J2548" s="300"/>
      <c r="K2548" s="300"/>
      <c r="L2548" s="300"/>
      <c r="M2548" s="302"/>
    </row>
    <row r="2549" spans="1:13" ht="9.9499999999999993" hidden="1" customHeight="1" x14ac:dyDescent="0.2">
      <c r="A2549" s="301"/>
      <c r="B2549" s="300"/>
      <c r="C2549" s="305" t="str">
        <f>IF(ISBLANK($J$3008),"",IF(ISBLANK($L$3008),"",IF(Mai!$E51&gt;=$J$3008,IF(Mai!$E51&lt;=$L$3008,IF(ISBLANK(Mai!G51),"",Mai!G51),""),"")))</f>
        <v/>
      </c>
      <c r="D2549" s="305"/>
      <c r="E2549" s="305" t="str">
        <f>IF(ISBLANK($J$3008),"",IF(ISBLANK($L$3008),"",IF(Mai!$E51&gt;=$J$3008,IF(Mai!$E51&lt;=$L$3008,IF(ISBLANK(Mai!R51),"",Mai!R51),""),"")))</f>
        <v/>
      </c>
      <c r="F2549" s="307" t="str">
        <f>IF(ISBLANK($J$3008),"",IF(ISBLANK($L$3008),"",IF(Mai!$E51&gt;=$J$3008,IF(Mai!$E51&lt;=$L$3008,IF(ISBLANK(Mai!S51),"",Mai!S51),""),"")))</f>
        <v/>
      </c>
      <c r="G2549" s="308" t="str">
        <f t="shared" si="162"/>
        <v/>
      </c>
      <c r="H2549" s="309" t="str">
        <f t="shared" si="163"/>
        <v/>
      </c>
      <c r="I2549" s="310" t="str">
        <f>IF(ISBLANK($J$3008),"",IF(ISBLANK($L$3008),"",IF(Mai!$E51&gt;=$J$3008,IF(Mai!$E51&lt;=$L$3008,COUNTIF(Mai!L51:L51,"&gt;=0"),""),"")))</f>
        <v/>
      </c>
      <c r="J2549" s="300"/>
      <c r="K2549" s="300"/>
      <c r="L2549" s="300"/>
      <c r="M2549" s="302"/>
    </row>
    <row r="2550" spans="1:13" ht="9.9499999999999993" hidden="1" customHeight="1" x14ac:dyDescent="0.2">
      <c r="A2550" s="301"/>
      <c r="B2550" s="300"/>
      <c r="C2550" s="305" t="str">
        <f>IF(ISBLANK($J$3008),"",IF(ISBLANK($L$3008),"",IF(Mai!$E52&gt;=$J$3008,IF(Mai!$E52&lt;=$L$3008,IF(ISBLANK(Mai!G52),"",Mai!G52),""),"")))</f>
        <v/>
      </c>
      <c r="D2550" s="305"/>
      <c r="E2550" s="305" t="str">
        <f>IF(ISBLANK($J$3008),"",IF(ISBLANK($L$3008),"",IF(Mai!$E52&gt;=$J$3008,IF(Mai!$E52&lt;=$L$3008,IF(ISBLANK(Mai!R52),"",Mai!R52),""),"")))</f>
        <v/>
      </c>
      <c r="F2550" s="307" t="str">
        <f>IF(ISBLANK($J$3008),"",IF(ISBLANK($L$3008),"",IF(Mai!$E52&gt;=$J$3008,IF(Mai!$E52&lt;=$L$3008,IF(ISBLANK(Mai!S52),"",Mai!S52),""),"")))</f>
        <v/>
      </c>
      <c r="G2550" s="308" t="str">
        <f t="shared" si="162"/>
        <v/>
      </c>
      <c r="H2550" s="309" t="str">
        <f t="shared" si="163"/>
        <v/>
      </c>
      <c r="I2550" s="310" t="str">
        <f>IF(ISBLANK($J$3008),"",IF(ISBLANK($L$3008),"",IF(Mai!$E52&gt;=$J$3008,IF(Mai!$E52&lt;=$L$3008,COUNTIF(Mai!L52:L52,"&gt;=0"),""),"")))</f>
        <v/>
      </c>
      <c r="J2550" s="300"/>
      <c r="K2550" s="300"/>
      <c r="L2550" s="300"/>
      <c r="M2550" s="302"/>
    </row>
    <row r="2551" spans="1:13" ht="9.9499999999999993" hidden="1" customHeight="1" x14ac:dyDescent="0.2">
      <c r="A2551" s="301"/>
      <c r="B2551" s="300"/>
      <c r="C2551" s="305" t="str">
        <f>IF(ISBLANK($J$3008),"",IF(ISBLANK($L$3008),"",IF(Mai!$E53&gt;=$J$3008,IF(Mai!$E53&lt;=$L$3008,IF(ISBLANK(Mai!G53),"",Mai!G53),""),"")))</f>
        <v/>
      </c>
      <c r="D2551" s="305"/>
      <c r="E2551" s="305" t="str">
        <f>IF(ISBLANK($J$3008),"",IF(ISBLANK($L$3008),"",IF(Mai!$E53&gt;=$J$3008,IF(Mai!$E53&lt;=$L$3008,IF(ISBLANK(Mai!R53),"",Mai!R53),""),"")))</f>
        <v/>
      </c>
      <c r="F2551" s="307" t="str">
        <f>IF(ISBLANK($J$3008),"",IF(ISBLANK($L$3008),"",IF(Mai!$E53&gt;=$J$3008,IF(Mai!$E53&lt;=$L$3008,IF(ISBLANK(Mai!S53),"",Mai!S53),""),"")))</f>
        <v/>
      </c>
      <c r="G2551" s="308" t="str">
        <f t="shared" si="162"/>
        <v/>
      </c>
      <c r="H2551" s="309" t="str">
        <f t="shared" si="163"/>
        <v/>
      </c>
      <c r="I2551" s="310" t="str">
        <f>IF(ISBLANK($J$3008),"",IF(ISBLANK($L$3008),"",IF(Mai!$E53&gt;=$J$3008,IF(Mai!$E53&lt;=$L$3008,COUNTIF(Mai!L53:L53,"&gt;=0"),""),"")))</f>
        <v/>
      </c>
      <c r="J2551" s="300"/>
      <c r="K2551" s="300"/>
      <c r="L2551" s="300"/>
      <c r="M2551" s="302"/>
    </row>
    <row r="2552" spans="1:13" ht="9.9499999999999993" hidden="1" customHeight="1" x14ac:dyDescent="0.2">
      <c r="A2552" s="301"/>
      <c r="B2552" s="300"/>
      <c r="C2552" s="305" t="str">
        <f>IF(ISBLANK($J$3008),"",IF(ISBLANK($L$3008),"",IF(Mai!$E54&gt;=$J$3008,IF(Mai!$E54&lt;=$L$3008,IF(ISBLANK(Mai!G54),"",Mai!G54),""),"")))</f>
        <v/>
      </c>
      <c r="D2552" s="305"/>
      <c r="E2552" s="305" t="str">
        <f>IF(ISBLANK($J$3008),"",IF(ISBLANK($L$3008),"",IF(Mai!$E54&gt;=$J$3008,IF(Mai!$E54&lt;=$L$3008,IF(ISBLANK(Mai!R54),"",Mai!R54),""),"")))</f>
        <v/>
      </c>
      <c r="F2552" s="307" t="str">
        <f>IF(ISBLANK($J$3008),"",IF(ISBLANK($L$3008),"",IF(Mai!$E54&gt;=$J$3008,IF(Mai!$E54&lt;=$L$3008,IF(ISBLANK(Mai!S54),"",Mai!S54),""),"")))</f>
        <v/>
      </c>
      <c r="G2552" s="308" t="str">
        <f t="shared" si="162"/>
        <v/>
      </c>
      <c r="H2552" s="309" t="str">
        <f t="shared" si="163"/>
        <v/>
      </c>
      <c r="I2552" s="310" t="str">
        <f>IF(ISBLANK($J$3008),"",IF(ISBLANK($L$3008),"",IF(Mai!$E54&gt;=$J$3008,IF(Mai!$E54&lt;=$L$3008,COUNTIF(Mai!L54:L54,"&gt;=0"),""),"")))</f>
        <v/>
      </c>
      <c r="J2552" s="300"/>
      <c r="K2552" s="300"/>
      <c r="L2552" s="300"/>
      <c r="M2552" s="302"/>
    </row>
    <row r="2553" spans="1:13" ht="9.9499999999999993" hidden="1" customHeight="1" x14ac:dyDescent="0.2">
      <c r="A2553" s="301"/>
      <c r="B2553" s="300"/>
      <c r="C2553" s="305" t="str">
        <f>IF(ISBLANK($J$3008),"",IF(ISBLANK($L$3008),"",IF(Mai!$E55&gt;=$J$3008,IF(Mai!$E55&lt;=$L$3008,IF(ISBLANK(Mai!G55),"",Mai!G55),""),"")))</f>
        <v/>
      </c>
      <c r="D2553" s="305"/>
      <c r="E2553" s="305" t="str">
        <f>IF(ISBLANK($J$3008),"",IF(ISBLANK($L$3008),"",IF(Mai!$E55&gt;=$J$3008,IF(Mai!$E55&lt;=$L$3008,IF(ISBLANK(Mai!R55),"",Mai!R55),""),"")))</f>
        <v/>
      </c>
      <c r="F2553" s="307" t="str">
        <f>IF(ISBLANK($J$3008),"",IF(ISBLANK($L$3008),"",IF(Mai!$E55&gt;=$J$3008,IF(Mai!$E55&lt;=$L$3008,IF(ISBLANK(Mai!S55),"",Mai!S55),""),"")))</f>
        <v/>
      </c>
      <c r="G2553" s="308" t="str">
        <f t="shared" si="162"/>
        <v/>
      </c>
      <c r="H2553" s="309" t="str">
        <f t="shared" si="163"/>
        <v/>
      </c>
      <c r="I2553" s="310" t="str">
        <f>IF(ISBLANK($J$3008),"",IF(ISBLANK($L$3008),"",IF(Mai!$E55&gt;=$J$3008,IF(Mai!$E55&lt;=$L$3008,COUNTIF(Mai!L55:L55,"&gt;=0"),""),"")))</f>
        <v/>
      </c>
      <c r="J2553" s="300"/>
      <c r="K2553" s="300"/>
      <c r="L2553" s="300"/>
      <c r="M2553" s="302"/>
    </row>
    <row r="2554" spans="1:13" ht="9.9499999999999993" hidden="1" customHeight="1" x14ac:dyDescent="0.2">
      <c r="A2554" s="301"/>
      <c r="B2554" s="300"/>
      <c r="C2554" s="305" t="str">
        <f>IF(ISBLANK($J$3008),"",IF(ISBLANK($L$3008),"",IF(Mai!$E56&gt;=$J$3008,IF(Mai!$E56&lt;=$L$3008,IF(ISBLANK(Mai!G56),"",Mai!G56),""),"")))</f>
        <v/>
      </c>
      <c r="D2554" s="305"/>
      <c r="E2554" s="305" t="str">
        <f>IF(ISBLANK($J$3008),"",IF(ISBLANK($L$3008),"",IF(Mai!$E56&gt;=$J$3008,IF(Mai!$E56&lt;=$L$3008,IF(ISBLANK(Mai!R56),"",Mai!R56),""),"")))</f>
        <v/>
      </c>
      <c r="F2554" s="307" t="str">
        <f>IF(ISBLANK($J$3008),"",IF(ISBLANK($L$3008),"",IF(Mai!$E56&gt;=$J$3008,IF(Mai!$E56&lt;=$L$3008,IF(ISBLANK(Mai!S56),"",Mai!S56),""),"")))</f>
        <v/>
      </c>
      <c r="G2554" s="308" t="str">
        <f t="shared" si="162"/>
        <v/>
      </c>
      <c r="H2554" s="309" t="str">
        <f t="shared" si="163"/>
        <v/>
      </c>
      <c r="I2554" s="310" t="str">
        <f>IF(ISBLANK($J$3008),"",IF(ISBLANK($L$3008),"",IF(Mai!$E56&gt;=$J$3008,IF(Mai!$E56&lt;=$L$3008,COUNTIF(Mai!L56:L56,"&gt;=0"),""),"")))</f>
        <v/>
      </c>
      <c r="J2554" s="300"/>
      <c r="K2554" s="300"/>
      <c r="L2554" s="300"/>
      <c r="M2554" s="302"/>
    </row>
    <row r="2555" spans="1:13" ht="9.9499999999999993" hidden="1" customHeight="1" x14ac:dyDescent="0.2">
      <c r="A2555" s="301"/>
      <c r="B2555" s="300"/>
      <c r="C2555" s="305" t="str">
        <f>IF(ISBLANK($J$3008),"",IF(ISBLANK($L$3008),"",IF(Mai!$E57&gt;=$J$3008,IF(Mai!$E57&lt;=$L$3008,IF(ISBLANK(Mai!G57),"",Mai!G57),""),"")))</f>
        <v/>
      </c>
      <c r="D2555" s="305"/>
      <c r="E2555" s="305" t="str">
        <f>IF(ISBLANK($J$3008),"",IF(ISBLANK($L$3008),"",IF(Mai!$E57&gt;=$J$3008,IF(Mai!$E57&lt;=$L$3008,IF(ISBLANK(Mai!R57),"",Mai!R57),""),"")))</f>
        <v/>
      </c>
      <c r="F2555" s="307" t="str">
        <f>IF(ISBLANK($J$3008),"",IF(ISBLANK($L$3008),"",IF(Mai!$E57&gt;=$J$3008,IF(Mai!$E57&lt;=$L$3008,IF(ISBLANK(Mai!S57),"",Mai!S57),""),"")))</f>
        <v/>
      </c>
      <c r="G2555" s="308" t="str">
        <f t="shared" si="162"/>
        <v/>
      </c>
      <c r="H2555" s="309" t="str">
        <f t="shared" si="163"/>
        <v/>
      </c>
      <c r="I2555" s="310" t="str">
        <f>IF(ISBLANK($J$3008),"",IF(ISBLANK($L$3008),"",IF(Mai!$E57&gt;=$J$3008,IF(Mai!$E57&lt;=$L$3008,COUNTIF(Mai!L57:L57,"&gt;=0"),""),"")))</f>
        <v/>
      </c>
      <c r="J2555" s="300"/>
      <c r="K2555" s="300"/>
      <c r="L2555" s="300"/>
      <c r="M2555" s="302"/>
    </row>
    <row r="2556" spans="1:13" ht="9.9499999999999993" hidden="1" customHeight="1" x14ac:dyDescent="0.2">
      <c r="A2556" s="301"/>
      <c r="B2556" s="300"/>
      <c r="C2556" s="305" t="str">
        <f>IF(ISBLANK($J$3008),"",IF(ISBLANK($L$3008),"",IF(Mai!$E58&gt;=$J$3008,IF(Mai!$E58&lt;=$L$3008,IF(ISBLANK(Mai!G58),"",Mai!G58),""),"")))</f>
        <v/>
      </c>
      <c r="D2556" s="305"/>
      <c r="E2556" s="305" t="str">
        <f>IF(ISBLANK($J$3008),"",IF(ISBLANK($L$3008),"",IF(Mai!$E58&gt;=$J$3008,IF(Mai!$E58&lt;=$L$3008,IF(ISBLANK(Mai!R58),"",Mai!R58),""),"")))</f>
        <v/>
      </c>
      <c r="F2556" s="307" t="str">
        <f>IF(ISBLANK($J$3008),"",IF(ISBLANK($L$3008),"",IF(Mai!$E58&gt;=$J$3008,IF(Mai!$E58&lt;=$L$3008,IF(ISBLANK(Mai!S58),"",Mai!S58),""),"")))</f>
        <v/>
      </c>
      <c r="G2556" s="308" t="str">
        <f t="shared" si="162"/>
        <v/>
      </c>
      <c r="H2556" s="309" t="str">
        <f t="shared" si="163"/>
        <v/>
      </c>
      <c r="I2556" s="310" t="str">
        <f>IF(ISBLANK($J$3008),"",IF(ISBLANK($L$3008),"",IF(Mai!$E58&gt;=$J$3008,IF(Mai!$E58&lt;=$L$3008,COUNTIF(Mai!L58:L58,"&gt;=0"),""),"")))</f>
        <v/>
      </c>
      <c r="J2556" s="300"/>
      <c r="K2556" s="300"/>
      <c r="L2556" s="300"/>
      <c r="M2556" s="302"/>
    </row>
    <row r="2557" spans="1:13" ht="9.9499999999999993" hidden="1" customHeight="1" x14ac:dyDescent="0.2">
      <c r="A2557" s="301"/>
      <c r="B2557" s="300"/>
      <c r="C2557" s="305" t="str">
        <f>IF(ISBLANK($J$3008),"",IF(ISBLANK($L$3008),"",IF(Mai!$E59&gt;=$J$3008,IF(Mai!$E59&lt;=$L$3008,IF(ISBLANK(Mai!G59),"",Mai!G59),""),"")))</f>
        <v/>
      </c>
      <c r="D2557" s="305"/>
      <c r="E2557" s="305" t="str">
        <f>IF(ISBLANK($J$3008),"",IF(ISBLANK($L$3008),"",IF(Mai!$E59&gt;=$J$3008,IF(Mai!$E59&lt;=$L$3008,IF(ISBLANK(Mai!R59),"",Mai!R59),""),"")))</f>
        <v/>
      </c>
      <c r="F2557" s="307" t="str">
        <f>IF(ISBLANK($J$3008),"",IF(ISBLANK($L$3008),"",IF(Mai!$E59&gt;=$J$3008,IF(Mai!$E59&lt;=$L$3008,IF(ISBLANK(Mai!S59),"",Mai!S59),""),"")))</f>
        <v/>
      </c>
      <c r="G2557" s="308" t="str">
        <f t="shared" si="162"/>
        <v/>
      </c>
      <c r="H2557" s="309" t="str">
        <f t="shared" si="163"/>
        <v/>
      </c>
      <c r="I2557" s="310" t="str">
        <f>IF(ISBLANK($J$3008),"",IF(ISBLANK($L$3008),"",IF(Mai!$E59&gt;=$J$3008,IF(Mai!$E59&lt;=$L$3008,COUNTIF(Mai!L59:L59,"&gt;=0"),""),"")))</f>
        <v/>
      </c>
      <c r="J2557" s="300"/>
      <c r="K2557" s="300"/>
      <c r="L2557" s="300"/>
      <c r="M2557" s="302"/>
    </row>
    <row r="2558" spans="1:13" ht="9.9499999999999993" hidden="1" customHeight="1" x14ac:dyDescent="0.2">
      <c r="A2558" s="301"/>
      <c r="B2558" s="300"/>
      <c r="C2558" s="305" t="str">
        <f>IF(ISBLANK($J$3008),"",IF(ISBLANK($L$3008),"",IF(Mai!$E60&gt;=$J$3008,IF(Mai!$E60&lt;=$L$3008,IF(ISBLANK(Mai!G60),"",Mai!G60),""),"")))</f>
        <v/>
      </c>
      <c r="D2558" s="305"/>
      <c r="E2558" s="305" t="str">
        <f>IF(ISBLANK($J$3008),"",IF(ISBLANK($L$3008),"",IF(Mai!$E60&gt;=$J$3008,IF(Mai!$E60&lt;=$L$3008,IF(ISBLANK(Mai!R60),"",Mai!R60),""),"")))</f>
        <v/>
      </c>
      <c r="F2558" s="307" t="str">
        <f>IF(ISBLANK($J$3008),"",IF(ISBLANK($L$3008),"",IF(Mai!$E60&gt;=$J$3008,IF(Mai!$E60&lt;=$L$3008,IF(ISBLANK(Mai!S60),"",Mai!S60),""),"")))</f>
        <v/>
      </c>
      <c r="G2558" s="308" t="str">
        <f t="shared" si="162"/>
        <v/>
      </c>
      <c r="H2558" s="309" t="str">
        <f t="shared" si="163"/>
        <v/>
      </c>
      <c r="I2558" s="310" t="str">
        <f>IF(ISBLANK($J$3008),"",IF(ISBLANK($L$3008),"",IF(Mai!$E60&gt;=$J$3008,IF(Mai!$E60&lt;=$L$3008,COUNTIF(Mai!L60:L60,"&gt;=0"),""),"")))</f>
        <v/>
      </c>
      <c r="J2558" s="300"/>
      <c r="K2558" s="300"/>
      <c r="L2558" s="300"/>
      <c r="M2558" s="302"/>
    </row>
    <row r="2559" spans="1:13" ht="9.9499999999999993" hidden="1" customHeight="1" x14ac:dyDescent="0.2">
      <c r="A2559" s="301"/>
      <c r="B2559" s="300"/>
      <c r="C2559" s="305" t="str">
        <f>IF(ISBLANK($J$3008),"",IF(ISBLANK($L$3008),"",IF(Mai!$E61&gt;=$J$3008,IF(Mai!$E61&lt;=$L$3008,IF(ISBLANK(Mai!G61),"",Mai!G61),""),"")))</f>
        <v/>
      </c>
      <c r="D2559" s="305"/>
      <c r="E2559" s="305" t="str">
        <f>IF(ISBLANK($J$3008),"",IF(ISBLANK($L$3008),"",IF(Mai!$E61&gt;=$J$3008,IF(Mai!$E61&lt;=$L$3008,IF(ISBLANK(Mai!R61),"",Mai!R61),""),"")))</f>
        <v/>
      </c>
      <c r="F2559" s="307" t="str">
        <f>IF(ISBLANK($J$3008),"",IF(ISBLANK($L$3008),"",IF(Mai!$E61&gt;=$J$3008,IF(Mai!$E61&lt;=$L$3008,IF(ISBLANK(Mai!S61),"",Mai!S61),""),"")))</f>
        <v/>
      </c>
      <c r="G2559" s="308" t="str">
        <f t="shared" si="162"/>
        <v/>
      </c>
      <c r="H2559" s="309" t="str">
        <f t="shared" si="163"/>
        <v/>
      </c>
      <c r="I2559" s="310" t="str">
        <f>IF(ISBLANK($J$3008),"",IF(ISBLANK($L$3008),"",IF(Mai!$E61&gt;=$J$3008,IF(Mai!$E61&lt;=$L$3008,COUNTIF(Mai!L61:L61,"&gt;=0"),""),"")))</f>
        <v/>
      </c>
      <c r="J2559" s="300"/>
      <c r="K2559" s="300"/>
      <c r="L2559" s="300"/>
      <c r="M2559" s="302"/>
    </row>
    <row r="2560" spans="1:13" ht="9.9499999999999993" hidden="1" customHeight="1" x14ac:dyDescent="0.2">
      <c r="A2560" s="301"/>
      <c r="B2560" s="300"/>
      <c r="C2560" s="305" t="str">
        <f>IF(ISBLANK($J$3008),"",IF(ISBLANK($L$3008),"",IF(Mai!$E62&gt;=$J$3008,IF(Mai!$E62&lt;=$L$3008,IF(ISBLANK(Mai!G62),"",Mai!G62),""),"")))</f>
        <v/>
      </c>
      <c r="D2560" s="305"/>
      <c r="E2560" s="305" t="str">
        <f>IF(ISBLANK($J$3008),"",IF(ISBLANK($L$3008),"",IF(Mai!$E62&gt;=$J$3008,IF(Mai!$E62&lt;=$L$3008,IF(ISBLANK(Mai!R62),"",Mai!R62),""),"")))</f>
        <v/>
      </c>
      <c r="F2560" s="307" t="str">
        <f>IF(ISBLANK($J$3008),"",IF(ISBLANK($L$3008),"",IF(Mai!$E62&gt;=$J$3008,IF(Mai!$E62&lt;=$L$3008,IF(ISBLANK(Mai!S62),"",Mai!S62),""),"")))</f>
        <v/>
      </c>
      <c r="G2560" s="308" t="str">
        <f t="shared" si="162"/>
        <v/>
      </c>
      <c r="H2560" s="309" t="str">
        <f t="shared" si="163"/>
        <v/>
      </c>
      <c r="I2560" s="310" t="str">
        <f>IF(ISBLANK($J$3008),"",IF(ISBLANK($L$3008),"",IF(Mai!$E62&gt;=$J$3008,IF(Mai!$E62&lt;=$L$3008,COUNTIF(Mai!L62:L62,"&gt;=0"),""),"")))</f>
        <v/>
      </c>
      <c r="J2560" s="300"/>
      <c r="K2560" s="300"/>
      <c r="L2560" s="300"/>
      <c r="M2560" s="302"/>
    </row>
    <row r="2561" spans="1:13" ht="9.9499999999999993" hidden="1" customHeight="1" x14ac:dyDescent="0.2">
      <c r="A2561" s="301"/>
      <c r="B2561" s="300"/>
      <c r="C2561" s="305" t="str">
        <f>IF(ISBLANK($J$3008),"",IF(ISBLANK($L$3008),"",IF(Mai!$E63&gt;=$J$3008,IF(Mai!$E63&lt;=$L$3008,IF(ISBLANK(Mai!G63),"",Mai!G63),""),"")))</f>
        <v/>
      </c>
      <c r="D2561" s="305"/>
      <c r="E2561" s="305" t="str">
        <f>IF(ISBLANK($J$3008),"",IF(ISBLANK($L$3008),"",IF(Mai!$E63&gt;=$J$3008,IF(Mai!$E63&lt;=$L$3008,IF(ISBLANK(Mai!R63),"",Mai!R63),""),"")))</f>
        <v/>
      </c>
      <c r="F2561" s="307" t="str">
        <f>IF(ISBLANK($J$3008),"",IF(ISBLANK($L$3008),"",IF(Mai!$E63&gt;=$J$3008,IF(Mai!$E63&lt;=$L$3008,IF(ISBLANK(Mai!S63),"",Mai!S63),""),"")))</f>
        <v/>
      </c>
      <c r="G2561" s="308" t="str">
        <f t="shared" si="162"/>
        <v/>
      </c>
      <c r="H2561" s="309" t="str">
        <f t="shared" si="163"/>
        <v/>
      </c>
      <c r="I2561" s="310" t="str">
        <f>IF(ISBLANK($J$3008),"",IF(ISBLANK($L$3008),"",IF(Mai!$E63&gt;=$J$3008,IF(Mai!$E63&lt;=$L$3008,COUNTIF(Mai!L63:L63,"&gt;=0"),""),"")))</f>
        <v/>
      </c>
      <c r="J2561" s="300"/>
      <c r="K2561" s="300"/>
      <c r="L2561" s="300"/>
      <c r="M2561" s="302"/>
    </row>
    <row r="2562" spans="1:13" ht="9.9499999999999993" hidden="1" customHeight="1" x14ac:dyDescent="0.2">
      <c r="A2562" s="301"/>
      <c r="B2562" s="300"/>
      <c r="C2562" s="305" t="str">
        <f>IF(ISBLANK($J$3008),"",IF(ISBLANK($L$3008),"",IF(Mai!$E64&gt;=$J$3008,IF(Mai!$E64&lt;=$L$3008,IF(ISBLANK(Mai!G64),"",Mai!G64),""),"")))</f>
        <v/>
      </c>
      <c r="D2562" s="305"/>
      <c r="E2562" s="305" t="str">
        <f>IF(ISBLANK($J$3008),"",IF(ISBLANK($L$3008),"",IF(Mai!$E64&gt;=$J$3008,IF(Mai!$E64&lt;=$L$3008,IF(ISBLANK(Mai!R64),"",Mai!R64),""),"")))</f>
        <v/>
      </c>
      <c r="F2562" s="307" t="str">
        <f>IF(ISBLANK($J$3008),"",IF(ISBLANK($L$3008),"",IF(Mai!$E64&gt;=$J$3008,IF(Mai!$E64&lt;=$L$3008,IF(ISBLANK(Mai!S64),"",Mai!S64),""),"")))</f>
        <v/>
      </c>
      <c r="G2562" s="308" t="str">
        <f t="shared" si="162"/>
        <v/>
      </c>
      <c r="H2562" s="309" t="str">
        <f t="shared" si="163"/>
        <v/>
      </c>
      <c r="I2562" s="310" t="str">
        <f>IF(ISBLANK($J$3008),"",IF(ISBLANK($L$3008),"",IF(Mai!$E64&gt;=$J$3008,IF(Mai!$E64&lt;=$L$3008,COUNTIF(Mai!L64:L64,"&gt;=0"),""),"")))</f>
        <v/>
      </c>
      <c r="J2562" s="300"/>
      <c r="K2562" s="300"/>
      <c r="L2562" s="300"/>
      <c r="M2562" s="302"/>
    </row>
    <row r="2563" spans="1:13" ht="9.9499999999999993" hidden="1" customHeight="1" x14ac:dyDescent="0.2">
      <c r="A2563" s="301"/>
      <c r="B2563" s="300"/>
      <c r="C2563" s="305" t="str">
        <f>IF(ISBLANK($J$3008),"",IF(ISBLANK($L$3008),"",IF(Mai!$E65&gt;=$J$3008,IF(Mai!$E65&lt;=$L$3008,IF(ISBLANK(Mai!G65),"",Mai!G65),""),"")))</f>
        <v/>
      </c>
      <c r="D2563" s="305"/>
      <c r="E2563" s="305" t="str">
        <f>IF(ISBLANK($J$3008),"",IF(ISBLANK($L$3008),"",IF(Mai!$E65&gt;=$J$3008,IF(Mai!$E65&lt;=$L$3008,IF(ISBLANK(Mai!R65),"",Mai!R65),""),"")))</f>
        <v/>
      </c>
      <c r="F2563" s="307" t="str">
        <f>IF(ISBLANK($J$3008),"",IF(ISBLANK($L$3008),"",IF(Mai!$E65&gt;=$J$3008,IF(Mai!$E65&lt;=$L$3008,IF(ISBLANK(Mai!S65),"",Mai!S65),""),"")))</f>
        <v/>
      </c>
      <c r="G2563" s="308" t="str">
        <f t="shared" si="162"/>
        <v/>
      </c>
      <c r="H2563" s="309" t="str">
        <f t="shared" si="163"/>
        <v/>
      </c>
      <c r="I2563" s="310" t="str">
        <f>IF(ISBLANK($J$3008),"",IF(ISBLANK($L$3008),"",IF(Mai!$E65&gt;=$J$3008,IF(Mai!$E65&lt;=$L$3008,COUNTIF(Mai!L65:L65,"&gt;=0"),""),"")))</f>
        <v/>
      </c>
      <c r="J2563" s="300"/>
      <c r="K2563" s="300"/>
      <c r="L2563" s="300"/>
      <c r="M2563" s="302"/>
    </row>
    <row r="2564" spans="1:13" ht="9.9499999999999993" hidden="1" customHeight="1" x14ac:dyDescent="0.2">
      <c r="A2564" s="301"/>
      <c r="B2564" s="300"/>
      <c r="C2564" s="305" t="str">
        <f>IF(ISBLANK($J$3008),"",IF(ISBLANK($L$3008),"",IF(Mai!$E66&gt;=$J$3008,IF(Mai!$E66&lt;=$L$3008,IF(ISBLANK(Mai!G66),"",Mai!G66),""),"")))</f>
        <v/>
      </c>
      <c r="D2564" s="305"/>
      <c r="E2564" s="305" t="str">
        <f>IF(ISBLANK($J$3008),"",IF(ISBLANK($L$3008),"",IF(Mai!$E66&gt;=$J$3008,IF(Mai!$E66&lt;=$L$3008,IF(ISBLANK(Mai!R66),"",Mai!R66),""),"")))</f>
        <v/>
      </c>
      <c r="F2564" s="307" t="str">
        <f>IF(ISBLANK($J$3008),"",IF(ISBLANK($L$3008),"",IF(Mai!$E66&gt;=$J$3008,IF(Mai!$E66&lt;=$L$3008,IF(ISBLANK(Mai!S66),"",Mai!S66),""),"")))</f>
        <v/>
      </c>
      <c r="G2564" s="308" t="str">
        <f t="shared" si="162"/>
        <v/>
      </c>
      <c r="H2564" s="309" t="str">
        <f t="shared" si="163"/>
        <v/>
      </c>
      <c r="I2564" s="310" t="str">
        <f>IF(ISBLANK($J$3008),"",IF(ISBLANK($L$3008),"",IF(Mai!$E66&gt;=$J$3008,IF(Mai!$E66&lt;=$L$3008,COUNTIF(Mai!L66:L66,"&gt;=0"),""),"")))</f>
        <v/>
      </c>
      <c r="J2564" s="300"/>
      <c r="K2564" s="300"/>
      <c r="L2564" s="300"/>
      <c r="M2564" s="302"/>
    </row>
    <row r="2565" spans="1:13" ht="9.9499999999999993" hidden="1" customHeight="1" x14ac:dyDescent="0.2">
      <c r="A2565" s="301"/>
      <c r="B2565" s="300"/>
      <c r="C2565" s="305" t="str">
        <f>IF(ISBLANK($J$3008),"",IF(ISBLANK($L$3008),"",IF(Mai!$E67&gt;=$J$3008,IF(Mai!$E67&lt;=$L$3008,IF(ISBLANK(Mai!G67),"",Mai!G67),""),"")))</f>
        <v/>
      </c>
      <c r="D2565" s="305"/>
      <c r="E2565" s="305" t="str">
        <f>IF(ISBLANK($J$3008),"",IF(ISBLANK($L$3008),"",IF(Mai!$E67&gt;=$J$3008,IF(Mai!$E67&lt;=$L$3008,IF(ISBLANK(Mai!R67),"",Mai!R67),""),"")))</f>
        <v/>
      </c>
      <c r="F2565" s="307" t="str">
        <f>IF(ISBLANK($J$3008),"",IF(ISBLANK($L$3008),"",IF(Mai!$E67&gt;=$J$3008,IF(Mai!$E67&lt;=$L$3008,IF(ISBLANK(Mai!S67),"",Mai!S67),""),"")))</f>
        <v/>
      </c>
      <c r="G2565" s="308" t="str">
        <f t="shared" si="162"/>
        <v/>
      </c>
      <c r="H2565" s="309" t="str">
        <f t="shared" si="163"/>
        <v/>
      </c>
      <c r="I2565" s="310" t="str">
        <f>IF(ISBLANK($J$3008),"",IF(ISBLANK($L$3008),"",IF(Mai!$E67&gt;=$J$3008,IF(Mai!$E67&lt;=$L$3008,COUNTIF(Mai!L67:L67,"&gt;=0"),""),"")))</f>
        <v/>
      </c>
      <c r="J2565" s="300"/>
      <c r="K2565" s="300"/>
      <c r="L2565" s="300"/>
      <c r="M2565" s="302"/>
    </row>
    <row r="2566" spans="1:13" ht="9.9499999999999993" hidden="1" customHeight="1" x14ac:dyDescent="0.2">
      <c r="A2566" s="301"/>
      <c r="B2566" s="300"/>
      <c r="C2566" s="305" t="str">
        <f>IF(ISBLANK($J$3008),"",IF(ISBLANK($L$3008),"",IF(Mai!$E68&gt;=$J$3008,IF(Mai!$E68&lt;=$L$3008,IF(ISBLANK(Mai!G68),"",Mai!G68),""),"")))</f>
        <v/>
      </c>
      <c r="D2566" s="305"/>
      <c r="E2566" s="305" t="str">
        <f>IF(ISBLANK($J$3008),"",IF(ISBLANK($L$3008),"",IF(Mai!$E68&gt;=$J$3008,IF(Mai!$E68&lt;=$L$3008,IF(ISBLANK(Mai!R68),"",Mai!R68),""),"")))</f>
        <v/>
      </c>
      <c r="F2566" s="307" t="str">
        <f>IF(ISBLANK($J$3008),"",IF(ISBLANK($L$3008),"",IF(Mai!$E68&gt;=$J$3008,IF(Mai!$E68&lt;=$L$3008,IF(ISBLANK(Mai!S68),"",Mai!S68),""),"")))</f>
        <v/>
      </c>
      <c r="G2566" s="308" t="str">
        <f t="shared" si="162"/>
        <v/>
      </c>
      <c r="H2566" s="309" t="str">
        <f t="shared" si="163"/>
        <v/>
      </c>
      <c r="I2566" s="310" t="str">
        <f>IF(ISBLANK($J$3008),"",IF(ISBLANK($L$3008),"",IF(Mai!$E68&gt;=$J$3008,IF(Mai!$E68&lt;=$L$3008,COUNTIF(Mai!L68:L68,"&gt;=0"),""),"")))</f>
        <v/>
      </c>
      <c r="J2566" s="300"/>
      <c r="K2566" s="300"/>
      <c r="L2566" s="300"/>
      <c r="M2566" s="302"/>
    </row>
    <row r="2567" spans="1:13" ht="9.9499999999999993" hidden="1" customHeight="1" x14ac:dyDescent="0.2">
      <c r="A2567" s="301"/>
      <c r="B2567" s="300"/>
      <c r="C2567" s="305" t="str">
        <f>IF(ISBLANK($J$3008),"",IF(ISBLANK($L$3008),"",IF(Mai!$E69&gt;=$J$3008,IF(Mai!$E69&lt;=$L$3008,IF(ISBLANK(Mai!G69),"",Mai!G69),""),"")))</f>
        <v/>
      </c>
      <c r="D2567" s="305"/>
      <c r="E2567" s="305" t="str">
        <f>IF(ISBLANK($J$3008),"",IF(ISBLANK($L$3008),"",IF(Mai!$E69&gt;=$J$3008,IF(Mai!$E69&lt;=$L$3008,IF(ISBLANK(Mai!R69),"",Mai!R69),""),"")))</f>
        <v/>
      </c>
      <c r="F2567" s="307" t="str">
        <f>IF(ISBLANK($J$3008),"",IF(ISBLANK($L$3008),"",IF(Mai!$E69&gt;=$J$3008,IF(Mai!$E69&lt;=$L$3008,IF(ISBLANK(Mai!S69),"",Mai!S69),""),"")))</f>
        <v/>
      </c>
      <c r="G2567" s="308" t="str">
        <f t="shared" si="162"/>
        <v/>
      </c>
      <c r="H2567" s="309" t="str">
        <f t="shared" si="163"/>
        <v/>
      </c>
      <c r="I2567" s="310" t="str">
        <f>IF(ISBLANK($J$3008),"",IF(ISBLANK($L$3008),"",IF(Mai!$E69&gt;=$J$3008,IF(Mai!$E69&lt;=$L$3008,COUNTIF(Mai!L69:L69,"&gt;=0"),""),"")))</f>
        <v/>
      </c>
      <c r="J2567" s="300"/>
      <c r="K2567" s="300"/>
      <c r="L2567" s="300"/>
      <c r="M2567" s="302"/>
    </row>
    <row r="2568" spans="1:13" ht="9.9499999999999993" hidden="1" customHeight="1" x14ac:dyDescent="0.2">
      <c r="A2568" s="301"/>
      <c r="B2568" s="300"/>
      <c r="C2568" s="305" t="str">
        <f>IF(ISBLANK($J$3008),"",IF(ISBLANK($L$3008),"",IF(Mai!$E70&gt;=$J$3008,IF(Mai!$E70&lt;=$L$3008,IF(ISBLANK(Mai!G70),"",Mai!G70),""),"")))</f>
        <v/>
      </c>
      <c r="D2568" s="305"/>
      <c r="E2568" s="305" t="str">
        <f>IF(ISBLANK($J$3008),"",IF(ISBLANK($L$3008),"",IF(Mai!$E70&gt;=$J$3008,IF(Mai!$E70&lt;=$L$3008,IF(ISBLANK(Mai!R70),"",Mai!R70),""),"")))</f>
        <v/>
      </c>
      <c r="F2568" s="307" t="str">
        <f>IF(ISBLANK($J$3008),"",IF(ISBLANK($L$3008),"",IF(Mai!$E70&gt;=$J$3008,IF(Mai!$E70&lt;=$L$3008,IF(ISBLANK(Mai!S70),"",Mai!S70),""),"")))</f>
        <v/>
      </c>
      <c r="G2568" s="308" t="str">
        <f t="shared" si="162"/>
        <v/>
      </c>
      <c r="H2568" s="309" t="str">
        <f t="shared" si="163"/>
        <v/>
      </c>
      <c r="I2568" s="310" t="str">
        <f>IF(ISBLANK($J$3008),"",IF(ISBLANK($L$3008),"",IF(Mai!$E70&gt;=$J$3008,IF(Mai!$E70&lt;=$L$3008,COUNTIF(Mai!L70:L70,"&gt;=0"),""),"")))</f>
        <v/>
      </c>
      <c r="J2568" s="300"/>
      <c r="K2568" s="300"/>
      <c r="L2568" s="300"/>
      <c r="M2568" s="302"/>
    </row>
    <row r="2569" spans="1:13" ht="9.9499999999999993" hidden="1" customHeight="1" x14ac:dyDescent="0.2">
      <c r="A2569" s="301"/>
      <c r="B2569" s="300"/>
      <c r="C2569" s="305" t="str">
        <f>IF(ISBLANK($J$3008),"",IF(ISBLANK($L$3008),"",IF(Mai!$E71&gt;=$J$3008,IF(Mai!$E71&lt;=$L$3008,IF(ISBLANK(Mai!G71),"",Mai!G71),""),"")))</f>
        <v/>
      </c>
      <c r="D2569" s="305"/>
      <c r="E2569" s="305" t="str">
        <f>IF(ISBLANK($J$3008),"",IF(ISBLANK($L$3008),"",IF(Mai!$E71&gt;=$J$3008,IF(Mai!$E71&lt;=$L$3008,IF(ISBLANK(Mai!R71),"",Mai!R71),""),"")))</f>
        <v/>
      </c>
      <c r="F2569" s="307" t="str">
        <f>IF(ISBLANK($J$3008),"",IF(ISBLANK($L$3008),"",IF(Mai!$E71&gt;=$J$3008,IF(Mai!$E71&lt;=$L$3008,IF(ISBLANK(Mai!S71),"",Mai!S71),""),"")))</f>
        <v/>
      </c>
      <c r="G2569" s="308" t="str">
        <f t="shared" si="162"/>
        <v/>
      </c>
      <c r="H2569" s="309" t="str">
        <f t="shared" si="163"/>
        <v/>
      </c>
      <c r="I2569" s="310" t="str">
        <f>IF(ISBLANK($J$3008),"",IF(ISBLANK($L$3008),"",IF(Mai!$E71&gt;=$J$3008,IF(Mai!$E71&lt;=$L$3008,COUNTIF(Mai!L71:L71,"&gt;=0"),""),"")))</f>
        <v/>
      </c>
      <c r="J2569" s="300"/>
      <c r="K2569" s="300"/>
      <c r="L2569" s="300"/>
      <c r="M2569" s="302"/>
    </row>
    <row r="2570" spans="1:13" ht="9.9499999999999993" hidden="1" customHeight="1" x14ac:dyDescent="0.2">
      <c r="A2570" s="301"/>
      <c r="B2570" s="300"/>
      <c r="C2570" s="305" t="str">
        <f>IF(ISBLANK($J$3008),"",IF(ISBLANK($L$3008),"",IF(Mai!$E72&gt;=$J$3008,IF(Mai!$E72&lt;=$L$3008,IF(ISBLANK(Mai!G72),"",Mai!G72),""),"")))</f>
        <v/>
      </c>
      <c r="D2570" s="305"/>
      <c r="E2570" s="305" t="str">
        <f>IF(ISBLANK($J$3008),"",IF(ISBLANK($L$3008),"",IF(Mai!$E72&gt;=$J$3008,IF(Mai!$E72&lt;=$L$3008,IF(ISBLANK(Mai!R72),"",Mai!R72),""),"")))</f>
        <v/>
      </c>
      <c r="F2570" s="307" t="str">
        <f>IF(ISBLANK($J$3008),"",IF(ISBLANK($L$3008),"",IF(Mai!$E72&gt;=$J$3008,IF(Mai!$E72&lt;=$L$3008,IF(ISBLANK(Mai!S72),"",Mai!S72),""),"")))</f>
        <v/>
      </c>
      <c r="G2570" s="308" t="str">
        <f t="shared" si="162"/>
        <v/>
      </c>
      <c r="H2570" s="309" t="str">
        <f t="shared" si="163"/>
        <v/>
      </c>
      <c r="I2570" s="310" t="str">
        <f>IF(ISBLANK($J$3008),"",IF(ISBLANK($L$3008),"",IF(Mai!$E72&gt;=$J$3008,IF(Mai!$E72&lt;=$L$3008,COUNTIF(Mai!L72:L72,"&gt;=0"),""),"")))</f>
        <v/>
      </c>
      <c r="J2570" s="300"/>
      <c r="K2570" s="300"/>
      <c r="L2570" s="300"/>
      <c r="M2570" s="302"/>
    </row>
    <row r="2571" spans="1:13" ht="9.9499999999999993" hidden="1" customHeight="1" x14ac:dyDescent="0.2">
      <c r="A2571" s="301"/>
      <c r="B2571" s="300"/>
      <c r="C2571" s="305" t="str">
        <f>IF(ISBLANK($J$3008),"",IF(ISBLANK($L$3008),"",IF(Mai!$E73&gt;=$J$3008,IF(Mai!$E73&lt;=$L$3008,IF(ISBLANK(Mai!G73),"",Mai!G73),""),"")))</f>
        <v/>
      </c>
      <c r="D2571" s="305"/>
      <c r="E2571" s="305" t="str">
        <f>IF(ISBLANK($J$3008),"",IF(ISBLANK($L$3008),"",IF(Mai!$E73&gt;=$J$3008,IF(Mai!$E73&lt;=$L$3008,IF(ISBLANK(Mai!R73),"",Mai!R73),""),"")))</f>
        <v/>
      </c>
      <c r="F2571" s="307" t="str">
        <f>IF(ISBLANK($J$3008),"",IF(ISBLANK($L$3008),"",IF(Mai!$E73&gt;=$J$3008,IF(Mai!$E73&lt;=$L$3008,IF(ISBLANK(Mai!S73),"",Mai!S73),""),"")))</f>
        <v/>
      </c>
      <c r="G2571" s="308" t="str">
        <f t="shared" si="162"/>
        <v/>
      </c>
      <c r="H2571" s="309" t="str">
        <f t="shared" si="163"/>
        <v/>
      </c>
      <c r="I2571" s="310" t="str">
        <f>IF(ISBLANK($J$3008),"",IF(ISBLANK($L$3008),"",IF(Mai!$E73&gt;=$J$3008,IF(Mai!$E73&lt;=$L$3008,COUNTIF(Mai!L73:L73,"&gt;=0"),""),"")))</f>
        <v/>
      </c>
      <c r="J2571" s="300"/>
      <c r="K2571" s="300"/>
      <c r="L2571" s="300"/>
      <c r="M2571" s="302"/>
    </row>
    <row r="2572" spans="1:13" ht="9.9499999999999993" hidden="1" customHeight="1" x14ac:dyDescent="0.2">
      <c r="A2572" s="301"/>
      <c r="B2572" s="300" t="s">
        <v>128</v>
      </c>
      <c r="C2572" s="305" t="str">
        <f>IF(ISBLANK($J$3008),"",IF(ISBLANK($L$3008),"",IF(Jun!$E9&gt;=$J$3008,IF(Jun!$E9&lt;=$L$3008,IF(ISBLANK(Jun!G9),"",Jun!G9),""),"")))</f>
        <v/>
      </c>
      <c r="D2572" s="305" t="str">
        <f>IF(ISBLANK($J$3008),"",IF(ISBLANK($L$3008),"",IF(Jun!$E9&gt;=$J$3008,IF(Jun!$E9&lt;=$L$3008,IF(ISBLANK(Jun!I9),"",Jun!I9),""),"")))</f>
        <v/>
      </c>
      <c r="E2572" s="305" t="str">
        <f>IF(ISBLANK($J$3008),"",IF(ISBLANK($L$3008),"",IF(Jun!$E9&gt;=$J$3008,IF(Jun!$E9&lt;=$L$3008,IF(ISBLANK(Jun!R9),"",Jun!R9),""),"")))</f>
        <v/>
      </c>
      <c r="F2572" s="307" t="str">
        <f>IF(ISBLANK($J$3008),"",IF(ISBLANK($L$3008),"",IF(Jun!$E9&gt;=$J$3008,IF(Jun!$E9&lt;=$L$3008,IF(ISBLANK(Jun!S9),"",Jun!S9),""),"")))</f>
        <v/>
      </c>
      <c r="G2572" s="308" t="str">
        <f>IF(ISNUMBER(F2572),IF(F2572=0,"",IF(E2572=0,"",F2572/E2572)),"")</f>
        <v/>
      </c>
      <c r="H2572" s="309" t="str">
        <f>IF(ISNUMBER(G2572),IF(G2572=0,"",IF(F2572=0,"",E2572/F2572/24)),"")</f>
        <v/>
      </c>
      <c r="I2572" s="310">
        <f>IF(ISBLANK($J$3008),"",IF(ISBLANK($L$3008),"",IF(Jun!$E9&gt;=$J$3008,IF(Jun!$E9&lt;=$L$3008,COUNTIF(Jun!L9:L9,"&gt;=0"),""),"")))</f>
        <v>0</v>
      </c>
      <c r="J2572" s="300"/>
      <c r="K2572" s="300"/>
      <c r="L2572" s="300"/>
      <c r="M2572" s="302"/>
    </row>
    <row r="2573" spans="1:13" ht="9.9499999999999993" hidden="1" customHeight="1" x14ac:dyDescent="0.2">
      <c r="A2573" s="301"/>
      <c r="B2573" s="300"/>
      <c r="C2573" s="305" t="str">
        <f>IF(ISBLANK($J$3008),"",IF(ISBLANK($L$3008),"",IF(Jun!$E10&gt;=$J$3008,IF(Jun!$E10&lt;=$L$3008,IF(ISBLANK(Jun!G10),"",Jun!G10),""),"")))</f>
        <v/>
      </c>
      <c r="D2573" s="305" t="str">
        <f>IF(ISBLANK($J$3008),"",IF(ISBLANK($L$3008),"",IF(Jun!$E10&gt;=$J$3008,IF(Jun!$E10&lt;=$L$3008,IF(ISBLANK(Jun!I10),"",Jun!I10),""),"")))</f>
        <v/>
      </c>
      <c r="E2573" s="305" t="str">
        <f>IF(ISBLANK($J$3008),"",IF(ISBLANK($L$3008),"",IF(Jun!$E10&gt;=$J$3008,IF(Jun!$E10&lt;=$L$3008,IF(ISBLANK(Jun!R10),"",Jun!R10),""),"")))</f>
        <v/>
      </c>
      <c r="F2573" s="307" t="str">
        <f>IF(ISBLANK($J$3008),"",IF(ISBLANK($L$3008),"",IF(Jun!$E10&gt;=$J$3008,IF(Jun!$E10&lt;=$L$3008,IF(ISBLANK(Jun!S10),"",Jun!S10),""),"")))</f>
        <v/>
      </c>
      <c r="G2573" s="308" t="str">
        <f t="shared" ref="G2573:G2602" si="164">IF(ISNUMBER(F2573),IF(F2573=0,"",IF(E2573=0,"",F2573/E2573)),"")</f>
        <v/>
      </c>
      <c r="H2573" s="309" t="str">
        <f t="shared" ref="H2573:H2602" si="165">IF(ISNUMBER(G2573),IF(G2573=0,"",IF(F2573=0,"",E2573/F2573/24)),"")</f>
        <v/>
      </c>
      <c r="I2573" s="310">
        <f>IF(ISBLANK($J$3008),"",IF(ISBLANK($L$3008),"",IF(Jun!$E10&gt;=$J$3008,IF(Jun!$E10&lt;=$L$3008,COUNTIF(Jun!L10:L10,"&gt;=0"),""),"")))</f>
        <v>0</v>
      </c>
      <c r="J2573" s="300"/>
      <c r="K2573" s="300"/>
      <c r="L2573" s="300"/>
      <c r="M2573" s="302"/>
    </row>
    <row r="2574" spans="1:13" ht="9.9499999999999993" hidden="1" customHeight="1" x14ac:dyDescent="0.2">
      <c r="A2574" s="301"/>
      <c r="B2574" s="300"/>
      <c r="C2574" s="305" t="str">
        <f>IF(ISBLANK($J$3008),"",IF(ISBLANK($L$3008),"",IF(Jun!$E11&gt;=$J$3008,IF(Jun!$E11&lt;=$L$3008,IF(ISBLANK(Jun!G11),"",Jun!G11),""),"")))</f>
        <v/>
      </c>
      <c r="D2574" s="305" t="str">
        <f>IF(ISBLANK($J$3008),"",IF(ISBLANK($L$3008),"",IF(Jun!$E11&gt;=$J$3008,IF(Jun!$E11&lt;=$L$3008,IF(ISBLANK(Jun!I11),"",Jun!I11),""),"")))</f>
        <v/>
      </c>
      <c r="E2574" s="305" t="str">
        <f>IF(ISBLANK($J$3008),"",IF(ISBLANK($L$3008),"",IF(Jun!$E11&gt;=$J$3008,IF(Jun!$E11&lt;=$L$3008,IF(ISBLANK(Jun!R11),"",Jun!R11),""),"")))</f>
        <v/>
      </c>
      <c r="F2574" s="307" t="str">
        <f>IF(ISBLANK($J$3008),"",IF(ISBLANK($L$3008),"",IF(Jun!$E11&gt;=$J$3008,IF(Jun!$E11&lt;=$L$3008,IF(ISBLANK(Jun!S11),"",Jun!S11),""),"")))</f>
        <v/>
      </c>
      <c r="G2574" s="308" t="str">
        <f t="shared" si="164"/>
        <v/>
      </c>
      <c r="H2574" s="309" t="str">
        <f t="shared" si="165"/>
        <v/>
      </c>
      <c r="I2574" s="310">
        <f>IF(ISBLANK($J$3008),"",IF(ISBLANK($L$3008),"",IF(Jun!$E11&gt;=$J$3008,IF(Jun!$E11&lt;=$L$3008,COUNTIF(Jun!L11:L11,"&gt;=0"),""),"")))</f>
        <v>0</v>
      </c>
      <c r="J2574" s="300"/>
      <c r="K2574" s="300"/>
      <c r="L2574" s="300"/>
      <c r="M2574" s="302"/>
    </row>
    <row r="2575" spans="1:13" ht="9.9499999999999993" hidden="1" customHeight="1" x14ac:dyDescent="0.2">
      <c r="A2575" s="301"/>
      <c r="B2575" s="300"/>
      <c r="C2575" s="305" t="str">
        <f>IF(ISBLANK($J$3008),"",IF(ISBLANK($L$3008),"",IF(Jun!$E12&gt;=$J$3008,IF(Jun!$E12&lt;=$L$3008,IF(ISBLANK(Jun!G12),"",Jun!G12),""),"")))</f>
        <v/>
      </c>
      <c r="D2575" s="305" t="str">
        <f>IF(ISBLANK($J$3008),"",IF(ISBLANK($L$3008),"",IF(Jun!$E12&gt;=$J$3008,IF(Jun!$E12&lt;=$L$3008,IF(ISBLANK(Jun!I12),"",Jun!I12),""),"")))</f>
        <v/>
      </c>
      <c r="E2575" s="305" t="str">
        <f>IF(ISBLANK($J$3008),"",IF(ISBLANK($L$3008),"",IF(Jun!$E12&gt;=$J$3008,IF(Jun!$E12&lt;=$L$3008,IF(ISBLANK(Jun!R12),"",Jun!R12),""),"")))</f>
        <v/>
      </c>
      <c r="F2575" s="307" t="str">
        <f>IF(ISBLANK($J$3008),"",IF(ISBLANK($L$3008),"",IF(Jun!$E12&gt;=$J$3008,IF(Jun!$E12&lt;=$L$3008,IF(ISBLANK(Jun!S12),"",Jun!S12),""),"")))</f>
        <v/>
      </c>
      <c r="G2575" s="308" t="str">
        <f t="shared" si="164"/>
        <v/>
      </c>
      <c r="H2575" s="309" t="str">
        <f t="shared" si="165"/>
        <v/>
      </c>
      <c r="I2575" s="310">
        <f>IF(ISBLANK($J$3008),"",IF(ISBLANK($L$3008),"",IF(Jun!$E12&gt;=$J$3008,IF(Jun!$E12&lt;=$L$3008,COUNTIF(Jun!L12:L12,"&gt;=0"),""),"")))</f>
        <v>0</v>
      </c>
      <c r="J2575" s="300"/>
      <c r="K2575" s="300"/>
      <c r="L2575" s="300"/>
      <c r="M2575" s="302"/>
    </row>
    <row r="2576" spans="1:13" ht="9.9499999999999993" hidden="1" customHeight="1" x14ac:dyDescent="0.2">
      <c r="A2576" s="301"/>
      <c r="B2576" s="300"/>
      <c r="C2576" s="305" t="str">
        <f>IF(ISBLANK($J$3008),"",IF(ISBLANK($L$3008),"",IF(Jun!$E13&gt;=$J$3008,IF(Jun!$E13&lt;=$L$3008,IF(ISBLANK(Jun!G13),"",Jun!G13),""),"")))</f>
        <v/>
      </c>
      <c r="D2576" s="305" t="str">
        <f>IF(ISBLANK($J$3008),"",IF(ISBLANK($L$3008),"",IF(Jun!$E13&gt;=$J$3008,IF(Jun!$E13&lt;=$L$3008,IF(ISBLANK(Jun!I13),"",Jun!I13),""),"")))</f>
        <v/>
      </c>
      <c r="E2576" s="305" t="str">
        <f>IF(ISBLANK($J$3008),"",IF(ISBLANK($L$3008),"",IF(Jun!$E13&gt;=$J$3008,IF(Jun!$E13&lt;=$L$3008,IF(ISBLANK(Jun!R13),"",Jun!R13),""),"")))</f>
        <v/>
      </c>
      <c r="F2576" s="307" t="str">
        <f>IF(ISBLANK($J$3008),"",IF(ISBLANK($L$3008),"",IF(Jun!$E13&gt;=$J$3008,IF(Jun!$E13&lt;=$L$3008,IF(ISBLANK(Jun!S13),"",Jun!S13),""),"")))</f>
        <v/>
      </c>
      <c r="G2576" s="308" t="str">
        <f t="shared" si="164"/>
        <v/>
      </c>
      <c r="H2576" s="309" t="str">
        <f t="shared" si="165"/>
        <v/>
      </c>
      <c r="I2576" s="310">
        <f>IF(ISBLANK($J$3008),"",IF(ISBLANK($L$3008),"",IF(Jun!$E13&gt;=$J$3008,IF(Jun!$E13&lt;=$L$3008,COUNTIF(Jun!L13:L13,"&gt;=0"),""),"")))</f>
        <v>0</v>
      </c>
      <c r="J2576" s="300"/>
      <c r="K2576" s="300"/>
      <c r="L2576" s="300"/>
      <c r="M2576" s="302"/>
    </row>
    <row r="2577" spans="1:13" ht="9.9499999999999993" hidden="1" customHeight="1" x14ac:dyDescent="0.2">
      <c r="A2577" s="301"/>
      <c r="B2577" s="300"/>
      <c r="C2577" s="305" t="str">
        <f>IF(ISBLANK($J$3008),"",IF(ISBLANK($L$3008),"",IF(Jun!$E14&gt;=$J$3008,IF(Jun!$E14&lt;=$L$3008,IF(ISBLANK(Jun!G14),"",Jun!G14),""),"")))</f>
        <v/>
      </c>
      <c r="D2577" s="305" t="str">
        <f>IF(ISBLANK($J$3008),"",IF(ISBLANK($L$3008),"",IF(Jun!$E14&gt;=$J$3008,IF(Jun!$E14&lt;=$L$3008,IF(ISBLANK(Jun!I14),"",Jun!I14),""),"")))</f>
        <v/>
      </c>
      <c r="E2577" s="305" t="str">
        <f>IF(ISBLANK($J$3008),"",IF(ISBLANK($L$3008),"",IF(Jun!$E14&gt;=$J$3008,IF(Jun!$E14&lt;=$L$3008,IF(ISBLANK(Jun!R14),"",Jun!R14),""),"")))</f>
        <v/>
      </c>
      <c r="F2577" s="307" t="str">
        <f>IF(ISBLANK($J$3008),"",IF(ISBLANK($L$3008),"",IF(Jun!$E14&gt;=$J$3008,IF(Jun!$E14&lt;=$L$3008,IF(ISBLANK(Jun!S14),"",Jun!S14),""),"")))</f>
        <v/>
      </c>
      <c r="G2577" s="308" t="str">
        <f t="shared" si="164"/>
        <v/>
      </c>
      <c r="H2577" s="309" t="str">
        <f t="shared" si="165"/>
        <v/>
      </c>
      <c r="I2577" s="310">
        <f>IF(ISBLANK($J$3008),"",IF(ISBLANK($L$3008),"",IF(Jun!$E14&gt;=$J$3008,IF(Jun!$E14&lt;=$L$3008,COUNTIF(Jun!L14:L14,"&gt;=0"),""),"")))</f>
        <v>0</v>
      </c>
      <c r="J2577" s="300"/>
      <c r="K2577" s="300"/>
      <c r="L2577" s="300"/>
      <c r="M2577" s="302"/>
    </row>
    <row r="2578" spans="1:13" ht="9.9499999999999993" hidden="1" customHeight="1" x14ac:dyDescent="0.2">
      <c r="A2578" s="301"/>
      <c r="B2578" s="300"/>
      <c r="C2578" s="305" t="str">
        <f>IF(ISBLANK($J$3008),"",IF(ISBLANK($L$3008),"",IF(Jun!$E15&gt;=$J$3008,IF(Jun!$E15&lt;=$L$3008,IF(ISBLANK(Jun!G15),"",Jun!G15),""),"")))</f>
        <v/>
      </c>
      <c r="D2578" s="305" t="str">
        <f>IF(ISBLANK($J$3008),"",IF(ISBLANK($L$3008),"",IF(Jun!$E15&gt;=$J$3008,IF(Jun!$E15&lt;=$L$3008,IF(ISBLANK(Jun!I15),"",Jun!I15),""),"")))</f>
        <v/>
      </c>
      <c r="E2578" s="305" t="str">
        <f>IF(ISBLANK($J$3008),"",IF(ISBLANK($L$3008),"",IF(Jun!$E15&gt;=$J$3008,IF(Jun!$E15&lt;=$L$3008,IF(ISBLANK(Jun!R15),"",Jun!R15),""),"")))</f>
        <v/>
      </c>
      <c r="F2578" s="307" t="str">
        <f>IF(ISBLANK($J$3008),"",IF(ISBLANK($L$3008),"",IF(Jun!$E15&gt;=$J$3008,IF(Jun!$E15&lt;=$L$3008,IF(ISBLANK(Jun!S15),"",Jun!S15),""),"")))</f>
        <v/>
      </c>
      <c r="G2578" s="308" t="str">
        <f t="shared" si="164"/>
        <v/>
      </c>
      <c r="H2578" s="309" t="str">
        <f t="shared" si="165"/>
        <v/>
      </c>
      <c r="I2578" s="310">
        <f>IF(ISBLANK($J$3008),"",IF(ISBLANK($L$3008),"",IF(Jun!$E15&gt;=$J$3008,IF(Jun!$E15&lt;=$L$3008,COUNTIF(Jun!L15:L15,"&gt;=0"),""),"")))</f>
        <v>0</v>
      </c>
      <c r="J2578" s="300"/>
      <c r="K2578" s="300"/>
      <c r="L2578" s="300"/>
      <c r="M2578" s="302"/>
    </row>
    <row r="2579" spans="1:13" ht="9.9499999999999993" hidden="1" customHeight="1" x14ac:dyDescent="0.2">
      <c r="A2579" s="301"/>
      <c r="B2579" s="300"/>
      <c r="C2579" s="305" t="str">
        <f>IF(ISBLANK($J$3008),"",IF(ISBLANK($L$3008),"",IF(Jun!$E16&gt;=$J$3008,IF(Jun!$E16&lt;=$L$3008,IF(ISBLANK(Jun!G16),"",Jun!G16),""),"")))</f>
        <v/>
      </c>
      <c r="D2579" s="305" t="str">
        <f>IF(ISBLANK($J$3008),"",IF(ISBLANK($L$3008),"",IF(Jun!$E16&gt;=$J$3008,IF(Jun!$E16&lt;=$L$3008,IF(ISBLANK(Jun!I16),"",Jun!I16),""),"")))</f>
        <v/>
      </c>
      <c r="E2579" s="305" t="str">
        <f>IF(ISBLANK($J$3008),"",IF(ISBLANK($L$3008),"",IF(Jun!$E16&gt;=$J$3008,IF(Jun!$E16&lt;=$L$3008,IF(ISBLANK(Jun!R16),"",Jun!R16),""),"")))</f>
        <v/>
      </c>
      <c r="F2579" s="307" t="str">
        <f>IF(ISBLANK($J$3008),"",IF(ISBLANK($L$3008),"",IF(Jun!$E16&gt;=$J$3008,IF(Jun!$E16&lt;=$L$3008,IF(ISBLANK(Jun!S16),"",Jun!S16),""),"")))</f>
        <v/>
      </c>
      <c r="G2579" s="308" t="str">
        <f t="shared" si="164"/>
        <v/>
      </c>
      <c r="H2579" s="309" t="str">
        <f t="shared" si="165"/>
        <v/>
      </c>
      <c r="I2579" s="310">
        <f>IF(ISBLANK($J$3008),"",IF(ISBLANK($L$3008),"",IF(Jun!$E16&gt;=$J$3008,IF(Jun!$E16&lt;=$L$3008,COUNTIF(Jun!L16:L16,"&gt;=0"),""),"")))</f>
        <v>0</v>
      </c>
      <c r="J2579" s="300"/>
      <c r="K2579" s="300"/>
      <c r="L2579" s="300"/>
      <c r="M2579" s="302"/>
    </row>
    <row r="2580" spans="1:13" ht="9.9499999999999993" hidden="1" customHeight="1" x14ac:dyDescent="0.2">
      <c r="A2580" s="301"/>
      <c r="B2580" s="300"/>
      <c r="C2580" s="305" t="str">
        <f>IF(ISBLANK($J$3008),"",IF(ISBLANK($L$3008),"",IF(Jun!$E17&gt;=$J$3008,IF(Jun!$E17&lt;=$L$3008,IF(ISBLANK(Jun!G17),"",Jun!G17),""),"")))</f>
        <v/>
      </c>
      <c r="D2580" s="305" t="str">
        <f>IF(ISBLANK($J$3008),"",IF(ISBLANK($L$3008),"",IF(Jun!$E17&gt;=$J$3008,IF(Jun!$E17&lt;=$L$3008,IF(ISBLANK(Jun!I17),"",Jun!I17),""),"")))</f>
        <v/>
      </c>
      <c r="E2580" s="305" t="str">
        <f>IF(ISBLANK($J$3008),"",IF(ISBLANK($L$3008),"",IF(Jun!$E17&gt;=$J$3008,IF(Jun!$E17&lt;=$L$3008,IF(ISBLANK(Jun!R17),"",Jun!R17),""),"")))</f>
        <v/>
      </c>
      <c r="F2580" s="307" t="str">
        <f>IF(ISBLANK($J$3008),"",IF(ISBLANK($L$3008),"",IF(Jun!$E17&gt;=$J$3008,IF(Jun!$E17&lt;=$L$3008,IF(ISBLANK(Jun!S17),"",Jun!S17),""),"")))</f>
        <v/>
      </c>
      <c r="G2580" s="308" t="str">
        <f t="shared" si="164"/>
        <v/>
      </c>
      <c r="H2580" s="309" t="str">
        <f t="shared" si="165"/>
        <v/>
      </c>
      <c r="I2580" s="310">
        <f>IF(ISBLANK($J$3008),"",IF(ISBLANK($L$3008),"",IF(Jun!$E17&gt;=$J$3008,IF(Jun!$E17&lt;=$L$3008,COUNTIF(Jun!L17:L17,"&gt;=0"),""),"")))</f>
        <v>0</v>
      </c>
      <c r="J2580" s="300"/>
      <c r="K2580" s="300"/>
      <c r="L2580" s="300"/>
      <c r="M2580" s="302"/>
    </row>
    <row r="2581" spans="1:13" ht="9.9499999999999993" hidden="1" customHeight="1" x14ac:dyDescent="0.2">
      <c r="A2581" s="301"/>
      <c r="B2581" s="300"/>
      <c r="C2581" s="305" t="str">
        <f>IF(ISBLANK($J$3008),"",IF(ISBLANK($L$3008),"",IF(Jun!$E18&gt;=$J$3008,IF(Jun!$E18&lt;=$L$3008,IF(ISBLANK(Jun!G18),"",Jun!G18),""),"")))</f>
        <v/>
      </c>
      <c r="D2581" s="305" t="str">
        <f>IF(ISBLANK($J$3008),"",IF(ISBLANK($L$3008),"",IF(Jun!$E18&gt;=$J$3008,IF(Jun!$E18&lt;=$L$3008,IF(ISBLANK(Jun!I18),"",Jun!I18),""),"")))</f>
        <v/>
      </c>
      <c r="E2581" s="305" t="str">
        <f>IF(ISBLANK($J$3008),"",IF(ISBLANK($L$3008),"",IF(Jun!$E18&gt;=$J$3008,IF(Jun!$E18&lt;=$L$3008,IF(ISBLANK(Jun!R18),"",Jun!R18),""),"")))</f>
        <v/>
      </c>
      <c r="F2581" s="307" t="str">
        <f>IF(ISBLANK($J$3008),"",IF(ISBLANK($L$3008),"",IF(Jun!$E18&gt;=$J$3008,IF(Jun!$E18&lt;=$L$3008,IF(ISBLANK(Jun!S18),"",Jun!S18),""),"")))</f>
        <v/>
      </c>
      <c r="G2581" s="308" t="str">
        <f t="shared" si="164"/>
        <v/>
      </c>
      <c r="H2581" s="309" t="str">
        <f t="shared" si="165"/>
        <v/>
      </c>
      <c r="I2581" s="310">
        <f>IF(ISBLANK($J$3008),"",IF(ISBLANK($L$3008),"",IF(Jun!$E18&gt;=$J$3008,IF(Jun!$E18&lt;=$L$3008,COUNTIF(Jun!L18:L18,"&gt;=0"),""),"")))</f>
        <v>0</v>
      </c>
      <c r="J2581" s="300"/>
      <c r="K2581" s="300"/>
      <c r="L2581" s="300"/>
      <c r="M2581" s="302"/>
    </row>
    <row r="2582" spans="1:13" ht="9.9499999999999993" hidden="1" customHeight="1" x14ac:dyDescent="0.2">
      <c r="A2582" s="301"/>
      <c r="B2582" s="300"/>
      <c r="C2582" s="305" t="str">
        <f>IF(ISBLANK($J$3008),"",IF(ISBLANK($L$3008),"",IF(Jun!$E19&gt;=$J$3008,IF(Jun!$E19&lt;=$L$3008,IF(ISBLANK(Jun!G19),"",Jun!G19),""),"")))</f>
        <v/>
      </c>
      <c r="D2582" s="305" t="str">
        <f>IF(ISBLANK($J$3008),"",IF(ISBLANK($L$3008),"",IF(Jun!$E19&gt;=$J$3008,IF(Jun!$E19&lt;=$L$3008,IF(ISBLANK(Jun!I19),"",Jun!I19),""),"")))</f>
        <v/>
      </c>
      <c r="E2582" s="305" t="str">
        <f>IF(ISBLANK($J$3008),"",IF(ISBLANK($L$3008),"",IF(Jun!$E19&gt;=$J$3008,IF(Jun!$E19&lt;=$L$3008,IF(ISBLANK(Jun!R19),"",Jun!R19),""),"")))</f>
        <v/>
      </c>
      <c r="F2582" s="307" t="str">
        <f>IF(ISBLANK($J$3008),"",IF(ISBLANK($L$3008),"",IF(Jun!$E19&gt;=$J$3008,IF(Jun!$E19&lt;=$L$3008,IF(ISBLANK(Jun!S19),"",Jun!S19),""),"")))</f>
        <v/>
      </c>
      <c r="G2582" s="308" t="str">
        <f t="shared" si="164"/>
        <v/>
      </c>
      <c r="H2582" s="309" t="str">
        <f t="shared" si="165"/>
        <v/>
      </c>
      <c r="I2582" s="310">
        <f>IF(ISBLANK($J$3008),"",IF(ISBLANK($L$3008),"",IF(Jun!$E19&gt;=$J$3008,IF(Jun!$E19&lt;=$L$3008,COUNTIF(Jun!L19:L19,"&gt;=0"),""),"")))</f>
        <v>0</v>
      </c>
      <c r="J2582" s="300"/>
      <c r="K2582" s="300"/>
      <c r="L2582" s="300"/>
      <c r="M2582" s="302"/>
    </row>
    <row r="2583" spans="1:13" ht="9.9499999999999993" hidden="1" customHeight="1" x14ac:dyDescent="0.2">
      <c r="A2583" s="301"/>
      <c r="B2583" s="300"/>
      <c r="C2583" s="305" t="str">
        <f>IF(ISBLANK($J$3008),"",IF(ISBLANK($L$3008),"",IF(Jun!$E20&gt;=$J$3008,IF(Jun!$E20&lt;=$L$3008,IF(ISBLANK(Jun!G20),"",Jun!G20),""),"")))</f>
        <v/>
      </c>
      <c r="D2583" s="305" t="str">
        <f>IF(ISBLANK($J$3008),"",IF(ISBLANK($L$3008),"",IF(Jun!$E20&gt;=$J$3008,IF(Jun!$E20&lt;=$L$3008,IF(ISBLANK(Jun!I20),"",Jun!I20),""),"")))</f>
        <v/>
      </c>
      <c r="E2583" s="305" t="str">
        <f>IF(ISBLANK($J$3008),"",IF(ISBLANK($L$3008),"",IF(Jun!$E20&gt;=$J$3008,IF(Jun!$E20&lt;=$L$3008,IF(ISBLANK(Jun!R20),"",Jun!R20),""),"")))</f>
        <v/>
      </c>
      <c r="F2583" s="307" t="str">
        <f>IF(ISBLANK($J$3008),"",IF(ISBLANK($L$3008),"",IF(Jun!$E20&gt;=$J$3008,IF(Jun!$E20&lt;=$L$3008,IF(ISBLANK(Jun!S20),"",Jun!S20),""),"")))</f>
        <v/>
      </c>
      <c r="G2583" s="308" t="str">
        <f t="shared" si="164"/>
        <v/>
      </c>
      <c r="H2583" s="309" t="str">
        <f t="shared" si="165"/>
        <v/>
      </c>
      <c r="I2583" s="310">
        <f>IF(ISBLANK($J$3008),"",IF(ISBLANK($L$3008),"",IF(Jun!$E20&gt;=$J$3008,IF(Jun!$E20&lt;=$L$3008,COUNTIF(Jun!L20:L20,"&gt;=0"),""),"")))</f>
        <v>0</v>
      </c>
      <c r="J2583" s="300"/>
      <c r="K2583" s="300"/>
      <c r="L2583" s="300"/>
      <c r="M2583" s="302"/>
    </row>
    <row r="2584" spans="1:13" ht="9.9499999999999993" hidden="1" customHeight="1" x14ac:dyDescent="0.2">
      <c r="A2584" s="301"/>
      <c r="B2584" s="300"/>
      <c r="C2584" s="305" t="str">
        <f>IF(ISBLANK($J$3008),"",IF(ISBLANK($L$3008),"",IF(Jun!$E21&gt;=$J$3008,IF(Jun!$E21&lt;=$L$3008,IF(ISBLANK(Jun!G21),"",Jun!G21),""),"")))</f>
        <v/>
      </c>
      <c r="D2584" s="305" t="str">
        <f>IF(ISBLANK($J$3008),"",IF(ISBLANK($L$3008),"",IF(Jun!$E21&gt;=$J$3008,IF(Jun!$E21&lt;=$L$3008,IF(ISBLANK(Jun!I21),"",Jun!I21),""),"")))</f>
        <v/>
      </c>
      <c r="E2584" s="305" t="str">
        <f>IF(ISBLANK($J$3008),"",IF(ISBLANK($L$3008),"",IF(Jun!$E21&gt;=$J$3008,IF(Jun!$E21&lt;=$L$3008,IF(ISBLANK(Jun!R21),"",Jun!R21),""),"")))</f>
        <v/>
      </c>
      <c r="F2584" s="307" t="str">
        <f>IF(ISBLANK($J$3008),"",IF(ISBLANK($L$3008),"",IF(Jun!$E21&gt;=$J$3008,IF(Jun!$E21&lt;=$L$3008,IF(ISBLANK(Jun!S21),"",Jun!S21),""),"")))</f>
        <v/>
      </c>
      <c r="G2584" s="308" t="str">
        <f t="shared" si="164"/>
        <v/>
      </c>
      <c r="H2584" s="309" t="str">
        <f t="shared" si="165"/>
        <v/>
      </c>
      <c r="I2584" s="310">
        <f>IF(ISBLANK($J$3008),"",IF(ISBLANK($L$3008),"",IF(Jun!$E21&gt;=$J$3008,IF(Jun!$E21&lt;=$L$3008,COUNTIF(Jun!L21:L21,"&gt;=0"),""),"")))</f>
        <v>0</v>
      </c>
      <c r="J2584" s="300"/>
      <c r="K2584" s="300"/>
      <c r="L2584" s="300"/>
      <c r="M2584" s="302"/>
    </row>
    <row r="2585" spans="1:13" ht="9.9499999999999993" hidden="1" customHeight="1" x14ac:dyDescent="0.2">
      <c r="A2585" s="301"/>
      <c r="B2585" s="300"/>
      <c r="C2585" s="305" t="str">
        <f>IF(ISBLANK($J$3008),"",IF(ISBLANK($L$3008),"",IF(Jun!$E22&gt;=$J$3008,IF(Jun!$E22&lt;=$L$3008,IF(ISBLANK(Jun!G22),"",Jun!G22),""),"")))</f>
        <v/>
      </c>
      <c r="D2585" s="305" t="str">
        <f>IF(ISBLANK($J$3008),"",IF(ISBLANK($L$3008),"",IF(Jun!$E22&gt;=$J$3008,IF(Jun!$E22&lt;=$L$3008,IF(ISBLANK(Jun!I22),"",Jun!I22),""),"")))</f>
        <v/>
      </c>
      <c r="E2585" s="305" t="str">
        <f>IF(ISBLANK($J$3008),"",IF(ISBLANK($L$3008),"",IF(Jun!$E22&gt;=$J$3008,IF(Jun!$E22&lt;=$L$3008,IF(ISBLANK(Jun!R22),"",Jun!R22),""),"")))</f>
        <v/>
      </c>
      <c r="F2585" s="307" t="str">
        <f>IF(ISBLANK($J$3008),"",IF(ISBLANK($L$3008),"",IF(Jun!$E22&gt;=$J$3008,IF(Jun!$E22&lt;=$L$3008,IF(ISBLANK(Jun!S22),"",Jun!S22),""),"")))</f>
        <v/>
      </c>
      <c r="G2585" s="308" t="str">
        <f t="shared" si="164"/>
        <v/>
      </c>
      <c r="H2585" s="309" t="str">
        <f t="shared" si="165"/>
        <v/>
      </c>
      <c r="I2585" s="310">
        <f>IF(ISBLANK($J$3008),"",IF(ISBLANK($L$3008),"",IF(Jun!$E22&gt;=$J$3008,IF(Jun!$E22&lt;=$L$3008,COUNTIF(Jun!L22:L22,"&gt;=0"),""),"")))</f>
        <v>0</v>
      </c>
      <c r="J2585" s="300"/>
      <c r="K2585" s="300"/>
      <c r="L2585" s="300"/>
      <c r="M2585" s="302"/>
    </row>
    <row r="2586" spans="1:13" ht="9.9499999999999993" hidden="1" customHeight="1" x14ac:dyDescent="0.2">
      <c r="A2586" s="301"/>
      <c r="B2586" s="300"/>
      <c r="C2586" s="305" t="str">
        <f>IF(ISBLANK($J$3008),"",IF(ISBLANK($L$3008),"",IF(Jun!$E23&gt;=$J$3008,IF(Jun!$E23&lt;=$L$3008,IF(ISBLANK(Jun!G23),"",Jun!G23),""),"")))</f>
        <v/>
      </c>
      <c r="D2586" s="305" t="str">
        <f>IF(ISBLANK($J$3008),"",IF(ISBLANK($L$3008),"",IF(Jun!$E23&gt;=$J$3008,IF(Jun!$E23&lt;=$L$3008,IF(ISBLANK(Jun!I23),"",Jun!I23),""),"")))</f>
        <v/>
      </c>
      <c r="E2586" s="305" t="str">
        <f>IF(ISBLANK($J$3008),"",IF(ISBLANK($L$3008),"",IF(Jun!$E23&gt;=$J$3008,IF(Jun!$E23&lt;=$L$3008,IF(ISBLANK(Jun!R23),"",Jun!R23),""),"")))</f>
        <v/>
      </c>
      <c r="F2586" s="307" t="str">
        <f>IF(ISBLANK($J$3008),"",IF(ISBLANK($L$3008),"",IF(Jun!$E23&gt;=$J$3008,IF(Jun!$E23&lt;=$L$3008,IF(ISBLANK(Jun!S23),"",Jun!S23),""),"")))</f>
        <v/>
      </c>
      <c r="G2586" s="308" t="str">
        <f t="shared" si="164"/>
        <v/>
      </c>
      <c r="H2586" s="309" t="str">
        <f t="shared" si="165"/>
        <v/>
      </c>
      <c r="I2586" s="310">
        <f>IF(ISBLANK($J$3008),"",IF(ISBLANK($L$3008),"",IF(Jun!$E23&gt;=$J$3008,IF(Jun!$E23&lt;=$L$3008,COUNTIF(Jun!L23:L23,"&gt;=0"),""),"")))</f>
        <v>0</v>
      </c>
      <c r="J2586" s="300"/>
      <c r="K2586" s="300"/>
      <c r="L2586" s="300"/>
      <c r="M2586" s="302"/>
    </row>
    <row r="2587" spans="1:13" ht="9.9499999999999993" hidden="1" customHeight="1" x14ac:dyDescent="0.2">
      <c r="A2587" s="301"/>
      <c r="B2587" s="300"/>
      <c r="C2587" s="305" t="str">
        <f>IF(ISBLANK($J$3008),"",IF(ISBLANK($L$3008),"",IF(Jun!$E24&gt;=$J$3008,IF(Jun!$E24&lt;=$L$3008,IF(ISBLANK(Jun!G24),"",Jun!G24),""),"")))</f>
        <v/>
      </c>
      <c r="D2587" s="305" t="str">
        <f>IF(ISBLANK($J$3008),"",IF(ISBLANK($L$3008),"",IF(Jun!$E24&gt;=$J$3008,IF(Jun!$E24&lt;=$L$3008,IF(ISBLANK(Jun!I24),"",Jun!I24),""),"")))</f>
        <v/>
      </c>
      <c r="E2587" s="305" t="str">
        <f>IF(ISBLANK($J$3008),"",IF(ISBLANK($L$3008),"",IF(Jun!$E24&gt;=$J$3008,IF(Jun!$E24&lt;=$L$3008,IF(ISBLANK(Jun!R24),"",Jun!R24),""),"")))</f>
        <v/>
      </c>
      <c r="F2587" s="307" t="str">
        <f>IF(ISBLANK($J$3008),"",IF(ISBLANK($L$3008),"",IF(Jun!$E24&gt;=$J$3008,IF(Jun!$E24&lt;=$L$3008,IF(ISBLANK(Jun!S24),"",Jun!S24),""),"")))</f>
        <v/>
      </c>
      <c r="G2587" s="308" t="str">
        <f t="shared" si="164"/>
        <v/>
      </c>
      <c r="H2587" s="309" t="str">
        <f t="shared" si="165"/>
        <v/>
      </c>
      <c r="I2587" s="310">
        <f>IF(ISBLANK($J$3008),"",IF(ISBLANK($L$3008),"",IF(Jun!$E24&gt;=$J$3008,IF(Jun!$E24&lt;=$L$3008,COUNTIF(Jun!L24:L24,"&gt;=0"),""),"")))</f>
        <v>0</v>
      </c>
      <c r="J2587" s="300"/>
      <c r="K2587" s="300"/>
      <c r="L2587" s="300"/>
      <c r="M2587" s="302"/>
    </row>
    <row r="2588" spans="1:13" ht="9.9499999999999993" hidden="1" customHeight="1" x14ac:dyDescent="0.2">
      <c r="A2588" s="301"/>
      <c r="B2588" s="300"/>
      <c r="C2588" s="305" t="str">
        <f>IF(ISBLANK($J$3008),"",IF(ISBLANK($L$3008),"",IF(Jun!$E25&gt;=$J$3008,IF(Jun!$E25&lt;=$L$3008,IF(ISBLANK(Jun!G25),"",Jun!G25),""),"")))</f>
        <v/>
      </c>
      <c r="D2588" s="305" t="str">
        <f>IF(ISBLANK($J$3008),"",IF(ISBLANK($L$3008),"",IF(Jun!$E25&gt;=$J$3008,IF(Jun!$E25&lt;=$L$3008,IF(ISBLANK(Jun!I25),"",Jun!I25),""),"")))</f>
        <v/>
      </c>
      <c r="E2588" s="305" t="str">
        <f>IF(ISBLANK($J$3008),"",IF(ISBLANK($L$3008),"",IF(Jun!$E25&gt;=$J$3008,IF(Jun!$E25&lt;=$L$3008,IF(ISBLANK(Jun!R25),"",Jun!R25),""),"")))</f>
        <v/>
      </c>
      <c r="F2588" s="307" t="str">
        <f>IF(ISBLANK($J$3008),"",IF(ISBLANK($L$3008),"",IF(Jun!$E25&gt;=$J$3008,IF(Jun!$E25&lt;=$L$3008,IF(ISBLANK(Jun!S25),"",Jun!S25),""),"")))</f>
        <v/>
      </c>
      <c r="G2588" s="308" t="str">
        <f t="shared" si="164"/>
        <v/>
      </c>
      <c r="H2588" s="309" t="str">
        <f t="shared" si="165"/>
        <v/>
      </c>
      <c r="I2588" s="310">
        <f>IF(ISBLANK($J$3008),"",IF(ISBLANK($L$3008),"",IF(Jun!$E25&gt;=$J$3008,IF(Jun!$E25&lt;=$L$3008,COUNTIF(Jun!L25:L25,"&gt;=0"),""),"")))</f>
        <v>0</v>
      </c>
      <c r="J2588" s="300"/>
      <c r="K2588" s="300"/>
      <c r="L2588" s="300"/>
      <c r="M2588" s="302"/>
    </row>
    <row r="2589" spans="1:13" ht="9.9499999999999993" hidden="1" customHeight="1" x14ac:dyDescent="0.2">
      <c r="A2589" s="301"/>
      <c r="B2589" s="300"/>
      <c r="C2589" s="305" t="str">
        <f>IF(ISBLANK($J$3008),"",IF(ISBLANK($L$3008),"",IF(Jun!$E26&gt;=$J$3008,IF(Jun!$E26&lt;=$L$3008,IF(ISBLANK(Jun!G26),"",Jun!G26),""),"")))</f>
        <v/>
      </c>
      <c r="D2589" s="305" t="str">
        <f>IF(ISBLANK($J$3008),"",IF(ISBLANK($L$3008),"",IF(Jun!$E26&gt;=$J$3008,IF(Jun!$E26&lt;=$L$3008,IF(ISBLANK(Jun!I26),"",Jun!I26),""),"")))</f>
        <v/>
      </c>
      <c r="E2589" s="305" t="str">
        <f>IF(ISBLANK($J$3008),"",IF(ISBLANK($L$3008),"",IF(Jun!$E26&gt;=$J$3008,IF(Jun!$E26&lt;=$L$3008,IF(ISBLANK(Jun!R26),"",Jun!R26),""),"")))</f>
        <v/>
      </c>
      <c r="F2589" s="307" t="str">
        <f>IF(ISBLANK($J$3008),"",IF(ISBLANK($L$3008),"",IF(Jun!$E26&gt;=$J$3008,IF(Jun!$E26&lt;=$L$3008,IF(ISBLANK(Jun!S26),"",Jun!S26),""),"")))</f>
        <v/>
      </c>
      <c r="G2589" s="308" t="str">
        <f t="shared" si="164"/>
        <v/>
      </c>
      <c r="H2589" s="309" t="str">
        <f t="shared" si="165"/>
        <v/>
      </c>
      <c r="I2589" s="310">
        <f>IF(ISBLANK($J$3008),"",IF(ISBLANK($L$3008),"",IF(Jun!$E26&gt;=$J$3008,IF(Jun!$E26&lt;=$L$3008,COUNTIF(Jun!L26:L26,"&gt;=0"),""),"")))</f>
        <v>0</v>
      </c>
      <c r="J2589" s="300"/>
      <c r="K2589" s="300"/>
      <c r="L2589" s="300"/>
      <c r="M2589" s="302"/>
    </row>
    <row r="2590" spans="1:13" ht="9.9499999999999993" hidden="1" customHeight="1" x14ac:dyDescent="0.2">
      <c r="A2590" s="301"/>
      <c r="B2590" s="300"/>
      <c r="C2590" s="305" t="str">
        <f>IF(ISBLANK($J$3008),"",IF(ISBLANK($L$3008),"",IF(Jun!$E27&gt;=$J$3008,IF(Jun!$E27&lt;=$L$3008,IF(ISBLANK(Jun!G27),"",Jun!G27),""),"")))</f>
        <v/>
      </c>
      <c r="D2590" s="305" t="str">
        <f>IF(ISBLANK($J$3008),"",IF(ISBLANK($L$3008),"",IF(Jun!$E27&gt;=$J$3008,IF(Jun!$E27&lt;=$L$3008,IF(ISBLANK(Jun!I27),"",Jun!I27),""),"")))</f>
        <v/>
      </c>
      <c r="E2590" s="305" t="str">
        <f>IF(ISBLANK($J$3008),"",IF(ISBLANK($L$3008),"",IF(Jun!$E27&gt;=$J$3008,IF(Jun!$E27&lt;=$L$3008,IF(ISBLANK(Jun!R27),"",Jun!R27),""),"")))</f>
        <v/>
      </c>
      <c r="F2590" s="307" t="str">
        <f>IF(ISBLANK($J$3008),"",IF(ISBLANK($L$3008),"",IF(Jun!$E27&gt;=$J$3008,IF(Jun!$E27&lt;=$L$3008,IF(ISBLANK(Jun!S27),"",Jun!S27),""),"")))</f>
        <v/>
      </c>
      <c r="G2590" s="308" t="str">
        <f t="shared" si="164"/>
        <v/>
      </c>
      <c r="H2590" s="309" t="str">
        <f t="shared" si="165"/>
        <v/>
      </c>
      <c r="I2590" s="310">
        <f>IF(ISBLANK($J$3008),"",IF(ISBLANK($L$3008),"",IF(Jun!$E27&gt;=$J$3008,IF(Jun!$E27&lt;=$L$3008,COUNTIF(Jun!L27:L27,"&gt;=0"),""),"")))</f>
        <v>0</v>
      </c>
      <c r="J2590" s="300"/>
      <c r="K2590" s="300"/>
      <c r="L2590" s="300"/>
      <c r="M2590" s="302"/>
    </row>
    <row r="2591" spans="1:13" ht="9.9499999999999993" hidden="1" customHeight="1" x14ac:dyDescent="0.2">
      <c r="A2591" s="301"/>
      <c r="B2591" s="300"/>
      <c r="C2591" s="305" t="str">
        <f>IF(ISBLANK($J$3008),"",IF(ISBLANK($L$3008),"",IF(Jun!$E28&gt;=$J$3008,IF(Jun!$E28&lt;=$L$3008,IF(ISBLANK(Jun!G28),"",Jun!G28),""),"")))</f>
        <v/>
      </c>
      <c r="D2591" s="305" t="str">
        <f>IF(ISBLANK($J$3008),"",IF(ISBLANK($L$3008),"",IF(Jun!$E28&gt;=$J$3008,IF(Jun!$E28&lt;=$L$3008,IF(ISBLANK(Jun!I28),"",Jun!I28),""),"")))</f>
        <v/>
      </c>
      <c r="E2591" s="305" t="str">
        <f>IF(ISBLANK($J$3008),"",IF(ISBLANK($L$3008),"",IF(Jun!$E28&gt;=$J$3008,IF(Jun!$E28&lt;=$L$3008,IF(ISBLANK(Jun!R28),"",Jun!R28),""),"")))</f>
        <v/>
      </c>
      <c r="F2591" s="307" t="str">
        <f>IF(ISBLANK($J$3008),"",IF(ISBLANK($L$3008),"",IF(Jun!$E28&gt;=$J$3008,IF(Jun!$E28&lt;=$L$3008,IF(ISBLANK(Jun!S28),"",Jun!S28),""),"")))</f>
        <v/>
      </c>
      <c r="G2591" s="308" t="str">
        <f t="shared" si="164"/>
        <v/>
      </c>
      <c r="H2591" s="309" t="str">
        <f t="shared" si="165"/>
        <v/>
      </c>
      <c r="I2591" s="310">
        <f>IF(ISBLANK($J$3008),"",IF(ISBLANK($L$3008),"",IF(Jun!$E28&gt;=$J$3008,IF(Jun!$E28&lt;=$L$3008,COUNTIF(Jun!L28:L28,"&gt;=0"),""),"")))</f>
        <v>0</v>
      </c>
      <c r="J2591" s="300"/>
      <c r="K2591" s="300"/>
      <c r="L2591" s="300"/>
      <c r="M2591" s="302"/>
    </row>
    <row r="2592" spans="1:13" ht="9.9499999999999993" hidden="1" customHeight="1" x14ac:dyDescent="0.2">
      <c r="A2592" s="301"/>
      <c r="B2592" s="300"/>
      <c r="C2592" s="305" t="str">
        <f>IF(ISBLANK($J$3008),"",IF(ISBLANK($L$3008),"",IF(Jun!$E29&gt;=$J$3008,IF(Jun!$E29&lt;=$L$3008,IF(ISBLANK(Jun!G29),"",Jun!G29),""),"")))</f>
        <v/>
      </c>
      <c r="D2592" s="305" t="str">
        <f>IF(ISBLANK($J$3008),"",IF(ISBLANK($L$3008),"",IF(Jun!$E29&gt;=$J$3008,IF(Jun!$E29&lt;=$L$3008,IF(ISBLANK(Jun!I29),"",Jun!I29),""),"")))</f>
        <v/>
      </c>
      <c r="E2592" s="305" t="str">
        <f>IF(ISBLANK($J$3008),"",IF(ISBLANK($L$3008),"",IF(Jun!$E29&gt;=$J$3008,IF(Jun!$E29&lt;=$L$3008,IF(ISBLANK(Jun!R29),"",Jun!R29),""),"")))</f>
        <v/>
      </c>
      <c r="F2592" s="307" t="str">
        <f>IF(ISBLANK($J$3008),"",IF(ISBLANK($L$3008),"",IF(Jun!$E29&gt;=$J$3008,IF(Jun!$E29&lt;=$L$3008,IF(ISBLANK(Jun!S29),"",Jun!S29),""),"")))</f>
        <v/>
      </c>
      <c r="G2592" s="308" t="str">
        <f t="shared" si="164"/>
        <v/>
      </c>
      <c r="H2592" s="309" t="str">
        <f t="shared" si="165"/>
        <v/>
      </c>
      <c r="I2592" s="310">
        <f>IF(ISBLANK($J$3008),"",IF(ISBLANK($L$3008),"",IF(Jun!$E29&gt;=$J$3008,IF(Jun!$E29&lt;=$L$3008,COUNTIF(Jun!L29:L29,"&gt;=0"),""),"")))</f>
        <v>0</v>
      </c>
      <c r="J2592" s="300"/>
      <c r="K2592" s="300"/>
      <c r="L2592" s="300"/>
      <c r="M2592" s="302"/>
    </row>
    <row r="2593" spans="1:13" ht="9.9499999999999993" hidden="1" customHeight="1" x14ac:dyDescent="0.2">
      <c r="A2593" s="301"/>
      <c r="B2593" s="300"/>
      <c r="C2593" s="305" t="str">
        <f>IF(ISBLANK($J$3008),"",IF(ISBLANK($L$3008),"",IF(Jun!$E30&gt;=$J$3008,IF(Jun!$E30&lt;=$L$3008,IF(ISBLANK(Jun!G30),"",Jun!G30),""),"")))</f>
        <v/>
      </c>
      <c r="D2593" s="305" t="str">
        <f>IF(ISBLANK($J$3008),"",IF(ISBLANK($L$3008),"",IF(Jun!$E30&gt;=$J$3008,IF(Jun!$E30&lt;=$L$3008,IF(ISBLANK(Jun!I30),"",Jun!I30),""),"")))</f>
        <v/>
      </c>
      <c r="E2593" s="305" t="str">
        <f>IF(ISBLANK($J$3008),"",IF(ISBLANK($L$3008),"",IF(Jun!$E30&gt;=$J$3008,IF(Jun!$E30&lt;=$L$3008,IF(ISBLANK(Jun!R30),"",Jun!R30),""),"")))</f>
        <v/>
      </c>
      <c r="F2593" s="307" t="str">
        <f>IF(ISBLANK($J$3008),"",IF(ISBLANK($L$3008),"",IF(Jun!$E30&gt;=$J$3008,IF(Jun!$E30&lt;=$L$3008,IF(ISBLANK(Jun!S30),"",Jun!S30),""),"")))</f>
        <v/>
      </c>
      <c r="G2593" s="308" t="str">
        <f t="shared" si="164"/>
        <v/>
      </c>
      <c r="H2593" s="309" t="str">
        <f t="shared" si="165"/>
        <v/>
      </c>
      <c r="I2593" s="310">
        <f>IF(ISBLANK($J$3008),"",IF(ISBLANK($L$3008),"",IF(Jun!$E30&gt;=$J$3008,IF(Jun!$E30&lt;=$L$3008,COUNTIF(Jun!L30:L30,"&gt;=0"),""),"")))</f>
        <v>0</v>
      </c>
      <c r="J2593" s="300"/>
      <c r="K2593" s="300"/>
      <c r="L2593" s="300"/>
      <c r="M2593" s="302"/>
    </row>
    <row r="2594" spans="1:13" ht="9.9499999999999993" hidden="1" customHeight="1" x14ac:dyDescent="0.2">
      <c r="A2594" s="301"/>
      <c r="B2594" s="300"/>
      <c r="C2594" s="305" t="str">
        <f>IF(ISBLANK($J$3008),"",IF(ISBLANK($L$3008),"",IF(Jun!$E31&gt;=$J$3008,IF(Jun!$E31&lt;=$L$3008,IF(ISBLANK(Jun!G31),"",Jun!G31),""),"")))</f>
        <v/>
      </c>
      <c r="D2594" s="305" t="str">
        <f>IF(ISBLANK($J$3008),"",IF(ISBLANK($L$3008),"",IF(Jun!$E31&gt;=$J$3008,IF(Jun!$E31&lt;=$L$3008,IF(ISBLANK(Jun!I31),"",Jun!I31),""),"")))</f>
        <v/>
      </c>
      <c r="E2594" s="305" t="str">
        <f>IF(ISBLANK($J$3008),"",IF(ISBLANK($L$3008),"",IF(Jun!$E31&gt;=$J$3008,IF(Jun!$E31&lt;=$L$3008,IF(ISBLANK(Jun!R31),"",Jun!R31),""),"")))</f>
        <v/>
      </c>
      <c r="F2594" s="307" t="str">
        <f>IF(ISBLANK($J$3008),"",IF(ISBLANK($L$3008),"",IF(Jun!$E31&gt;=$J$3008,IF(Jun!$E31&lt;=$L$3008,IF(ISBLANK(Jun!S31),"",Jun!S31),""),"")))</f>
        <v/>
      </c>
      <c r="G2594" s="308" t="str">
        <f t="shared" si="164"/>
        <v/>
      </c>
      <c r="H2594" s="309" t="str">
        <f t="shared" si="165"/>
        <v/>
      </c>
      <c r="I2594" s="310">
        <f>IF(ISBLANK($J$3008),"",IF(ISBLANK($L$3008),"",IF(Jun!$E31&gt;=$J$3008,IF(Jun!$E31&lt;=$L$3008,COUNTIF(Jun!L31:L31,"&gt;=0"),""),"")))</f>
        <v>0</v>
      </c>
      <c r="J2594" s="300"/>
      <c r="K2594" s="300"/>
      <c r="L2594" s="300"/>
      <c r="M2594" s="302"/>
    </row>
    <row r="2595" spans="1:13" ht="9.9499999999999993" hidden="1" customHeight="1" x14ac:dyDescent="0.2">
      <c r="A2595" s="301"/>
      <c r="B2595" s="300"/>
      <c r="C2595" s="305" t="str">
        <f>IF(ISBLANK($J$3008),"",IF(ISBLANK($L$3008),"",IF(Jun!$E32&gt;=$J$3008,IF(Jun!$E32&lt;=$L$3008,IF(ISBLANK(Jun!G32),"",Jun!G32),""),"")))</f>
        <v/>
      </c>
      <c r="D2595" s="305" t="str">
        <f>IF(ISBLANK($J$3008),"",IF(ISBLANK($L$3008),"",IF(Jun!$E32&gt;=$J$3008,IF(Jun!$E32&lt;=$L$3008,IF(ISBLANK(Jun!I32),"",Jun!I32),""),"")))</f>
        <v/>
      </c>
      <c r="E2595" s="305" t="str">
        <f>IF(ISBLANK($J$3008),"",IF(ISBLANK($L$3008),"",IF(Jun!$E32&gt;=$J$3008,IF(Jun!$E32&lt;=$L$3008,IF(ISBLANK(Jun!R32),"",Jun!R32),""),"")))</f>
        <v/>
      </c>
      <c r="F2595" s="307" t="str">
        <f>IF(ISBLANK($J$3008),"",IF(ISBLANK($L$3008),"",IF(Jun!$E32&gt;=$J$3008,IF(Jun!$E32&lt;=$L$3008,IF(ISBLANK(Jun!S32),"",Jun!S32),""),"")))</f>
        <v/>
      </c>
      <c r="G2595" s="308" t="str">
        <f t="shared" si="164"/>
        <v/>
      </c>
      <c r="H2595" s="309" t="str">
        <f t="shared" si="165"/>
        <v/>
      </c>
      <c r="I2595" s="310">
        <f>IF(ISBLANK($J$3008),"",IF(ISBLANK($L$3008),"",IF(Jun!$E32&gt;=$J$3008,IF(Jun!$E32&lt;=$L$3008,COUNTIF(Jun!L32:L32,"&gt;=0"),""),"")))</f>
        <v>0</v>
      </c>
      <c r="J2595" s="300"/>
      <c r="K2595" s="300"/>
      <c r="L2595" s="300"/>
      <c r="M2595" s="302"/>
    </row>
    <row r="2596" spans="1:13" ht="9.9499999999999993" hidden="1" customHeight="1" x14ac:dyDescent="0.2">
      <c r="A2596" s="301"/>
      <c r="B2596" s="300"/>
      <c r="C2596" s="305" t="str">
        <f>IF(ISBLANK($J$3008),"",IF(ISBLANK($L$3008),"",IF(Jun!$E33&gt;=$J$3008,IF(Jun!$E33&lt;=$L$3008,IF(ISBLANK(Jun!G33),"",Jun!G33),""),"")))</f>
        <v/>
      </c>
      <c r="D2596" s="305" t="str">
        <f>IF(ISBLANK($J$3008),"",IF(ISBLANK($L$3008),"",IF(Jun!$E33&gt;=$J$3008,IF(Jun!$E33&lt;=$L$3008,IF(ISBLANK(Jun!I33),"",Jun!I33),""),"")))</f>
        <v/>
      </c>
      <c r="E2596" s="305" t="str">
        <f>IF(ISBLANK($J$3008),"",IF(ISBLANK($L$3008),"",IF(Jun!$E33&gt;=$J$3008,IF(Jun!$E33&lt;=$L$3008,IF(ISBLANK(Jun!R33),"",Jun!R33),""),"")))</f>
        <v/>
      </c>
      <c r="F2596" s="307" t="str">
        <f>IF(ISBLANK($J$3008),"",IF(ISBLANK($L$3008),"",IF(Jun!$E33&gt;=$J$3008,IF(Jun!$E33&lt;=$L$3008,IF(ISBLANK(Jun!S33),"",Jun!S33),""),"")))</f>
        <v/>
      </c>
      <c r="G2596" s="308" t="str">
        <f t="shared" si="164"/>
        <v/>
      </c>
      <c r="H2596" s="309" t="str">
        <f t="shared" si="165"/>
        <v/>
      </c>
      <c r="I2596" s="310">
        <f>IF(ISBLANK($J$3008),"",IF(ISBLANK($L$3008),"",IF(Jun!$E33&gt;=$J$3008,IF(Jun!$E33&lt;=$L$3008,COUNTIF(Jun!L33:L33,"&gt;=0"),""),"")))</f>
        <v>0</v>
      </c>
      <c r="J2596" s="300"/>
      <c r="K2596" s="300"/>
      <c r="L2596" s="300"/>
      <c r="M2596" s="302"/>
    </row>
    <row r="2597" spans="1:13" ht="9.9499999999999993" hidden="1" customHeight="1" x14ac:dyDescent="0.2">
      <c r="A2597" s="301"/>
      <c r="B2597" s="300"/>
      <c r="C2597" s="305" t="str">
        <f>IF(ISBLANK($J$3008),"",IF(ISBLANK($L$3008),"",IF(Jun!$E34&gt;=$J$3008,IF(Jun!$E34&lt;=$L$3008,IF(ISBLANK(Jun!G34),"",Jun!G34),""),"")))</f>
        <v/>
      </c>
      <c r="D2597" s="305" t="str">
        <f>IF(ISBLANK($J$3008),"",IF(ISBLANK($L$3008),"",IF(Jun!$E34&gt;=$J$3008,IF(Jun!$E34&lt;=$L$3008,IF(ISBLANK(Jun!I34),"",Jun!I34),""),"")))</f>
        <v/>
      </c>
      <c r="E2597" s="305" t="str">
        <f>IF(ISBLANK($J$3008),"",IF(ISBLANK($L$3008),"",IF(Jun!$E34&gt;=$J$3008,IF(Jun!$E34&lt;=$L$3008,IF(ISBLANK(Jun!R34),"",Jun!R34),""),"")))</f>
        <v/>
      </c>
      <c r="F2597" s="307" t="str">
        <f>IF(ISBLANK($J$3008),"",IF(ISBLANK($L$3008),"",IF(Jun!$E34&gt;=$J$3008,IF(Jun!$E34&lt;=$L$3008,IF(ISBLANK(Jun!S34),"",Jun!S34),""),"")))</f>
        <v/>
      </c>
      <c r="G2597" s="308" t="str">
        <f t="shared" si="164"/>
        <v/>
      </c>
      <c r="H2597" s="309" t="str">
        <f t="shared" si="165"/>
        <v/>
      </c>
      <c r="I2597" s="310">
        <f>IF(ISBLANK($J$3008),"",IF(ISBLANK($L$3008),"",IF(Jun!$E34&gt;=$J$3008,IF(Jun!$E34&lt;=$L$3008,COUNTIF(Jun!L34:L34,"&gt;=0"),""),"")))</f>
        <v>0</v>
      </c>
      <c r="J2597" s="300"/>
      <c r="K2597" s="300"/>
      <c r="L2597" s="300"/>
      <c r="M2597" s="302"/>
    </row>
    <row r="2598" spans="1:13" ht="9.9499999999999993" hidden="1" customHeight="1" x14ac:dyDescent="0.2">
      <c r="A2598" s="301"/>
      <c r="B2598" s="300"/>
      <c r="C2598" s="305" t="str">
        <f>IF(ISBLANK($J$3008),"",IF(ISBLANK($L$3008),"",IF(Jun!$E35&gt;=$J$3008,IF(Jun!$E35&lt;=$L$3008,IF(ISBLANK(Jun!G35),"",Jun!G35),""),"")))</f>
        <v/>
      </c>
      <c r="D2598" s="305" t="str">
        <f>IF(ISBLANK($J$3008),"",IF(ISBLANK($L$3008),"",IF(Jun!$E35&gt;=$J$3008,IF(Jun!$E35&lt;=$L$3008,IF(ISBLANK(Jun!I35),"",Jun!I35),""),"")))</f>
        <v/>
      </c>
      <c r="E2598" s="305" t="str">
        <f>IF(ISBLANK($J$3008),"",IF(ISBLANK($L$3008),"",IF(Jun!$E35&gt;=$J$3008,IF(Jun!$E35&lt;=$L$3008,IF(ISBLANK(Jun!R35),"",Jun!R35),""),"")))</f>
        <v/>
      </c>
      <c r="F2598" s="307" t="str">
        <f>IF(ISBLANK($J$3008),"",IF(ISBLANK($L$3008),"",IF(Jun!$E35&gt;=$J$3008,IF(Jun!$E35&lt;=$L$3008,IF(ISBLANK(Jun!S35),"",Jun!S35),""),"")))</f>
        <v/>
      </c>
      <c r="G2598" s="308" t="str">
        <f t="shared" si="164"/>
        <v/>
      </c>
      <c r="H2598" s="309" t="str">
        <f t="shared" si="165"/>
        <v/>
      </c>
      <c r="I2598" s="310">
        <f>IF(ISBLANK($J$3008),"",IF(ISBLANK($L$3008),"",IF(Jun!$E35&gt;=$J$3008,IF(Jun!$E35&lt;=$L$3008,COUNTIF(Jun!L35:L35,"&gt;=0"),""),"")))</f>
        <v>0</v>
      </c>
      <c r="J2598" s="300"/>
      <c r="K2598" s="300"/>
      <c r="L2598" s="300"/>
      <c r="M2598" s="302"/>
    </row>
    <row r="2599" spans="1:13" ht="9.9499999999999993" hidden="1" customHeight="1" x14ac:dyDescent="0.2">
      <c r="A2599" s="301"/>
      <c r="B2599" s="300"/>
      <c r="C2599" s="305" t="str">
        <f>IF(ISBLANK($J$3008),"",IF(ISBLANK($L$3008),"",IF(Jun!$E36&gt;=$J$3008,IF(Jun!$E36&lt;=$L$3008,IF(ISBLANK(Jun!G36),"",Jun!G36),""),"")))</f>
        <v/>
      </c>
      <c r="D2599" s="305" t="str">
        <f>IF(ISBLANK($J$3008),"",IF(ISBLANK($L$3008),"",IF(Jun!$E36&gt;=$J$3008,IF(Jun!$E36&lt;=$L$3008,IF(ISBLANK(Jun!I36),"",Jun!I36),""),"")))</f>
        <v/>
      </c>
      <c r="E2599" s="305" t="str">
        <f>IF(ISBLANK($J$3008),"",IF(ISBLANK($L$3008),"",IF(Jun!$E36&gt;=$J$3008,IF(Jun!$E36&lt;=$L$3008,IF(ISBLANK(Jun!R36),"",Jun!R36),""),"")))</f>
        <v/>
      </c>
      <c r="F2599" s="307" t="str">
        <f>IF(ISBLANK($J$3008),"",IF(ISBLANK($L$3008),"",IF(Jun!$E36&gt;=$J$3008,IF(Jun!$E36&lt;=$L$3008,IF(ISBLANK(Jun!S36),"",Jun!S36),""),"")))</f>
        <v/>
      </c>
      <c r="G2599" s="308" t="str">
        <f t="shared" si="164"/>
        <v/>
      </c>
      <c r="H2599" s="309" t="str">
        <f t="shared" si="165"/>
        <v/>
      </c>
      <c r="I2599" s="310">
        <f>IF(ISBLANK($J$3008),"",IF(ISBLANK($L$3008),"",IF(Jun!$E36&gt;=$J$3008,IF(Jun!$E36&lt;=$L$3008,COUNTIF(Jun!L36:L36,"&gt;=0"),""),"")))</f>
        <v>0</v>
      </c>
      <c r="J2599" s="300"/>
      <c r="K2599" s="300"/>
      <c r="L2599" s="300"/>
      <c r="M2599" s="302"/>
    </row>
    <row r="2600" spans="1:13" ht="9.9499999999999993" hidden="1" customHeight="1" x14ac:dyDescent="0.2">
      <c r="A2600" s="301"/>
      <c r="B2600" s="300"/>
      <c r="C2600" s="305" t="str">
        <f>IF(ISBLANK($J$3008),"",IF(ISBLANK($L$3008),"",IF(Jun!$E37&gt;=$J$3008,IF(Jun!$E37&lt;=$L$3008,IF(ISBLANK(Jun!G37),"",Jun!G37),""),"")))</f>
        <v/>
      </c>
      <c r="D2600" s="305" t="str">
        <f>IF(ISBLANK($J$3008),"",IF(ISBLANK($L$3008),"",IF(Jun!$E37&gt;=$J$3008,IF(Jun!$E37&lt;=$L$3008,IF(ISBLANK(Jun!I37),"",Jun!I37),""),"")))</f>
        <v/>
      </c>
      <c r="E2600" s="305" t="str">
        <f>IF(ISBLANK($J$3008),"",IF(ISBLANK($L$3008),"",IF(Jun!$E37&gt;=$J$3008,IF(Jun!$E37&lt;=$L$3008,IF(ISBLANK(Jun!R37),"",Jun!R37),""),"")))</f>
        <v/>
      </c>
      <c r="F2600" s="307" t="str">
        <f>IF(ISBLANK($J$3008),"",IF(ISBLANK($L$3008),"",IF(Jun!$E37&gt;=$J$3008,IF(Jun!$E37&lt;=$L$3008,IF(ISBLANK(Jun!S37),"",Jun!S37),""),"")))</f>
        <v/>
      </c>
      <c r="G2600" s="308" t="str">
        <f t="shared" si="164"/>
        <v/>
      </c>
      <c r="H2600" s="309" t="str">
        <f t="shared" si="165"/>
        <v/>
      </c>
      <c r="I2600" s="310">
        <f>IF(ISBLANK($J$3008),"",IF(ISBLANK($L$3008),"",IF(Jun!$E37&gt;=$J$3008,IF(Jun!$E37&lt;=$L$3008,COUNTIF(Jun!L37:L37,"&gt;=0"),""),"")))</f>
        <v>0</v>
      </c>
      <c r="J2600" s="300"/>
      <c r="K2600" s="300"/>
      <c r="L2600" s="300"/>
      <c r="M2600" s="302"/>
    </row>
    <row r="2601" spans="1:13" ht="9.9499999999999993" hidden="1" customHeight="1" x14ac:dyDescent="0.2">
      <c r="A2601" s="301"/>
      <c r="B2601" s="300"/>
      <c r="C2601" s="305" t="str">
        <f>IF(ISBLANK($J$3008),"",IF(ISBLANK($L$3008),"",IF(Jun!$E38&gt;=$J$3008,IF(Jun!$E38&lt;=$L$3008,IF(ISBLANK(Jun!G38),"",Jun!G38),""),"")))</f>
        <v/>
      </c>
      <c r="D2601" s="305" t="str">
        <f>IF(ISBLANK($J$3008),"",IF(ISBLANK($L$3008),"",IF(Jun!$E38&gt;=$J$3008,IF(Jun!$E38&lt;=$L$3008,IF(ISBLANK(Jun!I38),"",Jun!I38),""),"")))</f>
        <v/>
      </c>
      <c r="E2601" s="305" t="str">
        <f>IF(ISBLANK($J$3008),"",IF(ISBLANK($L$3008),"",IF(Jun!$E38&gt;=$J$3008,IF(Jun!$E38&lt;=$L$3008,IF(ISBLANK(Jun!R38),"",Jun!R38),""),"")))</f>
        <v/>
      </c>
      <c r="F2601" s="307" t="str">
        <f>IF(ISBLANK($J$3008),"",IF(ISBLANK($L$3008),"",IF(Jun!$E38&gt;=$J$3008,IF(Jun!$E38&lt;=$L$3008,IF(ISBLANK(Jun!S38),"",Jun!S38),""),"")))</f>
        <v/>
      </c>
      <c r="G2601" s="308" t="str">
        <f t="shared" si="164"/>
        <v/>
      </c>
      <c r="H2601" s="309" t="str">
        <f t="shared" si="165"/>
        <v/>
      </c>
      <c r="I2601" s="310">
        <f>IF(ISBLANK($J$3008),"",IF(ISBLANK($L$3008),"",IF(Jun!$E38&gt;=$J$3008,IF(Jun!$E38&lt;=$L$3008,COUNTIF(Jun!L38:L38,"&gt;=0"),""),"")))</f>
        <v>0</v>
      </c>
      <c r="J2601" s="300"/>
      <c r="K2601" s="300"/>
      <c r="L2601" s="300"/>
      <c r="M2601" s="302"/>
    </row>
    <row r="2602" spans="1:13" hidden="1" x14ac:dyDescent="0.2">
      <c r="A2602" s="301"/>
      <c r="B2602" s="300"/>
      <c r="C2602" s="305" t="str">
        <f>IF(ISBLANK($J$3008),"",IF(ISBLANK($L$3008),"",IF(Jun!$E39&gt;=$J$3008,IF(Jun!$E39&lt;=$L$3008,IF(ISBLANK(Jun!G39),"",Jun!G39),""),"")))</f>
        <v/>
      </c>
      <c r="D2602" s="305" t="str">
        <f>IF(ISBLANK($J$3008),"",IF(ISBLANK($L$3008),"",IF(Jun!$E39&gt;=$J$3008,IF(Jun!$E39&lt;=$L$3008,IF(ISBLANK(Jun!I39),"",Jun!I39),""),"")))</f>
        <v/>
      </c>
      <c r="E2602" s="305" t="str">
        <f>IF(ISBLANK($J$3008),"",IF(ISBLANK($L$3008),"",IF(Jun!$E39&gt;=$J$3008,IF(Jun!$E39&lt;=$L$3008,IF(ISBLANK(Jun!R39),"",Jun!R39),""),"")))</f>
        <v/>
      </c>
      <c r="F2602" s="307" t="str">
        <f>IF(ISBLANK($J$3008),"",IF(ISBLANK($L$3008),"",IF(Jun!$E39&gt;=$J$3008,IF(Jun!$E39&lt;=$L$3008,IF(ISBLANK(Jun!S39),"",Jun!S39),""),"")))</f>
        <v/>
      </c>
      <c r="G2602" s="308" t="str">
        <f t="shared" si="164"/>
        <v/>
      </c>
      <c r="H2602" s="309" t="str">
        <f t="shared" si="165"/>
        <v/>
      </c>
      <c r="I2602" s="310" t="str">
        <f>IF(ISBLANK($J$3008),"",IF(ISBLANK($L$3008),"",IF(Jun!$E39&gt;=$J$3008,IF(Jun!$E39&lt;=$L$3008,COUNTIF(Jun!L39:L39,"&gt;=0"),""),"")))</f>
        <v/>
      </c>
      <c r="J2602" s="300"/>
      <c r="K2602" s="300"/>
      <c r="L2602" s="300"/>
      <c r="M2602" s="302"/>
    </row>
    <row r="2603" spans="1:13" ht="9.9499999999999993" hidden="1" customHeight="1" x14ac:dyDescent="0.2">
      <c r="A2603" s="301"/>
      <c r="B2603" s="300" t="s">
        <v>346</v>
      </c>
      <c r="C2603" s="305" t="str">
        <f>IF(ISBLANK($J$3008),"",IF(ISBLANK($L$3008),"",IF(Jun!$E43&gt;=$J$3008,IF(Jun!$E43&lt;=$L$3008,IF(ISBLANK(Jun!G43),"",Jun!G43),""),"")))</f>
        <v/>
      </c>
      <c r="D2603" s="305"/>
      <c r="E2603" s="305" t="str">
        <f>IF(ISBLANK($J$3008),"",IF(ISBLANK($L$3008),"",IF(Jun!$E43&gt;=$J$3008,IF(Jun!$E43&lt;=$L$3008,IF(ISBLANK(Jun!R43),"",Jun!R43),""),"")))</f>
        <v/>
      </c>
      <c r="F2603" s="307" t="str">
        <f>IF(ISBLANK($J$3008),"",IF(ISBLANK($L$3008),"",IF(Jun!$E43&gt;=$J$3008,IF(Jun!$E43&lt;=$L$3008,IF(ISBLANK(Jun!S43),"",Jun!S43),""),"")))</f>
        <v/>
      </c>
      <c r="G2603" s="308" t="str">
        <f>IF(ISNUMBER(F2603),IF(F2603=0,"",IF(E2603=0,"",F2603/E2603)),"")</f>
        <v/>
      </c>
      <c r="H2603" s="309" t="str">
        <f>IF(ISNUMBER(G2603),IF(G2603=0,"",IF(F2603=0,"",E2603/F2603/24)),"")</f>
        <v/>
      </c>
      <c r="I2603" s="310" t="str">
        <f>IF(ISBLANK($J$3008),"",IF(ISBLANK($L$3008),"",IF(Jun!$E43&gt;=$J$3008,IF(Jun!$E43&lt;=$L$3008,COUNTIF(Jun!L43:L43,"&gt;=0"),""),"")))</f>
        <v/>
      </c>
      <c r="J2603" s="300"/>
      <c r="K2603" s="300"/>
      <c r="L2603" s="300"/>
      <c r="M2603" s="302"/>
    </row>
    <row r="2604" spans="1:13" ht="9.9499999999999993" hidden="1" customHeight="1" x14ac:dyDescent="0.2">
      <c r="A2604" s="301"/>
      <c r="B2604" s="300"/>
      <c r="C2604" s="305" t="str">
        <f>IF(ISBLANK($J$3008),"",IF(ISBLANK($L$3008),"",IF(Jun!$E44&gt;=$J$3008,IF(Jun!$E44&lt;=$L$3008,IF(ISBLANK(Jun!G44),"",Jun!G44),""),"")))</f>
        <v/>
      </c>
      <c r="D2604" s="305"/>
      <c r="E2604" s="305" t="str">
        <f>IF(ISBLANK($J$3008),"",IF(ISBLANK($L$3008),"",IF(Jun!$E44&gt;=$J$3008,IF(Jun!$E44&lt;=$L$3008,IF(ISBLANK(Jun!R44),"",Jun!R44),""),"")))</f>
        <v/>
      </c>
      <c r="F2604" s="307" t="str">
        <f>IF(ISBLANK($J$3008),"",IF(ISBLANK($L$3008),"",IF(Jun!$E44&gt;=$J$3008,IF(Jun!$E44&lt;=$L$3008,IF(ISBLANK(Jun!S44),"",Jun!S44),""),"")))</f>
        <v/>
      </c>
      <c r="G2604" s="308" t="str">
        <f t="shared" ref="G2604:G2633" si="166">IF(ISNUMBER(F2604),IF(F2604=0,"",IF(E2604=0,"",F2604/E2604)),"")</f>
        <v/>
      </c>
      <c r="H2604" s="309" t="str">
        <f t="shared" ref="H2604:H2633" si="167">IF(ISNUMBER(G2604),IF(G2604=0,"",IF(F2604=0,"",E2604/F2604/24)),"")</f>
        <v/>
      </c>
      <c r="I2604" s="310" t="str">
        <f>IF(ISBLANK($J$3008),"",IF(ISBLANK($L$3008),"",IF(Jun!$E44&gt;=$J$3008,IF(Jun!$E44&lt;=$L$3008,COUNTIF(Jun!L44:L44,"&gt;=0"),""),"")))</f>
        <v/>
      </c>
      <c r="J2604" s="300"/>
      <c r="K2604" s="300"/>
      <c r="L2604" s="300"/>
      <c r="M2604" s="302"/>
    </row>
    <row r="2605" spans="1:13" ht="9.9499999999999993" hidden="1" customHeight="1" x14ac:dyDescent="0.2">
      <c r="A2605" s="301"/>
      <c r="B2605" s="300"/>
      <c r="C2605" s="305" t="str">
        <f>IF(ISBLANK($J$3008),"",IF(ISBLANK($L$3008),"",IF(Jun!$E45&gt;=$J$3008,IF(Jun!$E45&lt;=$L$3008,IF(ISBLANK(Jun!G45),"",Jun!G45),""),"")))</f>
        <v/>
      </c>
      <c r="D2605" s="305"/>
      <c r="E2605" s="305" t="str">
        <f>IF(ISBLANK($J$3008),"",IF(ISBLANK($L$3008),"",IF(Jun!$E45&gt;=$J$3008,IF(Jun!$E45&lt;=$L$3008,IF(ISBLANK(Jun!R45),"",Jun!R45),""),"")))</f>
        <v/>
      </c>
      <c r="F2605" s="307" t="str">
        <f>IF(ISBLANK($J$3008),"",IF(ISBLANK($L$3008),"",IF(Jun!$E45&gt;=$J$3008,IF(Jun!$E45&lt;=$L$3008,IF(ISBLANK(Jun!S45),"",Jun!S45),""),"")))</f>
        <v/>
      </c>
      <c r="G2605" s="308" t="str">
        <f t="shared" si="166"/>
        <v/>
      </c>
      <c r="H2605" s="309" t="str">
        <f t="shared" si="167"/>
        <v/>
      </c>
      <c r="I2605" s="310" t="str">
        <f>IF(ISBLANK($J$3008),"",IF(ISBLANK($L$3008),"",IF(Jun!$E45&gt;=$J$3008,IF(Jun!$E45&lt;=$L$3008,COUNTIF(Jun!L45:L45,"&gt;=0"),""),"")))</f>
        <v/>
      </c>
      <c r="J2605" s="300"/>
      <c r="K2605" s="300"/>
      <c r="L2605" s="300"/>
      <c r="M2605" s="302"/>
    </row>
    <row r="2606" spans="1:13" ht="9.9499999999999993" hidden="1" customHeight="1" x14ac:dyDescent="0.2">
      <c r="A2606" s="301"/>
      <c r="B2606" s="300"/>
      <c r="C2606" s="305" t="str">
        <f>IF(ISBLANK($J$3008),"",IF(ISBLANK($L$3008),"",IF(Jun!$E46&gt;=$J$3008,IF(Jun!$E46&lt;=$L$3008,IF(ISBLANK(Jun!G46),"",Jun!G46),""),"")))</f>
        <v/>
      </c>
      <c r="D2606" s="305"/>
      <c r="E2606" s="305" t="str">
        <f>IF(ISBLANK($J$3008),"",IF(ISBLANK($L$3008),"",IF(Jun!$E46&gt;=$J$3008,IF(Jun!$E46&lt;=$L$3008,IF(ISBLANK(Jun!R46),"",Jun!R46),""),"")))</f>
        <v/>
      </c>
      <c r="F2606" s="307" t="str">
        <f>IF(ISBLANK($J$3008),"",IF(ISBLANK($L$3008),"",IF(Jun!$E46&gt;=$J$3008,IF(Jun!$E46&lt;=$L$3008,IF(ISBLANK(Jun!S46),"",Jun!S46),""),"")))</f>
        <v/>
      </c>
      <c r="G2606" s="308" t="str">
        <f t="shared" si="166"/>
        <v/>
      </c>
      <c r="H2606" s="309" t="str">
        <f t="shared" si="167"/>
        <v/>
      </c>
      <c r="I2606" s="310" t="str">
        <f>IF(ISBLANK($J$3008),"",IF(ISBLANK($L$3008),"",IF(Jun!$E46&gt;=$J$3008,IF(Jun!$E46&lt;=$L$3008,COUNTIF(Jun!L46:L46,"&gt;=0"),""),"")))</f>
        <v/>
      </c>
      <c r="J2606" s="300"/>
      <c r="K2606" s="300"/>
      <c r="L2606" s="300"/>
      <c r="M2606" s="302"/>
    </row>
    <row r="2607" spans="1:13" ht="9.9499999999999993" hidden="1" customHeight="1" x14ac:dyDescent="0.2">
      <c r="A2607" s="301"/>
      <c r="B2607" s="300"/>
      <c r="C2607" s="305" t="str">
        <f>IF(ISBLANK($J$3008),"",IF(ISBLANK($L$3008),"",IF(Jun!$E47&gt;=$J$3008,IF(Jun!$E47&lt;=$L$3008,IF(ISBLANK(Jun!G47),"",Jun!G47),""),"")))</f>
        <v/>
      </c>
      <c r="D2607" s="305"/>
      <c r="E2607" s="305" t="str">
        <f>IF(ISBLANK($J$3008),"",IF(ISBLANK($L$3008),"",IF(Jun!$E47&gt;=$J$3008,IF(Jun!$E47&lt;=$L$3008,IF(ISBLANK(Jun!R47),"",Jun!R47),""),"")))</f>
        <v/>
      </c>
      <c r="F2607" s="307" t="str">
        <f>IF(ISBLANK($J$3008),"",IF(ISBLANK($L$3008),"",IF(Jun!$E47&gt;=$J$3008,IF(Jun!$E47&lt;=$L$3008,IF(ISBLANK(Jun!S47),"",Jun!S47),""),"")))</f>
        <v/>
      </c>
      <c r="G2607" s="308" t="str">
        <f t="shared" si="166"/>
        <v/>
      </c>
      <c r="H2607" s="309" t="str">
        <f t="shared" si="167"/>
        <v/>
      </c>
      <c r="I2607" s="310" t="str">
        <f>IF(ISBLANK($J$3008),"",IF(ISBLANK($L$3008),"",IF(Jun!$E47&gt;=$J$3008,IF(Jun!$E47&lt;=$L$3008,COUNTIF(Jun!L47:L47,"&gt;=0"),""),"")))</f>
        <v/>
      </c>
      <c r="J2607" s="300"/>
      <c r="K2607" s="300"/>
      <c r="L2607" s="300"/>
      <c r="M2607" s="302"/>
    </row>
    <row r="2608" spans="1:13" ht="9.9499999999999993" hidden="1" customHeight="1" x14ac:dyDescent="0.2">
      <c r="A2608" s="301"/>
      <c r="B2608" s="300"/>
      <c r="C2608" s="305" t="str">
        <f>IF(ISBLANK($J$3008),"",IF(ISBLANK($L$3008),"",IF(Jun!$E48&gt;=$J$3008,IF(Jun!$E48&lt;=$L$3008,IF(ISBLANK(Jun!G48),"",Jun!G48),""),"")))</f>
        <v/>
      </c>
      <c r="D2608" s="305"/>
      <c r="E2608" s="305" t="str">
        <f>IF(ISBLANK($J$3008),"",IF(ISBLANK($L$3008),"",IF(Jun!$E48&gt;=$J$3008,IF(Jun!$E48&lt;=$L$3008,IF(ISBLANK(Jun!R48),"",Jun!R48),""),"")))</f>
        <v/>
      </c>
      <c r="F2608" s="307" t="str">
        <f>IF(ISBLANK($J$3008),"",IF(ISBLANK($L$3008),"",IF(Jun!$E48&gt;=$J$3008,IF(Jun!$E48&lt;=$L$3008,IF(ISBLANK(Jun!S48),"",Jun!S48),""),"")))</f>
        <v/>
      </c>
      <c r="G2608" s="308" t="str">
        <f t="shared" si="166"/>
        <v/>
      </c>
      <c r="H2608" s="309" t="str">
        <f t="shared" si="167"/>
        <v/>
      </c>
      <c r="I2608" s="310" t="str">
        <f>IF(ISBLANK($J$3008),"",IF(ISBLANK($L$3008),"",IF(Jun!$E48&gt;=$J$3008,IF(Jun!$E48&lt;=$L$3008,COUNTIF(Jun!L48:L48,"&gt;=0"),""),"")))</f>
        <v/>
      </c>
      <c r="J2608" s="300"/>
      <c r="K2608" s="300"/>
      <c r="L2608" s="300"/>
      <c r="M2608" s="302"/>
    </row>
    <row r="2609" spans="1:13" ht="9.9499999999999993" hidden="1" customHeight="1" x14ac:dyDescent="0.2">
      <c r="A2609" s="301"/>
      <c r="B2609" s="300"/>
      <c r="C2609" s="305" t="str">
        <f>IF(ISBLANK($J$3008),"",IF(ISBLANK($L$3008),"",IF(Jun!$E49&gt;=$J$3008,IF(Jun!$E49&lt;=$L$3008,IF(ISBLANK(Jun!G49),"",Jun!G49),""),"")))</f>
        <v/>
      </c>
      <c r="D2609" s="305"/>
      <c r="E2609" s="305" t="str">
        <f>IF(ISBLANK($J$3008),"",IF(ISBLANK($L$3008),"",IF(Jun!$E49&gt;=$J$3008,IF(Jun!$E49&lt;=$L$3008,IF(ISBLANK(Jun!R49),"",Jun!R49),""),"")))</f>
        <v/>
      </c>
      <c r="F2609" s="307" t="str">
        <f>IF(ISBLANK($J$3008),"",IF(ISBLANK($L$3008),"",IF(Jun!$E49&gt;=$J$3008,IF(Jun!$E49&lt;=$L$3008,IF(ISBLANK(Jun!S49),"",Jun!S49),""),"")))</f>
        <v/>
      </c>
      <c r="G2609" s="308" t="str">
        <f t="shared" si="166"/>
        <v/>
      </c>
      <c r="H2609" s="309" t="str">
        <f t="shared" si="167"/>
        <v/>
      </c>
      <c r="I2609" s="310" t="str">
        <f>IF(ISBLANK($J$3008),"",IF(ISBLANK($L$3008),"",IF(Jun!$E49&gt;=$J$3008,IF(Jun!$E49&lt;=$L$3008,COUNTIF(Jun!L49:L49,"&gt;=0"),""),"")))</f>
        <v/>
      </c>
      <c r="J2609" s="300"/>
      <c r="K2609" s="300"/>
      <c r="L2609" s="300"/>
      <c r="M2609" s="302"/>
    </row>
    <row r="2610" spans="1:13" ht="9.9499999999999993" hidden="1" customHeight="1" x14ac:dyDescent="0.2">
      <c r="A2610" s="301"/>
      <c r="B2610" s="300"/>
      <c r="C2610" s="305" t="str">
        <f>IF(ISBLANK($J$3008),"",IF(ISBLANK($L$3008),"",IF(Jun!$E50&gt;=$J$3008,IF(Jun!$E50&lt;=$L$3008,IF(ISBLANK(Jun!G50),"",Jun!G50),""),"")))</f>
        <v/>
      </c>
      <c r="D2610" s="305"/>
      <c r="E2610" s="305" t="str">
        <f>IF(ISBLANK($J$3008),"",IF(ISBLANK($L$3008),"",IF(Jun!$E50&gt;=$J$3008,IF(Jun!$E50&lt;=$L$3008,IF(ISBLANK(Jun!R50),"",Jun!R50),""),"")))</f>
        <v/>
      </c>
      <c r="F2610" s="307" t="str">
        <f>IF(ISBLANK($J$3008),"",IF(ISBLANK($L$3008),"",IF(Jun!$E50&gt;=$J$3008,IF(Jun!$E50&lt;=$L$3008,IF(ISBLANK(Jun!S50),"",Jun!S50),""),"")))</f>
        <v/>
      </c>
      <c r="G2610" s="308" t="str">
        <f t="shared" si="166"/>
        <v/>
      </c>
      <c r="H2610" s="309" t="str">
        <f t="shared" si="167"/>
        <v/>
      </c>
      <c r="I2610" s="310" t="str">
        <f>IF(ISBLANK($J$3008),"",IF(ISBLANK($L$3008),"",IF(Jun!$E50&gt;=$J$3008,IF(Jun!$E50&lt;=$L$3008,COUNTIF(Jun!L50:L50,"&gt;=0"),""),"")))</f>
        <v/>
      </c>
      <c r="J2610" s="300"/>
      <c r="K2610" s="300"/>
      <c r="L2610" s="300"/>
      <c r="M2610" s="302"/>
    </row>
    <row r="2611" spans="1:13" ht="9.9499999999999993" hidden="1" customHeight="1" x14ac:dyDescent="0.2">
      <c r="A2611" s="301"/>
      <c r="B2611" s="300"/>
      <c r="C2611" s="305" t="str">
        <f>IF(ISBLANK($J$3008),"",IF(ISBLANK($L$3008),"",IF(Jun!$E51&gt;=$J$3008,IF(Jun!$E51&lt;=$L$3008,IF(ISBLANK(Jun!G51),"",Jun!G51),""),"")))</f>
        <v/>
      </c>
      <c r="D2611" s="305"/>
      <c r="E2611" s="305" t="str">
        <f>IF(ISBLANK($J$3008),"",IF(ISBLANK($L$3008),"",IF(Jun!$E51&gt;=$J$3008,IF(Jun!$E51&lt;=$L$3008,IF(ISBLANK(Jun!R51),"",Jun!R51),""),"")))</f>
        <v/>
      </c>
      <c r="F2611" s="307" t="str">
        <f>IF(ISBLANK($J$3008),"",IF(ISBLANK($L$3008),"",IF(Jun!$E51&gt;=$J$3008,IF(Jun!$E51&lt;=$L$3008,IF(ISBLANK(Jun!S51),"",Jun!S51),""),"")))</f>
        <v/>
      </c>
      <c r="G2611" s="308" t="str">
        <f t="shared" si="166"/>
        <v/>
      </c>
      <c r="H2611" s="309" t="str">
        <f t="shared" si="167"/>
        <v/>
      </c>
      <c r="I2611" s="310" t="str">
        <f>IF(ISBLANK($J$3008),"",IF(ISBLANK($L$3008),"",IF(Jun!$E51&gt;=$J$3008,IF(Jun!$E51&lt;=$L$3008,COUNTIF(Jun!L51:L51,"&gt;=0"),""),"")))</f>
        <v/>
      </c>
      <c r="J2611" s="300"/>
      <c r="K2611" s="300"/>
      <c r="L2611" s="300"/>
      <c r="M2611" s="302"/>
    </row>
    <row r="2612" spans="1:13" ht="9.9499999999999993" hidden="1" customHeight="1" x14ac:dyDescent="0.2">
      <c r="A2612" s="301"/>
      <c r="B2612" s="300"/>
      <c r="C2612" s="305" t="str">
        <f>IF(ISBLANK($J$3008),"",IF(ISBLANK($L$3008),"",IF(Jun!$E52&gt;=$J$3008,IF(Jun!$E52&lt;=$L$3008,IF(ISBLANK(Jun!G52),"",Jun!G52),""),"")))</f>
        <v/>
      </c>
      <c r="D2612" s="305"/>
      <c r="E2612" s="305" t="str">
        <f>IF(ISBLANK($J$3008),"",IF(ISBLANK($L$3008),"",IF(Jun!$E52&gt;=$J$3008,IF(Jun!$E52&lt;=$L$3008,IF(ISBLANK(Jun!R52),"",Jun!R52),""),"")))</f>
        <v/>
      </c>
      <c r="F2612" s="307" t="str">
        <f>IF(ISBLANK($J$3008),"",IF(ISBLANK($L$3008),"",IF(Jun!$E52&gt;=$J$3008,IF(Jun!$E52&lt;=$L$3008,IF(ISBLANK(Jun!S52),"",Jun!S52),""),"")))</f>
        <v/>
      </c>
      <c r="G2612" s="308" t="str">
        <f t="shared" si="166"/>
        <v/>
      </c>
      <c r="H2612" s="309" t="str">
        <f t="shared" si="167"/>
        <v/>
      </c>
      <c r="I2612" s="310" t="str">
        <f>IF(ISBLANK($J$3008),"",IF(ISBLANK($L$3008),"",IF(Jun!$E52&gt;=$J$3008,IF(Jun!$E52&lt;=$L$3008,COUNTIF(Jun!L52:L52,"&gt;=0"),""),"")))</f>
        <v/>
      </c>
      <c r="J2612" s="300"/>
      <c r="K2612" s="300"/>
      <c r="L2612" s="300"/>
      <c r="M2612" s="302"/>
    </row>
    <row r="2613" spans="1:13" ht="9.9499999999999993" hidden="1" customHeight="1" x14ac:dyDescent="0.2">
      <c r="A2613" s="301"/>
      <c r="B2613" s="300"/>
      <c r="C2613" s="305" t="str">
        <f>IF(ISBLANK($J$3008),"",IF(ISBLANK($L$3008),"",IF(Jun!$E53&gt;=$J$3008,IF(Jun!$E53&lt;=$L$3008,IF(ISBLANK(Jun!G53),"",Jun!G53),""),"")))</f>
        <v/>
      </c>
      <c r="D2613" s="305"/>
      <c r="E2613" s="305" t="str">
        <f>IF(ISBLANK($J$3008),"",IF(ISBLANK($L$3008),"",IF(Jun!$E53&gt;=$J$3008,IF(Jun!$E53&lt;=$L$3008,IF(ISBLANK(Jun!R53),"",Jun!R53),""),"")))</f>
        <v/>
      </c>
      <c r="F2613" s="307" t="str">
        <f>IF(ISBLANK($J$3008),"",IF(ISBLANK($L$3008),"",IF(Jun!$E53&gt;=$J$3008,IF(Jun!$E53&lt;=$L$3008,IF(ISBLANK(Jun!S53),"",Jun!S53),""),"")))</f>
        <v/>
      </c>
      <c r="G2613" s="308" t="str">
        <f t="shared" si="166"/>
        <v/>
      </c>
      <c r="H2613" s="309" t="str">
        <f t="shared" si="167"/>
        <v/>
      </c>
      <c r="I2613" s="310" t="str">
        <f>IF(ISBLANK($J$3008),"",IF(ISBLANK($L$3008),"",IF(Jun!$E53&gt;=$J$3008,IF(Jun!$E53&lt;=$L$3008,COUNTIF(Jun!L53:L53,"&gt;=0"),""),"")))</f>
        <v/>
      </c>
      <c r="J2613" s="300"/>
      <c r="K2613" s="300"/>
      <c r="L2613" s="300"/>
      <c r="M2613" s="302"/>
    </row>
    <row r="2614" spans="1:13" ht="9.9499999999999993" hidden="1" customHeight="1" x14ac:dyDescent="0.2">
      <c r="A2614" s="301"/>
      <c r="B2614" s="300"/>
      <c r="C2614" s="305" t="str">
        <f>IF(ISBLANK($J$3008),"",IF(ISBLANK($L$3008),"",IF(Jun!$E54&gt;=$J$3008,IF(Jun!$E54&lt;=$L$3008,IF(ISBLANK(Jun!G54),"",Jun!G54),""),"")))</f>
        <v/>
      </c>
      <c r="D2614" s="305"/>
      <c r="E2614" s="305" t="str">
        <f>IF(ISBLANK($J$3008),"",IF(ISBLANK($L$3008),"",IF(Jun!$E54&gt;=$J$3008,IF(Jun!$E54&lt;=$L$3008,IF(ISBLANK(Jun!R54),"",Jun!R54),""),"")))</f>
        <v/>
      </c>
      <c r="F2614" s="307" t="str">
        <f>IF(ISBLANK($J$3008),"",IF(ISBLANK($L$3008),"",IF(Jun!$E54&gt;=$J$3008,IF(Jun!$E54&lt;=$L$3008,IF(ISBLANK(Jun!S54),"",Jun!S54),""),"")))</f>
        <v/>
      </c>
      <c r="G2614" s="308" t="str">
        <f t="shared" si="166"/>
        <v/>
      </c>
      <c r="H2614" s="309" t="str">
        <f t="shared" si="167"/>
        <v/>
      </c>
      <c r="I2614" s="310" t="str">
        <f>IF(ISBLANK($J$3008),"",IF(ISBLANK($L$3008),"",IF(Jun!$E54&gt;=$J$3008,IF(Jun!$E54&lt;=$L$3008,COUNTIF(Jun!L54:L54,"&gt;=0"),""),"")))</f>
        <v/>
      </c>
      <c r="J2614" s="300"/>
      <c r="K2614" s="300"/>
      <c r="L2614" s="300"/>
      <c r="M2614" s="302"/>
    </row>
    <row r="2615" spans="1:13" ht="9.9499999999999993" hidden="1" customHeight="1" x14ac:dyDescent="0.2">
      <c r="A2615" s="301"/>
      <c r="B2615" s="300"/>
      <c r="C2615" s="305" t="str">
        <f>IF(ISBLANK($J$3008),"",IF(ISBLANK($L$3008),"",IF(Jun!$E55&gt;=$J$3008,IF(Jun!$E55&lt;=$L$3008,IF(ISBLANK(Jun!G55),"",Jun!G55),""),"")))</f>
        <v/>
      </c>
      <c r="D2615" s="305"/>
      <c r="E2615" s="305" t="str">
        <f>IF(ISBLANK($J$3008),"",IF(ISBLANK($L$3008),"",IF(Jun!$E55&gt;=$J$3008,IF(Jun!$E55&lt;=$L$3008,IF(ISBLANK(Jun!R55),"",Jun!R55),""),"")))</f>
        <v/>
      </c>
      <c r="F2615" s="307" t="str">
        <f>IF(ISBLANK($J$3008),"",IF(ISBLANK($L$3008),"",IF(Jun!$E55&gt;=$J$3008,IF(Jun!$E55&lt;=$L$3008,IF(ISBLANK(Jun!S55),"",Jun!S55),""),"")))</f>
        <v/>
      </c>
      <c r="G2615" s="308" t="str">
        <f t="shared" si="166"/>
        <v/>
      </c>
      <c r="H2615" s="309" t="str">
        <f t="shared" si="167"/>
        <v/>
      </c>
      <c r="I2615" s="310" t="str">
        <f>IF(ISBLANK($J$3008),"",IF(ISBLANK($L$3008),"",IF(Jun!$E55&gt;=$J$3008,IF(Jun!$E55&lt;=$L$3008,COUNTIF(Jun!L55:L55,"&gt;=0"),""),"")))</f>
        <v/>
      </c>
      <c r="J2615" s="300"/>
      <c r="K2615" s="300"/>
      <c r="L2615" s="300"/>
      <c r="M2615" s="302"/>
    </row>
    <row r="2616" spans="1:13" ht="9.9499999999999993" hidden="1" customHeight="1" x14ac:dyDescent="0.2">
      <c r="A2616" s="301"/>
      <c r="B2616" s="300"/>
      <c r="C2616" s="305" t="str">
        <f>IF(ISBLANK($J$3008),"",IF(ISBLANK($L$3008),"",IF(Jun!$E56&gt;=$J$3008,IF(Jun!$E56&lt;=$L$3008,IF(ISBLANK(Jun!G56),"",Jun!G56),""),"")))</f>
        <v/>
      </c>
      <c r="D2616" s="305"/>
      <c r="E2616" s="305" t="str">
        <f>IF(ISBLANK($J$3008),"",IF(ISBLANK($L$3008),"",IF(Jun!$E56&gt;=$J$3008,IF(Jun!$E56&lt;=$L$3008,IF(ISBLANK(Jun!R56),"",Jun!R56),""),"")))</f>
        <v/>
      </c>
      <c r="F2616" s="307" t="str">
        <f>IF(ISBLANK($J$3008),"",IF(ISBLANK($L$3008),"",IF(Jun!$E56&gt;=$J$3008,IF(Jun!$E56&lt;=$L$3008,IF(ISBLANK(Jun!S56),"",Jun!S56),""),"")))</f>
        <v/>
      </c>
      <c r="G2616" s="308" t="str">
        <f t="shared" si="166"/>
        <v/>
      </c>
      <c r="H2616" s="309" t="str">
        <f t="shared" si="167"/>
        <v/>
      </c>
      <c r="I2616" s="310" t="str">
        <f>IF(ISBLANK($J$3008),"",IF(ISBLANK($L$3008),"",IF(Jun!$E56&gt;=$J$3008,IF(Jun!$E56&lt;=$L$3008,COUNTIF(Jun!L56:L56,"&gt;=0"),""),"")))</f>
        <v/>
      </c>
      <c r="J2616" s="300"/>
      <c r="K2616" s="300"/>
      <c r="L2616" s="300"/>
      <c r="M2616" s="302"/>
    </row>
    <row r="2617" spans="1:13" ht="9.9499999999999993" hidden="1" customHeight="1" x14ac:dyDescent="0.2">
      <c r="A2617" s="301"/>
      <c r="B2617" s="300"/>
      <c r="C2617" s="305" t="str">
        <f>IF(ISBLANK($J$3008),"",IF(ISBLANK($L$3008),"",IF(Jun!$E57&gt;=$J$3008,IF(Jun!$E57&lt;=$L$3008,IF(ISBLANK(Jun!G57),"",Jun!G57),""),"")))</f>
        <v/>
      </c>
      <c r="D2617" s="305"/>
      <c r="E2617" s="305" t="str">
        <f>IF(ISBLANK($J$3008),"",IF(ISBLANK($L$3008),"",IF(Jun!$E57&gt;=$J$3008,IF(Jun!$E57&lt;=$L$3008,IF(ISBLANK(Jun!R57),"",Jun!R57),""),"")))</f>
        <v/>
      </c>
      <c r="F2617" s="307" t="str">
        <f>IF(ISBLANK($J$3008),"",IF(ISBLANK($L$3008),"",IF(Jun!$E57&gt;=$J$3008,IF(Jun!$E57&lt;=$L$3008,IF(ISBLANK(Jun!S57),"",Jun!S57),""),"")))</f>
        <v/>
      </c>
      <c r="G2617" s="308" t="str">
        <f t="shared" si="166"/>
        <v/>
      </c>
      <c r="H2617" s="309" t="str">
        <f t="shared" si="167"/>
        <v/>
      </c>
      <c r="I2617" s="310" t="str">
        <f>IF(ISBLANK($J$3008),"",IF(ISBLANK($L$3008),"",IF(Jun!$E57&gt;=$J$3008,IF(Jun!$E57&lt;=$L$3008,COUNTIF(Jun!L57:L57,"&gt;=0"),""),"")))</f>
        <v/>
      </c>
      <c r="J2617" s="300"/>
      <c r="K2617" s="300"/>
      <c r="L2617" s="300"/>
      <c r="M2617" s="302"/>
    </row>
    <row r="2618" spans="1:13" ht="9.9499999999999993" hidden="1" customHeight="1" x14ac:dyDescent="0.2">
      <c r="A2618" s="301"/>
      <c r="B2618" s="300"/>
      <c r="C2618" s="305" t="str">
        <f>IF(ISBLANK($J$3008),"",IF(ISBLANK($L$3008),"",IF(Jun!$E58&gt;=$J$3008,IF(Jun!$E58&lt;=$L$3008,IF(ISBLANK(Jun!G58),"",Jun!G58),""),"")))</f>
        <v/>
      </c>
      <c r="D2618" s="305"/>
      <c r="E2618" s="305" t="str">
        <f>IF(ISBLANK($J$3008),"",IF(ISBLANK($L$3008),"",IF(Jun!$E58&gt;=$J$3008,IF(Jun!$E58&lt;=$L$3008,IF(ISBLANK(Jun!R58),"",Jun!R58),""),"")))</f>
        <v/>
      </c>
      <c r="F2618" s="307" t="str">
        <f>IF(ISBLANK($J$3008),"",IF(ISBLANK($L$3008),"",IF(Jun!$E58&gt;=$J$3008,IF(Jun!$E58&lt;=$L$3008,IF(ISBLANK(Jun!S58),"",Jun!S58),""),"")))</f>
        <v/>
      </c>
      <c r="G2618" s="308" t="str">
        <f t="shared" si="166"/>
        <v/>
      </c>
      <c r="H2618" s="309" t="str">
        <f t="shared" si="167"/>
        <v/>
      </c>
      <c r="I2618" s="310" t="str">
        <f>IF(ISBLANK($J$3008),"",IF(ISBLANK($L$3008),"",IF(Jun!$E58&gt;=$J$3008,IF(Jun!$E58&lt;=$L$3008,COUNTIF(Jun!L58:L58,"&gt;=0"),""),"")))</f>
        <v/>
      </c>
      <c r="J2618" s="300"/>
      <c r="K2618" s="300"/>
      <c r="L2618" s="300"/>
      <c r="M2618" s="302"/>
    </row>
    <row r="2619" spans="1:13" ht="9.9499999999999993" hidden="1" customHeight="1" x14ac:dyDescent="0.2">
      <c r="A2619" s="301"/>
      <c r="B2619" s="300"/>
      <c r="C2619" s="305" t="str">
        <f>IF(ISBLANK($J$3008),"",IF(ISBLANK($L$3008),"",IF(Jun!$E59&gt;=$J$3008,IF(Jun!$E59&lt;=$L$3008,IF(ISBLANK(Jun!G59),"",Jun!G59),""),"")))</f>
        <v/>
      </c>
      <c r="D2619" s="305"/>
      <c r="E2619" s="305" t="str">
        <f>IF(ISBLANK($J$3008),"",IF(ISBLANK($L$3008),"",IF(Jun!$E59&gt;=$J$3008,IF(Jun!$E59&lt;=$L$3008,IF(ISBLANK(Jun!R59),"",Jun!R59),""),"")))</f>
        <v/>
      </c>
      <c r="F2619" s="307" t="str">
        <f>IF(ISBLANK($J$3008),"",IF(ISBLANK($L$3008),"",IF(Jun!$E59&gt;=$J$3008,IF(Jun!$E59&lt;=$L$3008,IF(ISBLANK(Jun!S59),"",Jun!S59),""),"")))</f>
        <v/>
      </c>
      <c r="G2619" s="308" t="str">
        <f t="shared" si="166"/>
        <v/>
      </c>
      <c r="H2619" s="309" t="str">
        <f t="shared" si="167"/>
        <v/>
      </c>
      <c r="I2619" s="310" t="str">
        <f>IF(ISBLANK($J$3008),"",IF(ISBLANK($L$3008),"",IF(Jun!$E59&gt;=$J$3008,IF(Jun!$E59&lt;=$L$3008,COUNTIF(Jun!L59:L59,"&gt;=0"),""),"")))</f>
        <v/>
      </c>
      <c r="J2619" s="300"/>
      <c r="K2619" s="300"/>
      <c r="L2619" s="300"/>
      <c r="M2619" s="302"/>
    </row>
    <row r="2620" spans="1:13" ht="9.9499999999999993" hidden="1" customHeight="1" x14ac:dyDescent="0.2">
      <c r="A2620" s="301"/>
      <c r="B2620" s="300"/>
      <c r="C2620" s="305" t="str">
        <f>IF(ISBLANK($J$3008),"",IF(ISBLANK($L$3008),"",IF(Jun!$E60&gt;=$J$3008,IF(Jun!$E60&lt;=$L$3008,IF(ISBLANK(Jun!G60),"",Jun!G60),""),"")))</f>
        <v/>
      </c>
      <c r="D2620" s="305"/>
      <c r="E2620" s="305" t="str">
        <f>IF(ISBLANK($J$3008),"",IF(ISBLANK($L$3008),"",IF(Jun!$E60&gt;=$J$3008,IF(Jun!$E60&lt;=$L$3008,IF(ISBLANK(Jun!R60),"",Jun!R60),""),"")))</f>
        <v/>
      </c>
      <c r="F2620" s="307" t="str">
        <f>IF(ISBLANK($J$3008),"",IF(ISBLANK($L$3008),"",IF(Jun!$E60&gt;=$J$3008,IF(Jun!$E60&lt;=$L$3008,IF(ISBLANK(Jun!S60),"",Jun!S60),""),"")))</f>
        <v/>
      </c>
      <c r="G2620" s="308" t="str">
        <f t="shared" si="166"/>
        <v/>
      </c>
      <c r="H2620" s="309" t="str">
        <f t="shared" si="167"/>
        <v/>
      </c>
      <c r="I2620" s="310" t="str">
        <f>IF(ISBLANK($J$3008),"",IF(ISBLANK($L$3008),"",IF(Jun!$E60&gt;=$J$3008,IF(Jun!$E60&lt;=$L$3008,COUNTIF(Jun!L60:L60,"&gt;=0"),""),"")))</f>
        <v/>
      </c>
      <c r="J2620" s="300"/>
      <c r="K2620" s="300"/>
      <c r="L2620" s="300"/>
      <c r="M2620" s="302"/>
    </row>
    <row r="2621" spans="1:13" ht="9.9499999999999993" hidden="1" customHeight="1" x14ac:dyDescent="0.2">
      <c r="A2621" s="301"/>
      <c r="B2621" s="300"/>
      <c r="C2621" s="305" t="str">
        <f>IF(ISBLANK($J$3008),"",IF(ISBLANK($L$3008),"",IF(Jun!$E61&gt;=$J$3008,IF(Jun!$E61&lt;=$L$3008,IF(ISBLANK(Jun!G61),"",Jun!G61),""),"")))</f>
        <v/>
      </c>
      <c r="D2621" s="305"/>
      <c r="E2621" s="305" t="str">
        <f>IF(ISBLANK($J$3008),"",IF(ISBLANK($L$3008),"",IF(Jun!$E61&gt;=$J$3008,IF(Jun!$E61&lt;=$L$3008,IF(ISBLANK(Jun!R61),"",Jun!R61),""),"")))</f>
        <v/>
      </c>
      <c r="F2621" s="307" t="str">
        <f>IF(ISBLANK($J$3008),"",IF(ISBLANK($L$3008),"",IF(Jun!$E61&gt;=$J$3008,IF(Jun!$E61&lt;=$L$3008,IF(ISBLANK(Jun!S61),"",Jun!S61),""),"")))</f>
        <v/>
      </c>
      <c r="G2621" s="308" t="str">
        <f t="shared" si="166"/>
        <v/>
      </c>
      <c r="H2621" s="309" t="str">
        <f t="shared" si="167"/>
        <v/>
      </c>
      <c r="I2621" s="310" t="str">
        <f>IF(ISBLANK($J$3008),"",IF(ISBLANK($L$3008),"",IF(Jun!$E61&gt;=$J$3008,IF(Jun!$E61&lt;=$L$3008,COUNTIF(Jun!L61:L61,"&gt;=0"),""),"")))</f>
        <v/>
      </c>
      <c r="J2621" s="300"/>
      <c r="K2621" s="300"/>
      <c r="L2621" s="300"/>
      <c r="M2621" s="302"/>
    </row>
    <row r="2622" spans="1:13" ht="9.9499999999999993" hidden="1" customHeight="1" x14ac:dyDescent="0.2">
      <c r="A2622" s="301"/>
      <c r="B2622" s="300"/>
      <c r="C2622" s="305" t="str">
        <f>IF(ISBLANK($J$3008),"",IF(ISBLANK($L$3008),"",IF(Jun!$E62&gt;=$J$3008,IF(Jun!$E62&lt;=$L$3008,IF(ISBLANK(Jun!G62),"",Jun!G62),""),"")))</f>
        <v/>
      </c>
      <c r="D2622" s="305"/>
      <c r="E2622" s="305" t="str">
        <f>IF(ISBLANK($J$3008),"",IF(ISBLANK($L$3008),"",IF(Jun!$E62&gt;=$J$3008,IF(Jun!$E62&lt;=$L$3008,IF(ISBLANK(Jun!R62),"",Jun!R62),""),"")))</f>
        <v/>
      </c>
      <c r="F2622" s="307" t="str">
        <f>IF(ISBLANK($J$3008),"",IF(ISBLANK($L$3008),"",IF(Jun!$E62&gt;=$J$3008,IF(Jun!$E62&lt;=$L$3008,IF(ISBLANK(Jun!S62),"",Jun!S62),""),"")))</f>
        <v/>
      </c>
      <c r="G2622" s="308" t="str">
        <f t="shared" si="166"/>
        <v/>
      </c>
      <c r="H2622" s="309" t="str">
        <f t="shared" si="167"/>
        <v/>
      </c>
      <c r="I2622" s="310" t="str">
        <f>IF(ISBLANK($J$3008),"",IF(ISBLANK($L$3008),"",IF(Jun!$E62&gt;=$J$3008,IF(Jun!$E62&lt;=$L$3008,COUNTIF(Jun!L62:L62,"&gt;=0"),""),"")))</f>
        <v/>
      </c>
      <c r="J2622" s="300"/>
      <c r="K2622" s="300"/>
      <c r="L2622" s="300"/>
      <c r="M2622" s="302"/>
    </row>
    <row r="2623" spans="1:13" ht="9.9499999999999993" hidden="1" customHeight="1" x14ac:dyDescent="0.2">
      <c r="A2623" s="301"/>
      <c r="B2623" s="300"/>
      <c r="C2623" s="305" t="str">
        <f>IF(ISBLANK($J$3008),"",IF(ISBLANK($L$3008),"",IF(Jun!$E63&gt;=$J$3008,IF(Jun!$E63&lt;=$L$3008,IF(ISBLANK(Jun!G63),"",Jun!G63),""),"")))</f>
        <v/>
      </c>
      <c r="D2623" s="305"/>
      <c r="E2623" s="305" t="str">
        <f>IF(ISBLANK($J$3008),"",IF(ISBLANK($L$3008),"",IF(Jun!$E63&gt;=$J$3008,IF(Jun!$E63&lt;=$L$3008,IF(ISBLANK(Jun!R63),"",Jun!R63),""),"")))</f>
        <v/>
      </c>
      <c r="F2623" s="307" t="str">
        <f>IF(ISBLANK($J$3008),"",IF(ISBLANK($L$3008),"",IF(Jun!$E63&gt;=$J$3008,IF(Jun!$E63&lt;=$L$3008,IF(ISBLANK(Jun!S63),"",Jun!S63),""),"")))</f>
        <v/>
      </c>
      <c r="G2623" s="308" t="str">
        <f t="shared" si="166"/>
        <v/>
      </c>
      <c r="H2623" s="309" t="str">
        <f t="shared" si="167"/>
        <v/>
      </c>
      <c r="I2623" s="310" t="str">
        <f>IF(ISBLANK($J$3008),"",IF(ISBLANK($L$3008),"",IF(Jun!$E63&gt;=$J$3008,IF(Jun!$E63&lt;=$L$3008,COUNTIF(Jun!L63:L63,"&gt;=0"),""),"")))</f>
        <v/>
      </c>
      <c r="J2623" s="300"/>
      <c r="K2623" s="300"/>
      <c r="L2623" s="300"/>
      <c r="M2623" s="302"/>
    </row>
    <row r="2624" spans="1:13" ht="9.9499999999999993" hidden="1" customHeight="1" x14ac:dyDescent="0.2">
      <c r="A2624" s="301"/>
      <c r="B2624" s="300"/>
      <c r="C2624" s="305" t="str">
        <f>IF(ISBLANK($J$3008),"",IF(ISBLANK($L$3008),"",IF(Jun!$E64&gt;=$J$3008,IF(Jun!$E64&lt;=$L$3008,IF(ISBLANK(Jun!G64),"",Jun!G64),""),"")))</f>
        <v/>
      </c>
      <c r="D2624" s="305"/>
      <c r="E2624" s="305" t="str">
        <f>IF(ISBLANK($J$3008),"",IF(ISBLANK($L$3008),"",IF(Jun!$E64&gt;=$J$3008,IF(Jun!$E64&lt;=$L$3008,IF(ISBLANK(Jun!R64),"",Jun!R64),""),"")))</f>
        <v/>
      </c>
      <c r="F2624" s="307" t="str">
        <f>IF(ISBLANK($J$3008),"",IF(ISBLANK($L$3008),"",IF(Jun!$E64&gt;=$J$3008,IF(Jun!$E64&lt;=$L$3008,IF(ISBLANK(Jun!S64),"",Jun!S64),""),"")))</f>
        <v/>
      </c>
      <c r="G2624" s="308" t="str">
        <f t="shared" si="166"/>
        <v/>
      </c>
      <c r="H2624" s="309" t="str">
        <f t="shared" si="167"/>
        <v/>
      </c>
      <c r="I2624" s="310" t="str">
        <f>IF(ISBLANK($J$3008),"",IF(ISBLANK($L$3008),"",IF(Jun!$E64&gt;=$J$3008,IF(Jun!$E64&lt;=$L$3008,COUNTIF(Jun!L64:L64,"&gt;=0"),""),"")))</f>
        <v/>
      </c>
      <c r="J2624" s="300"/>
      <c r="K2624" s="300"/>
      <c r="L2624" s="300"/>
      <c r="M2624" s="302"/>
    </row>
    <row r="2625" spans="1:13" ht="9.9499999999999993" hidden="1" customHeight="1" x14ac:dyDescent="0.2">
      <c r="A2625" s="301"/>
      <c r="B2625" s="300"/>
      <c r="C2625" s="305" t="str">
        <f>IF(ISBLANK($J$3008),"",IF(ISBLANK($L$3008),"",IF(Jun!$E65&gt;=$J$3008,IF(Jun!$E65&lt;=$L$3008,IF(ISBLANK(Jun!G65),"",Jun!G65),""),"")))</f>
        <v/>
      </c>
      <c r="D2625" s="305"/>
      <c r="E2625" s="305" t="str">
        <f>IF(ISBLANK($J$3008),"",IF(ISBLANK($L$3008),"",IF(Jun!$E65&gt;=$J$3008,IF(Jun!$E65&lt;=$L$3008,IF(ISBLANK(Jun!R65),"",Jun!R65),""),"")))</f>
        <v/>
      </c>
      <c r="F2625" s="307" t="str">
        <f>IF(ISBLANK($J$3008),"",IF(ISBLANK($L$3008),"",IF(Jun!$E65&gt;=$J$3008,IF(Jun!$E65&lt;=$L$3008,IF(ISBLANK(Jun!S65),"",Jun!S65),""),"")))</f>
        <v/>
      </c>
      <c r="G2625" s="308" t="str">
        <f t="shared" si="166"/>
        <v/>
      </c>
      <c r="H2625" s="309" t="str">
        <f t="shared" si="167"/>
        <v/>
      </c>
      <c r="I2625" s="310" t="str">
        <f>IF(ISBLANK($J$3008),"",IF(ISBLANK($L$3008),"",IF(Jun!$E65&gt;=$J$3008,IF(Jun!$E65&lt;=$L$3008,COUNTIF(Jun!L65:L65,"&gt;=0"),""),"")))</f>
        <v/>
      </c>
      <c r="J2625" s="300"/>
      <c r="K2625" s="300"/>
      <c r="L2625" s="300"/>
      <c r="M2625" s="302"/>
    </row>
    <row r="2626" spans="1:13" ht="9.9499999999999993" hidden="1" customHeight="1" x14ac:dyDescent="0.2">
      <c r="A2626" s="301"/>
      <c r="B2626" s="300"/>
      <c r="C2626" s="305" t="str">
        <f>IF(ISBLANK($J$3008),"",IF(ISBLANK($L$3008),"",IF(Jun!$E66&gt;=$J$3008,IF(Jun!$E66&lt;=$L$3008,IF(ISBLANK(Jun!G66),"",Jun!G66),""),"")))</f>
        <v/>
      </c>
      <c r="D2626" s="305"/>
      <c r="E2626" s="305" t="str">
        <f>IF(ISBLANK($J$3008),"",IF(ISBLANK($L$3008),"",IF(Jun!$E66&gt;=$J$3008,IF(Jun!$E66&lt;=$L$3008,IF(ISBLANK(Jun!R66),"",Jun!R66),""),"")))</f>
        <v/>
      </c>
      <c r="F2626" s="307" t="str">
        <f>IF(ISBLANK($J$3008),"",IF(ISBLANK($L$3008),"",IF(Jun!$E66&gt;=$J$3008,IF(Jun!$E66&lt;=$L$3008,IF(ISBLANK(Jun!S66),"",Jun!S66),""),"")))</f>
        <v/>
      </c>
      <c r="G2626" s="308" t="str">
        <f t="shared" si="166"/>
        <v/>
      </c>
      <c r="H2626" s="309" t="str">
        <f t="shared" si="167"/>
        <v/>
      </c>
      <c r="I2626" s="310" t="str">
        <f>IF(ISBLANK($J$3008),"",IF(ISBLANK($L$3008),"",IF(Jun!$E66&gt;=$J$3008,IF(Jun!$E66&lt;=$L$3008,COUNTIF(Jun!L66:L66,"&gt;=0"),""),"")))</f>
        <v/>
      </c>
      <c r="J2626" s="300"/>
      <c r="K2626" s="300"/>
      <c r="L2626" s="300"/>
      <c r="M2626" s="302"/>
    </row>
    <row r="2627" spans="1:13" ht="9.9499999999999993" hidden="1" customHeight="1" x14ac:dyDescent="0.2">
      <c r="A2627" s="301"/>
      <c r="B2627" s="300"/>
      <c r="C2627" s="305" t="str">
        <f>IF(ISBLANK($J$3008),"",IF(ISBLANK($L$3008),"",IF(Jun!$E67&gt;=$J$3008,IF(Jun!$E67&lt;=$L$3008,IF(ISBLANK(Jun!G67),"",Jun!G67),""),"")))</f>
        <v/>
      </c>
      <c r="D2627" s="305"/>
      <c r="E2627" s="305" t="str">
        <f>IF(ISBLANK($J$3008),"",IF(ISBLANK($L$3008),"",IF(Jun!$E67&gt;=$J$3008,IF(Jun!$E67&lt;=$L$3008,IF(ISBLANK(Jun!R67),"",Jun!R67),""),"")))</f>
        <v/>
      </c>
      <c r="F2627" s="307" t="str">
        <f>IF(ISBLANK($J$3008),"",IF(ISBLANK($L$3008),"",IF(Jun!$E67&gt;=$J$3008,IF(Jun!$E67&lt;=$L$3008,IF(ISBLANK(Jun!S67),"",Jun!S67),""),"")))</f>
        <v/>
      </c>
      <c r="G2627" s="308" t="str">
        <f t="shared" si="166"/>
        <v/>
      </c>
      <c r="H2627" s="309" t="str">
        <f t="shared" si="167"/>
        <v/>
      </c>
      <c r="I2627" s="310" t="str">
        <f>IF(ISBLANK($J$3008),"",IF(ISBLANK($L$3008),"",IF(Jun!$E67&gt;=$J$3008,IF(Jun!$E67&lt;=$L$3008,COUNTIF(Jun!L67:L67,"&gt;=0"),""),"")))</f>
        <v/>
      </c>
      <c r="J2627" s="300"/>
      <c r="K2627" s="300"/>
      <c r="L2627" s="300"/>
      <c r="M2627" s="302"/>
    </row>
    <row r="2628" spans="1:13" ht="9.9499999999999993" hidden="1" customHeight="1" x14ac:dyDescent="0.2">
      <c r="A2628" s="301"/>
      <c r="B2628" s="300"/>
      <c r="C2628" s="305" t="str">
        <f>IF(ISBLANK($J$3008),"",IF(ISBLANK($L$3008),"",IF(Jun!$E68&gt;=$J$3008,IF(Jun!$E68&lt;=$L$3008,IF(ISBLANK(Jun!G68),"",Jun!G68),""),"")))</f>
        <v/>
      </c>
      <c r="D2628" s="305"/>
      <c r="E2628" s="305" t="str">
        <f>IF(ISBLANK($J$3008),"",IF(ISBLANK($L$3008),"",IF(Jun!$E68&gt;=$J$3008,IF(Jun!$E68&lt;=$L$3008,IF(ISBLANK(Jun!R68),"",Jun!R68),""),"")))</f>
        <v/>
      </c>
      <c r="F2628" s="307" t="str">
        <f>IF(ISBLANK($J$3008),"",IF(ISBLANK($L$3008),"",IF(Jun!$E68&gt;=$J$3008,IF(Jun!$E68&lt;=$L$3008,IF(ISBLANK(Jun!S68),"",Jun!S68),""),"")))</f>
        <v/>
      </c>
      <c r="G2628" s="308" t="str">
        <f t="shared" si="166"/>
        <v/>
      </c>
      <c r="H2628" s="309" t="str">
        <f t="shared" si="167"/>
        <v/>
      </c>
      <c r="I2628" s="310" t="str">
        <f>IF(ISBLANK($J$3008),"",IF(ISBLANK($L$3008),"",IF(Jun!$E68&gt;=$J$3008,IF(Jun!$E68&lt;=$L$3008,COUNTIF(Jun!L68:L68,"&gt;=0"),""),"")))</f>
        <v/>
      </c>
      <c r="J2628" s="300"/>
      <c r="K2628" s="300"/>
      <c r="L2628" s="300"/>
      <c r="M2628" s="302"/>
    </row>
    <row r="2629" spans="1:13" ht="9.9499999999999993" hidden="1" customHeight="1" x14ac:dyDescent="0.2">
      <c r="A2629" s="301"/>
      <c r="B2629" s="300"/>
      <c r="C2629" s="305" t="str">
        <f>IF(ISBLANK($J$3008),"",IF(ISBLANK($L$3008),"",IF(Jun!$E69&gt;=$J$3008,IF(Jun!$E69&lt;=$L$3008,IF(ISBLANK(Jun!G69),"",Jun!G69),""),"")))</f>
        <v/>
      </c>
      <c r="D2629" s="305"/>
      <c r="E2629" s="305" t="str">
        <f>IF(ISBLANK($J$3008),"",IF(ISBLANK($L$3008),"",IF(Jun!$E69&gt;=$J$3008,IF(Jun!$E69&lt;=$L$3008,IF(ISBLANK(Jun!R69),"",Jun!R69),""),"")))</f>
        <v/>
      </c>
      <c r="F2629" s="307" t="str">
        <f>IF(ISBLANK($J$3008),"",IF(ISBLANK($L$3008),"",IF(Jun!$E69&gt;=$J$3008,IF(Jun!$E69&lt;=$L$3008,IF(ISBLANK(Jun!S69),"",Jun!S69),""),"")))</f>
        <v/>
      </c>
      <c r="G2629" s="308" t="str">
        <f t="shared" si="166"/>
        <v/>
      </c>
      <c r="H2629" s="309" t="str">
        <f t="shared" si="167"/>
        <v/>
      </c>
      <c r="I2629" s="310" t="str">
        <f>IF(ISBLANK($J$3008),"",IF(ISBLANK($L$3008),"",IF(Jun!$E69&gt;=$J$3008,IF(Jun!$E69&lt;=$L$3008,COUNTIF(Jun!L69:L69,"&gt;=0"),""),"")))</f>
        <v/>
      </c>
      <c r="J2629" s="300"/>
      <c r="K2629" s="300"/>
      <c r="L2629" s="300"/>
      <c r="M2629" s="302"/>
    </row>
    <row r="2630" spans="1:13" ht="9.9499999999999993" hidden="1" customHeight="1" x14ac:dyDescent="0.2">
      <c r="A2630" s="301"/>
      <c r="B2630" s="300"/>
      <c r="C2630" s="305" t="str">
        <f>IF(ISBLANK($J$3008),"",IF(ISBLANK($L$3008),"",IF(Jun!$E70&gt;=$J$3008,IF(Jun!$E70&lt;=$L$3008,IF(ISBLANK(Jun!G70),"",Jun!G70),""),"")))</f>
        <v/>
      </c>
      <c r="D2630" s="305"/>
      <c r="E2630" s="305" t="str">
        <f>IF(ISBLANK($J$3008),"",IF(ISBLANK($L$3008),"",IF(Jun!$E70&gt;=$J$3008,IF(Jun!$E70&lt;=$L$3008,IF(ISBLANK(Jun!R70),"",Jun!R70),""),"")))</f>
        <v/>
      </c>
      <c r="F2630" s="307" t="str">
        <f>IF(ISBLANK($J$3008),"",IF(ISBLANK($L$3008),"",IF(Jun!$E70&gt;=$J$3008,IF(Jun!$E70&lt;=$L$3008,IF(ISBLANK(Jun!S70),"",Jun!S70),""),"")))</f>
        <v/>
      </c>
      <c r="G2630" s="308" t="str">
        <f t="shared" si="166"/>
        <v/>
      </c>
      <c r="H2630" s="309" t="str">
        <f t="shared" si="167"/>
        <v/>
      </c>
      <c r="I2630" s="310" t="str">
        <f>IF(ISBLANK($J$3008),"",IF(ISBLANK($L$3008),"",IF(Jun!$E70&gt;=$J$3008,IF(Jun!$E70&lt;=$L$3008,COUNTIF(Jun!L70:L70,"&gt;=0"),""),"")))</f>
        <v/>
      </c>
      <c r="J2630" s="300"/>
      <c r="K2630" s="300"/>
      <c r="L2630" s="300"/>
      <c r="M2630" s="302"/>
    </row>
    <row r="2631" spans="1:13" ht="9.9499999999999993" hidden="1" customHeight="1" x14ac:dyDescent="0.2">
      <c r="A2631" s="301"/>
      <c r="B2631" s="300"/>
      <c r="C2631" s="305" t="str">
        <f>IF(ISBLANK($J$3008),"",IF(ISBLANK($L$3008),"",IF(Jun!$E71&gt;=$J$3008,IF(Jun!$E71&lt;=$L$3008,IF(ISBLANK(Jun!G71),"",Jun!G71),""),"")))</f>
        <v/>
      </c>
      <c r="D2631" s="305"/>
      <c r="E2631" s="305" t="str">
        <f>IF(ISBLANK($J$3008),"",IF(ISBLANK($L$3008),"",IF(Jun!$E71&gt;=$J$3008,IF(Jun!$E71&lt;=$L$3008,IF(ISBLANK(Jun!R71),"",Jun!R71),""),"")))</f>
        <v/>
      </c>
      <c r="F2631" s="307" t="str">
        <f>IF(ISBLANK($J$3008),"",IF(ISBLANK($L$3008),"",IF(Jun!$E71&gt;=$J$3008,IF(Jun!$E71&lt;=$L$3008,IF(ISBLANK(Jun!S71),"",Jun!S71),""),"")))</f>
        <v/>
      </c>
      <c r="G2631" s="308" t="str">
        <f t="shared" si="166"/>
        <v/>
      </c>
      <c r="H2631" s="309" t="str">
        <f t="shared" si="167"/>
        <v/>
      </c>
      <c r="I2631" s="310" t="str">
        <f>IF(ISBLANK($J$3008),"",IF(ISBLANK($L$3008),"",IF(Jun!$E71&gt;=$J$3008,IF(Jun!$E71&lt;=$L$3008,COUNTIF(Jun!L71:L71,"&gt;=0"),""),"")))</f>
        <v/>
      </c>
      <c r="J2631" s="300"/>
      <c r="K2631" s="300"/>
      <c r="L2631" s="300"/>
      <c r="M2631" s="302"/>
    </row>
    <row r="2632" spans="1:13" ht="9.9499999999999993" hidden="1" customHeight="1" x14ac:dyDescent="0.2">
      <c r="A2632" s="301"/>
      <c r="B2632" s="300"/>
      <c r="C2632" s="305" t="str">
        <f>IF(ISBLANK($J$3008),"",IF(ISBLANK($L$3008),"",IF(Jun!$E72&gt;=$J$3008,IF(Jun!$E72&lt;=$L$3008,IF(ISBLANK(Jun!G72),"",Jun!G72),""),"")))</f>
        <v/>
      </c>
      <c r="D2632" s="305"/>
      <c r="E2632" s="305" t="str">
        <f>IF(ISBLANK($J$3008),"",IF(ISBLANK($L$3008),"",IF(Jun!$E72&gt;=$J$3008,IF(Jun!$E72&lt;=$L$3008,IF(ISBLANK(Jun!R72),"",Jun!R72),""),"")))</f>
        <v/>
      </c>
      <c r="F2632" s="307" t="str">
        <f>IF(ISBLANK($J$3008),"",IF(ISBLANK($L$3008),"",IF(Jun!$E72&gt;=$J$3008,IF(Jun!$E72&lt;=$L$3008,IF(ISBLANK(Jun!S72),"",Jun!S72),""),"")))</f>
        <v/>
      </c>
      <c r="G2632" s="308" t="str">
        <f t="shared" si="166"/>
        <v/>
      </c>
      <c r="H2632" s="309" t="str">
        <f t="shared" si="167"/>
        <v/>
      </c>
      <c r="I2632" s="310" t="str">
        <f>IF(ISBLANK($J$3008),"",IF(ISBLANK($L$3008),"",IF(Jun!$E72&gt;=$J$3008,IF(Jun!$E72&lt;=$L$3008,COUNTIF(Jun!L72:L72,"&gt;=0"),""),"")))</f>
        <v/>
      </c>
      <c r="J2632" s="300"/>
      <c r="K2632" s="300"/>
      <c r="L2632" s="300"/>
      <c r="M2632" s="302"/>
    </row>
    <row r="2633" spans="1:13" ht="9.9499999999999993" hidden="1" customHeight="1" x14ac:dyDescent="0.2">
      <c r="A2633" s="301"/>
      <c r="B2633" s="300"/>
      <c r="C2633" s="305" t="str">
        <f>IF(ISBLANK($J$3008),"",IF(ISBLANK($L$3008),"",IF(Jun!$E73&gt;=$J$3008,IF(Jun!$E73&lt;=$L$3008,IF(ISBLANK(Jun!G73),"",Jun!G73),""),"")))</f>
        <v/>
      </c>
      <c r="D2633" s="305"/>
      <c r="E2633" s="305" t="str">
        <f>IF(ISBLANK($J$3008),"",IF(ISBLANK($L$3008),"",IF(Jun!$E73&gt;=$J$3008,IF(Jun!$E73&lt;=$L$3008,IF(ISBLANK(Jun!R73),"",Jun!R73),""),"")))</f>
        <v/>
      </c>
      <c r="F2633" s="307" t="str">
        <f>IF(ISBLANK($J$3008),"",IF(ISBLANK($L$3008),"",IF(Jun!$E73&gt;=$J$3008,IF(Jun!$E73&lt;=$L$3008,IF(ISBLANK(Jun!S73),"",Jun!S73),""),"")))</f>
        <v/>
      </c>
      <c r="G2633" s="308" t="str">
        <f t="shared" si="166"/>
        <v/>
      </c>
      <c r="H2633" s="309" t="str">
        <f t="shared" si="167"/>
        <v/>
      </c>
      <c r="I2633" s="310" t="str">
        <f>IF(ISBLANK($J$3008),"",IF(ISBLANK($L$3008),"",IF(Jun!$E73&gt;=$J$3008,IF(Jun!$E73&lt;=$L$3008,COUNTIF(Jun!L73:L73,"&gt;=0"),""),"")))</f>
        <v/>
      </c>
      <c r="J2633" s="300"/>
      <c r="K2633" s="300"/>
      <c r="L2633" s="300"/>
      <c r="M2633" s="302"/>
    </row>
    <row r="2634" spans="1:13" ht="9.9499999999999993" hidden="1" customHeight="1" x14ac:dyDescent="0.2">
      <c r="A2634" s="301"/>
      <c r="B2634" s="300" t="s">
        <v>129</v>
      </c>
      <c r="C2634" s="305" t="str">
        <f>IF(ISBLANK($J$3008),"",IF(ISBLANK($L$3008),"",IF(Jul!$E9&gt;=$J$3008,IF(Jul!$E9&lt;=$L$3008,IF(ISBLANK(Jul!G9),"",Jul!G9),""),"")))</f>
        <v/>
      </c>
      <c r="D2634" s="305" t="str">
        <f>IF(ISBLANK($J$3008),"",IF(ISBLANK($L$3008),"",IF(Jul!$E9&gt;=$J$3008,IF(Jul!$E9&lt;=$L$3008,IF(ISBLANK(Jul!I9),"",Jul!I9),""),"")))</f>
        <v/>
      </c>
      <c r="E2634" s="305" t="str">
        <f>IF(ISBLANK($J$3008),"",IF(ISBLANK($L$3008),"",IF(Jul!$E9&gt;=$J$3008,IF(Jul!$E9&lt;=$L$3008,IF(ISBLANK(Jul!R9),"",Jul!R9),""),"")))</f>
        <v/>
      </c>
      <c r="F2634" s="307" t="str">
        <f>IF(ISBLANK($J$3008),"",IF(ISBLANK($L$3008),"",IF(Jul!$E9&gt;=$J$3008,IF(Jul!$E9&lt;=$L$3008,IF(ISBLANK(Jul!S9),"",Jul!S9),""),"")))</f>
        <v/>
      </c>
      <c r="G2634" s="308" t="str">
        <f>IF(ISNUMBER(F2634),IF(F2634=0,"",IF(E2634=0,"",F2634/E2634)),"")</f>
        <v/>
      </c>
      <c r="H2634" s="309" t="str">
        <f>IF(ISNUMBER(G2634),IF(G2634=0,"",IF(F2634=0,"",E2634/F2634/24)),"")</f>
        <v/>
      </c>
      <c r="I2634" s="310">
        <f>IF(ISBLANK($J$3008),"",IF(ISBLANK($L$3008),"",IF(Jul!$E9&gt;=$J$3008,IF(Jul!$E9&lt;=$L$3008,COUNTIF(Jul!L9:L9,"&gt;=0"),""),"")))</f>
        <v>0</v>
      </c>
      <c r="J2634" s="300"/>
      <c r="K2634" s="300"/>
      <c r="L2634" s="300"/>
      <c r="M2634" s="302"/>
    </row>
    <row r="2635" spans="1:13" ht="9.9499999999999993" hidden="1" customHeight="1" x14ac:dyDescent="0.2">
      <c r="A2635" s="301"/>
      <c r="B2635" s="300"/>
      <c r="C2635" s="305" t="str">
        <f>IF(ISBLANK($J$3008),"",IF(ISBLANK($L$3008),"",IF(Jul!$E10&gt;=$J$3008,IF(Jul!$E10&lt;=$L$3008,IF(ISBLANK(Jul!G10),"",Jul!G10),""),"")))</f>
        <v/>
      </c>
      <c r="D2635" s="305" t="str">
        <f>IF(ISBLANK($J$3008),"",IF(ISBLANK($L$3008),"",IF(Jul!$E10&gt;=$J$3008,IF(Jul!$E10&lt;=$L$3008,IF(ISBLANK(Jul!I10),"",Jul!I10),""),"")))</f>
        <v/>
      </c>
      <c r="E2635" s="305" t="str">
        <f>IF(ISBLANK($J$3008),"",IF(ISBLANK($L$3008),"",IF(Jul!$E10&gt;=$J$3008,IF(Jul!$E10&lt;=$L$3008,IF(ISBLANK(Jul!R10),"",Jul!R10),""),"")))</f>
        <v/>
      </c>
      <c r="F2635" s="307" t="str">
        <f>IF(ISBLANK($J$3008),"",IF(ISBLANK($L$3008),"",IF(Jul!$E10&gt;=$J$3008,IF(Jul!$E10&lt;=$L$3008,IF(ISBLANK(Jul!S10),"",Jul!S10),""),"")))</f>
        <v/>
      </c>
      <c r="G2635" s="308" t="str">
        <f t="shared" ref="G2635:G2664" si="168">IF(ISNUMBER(F2635),IF(F2635=0,"",IF(E2635=0,"",F2635/E2635)),"")</f>
        <v/>
      </c>
      <c r="H2635" s="309" t="str">
        <f t="shared" ref="H2635:H2664" si="169">IF(ISNUMBER(G2635),IF(G2635=0,"",IF(F2635=0,"",E2635/F2635/24)),"")</f>
        <v/>
      </c>
      <c r="I2635" s="310">
        <f>IF(ISBLANK($J$3008),"",IF(ISBLANK($L$3008),"",IF(Jul!$E10&gt;=$J$3008,IF(Jul!$E10&lt;=$L$3008,COUNTIF(Jul!L10:L10,"&gt;=0"),""),"")))</f>
        <v>0</v>
      </c>
      <c r="J2635" s="300"/>
      <c r="K2635" s="300"/>
      <c r="L2635" s="300"/>
      <c r="M2635" s="302"/>
    </row>
    <row r="2636" spans="1:13" ht="9.9499999999999993" hidden="1" customHeight="1" x14ac:dyDescent="0.2">
      <c r="A2636" s="301"/>
      <c r="B2636" s="300"/>
      <c r="C2636" s="305" t="str">
        <f>IF(ISBLANK($J$3008),"",IF(ISBLANK($L$3008),"",IF(Jul!$E11&gt;=$J$3008,IF(Jul!$E11&lt;=$L$3008,IF(ISBLANK(Jul!G11),"",Jul!G11),""),"")))</f>
        <v/>
      </c>
      <c r="D2636" s="305" t="str">
        <f>IF(ISBLANK($J$3008),"",IF(ISBLANK($L$3008),"",IF(Jul!$E11&gt;=$J$3008,IF(Jul!$E11&lt;=$L$3008,IF(ISBLANK(Jul!I11),"",Jul!I11),""),"")))</f>
        <v/>
      </c>
      <c r="E2636" s="305" t="str">
        <f>IF(ISBLANK($J$3008),"",IF(ISBLANK($L$3008),"",IF(Jul!$E11&gt;=$J$3008,IF(Jul!$E11&lt;=$L$3008,IF(ISBLANK(Jul!R11),"",Jul!R11),""),"")))</f>
        <v/>
      </c>
      <c r="F2636" s="307" t="str">
        <f>IF(ISBLANK($J$3008),"",IF(ISBLANK($L$3008),"",IF(Jul!$E11&gt;=$J$3008,IF(Jul!$E11&lt;=$L$3008,IF(ISBLANK(Jul!S11),"",Jul!S11),""),"")))</f>
        <v/>
      </c>
      <c r="G2636" s="308" t="str">
        <f t="shared" si="168"/>
        <v/>
      </c>
      <c r="H2636" s="309" t="str">
        <f t="shared" si="169"/>
        <v/>
      </c>
      <c r="I2636" s="310">
        <f>IF(ISBLANK($J$3008),"",IF(ISBLANK($L$3008),"",IF(Jul!$E11&gt;=$J$3008,IF(Jul!$E11&lt;=$L$3008,COUNTIF(Jul!L11:L11,"&gt;=0"),""),"")))</f>
        <v>0</v>
      </c>
      <c r="J2636" s="300"/>
      <c r="K2636" s="300"/>
      <c r="L2636" s="300"/>
      <c r="M2636" s="302"/>
    </row>
    <row r="2637" spans="1:13" ht="9.9499999999999993" hidden="1" customHeight="1" x14ac:dyDescent="0.2">
      <c r="A2637" s="301"/>
      <c r="B2637" s="300"/>
      <c r="C2637" s="305" t="str">
        <f>IF(ISBLANK($J$3008),"",IF(ISBLANK($L$3008),"",IF(Jul!$E12&gt;=$J$3008,IF(Jul!$E12&lt;=$L$3008,IF(ISBLANK(Jul!G12),"",Jul!G12),""),"")))</f>
        <v/>
      </c>
      <c r="D2637" s="305" t="str">
        <f>IF(ISBLANK($J$3008),"",IF(ISBLANK($L$3008),"",IF(Jul!$E12&gt;=$J$3008,IF(Jul!$E12&lt;=$L$3008,IF(ISBLANK(Jul!I12),"",Jul!I12),""),"")))</f>
        <v/>
      </c>
      <c r="E2637" s="305" t="str">
        <f>IF(ISBLANK($J$3008),"",IF(ISBLANK($L$3008),"",IF(Jul!$E12&gt;=$J$3008,IF(Jul!$E12&lt;=$L$3008,IF(ISBLANK(Jul!R12),"",Jul!R12),""),"")))</f>
        <v/>
      </c>
      <c r="F2637" s="307" t="str">
        <f>IF(ISBLANK($J$3008),"",IF(ISBLANK($L$3008),"",IF(Jul!$E12&gt;=$J$3008,IF(Jul!$E12&lt;=$L$3008,IF(ISBLANK(Jul!S12),"",Jul!S12),""),"")))</f>
        <v/>
      </c>
      <c r="G2637" s="308" t="str">
        <f t="shared" si="168"/>
        <v/>
      </c>
      <c r="H2637" s="309" t="str">
        <f t="shared" si="169"/>
        <v/>
      </c>
      <c r="I2637" s="310">
        <f>IF(ISBLANK($J$3008),"",IF(ISBLANK($L$3008),"",IF(Jul!$E12&gt;=$J$3008,IF(Jul!$E12&lt;=$L$3008,COUNTIF(Jul!L12:L12,"&gt;=0"),""),"")))</f>
        <v>0</v>
      </c>
      <c r="J2637" s="300"/>
      <c r="K2637" s="300"/>
      <c r="L2637" s="300"/>
      <c r="M2637" s="302"/>
    </row>
    <row r="2638" spans="1:13" ht="9.9499999999999993" hidden="1" customHeight="1" x14ac:dyDescent="0.2">
      <c r="A2638" s="301"/>
      <c r="B2638" s="300"/>
      <c r="C2638" s="305" t="str">
        <f>IF(ISBLANK($J$3008),"",IF(ISBLANK($L$3008),"",IF(Jul!$E13&gt;=$J$3008,IF(Jul!$E13&lt;=$L$3008,IF(ISBLANK(Jul!G13),"",Jul!G13),""),"")))</f>
        <v/>
      </c>
      <c r="D2638" s="305" t="str">
        <f>IF(ISBLANK($J$3008),"",IF(ISBLANK($L$3008),"",IF(Jul!$E13&gt;=$J$3008,IF(Jul!$E13&lt;=$L$3008,IF(ISBLANK(Jul!I13),"",Jul!I13),""),"")))</f>
        <v/>
      </c>
      <c r="E2638" s="305" t="str">
        <f>IF(ISBLANK($J$3008),"",IF(ISBLANK($L$3008),"",IF(Jul!$E13&gt;=$J$3008,IF(Jul!$E13&lt;=$L$3008,IF(ISBLANK(Jul!R13),"",Jul!R13),""),"")))</f>
        <v/>
      </c>
      <c r="F2638" s="307" t="str">
        <f>IF(ISBLANK($J$3008),"",IF(ISBLANK($L$3008),"",IF(Jul!$E13&gt;=$J$3008,IF(Jul!$E13&lt;=$L$3008,IF(ISBLANK(Jul!S13),"",Jul!S13),""),"")))</f>
        <v/>
      </c>
      <c r="G2638" s="308" t="str">
        <f t="shared" si="168"/>
        <v/>
      </c>
      <c r="H2638" s="309" t="str">
        <f t="shared" si="169"/>
        <v/>
      </c>
      <c r="I2638" s="310">
        <f>IF(ISBLANK($J$3008),"",IF(ISBLANK($L$3008),"",IF(Jul!$E13&gt;=$J$3008,IF(Jul!$E13&lt;=$L$3008,COUNTIF(Jul!L13:L13,"&gt;=0"),""),"")))</f>
        <v>0</v>
      </c>
      <c r="J2638" s="300"/>
      <c r="K2638" s="300"/>
      <c r="L2638" s="300"/>
      <c r="M2638" s="302"/>
    </row>
    <row r="2639" spans="1:13" ht="9.9499999999999993" hidden="1" customHeight="1" x14ac:dyDescent="0.2">
      <c r="A2639" s="301"/>
      <c r="B2639" s="300"/>
      <c r="C2639" s="305" t="str">
        <f>IF(ISBLANK($J$3008),"",IF(ISBLANK($L$3008),"",IF(Jul!$E14&gt;=$J$3008,IF(Jul!$E14&lt;=$L$3008,IF(ISBLANK(Jul!G14),"",Jul!G14),""),"")))</f>
        <v/>
      </c>
      <c r="D2639" s="305" t="str">
        <f>IF(ISBLANK($J$3008),"",IF(ISBLANK($L$3008),"",IF(Jul!$E14&gt;=$J$3008,IF(Jul!$E14&lt;=$L$3008,IF(ISBLANK(Jul!I14),"",Jul!I14),""),"")))</f>
        <v/>
      </c>
      <c r="E2639" s="305" t="str">
        <f>IF(ISBLANK($J$3008),"",IF(ISBLANK($L$3008),"",IF(Jul!$E14&gt;=$J$3008,IF(Jul!$E14&lt;=$L$3008,IF(ISBLANK(Jul!R14),"",Jul!R14),""),"")))</f>
        <v/>
      </c>
      <c r="F2639" s="307" t="str">
        <f>IF(ISBLANK($J$3008),"",IF(ISBLANK($L$3008),"",IF(Jul!$E14&gt;=$J$3008,IF(Jul!$E14&lt;=$L$3008,IF(ISBLANK(Jul!S14),"",Jul!S14),""),"")))</f>
        <v/>
      </c>
      <c r="G2639" s="308" t="str">
        <f t="shared" si="168"/>
        <v/>
      </c>
      <c r="H2639" s="309" t="str">
        <f t="shared" si="169"/>
        <v/>
      </c>
      <c r="I2639" s="310">
        <f>IF(ISBLANK($J$3008),"",IF(ISBLANK($L$3008),"",IF(Jul!$E14&gt;=$J$3008,IF(Jul!$E14&lt;=$L$3008,COUNTIF(Jul!L14:L14,"&gt;=0"),""),"")))</f>
        <v>0</v>
      </c>
      <c r="J2639" s="300"/>
      <c r="K2639" s="300"/>
      <c r="L2639" s="300"/>
      <c r="M2639" s="302"/>
    </row>
    <row r="2640" spans="1:13" ht="9.9499999999999993" hidden="1" customHeight="1" x14ac:dyDescent="0.2">
      <c r="A2640" s="301"/>
      <c r="B2640" s="300"/>
      <c r="C2640" s="305" t="str">
        <f>IF(ISBLANK($J$3008),"",IF(ISBLANK($L$3008),"",IF(Jul!$E15&gt;=$J$3008,IF(Jul!$E15&lt;=$L$3008,IF(ISBLANK(Jul!G15),"",Jul!G15),""),"")))</f>
        <v/>
      </c>
      <c r="D2640" s="305" t="str">
        <f>IF(ISBLANK($J$3008),"",IF(ISBLANK($L$3008),"",IF(Jul!$E15&gt;=$J$3008,IF(Jul!$E15&lt;=$L$3008,IF(ISBLANK(Jul!I15),"",Jul!I15),""),"")))</f>
        <v/>
      </c>
      <c r="E2640" s="305" t="str">
        <f>IF(ISBLANK($J$3008),"",IF(ISBLANK($L$3008),"",IF(Jul!$E15&gt;=$J$3008,IF(Jul!$E15&lt;=$L$3008,IF(ISBLANK(Jul!R15),"",Jul!R15),""),"")))</f>
        <v/>
      </c>
      <c r="F2640" s="307" t="str">
        <f>IF(ISBLANK($J$3008),"",IF(ISBLANK($L$3008),"",IF(Jul!$E15&gt;=$J$3008,IF(Jul!$E15&lt;=$L$3008,IF(ISBLANK(Jul!S15),"",Jul!S15),""),"")))</f>
        <v/>
      </c>
      <c r="G2640" s="308" t="str">
        <f t="shared" si="168"/>
        <v/>
      </c>
      <c r="H2640" s="309" t="str">
        <f t="shared" si="169"/>
        <v/>
      </c>
      <c r="I2640" s="310">
        <f>IF(ISBLANK($J$3008),"",IF(ISBLANK($L$3008),"",IF(Jul!$E15&gt;=$J$3008,IF(Jul!$E15&lt;=$L$3008,COUNTIF(Jul!L15:L15,"&gt;=0"),""),"")))</f>
        <v>0</v>
      </c>
      <c r="J2640" s="300"/>
      <c r="K2640" s="300"/>
      <c r="L2640" s="300"/>
      <c r="M2640" s="302"/>
    </row>
    <row r="2641" spans="1:13" ht="9.9499999999999993" hidden="1" customHeight="1" x14ac:dyDescent="0.2">
      <c r="A2641" s="301"/>
      <c r="B2641" s="300"/>
      <c r="C2641" s="305" t="str">
        <f>IF(ISBLANK($J$3008),"",IF(ISBLANK($L$3008),"",IF(Jul!$E16&gt;=$J$3008,IF(Jul!$E16&lt;=$L$3008,IF(ISBLANK(Jul!G16),"",Jul!G16),""),"")))</f>
        <v/>
      </c>
      <c r="D2641" s="305" t="str">
        <f>IF(ISBLANK($J$3008),"",IF(ISBLANK($L$3008),"",IF(Jul!$E16&gt;=$J$3008,IF(Jul!$E16&lt;=$L$3008,IF(ISBLANK(Jul!I16),"",Jul!I16),""),"")))</f>
        <v/>
      </c>
      <c r="E2641" s="305" t="str">
        <f>IF(ISBLANK($J$3008),"",IF(ISBLANK($L$3008),"",IF(Jul!$E16&gt;=$J$3008,IF(Jul!$E16&lt;=$L$3008,IF(ISBLANK(Jul!R16),"",Jul!R16),""),"")))</f>
        <v/>
      </c>
      <c r="F2641" s="307" t="str">
        <f>IF(ISBLANK($J$3008),"",IF(ISBLANK($L$3008),"",IF(Jul!$E16&gt;=$J$3008,IF(Jul!$E16&lt;=$L$3008,IF(ISBLANK(Jul!S16),"",Jul!S16),""),"")))</f>
        <v/>
      </c>
      <c r="G2641" s="308" t="str">
        <f t="shared" si="168"/>
        <v/>
      </c>
      <c r="H2641" s="309" t="str">
        <f t="shared" si="169"/>
        <v/>
      </c>
      <c r="I2641" s="310">
        <f>IF(ISBLANK($J$3008),"",IF(ISBLANK($L$3008),"",IF(Jul!$E16&gt;=$J$3008,IF(Jul!$E16&lt;=$L$3008,COUNTIF(Jul!L16:L16,"&gt;=0"),""),"")))</f>
        <v>0</v>
      </c>
      <c r="J2641" s="300"/>
      <c r="K2641" s="300"/>
      <c r="L2641" s="300"/>
      <c r="M2641" s="302"/>
    </row>
    <row r="2642" spans="1:13" ht="9.9499999999999993" hidden="1" customHeight="1" x14ac:dyDescent="0.2">
      <c r="A2642" s="301"/>
      <c r="B2642" s="300"/>
      <c r="C2642" s="305" t="str">
        <f>IF(ISBLANK($J$3008),"",IF(ISBLANK($L$3008),"",IF(Jul!$E17&gt;=$J$3008,IF(Jul!$E17&lt;=$L$3008,IF(ISBLANK(Jul!G17),"",Jul!G17),""),"")))</f>
        <v/>
      </c>
      <c r="D2642" s="305" t="str">
        <f>IF(ISBLANK($J$3008),"",IF(ISBLANK($L$3008),"",IF(Jul!$E17&gt;=$J$3008,IF(Jul!$E17&lt;=$L$3008,IF(ISBLANK(Jul!I17),"",Jul!I17),""),"")))</f>
        <v/>
      </c>
      <c r="E2642" s="305" t="str">
        <f>IF(ISBLANK($J$3008),"",IF(ISBLANK($L$3008),"",IF(Jul!$E17&gt;=$J$3008,IF(Jul!$E17&lt;=$L$3008,IF(ISBLANK(Jul!R17),"",Jul!R17),""),"")))</f>
        <v/>
      </c>
      <c r="F2642" s="307" t="str">
        <f>IF(ISBLANK($J$3008),"",IF(ISBLANK($L$3008),"",IF(Jul!$E17&gt;=$J$3008,IF(Jul!$E17&lt;=$L$3008,IF(ISBLANK(Jul!S17),"",Jul!S17),""),"")))</f>
        <v/>
      </c>
      <c r="G2642" s="308" t="str">
        <f t="shared" si="168"/>
        <v/>
      </c>
      <c r="H2642" s="309" t="str">
        <f t="shared" si="169"/>
        <v/>
      </c>
      <c r="I2642" s="310">
        <f>IF(ISBLANK($J$3008),"",IF(ISBLANK($L$3008),"",IF(Jul!$E17&gt;=$J$3008,IF(Jul!$E17&lt;=$L$3008,COUNTIF(Jul!L17:L17,"&gt;=0"),""),"")))</f>
        <v>0</v>
      </c>
      <c r="J2642" s="300"/>
      <c r="K2642" s="300"/>
      <c r="L2642" s="300"/>
      <c r="M2642" s="302"/>
    </row>
    <row r="2643" spans="1:13" ht="9.9499999999999993" hidden="1" customHeight="1" x14ac:dyDescent="0.2">
      <c r="A2643" s="301"/>
      <c r="B2643" s="300"/>
      <c r="C2643" s="305" t="str">
        <f>IF(ISBLANK($J$3008),"",IF(ISBLANK($L$3008),"",IF(Jul!$E18&gt;=$J$3008,IF(Jul!$E18&lt;=$L$3008,IF(ISBLANK(Jul!G18),"",Jul!G18),""),"")))</f>
        <v/>
      </c>
      <c r="D2643" s="305" t="str">
        <f>IF(ISBLANK($J$3008),"",IF(ISBLANK($L$3008),"",IF(Jul!$E18&gt;=$J$3008,IF(Jul!$E18&lt;=$L$3008,IF(ISBLANK(Jul!I18),"",Jul!I18),""),"")))</f>
        <v/>
      </c>
      <c r="E2643" s="305" t="str">
        <f>IF(ISBLANK($J$3008),"",IF(ISBLANK($L$3008),"",IF(Jul!$E18&gt;=$J$3008,IF(Jul!$E18&lt;=$L$3008,IF(ISBLANK(Jul!R18),"",Jul!R18),""),"")))</f>
        <v/>
      </c>
      <c r="F2643" s="307" t="str">
        <f>IF(ISBLANK($J$3008),"",IF(ISBLANK($L$3008),"",IF(Jul!$E18&gt;=$J$3008,IF(Jul!$E18&lt;=$L$3008,IF(ISBLANK(Jul!S18),"",Jul!S18),""),"")))</f>
        <v/>
      </c>
      <c r="G2643" s="308" t="str">
        <f t="shared" si="168"/>
        <v/>
      </c>
      <c r="H2643" s="309" t="str">
        <f t="shared" si="169"/>
        <v/>
      </c>
      <c r="I2643" s="310">
        <f>IF(ISBLANK($J$3008),"",IF(ISBLANK($L$3008),"",IF(Jul!$E18&gt;=$J$3008,IF(Jul!$E18&lt;=$L$3008,COUNTIF(Jul!L18:L18,"&gt;=0"),""),"")))</f>
        <v>0</v>
      </c>
      <c r="J2643" s="300"/>
      <c r="K2643" s="300"/>
      <c r="L2643" s="300"/>
      <c r="M2643" s="302"/>
    </row>
    <row r="2644" spans="1:13" ht="9.9499999999999993" hidden="1" customHeight="1" x14ac:dyDescent="0.2">
      <c r="A2644" s="301"/>
      <c r="B2644" s="300"/>
      <c r="C2644" s="305" t="str">
        <f>IF(ISBLANK($J$3008),"",IF(ISBLANK($L$3008),"",IF(Jul!$E19&gt;=$J$3008,IF(Jul!$E19&lt;=$L$3008,IF(ISBLANK(Jul!G19),"",Jul!G19),""),"")))</f>
        <v/>
      </c>
      <c r="D2644" s="305" t="str">
        <f>IF(ISBLANK($J$3008),"",IF(ISBLANK($L$3008),"",IF(Jul!$E19&gt;=$J$3008,IF(Jul!$E19&lt;=$L$3008,IF(ISBLANK(Jul!I19),"",Jul!I19),""),"")))</f>
        <v/>
      </c>
      <c r="E2644" s="305" t="str">
        <f>IF(ISBLANK($J$3008),"",IF(ISBLANK($L$3008),"",IF(Jul!$E19&gt;=$J$3008,IF(Jul!$E19&lt;=$L$3008,IF(ISBLANK(Jul!R19),"",Jul!R19),""),"")))</f>
        <v/>
      </c>
      <c r="F2644" s="307" t="str">
        <f>IF(ISBLANK($J$3008),"",IF(ISBLANK($L$3008),"",IF(Jul!$E19&gt;=$J$3008,IF(Jul!$E19&lt;=$L$3008,IF(ISBLANK(Jul!S19),"",Jul!S19),""),"")))</f>
        <v/>
      </c>
      <c r="G2644" s="308" t="str">
        <f t="shared" si="168"/>
        <v/>
      </c>
      <c r="H2644" s="309" t="str">
        <f t="shared" si="169"/>
        <v/>
      </c>
      <c r="I2644" s="310">
        <f>IF(ISBLANK($J$3008),"",IF(ISBLANK($L$3008),"",IF(Jul!$E19&gt;=$J$3008,IF(Jul!$E19&lt;=$L$3008,COUNTIF(Jul!L19:L19,"&gt;=0"),""),"")))</f>
        <v>0</v>
      </c>
      <c r="J2644" s="300"/>
      <c r="K2644" s="300"/>
      <c r="L2644" s="300"/>
      <c r="M2644" s="302"/>
    </row>
    <row r="2645" spans="1:13" ht="9.9499999999999993" hidden="1" customHeight="1" x14ac:dyDescent="0.2">
      <c r="A2645" s="301"/>
      <c r="B2645" s="300"/>
      <c r="C2645" s="305" t="str">
        <f>IF(ISBLANK($J$3008),"",IF(ISBLANK($L$3008),"",IF(Jul!$E20&gt;=$J$3008,IF(Jul!$E20&lt;=$L$3008,IF(ISBLANK(Jul!G20),"",Jul!G20),""),"")))</f>
        <v/>
      </c>
      <c r="D2645" s="305" t="str">
        <f>IF(ISBLANK($J$3008),"",IF(ISBLANK($L$3008),"",IF(Jul!$E20&gt;=$J$3008,IF(Jul!$E20&lt;=$L$3008,IF(ISBLANK(Jul!I20),"",Jul!I20),""),"")))</f>
        <v/>
      </c>
      <c r="E2645" s="305" t="str">
        <f>IF(ISBLANK($J$3008),"",IF(ISBLANK($L$3008),"",IF(Jul!$E20&gt;=$J$3008,IF(Jul!$E20&lt;=$L$3008,IF(ISBLANK(Jul!R20),"",Jul!R20),""),"")))</f>
        <v/>
      </c>
      <c r="F2645" s="307" t="str">
        <f>IF(ISBLANK($J$3008),"",IF(ISBLANK($L$3008),"",IF(Jul!$E20&gt;=$J$3008,IF(Jul!$E20&lt;=$L$3008,IF(ISBLANK(Jul!S20),"",Jul!S20),""),"")))</f>
        <v/>
      </c>
      <c r="G2645" s="308" t="str">
        <f t="shared" si="168"/>
        <v/>
      </c>
      <c r="H2645" s="309" t="str">
        <f t="shared" si="169"/>
        <v/>
      </c>
      <c r="I2645" s="310">
        <f>IF(ISBLANK($J$3008),"",IF(ISBLANK($L$3008),"",IF(Jul!$E20&gt;=$J$3008,IF(Jul!$E20&lt;=$L$3008,COUNTIF(Jul!L20:L20,"&gt;=0"),""),"")))</f>
        <v>0</v>
      </c>
      <c r="J2645" s="300"/>
      <c r="K2645" s="300"/>
      <c r="L2645" s="300"/>
      <c r="M2645" s="302"/>
    </row>
    <row r="2646" spans="1:13" ht="9.9499999999999993" hidden="1" customHeight="1" x14ac:dyDescent="0.2">
      <c r="A2646" s="301"/>
      <c r="B2646" s="300"/>
      <c r="C2646" s="305" t="str">
        <f>IF(ISBLANK($J$3008),"",IF(ISBLANK($L$3008),"",IF(Jul!$E21&gt;=$J$3008,IF(Jul!$E21&lt;=$L$3008,IF(ISBLANK(Jul!G21),"",Jul!G21),""),"")))</f>
        <v/>
      </c>
      <c r="D2646" s="305" t="str">
        <f>IF(ISBLANK($J$3008),"",IF(ISBLANK($L$3008),"",IF(Jul!$E21&gt;=$J$3008,IF(Jul!$E21&lt;=$L$3008,IF(ISBLANK(Jul!I21),"",Jul!I21),""),"")))</f>
        <v/>
      </c>
      <c r="E2646" s="305" t="str">
        <f>IF(ISBLANK($J$3008),"",IF(ISBLANK($L$3008),"",IF(Jul!$E21&gt;=$J$3008,IF(Jul!$E21&lt;=$L$3008,IF(ISBLANK(Jul!R21),"",Jul!R21),""),"")))</f>
        <v/>
      </c>
      <c r="F2646" s="307" t="str">
        <f>IF(ISBLANK($J$3008),"",IF(ISBLANK($L$3008),"",IF(Jul!$E21&gt;=$J$3008,IF(Jul!$E21&lt;=$L$3008,IF(ISBLANK(Jul!S21),"",Jul!S21),""),"")))</f>
        <v/>
      </c>
      <c r="G2646" s="308" t="str">
        <f t="shared" si="168"/>
        <v/>
      </c>
      <c r="H2646" s="309" t="str">
        <f t="shared" si="169"/>
        <v/>
      </c>
      <c r="I2646" s="310">
        <f>IF(ISBLANK($J$3008),"",IF(ISBLANK($L$3008),"",IF(Jul!$E21&gt;=$J$3008,IF(Jul!$E21&lt;=$L$3008,COUNTIF(Jul!L21:L21,"&gt;=0"),""),"")))</f>
        <v>0</v>
      </c>
      <c r="J2646" s="300"/>
      <c r="K2646" s="300"/>
      <c r="L2646" s="300"/>
      <c r="M2646" s="302"/>
    </row>
    <row r="2647" spans="1:13" ht="9.9499999999999993" hidden="1" customHeight="1" x14ac:dyDescent="0.2">
      <c r="A2647" s="301"/>
      <c r="B2647" s="300"/>
      <c r="C2647" s="305" t="str">
        <f>IF(ISBLANK($J$3008),"",IF(ISBLANK($L$3008),"",IF(Jul!$E22&gt;=$J$3008,IF(Jul!$E22&lt;=$L$3008,IF(ISBLANK(Jul!G22),"",Jul!G22),""),"")))</f>
        <v/>
      </c>
      <c r="D2647" s="305" t="str">
        <f>IF(ISBLANK($J$3008),"",IF(ISBLANK($L$3008),"",IF(Jul!$E22&gt;=$J$3008,IF(Jul!$E22&lt;=$L$3008,IF(ISBLANK(Jul!I22),"",Jul!I22),""),"")))</f>
        <v/>
      </c>
      <c r="E2647" s="305" t="str">
        <f>IF(ISBLANK($J$3008),"",IF(ISBLANK($L$3008),"",IF(Jul!$E22&gt;=$J$3008,IF(Jul!$E22&lt;=$L$3008,IF(ISBLANK(Jul!R22),"",Jul!R22),""),"")))</f>
        <v/>
      </c>
      <c r="F2647" s="307" t="str">
        <f>IF(ISBLANK($J$3008),"",IF(ISBLANK($L$3008),"",IF(Jul!$E22&gt;=$J$3008,IF(Jul!$E22&lt;=$L$3008,IF(ISBLANK(Jul!S22),"",Jul!S22),""),"")))</f>
        <v/>
      </c>
      <c r="G2647" s="308" t="str">
        <f t="shared" si="168"/>
        <v/>
      </c>
      <c r="H2647" s="309" t="str">
        <f t="shared" si="169"/>
        <v/>
      </c>
      <c r="I2647" s="310">
        <f>IF(ISBLANK($J$3008),"",IF(ISBLANK($L$3008),"",IF(Jul!$E22&gt;=$J$3008,IF(Jul!$E22&lt;=$L$3008,COUNTIF(Jul!L22:L22,"&gt;=0"),""),"")))</f>
        <v>0</v>
      </c>
      <c r="J2647" s="300"/>
      <c r="K2647" s="300"/>
      <c r="L2647" s="300"/>
      <c r="M2647" s="302"/>
    </row>
    <row r="2648" spans="1:13" ht="9.9499999999999993" hidden="1" customHeight="1" x14ac:dyDescent="0.2">
      <c r="A2648" s="301"/>
      <c r="B2648" s="300"/>
      <c r="C2648" s="305" t="str">
        <f>IF(ISBLANK($J$3008),"",IF(ISBLANK($L$3008),"",IF(Jul!$E23&gt;=$J$3008,IF(Jul!$E23&lt;=$L$3008,IF(ISBLANK(Jul!G23),"",Jul!G23),""),"")))</f>
        <v/>
      </c>
      <c r="D2648" s="305" t="str">
        <f>IF(ISBLANK($J$3008),"",IF(ISBLANK($L$3008),"",IF(Jul!$E23&gt;=$J$3008,IF(Jul!$E23&lt;=$L$3008,IF(ISBLANK(Jul!I23),"",Jul!I23),""),"")))</f>
        <v/>
      </c>
      <c r="E2648" s="305" t="str">
        <f>IF(ISBLANK($J$3008),"",IF(ISBLANK($L$3008),"",IF(Jul!$E23&gt;=$J$3008,IF(Jul!$E23&lt;=$L$3008,IF(ISBLANK(Jul!R23),"",Jul!R23),""),"")))</f>
        <v/>
      </c>
      <c r="F2648" s="307" t="str">
        <f>IF(ISBLANK($J$3008),"",IF(ISBLANK($L$3008),"",IF(Jul!$E23&gt;=$J$3008,IF(Jul!$E23&lt;=$L$3008,IF(ISBLANK(Jul!S23),"",Jul!S23),""),"")))</f>
        <v/>
      </c>
      <c r="G2648" s="308" t="str">
        <f t="shared" si="168"/>
        <v/>
      </c>
      <c r="H2648" s="309" t="str">
        <f t="shared" si="169"/>
        <v/>
      </c>
      <c r="I2648" s="310">
        <f>IF(ISBLANK($J$3008),"",IF(ISBLANK($L$3008),"",IF(Jul!$E23&gt;=$J$3008,IF(Jul!$E23&lt;=$L$3008,COUNTIF(Jul!L23:L23,"&gt;=0"),""),"")))</f>
        <v>0</v>
      </c>
      <c r="J2648" s="300"/>
      <c r="K2648" s="300"/>
      <c r="L2648" s="300"/>
      <c r="M2648" s="302"/>
    </row>
    <row r="2649" spans="1:13" ht="9.9499999999999993" hidden="1" customHeight="1" x14ac:dyDescent="0.2">
      <c r="A2649" s="301"/>
      <c r="B2649" s="300"/>
      <c r="C2649" s="305" t="str">
        <f>IF(ISBLANK($J$3008),"",IF(ISBLANK($L$3008),"",IF(Jul!$E24&gt;=$J$3008,IF(Jul!$E24&lt;=$L$3008,IF(ISBLANK(Jul!G24),"",Jul!G24),""),"")))</f>
        <v/>
      </c>
      <c r="D2649" s="305" t="str">
        <f>IF(ISBLANK($J$3008),"",IF(ISBLANK($L$3008),"",IF(Jul!$E24&gt;=$J$3008,IF(Jul!$E24&lt;=$L$3008,IF(ISBLANK(Jul!I24),"",Jul!I24),""),"")))</f>
        <v/>
      </c>
      <c r="E2649" s="305" t="str">
        <f>IF(ISBLANK($J$3008),"",IF(ISBLANK($L$3008),"",IF(Jul!$E24&gt;=$J$3008,IF(Jul!$E24&lt;=$L$3008,IF(ISBLANK(Jul!R24),"",Jul!R24),""),"")))</f>
        <v/>
      </c>
      <c r="F2649" s="307" t="str">
        <f>IF(ISBLANK($J$3008),"",IF(ISBLANK($L$3008),"",IF(Jul!$E24&gt;=$J$3008,IF(Jul!$E24&lt;=$L$3008,IF(ISBLANK(Jul!S24),"",Jul!S24),""),"")))</f>
        <v/>
      </c>
      <c r="G2649" s="308" t="str">
        <f t="shared" si="168"/>
        <v/>
      </c>
      <c r="H2649" s="309" t="str">
        <f t="shared" si="169"/>
        <v/>
      </c>
      <c r="I2649" s="310">
        <f>IF(ISBLANK($J$3008),"",IF(ISBLANK($L$3008),"",IF(Jul!$E24&gt;=$J$3008,IF(Jul!$E24&lt;=$L$3008,COUNTIF(Jul!L24:L24,"&gt;=0"),""),"")))</f>
        <v>0</v>
      </c>
      <c r="J2649" s="300"/>
      <c r="K2649" s="300"/>
      <c r="L2649" s="300"/>
      <c r="M2649" s="302"/>
    </row>
    <row r="2650" spans="1:13" ht="9.9499999999999993" hidden="1" customHeight="1" x14ac:dyDescent="0.2">
      <c r="A2650" s="301"/>
      <c r="B2650" s="300"/>
      <c r="C2650" s="305" t="str">
        <f>IF(ISBLANK($J$3008),"",IF(ISBLANK($L$3008),"",IF(Jul!$E25&gt;=$J$3008,IF(Jul!$E25&lt;=$L$3008,IF(ISBLANK(Jul!G25),"",Jul!G25),""),"")))</f>
        <v/>
      </c>
      <c r="D2650" s="305" t="str">
        <f>IF(ISBLANK($J$3008),"",IF(ISBLANK($L$3008),"",IF(Jul!$E25&gt;=$J$3008,IF(Jul!$E25&lt;=$L$3008,IF(ISBLANK(Jul!I25),"",Jul!I25),""),"")))</f>
        <v/>
      </c>
      <c r="E2650" s="305" t="str">
        <f>IF(ISBLANK($J$3008),"",IF(ISBLANK($L$3008),"",IF(Jul!$E25&gt;=$J$3008,IF(Jul!$E25&lt;=$L$3008,IF(ISBLANK(Jul!R25),"",Jul!R25),""),"")))</f>
        <v/>
      </c>
      <c r="F2650" s="307" t="str">
        <f>IF(ISBLANK($J$3008),"",IF(ISBLANK($L$3008),"",IF(Jul!$E25&gt;=$J$3008,IF(Jul!$E25&lt;=$L$3008,IF(ISBLANK(Jul!S25),"",Jul!S25),""),"")))</f>
        <v/>
      </c>
      <c r="G2650" s="308" t="str">
        <f t="shared" si="168"/>
        <v/>
      </c>
      <c r="H2650" s="309" t="str">
        <f t="shared" si="169"/>
        <v/>
      </c>
      <c r="I2650" s="310">
        <f>IF(ISBLANK($J$3008),"",IF(ISBLANK($L$3008),"",IF(Jul!$E25&gt;=$J$3008,IF(Jul!$E25&lt;=$L$3008,COUNTIF(Jul!L25:L25,"&gt;=0"),""),"")))</f>
        <v>0</v>
      </c>
      <c r="J2650" s="300"/>
      <c r="K2650" s="300"/>
      <c r="L2650" s="300"/>
      <c r="M2650" s="302"/>
    </row>
    <row r="2651" spans="1:13" ht="9.9499999999999993" hidden="1" customHeight="1" x14ac:dyDescent="0.2">
      <c r="A2651" s="301"/>
      <c r="B2651" s="300"/>
      <c r="C2651" s="305" t="str">
        <f>IF(ISBLANK($J$3008),"",IF(ISBLANK($L$3008),"",IF(Jul!$E26&gt;=$J$3008,IF(Jul!$E26&lt;=$L$3008,IF(ISBLANK(Jul!G26),"",Jul!G26),""),"")))</f>
        <v/>
      </c>
      <c r="D2651" s="305" t="str">
        <f>IF(ISBLANK($J$3008),"",IF(ISBLANK($L$3008),"",IF(Jul!$E26&gt;=$J$3008,IF(Jul!$E26&lt;=$L$3008,IF(ISBLANK(Jul!I26),"",Jul!I26),""),"")))</f>
        <v/>
      </c>
      <c r="E2651" s="305" t="str">
        <f>IF(ISBLANK($J$3008),"",IF(ISBLANK($L$3008),"",IF(Jul!$E26&gt;=$J$3008,IF(Jul!$E26&lt;=$L$3008,IF(ISBLANK(Jul!R26),"",Jul!R26),""),"")))</f>
        <v/>
      </c>
      <c r="F2651" s="307" t="str">
        <f>IF(ISBLANK($J$3008),"",IF(ISBLANK($L$3008),"",IF(Jul!$E26&gt;=$J$3008,IF(Jul!$E26&lt;=$L$3008,IF(ISBLANK(Jul!S26),"",Jul!S26),""),"")))</f>
        <v/>
      </c>
      <c r="G2651" s="308" t="str">
        <f t="shared" si="168"/>
        <v/>
      </c>
      <c r="H2651" s="309" t="str">
        <f t="shared" si="169"/>
        <v/>
      </c>
      <c r="I2651" s="310">
        <f>IF(ISBLANK($J$3008),"",IF(ISBLANK($L$3008),"",IF(Jul!$E26&gt;=$J$3008,IF(Jul!$E26&lt;=$L$3008,COUNTIF(Jul!L26:L26,"&gt;=0"),""),"")))</f>
        <v>0</v>
      </c>
      <c r="J2651" s="300"/>
      <c r="K2651" s="300"/>
      <c r="L2651" s="300"/>
      <c r="M2651" s="302"/>
    </row>
    <row r="2652" spans="1:13" ht="9.9499999999999993" hidden="1" customHeight="1" x14ac:dyDescent="0.2">
      <c r="A2652" s="301"/>
      <c r="B2652" s="300"/>
      <c r="C2652" s="305" t="str">
        <f>IF(ISBLANK($J$3008),"",IF(ISBLANK($L$3008),"",IF(Jul!$E27&gt;=$J$3008,IF(Jul!$E27&lt;=$L$3008,IF(ISBLANK(Jul!G27),"",Jul!G27),""),"")))</f>
        <v/>
      </c>
      <c r="D2652" s="305" t="str">
        <f>IF(ISBLANK($J$3008),"",IF(ISBLANK($L$3008),"",IF(Jul!$E27&gt;=$J$3008,IF(Jul!$E27&lt;=$L$3008,IF(ISBLANK(Jul!I27),"",Jul!I27),""),"")))</f>
        <v/>
      </c>
      <c r="E2652" s="305" t="str">
        <f>IF(ISBLANK($J$3008),"",IF(ISBLANK($L$3008),"",IF(Jul!$E27&gt;=$J$3008,IF(Jul!$E27&lt;=$L$3008,IF(ISBLANK(Jul!R27),"",Jul!R27),""),"")))</f>
        <v/>
      </c>
      <c r="F2652" s="307" t="str">
        <f>IF(ISBLANK($J$3008),"",IF(ISBLANK($L$3008),"",IF(Jul!$E27&gt;=$J$3008,IF(Jul!$E27&lt;=$L$3008,IF(ISBLANK(Jul!S27),"",Jul!S27),""),"")))</f>
        <v/>
      </c>
      <c r="G2652" s="308" t="str">
        <f t="shared" si="168"/>
        <v/>
      </c>
      <c r="H2652" s="309" t="str">
        <f t="shared" si="169"/>
        <v/>
      </c>
      <c r="I2652" s="310">
        <f>IF(ISBLANK($J$3008),"",IF(ISBLANK($L$3008),"",IF(Jul!$E27&gt;=$J$3008,IF(Jul!$E27&lt;=$L$3008,COUNTIF(Jul!L27:L27,"&gt;=0"),""),"")))</f>
        <v>0</v>
      </c>
      <c r="J2652" s="300"/>
      <c r="K2652" s="300"/>
      <c r="L2652" s="300"/>
      <c r="M2652" s="302"/>
    </row>
    <row r="2653" spans="1:13" ht="9.9499999999999993" hidden="1" customHeight="1" x14ac:dyDescent="0.2">
      <c r="A2653" s="301"/>
      <c r="B2653" s="300"/>
      <c r="C2653" s="305" t="str">
        <f>IF(ISBLANK($J$3008),"",IF(ISBLANK($L$3008),"",IF(Jul!$E28&gt;=$J$3008,IF(Jul!$E28&lt;=$L$3008,IF(ISBLANK(Jul!G28),"",Jul!G28),""),"")))</f>
        <v/>
      </c>
      <c r="D2653" s="305" t="str">
        <f>IF(ISBLANK($J$3008),"",IF(ISBLANK($L$3008),"",IF(Jul!$E28&gt;=$J$3008,IF(Jul!$E28&lt;=$L$3008,IF(ISBLANK(Jul!I28),"",Jul!I28),""),"")))</f>
        <v/>
      </c>
      <c r="E2653" s="305" t="str">
        <f>IF(ISBLANK($J$3008),"",IF(ISBLANK($L$3008),"",IF(Jul!$E28&gt;=$J$3008,IF(Jul!$E28&lt;=$L$3008,IF(ISBLANK(Jul!R28),"",Jul!R28),""),"")))</f>
        <v/>
      </c>
      <c r="F2653" s="307" t="str">
        <f>IF(ISBLANK($J$3008),"",IF(ISBLANK($L$3008),"",IF(Jul!$E28&gt;=$J$3008,IF(Jul!$E28&lt;=$L$3008,IF(ISBLANK(Jul!S28),"",Jul!S28),""),"")))</f>
        <v/>
      </c>
      <c r="G2653" s="308" t="str">
        <f t="shared" si="168"/>
        <v/>
      </c>
      <c r="H2653" s="309" t="str">
        <f t="shared" si="169"/>
        <v/>
      </c>
      <c r="I2653" s="310">
        <f>IF(ISBLANK($J$3008),"",IF(ISBLANK($L$3008),"",IF(Jul!$E28&gt;=$J$3008,IF(Jul!$E28&lt;=$L$3008,COUNTIF(Jul!L28:L28,"&gt;=0"),""),"")))</f>
        <v>0</v>
      </c>
      <c r="J2653" s="300"/>
      <c r="K2653" s="300"/>
      <c r="L2653" s="300"/>
      <c r="M2653" s="302"/>
    </row>
    <row r="2654" spans="1:13" ht="9.9499999999999993" hidden="1" customHeight="1" x14ac:dyDescent="0.2">
      <c r="A2654" s="301"/>
      <c r="B2654" s="300"/>
      <c r="C2654" s="305" t="str">
        <f>IF(ISBLANK($J$3008),"",IF(ISBLANK($L$3008),"",IF(Jul!$E29&gt;=$J$3008,IF(Jul!$E29&lt;=$L$3008,IF(ISBLANK(Jul!G29),"",Jul!G29),""),"")))</f>
        <v/>
      </c>
      <c r="D2654" s="305" t="str">
        <f>IF(ISBLANK($J$3008),"",IF(ISBLANK($L$3008),"",IF(Jul!$E29&gt;=$J$3008,IF(Jul!$E29&lt;=$L$3008,IF(ISBLANK(Jul!I29),"",Jul!I29),""),"")))</f>
        <v/>
      </c>
      <c r="E2654" s="305" t="str">
        <f>IF(ISBLANK($J$3008),"",IF(ISBLANK($L$3008),"",IF(Jul!$E29&gt;=$J$3008,IF(Jul!$E29&lt;=$L$3008,IF(ISBLANK(Jul!R29),"",Jul!R29),""),"")))</f>
        <v/>
      </c>
      <c r="F2654" s="307" t="str">
        <f>IF(ISBLANK($J$3008),"",IF(ISBLANK($L$3008),"",IF(Jul!$E29&gt;=$J$3008,IF(Jul!$E29&lt;=$L$3008,IF(ISBLANK(Jul!S29),"",Jul!S29),""),"")))</f>
        <v/>
      </c>
      <c r="G2654" s="308" t="str">
        <f t="shared" si="168"/>
        <v/>
      </c>
      <c r="H2654" s="309" t="str">
        <f t="shared" si="169"/>
        <v/>
      </c>
      <c r="I2654" s="310">
        <f>IF(ISBLANK($J$3008),"",IF(ISBLANK($L$3008),"",IF(Jul!$E29&gt;=$J$3008,IF(Jul!$E29&lt;=$L$3008,COUNTIF(Jul!L29:L29,"&gt;=0"),""),"")))</f>
        <v>0</v>
      </c>
      <c r="J2654" s="300"/>
      <c r="K2654" s="300"/>
      <c r="L2654" s="300"/>
      <c r="M2654" s="302"/>
    </row>
    <row r="2655" spans="1:13" ht="9.9499999999999993" hidden="1" customHeight="1" x14ac:dyDescent="0.2">
      <c r="A2655" s="301"/>
      <c r="B2655" s="300"/>
      <c r="C2655" s="305" t="str">
        <f>IF(ISBLANK($J$3008),"",IF(ISBLANK($L$3008),"",IF(Jul!$E30&gt;=$J$3008,IF(Jul!$E30&lt;=$L$3008,IF(ISBLANK(Jul!G30),"",Jul!G30),""),"")))</f>
        <v/>
      </c>
      <c r="D2655" s="305" t="str">
        <f>IF(ISBLANK($J$3008),"",IF(ISBLANK($L$3008),"",IF(Jul!$E30&gt;=$J$3008,IF(Jul!$E30&lt;=$L$3008,IF(ISBLANK(Jul!I30),"",Jul!I30),""),"")))</f>
        <v/>
      </c>
      <c r="E2655" s="305" t="str">
        <f>IF(ISBLANK($J$3008),"",IF(ISBLANK($L$3008),"",IF(Jul!$E30&gt;=$J$3008,IF(Jul!$E30&lt;=$L$3008,IF(ISBLANK(Jul!R30),"",Jul!R30),""),"")))</f>
        <v/>
      </c>
      <c r="F2655" s="307" t="str">
        <f>IF(ISBLANK($J$3008),"",IF(ISBLANK($L$3008),"",IF(Jul!$E30&gt;=$J$3008,IF(Jul!$E30&lt;=$L$3008,IF(ISBLANK(Jul!S30),"",Jul!S30),""),"")))</f>
        <v/>
      </c>
      <c r="G2655" s="308" t="str">
        <f t="shared" si="168"/>
        <v/>
      </c>
      <c r="H2655" s="309" t="str">
        <f t="shared" si="169"/>
        <v/>
      </c>
      <c r="I2655" s="310">
        <f>IF(ISBLANK($J$3008),"",IF(ISBLANK($L$3008),"",IF(Jul!$E30&gt;=$J$3008,IF(Jul!$E30&lt;=$L$3008,COUNTIF(Jul!L30:L30,"&gt;=0"),""),"")))</f>
        <v>0</v>
      </c>
      <c r="J2655" s="300"/>
      <c r="K2655" s="300"/>
      <c r="L2655" s="300"/>
      <c r="M2655" s="302"/>
    </row>
    <row r="2656" spans="1:13" ht="9.9499999999999993" hidden="1" customHeight="1" x14ac:dyDescent="0.2">
      <c r="A2656" s="301"/>
      <c r="B2656" s="300"/>
      <c r="C2656" s="305" t="str">
        <f>IF(ISBLANK($J$3008),"",IF(ISBLANK($L$3008),"",IF(Jul!$E31&gt;=$J$3008,IF(Jul!$E31&lt;=$L$3008,IF(ISBLANK(Jul!G31),"",Jul!G31),""),"")))</f>
        <v/>
      </c>
      <c r="D2656" s="305" t="str">
        <f>IF(ISBLANK($J$3008),"",IF(ISBLANK($L$3008),"",IF(Jul!$E31&gt;=$J$3008,IF(Jul!$E31&lt;=$L$3008,IF(ISBLANK(Jul!I31),"",Jul!I31),""),"")))</f>
        <v/>
      </c>
      <c r="E2656" s="305" t="str">
        <f>IF(ISBLANK($J$3008),"",IF(ISBLANK($L$3008),"",IF(Jul!$E31&gt;=$J$3008,IF(Jul!$E31&lt;=$L$3008,IF(ISBLANK(Jul!R31),"",Jul!R31),""),"")))</f>
        <v/>
      </c>
      <c r="F2656" s="307" t="str">
        <f>IF(ISBLANK($J$3008),"",IF(ISBLANK($L$3008),"",IF(Jul!$E31&gt;=$J$3008,IF(Jul!$E31&lt;=$L$3008,IF(ISBLANK(Jul!S31),"",Jul!S31),""),"")))</f>
        <v/>
      </c>
      <c r="G2656" s="308" t="str">
        <f t="shared" si="168"/>
        <v/>
      </c>
      <c r="H2656" s="309" t="str">
        <f t="shared" si="169"/>
        <v/>
      </c>
      <c r="I2656" s="310">
        <f>IF(ISBLANK($J$3008),"",IF(ISBLANK($L$3008),"",IF(Jul!$E31&gt;=$J$3008,IF(Jul!$E31&lt;=$L$3008,COUNTIF(Jul!L31:L31,"&gt;=0"),""),"")))</f>
        <v>0</v>
      </c>
      <c r="J2656" s="300"/>
      <c r="K2656" s="300"/>
      <c r="L2656" s="300"/>
      <c r="M2656" s="302"/>
    </row>
    <row r="2657" spans="1:13" ht="9.9499999999999993" hidden="1" customHeight="1" x14ac:dyDescent="0.2">
      <c r="A2657" s="301"/>
      <c r="B2657" s="300"/>
      <c r="C2657" s="305" t="str">
        <f>IF(ISBLANK($J$3008),"",IF(ISBLANK($L$3008),"",IF(Jul!$E32&gt;=$J$3008,IF(Jul!$E32&lt;=$L$3008,IF(ISBLANK(Jul!G32),"",Jul!G32),""),"")))</f>
        <v/>
      </c>
      <c r="D2657" s="305" t="str">
        <f>IF(ISBLANK($J$3008),"",IF(ISBLANK($L$3008),"",IF(Jul!$E32&gt;=$J$3008,IF(Jul!$E32&lt;=$L$3008,IF(ISBLANK(Jul!I32),"",Jul!I32),""),"")))</f>
        <v/>
      </c>
      <c r="E2657" s="305" t="str">
        <f>IF(ISBLANK($J$3008),"",IF(ISBLANK($L$3008),"",IF(Jul!$E32&gt;=$J$3008,IF(Jul!$E32&lt;=$L$3008,IF(ISBLANK(Jul!R32),"",Jul!R32),""),"")))</f>
        <v/>
      </c>
      <c r="F2657" s="307" t="str">
        <f>IF(ISBLANK($J$3008),"",IF(ISBLANK($L$3008),"",IF(Jul!$E32&gt;=$J$3008,IF(Jul!$E32&lt;=$L$3008,IF(ISBLANK(Jul!S32),"",Jul!S32),""),"")))</f>
        <v/>
      </c>
      <c r="G2657" s="308" t="str">
        <f t="shared" si="168"/>
        <v/>
      </c>
      <c r="H2657" s="309" t="str">
        <f t="shared" si="169"/>
        <v/>
      </c>
      <c r="I2657" s="310">
        <f>IF(ISBLANK($J$3008),"",IF(ISBLANK($L$3008),"",IF(Jul!$E32&gt;=$J$3008,IF(Jul!$E32&lt;=$L$3008,COUNTIF(Jul!L32:L32,"&gt;=0"),""),"")))</f>
        <v>0</v>
      </c>
      <c r="J2657" s="300"/>
      <c r="K2657" s="300"/>
      <c r="L2657" s="300"/>
      <c r="M2657" s="302"/>
    </row>
    <row r="2658" spans="1:13" ht="9.9499999999999993" hidden="1" customHeight="1" x14ac:dyDescent="0.2">
      <c r="A2658" s="301"/>
      <c r="B2658" s="300"/>
      <c r="C2658" s="305" t="str">
        <f>IF(ISBLANK($J$3008),"",IF(ISBLANK($L$3008),"",IF(Jul!$E33&gt;=$J$3008,IF(Jul!$E33&lt;=$L$3008,IF(ISBLANK(Jul!G33),"",Jul!G33),""),"")))</f>
        <v/>
      </c>
      <c r="D2658" s="305" t="str">
        <f>IF(ISBLANK($J$3008),"",IF(ISBLANK($L$3008),"",IF(Jul!$E33&gt;=$J$3008,IF(Jul!$E33&lt;=$L$3008,IF(ISBLANK(Jul!I33),"",Jul!I33),""),"")))</f>
        <v/>
      </c>
      <c r="E2658" s="305" t="str">
        <f>IF(ISBLANK($J$3008),"",IF(ISBLANK($L$3008),"",IF(Jul!$E33&gt;=$J$3008,IF(Jul!$E33&lt;=$L$3008,IF(ISBLANK(Jul!R33),"",Jul!R33),""),"")))</f>
        <v/>
      </c>
      <c r="F2658" s="307" t="str">
        <f>IF(ISBLANK($J$3008),"",IF(ISBLANK($L$3008),"",IF(Jul!$E33&gt;=$J$3008,IF(Jul!$E33&lt;=$L$3008,IF(ISBLANK(Jul!S33),"",Jul!S33),""),"")))</f>
        <v/>
      </c>
      <c r="G2658" s="308" t="str">
        <f t="shared" si="168"/>
        <v/>
      </c>
      <c r="H2658" s="309" t="str">
        <f t="shared" si="169"/>
        <v/>
      </c>
      <c r="I2658" s="310">
        <f>IF(ISBLANK($J$3008),"",IF(ISBLANK($L$3008),"",IF(Jul!$E33&gt;=$J$3008,IF(Jul!$E33&lt;=$L$3008,COUNTIF(Jul!L33:L33,"&gt;=0"),""),"")))</f>
        <v>0</v>
      </c>
      <c r="J2658" s="300"/>
      <c r="K2658" s="300"/>
      <c r="L2658" s="300"/>
      <c r="M2658" s="302"/>
    </row>
    <row r="2659" spans="1:13" ht="9.9499999999999993" hidden="1" customHeight="1" x14ac:dyDescent="0.2">
      <c r="A2659" s="301"/>
      <c r="B2659" s="300"/>
      <c r="C2659" s="305" t="str">
        <f>IF(ISBLANK($J$3008),"",IF(ISBLANK($L$3008),"",IF(Jul!$E34&gt;=$J$3008,IF(Jul!$E34&lt;=$L$3008,IF(ISBLANK(Jul!G34),"",Jul!G34),""),"")))</f>
        <v/>
      </c>
      <c r="D2659" s="305" t="str">
        <f>IF(ISBLANK($J$3008),"",IF(ISBLANK($L$3008),"",IF(Jul!$E34&gt;=$J$3008,IF(Jul!$E34&lt;=$L$3008,IF(ISBLANK(Jul!I34),"",Jul!I34),""),"")))</f>
        <v/>
      </c>
      <c r="E2659" s="305" t="str">
        <f>IF(ISBLANK($J$3008),"",IF(ISBLANK($L$3008),"",IF(Jul!$E34&gt;=$J$3008,IF(Jul!$E34&lt;=$L$3008,IF(ISBLANK(Jul!R34),"",Jul!R34),""),"")))</f>
        <v/>
      </c>
      <c r="F2659" s="307" t="str">
        <f>IF(ISBLANK($J$3008),"",IF(ISBLANK($L$3008),"",IF(Jul!$E34&gt;=$J$3008,IF(Jul!$E34&lt;=$L$3008,IF(ISBLANK(Jul!S34),"",Jul!S34),""),"")))</f>
        <v/>
      </c>
      <c r="G2659" s="308" t="str">
        <f t="shared" si="168"/>
        <v/>
      </c>
      <c r="H2659" s="309" t="str">
        <f t="shared" si="169"/>
        <v/>
      </c>
      <c r="I2659" s="310">
        <f>IF(ISBLANK($J$3008),"",IF(ISBLANK($L$3008),"",IF(Jul!$E34&gt;=$J$3008,IF(Jul!$E34&lt;=$L$3008,COUNTIF(Jul!L34:L34,"&gt;=0"),""),"")))</f>
        <v>0</v>
      </c>
      <c r="J2659" s="300"/>
      <c r="K2659" s="300"/>
      <c r="L2659" s="300"/>
      <c r="M2659" s="302"/>
    </row>
    <row r="2660" spans="1:13" ht="9.9499999999999993" hidden="1" customHeight="1" x14ac:dyDescent="0.2">
      <c r="A2660" s="301"/>
      <c r="B2660" s="300"/>
      <c r="C2660" s="305" t="str">
        <f>IF(ISBLANK($J$3008),"",IF(ISBLANK($L$3008),"",IF(Jul!$E35&gt;=$J$3008,IF(Jul!$E35&lt;=$L$3008,IF(ISBLANK(Jul!G35),"",Jul!G35),""),"")))</f>
        <v/>
      </c>
      <c r="D2660" s="305" t="str">
        <f>IF(ISBLANK($J$3008),"",IF(ISBLANK($L$3008),"",IF(Jul!$E35&gt;=$J$3008,IF(Jul!$E35&lt;=$L$3008,IF(ISBLANK(Jul!I35),"",Jul!I35),""),"")))</f>
        <v/>
      </c>
      <c r="E2660" s="305" t="str">
        <f>IF(ISBLANK($J$3008),"",IF(ISBLANK($L$3008),"",IF(Jul!$E35&gt;=$J$3008,IF(Jul!$E35&lt;=$L$3008,IF(ISBLANK(Jul!R35),"",Jul!R35),""),"")))</f>
        <v/>
      </c>
      <c r="F2660" s="307" t="str">
        <f>IF(ISBLANK($J$3008),"",IF(ISBLANK($L$3008),"",IF(Jul!$E35&gt;=$J$3008,IF(Jul!$E35&lt;=$L$3008,IF(ISBLANK(Jul!S35),"",Jul!S35),""),"")))</f>
        <v/>
      </c>
      <c r="G2660" s="308" t="str">
        <f t="shared" si="168"/>
        <v/>
      </c>
      <c r="H2660" s="309" t="str">
        <f t="shared" si="169"/>
        <v/>
      </c>
      <c r="I2660" s="310">
        <f>IF(ISBLANK($J$3008),"",IF(ISBLANK($L$3008),"",IF(Jul!$E35&gt;=$J$3008,IF(Jul!$E35&lt;=$L$3008,COUNTIF(Jul!L35:L35,"&gt;=0"),""),"")))</f>
        <v>0</v>
      </c>
      <c r="J2660" s="300"/>
      <c r="K2660" s="300"/>
      <c r="L2660" s="300"/>
      <c r="M2660" s="302"/>
    </row>
    <row r="2661" spans="1:13" ht="9.9499999999999993" hidden="1" customHeight="1" x14ac:dyDescent="0.2">
      <c r="A2661" s="301"/>
      <c r="B2661" s="300"/>
      <c r="C2661" s="305" t="str">
        <f>IF(ISBLANK($J$3008),"",IF(ISBLANK($L$3008),"",IF(Jul!$E36&gt;=$J$3008,IF(Jul!$E36&lt;=$L$3008,IF(ISBLANK(Jul!G36),"",Jul!G36),""),"")))</f>
        <v/>
      </c>
      <c r="D2661" s="305" t="str">
        <f>IF(ISBLANK($J$3008),"",IF(ISBLANK($L$3008),"",IF(Jul!$E36&gt;=$J$3008,IF(Jul!$E36&lt;=$L$3008,IF(ISBLANK(Jul!I36),"",Jul!I36),""),"")))</f>
        <v/>
      </c>
      <c r="E2661" s="305" t="str">
        <f>IF(ISBLANK($J$3008),"",IF(ISBLANK($L$3008),"",IF(Jul!$E36&gt;=$J$3008,IF(Jul!$E36&lt;=$L$3008,IF(ISBLANK(Jul!R36),"",Jul!R36),""),"")))</f>
        <v/>
      </c>
      <c r="F2661" s="307" t="str">
        <f>IF(ISBLANK($J$3008),"",IF(ISBLANK($L$3008),"",IF(Jul!$E36&gt;=$J$3008,IF(Jul!$E36&lt;=$L$3008,IF(ISBLANK(Jul!S36),"",Jul!S36),""),"")))</f>
        <v/>
      </c>
      <c r="G2661" s="308" t="str">
        <f t="shared" si="168"/>
        <v/>
      </c>
      <c r="H2661" s="309" t="str">
        <f t="shared" si="169"/>
        <v/>
      </c>
      <c r="I2661" s="310">
        <f>IF(ISBLANK($J$3008),"",IF(ISBLANK($L$3008),"",IF(Jul!$E36&gt;=$J$3008,IF(Jul!$E36&lt;=$L$3008,COUNTIF(Jul!L36:L36,"&gt;=0"),""),"")))</f>
        <v>0</v>
      </c>
      <c r="J2661" s="300"/>
      <c r="K2661" s="300"/>
      <c r="L2661" s="300"/>
      <c r="M2661" s="302"/>
    </row>
    <row r="2662" spans="1:13" ht="9.9499999999999993" hidden="1" customHeight="1" x14ac:dyDescent="0.2">
      <c r="A2662" s="301"/>
      <c r="B2662" s="300"/>
      <c r="C2662" s="305" t="str">
        <f>IF(ISBLANK($J$3008),"",IF(ISBLANK($L$3008),"",IF(Jul!$E37&gt;=$J$3008,IF(Jul!$E37&lt;=$L$3008,IF(ISBLANK(Jul!G37),"",Jul!G37),""),"")))</f>
        <v/>
      </c>
      <c r="D2662" s="305" t="str">
        <f>IF(ISBLANK($J$3008),"",IF(ISBLANK($L$3008),"",IF(Jul!$E37&gt;=$J$3008,IF(Jul!$E37&lt;=$L$3008,IF(ISBLANK(Jul!I37),"",Jul!I37),""),"")))</f>
        <v/>
      </c>
      <c r="E2662" s="305" t="str">
        <f>IF(ISBLANK($J$3008),"",IF(ISBLANK($L$3008),"",IF(Jul!$E37&gt;=$J$3008,IF(Jul!$E37&lt;=$L$3008,IF(ISBLANK(Jul!R37),"",Jul!R37),""),"")))</f>
        <v/>
      </c>
      <c r="F2662" s="307" t="str">
        <f>IF(ISBLANK($J$3008),"",IF(ISBLANK($L$3008),"",IF(Jul!$E37&gt;=$J$3008,IF(Jul!$E37&lt;=$L$3008,IF(ISBLANK(Jul!S37),"",Jul!S37),""),"")))</f>
        <v/>
      </c>
      <c r="G2662" s="308" t="str">
        <f t="shared" si="168"/>
        <v/>
      </c>
      <c r="H2662" s="309" t="str">
        <f t="shared" si="169"/>
        <v/>
      </c>
      <c r="I2662" s="310">
        <f>IF(ISBLANK($J$3008),"",IF(ISBLANK($L$3008),"",IF(Jul!$E37&gt;=$J$3008,IF(Jul!$E37&lt;=$L$3008,COUNTIF(Jul!L37:L37,"&gt;=0"),""),"")))</f>
        <v>0</v>
      </c>
      <c r="J2662" s="300"/>
      <c r="K2662" s="300"/>
      <c r="L2662" s="300"/>
      <c r="M2662" s="302"/>
    </row>
    <row r="2663" spans="1:13" ht="9.9499999999999993" hidden="1" customHeight="1" x14ac:dyDescent="0.2">
      <c r="A2663" s="301"/>
      <c r="B2663" s="300"/>
      <c r="C2663" s="305" t="str">
        <f>IF(ISBLANK($J$3008),"",IF(ISBLANK($L$3008),"",IF(Jul!$E38&gt;=$J$3008,IF(Jul!$E38&lt;=$L$3008,IF(ISBLANK(Jul!G38),"",Jul!G38),""),"")))</f>
        <v/>
      </c>
      <c r="D2663" s="305" t="str">
        <f>IF(ISBLANK($J$3008),"",IF(ISBLANK($L$3008),"",IF(Jul!$E38&gt;=$J$3008,IF(Jul!$E38&lt;=$L$3008,IF(ISBLANK(Jul!I38),"",Jul!I38),""),"")))</f>
        <v/>
      </c>
      <c r="E2663" s="305" t="str">
        <f>IF(ISBLANK($J$3008),"",IF(ISBLANK($L$3008),"",IF(Jul!$E38&gt;=$J$3008,IF(Jul!$E38&lt;=$L$3008,IF(ISBLANK(Jul!R38),"",Jul!R38),""),"")))</f>
        <v/>
      </c>
      <c r="F2663" s="307" t="str">
        <f>IF(ISBLANK($J$3008),"",IF(ISBLANK($L$3008),"",IF(Jul!$E38&gt;=$J$3008,IF(Jul!$E38&lt;=$L$3008,IF(ISBLANK(Jul!S38),"",Jul!S38),""),"")))</f>
        <v/>
      </c>
      <c r="G2663" s="308" t="str">
        <f t="shared" si="168"/>
        <v/>
      </c>
      <c r="H2663" s="309" t="str">
        <f t="shared" si="169"/>
        <v/>
      </c>
      <c r="I2663" s="310">
        <f>IF(ISBLANK($J$3008),"",IF(ISBLANK($L$3008),"",IF(Jul!$E38&gt;=$J$3008,IF(Jul!$E38&lt;=$L$3008,COUNTIF(Jul!L38:L38,"&gt;=0"),""),"")))</f>
        <v>0</v>
      </c>
      <c r="J2663" s="300"/>
      <c r="K2663" s="300"/>
      <c r="L2663" s="300"/>
      <c r="M2663" s="302"/>
    </row>
    <row r="2664" spans="1:13" ht="9.9499999999999993" hidden="1" customHeight="1" x14ac:dyDescent="0.2">
      <c r="A2664" s="301"/>
      <c r="B2664" s="300"/>
      <c r="C2664" s="305" t="str">
        <f>IF(ISBLANK($J$3008),"",IF(ISBLANK($L$3008),"",IF(Jul!$E39&gt;=$J$3008,IF(Jul!$E39&lt;=$L$3008,IF(ISBLANK(Jul!G39),"",Jul!G39),""),"")))</f>
        <v/>
      </c>
      <c r="D2664" s="305" t="str">
        <f>IF(ISBLANK($J$3008),"",IF(ISBLANK($L$3008),"",IF(Jul!$E39&gt;=$J$3008,IF(Jul!$E39&lt;=$L$3008,IF(ISBLANK(Jul!I39),"",Jul!I39),""),"")))</f>
        <v/>
      </c>
      <c r="E2664" s="305" t="str">
        <f>IF(ISBLANK($J$3008),"",IF(ISBLANK($L$3008),"",IF(Jul!$E39&gt;=$J$3008,IF(Jul!$E39&lt;=$L$3008,IF(ISBLANK(Jul!R39),"",Jul!R39),""),"")))</f>
        <v/>
      </c>
      <c r="F2664" s="307" t="str">
        <f>IF(ISBLANK($J$3008),"",IF(ISBLANK($L$3008),"",IF(Jul!$E39&gt;=$J$3008,IF(Jul!$E39&lt;=$L$3008,IF(ISBLANK(Jul!S39),"",Jul!S39),""),"")))</f>
        <v/>
      </c>
      <c r="G2664" s="308" t="str">
        <f t="shared" si="168"/>
        <v/>
      </c>
      <c r="H2664" s="309" t="str">
        <f t="shared" si="169"/>
        <v/>
      </c>
      <c r="I2664" s="310">
        <f>IF(ISBLANK($J$3008),"",IF(ISBLANK($L$3008),"",IF(Jul!$E39&gt;=$J$3008,IF(Jul!$E39&lt;=$L$3008,COUNTIF(Jul!L39:L39,"&gt;=0"),""),"")))</f>
        <v>0</v>
      </c>
      <c r="J2664" s="300"/>
      <c r="K2664" s="300"/>
      <c r="L2664" s="300"/>
      <c r="M2664" s="302"/>
    </row>
    <row r="2665" spans="1:13" ht="9.9499999999999993" hidden="1" customHeight="1" x14ac:dyDescent="0.2">
      <c r="A2665" s="301"/>
      <c r="B2665" s="300" t="s">
        <v>347</v>
      </c>
      <c r="C2665" s="305" t="str">
        <f>IF(ISBLANK($J$3008),"",IF(ISBLANK($L$3008),"",IF(Jul!$E43&gt;=$J$3008,IF(Jul!$E43&lt;=$L$3008,IF(ISBLANK(Jul!G43),"",Jul!G43),""),"")))</f>
        <v/>
      </c>
      <c r="D2665" s="305"/>
      <c r="E2665" s="305" t="str">
        <f>IF(ISBLANK($J$3008),"",IF(ISBLANK($L$3008),"",IF(Jul!$E43&gt;=$J$3008,IF(Jul!$E43&lt;=$L$3008,IF(ISBLANK(Jul!R43),"",Jul!R43),""),"")))</f>
        <v/>
      </c>
      <c r="F2665" s="307" t="str">
        <f>IF(ISBLANK($J$3008),"",IF(ISBLANK($L$3008),"",IF(Jul!$E43&gt;=$J$3008,IF(Jul!$E43&lt;=$L$3008,IF(ISBLANK(Jul!S43),"",Jul!S43),""),"")))</f>
        <v/>
      </c>
      <c r="G2665" s="308" t="str">
        <f>IF(ISNUMBER(F2665),IF(F2665=0,"",IF(E2665=0,"",F2665/E2665)),"")</f>
        <v/>
      </c>
      <c r="H2665" s="309" t="str">
        <f>IF(ISNUMBER(G2665),IF(G2665=0,"",IF(F2665=0,"",E2665/F2665/24)),"")</f>
        <v/>
      </c>
      <c r="I2665" s="310" t="str">
        <f>IF(ISBLANK($J$3008),"",IF(ISBLANK($L$3008),"",IF(Jul!$E43&gt;=$J$3008,IF(Jul!$E43&lt;=$L$3008,COUNTIF(Jul!L43:L43,"&gt;=0"),""),"")))</f>
        <v/>
      </c>
      <c r="J2665" s="300"/>
      <c r="K2665" s="300"/>
      <c r="L2665" s="300"/>
      <c r="M2665" s="302"/>
    </row>
    <row r="2666" spans="1:13" ht="9.9499999999999993" hidden="1" customHeight="1" x14ac:dyDescent="0.2">
      <c r="A2666" s="301"/>
      <c r="B2666" s="300"/>
      <c r="C2666" s="305" t="str">
        <f>IF(ISBLANK($J$3008),"",IF(ISBLANK($L$3008),"",IF(Jul!$E44&gt;=$J$3008,IF(Jul!$E44&lt;=$L$3008,IF(ISBLANK(Jul!G44),"",Jul!G44),""),"")))</f>
        <v/>
      </c>
      <c r="D2666" s="305"/>
      <c r="E2666" s="305" t="str">
        <f>IF(ISBLANK($J$3008),"",IF(ISBLANK($L$3008),"",IF(Jul!$E44&gt;=$J$3008,IF(Jul!$E44&lt;=$L$3008,IF(ISBLANK(Jul!R44),"",Jul!R44),""),"")))</f>
        <v/>
      </c>
      <c r="F2666" s="307" t="str">
        <f>IF(ISBLANK($J$3008),"",IF(ISBLANK($L$3008),"",IF(Jul!$E44&gt;=$J$3008,IF(Jul!$E44&lt;=$L$3008,IF(ISBLANK(Jul!S44),"",Jul!S44),""),"")))</f>
        <v/>
      </c>
      <c r="G2666" s="308" t="str">
        <f t="shared" ref="G2666:G2695" si="170">IF(ISNUMBER(F2666),IF(F2666=0,"",IF(E2666=0,"",F2666/E2666)),"")</f>
        <v/>
      </c>
      <c r="H2666" s="309" t="str">
        <f t="shared" ref="H2666:H2695" si="171">IF(ISNUMBER(G2666),IF(G2666=0,"",IF(F2666=0,"",E2666/F2666/24)),"")</f>
        <v/>
      </c>
      <c r="I2666" s="310" t="str">
        <f>IF(ISBLANK($J$3008),"",IF(ISBLANK($L$3008),"",IF(Jul!$E44&gt;=$J$3008,IF(Jul!$E44&lt;=$L$3008,COUNTIF(Jul!L44:L44,"&gt;=0"),""),"")))</f>
        <v/>
      </c>
      <c r="J2666" s="300"/>
      <c r="K2666" s="300"/>
      <c r="L2666" s="300"/>
      <c r="M2666" s="302"/>
    </row>
    <row r="2667" spans="1:13" ht="9.9499999999999993" hidden="1" customHeight="1" x14ac:dyDescent="0.2">
      <c r="A2667" s="301"/>
      <c r="B2667" s="300"/>
      <c r="C2667" s="305" t="str">
        <f>IF(ISBLANK($J$3008),"",IF(ISBLANK($L$3008),"",IF(Jul!$E45&gt;=$J$3008,IF(Jul!$E45&lt;=$L$3008,IF(ISBLANK(Jul!G45),"",Jul!G45),""),"")))</f>
        <v/>
      </c>
      <c r="D2667" s="305"/>
      <c r="E2667" s="305" t="str">
        <f>IF(ISBLANK($J$3008),"",IF(ISBLANK($L$3008),"",IF(Jul!$E45&gt;=$J$3008,IF(Jul!$E45&lt;=$L$3008,IF(ISBLANK(Jul!R45),"",Jul!R45),""),"")))</f>
        <v/>
      </c>
      <c r="F2667" s="307" t="str">
        <f>IF(ISBLANK($J$3008),"",IF(ISBLANK($L$3008),"",IF(Jul!$E45&gt;=$J$3008,IF(Jul!$E45&lt;=$L$3008,IF(ISBLANK(Jul!S45),"",Jul!S45),""),"")))</f>
        <v/>
      </c>
      <c r="G2667" s="308" t="str">
        <f t="shared" si="170"/>
        <v/>
      </c>
      <c r="H2667" s="309" t="str">
        <f t="shared" si="171"/>
        <v/>
      </c>
      <c r="I2667" s="310" t="str">
        <f>IF(ISBLANK($J$3008),"",IF(ISBLANK($L$3008),"",IF(Jul!$E45&gt;=$J$3008,IF(Jul!$E45&lt;=$L$3008,COUNTIF(Jul!L45:L45,"&gt;=0"),""),"")))</f>
        <v/>
      </c>
      <c r="J2667" s="300"/>
      <c r="K2667" s="300"/>
      <c r="L2667" s="300"/>
      <c r="M2667" s="302"/>
    </row>
    <row r="2668" spans="1:13" ht="9.9499999999999993" hidden="1" customHeight="1" x14ac:dyDescent="0.2">
      <c r="A2668" s="301"/>
      <c r="B2668" s="300"/>
      <c r="C2668" s="305" t="str">
        <f>IF(ISBLANK($J$3008),"",IF(ISBLANK($L$3008),"",IF(Jul!$E46&gt;=$J$3008,IF(Jul!$E46&lt;=$L$3008,IF(ISBLANK(Jul!G46),"",Jul!G46),""),"")))</f>
        <v/>
      </c>
      <c r="D2668" s="305"/>
      <c r="E2668" s="305" t="str">
        <f>IF(ISBLANK($J$3008),"",IF(ISBLANK($L$3008),"",IF(Jul!$E46&gt;=$J$3008,IF(Jul!$E46&lt;=$L$3008,IF(ISBLANK(Jul!R46),"",Jul!R46),""),"")))</f>
        <v/>
      </c>
      <c r="F2668" s="307" t="str">
        <f>IF(ISBLANK($J$3008),"",IF(ISBLANK($L$3008),"",IF(Jul!$E46&gt;=$J$3008,IF(Jul!$E46&lt;=$L$3008,IF(ISBLANK(Jul!S46),"",Jul!S46),""),"")))</f>
        <v/>
      </c>
      <c r="G2668" s="308" t="str">
        <f t="shared" si="170"/>
        <v/>
      </c>
      <c r="H2668" s="309" t="str">
        <f t="shared" si="171"/>
        <v/>
      </c>
      <c r="I2668" s="310" t="str">
        <f>IF(ISBLANK($J$3008),"",IF(ISBLANK($L$3008),"",IF(Jul!$E46&gt;=$J$3008,IF(Jul!$E46&lt;=$L$3008,COUNTIF(Jul!L46:L46,"&gt;=0"),""),"")))</f>
        <v/>
      </c>
      <c r="J2668" s="300"/>
      <c r="K2668" s="300"/>
      <c r="L2668" s="300"/>
      <c r="M2668" s="302"/>
    </row>
    <row r="2669" spans="1:13" ht="9.9499999999999993" hidden="1" customHeight="1" x14ac:dyDescent="0.2">
      <c r="A2669" s="301"/>
      <c r="B2669" s="300"/>
      <c r="C2669" s="305" t="str">
        <f>IF(ISBLANK($J$3008),"",IF(ISBLANK($L$3008),"",IF(Jul!$E47&gt;=$J$3008,IF(Jul!$E47&lt;=$L$3008,IF(ISBLANK(Jul!G47),"",Jul!G47),""),"")))</f>
        <v/>
      </c>
      <c r="D2669" s="305"/>
      <c r="E2669" s="305" t="str">
        <f>IF(ISBLANK($J$3008),"",IF(ISBLANK($L$3008),"",IF(Jul!$E47&gt;=$J$3008,IF(Jul!$E47&lt;=$L$3008,IF(ISBLANK(Jul!R47),"",Jul!R47),""),"")))</f>
        <v/>
      </c>
      <c r="F2669" s="307" t="str">
        <f>IF(ISBLANK($J$3008),"",IF(ISBLANK($L$3008),"",IF(Jul!$E47&gt;=$J$3008,IF(Jul!$E47&lt;=$L$3008,IF(ISBLANK(Jul!S47),"",Jul!S47),""),"")))</f>
        <v/>
      </c>
      <c r="G2669" s="308" t="str">
        <f t="shared" si="170"/>
        <v/>
      </c>
      <c r="H2669" s="309" t="str">
        <f t="shared" si="171"/>
        <v/>
      </c>
      <c r="I2669" s="310" t="str">
        <f>IF(ISBLANK($J$3008),"",IF(ISBLANK($L$3008),"",IF(Jul!$E47&gt;=$J$3008,IF(Jul!$E47&lt;=$L$3008,COUNTIF(Jul!L47:L47,"&gt;=0"),""),"")))</f>
        <v/>
      </c>
      <c r="J2669" s="300"/>
      <c r="K2669" s="300"/>
      <c r="L2669" s="300"/>
      <c r="M2669" s="302"/>
    </row>
    <row r="2670" spans="1:13" ht="9.9499999999999993" hidden="1" customHeight="1" x14ac:dyDescent="0.2">
      <c r="A2670" s="301"/>
      <c r="B2670" s="300"/>
      <c r="C2670" s="305" t="str">
        <f>IF(ISBLANK($J$3008),"",IF(ISBLANK($L$3008),"",IF(Jul!$E48&gt;=$J$3008,IF(Jul!$E48&lt;=$L$3008,IF(ISBLANK(Jul!G48),"",Jul!G48),""),"")))</f>
        <v/>
      </c>
      <c r="D2670" s="305"/>
      <c r="E2670" s="305" t="str">
        <f>IF(ISBLANK($J$3008),"",IF(ISBLANK($L$3008),"",IF(Jul!$E48&gt;=$J$3008,IF(Jul!$E48&lt;=$L$3008,IF(ISBLANK(Jul!R48),"",Jul!R48),""),"")))</f>
        <v/>
      </c>
      <c r="F2670" s="307" t="str">
        <f>IF(ISBLANK($J$3008),"",IF(ISBLANK($L$3008),"",IF(Jul!$E48&gt;=$J$3008,IF(Jul!$E48&lt;=$L$3008,IF(ISBLANK(Jul!S48),"",Jul!S48),""),"")))</f>
        <v/>
      </c>
      <c r="G2670" s="308" t="str">
        <f t="shared" si="170"/>
        <v/>
      </c>
      <c r="H2670" s="309" t="str">
        <f t="shared" si="171"/>
        <v/>
      </c>
      <c r="I2670" s="310" t="str">
        <f>IF(ISBLANK($J$3008),"",IF(ISBLANK($L$3008),"",IF(Jul!$E48&gt;=$J$3008,IF(Jul!$E48&lt;=$L$3008,COUNTIF(Jul!L48:L48,"&gt;=0"),""),"")))</f>
        <v/>
      </c>
      <c r="J2670" s="300"/>
      <c r="K2670" s="300"/>
      <c r="L2670" s="300"/>
      <c r="M2670" s="302"/>
    </row>
    <row r="2671" spans="1:13" ht="9.9499999999999993" hidden="1" customHeight="1" x14ac:dyDescent="0.2">
      <c r="A2671" s="301"/>
      <c r="B2671" s="300"/>
      <c r="C2671" s="305" t="str">
        <f>IF(ISBLANK($J$3008),"",IF(ISBLANK($L$3008),"",IF(Jul!$E49&gt;=$J$3008,IF(Jul!$E49&lt;=$L$3008,IF(ISBLANK(Jul!G49),"",Jul!G49),""),"")))</f>
        <v/>
      </c>
      <c r="D2671" s="305"/>
      <c r="E2671" s="305" t="str">
        <f>IF(ISBLANK($J$3008),"",IF(ISBLANK($L$3008),"",IF(Jul!$E49&gt;=$J$3008,IF(Jul!$E49&lt;=$L$3008,IF(ISBLANK(Jul!R49),"",Jul!R49),""),"")))</f>
        <v/>
      </c>
      <c r="F2671" s="307" t="str">
        <f>IF(ISBLANK($J$3008),"",IF(ISBLANK($L$3008),"",IF(Jul!$E49&gt;=$J$3008,IF(Jul!$E49&lt;=$L$3008,IF(ISBLANK(Jul!S49),"",Jul!S49),""),"")))</f>
        <v/>
      </c>
      <c r="G2671" s="308" t="str">
        <f t="shared" si="170"/>
        <v/>
      </c>
      <c r="H2671" s="309" t="str">
        <f t="shared" si="171"/>
        <v/>
      </c>
      <c r="I2671" s="310" t="str">
        <f>IF(ISBLANK($J$3008),"",IF(ISBLANK($L$3008),"",IF(Jul!$E49&gt;=$J$3008,IF(Jul!$E49&lt;=$L$3008,COUNTIF(Jul!L49:L49,"&gt;=0"),""),"")))</f>
        <v/>
      </c>
      <c r="J2671" s="300"/>
      <c r="K2671" s="300"/>
      <c r="L2671" s="300"/>
      <c r="M2671" s="302"/>
    </row>
    <row r="2672" spans="1:13" ht="9.9499999999999993" hidden="1" customHeight="1" x14ac:dyDescent="0.2">
      <c r="A2672" s="301"/>
      <c r="B2672" s="300"/>
      <c r="C2672" s="305" t="str">
        <f>IF(ISBLANK($J$3008),"",IF(ISBLANK($L$3008),"",IF(Jul!$E50&gt;=$J$3008,IF(Jul!$E50&lt;=$L$3008,IF(ISBLANK(Jul!G50),"",Jul!G50),""),"")))</f>
        <v/>
      </c>
      <c r="D2672" s="305"/>
      <c r="E2672" s="305" t="str">
        <f>IF(ISBLANK($J$3008),"",IF(ISBLANK($L$3008),"",IF(Jul!$E50&gt;=$J$3008,IF(Jul!$E50&lt;=$L$3008,IF(ISBLANK(Jul!R50),"",Jul!R50),""),"")))</f>
        <v/>
      </c>
      <c r="F2672" s="307" t="str">
        <f>IF(ISBLANK($J$3008),"",IF(ISBLANK($L$3008),"",IF(Jul!$E50&gt;=$J$3008,IF(Jul!$E50&lt;=$L$3008,IF(ISBLANK(Jul!S50),"",Jul!S50),""),"")))</f>
        <v/>
      </c>
      <c r="G2672" s="308" t="str">
        <f t="shared" si="170"/>
        <v/>
      </c>
      <c r="H2672" s="309" t="str">
        <f t="shared" si="171"/>
        <v/>
      </c>
      <c r="I2672" s="310" t="str">
        <f>IF(ISBLANK($J$3008),"",IF(ISBLANK($L$3008),"",IF(Jul!$E50&gt;=$J$3008,IF(Jul!$E50&lt;=$L$3008,COUNTIF(Jul!L50:L50,"&gt;=0"),""),"")))</f>
        <v/>
      </c>
      <c r="J2672" s="300"/>
      <c r="K2672" s="300"/>
      <c r="L2672" s="300"/>
      <c r="M2672" s="302"/>
    </row>
    <row r="2673" spans="1:13" ht="9.9499999999999993" hidden="1" customHeight="1" x14ac:dyDescent="0.2">
      <c r="A2673" s="301"/>
      <c r="B2673" s="300"/>
      <c r="C2673" s="305" t="str">
        <f>IF(ISBLANK($J$3008),"",IF(ISBLANK($L$3008),"",IF(Jul!$E51&gt;=$J$3008,IF(Jul!$E51&lt;=$L$3008,IF(ISBLANK(Jul!G51),"",Jul!G51),""),"")))</f>
        <v/>
      </c>
      <c r="D2673" s="305"/>
      <c r="E2673" s="305" t="str">
        <f>IF(ISBLANK($J$3008),"",IF(ISBLANK($L$3008),"",IF(Jul!$E51&gt;=$J$3008,IF(Jul!$E51&lt;=$L$3008,IF(ISBLANK(Jul!R51),"",Jul!R51),""),"")))</f>
        <v/>
      </c>
      <c r="F2673" s="307" t="str">
        <f>IF(ISBLANK($J$3008),"",IF(ISBLANK($L$3008),"",IF(Jul!$E51&gt;=$J$3008,IF(Jul!$E51&lt;=$L$3008,IF(ISBLANK(Jul!S51),"",Jul!S51),""),"")))</f>
        <v/>
      </c>
      <c r="G2673" s="308" t="str">
        <f t="shared" si="170"/>
        <v/>
      </c>
      <c r="H2673" s="309" t="str">
        <f t="shared" si="171"/>
        <v/>
      </c>
      <c r="I2673" s="310" t="str">
        <f>IF(ISBLANK($J$3008),"",IF(ISBLANK($L$3008),"",IF(Jul!$E51&gt;=$J$3008,IF(Jul!$E51&lt;=$L$3008,COUNTIF(Jul!L51:L51,"&gt;=0"),""),"")))</f>
        <v/>
      </c>
      <c r="J2673" s="300"/>
      <c r="K2673" s="300"/>
      <c r="L2673" s="300"/>
      <c r="M2673" s="302"/>
    </row>
    <row r="2674" spans="1:13" ht="9.9499999999999993" hidden="1" customHeight="1" x14ac:dyDescent="0.2">
      <c r="A2674" s="301"/>
      <c r="B2674" s="300"/>
      <c r="C2674" s="305" t="str">
        <f>IF(ISBLANK($J$3008),"",IF(ISBLANK($L$3008),"",IF(Jul!$E52&gt;=$J$3008,IF(Jul!$E52&lt;=$L$3008,IF(ISBLANK(Jul!G52),"",Jul!G52),""),"")))</f>
        <v/>
      </c>
      <c r="D2674" s="305"/>
      <c r="E2674" s="305" t="str">
        <f>IF(ISBLANK($J$3008),"",IF(ISBLANK($L$3008),"",IF(Jul!$E52&gt;=$J$3008,IF(Jul!$E52&lt;=$L$3008,IF(ISBLANK(Jul!R52),"",Jul!R52),""),"")))</f>
        <v/>
      </c>
      <c r="F2674" s="307" t="str">
        <f>IF(ISBLANK($J$3008),"",IF(ISBLANK($L$3008),"",IF(Jul!$E52&gt;=$J$3008,IF(Jul!$E52&lt;=$L$3008,IF(ISBLANK(Jul!S52),"",Jul!S52),""),"")))</f>
        <v/>
      </c>
      <c r="G2674" s="308" t="str">
        <f t="shared" si="170"/>
        <v/>
      </c>
      <c r="H2674" s="309" t="str">
        <f t="shared" si="171"/>
        <v/>
      </c>
      <c r="I2674" s="310" t="str">
        <f>IF(ISBLANK($J$3008),"",IF(ISBLANK($L$3008),"",IF(Jul!$E52&gt;=$J$3008,IF(Jul!$E52&lt;=$L$3008,COUNTIF(Jul!L52:L52,"&gt;=0"),""),"")))</f>
        <v/>
      </c>
      <c r="J2674" s="300"/>
      <c r="K2674" s="300"/>
      <c r="L2674" s="300"/>
      <c r="M2674" s="302"/>
    </row>
    <row r="2675" spans="1:13" ht="9.9499999999999993" hidden="1" customHeight="1" x14ac:dyDescent="0.2">
      <c r="A2675" s="301"/>
      <c r="B2675" s="300"/>
      <c r="C2675" s="305" t="str">
        <f>IF(ISBLANK($J$3008),"",IF(ISBLANK($L$3008),"",IF(Jul!$E53&gt;=$J$3008,IF(Jul!$E53&lt;=$L$3008,IF(ISBLANK(Jul!G53),"",Jul!G53),""),"")))</f>
        <v/>
      </c>
      <c r="D2675" s="305"/>
      <c r="E2675" s="305" t="str">
        <f>IF(ISBLANK($J$3008),"",IF(ISBLANK($L$3008),"",IF(Jul!$E53&gt;=$J$3008,IF(Jul!$E53&lt;=$L$3008,IF(ISBLANK(Jul!R53),"",Jul!R53),""),"")))</f>
        <v/>
      </c>
      <c r="F2675" s="307" t="str">
        <f>IF(ISBLANK($J$3008),"",IF(ISBLANK($L$3008),"",IF(Jul!$E53&gt;=$J$3008,IF(Jul!$E53&lt;=$L$3008,IF(ISBLANK(Jul!S53),"",Jul!S53),""),"")))</f>
        <v/>
      </c>
      <c r="G2675" s="308" t="str">
        <f t="shared" si="170"/>
        <v/>
      </c>
      <c r="H2675" s="309" t="str">
        <f t="shared" si="171"/>
        <v/>
      </c>
      <c r="I2675" s="310" t="str">
        <f>IF(ISBLANK($J$3008),"",IF(ISBLANK($L$3008),"",IF(Jul!$E53&gt;=$J$3008,IF(Jul!$E53&lt;=$L$3008,COUNTIF(Jul!L53:L53,"&gt;=0"),""),"")))</f>
        <v/>
      </c>
      <c r="J2675" s="300"/>
      <c r="K2675" s="300"/>
      <c r="L2675" s="300"/>
      <c r="M2675" s="302"/>
    </row>
    <row r="2676" spans="1:13" ht="9.9499999999999993" hidden="1" customHeight="1" x14ac:dyDescent="0.2">
      <c r="A2676" s="301"/>
      <c r="B2676" s="300"/>
      <c r="C2676" s="305" t="str">
        <f>IF(ISBLANK($J$3008),"",IF(ISBLANK($L$3008),"",IF(Jul!$E54&gt;=$J$3008,IF(Jul!$E54&lt;=$L$3008,IF(ISBLANK(Jul!G54),"",Jul!G54),""),"")))</f>
        <v/>
      </c>
      <c r="D2676" s="305"/>
      <c r="E2676" s="305" t="str">
        <f>IF(ISBLANK($J$3008),"",IF(ISBLANK($L$3008),"",IF(Jul!$E54&gt;=$J$3008,IF(Jul!$E54&lt;=$L$3008,IF(ISBLANK(Jul!R54),"",Jul!R54),""),"")))</f>
        <v/>
      </c>
      <c r="F2676" s="307" t="str">
        <f>IF(ISBLANK($J$3008),"",IF(ISBLANK($L$3008),"",IF(Jul!$E54&gt;=$J$3008,IF(Jul!$E54&lt;=$L$3008,IF(ISBLANK(Jul!S54),"",Jul!S54),""),"")))</f>
        <v/>
      </c>
      <c r="G2676" s="308" t="str">
        <f t="shared" si="170"/>
        <v/>
      </c>
      <c r="H2676" s="309" t="str">
        <f t="shared" si="171"/>
        <v/>
      </c>
      <c r="I2676" s="310" t="str">
        <f>IF(ISBLANK($J$3008),"",IF(ISBLANK($L$3008),"",IF(Jul!$E54&gt;=$J$3008,IF(Jul!$E54&lt;=$L$3008,COUNTIF(Jul!L54:L54,"&gt;=0"),""),"")))</f>
        <v/>
      </c>
      <c r="J2676" s="300"/>
      <c r="K2676" s="300"/>
      <c r="L2676" s="300"/>
      <c r="M2676" s="302"/>
    </row>
    <row r="2677" spans="1:13" ht="9.9499999999999993" hidden="1" customHeight="1" x14ac:dyDescent="0.2">
      <c r="A2677" s="301"/>
      <c r="B2677" s="300"/>
      <c r="C2677" s="305" t="str">
        <f>IF(ISBLANK($J$3008),"",IF(ISBLANK($L$3008),"",IF(Jul!$E55&gt;=$J$3008,IF(Jul!$E55&lt;=$L$3008,IF(ISBLANK(Jul!G55),"",Jul!G55),""),"")))</f>
        <v/>
      </c>
      <c r="D2677" s="305"/>
      <c r="E2677" s="305" t="str">
        <f>IF(ISBLANK($J$3008),"",IF(ISBLANK($L$3008),"",IF(Jul!$E55&gt;=$J$3008,IF(Jul!$E55&lt;=$L$3008,IF(ISBLANK(Jul!R55),"",Jul!R55),""),"")))</f>
        <v/>
      </c>
      <c r="F2677" s="307" t="str">
        <f>IF(ISBLANK($J$3008),"",IF(ISBLANK($L$3008),"",IF(Jul!$E55&gt;=$J$3008,IF(Jul!$E55&lt;=$L$3008,IF(ISBLANK(Jul!S55),"",Jul!S55),""),"")))</f>
        <v/>
      </c>
      <c r="G2677" s="308" t="str">
        <f t="shared" si="170"/>
        <v/>
      </c>
      <c r="H2677" s="309" t="str">
        <f t="shared" si="171"/>
        <v/>
      </c>
      <c r="I2677" s="310" t="str">
        <f>IF(ISBLANK($J$3008),"",IF(ISBLANK($L$3008),"",IF(Jul!$E55&gt;=$J$3008,IF(Jul!$E55&lt;=$L$3008,COUNTIF(Jul!L55:L55,"&gt;=0"),""),"")))</f>
        <v/>
      </c>
      <c r="J2677" s="300"/>
      <c r="K2677" s="300"/>
      <c r="L2677" s="300"/>
      <c r="M2677" s="302"/>
    </row>
    <row r="2678" spans="1:13" ht="9.9499999999999993" hidden="1" customHeight="1" x14ac:dyDescent="0.2">
      <c r="A2678" s="301"/>
      <c r="B2678" s="300"/>
      <c r="C2678" s="305" t="str">
        <f>IF(ISBLANK($J$3008),"",IF(ISBLANK($L$3008),"",IF(Jul!$E56&gt;=$J$3008,IF(Jul!$E56&lt;=$L$3008,IF(ISBLANK(Jul!G56),"",Jul!G56),""),"")))</f>
        <v/>
      </c>
      <c r="D2678" s="305"/>
      <c r="E2678" s="305" t="str">
        <f>IF(ISBLANK($J$3008),"",IF(ISBLANK($L$3008),"",IF(Jul!$E56&gt;=$J$3008,IF(Jul!$E56&lt;=$L$3008,IF(ISBLANK(Jul!R56),"",Jul!R56),""),"")))</f>
        <v/>
      </c>
      <c r="F2678" s="307" t="str">
        <f>IF(ISBLANK($J$3008),"",IF(ISBLANK($L$3008),"",IF(Jul!$E56&gt;=$J$3008,IF(Jul!$E56&lt;=$L$3008,IF(ISBLANK(Jul!S56),"",Jul!S56),""),"")))</f>
        <v/>
      </c>
      <c r="G2678" s="308" t="str">
        <f t="shared" si="170"/>
        <v/>
      </c>
      <c r="H2678" s="309" t="str">
        <f t="shared" si="171"/>
        <v/>
      </c>
      <c r="I2678" s="310" t="str">
        <f>IF(ISBLANK($J$3008),"",IF(ISBLANK($L$3008),"",IF(Jul!$E56&gt;=$J$3008,IF(Jul!$E56&lt;=$L$3008,COUNTIF(Jul!L56:L56,"&gt;=0"),""),"")))</f>
        <v/>
      </c>
      <c r="J2678" s="300"/>
      <c r="K2678" s="300"/>
      <c r="L2678" s="300"/>
      <c r="M2678" s="302"/>
    </row>
    <row r="2679" spans="1:13" ht="9.9499999999999993" hidden="1" customHeight="1" x14ac:dyDescent="0.2">
      <c r="A2679" s="301"/>
      <c r="B2679" s="300"/>
      <c r="C2679" s="305" t="str">
        <f>IF(ISBLANK($J$3008),"",IF(ISBLANK($L$3008),"",IF(Jul!$E57&gt;=$J$3008,IF(Jul!$E57&lt;=$L$3008,IF(ISBLANK(Jul!G57),"",Jul!G57),""),"")))</f>
        <v/>
      </c>
      <c r="D2679" s="305"/>
      <c r="E2679" s="305" t="str">
        <f>IF(ISBLANK($J$3008),"",IF(ISBLANK($L$3008),"",IF(Jul!$E57&gt;=$J$3008,IF(Jul!$E57&lt;=$L$3008,IF(ISBLANK(Jul!R57),"",Jul!R57),""),"")))</f>
        <v/>
      </c>
      <c r="F2679" s="307" t="str">
        <f>IF(ISBLANK($J$3008),"",IF(ISBLANK($L$3008),"",IF(Jul!$E57&gt;=$J$3008,IF(Jul!$E57&lt;=$L$3008,IF(ISBLANK(Jul!S57),"",Jul!S57),""),"")))</f>
        <v/>
      </c>
      <c r="G2679" s="308" t="str">
        <f t="shared" si="170"/>
        <v/>
      </c>
      <c r="H2679" s="309" t="str">
        <f t="shared" si="171"/>
        <v/>
      </c>
      <c r="I2679" s="310" t="str">
        <f>IF(ISBLANK($J$3008),"",IF(ISBLANK($L$3008),"",IF(Jul!$E57&gt;=$J$3008,IF(Jul!$E57&lt;=$L$3008,COUNTIF(Jul!L57:L57,"&gt;=0"),""),"")))</f>
        <v/>
      </c>
      <c r="J2679" s="300"/>
      <c r="K2679" s="300"/>
      <c r="L2679" s="300"/>
      <c r="M2679" s="302"/>
    </row>
    <row r="2680" spans="1:13" ht="9.9499999999999993" hidden="1" customHeight="1" x14ac:dyDescent="0.2">
      <c r="A2680" s="301"/>
      <c r="B2680" s="300"/>
      <c r="C2680" s="305" t="str">
        <f>IF(ISBLANK($J$3008),"",IF(ISBLANK($L$3008),"",IF(Jul!$E58&gt;=$J$3008,IF(Jul!$E58&lt;=$L$3008,IF(ISBLANK(Jul!G58),"",Jul!G58),""),"")))</f>
        <v/>
      </c>
      <c r="D2680" s="305"/>
      <c r="E2680" s="305" t="str">
        <f>IF(ISBLANK($J$3008),"",IF(ISBLANK($L$3008),"",IF(Jul!$E58&gt;=$J$3008,IF(Jul!$E58&lt;=$L$3008,IF(ISBLANK(Jul!R58),"",Jul!R58),""),"")))</f>
        <v/>
      </c>
      <c r="F2680" s="307" t="str">
        <f>IF(ISBLANK($J$3008),"",IF(ISBLANK($L$3008),"",IF(Jul!$E58&gt;=$J$3008,IF(Jul!$E58&lt;=$L$3008,IF(ISBLANK(Jul!S58),"",Jul!S58),""),"")))</f>
        <v/>
      </c>
      <c r="G2680" s="308" t="str">
        <f t="shared" si="170"/>
        <v/>
      </c>
      <c r="H2680" s="309" t="str">
        <f t="shared" si="171"/>
        <v/>
      </c>
      <c r="I2680" s="310" t="str">
        <f>IF(ISBLANK($J$3008),"",IF(ISBLANK($L$3008),"",IF(Jul!$E58&gt;=$J$3008,IF(Jul!$E58&lt;=$L$3008,COUNTIF(Jul!L58:L58,"&gt;=0"),""),"")))</f>
        <v/>
      </c>
      <c r="J2680" s="300"/>
      <c r="K2680" s="300"/>
      <c r="L2680" s="300"/>
      <c r="M2680" s="302"/>
    </row>
    <row r="2681" spans="1:13" ht="9.9499999999999993" hidden="1" customHeight="1" x14ac:dyDescent="0.2">
      <c r="A2681" s="301"/>
      <c r="B2681" s="300"/>
      <c r="C2681" s="305" t="str">
        <f>IF(ISBLANK($J$3008),"",IF(ISBLANK($L$3008),"",IF(Jul!$E59&gt;=$J$3008,IF(Jul!$E59&lt;=$L$3008,IF(ISBLANK(Jul!G59),"",Jul!G59),""),"")))</f>
        <v/>
      </c>
      <c r="D2681" s="305"/>
      <c r="E2681" s="305" t="str">
        <f>IF(ISBLANK($J$3008),"",IF(ISBLANK($L$3008),"",IF(Jul!$E59&gt;=$J$3008,IF(Jul!$E59&lt;=$L$3008,IF(ISBLANK(Jul!R59),"",Jul!R59),""),"")))</f>
        <v/>
      </c>
      <c r="F2681" s="307" t="str">
        <f>IF(ISBLANK($J$3008),"",IF(ISBLANK($L$3008),"",IF(Jul!$E59&gt;=$J$3008,IF(Jul!$E59&lt;=$L$3008,IF(ISBLANK(Jul!S59),"",Jul!S59),""),"")))</f>
        <v/>
      </c>
      <c r="G2681" s="308" t="str">
        <f t="shared" si="170"/>
        <v/>
      </c>
      <c r="H2681" s="309" t="str">
        <f t="shared" si="171"/>
        <v/>
      </c>
      <c r="I2681" s="310" t="str">
        <f>IF(ISBLANK($J$3008),"",IF(ISBLANK($L$3008),"",IF(Jul!$E59&gt;=$J$3008,IF(Jul!$E59&lt;=$L$3008,COUNTIF(Jul!L59:L59,"&gt;=0"),""),"")))</f>
        <v/>
      </c>
      <c r="J2681" s="300"/>
      <c r="K2681" s="300"/>
      <c r="L2681" s="300"/>
      <c r="M2681" s="302"/>
    </row>
    <row r="2682" spans="1:13" ht="9.9499999999999993" hidden="1" customHeight="1" x14ac:dyDescent="0.2">
      <c r="A2682" s="301"/>
      <c r="B2682" s="300"/>
      <c r="C2682" s="305" t="str">
        <f>IF(ISBLANK($J$3008),"",IF(ISBLANK($L$3008),"",IF(Jul!$E60&gt;=$J$3008,IF(Jul!$E60&lt;=$L$3008,IF(ISBLANK(Jul!G60),"",Jul!G60),""),"")))</f>
        <v/>
      </c>
      <c r="D2682" s="305"/>
      <c r="E2682" s="305" t="str">
        <f>IF(ISBLANK($J$3008),"",IF(ISBLANK($L$3008),"",IF(Jul!$E60&gt;=$J$3008,IF(Jul!$E60&lt;=$L$3008,IF(ISBLANK(Jul!R60),"",Jul!R60),""),"")))</f>
        <v/>
      </c>
      <c r="F2682" s="307" t="str">
        <f>IF(ISBLANK($J$3008),"",IF(ISBLANK($L$3008),"",IF(Jul!$E60&gt;=$J$3008,IF(Jul!$E60&lt;=$L$3008,IF(ISBLANK(Jul!S60),"",Jul!S60),""),"")))</f>
        <v/>
      </c>
      <c r="G2682" s="308" t="str">
        <f t="shared" si="170"/>
        <v/>
      </c>
      <c r="H2682" s="309" t="str">
        <f t="shared" si="171"/>
        <v/>
      </c>
      <c r="I2682" s="310" t="str">
        <f>IF(ISBLANK($J$3008),"",IF(ISBLANK($L$3008),"",IF(Jul!$E60&gt;=$J$3008,IF(Jul!$E60&lt;=$L$3008,COUNTIF(Jul!L60:L60,"&gt;=0"),""),"")))</f>
        <v/>
      </c>
      <c r="J2682" s="300"/>
      <c r="K2682" s="300"/>
      <c r="L2682" s="300"/>
      <c r="M2682" s="302"/>
    </row>
    <row r="2683" spans="1:13" ht="9.9499999999999993" hidden="1" customHeight="1" x14ac:dyDescent="0.2">
      <c r="A2683" s="301"/>
      <c r="B2683" s="300"/>
      <c r="C2683" s="305" t="str">
        <f>IF(ISBLANK($J$3008),"",IF(ISBLANK($L$3008),"",IF(Jul!$E61&gt;=$J$3008,IF(Jul!$E61&lt;=$L$3008,IF(ISBLANK(Jul!G61),"",Jul!G61),""),"")))</f>
        <v/>
      </c>
      <c r="D2683" s="305"/>
      <c r="E2683" s="305" t="str">
        <f>IF(ISBLANK($J$3008),"",IF(ISBLANK($L$3008),"",IF(Jul!$E61&gt;=$J$3008,IF(Jul!$E61&lt;=$L$3008,IF(ISBLANK(Jul!R61),"",Jul!R61),""),"")))</f>
        <v/>
      </c>
      <c r="F2683" s="307" t="str">
        <f>IF(ISBLANK($J$3008),"",IF(ISBLANK($L$3008),"",IF(Jul!$E61&gt;=$J$3008,IF(Jul!$E61&lt;=$L$3008,IF(ISBLANK(Jul!S61),"",Jul!S61),""),"")))</f>
        <v/>
      </c>
      <c r="G2683" s="308" t="str">
        <f t="shared" si="170"/>
        <v/>
      </c>
      <c r="H2683" s="309" t="str">
        <f t="shared" si="171"/>
        <v/>
      </c>
      <c r="I2683" s="310" t="str">
        <f>IF(ISBLANK($J$3008),"",IF(ISBLANK($L$3008),"",IF(Jul!$E61&gt;=$J$3008,IF(Jul!$E61&lt;=$L$3008,COUNTIF(Jul!L61:L61,"&gt;=0"),""),"")))</f>
        <v/>
      </c>
      <c r="J2683" s="300"/>
      <c r="K2683" s="300"/>
      <c r="L2683" s="300"/>
      <c r="M2683" s="302"/>
    </row>
    <row r="2684" spans="1:13" ht="9.9499999999999993" hidden="1" customHeight="1" x14ac:dyDescent="0.2">
      <c r="A2684" s="301"/>
      <c r="B2684" s="300"/>
      <c r="C2684" s="305" t="str">
        <f>IF(ISBLANK($J$3008),"",IF(ISBLANK($L$3008),"",IF(Jul!$E62&gt;=$J$3008,IF(Jul!$E62&lt;=$L$3008,IF(ISBLANK(Jul!G62),"",Jul!G62),""),"")))</f>
        <v/>
      </c>
      <c r="D2684" s="305"/>
      <c r="E2684" s="305" t="str">
        <f>IF(ISBLANK($J$3008),"",IF(ISBLANK($L$3008),"",IF(Jul!$E62&gt;=$J$3008,IF(Jul!$E62&lt;=$L$3008,IF(ISBLANK(Jul!R62),"",Jul!R62),""),"")))</f>
        <v/>
      </c>
      <c r="F2684" s="307" t="str">
        <f>IF(ISBLANK($J$3008),"",IF(ISBLANK($L$3008),"",IF(Jul!$E62&gt;=$J$3008,IF(Jul!$E62&lt;=$L$3008,IF(ISBLANK(Jul!S62),"",Jul!S62),""),"")))</f>
        <v/>
      </c>
      <c r="G2684" s="308" t="str">
        <f t="shared" si="170"/>
        <v/>
      </c>
      <c r="H2684" s="309" t="str">
        <f t="shared" si="171"/>
        <v/>
      </c>
      <c r="I2684" s="310" t="str">
        <f>IF(ISBLANK($J$3008),"",IF(ISBLANK($L$3008),"",IF(Jul!$E62&gt;=$J$3008,IF(Jul!$E62&lt;=$L$3008,COUNTIF(Jul!L62:L62,"&gt;=0"),""),"")))</f>
        <v/>
      </c>
      <c r="J2684" s="300"/>
      <c r="K2684" s="300"/>
      <c r="L2684" s="300"/>
      <c r="M2684" s="302"/>
    </row>
    <row r="2685" spans="1:13" ht="9.9499999999999993" hidden="1" customHeight="1" x14ac:dyDescent="0.2">
      <c r="A2685" s="301"/>
      <c r="B2685" s="300"/>
      <c r="C2685" s="305" t="str">
        <f>IF(ISBLANK($J$3008),"",IF(ISBLANK($L$3008),"",IF(Jul!$E63&gt;=$J$3008,IF(Jul!$E63&lt;=$L$3008,IF(ISBLANK(Jul!G63),"",Jul!G63),""),"")))</f>
        <v/>
      </c>
      <c r="D2685" s="305"/>
      <c r="E2685" s="305" t="str">
        <f>IF(ISBLANK($J$3008),"",IF(ISBLANK($L$3008),"",IF(Jul!$E63&gt;=$J$3008,IF(Jul!$E63&lt;=$L$3008,IF(ISBLANK(Jul!R63),"",Jul!R63),""),"")))</f>
        <v/>
      </c>
      <c r="F2685" s="307" t="str">
        <f>IF(ISBLANK($J$3008),"",IF(ISBLANK($L$3008),"",IF(Jul!$E63&gt;=$J$3008,IF(Jul!$E63&lt;=$L$3008,IF(ISBLANK(Jul!S63),"",Jul!S63),""),"")))</f>
        <v/>
      </c>
      <c r="G2685" s="308" t="str">
        <f t="shared" si="170"/>
        <v/>
      </c>
      <c r="H2685" s="309" t="str">
        <f t="shared" si="171"/>
        <v/>
      </c>
      <c r="I2685" s="310" t="str">
        <f>IF(ISBLANK($J$3008),"",IF(ISBLANK($L$3008),"",IF(Jul!$E63&gt;=$J$3008,IF(Jul!$E63&lt;=$L$3008,COUNTIF(Jul!L63:L63,"&gt;=0"),""),"")))</f>
        <v/>
      </c>
      <c r="J2685" s="300"/>
      <c r="K2685" s="300"/>
      <c r="L2685" s="300"/>
      <c r="M2685" s="302"/>
    </row>
    <row r="2686" spans="1:13" ht="9.9499999999999993" hidden="1" customHeight="1" x14ac:dyDescent="0.2">
      <c r="A2686" s="301"/>
      <c r="B2686" s="300"/>
      <c r="C2686" s="305" t="str">
        <f>IF(ISBLANK($J$3008),"",IF(ISBLANK($L$3008),"",IF(Jul!$E64&gt;=$J$3008,IF(Jul!$E64&lt;=$L$3008,IF(ISBLANK(Jul!G64),"",Jul!G64),""),"")))</f>
        <v/>
      </c>
      <c r="D2686" s="305"/>
      <c r="E2686" s="305" t="str">
        <f>IF(ISBLANK($J$3008),"",IF(ISBLANK($L$3008),"",IF(Jul!$E64&gt;=$J$3008,IF(Jul!$E64&lt;=$L$3008,IF(ISBLANK(Jul!R64),"",Jul!R64),""),"")))</f>
        <v/>
      </c>
      <c r="F2686" s="307" t="str">
        <f>IF(ISBLANK($J$3008),"",IF(ISBLANK($L$3008),"",IF(Jul!$E64&gt;=$J$3008,IF(Jul!$E64&lt;=$L$3008,IF(ISBLANK(Jul!S64),"",Jul!S64),""),"")))</f>
        <v/>
      </c>
      <c r="G2686" s="308" t="str">
        <f t="shared" si="170"/>
        <v/>
      </c>
      <c r="H2686" s="309" t="str">
        <f t="shared" si="171"/>
        <v/>
      </c>
      <c r="I2686" s="310" t="str">
        <f>IF(ISBLANK($J$3008),"",IF(ISBLANK($L$3008),"",IF(Jul!$E64&gt;=$J$3008,IF(Jul!$E64&lt;=$L$3008,COUNTIF(Jul!L64:L64,"&gt;=0"),""),"")))</f>
        <v/>
      </c>
      <c r="J2686" s="300"/>
      <c r="K2686" s="300"/>
      <c r="L2686" s="300"/>
      <c r="M2686" s="302"/>
    </row>
    <row r="2687" spans="1:13" ht="9.9499999999999993" hidden="1" customHeight="1" x14ac:dyDescent="0.2">
      <c r="A2687" s="301"/>
      <c r="B2687" s="300"/>
      <c r="C2687" s="305" t="str">
        <f>IF(ISBLANK($J$3008),"",IF(ISBLANK($L$3008),"",IF(Jul!$E65&gt;=$J$3008,IF(Jul!$E65&lt;=$L$3008,IF(ISBLANK(Jul!G65),"",Jul!G65),""),"")))</f>
        <v/>
      </c>
      <c r="D2687" s="305"/>
      <c r="E2687" s="305" t="str">
        <f>IF(ISBLANK($J$3008),"",IF(ISBLANK($L$3008),"",IF(Jul!$E65&gt;=$J$3008,IF(Jul!$E65&lt;=$L$3008,IF(ISBLANK(Jul!R65),"",Jul!R65),""),"")))</f>
        <v/>
      </c>
      <c r="F2687" s="307" t="str">
        <f>IF(ISBLANK($J$3008),"",IF(ISBLANK($L$3008),"",IF(Jul!$E65&gt;=$J$3008,IF(Jul!$E65&lt;=$L$3008,IF(ISBLANK(Jul!S65),"",Jul!S65),""),"")))</f>
        <v/>
      </c>
      <c r="G2687" s="308" t="str">
        <f t="shared" si="170"/>
        <v/>
      </c>
      <c r="H2687" s="309" t="str">
        <f t="shared" si="171"/>
        <v/>
      </c>
      <c r="I2687" s="310" t="str">
        <f>IF(ISBLANK($J$3008),"",IF(ISBLANK($L$3008),"",IF(Jul!$E65&gt;=$J$3008,IF(Jul!$E65&lt;=$L$3008,COUNTIF(Jul!L65:L65,"&gt;=0"),""),"")))</f>
        <v/>
      </c>
      <c r="J2687" s="300"/>
      <c r="K2687" s="300"/>
      <c r="L2687" s="300"/>
      <c r="M2687" s="302"/>
    </row>
    <row r="2688" spans="1:13" ht="9.9499999999999993" hidden="1" customHeight="1" x14ac:dyDescent="0.2">
      <c r="A2688" s="301"/>
      <c r="B2688" s="300"/>
      <c r="C2688" s="305" t="str">
        <f>IF(ISBLANK($J$3008),"",IF(ISBLANK($L$3008),"",IF(Jul!$E66&gt;=$J$3008,IF(Jul!$E66&lt;=$L$3008,IF(ISBLANK(Jul!G66),"",Jul!G66),""),"")))</f>
        <v/>
      </c>
      <c r="D2688" s="305"/>
      <c r="E2688" s="305" t="str">
        <f>IF(ISBLANK($J$3008),"",IF(ISBLANK($L$3008),"",IF(Jul!$E66&gt;=$J$3008,IF(Jul!$E66&lt;=$L$3008,IF(ISBLANK(Jul!R66),"",Jul!R66),""),"")))</f>
        <v/>
      </c>
      <c r="F2688" s="307" t="str">
        <f>IF(ISBLANK($J$3008),"",IF(ISBLANK($L$3008),"",IF(Jul!$E66&gt;=$J$3008,IF(Jul!$E66&lt;=$L$3008,IF(ISBLANK(Jul!S66),"",Jul!S66),""),"")))</f>
        <v/>
      </c>
      <c r="G2688" s="308" t="str">
        <f t="shared" si="170"/>
        <v/>
      </c>
      <c r="H2688" s="309" t="str">
        <f t="shared" si="171"/>
        <v/>
      </c>
      <c r="I2688" s="310" t="str">
        <f>IF(ISBLANK($J$3008),"",IF(ISBLANK($L$3008),"",IF(Jul!$E66&gt;=$J$3008,IF(Jul!$E66&lt;=$L$3008,COUNTIF(Jul!L66:L66,"&gt;=0"),""),"")))</f>
        <v/>
      </c>
      <c r="J2688" s="300"/>
      <c r="K2688" s="300"/>
      <c r="L2688" s="300"/>
      <c r="M2688" s="302"/>
    </row>
    <row r="2689" spans="1:13" ht="9.9499999999999993" hidden="1" customHeight="1" x14ac:dyDescent="0.2">
      <c r="A2689" s="301"/>
      <c r="B2689" s="300"/>
      <c r="C2689" s="305" t="str">
        <f>IF(ISBLANK($J$3008),"",IF(ISBLANK($L$3008),"",IF(Jul!$E67&gt;=$J$3008,IF(Jul!$E67&lt;=$L$3008,IF(ISBLANK(Jul!G67),"",Jul!G67),""),"")))</f>
        <v/>
      </c>
      <c r="D2689" s="305"/>
      <c r="E2689" s="305" t="str">
        <f>IF(ISBLANK($J$3008),"",IF(ISBLANK($L$3008),"",IF(Jul!$E67&gt;=$J$3008,IF(Jul!$E67&lt;=$L$3008,IF(ISBLANK(Jul!R67),"",Jul!R67),""),"")))</f>
        <v/>
      </c>
      <c r="F2689" s="307" t="str">
        <f>IF(ISBLANK($J$3008),"",IF(ISBLANK($L$3008),"",IF(Jul!$E67&gt;=$J$3008,IF(Jul!$E67&lt;=$L$3008,IF(ISBLANK(Jul!S67),"",Jul!S67),""),"")))</f>
        <v/>
      </c>
      <c r="G2689" s="308" t="str">
        <f t="shared" si="170"/>
        <v/>
      </c>
      <c r="H2689" s="309" t="str">
        <f t="shared" si="171"/>
        <v/>
      </c>
      <c r="I2689" s="310" t="str">
        <f>IF(ISBLANK($J$3008),"",IF(ISBLANK($L$3008),"",IF(Jul!$E67&gt;=$J$3008,IF(Jul!$E67&lt;=$L$3008,COUNTIF(Jul!L67:L67,"&gt;=0"),""),"")))</f>
        <v/>
      </c>
      <c r="J2689" s="300"/>
      <c r="K2689" s="300"/>
      <c r="L2689" s="300"/>
      <c r="M2689" s="302"/>
    </row>
    <row r="2690" spans="1:13" ht="9.9499999999999993" hidden="1" customHeight="1" x14ac:dyDescent="0.2">
      <c r="A2690" s="301"/>
      <c r="B2690" s="300"/>
      <c r="C2690" s="305" t="str">
        <f>IF(ISBLANK($J$3008),"",IF(ISBLANK($L$3008),"",IF(Jul!$E68&gt;=$J$3008,IF(Jul!$E68&lt;=$L$3008,IF(ISBLANK(Jul!G68),"",Jul!G68),""),"")))</f>
        <v/>
      </c>
      <c r="D2690" s="305"/>
      <c r="E2690" s="305" t="str">
        <f>IF(ISBLANK($J$3008),"",IF(ISBLANK($L$3008),"",IF(Jul!$E68&gt;=$J$3008,IF(Jul!$E68&lt;=$L$3008,IF(ISBLANK(Jul!R68),"",Jul!R68),""),"")))</f>
        <v/>
      </c>
      <c r="F2690" s="307" t="str">
        <f>IF(ISBLANK($J$3008),"",IF(ISBLANK($L$3008),"",IF(Jul!$E68&gt;=$J$3008,IF(Jul!$E68&lt;=$L$3008,IF(ISBLANK(Jul!S68),"",Jul!S68),""),"")))</f>
        <v/>
      </c>
      <c r="G2690" s="308" t="str">
        <f t="shared" si="170"/>
        <v/>
      </c>
      <c r="H2690" s="309" t="str">
        <f t="shared" si="171"/>
        <v/>
      </c>
      <c r="I2690" s="310" t="str">
        <f>IF(ISBLANK($J$3008),"",IF(ISBLANK($L$3008),"",IF(Jul!$E68&gt;=$J$3008,IF(Jul!$E68&lt;=$L$3008,COUNTIF(Jul!L68:L68,"&gt;=0"),""),"")))</f>
        <v/>
      </c>
      <c r="J2690" s="300"/>
      <c r="K2690" s="300"/>
      <c r="L2690" s="300"/>
      <c r="M2690" s="302"/>
    </row>
    <row r="2691" spans="1:13" ht="9.9499999999999993" hidden="1" customHeight="1" x14ac:dyDescent="0.2">
      <c r="A2691" s="301"/>
      <c r="B2691" s="300"/>
      <c r="C2691" s="305" t="str">
        <f>IF(ISBLANK($J$3008),"",IF(ISBLANK($L$3008),"",IF(Jul!$E69&gt;=$J$3008,IF(Jul!$E69&lt;=$L$3008,IF(ISBLANK(Jul!G69),"",Jul!G69),""),"")))</f>
        <v/>
      </c>
      <c r="D2691" s="305"/>
      <c r="E2691" s="305" t="str">
        <f>IF(ISBLANK($J$3008),"",IF(ISBLANK($L$3008),"",IF(Jul!$E69&gt;=$J$3008,IF(Jul!$E69&lt;=$L$3008,IF(ISBLANK(Jul!R69),"",Jul!R69),""),"")))</f>
        <v/>
      </c>
      <c r="F2691" s="307" t="str">
        <f>IF(ISBLANK($J$3008),"",IF(ISBLANK($L$3008),"",IF(Jul!$E69&gt;=$J$3008,IF(Jul!$E69&lt;=$L$3008,IF(ISBLANK(Jul!S69),"",Jul!S69),""),"")))</f>
        <v/>
      </c>
      <c r="G2691" s="308" t="str">
        <f t="shared" si="170"/>
        <v/>
      </c>
      <c r="H2691" s="309" t="str">
        <f t="shared" si="171"/>
        <v/>
      </c>
      <c r="I2691" s="310" t="str">
        <f>IF(ISBLANK($J$3008),"",IF(ISBLANK($L$3008),"",IF(Jul!$E69&gt;=$J$3008,IF(Jul!$E69&lt;=$L$3008,COUNTIF(Jul!L69:L69,"&gt;=0"),""),"")))</f>
        <v/>
      </c>
      <c r="J2691" s="300"/>
      <c r="K2691" s="300"/>
      <c r="L2691" s="300"/>
      <c r="M2691" s="302"/>
    </row>
    <row r="2692" spans="1:13" ht="9.9499999999999993" hidden="1" customHeight="1" x14ac:dyDescent="0.2">
      <c r="A2692" s="301"/>
      <c r="B2692" s="300"/>
      <c r="C2692" s="305" t="str">
        <f>IF(ISBLANK($J$3008),"",IF(ISBLANK($L$3008),"",IF(Jul!$E70&gt;=$J$3008,IF(Jul!$E70&lt;=$L$3008,IF(ISBLANK(Jul!G70),"",Jul!G70),""),"")))</f>
        <v/>
      </c>
      <c r="D2692" s="305"/>
      <c r="E2692" s="305" t="str">
        <f>IF(ISBLANK($J$3008),"",IF(ISBLANK($L$3008),"",IF(Jul!$E70&gt;=$J$3008,IF(Jul!$E70&lt;=$L$3008,IF(ISBLANK(Jul!R70),"",Jul!R70),""),"")))</f>
        <v/>
      </c>
      <c r="F2692" s="307" t="str">
        <f>IF(ISBLANK($J$3008),"",IF(ISBLANK($L$3008),"",IF(Jul!$E70&gt;=$J$3008,IF(Jul!$E70&lt;=$L$3008,IF(ISBLANK(Jul!S70),"",Jul!S70),""),"")))</f>
        <v/>
      </c>
      <c r="G2692" s="308" t="str">
        <f t="shared" si="170"/>
        <v/>
      </c>
      <c r="H2692" s="309" t="str">
        <f t="shared" si="171"/>
        <v/>
      </c>
      <c r="I2692" s="310" t="str">
        <f>IF(ISBLANK($J$3008),"",IF(ISBLANK($L$3008),"",IF(Jul!$E70&gt;=$J$3008,IF(Jul!$E70&lt;=$L$3008,COUNTIF(Jul!L70:L70,"&gt;=0"),""),"")))</f>
        <v/>
      </c>
      <c r="J2692" s="300"/>
      <c r="K2692" s="300"/>
      <c r="L2692" s="300"/>
      <c r="M2692" s="302"/>
    </row>
    <row r="2693" spans="1:13" ht="9.9499999999999993" hidden="1" customHeight="1" x14ac:dyDescent="0.2">
      <c r="A2693" s="301"/>
      <c r="B2693" s="300"/>
      <c r="C2693" s="305" t="str">
        <f>IF(ISBLANK($J$3008),"",IF(ISBLANK($L$3008),"",IF(Jul!$E71&gt;=$J$3008,IF(Jul!$E71&lt;=$L$3008,IF(ISBLANK(Jul!G71),"",Jul!G71),""),"")))</f>
        <v/>
      </c>
      <c r="D2693" s="305"/>
      <c r="E2693" s="305" t="str">
        <f>IF(ISBLANK($J$3008),"",IF(ISBLANK($L$3008),"",IF(Jul!$E71&gt;=$J$3008,IF(Jul!$E71&lt;=$L$3008,IF(ISBLANK(Jul!R71),"",Jul!R71),""),"")))</f>
        <v/>
      </c>
      <c r="F2693" s="307" t="str">
        <f>IF(ISBLANK($J$3008),"",IF(ISBLANK($L$3008),"",IF(Jul!$E71&gt;=$J$3008,IF(Jul!$E71&lt;=$L$3008,IF(ISBLANK(Jul!S71),"",Jul!S71),""),"")))</f>
        <v/>
      </c>
      <c r="G2693" s="308" t="str">
        <f t="shared" si="170"/>
        <v/>
      </c>
      <c r="H2693" s="309" t="str">
        <f t="shared" si="171"/>
        <v/>
      </c>
      <c r="I2693" s="310" t="str">
        <f>IF(ISBLANK($J$3008),"",IF(ISBLANK($L$3008),"",IF(Jul!$E71&gt;=$J$3008,IF(Jul!$E71&lt;=$L$3008,COUNTIF(Jul!L71:L71,"&gt;=0"),""),"")))</f>
        <v/>
      </c>
      <c r="J2693" s="300"/>
      <c r="K2693" s="300"/>
      <c r="L2693" s="300"/>
      <c r="M2693" s="302"/>
    </row>
    <row r="2694" spans="1:13" ht="9.9499999999999993" hidden="1" customHeight="1" x14ac:dyDescent="0.2">
      <c r="A2694" s="301"/>
      <c r="B2694" s="300"/>
      <c r="C2694" s="305" t="str">
        <f>IF(ISBLANK($J$3008),"",IF(ISBLANK($L$3008),"",IF(Jul!$E72&gt;=$J$3008,IF(Jul!$E72&lt;=$L$3008,IF(ISBLANK(Jul!G72),"",Jul!G72),""),"")))</f>
        <v/>
      </c>
      <c r="D2694" s="305"/>
      <c r="E2694" s="305" t="str">
        <f>IF(ISBLANK($J$3008),"",IF(ISBLANK($L$3008),"",IF(Jul!$E72&gt;=$J$3008,IF(Jul!$E72&lt;=$L$3008,IF(ISBLANK(Jul!R72),"",Jul!R72),""),"")))</f>
        <v/>
      </c>
      <c r="F2694" s="307" t="str">
        <f>IF(ISBLANK($J$3008),"",IF(ISBLANK($L$3008),"",IF(Jul!$E72&gt;=$J$3008,IF(Jul!$E72&lt;=$L$3008,IF(ISBLANK(Jul!S72),"",Jul!S72),""),"")))</f>
        <v/>
      </c>
      <c r="G2694" s="308" t="str">
        <f t="shared" si="170"/>
        <v/>
      </c>
      <c r="H2694" s="309" t="str">
        <f t="shared" si="171"/>
        <v/>
      </c>
      <c r="I2694" s="310" t="str">
        <f>IF(ISBLANK($J$3008),"",IF(ISBLANK($L$3008),"",IF(Jul!$E72&gt;=$J$3008,IF(Jul!$E72&lt;=$L$3008,COUNTIF(Jul!L72:L72,"&gt;=0"),""),"")))</f>
        <v/>
      </c>
      <c r="J2694" s="300"/>
      <c r="K2694" s="300"/>
      <c r="L2694" s="300"/>
      <c r="M2694" s="302"/>
    </row>
    <row r="2695" spans="1:13" ht="9.9499999999999993" hidden="1" customHeight="1" x14ac:dyDescent="0.2">
      <c r="A2695" s="301"/>
      <c r="B2695" s="300"/>
      <c r="C2695" s="305" t="str">
        <f>IF(ISBLANK($J$3008),"",IF(ISBLANK($L$3008),"",IF(Jul!$E73&gt;=$J$3008,IF(Jul!$E73&lt;=$L$3008,IF(ISBLANK(Jul!G73),"",Jul!G73),""),"")))</f>
        <v/>
      </c>
      <c r="D2695" s="305"/>
      <c r="E2695" s="305" t="str">
        <f>IF(ISBLANK($J$3008),"",IF(ISBLANK($L$3008),"",IF(Jul!$E73&gt;=$J$3008,IF(Jul!$E73&lt;=$L$3008,IF(ISBLANK(Jul!R73),"",Jul!R73),""),"")))</f>
        <v/>
      </c>
      <c r="F2695" s="307" t="str">
        <f>IF(ISBLANK($J$3008),"",IF(ISBLANK($L$3008),"",IF(Jul!$E73&gt;=$J$3008,IF(Jul!$E73&lt;=$L$3008,IF(ISBLANK(Jul!S73),"",Jul!S73),""),"")))</f>
        <v/>
      </c>
      <c r="G2695" s="308" t="str">
        <f t="shared" si="170"/>
        <v/>
      </c>
      <c r="H2695" s="309" t="str">
        <f t="shared" si="171"/>
        <v/>
      </c>
      <c r="I2695" s="310" t="str">
        <f>IF(ISBLANK($J$3008),"",IF(ISBLANK($L$3008),"",IF(Jul!$E73&gt;=$J$3008,IF(Jul!$E73&lt;=$L$3008,COUNTIF(Jul!L73:L73,"&gt;=0"),""),"")))</f>
        <v/>
      </c>
      <c r="J2695" s="300"/>
      <c r="K2695" s="300"/>
      <c r="L2695" s="300"/>
      <c r="M2695" s="302"/>
    </row>
    <row r="2696" spans="1:13" ht="9.9499999999999993" hidden="1" customHeight="1" x14ac:dyDescent="0.2">
      <c r="A2696" s="301"/>
      <c r="B2696" s="300" t="s">
        <v>130</v>
      </c>
      <c r="C2696" s="305" t="str">
        <f>IF(ISBLANK($J$3008),"",IF(ISBLANK($L$3008),"",IF(Aug!$E9&gt;=$J$3008,IF(Aug!$E9&lt;=$L$3008,IF(ISBLANK(Aug!G9),"",Aug!G9),""),"")))</f>
        <v/>
      </c>
      <c r="D2696" s="305" t="str">
        <f>IF(ISBLANK($J$3008),"",IF(ISBLANK($L$3008),"",IF(Aug!$E9&gt;=$J$3008,IF(Aug!$E9&lt;=$L$3008,IF(ISBLANK(Aug!I9),"",Aug!I9),""),"")))</f>
        <v/>
      </c>
      <c r="E2696" s="305" t="str">
        <f>IF(ISBLANK($J$3008),"",IF(ISBLANK($L$3008),"",IF(Aug!$E9&gt;=$J$3008,IF(Aug!$E9&lt;=$L$3008,IF(ISBLANK(Aug!R9),"",Aug!R9),""),"")))</f>
        <v/>
      </c>
      <c r="F2696" s="307" t="str">
        <f>IF(ISBLANK($J$3008),"",IF(ISBLANK($L$3008),"",IF(Aug!$E9&gt;=$J$3008,IF(Aug!$E9&lt;=$L$3008,IF(ISBLANK(Aug!S9),"",Aug!S9),""),"")))</f>
        <v/>
      </c>
      <c r="G2696" s="308" t="str">
        <f>IF(ISNUMBER(F2696),IF(F2696=0,"",IF(E2696=0,"",F2696/E2696)),"")</f>
        <v/>
      </c>
      <c r="H2696" s="309" t="str">
        <f>IF(ISNUMBER(G2696),IF(G2696=0,"",IF(F2696=0,"",E2696/F2696/24)),"")</f>
        <v/>
      </c>
      <c r="I2696" s="310">
        <f>IF(ISBLANK($J$3008),"",IF(ISBLANK($L$3008),"",IF(Aug!$E9&gt;=$J$3008,IF(Aug!$E9&lt;=$L$3008,COUNTIF(Aug!L9:L9,"&gt;=0"),""),"")))</f>
        <v>0</v>
      </c>
      <c r="J2696" s="300"/>
      <c r="K2696" s="300"/>
      <c r="L2696" s="300"/>
      <c r="M2696" s="302"/>
    </row>
    <row r="2697" spans="1:13" ht="9.9499999999999993" hidden="1" customHeight="1" x14ac:dyDescent="0.2">
      <c r="A2697" s="301"/>
      <c r="B2697" s="300"/>
      <c r="C2697" s="305" t="str">
        <f>IF(ISBLANK($J$3008),"",IF(ISBLANK($L$3008),"",IF(Aug!$E10&gt;=$J$3008,IF(Aug!$E10&lt;=$L$3008,IF(ISBLANK(Aug!G10),"",Aug!G10),""),"")))</f>
        <v/>
      </c>
      <c r="D2697" s="305" t="str">
        <f>IF(ISBLANK($J$3008),"",IF(ISBLANK($L$3008),"",IF(Aug!$E10&gt;=$J$3008,IF(Aug!$E10&lt;=$L$3008,IF(ISBLANK(Aug!I10),"",Aug!I10),""),"")))</f>
        <v/>
      </c>
      <c r="E2697" s="305" t="str">
        <f>IF(ISBLANK($J$3008),"",IF(ISBLANK($L$3008),"",IF(Aug!$E10&gt;=$J$3008,IF(Aug!$E10&lt;=$L$3008,IF(ISBLANK(Aug!R10),"",Aug!R10),""),"")))</f>
        <v/>
      </c>
      <c r="F2697" s="307" t="str">
        <f>IF(ISBLANK($J$3008),"",IF(ISBLANK($L$3008),"",IF(Aug!$E10&gt;=$J$3008,IF(Aug!$E10&lt;=$L$3008,IF(ISBLANK(Aug!S10),"",Aug!S10),""),"")))</f>
        <v/>
      </c>
      <c r="G2697" s="308" t="str">
        <f t="shared" ref="G2697:G2726" si="172">IF(ISNUMBER(F2697),IF(F2697=0,"",IF(E2697=0,"",F2697/E2697)),"")</f>
        <v/>
      </c>
      <c r="H2697" s="309" t="str">
        <f t="shared" ref="H2697:H2726" si="173">IF(ISNUMBER(G2697),IF(G2697=0,"",IF(F2697=0,"",E2697/F2697/24)),"")</f>
        <v/>
      </c>
      <c r="I2697" s="310">
        <f>IF(ISBLANK($J$3008),"",IF(ISBLANK($L$3008),"",IF(Aug!$E10&gt;=$J$3008,IF(Aug!$E10&lt;=$L$3008,COUNTIF(Aug!L10:L10,"&gt;=0"),""),"")))</f>
        <v>0</v>
      </c>
      <c r="J2697" s="300"/>
      <c r="K2697" s="300"/>
      <c r="L2697" s="300"/>
      <c r="M2697" s="302"/>
    </row>
    <row r="2698" spans="1:13" ht="9.9499999999999993" hidden="1" customHeight="1" x14ac:dyDescent="0.2">
      <c r="A2698" s="301"/>
      <c r="B2698" s="300"/>
      <c r="C2698" s="305" t="str">
        <f>IF(ISBLANK($J$3008),"",IF(ISBLANK($L$3008),"",IF(Aug!$E11&gt;=$J$3008,IF(Aug!$E11&lt;=$L$3008,IF(ISBLANK(Aug!G11),"",Aug!G11),""),"")))</f>
        <v/>
      </c>
      <c r="D2698" s="305" t="str">
        <f>IF(ISBLANK($J$3008),"",IF(ISBLANK($L$3008),"",IF(Aug!$E11&gt;=$J$3008,IF(Aug!$E11&lt;=$L$3008,IF(ISBLANK(Aug!I11),"",Aug!I11),""),"")))</f>
        <v/>
      </c>
      <c r="E2698" s="305" t="str">
        <f>IF(ISBLANK($J$3008),"",IF(ISBLANK($L$3008),"",IF(Aug!$E11&gt;=$J$3008,IF(Aug!$E11&lt;=$L$3008,IF(ISBLANK(Aug!R11),"",Aug!R11),""),"")))</f>
        <v/>
      </c>
      <c r="F2698" s="307" t="str">
        <f>IF(ISBLANK($J$3008),"",IF(ISBLANK($L$3008),"",IF(Aug!$E11&gt;=$J$3008,IF(Aug!$E11&lt;=$L$3008,IF(ISBLANK(Aug!S11),"",Aug!S11),""),"")))</f>
        <v/>
      </c>
      <c r="G2698" s="308" t="str">
        <f t="shared" si="172"/>
        <v/>
      </c>
      <c r="H2698" s="309" t="str">
        <f t="shared" si="173"/>
        <v/>
      </c>
      <c r="I2698" s="310">
        <f>IF(ISBLANK($J$3008),"",IF(ISBLANK($L$3008),"",IF(Aug!$E11&gt;=$J$3008,IF(Aug!$E11&lt;=$L$3008,COUNTIF(Aug!L11:L11,"&gt;=0"),""),"")))</f>
        <v>0</v>
      </c>
      <c r="J2698" s="300"/>
      <c r="K2698" s="300"/>
      <c r="L2698" s="300"/>
      <c r="M2698" s="302"/>
    </row>
    <row r="2699" spans="1:13" ht="9.9499999999999993" hidden="1" customHeight="1" x14ac:dyDescent="0.2">
      <c r="A2699" s="301"/>
      <c r="B2699" s="300"/>
      <c r="C2699" s="305" t="str">
        <f>IF(ISBLANK($J$3008),"",IF(ISBLANK($L$3008),"",IF(Aug!$E12&gt;=$J$3008,IF(Aug!$E12&lt;=$L$3008,IF(ISBLANK(Aug!G12),"",Aug!G12),""),"")))</f>
        <v/>
      </c>
      <c r="D2699" s="305" t="str">
        <f>IF(ISBLANK($J$3008),"",IF(ISBLANK($L$3008),"",IF(Aug!$E12&gt;=$J$3008,IF(Aug!$E12&lt;=$L$3008,IF(ISBLANK(Aug!I12),"",Aug!I12),""),"")))</f>
        <v/>
      </c>
      <c r="E2699" s="305" t="str">
        <f>IF(ISBLANK($J$3008),"",IF(ISBLANK($L$3008),"",IF(Aug!$E12&gt;=$J$3008,IF(Aug!$E12&lt;=$L$3008,IF(ISBLANK(Aug!R12),"",Aug!R12),""),"")))</f>
        <v/>
      </c>
      <c r="F2699" s="307" t="str">
        <f>IF(ISBLANK($J$3008),"",IF(ISBLANK($L$3008),"",IF(Aug!$E12&gt;=$J$3008,IF(Aug!$E12&lt;=$L$3008,IF(ISBLANK(Aug!S12),"",Aug!S12),""),"")))</f>
        <v/>
      </c>
      <c r="G2699" s="308" t="str">
        <f t="shared" si="172"/>
        <v/>
      </c>
      <c r="H2699" s="309" t="str">
        <f t="shared" si="173"/>
        <v/>
      </c>
      <c r="I2699" s="310">
        <f>IF(ISBLANK($J$3008),"",IF(ISBLANK($L$3008),"",IF(Aug!$E12&gt;=$J$3008,IF(Aug!$E12&lt;=$L$3008,COUNTIF(Aug!L12:L12,"&gt;=0"),""),"")))</f>
        <v>0</v>
      </c>
      <c r="J2699" s="300"/>
      <c r="K2699" s="300"/>
      <c r="L2699" s="300"/>
      <c r="M2699" s="302"/>
    </row>
    <row r="2700" spans="1:13" ht="9.9499999999999993" hidden="1" customHeight="1" x14ac:dyDescent="0.2">
      <c r="A2700" s="301"/>
      <c r="B2700" s="300"/>
      <c r="C2700" s="305" t="str">
        <f>IF(ISBLANK($J$3008),"",IF(ISBLANK($L$3008),"",IF(Aug!$E13&gt;=$J$3008,IF(Aug!$E13&lt;=$L$3008,IF(ISBLANK(Aug!G13),"",Aug!G13),""),"")))</f>
        <v/>
      </c>
      <c r="D2700" s="305" t="str">
        <f>IF(ISBLANK($J$3008),"",IF(ISBLANK($L$3008),"",IF(Aug!$E13&gt;=$J$3008,IF(Aug!$E13&lt;=$L$3008,IF(ISBLANK(Aug!I13),"",Aug!I13),""),"")))</f>
        <v/>
      </c>
      <c r="E2700" s="305" t="str">
        <f>IF(ISBLANK($J$3008),"",IF(ISBLANK($L$3008),"",IF(Aug!$E13&gt;=$J$3008,IF(Aug!$E13&lt;=$L$3008,IF(ISBLANK(Aug!R13),"",Aug!R13),""),"")))</f>
        <v/>
      </c>
      <c r="F2700" s="307" t="str">
        <f>IF(ISBLANK($J$3008),"",IF(ISBLANK($L$3008),"",IF(Aug!$E13&gt;=$J$3008,IF(Aug!$E13&lt;=$L$3008,IF(ISBLANK(Aug!S13),"",Aug!S13),""),"")))</f>
        <v/>
      </c>
      <c r="G2700" s="308" t="str">
        <f t="shared" si="172"/>
        <v/>
      </c>
      <c r="H2700" s="309" t="str">
        <f t="shared" si="173"/>
        <v/>
      </c>
      <c r="I2700" s="310">
        <f>IF(ISBLANK($J$3008),"",IF(ISBLANK($L$3008),"",IF(Aug!$E13&gt;=$J$3008,IF(Aug!$E13&lt;=$L$3008,COUNTIF(Aug!L13:L13,"&gt;=0"),""),"")))</f>
        <v>0</v>
      </c>
      <c r="J2700" s="300"/>
      <c r="K2700" s="300"/>
      <c r="L2700" s="300"/>
      <c r="M2700" s="302"/>
    </row>
    <row r="2701" spans="1:13" ht="9.9499999999999993" hidden="1" customHeight="1" x14ac:dyDescent="0.2">
      <c r="A2701" s="301"/>
      <c r="B2701" s="300"/>
      <c r="C2701" s="305" t="str">
        <f>IF(ISBLANK($J$3008),"",IF(ISBLANK($L$3008),"",IF(Aug!$E14&gt;=$J$3008,IF(Aug!$E14&lt;=$L$3008,IF(ISBLANK(Aug!G14),"",Aug!G14),""),"")))</f>
        <v/>
      </c>
      <c r="D2701" s="305" t="str">
        <f>IF(ISBLANK($J$3008),"",IF(ISBLANK($L$3008),"",IF(Aug!$E14&gt;=$J$3008,IF(Aug!$E14&lt;=$L$3008,IF(ISBLANK(Aug!I14),"",Aug!I14),""),"")))</f>
        <v/>
      </c>
      <c r="E2701" s="305" t="str">
        <f>IF(ISBLANK($J$3008),"",IF(ISBLANK($L$3008),"",IF(Aug!$E14&gt;=$J$3008,IF(Aug!$E14&lt;=$L$3008,IF(ISBLANK(Aug!R14),"",Aug!R14),""),"")))</f>
        <v/>
      </c>
      <c r="F2701" s="307" t="str">
        <f>IF(ISBLANK($J$3008),"",IF(ISBLANK($L$3008),"",IF(Aug!$E14&gt;=$J$3008,IF(Aug!$E14&lt;=$L$3008,IF(ISBLANK(Aug!S14),"",Aug!S14),""),"")))</f>
        <v/>
      </c>
      <c r="G2701" s="308" t="str">
        <f t="shared" si="172"/>
        <v/>
      </c>
      <c r="H2701" s="309" t="str">
        <f t="shared" si="173"/>
        <v/>
      </c>
      <c r="I2701" s="310">
        <f>IF(ISBLANK($J$3008),"",IF(ISBLANK($L$3008),"",IF(Aug!$E14&gt;=$J$3008,IF(Aug!$E14&lt;=$L$3008,COUNTIF(Aug!L14:L14,"&gt;=0"),""),"")))</f>
        <v>0</v>
      </c>
      <c r="J2701" s="300"/>
      <c r="K2701" s="300"/>
      <c r="L2701" s="300"/>
      <c r="M2701" s="302"/>
    </row>
    <row r="2702" spans="1:13" ht="9.9499999999999993" hidden="1" customHeight="1" x14ac:dyDescent="0.2">
      <c r="A2702" s="301"/>
      <c r="B2702" s="300"/>
      <c r="C2702" s="305" t="str">
        <f>IF(ISBLANK($J$3008),"",IF(ISBLANK($L$3008),"",IF(Aug!$E15&gt;=$J$3008,IF(Aug!$E15&lt;=$L$3008,IF(ISBLANK(Aug!G15),"",Aug!G15),""),"")))</f>
        <v/>
      </c>
      <c r="D2702" s="305" t="str">
        <f>IF(ISBLANK($J$3008),"",IF(ISBLANK($L$3008),"",IF(Aug!$E15&gt;=$J$3008,IF(Aug!$E15&lt;=$L$3008,IF(ISBLANK(Aug!I15),"",Aug!I15),""),"")))</f>
        <v/>
      </c>
      <c r="E2702" s="305" t="str">
        <f>IF(ISBLANK($J$3008),"",IF(ISBLANK($L$3008),"",IF(Aug!$E15&gt;=$J$3008,IF(Aug!$E15&lt;=$L$3008,IF(ISBLANK(Aug!R15),"",Aug!R15),""),"")))</f>
        <v/>
      </c>
      <c r="F2702" s="307" t="str">
        <f>IF(ISBLANK($J$3008),"",IF(ISBLANK($L$3008),"",IF(Aug!$E15&gt;=$J$3008,IF(Aug!$E15&lt;=$L$3008,IF(ISBLANK(Aug!S15),"",Aug!S15),""),"")))</f>
        <v/>
      </c>
      <c r="G2702" s="308" t="str">
        <f t="shared" si="172"/>
        <v/>
      </c>
      <c r="H2702" s="309" t="str">
        <f t="shared" si="173"/>
        <v/>
      </c>
      <c r="I2702" s="310">
        <f>IF(ISBLANK($J$3008),"",IF(ISBLANK($L$3008),"",IF(Aug!$E15&gt;=$J$3008,IF(Aug!$E15&lt;=$L$3008,COUNTIF(Aug!L15:L15,"&gt;=0"),""),"")))</f>
        <v>0</v>
      </c>
      <c r="J2702" s="300"/>
      <c r="K2702" s="300"/>
      <c r="L2702" s="300"/>
      <c r="M2702" s="302"/>
    </row>
    <row r="2703" spans="1:13" ht="9.9499999999999993" hidden="1" customHeight="1" x14ac:dyDescent="0.2">
      <c r="A2703" s="301"/>
      <c r="B2703" s="300"/>
      <c r="C2703" s="305" t="str">
        <f>IF(ISBLANK($J$3008),"",IF(ISBLANK($L$3008),"",IF(Aug!$E16&gt;=$J$3008,IF(Aug!$E16&lt;=$L$3008,IF(ISBLANK(Aug!G16),"",Aug!G16),""),"")))</f>
        <v/>
      </c>
      <c r="D2703" s="305" t="str">
        <f>IF(ISBLANK($J$3008),"",IF(ISBLANK($L$3008),"",IF(Aug!$E16&gt;=$J$3008,IF(Aug!$E16&lt;=$L$3008,IF(ISBLANK(Aug!I16),"",Aug!I16),""),"")))</f>
        <v/>
      </c>
      <c r="E2703" s="305" t="str">
        <f>IF(ISBLANK($J$3008),"",IF(ISBLANK($L$3008),"",IF(Aug!$E16&gt;=$J$3008,IF(Aug!$E16&lt;=$L$3008,IF(ISBLANK(Aug!R16),"",Aug!R16),""),"")))</f>
        <v/>
      </c>
      <c r="F2703" s="307" t="str">
        <f>IF(ISBLANK($J$3008),"",IF(ISBLANK($L$3008),"",IF(Aug!$E16&gt;=$J$3008,IF(Aug!$E16&lt;=$L$3008,IF(ISBLANK(Aug!S16),"",Aug!S16),""),"")))</f>
        <v/>
      </c>
      <c r="G2703" s="308" t="str">
        <f t="shared" si="172"/>
        <v/>
      </c>
      <c r="H2703" s="309" t="str">
        <f t="shared" si="173"/>
        <v/>
      </c>
      <c r="I2703" s="310">
        <f>IF(ISBLANK($J$3008),"",IF(ISBLANK($L$3008),"",IF(Aug!$E16&gt;=$J$3008,IF(Aug!$E16&lt;=$L$3008,COUNTIF(Aug!L16:L16,"&gt;=0"),""),"")))</f>
        <v>0</v>
      </c>
      <c r="J2703" s="300"/>
      <c r="K2703" s="300"/>
      <c r="L2703" s="300"/>
      <c r="M2703" s="302"/>
    </row>
    <row r="2704" spans="1:13" ht="9.9499999999999993" hidden="1" customHeight="1" x14ac:dyDescent="0.2">
      <c r="A2704" s="301"/>
      <c r="B2704" s="300"/>
      <c r="C2704" s="305" t="str">
        <f>IF(ISBLANK($J$3008),"",IF(ISBLANK($L$3008),"",IF(Aug!$E17&gt;=$J$3008,IF(Aug!$E17&lt;=$L$3008,IF(ISBLANK(Aug!G17),"",Aug!G17),""),"")))</f>
        <v/>
      </c>
      <c r="D2704" s="305" t="str">
        <f>IF(ISBLANK($J$3008),"",IF(ISBLANK($L$3008),"",IF(Aug!$E17&gt;=$J$3008,IF(Aug!$E17&lt;=$L$3008,IF(ISBLANK(Aug!I17),"",Aug!I17),""),"")))</f>
        <v/>
      </c>
      <c r="E2704" s="305" t="str">
        <f>IF(ISBLANK($J$3008),"",IF(ISBLANK($L$3008),"",IF(Aug!$E17&gt;=$J$3008,IF(Aug!$E17&lt;=$L$3008,IF(ISBLANK(Aug!R17),"",Aug!R17),""),"")))</f>
        <v/>
      </c>
      <c r="F2704" s="307" t="str">
        <f>IF(ISBLANK($J$3008),"",IF(ISBLANK($L$3008),"",IF(Aug!$E17&gt;=$J$3008,IF(Aug!$E17&lt;=$L$3008,IF(ISBLANK(Aug!S17),"",Aug!S17),""),"")))</f>
        <v/>
      </c>
      <c r="G2704" s="308" t="str">
        <f t="shared" si="172"/>
        <v/>
      </c>
      <c r="H2704" s="309" t="str">
        <f t="shared" si="173"/>
        <v/>
      </c>
      <c r="I2704" s="310">
        <f>IF(ISBLANK($J$3008),"",IF(ISBLANK($L$3008),"",IF(Aug!$E17&gt;=$J$3008,IF(Aug!$E17&lt;=$L$3008,COUNTIF(Aug!L17:L17,"&gt;=0"),""),"")))</f>
        <v>0</v>
      </c>
      <c r="J2704" s="300"/>
      <c r="K2704" s="300"/>
      <c r="L2704" s="300"/>
      <c r="M2704" s="302"/>
    </row>
    <row r="2705" spans="1:13" ht="9.9499999999999993" hidden="1" customHeight="1" x14ac:dyDescent="0.2">
      <c r="A2705" s="301"/>
      <c r="B2705" s="300"/>
      <c r="C2705" s="305" t="str">
        <f>IF(ISBLANK($J$3008),"",IF(ISBLANK($L$3008),"",IF(Aug!$E18&gt;=$J$3008,IF(Aug!$E18&lt;=$L$3008,IF(ISBLANK(Aug!G18),"",Aug!G18),""),"")))</f>
        <v/>
      </c>
      <c r="D2705" s="305" t="str">
        <f>IF(ISBLANK($J$3008),"",IF(ISBLANK($L$3008),"",IF(Aug!$E18&gt;=$J$3008,IF(Aug!$E18&lt;=$L$3008,IF(ISBLANK(Aug!I18),"",Aug!I18),""),"")))</f>
        <v/>
      </c>
      <c r="E2705" s="305" t="str">
        <f>IF(ISBLANK($J$3008),"",IF(ISBLANK($L$3008),"",IF(Aug!$E18&gt;=$J$3008,IF(Aug!$E18&lt;=$L$3008,IF(ISBLANK(Aug!R18),"",Aug!R18),""),"")))</f>
        <v/>
      </c>
      <c r="F2705" s="307" t="str">
        <f>IF(ISBLANK($J$3008),"",IF(ISBLANK($L$3008),"",IF(Aug!$E18&gt;=$J$3008,IF(Aug!$E18&lt;=$L$3008,IF(ISBLANK(Aug!S18),"",Aug!S18),""),"")))</f>
        <v/>
      </c>
      <c r="G2705" s="308" t="str">
        <f t="shared" si="172"/>
        <v/>
      </c>
      <c r="H2705" s="309" t="str">
        <f t="shared" si="173"/>
        <v/>
      </c>
      <c r="I2705" s="310">
        <f>IF(ISBLANK($J$3008),"",IF(ISBLANK($L$3008),"",IF(Aug!$E18&gt;=$J$3008,IF(Aug!$E18&lt;=$L$3008,COUNTIF(Aug!L18:L18,"&gt;=0"),""),"")))</f>
        <v>0</v>
      </c>
      <c r="J2705" s="300"/>
      <c r="K2705" s="300"/>
      <c r="L2705" s="300"/>
      <c r="M2705" s="302"/>
    </row>
    <row r="2706" spans="1:13" ht="9.9499999999999993" hidden="1" customHeight="1" x14ac:dyDescent="0.2">
      <c r="A2706" s="301"/>
      <c r="B2706" s="300"/>
      <c r="C2706" s="305" t="str">
        <f>IF(ISBLANK($J$3008),"",IF(ISBLANK($L$3008),"",IF(Aug!$E19&gt;=$J$3008,IF(Aug!$E19&lt;=$L$3008,IF(ISBLANK(Aug!G19),"",Aug!G19),""),"")))</f>
        <v/>
      </c>
      <c r="D2706" s="305" t="str">
        <f>IF(ISBLANK($J$3008),"",IF(ISBLANK($L$3008),"",IF(Aug!$E19&gt;=$J$3008,IF(Aug!$E19&lt;=$L$3008,IF(ISBLANK(Aug!I19),"",Aug!I19),""),"")))</f>
        <v/>
      </c>
      <c r="E2706" s="305" t="str">
        <f>IF(ISBLANK($J$3008),"",IF(ISBLANK($L$3008),"",IF(Aug!$E19&gt;=$J$3008,IF(Aug!$E19&lt;=$L$3008,IF(ISBLANK(Aug!R19),"",Aug!R19),""),"")))</f>
        <v/>
      </c>
      <c r="F2706" s="307" t="str">
        <f>IF(ISBLANK($J$3008),"",IF(ISBLANK($L$3008),"",IF(Aug!$E19&gt;=$J$3008,IF(Aug!$E19&lt;=$L$3008,IF(ISBLANK(Aug!S19),"",Aug!S19),""),"")))</f>
        <v/>
      </c>
      <c r="G2706" s="308" t="str">
        <f t="shared" si="172"/>
        <v/>
      </c>
      <c r="H2706" s="309" t="str">
        <f t="shared" si="173"/>
        <v/>
      </c>
      <c r="I2706" s="310">
        <f>IF(ISBLANK($J$3008),"",IF(ISBLANK($L$3008),"",IF(Aug!$E19&gt;=$J$3008,IF(Aug!$E19&lt;=$L$3008,COUNTIF(Aug!L19:L19,"&gt;=0"),""),"")))</f>
        <v>0</v>
      </c>
      <c r="J2706" s="300"/>
      <c r="K2706" s="300"/>
      <c r="L2706" s="300"/>
      <c r="M2706" s="302"/>
    </row>
    <row r="2707" spans="1:13" ht="9.9499999999999993" hidden="1" customHeight="1" x14ac:dyDescent="0.2">
      <c r="A2707" s="301"/>
      <c r="B2707" s="300"/>
      <c r="C2707" s="305" t="str">
        <f>IF(ISBLANK($J$3008),"",IF(ISBLANK($L$3008),"",IF(Aug!$E20&gt;=$J$3008,IF(Aug!$E20&lt;=$L$3008,IF(ISBLANK(Aug!G20),"",Aug!G20),""),"")))</f>
        <v/>
      </c>
      <c r="D2707" s="305" t="str">
        <f>IF(ISBLANK($J$3008),"",IF(ISBLANK($L$3008),"",IF(Aug!$E20&gt;=$J$3008,IF(Aug!$E20&lt;=$L$3008,IF(ISBLANK(Aug!I20),"",Aug!I20),""),"")))</f>
        <v/>
      </c>
      <c r="E2707" s="305" t="str">
        <f>IF(ISBLANK($J$3008),"",IF(ISBLANK($L$3008),"",IF(Aug!$E20&gt;=$J$3008,IF(Aug!$E20&lt;=$L$3008,IF(ISBLANK(Aug!R20),"",Aug!R20),""),"")))</f>
        <v/>
      </c>
      <c r="F2707" s="307" t="str">
        <f>IF(ISBLANK($J$3008),"",IF(ISBLANK($L$3008),"",IF(Aug!$E20&gt;=$J$3008,IF(Aug!$E20&lt;=$L$3008,IF(ISBLANK(Aug!S20),"",Aug!S20),""),"")))</f>
        <v/>
      </c>
      <c r="G2707" s="308" t="str">
        <f t="shared" si="172"/>
        <v/>
      </c>
      <c r="H2707" s="309" t="str">
        <f t="shared" si="173"/>
        <v/>
      </c>
      <c r="I2707" s="310">
        <f>IF(ISBLANK($J$3008),"",IF(ISBLANK($L$3008),"",IF(Aug!$E20&gt;=$J$3008,IF(Aug!$E20&lt;=$L$3008,COUNTIF(Aug!L20:L20,"&gt;=0"),""),"")))</f>
        <v>0</v>
      </c>
      <c r="J2707" s="300"/>
      <c r="K2707" s="300"/>
      <c r="L2707" s="300"/>
      <c r="M2707" s="302"/>
    </row>
    <row r="2708" spans="1:13" ht="9.9499999999999993" hidden="1" customHeight="1" x14ac:dyDescent="0.2">
      <c r="A2708" s="301"/>
      <c r="B2708" s="300"/>
      <c r="C2708" s="305" t="str">
        <f>IF(ISBLANK($J$3008),"",IF(ISBLANK($L$3008),"",IF(Aug!$E21&gt;=$J$3008,IF(Aug!$E21&lt;=$L$3008,IF(ISBLANK(Aug!G21),"",Aug!G21),""),"")))</f>
        <v/>
      </c>
      <c r="D2708" s="305" t="str">
        <f>IF(ISBLANK($J$3008),"",IF(ISBLANK($L$3008),"",IF(Aug!$E21&gt;=$J$3008,IF(Aug!$E21&lt;=$L$3008,IF(ISBLANK(Aug!I21),"",Aug!I21),""),"")))</f>
        <v/>
      </c>
      <c r="E2708" s="305" t="str">
        <f>IF(ISBLANK($J$3008),"",IF(ISBLANK($L$3008),"",IF(Aug!$E21&gt;=$J$3008,IF(Aug!$E21&lt;=$L$3008,IF(ISBLANK(Aug!R21),"",Aug!R21),""),"")))</f>
        <v/>
      </c>
      <c r="F2708" s="307" t="str">
        <f>IF(ISBLANK($J$3008),"",IF(ISBLANK($L$3008),"",IF(Aug!$E21&gt;=$J$3008,IF(Aug!$E21&lt;=$L$3008,IF(ISBLANK(Aug!S21),"",Aug!S21),""),"")))</f>
        <v/>
      </c>
      <c r="G2708" s="308" t="str">
        <f t="shared" si="172"/>
        <v/>
      </c>
      <c r="H2708" s="309" t="str">
        <f t="shared" si="173"/>
        <v/>
      </c>
      <c r="I2708" s="310">
        <f>IF(ISBLANK($J$3008),"",IF(ISBLANK($L$3008),"",IF(Aug!$E21&gt;=$J$3008,IF(Aug!$E21&lt;=$L$3008,COUNTIF(Aug!L21:L21,"&gt;=0"),""),"")))</f>
        <v>0</v>
      </c>
      <c r="J2708" s="300"/>
      <c r="K2708" s="300"/>
      <c r="L2708" s="300"/>
      <c r="M2708" s="302"/>
    </row>
    <row r="2709" spans="1:13" ht="9.9499999999999993" hidden="1" customHeight="1" x14ac:dyDescent="0.2">
      <c r="A2709" s="301"/>
      <c r="B2709" s="300"/>
      <c r="C2709" s="305" t="str">
        <f>IF(ISBLANK($J$3008),"",IF(ISBLANK($L$3008),"",IF(Aug!$E22&gt;=$J$3008,IF(Aug!$E22&lt;=$L$3008,IF(ISBLANK(Aug!G22),"",Aug!G22),""),"")))</f>
        <v/>
      </c>
      <c r="D2709" s="305" t="str">
        <f>IF(ISBLANK($J$3008),"",IF(ISBLANK($L$3008),"",IF(Aug!$E22&gt;=$J$3008,IF(Aug!$E22&lt;=$L$3008,IF(ISBLANK(Aug!I22),"",Aug!I22),""),"")))</f>
        <v/>
      </c>
      <c r="E2709" s="305" t="str">
        <f>IF(ISBLANK($J$3008),"",IF(ISBLANK($L$3008),"",IF(Aug!$E22&gt;=$J$3008,IF(Aug!$E22&lt;=$L$3008,IF(ISBLANK(Aug!R22),"",Aug!R22),""),"")))</f>
        <v/>
      </c>
      <c r="F2709" s="307" t="str">
        <f>IF(ISBLANK($J$3008),"",IF(ISBLANK($L$3008),"",IF(Aug!$E22&gt;=$J$3008,IF(Aug!$E22&lt;=$L$3008,IF(ISBLANK(Aug!S22),"",Aug!S22),""),"")))</f>
        <v/>
      </c>
      <c r="G2709" s="308" t="str">
        <f t="shared" si="172"/>
        <v/>
      </c>
      <c r="H2709" s="309" t="str">
        <f t="shared" si="173"/>
        <v/>
      </c>
      <c r="I2709" s="310">
        <f>IF(ISBLANK($J$3008),"",IF(ISBLANK($L$3008),"",IF(Aug!$E22&gt;=$J$3008,IF(Aug!$E22&lt;=$L$3008,COUNTIF(Aug!L22:L22,"&gt;=0"),""),"")))</f>
        <v>0</v>
      </c>
      <c r="J2709" s="300"/>
      <c r="K2709" s="300"/>
      <c r="L2709" s="300"/>
      <c r="M2709" s="302"/>
    </row>
    <row r="2710" spans="1:13" ht="9.9499999999999993" hidden="1" customHeight="1" x14ac:dyDescent="0.2">
      <c r="A2710" s="301"/>
      <c r="B2710" s="300"/>
      <c r="C2710" s="305" t="str">
        <f>IF(ISBLANK($J$3008),"",IF(ISBLANK($L$3008),"",IF(Aug!$E23&gt;=$J$3008,IF(Aug!$E23&lt;=$L$3008,IF(ISBLANK(Aug!G23),"",Aug!G23),""),"")))</f>
        <v/>
      </c>
      <c r="D2710" s="305" t="str">
        <f>IF(ISBLANK($J$3008),"",IF(ISBLANK($L$3008),"",IF(Aug!$E23&gt;=$J$3008,IF(Aug!$E23&lt;=$L$3008,IF(ISBLANK(Aug!I23),"",Aug!I23),""),"")))</f>
        <v/>
      </c>
      <c r="E2710" s="305" t="str">
        <f>IF(ISBLANK($J$3008),"",IF(ISBLANK($L$3008),"",IF(Aug!$E23&gt;=$J$3008,IF(Aug!$E23&lt;=$L$3008,IF(ISBLANK(Aug!R23),"",Aug!R23),""),"")))</f>
        <v/>
      </c>
      <c r="F2710" s="307" t="str">
        <f>IF(ISBLANK($J$3008),"",IF(ISBLANK($L$3008),"",IF(Aug!$E23&gt;=$J$3008,IF(Aug!$E23&lt;=$L$3008,IF(ISBLANK(Aug!S23),"",Aug!S23),""),"")))</f>
        <v/>
      </c>
      <c r="G2710" s="308" t="str">
        <f t="shared" si="172"/>
        <v/>
      </c>
      <c r="H2710" s="309" t="str">
        <f t="shared" si="173"/>
        <v/>
      </c>
      <c r="I2710" s="310">
        <f>IF(ISBLANK($J$3008),"",IF(ISBLANK($L$3008),"",IF(Aug!$E23&gt;=$J$3008,IF(Aug!$E23&lt;=$L$3008,COUNTIF(Aug!L23:L23,"&gt;=0"),""),"")))</f>
        <v>0</v>
      </c>
      <c r="J2710" s="300"/>
      <c r="K2710" s="300"/>
      <c r="L2710" s="300"/>
      <c r="M2710" s="302"/>
    </row>
    <row r="2711" spans="1:13" ht="9.9499999999999993" hidden="1" customHeight="1" x14ac:dyDescent="0.2">
      <c r="A2711" s="301"/>
      <c r="B2711" s="300"/>
      <c r="C2711" s="305" t="str">
        <f>IF(ISBLANK($J$3008),"",IF(ISBLANK($L$3008),"",IF(Aug!$E24&gt;=$J$3008,IF(Aug!$E24&lt;=$L$3008,IF(ISBLANK(Aug!G24),"",Aug!G24),""),"")))</f>
        <v/>
      </c>
      <c r="D2711" s="305" t="str">
        <f>IF(ISBLANK($J$3008),"",IF(ISBLANK($L$3008),"",IF(Aug!$E24&gt;=$J$3008,IF(Aug!$E24&lt;=$L$3008,IF(ISBLANK(Aug!I24),"",Aug!I24),""),"")))</f>
        <v/>
      </c>
      <c r="E2711" s="305" t="str">
        <f>IF(ISBLANK($J$3008),"",IF(ISBLANK($L$3008),"",IF(Aug!$E24&gt;=$J$3008,IF(Aug!$E24&lt;=$L$3008,IF(ISBLANK(Aug!R24),"",Aug!R24),""),"")))</f>
        <v/>
      </c>
      <c r="F2711" s="307" t="str">
        <f>IF(ISBLANK($J$3008),"",IF(ISBLANK($L$3008),"",IF(Aug!$E24&gt;=$J$3008,IF(Aug!$E24&lt;=$L$3008,IF(ISBLANK(Aug!S24),"",Aug!S24),""),"")))</f>
        <v/>
      </c>
      <c r="G2711" s="308" t="str">
        <f t="shared" si="172"/>
        <v/>
      </c>
      <c r="H2711" s="309" t="str">
        <f t="shared" si="173"/>
        <v/>
      </c>
      <c r="I2711" s="310">
        <f>IF(ISBLANK($J$3008),"",IF(ISBLANK($L$3008),"",IF(Aug!$E24&gt;=$J$3008,IF(Aug!$E24&lt;=$L$3008,COUNTIF(Aug!L24:L24,"&gt;=0"),""),"")))</f>
        <v>0</v>
      </c>
      <c r="J2711" s="300"/>
      <c r="K2711" s="300"/>
      <c r="L2711" s="300"/>
      <c r="M2711" s="302"/>
    </row>
    <row r="2712" spans="1:13" ht="9.9499999999999993" hidden="1" customHeight="1" x14ac:dyDescent="0.2">
      <c r="A2712" s="301"/>
      <c r="B2712" s="300"/>
      <c r="C2712" s="305" t="str">
        <f>IF(ISBLANK($J$3008),"",IF(ISBLANK($L$3008),"",IF(Aug!$E25&gt;=$J$3008,IF(Aug!$E25&lt;=$L$3008,IF(ISBLANK(Aug!G25),"",Aug!G25),""),"")))</f>
        <v/>
      </c>
      <c r="D2712" s="305" t="str">
        <f>IF(ISBLANK($J$3008),"",IF(ISBLANK($L$3008),"",IF(Aug!$E25&gt;=$J$3008,IF(Aug!$E25&lt;=$L$3008,IF(ISBLANK(Aug!I25),"",Aug!I25),""),"")))</f>
        <v/>
      </c>
      <c r="E2712" s="305" t="str">
        <f>IF(ISBLANK($J$3008),"",IF(ISBLANK($L$3008),"",IF(Aug!$E25&gt;=$J$3008,IF(Aug!$E25&lt;=$L$3008,IF(ISBLANK(Aug!R25),"",Aug!R25),""),"")))</f>
        <v/>
      </c>
      <c r="F2712" s="307" t="str">
        <f>IF(ISBLANK($J$3008),"",IF(ISBLANK($L$3008),"",IF(Aug!$E25&gt;=$J$3008,IF(Aug!$E25&lt;=$L$3008,IF(ISBLANK(Aug!S25),"",Aug!S25),""),"")))</f>
        <v/>
      </c>
      <c r="G2712" s="308" t="str">
        <f t="shared" si="172"/>
        <v/>
      </c>
      <c r="H2712" s="309" t="str">
        <f t="shared" si="173"/>
        <v/>
      </c>
      <c r="I2712" s="310">
        <f>IF(ISBLANK($J$3008),"",IF(ISBLANK($L$3008),"",IF(Aug!$E25&gt;=$J$3008,IF(Aug!$E25&lt;=$L$3008,COUNTIF(Aug!L25:L25,"&gt;=0"),""),"")))</f>
        <v>0</v>
      </c>
      <c r="J2712" s="300"/>
      <c r="K2712" s="300"/>
      <c r="L2712" s="300"/>
      <c r="M2712" s="302"/>
    </row>
    <row r="2713" spans="1:13" ht="9.9499999999999993" hidden="1" customHeight="1" x14ac:dyDescent="0.2">
      <c r="A2713" s="301"/>
      <c r="B2713" s="300"/>
      <c r="C2713" s="305" t="str">
        <f>IF(ISBLANK($J$3008),"",IF(ISBLANK($L$3008),"",IF(Aug!$E26&gt;=$J$3008,IF(Aug!$E26&lt;=$L$3008,IF(ISBLANK(Aug!G26),"",Aug!G26),""),"")))</f>
        <v/>
      </c>
      <c r="D2713" s="305" t="str">
        <f>IF(ISBLANK($J$3008),"",IF(ISBLANK($L$3008),"",IF(Aug!$E26&gt;=$J$3008,IF(Aug!$E26&lt;=$L$3008,IF(ISBLANK(Aug!I26),"",Aug!I26),""),"")))</f>
        <v/>
      </c>
      <c r="E2713" s="305" t="str">
        <f>IF(ISBLANK($J$3008),"",IF(ISBLANK($L$3008),"",IF(Aug!$E26&gt;=$J$3008,IF(Aug!$E26&lt;=$L$3008,IF(ISBLANK(Aug!R26),"",Aug!R26),""),"")))</f>
        <v/>
      </c>
      <c r="F2713" s="307" t="str">
        <f>IF(ISBLANK($J$3008),"",IF(ISBLANK($L$3008),"",IF(Aug!$E26&gt;=$J$3008,IF(Aug!$E26&lt;=$L$3008,IF(ISBLANK(Aug!S26),"",Aug!S26),""),"")))</f>
        <v/>
      </c>
      <c r="G2713" s="308" t="str">
        <f t="shared" si="172"/>
        <v/>
      </c>
      <c r="H2713" s="309" t="str">
        <f t="shared" si="173"/>
        <v/>
      </c>
      <c r="I2713" s="310">
        <f>IF(ISBLANK($J$3008),"",IF(ISBLANK($L$3008),"",IF(Aug!$E26&gt;=$J$3008,IF(Aug!$E26&lt;=$L$3008,COUNTIF(Aug!L26:L26,"&gt;=0"),""),"")))</f>
        <v>0</v>
      </c>
      <c r="J2713" s="300"/>
      <c r="K2713" s="300"/>
      <c r="L2713" s="300"/>
      <c r="M2713" s="302"/>
    </row>
    <row r="2714" spans="1:13" ht="9.9499999999999993" hidden="1" customHeight="1" x14ac:dyDescent="0.2">
      <c r="A2714" s="301"/>
      <c r="B2714" s="300"/>
      <c r="C2714" s="305" t="str">
        <f>IF(ISBLANK($J$3008),"",IF(ISBLANK($L$3008),"",IF(Aug!$E27&gt;=$J$3008,IF(Aug!$E27&lt;=$L$3008,IF(ISBLANK(Aug!G27),"",Aug!G27),""),"")))</f>
        <v/>
      </c>
      <c r="D2714" s="305" t="str">
        <f>IF(ISBLANK($J$3008),"",IF(ISBLANK($L$3008),"",IF(Aug!$E27&gt;=$J$3008,IF(Aug!$E27&lt;=$L$3008,IF(ISBLANK(Aug!I27),"",Aug!I27),""),"")))</f>
        <v/>
      </c>
      <c r="E2714" s="305" t="str">
        <f>IF(ISBLANK($J$3008),"",IF(ISBLANK($L$3008),"",IF(Aug!$E27&gt;=$J$3008,IF(Aug!$E27&lt;=$L$3008,IF(ISBLANK(Aug!R27),"",Aug!R27),""),"")))</f>
        <v/>
      </c>
      <c r="F2714" s="307" t="str">
        <f>IF(ISBLANK($J$3008),"",IF(ISBLANK($L$3008),"",IF(Aug!$E27&gt;=$J$3008,IF(Aug!$E27&lt;=$L$3008,IF(ISBLANK(Aug!S27),"",Aug!S27),""),"")))</f>
        <v/>
      </c>
      <c r="G2714" s="308" t="str">
        <f t="shared" si="172"/>
        <v/>
      </c>
      <c r="H2714" s="309" t="str">
        <f t="shared" si="173"/>
        <v/>
      </c>
      <c r="I2714" s="310">
        <f>IF(ISBLANK($J$3008),"",IF(ISBLANK($L$3008),"",IF(Aug!$E27&gt;=$J$3008,IF(Aug!$E27&lt;=$L$3008,COUNTIF(Aug!L27:L27,"&gt;=0"),""),"")))</f>
        <v>0</v>
      </c>
      <c r="J2714" s="300"/>
      <c r="K2714" s="300"/>
      <c r="L2714" s="300"/>
      <c r="M2714" s="302"/>
    </row>
    <row r="2715" spans="1:13" ht="9.9499999999999993" hidden="1" customHeight="1" x14ac:dyDescent="0.2">
      <c r="A2715" s="301"/>
      <c r="B2715" s="300"/>
      <c r="C2715" s="305" t="str">
        <f>IF(ISBLANK($J$3008),"",IF(ISBLANK($L$3008),"",IF(Aug!$E28&gt;=$J$3008,IF(Aug!$E28&lt;=$L$3008,IF(ISBLANK(Aug!G28),"",Aug!G28),""),"")))</f>
        <v/>
      </c>
      <c r="D2715" s="305" t="str">
        <f>IF(ISBLANK($J$3008),"",IF(ISBLANK($L$3008),"",IF(Aug!$E28&gt;=$J$3008,IF(Aug!$E28&lt;=$L$3008,IF(ISBLANK(Aug!I28),"",Aug!I28),""),"")))</f>
        <v/>
      </c>
      <c r="E2715" s="305" t="str">
        <f>IF(ISBLANK($J$3008),"",IF(ISBLANK($L$3008),"",IF(Aug!$E28&gt;=$J$3008,IF(Aug!$E28&lt;=$L$3008,IF(ISBLANK(Aug!R28),"",Aug!R28),""),"")))</f>
        <v/>
      </c>
      <c r="F2715" s="307" t="str">
        <f>IF(ISBLANK($J$3008),"",IF(ISBLANK($L$3008),"",IF(Aug!$E28&gt;=$J$3008,IF(Aug!$E28&lt;=$L$3008,IF(ISBLANK(Aug!S28),"",Aug!S28),""),"")))</f>
        <v/>
      </c>
      <c r="G2715" s="308" t="str">
        <f t="shared" si="172"/>
        <v/>
      </c>
      <c r="H2715" s="309" t="str">
        <f t="shared" si="173"/>
        <v/>
      </c>
      <c r="I2715" s="310">
        <f>IF(ISBLANK($J$3008),"",IF(ISBLANK($L$3008),"",IF(Aug!$E28&gt;=$J$3008,IF(Aug!$E28&lt;=$L$3008,COUNTIF(Aug!L28:L28,"&gt;=0"),""),"")))</f>
        <v>0</v>
      </c>
      <c r="J2715" s="300"/>
      <c r="K2715" s="300"/>
      <c r="L2715" s="300"/>
      <c r="M2715" s="302"/>
    </row>
    <row r="2716" spans="1:13" ht="9.9499999999999993" hidden="1" customHeight="1" x14ac:dyDescent="0.2">
      <c r="A2716" s="301"/>
      <c r="B2716" s="300"/>
      <c r="C2716" s="305" t="str">
        <f>IF(ISBLANK($J$3008),"",IF(ISBLANK($L$3008),"",IF(Aug!$E29&gt;=$J$3008,IF(Aug!$E29&lt;=$L$3008,IF(ISBLANK(Aug!G29),"",Aug!G29),""),"")))</f>
        <v/>
      </c>
      <c r="D2716" s="305" t="str">
        <f>IF(ISBLANK($J$3008),"",IF(ISBLANK($L$3008),"",IF(Aug!$E29&gt;=$J$3008,IF(Aug!$E29&lt;=$L$3008,IF(ISBLANK(Aug!I29),"",Aug!I29),""),"")))</f>
        <v/>
      </c>
      <c r="E2716" s="305" t="str">
        <f>IF(ISBLANK($J$3008),"",IF(ISBLANK($L$3008),"",IF(Aug!$E29&gt;=$J$3008,IF(Aug!$E29&lt;=$L$3008,IF(ISBLANK(Aug!R29),"",Aug!R29),""),"")))</f>
        <v/>
      </c>
      <c r="F2716" s="307" t="str">
        <f>IF(ISBLANK($J$3008),"",IF(ISBLANK($L$3008),"",IF(Aug!$E29&gt;=$J$3008,IF(Aug!$E29&lt;=$L$3008,IF(ISBLANK(Aug!S29),"",Aug!S29),""),"")))</f>
        <v/>
      </c>
      <c r="G2716" s="308" t="str">
        <f t="shared" si="172"/>
        <v/>
      </c>
      <c r="H2716" s="309" t="str">
        <f t="shared" si="173"/>
        <v/>
      </c>
      <c r="I2716" s="310">
        <f>IF(ISBLANK($J$3008),"",IF(ISBLANK($L$3008),"",IF(Aug!$E29&gt;=$J$3008,IF(Aug!$E29&lt;=$L$3008,COUNTIF(Aug!L29:L29,"&gt;=0"),""),"")))</f>
        <v>0</v>
      </c>
      <c r="J2716" s="300"/>
      <c r="K2716" s="300"/>
      <c r="L2716" s="300"/>
      <c r="M2716" s="302"/>
    </row>
    <row r="2717" spans="1:13" ht="9.9499999999999993" hidden="1" customHeight="1" x14ac:dyDescent="0.2">
      <c r="A2717" s="301"/>
      <c r="B2717" s="300"/>
      <c r="C2717" s="305" t="str">
        <f>IF(ISBLANK($J$3008),"",IF(ISBLANK($L$3008),"",IF(Aug!$E30&gt;=$J$3008,IF(Aug!$E30&lt;=$L$3008,IF(ISBLANK(Aug!G30),"",Aug!G30),""),"")))</f>
        <v/>
      </c>
      <c r="D2717" s="305" t="str">
        <f>IF(ISBLANK($J$3008),"",IF(ISBLANK($L$3008),"",IF(Aug!$E30&gt;=$J$3008,IF(Aug!$E30&lt;=$L$3008,IF(ISBLANK(Aug!I30),"",Aug!I30),""),"")))</f>
        <v/>
      </c>
      <c r="E2717" s="305" t="str">
        <f>IF(ISBLANK($J$3008),"",IF(ISBLANK($L$3008),"",IF(Aug!$E30&gt;=$J$3008,IF(Aug!$E30&lt;=$L$3008,IF(ISBLANK(Aug!R30),"",Aug!R30),""),"")))</f>
        <v/>
      </c>
      <c r="F2717" s="307" t="str">
        <f>IF(ISBLANK($J$3008),"",IF(ISBLANK($L$3008),"",IF(Aug!$E30&gt;=$J$3008,IF(Aug!$E30&lt;=$L$3008,IF(ISBLANK(Aug!S30),"",Aug!S30),""),"")))</f>
        <v/>
      </c>
      <c r="G2717" s="308" t="str">
        <f t="shared" si="172"/>
        <v/>
      </c>
      <c r="H2717" s="309" t="str">
        <f t="shared" si="173"/>
        <v/>
      </c>
      <c r="I2717" s="310">
        <f>IF(ISBLANK($J$3008),"",IF(ISBLANK($L$3008),"",IF(Aug!$E30&gt;=$J$3008,IF(Aug!$E30&lt;=$L$3008,COUNTIF(Aug!L30:L30,"&gt;=0"),""),"")))</f>
        <v>0</v>
      </c>
      <c r="J2717" s="300"/>
      <c r="K2717" s="300"/>
      <c r="L2717" s="300"/>
      <c r="M2717" s="302"/>
    </row>
    <row r="2718" spans="1:13" ht="9.9499999999999993" hidden="1" customHeight="1" x14ac:dyDescent="0.2">
      <c r="A2718" s="301"/>
      <c r="B2718" s="300"/>
      <c r="C2718" s="305" t="str">
        <f>IF(ISBLANK($J$3008),"",IF(ISBLANK($L$3008),"",IF(Aug!$E31&gt;=$J$3008,IF(Aug!$E31&lt;=$L$3008,IF(ISBLANK(Aug!G31),"",Aug!G31),""),"")))</f>
        <v/>
      </c>
      <c r="D2718" s="305" t="str">
        <f>IF(ISBLANK($J$3008),"",IF(ISBLANK($L$3008),"",IF(Aug!$E31&gt;=$J$3008,IF(Aug!$E31&lt;=$L$3008,IF(ISBLANK(Aug!I31),"",Aug!I31),""),"")))</f>
        <v/>
      </c>
      <c r="E2718" s="305" t="str">
        <f>IF(ISBLANK($J$3008),"",IF(ISBLANK($L$3008),"",IF(Aug!$E31&gt;=$J$3008,IF(Aug!$E31&lt;=$L$3008,IF(ISBLANK(Aug!R31),"",Aug!R31),""),"")))</f>
        <v/>
      </c>
      <c r="F2718" s="307" t="str">
        <f>IF(ISBLANK($J$3008),"",IF(ISBLANK($L$3008),"",IF(Aug!$E31&gt;=$J$3008,IF(Aug!$E31&lt;=$L$3008,IF(ISBLANK(Aug!S31),"",Aug!S31),""),"")))</f>
        <v/>
      </c>
      <c r="G2718" s="308" t="str">
        <f t="shared" si="172"/>
        <v/>
      </c>
      <c r="H2718" s="309" t="str">
        <f t="shared" si="173"/>
        <v/>
      </c>
      <c r="I2718" s="310">
        <f>IF(ISBLANK($J$3008),"",IF(ISBLANK($L$3008),"",IF(Aug!$E31&gt;=$J$3008,IF(Aug!$E31&lt;=$L$3008,COUNTIF(Aug!L31:L31,"&gt;=0"),""),"")))</f>
        <v>0</v>
      </c>
      <c r="J2718" s="300"/>
      <c r="K2718" s="300"/>
      <c r="L2718" s="300"/>
      <c r="M2718" s="302"/>
    </row>
    <row r="2719" spans="1:13" ht="9.9499999999999993" hidden="1" customHeight="1" x14ac:dyDescent="0.2">
      <c r="A2719" s="301"/>
      <c r="B2719" s="300"/>
      <c r="C2719" s="305" t="str">
        <f>IF(ISBLANK($J$3008),"",IF(ISBLANK($L$3008),"",IF(Aug!$E32&gt;=$J$3008,IF(Aug!$E32&lt;=$L$3008,IF(ISBLANK(Aug!G32),"",Aug!G32),""),"")))</f>
        <v/>
      </c>
      <c r="D2719" s="305" t="str">
        <f>IF(ISBLANK($J$3008),"",IF(ISBLANK($L$3008),"",IF(Aug!$E32&gt;=$J$3008,IF(Aug!$E32&lt;=$L$3008,IF(ISBLANK(Aug!I32),"",Aug!I32),""),"")))</f>
        <v/>
      </c>
      <c r="E2719" s="305" t="str">
        <f>IF(ISBLANK($J$3008),"",IF(ISBLANK($L$3008),"",IF(Aug!$E32&gt;=$J$3008,IF(Aug!$E32&lt;=$L$3008,IF(ISBLANK(Aug!R32),"",Aug!R32),""),"")))</f>
        <v/>
      </c>
      <c r="F2719" s="307" t="str">
        <f>IF(ISBLANK($J$3008),"",IF(ISBLANK($L$3008),"",IF(Aug!$E32&gt;=$J$3008,IF(Aug!$E32&lt;=$L$3008,IF(ISBLANK(Aug!S32),"",Aug!S32),""),"")))</f>
        <v/>
      </c>
      <c r="G2719" s="308" t="str">
        <f t="shared" si="172"/>
        <v/>
      </c>
      <c r="H2719" s="309" t="str">
        <f t="shared" si="173"/>
        <v/>
      </c>
      <c r="I2719" s="310">
        <f>IF(ISBLANK($J$3008),"",IF(ISBLANK($L$3008),"",IF(Aug!$E32&gt;=$J$3008,IF(Aug!$E32&lt;=$L$3008,COUNTIF(Aug!L32:L32,"&gt;=0"),""),"")))</f>
        <v>0</v>
      </c>
      <c r="J2719" s="300"/>
      <c r="K2719" s="300"/>
      <c r="L2719" s="300"/>
      <c r="M2719" s="302"/>
    </row>
    <row r="2720" spans="1:13" ht="9.9499999999999993" hidden="1" customHeight="1" x14ac:dyDescent="0.2">
      <c r="A2720" s="301"/>
      <c r="B2720" s="300"/>
      <c r="C2720" s="305" t="str">
        <f>IF(ISBLANK($J$3008),"",IF(ISBLANK($L$3008),"",IF(Aug!$E33&gt;=$J$3008,IF(Aug!$E33&lt;=$L$3008,IF(ISBLANK(Aug!G33),"",Aug!G33),""),"")))</f>
        <v/>
      </c>
      <c r="D2720" s="305" t="str">
        <f>IF(ISBLANK($J$3008),"",IF(ISBLANK($L$3008),"",IF(Aug!$E33&gt;=$J$3008,IF(Aug!$E33&lt;=$L$3008,IF(ISBLANK(Aug!I33),"",Aug!I33),""),"")))</f>
        <v/>
      </c>
      <c r="E2720" s="305" t="str">
        <f>IF(ISBLANK($J$3008),"",IF(ISBLANK($L$3008),"",IF(Aug!$E33&gt;=$J$3008,IF(Aug!$E33&lt;=$L$3008,IF(ISBLANK(Aug!R33),"",Aug!R33),""),"")))</f>
        <v/>
      </c>
      <c r="F2720" s="307" t="str">
        <f>IF(ISBLANK($J$3008),"",IF(ISBLANK($L$3008),"",IF(Aug!$E33&gt;=$J$3008,IF(Aug!$E33&lt;=$L$3008,IF(ISBLANK(Aug!S33),"",Aug!S33),""),"")))</f>
        <v/>
      </c>
      <c r="G2720" s="308" t="str">
        <f t="shared" si="172"/>
        <v/>
      </c>
      <c r="H2720" s="309" t="str">
        <f t="shared" si="173"/>
        <v/>
      </c>
      <c r="I2720" s="310">
        <f>IF(ISBLANK($J$3008),"",IF(ISBLANK($L$3008),"",IF(Aug!$E33&gt;=$J$3008,IF(Aug!$E33&lt;=$L$3008,COUNTIF(Aug!L33:L33,"&gt;=0"),""),"")))</f>
        <v>0</v>
      </c>
      <c r="J2720" s="300"/>
      <c r="K2720" s="300"/>
      <c r="L2720" s="300"/>
      <c r="M2720" s="302"/>
    </row>
    <row r="2721" spans="1:13" ht="9.9499999999999993" hidden="1" customHeight="1" x14ac:dyDescent="0.2">
      <c r="A2721" s="301"/>
      <c r="B2721" s="300"/>
      <c r="C2721" s="305" t="str">
        <f>IF(ISBLANK($J$3008),"",IF(ISBLANK($L$3008),"",IF(Aug!$E34&gt;=$J$3008,IF(Aug!$E34&lt;=$L$3008,IF(ISBLANK(Aug!G34),"",Aug!G34),""),"")))</f>
        <v/>
      </c>
      <c r="D2721" s="305" t="str">
        <f>IF(ISBLANK($J$3008),"",IF(ISBLANK($L$3008),"",IF(Aug!$E34&gt;=$J$3008,IF(Aug!$E34&lt;=$L$3008,IF(ISBLANK(Aug!I34),"",Aug!I34),""),"")))</f>
        <v/>
      </c>
      <c r="E2721" s="305" t="str">
        <f>IF(ISBLANK($J$3008),"",IF(ISBLANK($L$3008),"",IF(Aug!$E34&gt;=$J$3008,IF(Aug!$E34&lt;=$L$3008,IF(ISBLANK(Aug!R34),"",Aug!R34),""),"")))</f>
        <v/>
      </c>
      <c r="F2721" s="307" t="str">
        <f>IF(ISBLANK($J$3008),"",IF(ISBLANK($L$3008),"",IF(Aug!$E34&gt;=$J$3008,IF(Aug!$E34&lt;=$L$3008,IF(ISBLANK(Aug!S34),"",Aug!S34),""),"")))</f>
        <v/>
      </c>
      <c r="G2721" s="308" t="str">
        <f t="shared" si="172"/>
        <v/>
      </c>
      <c r="H2721" s="309" t="str">
        <f t="shared" si="173"/>
        <v/>
      </c>
      <c r="I2721" s="310">
        <f>IF(ISBLANK($J$3008),"",IF(ISBLANK($L$3008),"",IF(Aug!$E34&gt;=$J$3008,IF(Aug!$E34&lt;=$L$3008,COUNTIF(Aug!L34:L34,"&gt;=0"),""),"")))</f>
        <v>0</v>
      </c>
      <c r="J2721" s="300"/>
      <c r="K2721" s="300"/>
      <c r="L2721" s="300"/>
      <c r="M2721" s="302"/>
    </row>
    <row r="2722" spans="1:13" ht="9.9499999999999993" hidden="1" customHeight="1" x14ac:dyDescent="0.2">
      <c r="A2722" s="301"/>
      <c r="B2722" s="300"/>
      <c r="C2722" s="305" t="str">
        <f>IF(ISBLANK($J$3008),"",IF(ISBLANK($L$3008),"",IF(Aug!$E35&gt;=$J$3008,IF(Aug!$E35&lt;=$L$3008,IF(ISBLANK(Aug!G35),"",Aug!G35),""),"")))</f>
        <v/>
      </c>
      <c r="D2722" s="305" t="str">
        <f>IF(ISBLANK($J$3008),"",IF(ISBLANK($L$3008),"",IF(Aug!$E35&gt;=$J$3008,IF(Aug!$E35&lt;=$L$3008,IF(ISBLANK(Aug!I35),"",Aug!I35),""),"")))</f>
        <v/>
      </c>
      <c r="E2722" s="305" t="str">
        <f>IF(ISBLANK($J$3008),"",IF(ISBLANK($L$3008),"",IF(Aug!$E35&gt;=$J$3008,IF(Aug!$E35&lt;=$L$3008,IF(ISBLANK(Aug!R35),"",Aug!R35),""),"")))</f>
        <v/>
      </c>
      <c r="F2722" s="307" t="str">
        <f>IF(ISBLANK($J$3008),"",IF(ISBLANK($L$3008),"",IF(Aug!$E35&gt;=$J$3008,IF(Aug!$E35&lt;=$L$3008,IF(ISBLANK(Aug!S35),"",Aug!S35),""),"")))</f>
        <v/>
      </c>
      <c r="G2722" s="308" t="str">
        <f t="shared" si="172"/>
        <v/>
      </c>
      <c r="H2722" s="309" t="str">
        <f t="shared" si="173"/>
        <v/>
      </c>
      <c r="I2722" s="310">
        <f>IF(ISBLANK($J$3008),"",IF(ISBLANK($L$3008),"",IF(Aug!$E35&gt;=$J$3008,IF(Aug!$E35&lt;=$L$3008,COUNTIF(Aug!L35:L35,"&gt;=0"),""),"")))</f>
        <v>0</v>
      </c>
      <c r="J2722" s="300"/>
      <c r="K2722" s="300"/>
      <c r="L2722" s="300"/>
      <c r="M2722" s="302"/>
    </row>
    <row r="2723" spans="1:13" ht="9.9499999999999993" hidden="1" customHeight="1" x14ac:dyDescent="0.2">
      <c r="A2723" s="301"/>
      <c r="B2723" s="300"/>
      <c r="C2723" s="305" t="str">
        <f>IF(ISBLANK($J$3008),"",IF(ISBLANK($L$3008),"",IF(Aug!$E36&gt;=$J$3008,IF(Aug!$E36&lt;=$L$3008,IF(ISBLANK(Aug!G36),"",Aug!G36),""),"")))</f>
        <v/>
      </c>
      <c r="D2723" s="305" t="str">
        <f>IF(ISBLANK($J$3008),"",IF(ISBLANK($L$3008),"",IF(Aug!$E36&gt;=$J$3008,IF(Aug!$E36&lt;=$L$3008,IF(ISBLANK(Aug!I36),"",Aug!I36),""),"")))</f>
        <v/>
      </c>
      <c r="E2723" s="305" t="str">
        <f>IF(ISBLANK($J$3008),"",IF(ISBLANK($L$3008),"",IF(Aug!$E36&gt;=$J$3008,IF(Aug!$E36&lt;=$L$3008,IF(ISBLANK(Aug!R36),"",Aug!R36),""),"")))</f>
        <v/>
      </c>
      <c r="F2723" s="307" t="str">
        <f>IF(ISBLANK($J$3008),"",IF(ISBLANK($L$3008),"",IF(Aug!$E36&gt;=$J$3008,IF(Aug!$E36&lt;=$L$3008,IF(ISBLANK(Aug!S36),"",Aug!S36),""),"")))</f>
        <v/>
      </c>
      <c r="G2723" s="308" t="str">
        <f t="shared" si="172"/>
        <v/>
      </c>
      <c r="H2723" s="309" t="str">
        <f t="shared" si="173"/>
        <v/>
      </c>
      <c r="I2723" s="310">
        <f>IF(ISBLANK($J$3008),"",IF(ISBLANK($L$3008),"",IF(Aug!$E36&gt;=$J$3008,IF(Aug!$E36&lt;=$L$3008,COUNTIF(Aug!L36:L36,"&gt;=0"),""),"")))</f>
        <v>0</v>
      </c>
      <c r="J2723" s="300"/>
      <c r="K2723" s="300"/>
      <c r="L2723" s="300"/>
      <c r="M2723" s="302"/>
    </row>
    <row r="2724" spans="1:13" ht="9.9499999999999993" hidden="1" customHeight="1" x14ac:dyDescent="0.2">
      <c r="A2724" s="301"/>
      <c r="B2724" s="300"/>
      <c r="C2724" s="305" t="str">
        <f>IF(ISBLANK($J$3008),"",IF(ISBLANK($L$3008),"",IF(Aug!$E37&gt;=$J$3008,IF(Aug!$E37&lt;=$L$3008,IF(ISBLANK(Aug!G37),"",Aug!G37),""),"")))</f>
        <v/>
      </c>
      <c r="D2724" s="305" t="str">
        <f>IF(ISBLANK($J$3008),"",IF(ISBLANK($L$3008),"",IF(Aug!$E37&gt;=$J$3008,IF(Aug!$E37&lt;=$L$3008,IF(ISBLANK(Aug!I37),"",Aug!I37),""),"")))</f>
        <v/>
      </c>
      <c r="E2724" s="305" t="str">
        <f>IF(ISBLANK($J$3008),"",IF(ISBLANK($L$3008),"",IF(Aug!$E37&gt;=$J$3008,IF(Aug!$E37&lt;=$L$3008,IF(ISBLANK(Aug!R37),"",Aug!R37),""),"")))</f>
        <v/>
      </c>
      <c r="F2724" s="307" t="str">
        <f>IF(ISBLANK($J$3008),"",IF(ISBLANK($L$3008),"",IF(Aug!$E37&gt;=$J$3008,IF(Aug!$E37&lt;=$L$3008,IF(ISBLANK(Aug!S37),"",Aug!S37),""),"")))</f>
        <v/>
      </c>
      <c r="G2724" s="308" t="str">
        <f t="shared" si="172"/>
        <v/>
      </c>
      <c r="H2724" s="309" t="str">
        <f t="shared" si="173"/>
        <v/>
      </c>
      <c r="I2724" s="310">
        <f>IF(ISBLANK($J$3008),"",IF(ISBLANK($L$3008),"",IF(Aug!$E37&gt;=$J$3008,IF(Aug!$E37&lt;=$L$3008,COUNTIF(Aug!L37:L37,"&gt;=0"),""),"")))</f>
        <v>0</v>
      </c>
      <c r="J2724" s="300"/>
      <c r="K2724" s="300"/>
      <c r="L2724" s="300"/>
      <c r="M2724" s="302"/>
    </row>
    <row r="2725" spans="1:13" ht="9.9499999999999993" hidden="1" customHeight="1" x14ac:dyDescent="0.2">
      <c r="A2725" s="301"/>
      <c r="B2725" s="300"/>
      <c r="C2725" s="305" t="str">
        <f>IF(ISBLANK($J$3008),"",IF(ISBLANK($L$3008),"",IF(Aug!$E38&gt;=$J$3008,IF(Aug!$E38&lt;=$L$3008,IF(ISBLANK(Aug!G38),"",Aug!G38),""),"")))</f>
        <v/>
      </c>
      <c r="D2725" s="305" t="str">
        <f>IF(ISBLANK($J$3008),"",IF(ISBLANK($L$3008),"",IF(Aug!$E38&gt;=$J$3008,IF(Aug!$E38&lt;=$L$3008,IF(ISBLANK(Aug!I38),"",Aug!I38),""),"")))</f>
        <v/>
      </c>
      <c r="E2725" s="305" t="str">
        <f>IF(ISBLANK($J$3008),"",IF(ISBLANK($L$3008),"",IF(Aug!$E38&gt;=$J$3008,IF(Aug!$E38&lt;=$L$3008,IF(ISBLANK(Aug!R38),"",Aug!R38),""),"")))</f>
        <v/>
      </c>
      <c r="F2725" s="307" t="str">
        <f>IF(ISBLANK($J$3008),"",IF(ISBLANK($L$3008),"",IF(Aug!$E38&gt;=$J$3008,IF(Aug!$E38&lt;=$L$3008,IF(ISBLANK(Aug!S38),"",Aug!S38),""),"")))</f>
        <v/>
      </c>
      <c r="G2725" s="308" t="str">
        <f t="shared" si="172"/>
        <v/>
      </c>
      <c r="H2725" s="309" t="str">
        <f t="shared" si="173"/>
        <v/>
      </c>
      <c r="I2725" s="310">
        <f>IF(ISBLANK($J$3008),"",IF(ISBLANK($L$3008),"",IF(Aug!$E38&gt;=$J$3008,IF(Aug!$E38&lt;=$L$3008,COUNTIF(Aug!L38:L38,"&gt;=0"),""),"")))</f>
        <v>0</v>
      </c>
      <c r="J2725" s="300"/>
      <c r="K2725" s="300"/>
      <c r="L2725" s="300"/>
      <c r="M2725" s="302"/>
    </row>
    <row r="2726" spans="1:13" ht="9.9499999999999993" hidden="1" customHeight="1" x14ac:dyDescent="0.2">
      <c r="A2726" s="301"/>
      <c r="B2726" s="300"/>
      <c r="C2726" s="305" t="str">
        <f>IF(ISBLANK($J$3008),"",IF(ISBLANK($L$3008),"",IF(Aug!$E39&gt;=$J$3008,IF(Aug!$E39&lt;=$L$3008,IF(ISBLANK(Aug!G39),"",Aug!G39),""),"")))</f>
        <v/>
      </c>
      <c r="D2726" s="305" t="str">
        <f>IF(ISBLANK($J$3008),"",IF(ISBLANK($L$3008),"",IF(Aug!$E39&gt;=$J$3008,IF(Aug!$E39&lt;=$L$3008,IF(ISBLANK(Aug!I39),"",Aug!I39),""),"")))</f>
        <v/>
      </c>
      <c r="E2726" s="305" t="str">
        <f>IF(ISBLANK($J$3008),"",IF(ISBLANK($L$3008),"",IF(Aug!$E39&gt;=$J$3008,IF(Aug!$E39&lt;=$L$3008,IF(ISBLANK(Aug!R39),"",Aug!R39),""),"")))</f>
        <v/>
      </c>
      <c r="F2726" s="307" t="str">
        <f>IF(ISBLANK($J$3008),"",IF(ISBLANK($L$3008),"",IF(Aug!$E39&gt;=$J$3008,IF(Aug!$E39&lt;=$L$3008,IF(ISBLANK(Aug!S39),"",Aug!S39),""),"")))</f>
        <v/>
      </c>
      <c r="G2726" s="308" t="str">
        <f t="shared" si="172"/>
        <v/>
      </c>
      <c r="H2726" s="309" t="str">
        <f t="shared" si="173"/>
        <v/>
      </c>
      <c r="I2726" s="310">
        <f>IF(ISBLANK($J$3008),"",IF(ISBLANK($L$3008),"",IF(Aug!$E39&gt;=$J$3008,IF(Aug!$E39&lt;=$L$3008,COUNTIF(Aug!L39:L39,"&gt;=0"),""),"")))</f>
        <v>0</v>
      </c>
      <c r="J2726" s="300"/>
      <c r="K2726" s="300"/>
      <c r="L2726" s="300"/>
      <c r="M2726" s="302"/>
    </row>
    <row r="2727" spans="1:13" ht="9.9499999999999993" hidden="1" customHeight="1" x14ac:dyDescent="0.2">
      <c r="A2727" s="301"/>
      <c r="B2727" s="300" t="s">
        <v>348</v>
      </c>
      <c r="C2727" s="305" t="str">
        <f>IF(ISBLANK($J$3008),"",IF(ISBLANK($L$3008),"",IF(Aug!$E43&gt;=$J$3008,IF(Aug!$E43&lt;=$L$3008,IF(ISBLANK(Aug!G43),"",Aug!G43),""),"")))</f>
        <v/>
      </c>
      <c r="D2727" s="305"/>
      <c r="E2727" s="305" t="str">
        <f>IF(ISBLANK($J$3008),"",IF(ISBLANK($L$3008),"",IF(Aug!$E43&gt;=$J$3008,IF(Aug!$E43&lt;=$L$3008,IF(ISBLANK(Aug!R43),"",Aug!R43),""),"")))</f>
        <v/>
      </c>
      <c r="F2727" s="307" t="str">
        <f>IF(ISBLANK($J$3008),"",IF(ISBLANK($L$3008),"",IF(Aug!$E43&gt;=$J$3008,IF(Aug!$E43&lt;=$L$3008,IF(ISBLANK(Aug!S43),"",Aug!S43),""),"")))</f>
        <v/>
      </c>
      <c r="G2727" s="308" t="str">
        <f>IF(ISNUMBER(F2727),IF(F2727=0,"",IF(E2727=0,"",F2727/E2727)),"")</f>
        <v/>
      </c>
      <c r="H2727" s="309" t="str">
        <f>IF(ISNUMBER(G2727),IF(G2727=0,"",IF(F2727=0,"",E2727/F2727/24)),"")</f>
        <v/>
      </c>
      <c r="I2727" s="310" t="str">
        <f>IF(ISBLANK($J$3008),"",IF(ISBLANK($L$3008),"",IF(Aug!$E43&gt;=$J$3008,IF(Aug!$E43&lt;=$L$3008,COUNTIF(Aug!L43:L43,"&gt;=0"),""),"")))</f>
        <v/>
      </c>
      <c r="J2727" s="300"/>
      <c r="K2727" s="300"/>
      <c r="L2727" s="300"/>
      <c r="M2727" s="302"/>
    </row>
    <row r="2728" spans="1:13" ht="9.9499999999999993" hidden="1" customHeight="1" x14ac:dyDescent="0.2">
      <c r="A2728" s="301"/>
      <c r="B2728" s="300"/>
      <c r="C2728" s="305" t="str">
        <f>IF(ISBLANK($J$3008),"",IF(ISBLANK($L$3008),"",IF(Aug!$E44&gt;=$J$3008,IF(Aug!$E44&lt;=$L$3008,IF(ISBLANK(Aug!G44),"",Aug!G44),""),"")))</f>
        <v/>
      </c>
      <c r="D2728" s="305"/>
      <c r="E2728" s="305" t="str">
        <f>IF(ISBLANK($J$3008),"",IF(ISBLANK($L$3008),"",IF(Aug!$E44&gt;=$J$3008,IF(Aug!$E44&lt;=$L$3008,IF(ISBLANK(Aug!R44),"",Aug!R44),""),"")))</f>
        <v/>
      </c>
      <c r="F2728" s="307" t="str">
        <f>IF(ISBLANK($J$3008),"",IF(ISBLANK($L$3008),"",IF(Aug!$E44&gt;=$J$3008,IF(Aug!$E44&lt;=$L$3008,IF(ISBLANK(Aug!S44),"",Aug!S44),""),"")))</f>
        <v/>
      </c>
      <c r="G2728" s="308" t="str">
        <f t="shared" ref="G2728:G2757" si="174">IF(ISNUMBER(F2728),IF(F2728=0,"",IF(E2728=0,"",F2728/E2728)),"")</f>
        <v/>
      </c>
      <c r="H2728" s="309" t="str">
        <f t="shared" ref="H2728:H2757" si="175">IF(ISNUMBER(G2728),IF(G2728=0,"",IF(F2728=0,"",E2728/F2728/24)),"")</f>
        <v/>
      </c>
      <c r="I2728" s="310" t="str">
        <f>IF(ISBLANK($J$3008),"",IF(ISBLANK($L$3008),"",IF(Aug!$E44&gt;=$J$3008,IF(Aug!$E44&lt;=$L$3008,COUNTIF(Aug!L44:L44,"&gt;=0"),""),"")))</f>
        <v/>
      </c>
      <c r="J2728" s="300"/>
      <c r="K2728" s="300"/>
      <c r="L2728" s="300"/>
      <c r="M2728" s="302"/>
    </row>
    <row r="2729" spans="1:13" ht="9.9499999999999993" hidden="1" customHeight="1" x14ac:dyDescent="0.2">
      <c r="A2729" s="301"/>
      <c r="B2729" s="300"/>
      <c r="C2729" s="305" t="str">
        <f>IF(ISBLANK($J$3008),"",IF(ISBLANK($L$3008),"",IF(Aug!$E45&gt;=$J$3008,IF(Aug!$E45&lt;=$L$3008,IF(ISBLANK(Aug!G45),"",Aug!G45),""),"")))</f>
        <v/>
      </c>
      <c r="D2729" s="305"/>
      <c r="E2729" s="305" t="str">
        <f>IF(ISBLANK($J$3008),"",IF(ISBLANK($L$3008),"",IF(Aug!$E45&gt;=$J$3008,IF(Aug!$E45&lt;=$L$3008,IF(ISBLANK(Aug!R45),"",Aug!R45),""),"")))</f>
        <v/>
      </c>
      <c r="F2729" s="307" t="str">
        <f>IF(ISBLANK($J$3008),"",IF(ISBLANK($L$3008),"",IF(Aug!$E45&gt;=$J$3008,IF(Aug!$E45&lt;=$L$3008,IF(ISBLANK(Aug!S45),"",Aug!S45),""),"")))</f>
        <v/>
      </c>
      <c r="G2729" s="308" t="str">
        <f t="shared" si="174"/>
        <v/>
      </c>
      <c r="H2729" s="309" t="str">
        <f t="shared" si="175"/>
        <v/>
      </c>
      <c r="I2729" s="310" t="str">
        <f>IF(ISBLANK($J$3008),"",IF(ISBLANK($L$3008),"",IF(Aug!$E45&gt;=$J$3008,IF(Aug!$E45&lt;=$L$3008,COUNTIF(Aug!L45:L45,"&gt;=0"),""),"")))</f>
        <v/>
      </c>
      <c r="J2729" s="300"/>
      <c r="K2729" s="300"/>
      <c r="L2729" s="300"/>
      <c r="M2729" s="302"/>
    </row>
    <row r="2730" spans="1:13" ht="9.9499999999999993" hidden="1" customHeight="1" x14ac:dyDescent="0.2">
      <c r="A2730" s="301"/>
      <c r="B2730" s="300"/>
      <c r="C2730" s="305" t="str">
        <f>IF(ISBLANK($J$3008),"",IF(ISBLANK($L$3008),"",IF(Aug!$E46&gt;=$J$3008,IF(Aug!$E46&lt;=$L$3008,IF(ISBLANK(Aug!G46),"",Aug!G46),""),"")))</f>
        <v/>
      </c>
      <c r="D2730" s="305"/>
      <c r="E2730" s="305" t="str">
        <f>IF(ISBLANK($J$3008),"",IF(ISBLANK($L$3008),"",IF(Aug!$E46&gt;=$J$3008,IF(Aug!$E46&lt;=$L$3008,IF(ISBLANK(Aug!R46),"",Aug!R46),""),"")))</f>
        <v/>
      </c>
      <c r="F2730" s="307" t="str">
        <f>IF(ISBLANK($J$3008),"",IF(ISBLANK($L$3008),"",IF(Aug!$E46&gt;=$J$3008,IF(Aug!$E46&lt;=$L$3008,IF(ISBLANK(Aug!S46),"",Aug!S46),""),"")))</f>
        <v/>
      </c>
      <c r="G2730" s="308" t="str">
        <f t="shared" si="174"/>
        <v/>
      </c>
      <c r="H2730" s="309" t="str">
        <f t="shared" si="175"/>
        <v/>
      </c>
      <c r="I2730" s="310" t="str">
        <f>IF(ISBLANK($J$3008),"",IF(ISBLANK($L$3008),"",IF(Aug!$E46&gt;=$J$3008,IF(Aug!$E46&lt;=$L$3008,COUNTIF(Aug!L46:L46,"&gt;=0"),""),"")))</f>
        <v/>
      </c>
      <c r="J2730" s="300"/>
      <c r="K2730" s="300"/>
      <c r="L2730" s="300"/>
      <c r="M2730" s="302"/>
    </row>
    <row r="2731" spans="1:13" ht="9.9499999999999993" hidden="1" customHeight="1" x14ac:dyDescent="0.2">
      <c r="A2731" s="301"/>
      <c r="B2731" s="300"/>
      <c r="C2731" s="305" t="str">
        <f>IF(ISBLANK($J$3008),"",IF(ISBLANK($L$3008),"",IF(Aug!$E47&gt;=$J$3008,IF(Aug!$E47&lt;=$L$3008,IF(ISBLANK(Aug!G47),"",Aug!G47),""),"")))</f>
        <v/>
      </c>
      <c r="D2731" s="305"/>
      <c r="E2731" s="305" t="str">
        <f>IF(ISBLANK($J$3008),"",IF(ISBLANK($L$3008),"",IF(Aug!$E47&gt;=$J$3008,IF(Aug!$E47&lt;=$L$3008,IF(ISBLANK(Aug!R47),"",Aug!R47),""),"")))</f>
        <v/>
      </c>
      <c r="F2731" s="307" t="str">
        <f>IF(ISBLANK($J$3008),"",IF(ISBLANK($L$3008),"",IF(Aug!$E47&gt;=$J$3008,IF(Aug!$E47&lt;=$L$3008,IF(ISBLANK(Aug!S47),"",Aug!S47),""),"")))</f>
        <v/>
      </c>
      <c r="G2731" s="308" t="str">
        <f t="shared" si="174"/>
        <v/>
      </c>
      <c r="H2731" s="309" t="str">
        <f t="shared" si="175"/>
        <v/>
      </c>
      <c r="I2731" s="310" t="str">
        <f>IF(ISBLANK($J$3008),"",IF(ISBLANK($L$3008),"",IF(Aug!$E47&gt;=$J$3008,IF(Aug!$E47&lt;=$L$3008,COUNTIF(Aug!L47:L47,"&gt;=0"),""),"")))</f>
        <v/>
      </c>
      <c r="J2731" s="300"/>
      <c r="K2731" s="300"/>
      <c r="L2731" s="300"/>
      <c r="M2731" s="302"/>
    </row>
    <row r="2732" spans="1:13" ht="9.9499999999999993" hidden="1" customHeight="1" x14ac:dyDescent="0.2">
      <c r="A2732" s="301"/>
      <c r="B2732" s="300"/>
      <c r="C2732" s="305" t="str">
        <f>IF(ISBLANK($J$3008),"",IF(ISBLANK($L$3008),"",IF(Aug!$E48&gt;=$J$3008,IF(Aug!$E48&lt;=$L$3008,IF(ISBLANK(Aug!G48),"",Aug!G48),""),"")))</f>
        <v/>
      </c>
      <c r="D2732" s="305"/>
      <c r="E2732" s="305" t="str">
        <f>IF(ISBLANK($J$3008),"",IF(ISBLANK($L$3008),"",IF(Aug!$E48&gt;=$J$3008,IF(Aug!$E48&lt;=$L$3008,IF(ISBLANK(Aug!R48),"",Aug!R48),""),"")))</f>
        <v/>
      </c>
      <c r="F2732" s="307" t="str">
        <f>IF(ISBLANK($J$3008),"",IF(ISBLANK($L$3008),"",IF(Aug!$E48&gt;=$J$3008,IF(Aug!$E48&lt;=$L$3008,IF(ISBLANK(Aug!S48),"",Aug!S48),""),"")))</f>
        <v/>
      </c>
      <c r="G2732" s="308" t="str">
        <f t="shared" si="174"/>
        <v/>
      </c>
      <c r="H2732" s="309" t="str">
        <f t="shared" si="175"/>
        <v/>
      </c>
      <c r="I2732" s="310" t="str">
        <f>IF(ISBLANK($J$3008),"",IF(ISBLANK($L$3008),"",IF(Aug!$E48&gt;=$J$3008,IF(Aug!$E48&lt;=$L$3008,COUNTIF(Aug!L48:L48,"&gt;=0"),""),"")))</f>
        <v/>
      </c>
      <c r="J2732" s="300"/>
      <c r="K2732" s="300"/>
      <c r="L2732" s="300"/>
      <c r="M2732" s="302"/>
    </row>
    <row r="2733" spans="1:13" ht="9.9499999999999993" hidden="1" customHeight="1" x14ac:dyDescent="0.2">
      <c r="A2733" s="301"/>
      <c r="B2733" s="300"/>
      <c r="C2733" s="305" t="str">
        <f>IF(ISBLANK($J$3008),"",IF(ISBLANK($L$3008),"",IF(Aug!$E49&gt;=$J$3008,IF(Aug!$E49&lt;=$L$3008,IF(ISBLANK(Aug!G49),"",Aug!G49),""),"")))</f>
        <v/>
      </c>
      <c r="D2733" s="305"/>
      <c r="E2733" s="305" t="str">
        <f>IF(ISBLANK($J$3008),"",IF(ISBLANK($L$3008),"",IF(Aug!$E49&gt;=$J$3008,IF(Aug!$E49&lt;=$L$3008,IF(ISBLANK(Aug!R49),"",Aug!R49),""),"")))</f>
        <v/>
      </c>
      <c r="F2733" s="307" t="str">
        <f>IF(ISBLANK($J$3008),"",IF(ISBLANK($L$3008),"",IF(Aug!$E49&gt;=$J$3008,IF(Aug!$E49&lt;=$L$3008,IF(ISBLANK(Aug!S49),"",Aug!S49),""),"")))</f>
        <v/>
      </c>
      <c r="G2733" s="308" t="str">
        <f t="shared" si="174"/>
        <v/>
      </c>
      <c r="H2733" s="309" t="str">
        <f t="shared" si="175"/>
        <v/>
      </c>
      <c r="I2733" s="310" t="str">
        <f>IF(ISBLANK($J$3008),"",IF(ISBLANK($L$3008),"",IF(Aug!$E49&gt;=$J$3008,IF(Aug!$E49&lt;=$L$3008,COUNTIF(Aug!L49:L49,"&gt;=0"),""),"")))</f>
        <v/>
      </c>
      <c r="J2733" s="300"/>
      <c r="K2733" s="300"/>
      <c r="L2733" s="300"/>
      <c r="M2733" s="302"/>
    </row>
    <row r="2734" spans="1:13" ht="9.9499999999999993" hidden="1" customHeight="1" x14ac:dyDescent="0.2">
      <c r="A2734" s="301"/>
      <c r="B2734" s="300"/>
      <c r="C2734" s="305" t="str">
        <f>IF(ISBLANK($J$3008),"",IF(ISBLANK($L$3008),"",IF(Aug!$E50&gt;=$J$3008,IF(Aug!$E50&lt;=$L$3008,IF(ISBLANK(Aug!G50),"",Aug!G50),""),"")))</f>
        <v/>
      </c>
      <c r="D2734" s="305"/>
      <c r="E2734" s="305" t="str">
        <f>IF(ISBLANK($J$3008),"",IF(ISBLANK($L$3008),"",IF(Aug!$E50&gt;=$J$3008,IF(Aug!$E50&lt;=$L$3008,IF(ISBLANK(Aug!R50),"",Aug!R50),""),"")))</f>
        <v/>
      </c>
      <c r="F2734" s="307" t="str">
        <f>IF(ISBLANK($J$3008),"",IF(ISBLANK($L$3008),"",IF(Aug!$E50&gt;=$J$3008,IF(Aug!$E50&lt;=$L$3008,IF(ISBLANK(Aug!S50),"",Aug!S50),""),"")))</f>
        <v/>
      </c>
      <c r="G2734" s="308" t="str">
        <f t="shared" si="174"/>
        <v/>
      </c>
      <c r="H2734" s="309" t="str">
        <f t="shared" si="175"/>
        <v/>
      </c>
      <c r="I2734" s="310" t="str">
        <f>IF(ISBLANK($J$3008),"",IF(ISBLANK($L$3008),"",IF(Aug!$E50&gt;=$J$3008,IF(Aug!$E50&lt;=$L$3008,COUNTIF(Aug!L50:L50,"&gt;=0"),""),"")))</f>
        <v/>
      </c>
      <c r="J2734" s="300"/>
      <c r="K2734" s="300"/>
      <c r="L2734" s="300"/>
      <c r="M2734" s="302"/>
    </row>
    <row r="2735" spans="1:13" ht="9.9499999999999993" hidden="1" customHeight="1" x14ac:dyDescent="0.2">
      <c r="A2735" s="301"/>
      <c r="B2735" s="300"/>
      <c r="C2735" s="305" t="str">
        <f>IF(ISBLANK($J$3008),"",IF(ISBLANK($L$3008),"",IF(Aug!$E51&gt;=$J$3008,IF(Aug!$E51&lt;=$L$3008,IF(ISBLANK(Aug!G51),"",Aug!G51),""),"")))</f>
        <v/>
      </c>
      <c r="D2735" s="305"/>
      <c r="E2735" s="305" t="str">
        <f>IF(ISBLANK($J$3008),"",IF(ISBLANK($L$3008),"",IF(Aug!$E51&gt;=$J$3008,IF(Aug!$E51&lt;=$L$3008,IF(ISBLANK(Aug!R51),"",Aug!R51),""),"")))</f>
        <v/>
      </c>
      <c r="F2735" s="307" t="str">
        <f>IF(ISBLANK($J$3008),"",IF(ISBLANK($L$3008),"",IF(Aug!$E51&gt;=$J$3008,IF(Aug!$E51&lt;=$L$3008,IF(ISBLANK(Aug!S51),"",Aug!S51),""),"")))</f>
        <v/>
      </c>
      <c r="G2735" s="308" t="str">
        <f t="shared" si="174"/>
        <v/>
      </c>
      <c r="H2735" s="309" t="str">
        <f t="shared" si="175"/>
        <v/>
      </c>
      <c r="I2735" s="310" t="str">
        <f>IF(ISBLANK($J$3008),"",IF(ISBLANK($L$3008),"",IF(Aug!$E51&gt;=$J$3008,IF(Aug!$E51&lt;=$L$3008,COUNTIF(Aug!L51:L51,"&gt;=0"),""),"")))</f>
        <v/>
      </c>
      <c r="J2735" s="300"/>
      <c r="K2735" s="300"/>
      <c r="L2735" s="300"/>
      <c r="M2735" s="302"/>
    </row>
    <row r="2736" spans="1:13" ht="9.9499999999999993" hidden="1" customHeight="1" x14ac:dyDescent="0.2">
      <c r="A2736" s="301"/>
      <c r="B2736" s="300"/>
      <c r="C2736" s="305" t="str">
        <f>IF(ISBLANK($J$3008),"",IF(ISBLANK($L$3008),"",IF(Aug!$E52&gt;=$J$3008,IF(Aug!$E52&lt;=$L$3008,IF(ISBLANK(Aug!G52),"",Aug!G52),""),"")))</f>
        <v/>
      </c>
      <c r="D2736" s="305"/>
      <c r="E2736" s="305" t="str">
        <f>IF(ISBLANK($J$3008),"",IF(ISBLANK($L$3008),"",IF(Aug!$E52&gt;=$J$3008,IF(Aug!$E52&lt;=$L$3008,IF(ISBLANK(Aug!R52),"",Aug!R52),""),"")))</f>
        <v/>
      </c>
      <c r="F2736" s="307" t="str">
        <f>IF(ISBLANK($J$3008),"",IF(ISBLANK($L$3008),"",IF(Aug!$E52&gt;=$J$3008,IF(Aug!$E52&lt;=$L$3008,IF(ISBLANK(Aug!S52),"",Aug!S52),""),"")))</f>
        <v/>
      </c>
      <c r="G2736" s="308" t="str">
        <f t="shared" si="174"/>
        <v/>
      </c>
      <c r="H2736" s="309" t="str">
        <f t="shared" si="175"/>
        <v/>
      </c>
      <c r="I2736" s="310" t="str">
        <f>IF(ISBLANK($J$3008),"",IF(ISBLANK($L$3008),"",IF(Aug!$E52&gt;=$J$3008,IF(Aug!$E52&lt;=$L$3008,COUNTIF(Aug!L52:L52,"&gt;=0"),""),"")))</f>
        <v/>
      </c>
      <c r="J2736" s="300"/>
      <c r="K2736" s="300"/>
      <c r="L2736" s="300"/>
      <c r="M2736" s="302"/>
    </row>
    <row r="2737" spans="1:13" ht="9.9499999999999993" hidden="1" customHeight="1" x14ac:dyDescent="0.2">
      <c r="A2737" s="301"/>
      <c r="B2737" s="300"/>
      <c r="C2737" s="305" t="str">
        <f>IF(ISBLANK($J$3008),"",IF(ISBLANK($L$3008),"",IF(Aug!$E53&gt;=$J$3008,IF(Aug!$E53&lt;=$L$3008,IF(ISBLANK(Aug!G53),"",Aug!G53),""),"")))</f>
        <v/>
      </c>
      <c r="D2737" s="305"/>
      <c r="E2737" s="305" t="str">
        <f>IF(ISBLANK($J$3008),"",IF(ISBLANK($L$3008),"",IF(Aug!$E53&gt;=$J$3008,IF(Aug!$E53&lt;=$L$3008,IF(ISBLANK(Aug!R53),"",Aug!R53),""),"")))</f>
        <v/>
      </c>
      <c r="F2737" s="307" t="str">
        <f>IF(ISBLANK($J$3008),"",IF(ISBLANK($L$3008),"",IF(Aug!$E53&gt;=$J$3008,IF(Aug!$E53&lt;=$L$3008,IF(ISBLANK(Aug!S53),"",Aug!S53),""),"")))</f>
        <v/>
      </c>
      <c r="G2737" s="308" t="str">
        <f t="shared" si="174"/>
        <v/>
      </c>
      <c r="H2737" s="309" t="str">
        <f t="shared" si="175"/>
        <v/>
      </c>
      <c r="I2737" s="310" t="str">
        <f>IF(ISBLANK($J$3008),"",IF(ISBLANK($L$3008),"",IF(Aug!$E53&gt;=$J$3008,IF(Aug!$E53&lt;=$L$3008,COUNTIF(Aug!L53:L53,"&gt;=0"),""),"")))</f>
        <v/>
      </c>
      <c r="J2737" s="300"/>
      <c r="K2737" s="300"/>
      <c r="L2737" s="300"/>
      <c r="M2737" s="302"/>
    </row>
    <row r="2738" spans="1:13" ht="9.9499999999999993" hidden="1" customHeight="1" x14ac:dyDescent="0.2">
      <c r="A2738" s="301"/>
      <c r="B2738" s="300"/>
      <c r="C2738" s="305" t="str">
        <f>IF(ISBLANK($J$3008),"",IF(ISBLANK($L$3008),"",IF(Aug!$E54&gt;=$J$3008,IF(Aug!$E54&lt;=$L$3008,IF(ISBLANK(Aug!G54),"",Aug!G54),""),"")))</f>
        <v/>
      </c>
      <c r="D2738" s="305"/>
      <c r="E2738" s="305" t="str">
        <f>IF(ISBLANK($J$3008),"",IF(ISBLANK($L$3008),"",IF(Aug!$E54&gt;=$J$3008,IF(Aug!$E54&lt;=$L$3008,IF(ISBLANK(Aug!R54),"",Aug!R54),""),"")))</f>
        <v/>
      </c>
      <c r="F2738" s="307" t="str">
        <f>IF(ISBLANK($J$3008),"",IF(ISBLANK($L$3008),"",IF(Aug!$E54&gt;=$J$3008,IF(Aug!$E54&lt;=$L$3008,IF(ISBLANK(Aug!S54),"",Aug!S54),""),"")))</f>
        <v/>
      </c>
      <c r="G2738" s="308" t="str">
        <f t="shared" si="174"/>
        <v/>
      </c>
      <c r="H2738" s="309" t="str">
        <f t="shared" si="175"/>
        <v/>
      </c>
      <c r="I2738" s="310" t="str">
        <f>IF(ISBLANK($J$3008),"",IF(ISBLANK($L$3008),"",IF(Aug!$E54&gt;=$J$3008,IF(Aug!$E54&lt;=$L$3008,COUNTIF(Aug!L54:L54,"&gt;=0"),""),"")))</f>
        <v/>
      </c>
      <c r="J2738" s="300"/>
      <c r="K2738" s="300"/>
      <c r="L2738" s="300"/>
      <c r="M2738" s="302"/>
    </row>
    <row r="2739" spans="1:13" ht="9.9499999999999993" hidden="1" customHeight="1" x14ac:dyDescent="0.2">
      <c r="A2739" s="301"/>
      <c r="B2739" s="300"/>
      <c r="C2739" s="305" t="str">
        <f>IF(ISBLANK($J$3008),"",IF(ISBLANK($L$3008),"",IF(Aug!$E55&gt;=$J$3008,IF(Aug!$E55&lt;=$L$3008,IF(ISBLANK(Aug!G55),"",Aug!G55),""),"")))</f>
        <v/>
      </c>
      <c r="D2739" s="305"/>
      <c r="E2739" s="305" t="str">
        <f>IF(ISBLANK($J$3008),"",IF(ISBLANK($L$3008),"",IF(Aug!$E55&gt;=$J$3008,IF(Aug!$E55&lt;=$L$3008,IF(ISBLANK(Aug!R55),"",Aug!R55),""),"")))</f>
        <v/>
      </c>
      <c r="F2739" s="307" t="str">
        <f>IF(ISBLANK($J$3008),"",IF(ISBLANK($L$3008),"",IF(Aug!$E55&gt;=$J$3008,IF(Aug!$E55&lt;=$L$3008,IF(ISBLANK(Aug!S55),"",Aug!S55),""),"")))</f>
        <v/>
      </c>
      <c r="G2739" s="308" t="str">
        <f t="shared" si="174"/>
        <v/>
      </c>
      <c r="H2739" s="309" t="str">
        <f t="shared" si="175"/>
        <v/>
      </c>
      <c r="I2739" s="310" t="str">
        <f>IF(ISBLANK($J$3008),"",IF(ISBLANK($L$3008),"",IF(Aug!$E55&gt;=$J$3008,IF(Aug!$E55&lt;=$L$3008,COUNTIF(Aug!L55:L55,"&gt;=0"),""),"")))</f>
        <v/>
      </c>
      <c r="J2739" s="300"/>
      <c r="K2739" s="300"/>
      <c r="L2739" s="300"/>
      <c r="M2739" s="302"/>
    </row>
    <row r="2740" spans="1:13" ht="9.9499999999999993" hidden="1" customHeight="1" x14ac:dyDescent="0.2">
      <c r="A2740" s="301"/>
      <c r="B2740" s="300"/>
      <c r="C2740" s="305" t="str">
        <f>IF(ISBLANK($J$3008),"",IF(ISBLANK($L$3008),"",IF(Aug!$E56&gt;=$J$3008,IF(Aug!$E56&lt;=$L$3008,IF(ISBLANK(Aug!G56),"",Aug!G56),""),"")))</f>
        <v/>
      </c>
      <c r="D2740" s="305"/>
      <c r="E2740" s="305" t="str">
        <f>IF(ISBLANK($J$3008),"",IF(ISBLANK($L$3008),"",IF(Aug!$E56&gt;=$J$3008,IF(Aug!$E56&lt;=$L$3008,IF(ISBLANK(Aug!R56),"",Aug!R56),""),"")))</f>
        <v/>
      </c>
      <c r="F2740" s="307" t="str">
        <f>IF(ISBLANK($J$3008),"",IF(ISBLANK($L$3008),"",IF(Aug!$E56&gt;=$J$3008,IF(Aug!$E56&lt;=$L$3008,IF(ISBLANK(Aug!S56),"",Aug!S56),""),"")))</f>
        <v/>
      </c>
      <c r="G2740" s="308" t="str">
        <f t="shared" si="174"/>
        <v/>
      </c>
      <c r="H2740" s="309" t="str">
        <f t="shared" si="175"/>
        <v/>
      </c>
      <c r="I2740" s="310" t="str">
        <f>IF(ISBLANK($J$3008),"",IF(ISBLANK($L$3008),"",IF(Aug!$E56&gt;=$J$3008,IF(Aug!$E56&lt;=$L$3008,COUNTIF(Aug!L56:L56,"&gt;=0"),""),"")))</f>
        <v/>
      </c>
      <c r="J2740" s="300"/>
      <c r="K2740" s="300"/>
      <c r="L2740" s="300"/>
      <c r="M2740" s="302"/>
    </row>
    <row r="2741" spans="1:13" ht="9.9499999999999993" hidden="1" customHeight="1" x14ac:dyDescent="0.2">
      <c r="A2741" s="301"/>
      <c r="B2741" s="300"/>
      <c r="C2741" s="305" t="str">
        <f>IF(ISBLANK($J$3008),"",IF(ISBLANK($L$3008),"",IF(Aug!$E57&gt;=$J$3008,IF(Aug!$E57&lt;=$L$3008,IF(ISBLANK(Aug!G57),"",Aug!G57),""),"")))</f>
        <v/>
      </c>
      <c r="D2741" s="305"/>
      <c r="E2741" s="305" t="str">
        <f>IF(ISBLANK($J$3008),"",IF(ISBLANK($L$3008),"",IF(Aug!$E57&gt;=$J$3008,IF(Aug!$E57&lt;=$L$3008,IF(ISBLANK(Aug!R57),"",Aug!R57),""),"")))</f>
        <v/>
      </c>
      <c r="F2741" s="307" t="str">
        <f>IF(ISBLANK($J$3008),"",IF(ISBLANK($L$3008),"",IF(Aug!$E57&gt;=$J$3008,IF(Aug!$E57&lt;=$L$3008,IF(ISBLANK(Aug!S57),"",Aug!S57),""),"")))</f>
        <v/>
      </c>
      <c r="G2741" s="308" t="str">
        <f t="shared" si="174"/>
        <v/>
      </c>
      <c r="H2741" s="309" t="str">
        <f t="shared" si="175"/>
        <v/>
      </c>
      <c r="I2741" s="310" t="str">
        <f>IF(ISBLANK($J$3008),"",IF(ISBLANK($L$3008),"",IF(Aug!$E57&gt;=$J$3008,IF(Aug!$E57&lt;=$L$3008,COUNTIF(Aug!L57:L57,"&gt;=0"),""),"")))</f>
        <v/>
      </c>
      <c r="J2741" s="300"/>
      <c r="K2741" s="300"/>
      <c r="L2741" s="300"/>
      <c r="M2741" s="302"/>
    </row>
    <row r="2742" spans="1:13" ht="9.9499999999999993" hidden="1" customHeight="1" x14ac:dyDescent="0.2">
      <c r="A2742" s="301"/>
      <c r="B2742" s="300"/>
      <c r="C2742" s="305" t="str">
        <f>IF(ISBLANK($J$3008),"",IF(ISBLANK($L$3008),"",IF(Aug!$E58&gt;=$J$3008,IF(Aug!$E58&lt;=$L$3008,IF(ISBLANK(Aug!G58),"",Aug!G58),""),"")))</f>
        <v/>
      </c>
      <c r="D2742" s="305"/>
      <c r="E2742" s="305" t="str">
        <f>IF(ISBLANK($J$3008),"",IF(ISBLANK($L$3008),"",IF(Aug!$E58&gt;=$J$3008,IF(Aug!$E58&lt;=$L$3008,IF(ISBLANK(Aug!R58),"",Aug!R58),""),"")))</f>
        <v/>
      </c>
      <c r="F2742" s="307" t="str">
        <f>IF(ISBLANK($J$3008),"",IF(ISBLANK($L$3008),"",IF(Aug!$E58&gt;=$J$3008,IF(Aug!$E58&lt;=$L$3008,IF(ISBLANK(Aug!S58),"",Aug!S58),""),"")))</f>
        <v/>
      </c>
      <c r="G2742" s="308" t="str">
        <f t="shared" si="174"/>
        <v/>
      </c>
      <c r="H2742" s="309" t="str">
        <f t="shared" si="175"/>
        <v/>
      </c>
      <c r="I2742" s="310" t="str">
        <f>IF(ISBLANK($J$3008),"",IF(ISBLANK($L$3008),"",IF(Aug!$E58&gt;=$J$3008,IF(Aug!$E58&lt;=$L$3008,COUNTIF(Aug!L58:L58,"&gt;=0"),""),"")))</f>
        <v/>
      </c>
      <c r="J2742" s="300"/>
      <c r="K2742" s="300"/>
      <c r="L2742" s="300"/>
      <c r="M2742" s="302"/>
    </row>
    <row r="2743" spans="1:13" ht="9.9499999999999993" hidden="1" customHeight="1" x14ac:dyDescent="0.2">
      <c r="A2743" s="301"/>
      <c r="B2743" s="300"/>
      <c r="C2743" s="305" t="str">
        <f>IF(ISBLANK($J$3008),"",IF(ISBLANK($L$3008),"",IF(Aug!$E59&gt;=$J$3008,IF(Aug!$E59&lt;=$L$3008,IF(ISBLANK(Aug!G59),"",Aug!G59),""),"")))</f>
        <v/>
      </c>
      <c r="D2743" s="305"/>
      <c r="E2743" s="305" t="str">
        <f>IF(ISBLANK($J$3008),"",IF(ISBLANK($L$3008),"",IF(Aug!$E59&gt;=$J$3008,IF(Aug!$E59&lt;=$L$3008,IF(ISBLANK(Aug!R59),"",Aug!R59),""),"")))</f>
        <v/>
      </c>
      <c r="F2743" s="307" t="str">
        <f>IF(ISBLANK($J$3008),"",IF(ISBLANK($L$3008),"",IF(Aug!$E59&gt;=$J$3008,IF(Aug!$E59&lt;=$L$3008,IF(ISBLANK(Aug!S59),"",Aug!S59),""),"")))</f>
        <v/>
      </c>
      <c r="G2743" s="308" t="str">
        <f t="shared" si="174"/>
        <v/>
      </c>
      <c r="H2743" s="309" t="str">
        <f t="shared" si="175"/>
        <v/>
      </c>
      <c r="I2743" s="310" t="str">
        <f>IF(ISBLANK($J$3008),"",IF(ISBLANK($L$3008),"",IF(Aug!$E59&gt;=$J$3008,IF(Aug!$E59&lt;=$L$3008,COUNTIF(Aug!L59:L59,"&gt;=0"),""),"")))</f>
        <v/>
      </c>
      <c r="J2743" s="300"/>
      <c r="K2743" s="300"/>
      <c r="L2743" s="300"/>
      <c r="M2743" s="302"/>
    </row>
    <row r="2744" spans="1:13" ht="9.9499999999999993" hidden="1" customHeight="1" x14ac:dyDescent="0.2">
      <c r="A2744" s="301"/>
      <c r="B2744" s="300"/>
      <c r="C2744" s="305" t="str">
        <f>IF(ISBLANK($J$3008),"",IF(ISBLANK($L$3008),"",IF(Aug!$E60&gt;=$J$3008,IF(Aug!$E60&lt;=$L$3008,IF(ISBLANK(Aug!G60),"",Aug!G60),""),"")))</f>
        <v/>
      </c>
      <c r="D2744" s="305"/>
      <c r="E2744" s="305" t="str">
        <f>IF(ISBLANK($J$3008),"",IF(ISBLANK($L$3008),"",IF(Aug!$E60&gt;=$J$3008,IF(Aug!$E60&lt;=$L$3008,IF(ISBLANK(Aug!R60),"",Aug!R60),""),"")))</f>
        <v/>
      </c>
      <c r="F2744" s="307" t="str">
        <f>IF(ISBLANK($J$3008),"",IF(ISBLANK($L$3008),"",IF(Aug!$E60&gt;=$J$3008,IF(Aug!$E60&lt;=$L$3008,IF(ISBLANK(Aug!S60),"",Aug!S60),""),"")))</f>
        <v/>
      </c>
      <c r="G2744" s="308" t="str">
        <f t="shared" si="174"/>
        <v/>
      </c>
      <c r="H2744" s="309" t="str">
        <f t="shared" si="175"/>
        <v/>
      </c>
      <c r="I2744" s="310" t="str">
        <f>IF(ISBLANK($J$3008),"",IF(ISBLANK($L$3008),"",IF(Aug!$E60&gt;=$J$3008,IF(Aug!$E60&lt;=$L$3008,COUNTIF(Aug!L60:L60,"&gt;=0"),""),"")))</f>
        <v/>
      </c>
      <c r="J2744" s="300"/>
      <c r="K2744" s="300"/>
      <c r="L2744" s="300"/>
      <c r="M2744" s="302"/>
    </row>
    <row r="2745" spans="1:13" ht="9.9499999999999993" hidden="1" customHeight="1" x14ac:dyDescent="0.2">
      <c r="A2745" s="301"/>
      <c r="B2745" s="300"/>
      <c r="C2745" s="305" t="str">
        <f>IF(ISBLANK($J$3008),"",IF(ISBLANK($L$3008),"",IF(Aug!$E61&gt;=$J$3008,IF(Aug!$E61&lt;=$L$3008,IF(ISBLANK(Aug!G61),"",Aug!G61),""),"")))</f>
        <v/>
      </c>
      <c r="D2745" s="305"/>
      <c r="E2745" s="305" t="str">
        <f>IF(ISBLANK($J$3008),"",IF(ISBLANK($L$3008),"",IF(Aug!$E61&gt;=$J$3008,IF(Aug!$E61&lt;=$L$3008,IF(ISBLANK(Aug!R61),"",Aug!R61),""),"")))</f>
        <v/>
      </c>
      <c r="F2745" s="307" t="str">
        <f>IF(ISBLANK($J$3008),"",IF(ISBLANK($L$3008),"",IF(Aug!$E61&gt;=$J$3008,IF(Aug!$E61&lt;=$L$3008,IF(ISBLANK(Aug!S61),"",Aug!S61),""),"")))</f>
        <v/>
      </c>
      <c r="G2745" s="308" t="str">
        <f t="shared" si="174"/>
        <v/>
      </c>
      <c r="H2745" s="309" t="str">
        <f t="shared" si="175"/>
        <v/>
      </c>
      <c r="I2745" s="310" t="str">
        <f>IF(ISBLANK($J$3008),"",IF(ISBLANK($L$3008),"",IF(Aug!$E61&gt;=$J$3008,IF(Aug!$E61&lt;=$L$3008,COUNTIF(Aug!L61:L61,"&gt;=0"),""),"")))</f>
        <v/>
      </c>
      <c r="J2745" s="300"/>
      <c r="K2745" s="300"/>
      <c r="L2745" s="300"/>
      <c r="M2745" s="302"/>
    </row>
    <row r="2746" spans="1:13" ht="9.9499999999999993" hidden="1" customHeight="1" x14ac:dyDescent="0.2">
      <c r="A2746" s="301"/>
      <c r="B2746" s="300"/>
      <c r="C2746" s="305" t="str">
        <f>IF(ISBLANK($J$3008),"",IF(ISBLANK($L$3008),"",IF(Aug!$E62&gt;=$J$3008,IF(Aug!$E62&lt;=$L$3008,IF(ISBLANK(Aug!G62),"",Aug!G62),""),"")))</f>
        <v/>
      </c>
      <c r="D2746" s="305"/>
      <c r="E2746" s="305" t="str">
        <f>IF(ISBLANK($J$3008),"",IF(ISBLANK($L$3008),"",IF(Aug!$E62&gt;=$J$3008,IF(Aug!$E62&lt;=$L$3008,IF(ISBLANK(Aug!R62),"",Aug!R62),""),"")))</f>
        <v/>
      </c>
      <c r="F2746" s="307" t="str">
        <f>IF(ISBLANK($J$3008),"",IF(ISBLANK($L$3008),"",IF(Aug!$E62&gt;=$J$3008,IF(Aug!$E62&lt;=$L$3008,IF(ISBLANK(Aug!S62),"",Aug!S62),""),"")))</f>
        <v/>
      </c>
      <c r="G2746" s="308" t="str">
        <f t="shared" si="174"/>
        <v/>
      </c>
      <c r="H2746" s="309" t="str">
        <f t="shared" si="175"/>
        <v/>
      </c>
      <c r="I2746" s="310" t="str">
        <f>IF(ISBLANK($J$3008),"",IF(ISBLANK($L$3008),"",IF(Aug!$E62&gt;=$J$3008,IF(Aug!$E62&lt;=$L$3008,COUNTIF(Aug!L62:L62,"&gt;=0"),""),"")))</f>
        <v/>
      </c>
      <c r="J2746" s="300"/>
      <c r="K2746" s="300"/>
      <c r="L2746" s="300"/>
      <c r="M2746" s="302"/>
    </row>
    <row r="2747" spans="1:13" ht="9.9499999999999993" hidden="1" customHeight="1" x14ac:dyDescent="0.2">
      <c r="A2747" s="301"/>
      <c r="B2747" s="300"/>
      <c r="C2747" s="305" t="str">
        <f>IF(ISBLANK($J$3008),"",IF(ISBLANK($L$3008),"",IF(Aug!$E63&gt;=$J$3008,IF(Aug!$E63&lt;=$L$3008,IF(ISBLANK(Aug!G63),"",Aug!G63),""),"")))</f>
        <v/>
      </c>
      <c r="D2747" s="305"/>
      <c r="E2747" s="305" t="str">
        <f>IF(ISBLANK($J$3008),"",IF(ISBLANK($L$3008),"",IF(Aug!$E63&gt;=$J$3008,IF(Aug!$E63&lt;=$L$3008,IF(ISBLANK(Aug!R63),"",Aug!R63),""),"")))</f>
        <v/>
      </c>
      <c r="F2747" s="307" t="str">
        <f>IF(ISBLANK($J$3008),"",IF(ISBLANK($L$3008),"",IF(Aug!$E63&gt;=$J$3008,IF(Aug!$E63&lt;=$L$3008,IF(ISBLANK(Aug!S63),"",Aug!S63),""),"")))</f>
        <v/>
      </c>
      <c r="G2747" s="308" t="str">
        <f t="shared" si="174"/>
        <v/>
      </c>
      <c r="H2747" s="309" t="str">
        <f t="shared" si="175"/>
        <v/>
      </c>
      <c r="I2747" s="310" t="str">
        <f>IF(ISBLANK($J$3008),"",IF(ISBLANK($L$3008),"",IF(Aug!$E63&gt;=$J$3008,IF(Aug!$E63&lt;=$L$3008,COUNTIF(Aug!L63:L63,"&gt;=0"),""),"")))</f>
        <v/>
      </c>
      <c r="J2747" s="300"/>
      <c r="K2747" s="300"/>
      <c r="L2747" s="300"/>
      <c r="M2747" s="302"/>
    </row>
    <row r="2748" spans="1:13" ht="9.9499999999999993" hidden="1" customHeight="1" x14ac:dyDescent="0.2">
      <c r="A2748" s="301"/>
      <c r="B2748" s="300"/>
      <c r="C2748" s="305" t="str">
        <f>IF(ISBLANK($J$3008),"",IF(ISBLANK($L$3008),"",IF(Aug!$E64&gt;=$J$3008,IF(Aug!$E64&lt;=$L$3008,IF(ISBLANK(Aug!G64),"",Aug!G64),""),"")))</f>
        <v/>
      </c>
      <c r="D2748" s="305"/>
      <c r="E2748" s="305" t="str">
        <f>IF(ISBLANK($J$3008),"",IF(ISBLANK($L$3008),"",IF(Aug!$E64&gt;=$J$3008,IF(Aug!$E64&lt;=$L$3008,IF(ISBLANK(Aug!R64),"",Aug!R64),""),"")))</f>
        <v/>
      </c>
      <c r="F2748" s="307" t="str">
        <f>IF(ISBLANK($J$3008),"",IF(ISBLANK($L$3008),"",IF(Aug!$E64&gt;=$J$3008,IF(Aug!$E64&lt;=$L$3008,IF(ISBLANK(Aug!S64),"",Aug!S64),""),"")))</f>
        <v/>
      </c>
      <c r="G2748" s="308" t="str">
        <f t="shared" si="174"/>
        <v/>
      </c>
      <c r="H2748" s="309" t="str">
        <f t="shared" si="175"/>
        <v/>
      </c>
      <c r="I2748" s="310" t="str">
        <f>IF(ISBLANK($J$3008),"",IF(ISBLANK($L$3008),"",IF(Aug!$E64&gt;=$J$3008,IF(Aug!$E64&lt;=$L$3008,COUNTIF(Aug!L64:L64,"&gt;=0"),""),"")))</f>
        <v/>
      </c>
      <c r="J2748" s="300"/>
      <c r="K2748" s="300"/>
      <c r="L2748" s="300"/>
      <c r="M2748" s="302"/>
    </row>
    <row r="2749" spans="1:13" ht="9.9499999999999993" hidden="1" customHeight="1" x14ac:dyDescent="0.2">
      <c r="A2749" s="301"/>
      <c r="B2749" s="300"/>
      <c r="C2749" s="305" t="str">
        <f>IF(ISBLANK($J$3008),"",IF(ISBLANK($L$3008),"",IF(Aug!$E65&gt;=$J$3008,IF(Aug!$E65&lt;=$L$3008,IF(ISBLANK(Aug!G65),"",Aug!G65),""),"")))</f>
        <v/>
      </c>
      <c r="D2749" s="305"/>
      <c r="E2749" s="305" t="str">
        <f>IF(ISBLANK($J$3008),"",IF(ISBLANK($L$3008),"",IF(Aug!$E65&gt;=$J$3008,IF(Aug!$E65&lt;=$L$3008,IF(ISBLANK(Aug!R65),"",Aug!R65),""),"")))</f>
        <v/>
      </c>
      <c r="F2749" s="307" t="str">
        <f>IF(ISBLANK($J$3008),"",IF(ISBLANK($L$3008),"",IF(Aug!$E65&gt;=$J$3008,IF(Aug!$E65&lt;=$L$3008,IF(ISBLANK(Aug!S65),"",Aug!S65),""),"")))</f>
        <v/>
      </c>
      <c r="G2749" s="308" t="str">
        <f t="shared" si="174"/>
        <v/>
      </c>
      <c r="H2749" s="309" t="str">
        <f t="shared" si="175"/>
        <v/>
      </c>
      <c r="I2749" s="310" t="str">
        <f>IF(ISBLANK($J$3008),"",IF(ISBLANK($L$3008),"",IF(Aug!$E65&gt;=$J$3008,IF(Aug!$E65&lt;=$L$3008,COUNTIF(Aug!L65:L65,"&gt;=0"),""),"")))</f>
        <v/>
      </c>
      <c r="J2749" s="300"/>
      <c r="K2749" s="300"/>
      <c r="L2749" s="300"/>
      <c r="M2749" s="302"/>
    </row>
    <row r="2750" spans="1:13" ht="9.9499999999999993" hidden="1" customHeight="1" x14ac:dyDescent="0.2">
      <c r="A2750" s="301"/>
      <c r="B2750" s="300"/>
      <c r="C2750" s="305" t="str">
        <f>IF(ISBLANK($J$3008),"",IF(ISBLANK($L$3008),"",IF(Aug!$E66&gt;=$J$3008,IF(Aug!$E66&lt;=$L$3008,IF(ISBLANK(Aug!G66),"",Aug!G66),""),"")))</f>
        <v/>
      </c>
      <c r="D2750" s="305"/>
      <c r="E2750" s="305" t="str">
        <f>IF(ISBLANK($J$3008),"",IF(ISBLANK($L$3008),"",IF(Aug!$E66&gt;=$J$3008,IF(Aug!$E66&lt;=$L$3008,IF(ISBLANK(Aug!R66),"",Aug!R66),""),"")))</f>
        <v/>
      </c>
      <c r="F2750" s="307" t="str">
        <f>IF(ISBLANK($J$3008),"",IF(ISBLANK($L$3008),"",IF(Aug!$E66&gt;=$J$3008,IF(Aug!$E66&lt;=$L$3008,IF(ISBLANK(Aug!S66),"",Aug!S66),""),"")))</f>
        <v/>
      </c>
      <c r="G2750" s="308" t="str">
        <f t="shared" si="174"/>
        <v/>
      </c>
      <c r="H2750" s="309" t="str">
        <f t="shared" si="175"/>
        <v/>
      </c>
      <c r="I2750" s="310" t="str">
        <f>IF(ISBLANK($J$3008),"",IF(ISBLANK($L$3008),"",IF(Aug!$E66&gt;=$J$3008,IF(Aug!$E66&lt;=$L$3008,COUNTIF(Aug!L66:L66,"&gt;=0"),""),"")))</f>
        <v/>
      </c>
      <c r="J2750" s="300"/>
      <c r="K2750" s="300"/>
      <c r="L2750" s="300"/>
      <c r="M2750" s="302"/>
    </row>
    <row r="2751" spans="1:13" ht="9.9499999999999993" hidden="1" customHeight="1" x14ac:dyDescent="0.2">
      <c r="A2751" s="301"/>
      <c r="B2751" s="300"/>
      <c r="C2751" s="305" t="str">
        <f>IF(ISBLANK($J$3008),"",IF(ISBLANK($L$3008),"",IF(Aug!$E67&gt;=$J$3008,IF(Aug!$E67&lt;=$L$3008,IF(ISBLANK(Aug!G67),"",Aug!G67),""),"")))</f>
        <v/>
      </c>
      <c r="D2751" s="305"/>
      <c r="E2751" s="305" t="str">
        <f>IF(ISBLANK($J$3008),"",IF(ISBLANK($L$3008),"",IF(Aug!$E67&gt;=$J$3008,IF(Aug!$E67&lt;=$L$3008,IF(ISBLANK(Aug!R67),"",Aug!R67),""),"")))</f>
        <v/>
      </c>
      <c r="F2751" s="307" t="str">
        <f>IF(ISBLANK($J$3008),"",IF(ISBLANK($L$3008),"",IF(Aug!$E67&gt;=$J$3008,IF(Aug!$E67&lt;=$L$3008,IF(ISBLANK(Aug!S67),"",Aug!S67),""),"")))</f>
        <v/>
      </c>
      <c r="G2751" s="308" t="str">
        <f t="shared" si="174"/>
        <v/>
      </c>
      <c r="H2751" s="309" t="str">
        <f t="shared" si="175"/>
        <v/>
      </c>
      <c r="I2751" s="310" t="str">
        <f>IF(ISBLANK($J$3008),"",IF(ISBLANK($L$3008),"",IF(Aug!$E67&gt;=$J$3008,IF(Aug!$E67&lt;=$L$3008,COUNTIF(Aug!L67:L67,"&gt;=0"),""),"")))</f>
        <v/>
      </c>
      <c r="J2751" s="300"/>
      <c r="K2751" s="300"/>
      <c r="L2751" s="300"/>
      <c r="M2751" s="302"/>
    </row>
    <row r="2752" spans="1:13" ht="9.9499999999999993" hidden="1" customHeight="1" x14ac:dyDescent="0.2">
      <c r="A2752" s="301"/>
      <c r="B2752" s="300"/>
      <c r="C2752" s="305" t="str">
        <f>IF(ISBLANK($J$3008),"",IF(ISBLANK($L$3008),"",IF(Aug!$E68&gt;=$J$3008,IF(Aug!$E68&lt;=$L$3008,IF(ISBLANK(Aug!G68),"",Aug!G68),""),"")))</f>
        <v/>
      </c>
      <c r="D2752" s="305"/>
      <c r="E2752" s="305" t="str">
        <f>IF(ISBLANK($J$3008),"",IF(ISBLANK($L$3008),"",IF(Aug!$E68&gt;=$J$3008,IF(Aug!$E68&lt;=$L$3008,IF(ISBLANK(Aug!R68),"",Aug!R68),""),"")))</f>
        <v/>
      </c>
      <c r="F2752" s="307" t="str">
        <f>IF(ISBLANK($J$3008),"",IF(ISBLANK($L$3008),"",IF(Aug!$E68&gt;=$J$3008,IF(Aug!$E68&lt;=$L$3008,IF(ISBLANK(Aug!S68),"",Aug!S68),""),"")))</f>
        <v/>
      </c>
      <c r="G2752" s="308" t="str">
        <f t="shared" si="174"/>
        <v/>
      </c>
      <c r="H2752" s="309" t="str">
        <f t="shared" si="175"/>
        <v/>
      </c>
      <c r="I2752" s="310" t="str">
        <f>IF(ISBLANK($J$3008),"",IF(ISBLANK($L$3008),"",IF(Aug!$E68&gt;=$J$3008,IF(Aug!$E68&lt;=$L$3008,COUNTIF(Aug!L68:L68,"&gt;=0"),""),"")))</f>
        <v/>
      </c>
      <c r="J2752" s="300"/>
      <c r="K2752" s="300"/>
      <c r="L2752" s="300"/>
      <c r="M2752" s="302"/>
    </row>
    <row r="2753" spans="1:13" ht="9.9499999999999993" hidden="1" customHeight="1" x14ac:dyDescent="0.2">
      <c r="A2753" s="301"/>
      <c r="B2753" s="300"/>
      <c r="C2753" s="305" t="str">
        <f>IF(ISBLANK($J$3008),"",IF(ISBLANK($L$3008),"",IF(Aug!$E69&gt;=$J$3008,IF(Aug!$E69&lt;=$L$3008,IF(ISBLANK(Aug!G69),"",Aug!G69),""),"")))</f>
        <v/>
      </c>
      <c r="D2753" s="305"/>
      <c r="E2753" s="305" t="str">
        <f>IF(ISBLANK($J$3008),"",IF(ISBLANK($L$3008),"",IF(Aug!$E69&gt;=$J$3008,IF(Aug!$E69&lt;=$L$3008,IF(ISBLANK(Aug!R69),"",Aug!R69),""),"")))</f>
        <v/>
      </c>
      <c r="F2753" s="307" t="str">
        <f>IF(ISBLANK($J$3008),"",IF(ISBLANK($L$3008),"",IF(Aug!$E69&gt;=$J$3008,IF(Aug!$E69&lt;=$L$3008,IF(ISBLANK(Aug!S69),"",Aug!S69),""),"")))</f>
        <v/>
      </c>
      <c r="G2753" s="308" t="str">
        <f t="shared" si="174"/>
        <v/>
      </c>
      <c r="H2753" s="309" t="str">
        <f t="shared" si="175"/>
        <v/>
      </c>
      <c r="I2753" s="310" t="str">
        <f>IF(ISBLANK($J$3008),"",IF(ISBLANK($L$3008),"",IF(Aug!$E69&gt;=$J$3008,IF(Aug!$E69&lt;=$L$3008,COUNTIF(Aug!L69:L69,"&gt;=0"),""),"")))</f>
        <v/>
      </c>
      <c r="J2753" s="300"/>
      <c r="K2753" s="300"/>
      <c r="L2753" s="300"/>
      <c r="M2753" s="302"/>
    </row>
    <row r="2754" spans="1:13" ht="9.9499999999999993" hidden="1" customHeight="1" x14ac:dyDescent="0.2">
      <c r="A2754" s="301"/>
      <c r="B2754" s="300"/>
      <c r="C2754" s="305" t="str">
        <f>IF(ISBLANK($J$3008),"",IF(ISBLANK($L$3008),"",IF(Aug!$E70&gt;=$J$3008,IF(Aug!$E70&lt;=$L$3008,IF(ISBLANK(Aug!G70),"",Aug!G70),""),"")))</f>
        <v/>
      </c>
      <c r="D2754" s="305"/>
      <c r="E2754" s="305" t="str">
        <f>IF(ISBLANK($J$3008),"",IF(ISBLANK($L$3008),"",IF(Aug!$E70&gt;=$J$3008,IF(Aug!$E70&lt;=$L$3008,IF(ISBLANK(Aug!R70),"",Aug!R70),""),"")))</f>
        <v/>
      </c>
      <c r="F2754" s="307" t="str">
        <f>IF(ISBLANK($J$3008),"",IF(ISBLANK($L$3008),"",IF(Aug!$E70&gt;=$J$3008,IF(Aug!$E70&lt;=$L$3008,IF(ISBLANK(Aug!S70),"",Aug!S70),""),"")))</f>
        <v/>
      </c>
      <c r="G2754" s="308" t="str">
        <f t="shared" si="174"/>
        <v/>
      </c>
      <c r="H2754" s="309" t="str">
        <f t="shared" si="175"/>
        <v/>
      </c>
      <c r="I2754" s="310" t="str">
        <f>IF(ISBLANK($J$3008),"",IF(ISBLANK($L$3008),"",IF(Aug!$E70&gt;=$J$3008,IF(Aug!$E70&lt;=$L$3008,COUNTIF(Aug!L70:L70,"&gt;=0"),""),"")))</f>
        <v/>
      </c>
      <c r="J2754" s="300"/>
      <c r="K2754" s="300"/>
      <c r="L2754" s="300"/>
      <c r="M2754" s="302"/>
    </row>
    <row r="2755" spans="1:13" ht="9.9499999999999993" hidden="1" customHeight="1" x14ac:dyDescent="0.2">
      <c r="A2755" s="301"/>
      <c r="B2755" s="300"/>
      <c r="C2755" s="305" t="str">
        <f>IF(ISBLANK($J$3008),"",IF(ISBLANK($L$3008),"",IF(Aug!$E71&gt;=$J$3008,IF(Aug!$E71&lt;=$L$3008,IF(ISBLANK(Aug!G71),"",Aug!G71),""),"")))</f>
        <v/>
      </c>
      <c r="D2755" s="305"/>
      <c r="E2755" s="305" t="str">
        <f>IF(ISBLANK($J$3008),"",IF(ISBLANK($L$3008),"",IF(Aug!$E71&gt;=$J$3008,IF(Aug!$E71&lt;=$L$3008,IF(ISBLANK(Aug!R71),"",Aug!R71),""),"")))</f>
        <v/>
      </c>
      <c r="F2755" s="307" t="str">
        <f>IF(ISBLANK($J$3008),"",IF(ISBLANK($L$3008),"",IF(Aug!$E71&gt;=$J$3008,IF(Aug!$E71&lt;=$L$3008,IF(ISBLANK(Aug!S71),"",Aug!S71),""),"")))</f>
        <v/>
      </c>
      <c r="G2755" s="308" t="str">
        <f t="shared" si="174"/>
        <v/>
      </c>
      <c r="H2755" s="309" t="str">
        <f t="shared" si="175"/>
        <v/>
      </c>
      <c r="I2755" s="310" t="str">
        <f>IF(ISBLANK($J$3008),"",IF(ISBLANK($L$3008),"",IF(Aug!$E71&gt;=$J$3008,IF(Aug!$E71&lt;=$L$3008,COUNTIF(Aug!L71:L71,"&gt;=0"),""),"")))</f>
        <v/>
      </c>
      <c r="J2755" s="300"/>
      <c r="K2755" s="300"/>
      <c r="L2755" s="300"/>
      <c r="M2755" s="302"/>
    </row>
    <row r="2756" spans="1:13" ht="9.9499999999999993" hidden="1" customHeight="1" x14ac:dyDescent="0.2">
      <c r="A2756" s="301"/>
      <c r="B2756" s="300"/>
      <c r="C2756" s="305" t="str">
        <f>IF(ISBLANK($J$3008),"",IF(ISBLANK($L$3008),"",IF(Aug!$E72&gt;=$J$3008,IF(Aug!$E72&lt;=$L$3008,IF(ISBLANK(Aug!G72),"",Aug!G72),""),"")))</f>
        <v/>
      </c>
      <c r="D2756" s="305"/>
      <c r="E2756" s="305" t="str">
        <f>IF(ISBLANK($J$3008),"",IF(ISBLANK($L$3008),"",IF(Aug!$E72&gt;=$J$3008,IF(Aug!$E72&lt;=$L$3008,IF(ISBLANK(Aug!R72),"",Aug!R72),""),"")))</f>
        <v/>
      </c>
      <c r="F2756" s="307" t="str">
        <f>IF(ISBLANK($J$3008),"",IF(ISBLANK($L$3008),"",IF(Aug!$E72&gt;=$J$3008,IF(Aug!$E72&lt;=$L$3008,IF(ISBLANK(Aug!S72),"",Aug!S72),""),"")))</f>
        <v/>
      </c>
      <c r="G2756" s="308" t="str">
        <f t="shared" si="174"/>
        <v/>
      </c>
      <c r="H2756" s="309" t="str">
        <f t="shared" si="175"/>
        <v/>
      </c>
      <c r="I2756" s="310" t="str">
        <f>IF(ISBLANK($J$3008),"",IF(ISBLANK($L$3008),"",IF(Aug!$E72&gt;=$J$3008,IF(Aug!$E72&lt;=$L$3008,COUNTIF(Aug!L72:L72,"&gt;=0"),""),"")))</f>
        <v/>
      </c>
      <c r="J2756" s="300"/>
      <c r="K2756" s="300"/>
      <c r="L2756" s="300"/>
      <c r="M2756" s="302"/>
    </row>
    <row r="2757" spans="1:13" ht="9.9499999999999993" hidden="1" customHeight="1" x14ac:dyDescent="0.2">
      <c r="A2757" s="301"/>
      <c r="B2757" s="300"/>
      <c r="C2757" s="305" t="str">
        <f>IF(ISBLANK($J$3008),"",IF(ISBLANK($L$3008),"",IF(Aug!$E73&gt;=$J$3008,IF(Aug!$E73&lt;=$L$3008,IF(ISBLANK(Aug!G73),"",Aug!G73),""),"")))</f>
        <v/>
      </c>
      <c r="D2757" s="305"/>
      <c r="E2757" s="305" t="str">
        <f>IF(ISBLANK($J$3008),"",IF(ISBLANK($L$3008),"",IF(Aug!$E73&gt;=$J$3008,IF(Aug!$E73&lt;=$L$3008,IF(ISBLANK(Aug!R73),"",Aug!R73),""),"")))</f>
        <v/>
      </c>
      <c r="F2757" s="307" t="str">
        <f>IF(ISBLANK($J$3008),"",IF(ISBLANK($L$3008),"",IF(Aug!$E73&gt;=$J$3008,IF(Aug!$E73&lt;=$L$3008,IF(ISBLANK(Aug!S73),"",Aug!S73),""),"")))</f>
        <v/>
      </c>
      <c r="G2757" s="308" t="str">
        <f t="shared" si="174"/>
        <v/>
      </c>
      <c r="H2757" s="309" t="str">
        <f t="shared" si="175"/>
        <v/>
      </c>
      <c r="I2757" s="310" t="str">
        <f>IF(ISBLANK($J$3008),"",IF(ISBLANK($L$3008),"",IF(Aug!$E73&gt;=$J$3008,IF(Aug!$E73&lt;=$L$3008,COUNTIF(Aug!L73:L73,"&gt;=0"),""),"")))</f>
        <v/>
      </c>
      <c r="J2757" s="300"/>
      <c r="K2757" s="300"/>
      <c r="L2757" s="300"/>
      <c r="M2757" s="302"/>
    </row>
    <row r="2758" spans="1:13" ht="9.9499999999999993" hidden="1" customHeight="1" x14ac:dyDescent="0.2">
      <c r="A2758" s="301"/>
      <c r="B2758" s="300" t="s">
        <v>131</v>
      </c>
      <c r="C2758" s="305" t="str">
        <f>IF(ISBLANK($J$3008),"",IF(ISBLANK($L$3008),"",IF(Sep!$E9&gt;=$J$3008,IF(Sep!$E9&lt;=$L$3008,IF(ISBLANK(Sep!G9),"",Sep!G9),""),"")))</f>
        <v/>
      </c>
      <c r="D2758" s="305" t="str">
        <f>IF(ISBLANK($J$3008),"",IF(ISBLANK($L$3008),"",IF(Sep!$E9&gt;=$J$3008,IF(Sep!$E9&lt;=$L$3008,IF(ISBLANK(Sep!I9),"",Sep!I9),""),"")))</f>
        <v/>
      </c>
      <c r="E2758" s="305" t="str">
        <f>IF(ISBLANK($J$3008),"",IF(ISBLANK($L$3008),"",IF(Sep!$E9&gt;=$J$3008,IF(Sep!$E9&lt;=$L$3008,IF(ISBLANK(Sep!R9),"",Sep!R9),""),"")))</f>
        <v/>
      </c>
      <c r="F2758" s="307" t="str">
        <f>IF(ISBLANK($J$3008),"",IF(ISBLANK($L$3008),"",IF(Sep!$E9&gt;=$J$3008,IF(Sep!$E9&lt;=$L$3008,IF(ISBLANK(Sep!S9),"",Sep!S9),""),"")))</f>
        <v/>
      </c>
      <c r="G2758" s="308" t="str">
        <f>IF(ISNUMBER(F2758),IF(F2758=0,"",IF(E2758=0,"",F2758/E2758)),"")</f>
        <v/>
      </c>
      <c r="H2758" s="309" t="str">
        <f>IF(ISNUMBER(G2758),IF(G2758=0,"",IF(F2758=0,"",E2758/F2758/24)),"")</f>
        <v/>
      </c>
      <c r="I2758" s="310">
        <f>IF(ISBLANK($J$3008),"",IF(ISBLANK($L$3008),"",IF(Sep!$E9&gt;=$J$3008,IF(Sep!$E9&lt;=$L$3008,COUNTIF(Sep!L9:L9,"&gt;=0"),""),"")))</f>
        <v>0</v>
      </c>
      <c r="J2758" s="300"/>
      <c r="K2758" s="300"/>
      <c r="L2758" s="300"/>
      <c r="M2758" s="302"/>
    </row>
    <row r="2759" spans="1:13" ht="9.9499999999999993" hidden="1" customHeight="1" x14ac:dyDescent="0.2">
      <c r="A2759" s="301"/>
      <c r="B2759" s="300"/>
      <c r="C2759" s="305" t="str">
        <f>IF(ISBLANK($J$3008),"",IF(ISBLANK($L$3008),"",IF(Sep!$E10&gt;=$J$3008,IF(Sep!$E10&lt;=$L$3008,IF(ISBLANK(Sep!G10),"",Sep!G10),""),"")))</f>
        <v/>
      </c>
      <c r="D2759" s="305" t="str">
        <f>IF(ISBLANK($J$3008),"",IF(ISBLANK($L$3008),"",IF(Sep!$E10&gt;=$J$3008,IF(Sep!$E10&lt;=$L$3008,IF(ISBLANK(Sep!I10),"",Sep!I10),""),"")))</f>
        <v/>
      </c>
      <c r="E2759" s="305" t="str">
        <f>IF(ISBLANK($J$3008),"",IF(ISBLANK($L$3008),"",IF(Sep!$E10&gt;=$J$3008,IF(Sep!$E10&lt;=$L$3008,IF(ISBLANK(Sep!R10),"",Sep!R10),""),"")))</f>
        <v/>
      </c>
      <c r="F2759" s="307" t="str">
        <f>IF(ISBLANK($J$3008),"",IF(ISBLANK($L$3008),"",IF(Sep!$E10&gt;=$J$3008,IF(Sep!$E10&lt;=$L$3008,IF(ISBLANK(Sep!S10),"",Sep!S10),""),"")))</f>
        <v/>
      </c>
      <c r="G2759" s="308" t="str">
        <f t="shared" ref="G2759:G2788" si="176">IF(ISNUMBER(F2759),IF(F2759=0,"",IF(E2759=0,"",F2759/E2759)),"")</f>
        <v/>
      </c>
      <c r="H2759" s="309" t="str">
        <f t="shared" ref="H2759:H2788" si="177">IF(ISNUMBER(G2759),IF(G2759=0,"",IF(F2759=0,"",E2759/F2759/24)),"")</f>
        <v/>
      </c>
      <c r="I2759" s="310">
        <f>IF(ISBLANK($J$3008),"",IF(ISBLANK($L$3008),"",IF(Sep!$E10&gt;=$J$3008,IF(Sep!$E10&lt;=$L$3008,COUNTIF(Sep!L10:L10,"&gt;=0"),""),"")))</f>
        <v>0</v>
      </c>
      <c r="J2759" s="300"/>
      <c r="K2759" s="300"/>
      <c r="L2759" s="300"/>
      <c r="M2759" s="302"/>
    </row>
    <row r="2760" spans="1:13" ht="9.9499999999999993" hidden="1" customHeight="1" x14ac:dyDescent="0.2">
      <c r="A2760" s="301"/>
      <c r="B2760" s="300"/>
      <c r="C2760" s="305" t="str">
        <f>IF(ISBLANK($J$3008),"",IF(ISBLANK($L$3008),"",IF(Sep!$E11&gt;=$J$3008,IF(Sep!$E11&lt;=$L$3008,IF(ISBLANK(Sep!G11),"",Sep!G11),""),"")))</f>
        <v/>
      </c>
      <c r="D2760" s="305" t="str">
        <f>IF(ISBLANK($J$3008),"",IF(ISBLANK($L$3008),"",IF(Sep!$E11&gt;=$J$3008,IF(Sep!$E11&lt;=$L$3008,IF(ISBLANK(Sep!I11),"",Sep!I11),""),"")))</f>
        <v/>
      </c>
      <c r="E2760" s="305" t="str">
        <f>IF(ISBLANK($J$3008),"",IF(ISBLANK($L$3008),"",IF(Sep!$E11&gt;=$J$3008,IF(Sep!$E11&lt;=$L$3008,IF(ISBLANK(Sep!R11),"",Sep!R11),""),"")))</f>
        <v/>
      </c>
      <c r="F2760" s="307" t="str">
        <f>IF(ISBLANK($J$3008),"",IF(ISBLANK($L$3008),"",IF(Sep!$E11&gt;=$J$3008,IF(Sep!$E11&lt;=$L$3008,IF(ISBLANK(Sep!S11),"",Sep!S11),""),"")))</f>
        <v/>
      </c>
      <c r="G2760" s="308" t="str">
        <f t="shared" si="176"/>
        <v/>
      </c>
      <c r="H2760" s="309" t="str">
        <f t="shared" si="177"/>
        <v/>
      </c>
      <c r="I2760" s="310">
        <f>IF(ISBLANK($J$3008),"",IF(ISBLANK($L$3008),"",IF(Sep!$E11&gt;=$J$3008,IF(Sep!$E11&lt;=$L$3008,COUNTIF(Sep!L11:L11,"&gt;=0"),""),"")))</f>
        <v>0</v>
      </c>
      <c r="J2760" s="300"/>
      <c r="K2760" s="300"/>
      <c r="L2760" s="300"/>
      <c r="M2760" s="302"/>
    </row>
    <row r="2761" spans="1:13" ht="9.9499999999999993" hidden="1" customHeight="1" x14ac:dyDescent="0.2">
      <c r="A2761" s="301"/>
      <c r="B2761" s="300"/>
      <c r="C2761" s="305" t="str">
        <f>IF(ISBLANK($J$3008),"",IF(ISBLANK($L$3008),"",IF(Sep!$E12&gt;=$J$3008,IF(Sep!$E12&lt;=$L$3008,IF(ISBLANK(Sep!G12),"",Sep!G12),""),"")))</f>
        <v/>
      </c>
      <c r="D2761" s="305" t="str">
        <f>IF(ISBLANK($J$3008),"",IF(ISBLANK($L$3008),"",IF(Sep!$E12&gt;=$J$3008,IF(Sep!$E12&lt;=$L$3008,IF(ISBLANK(Sep!I12),"",Sep!I12),""),"")))</f>
        <v/>
      </c>
      <c r="E2761" s="305" t="str">
        <f>IF(ISBLANK($J$3008),"",IF(ISBLANK($L$3008),"",IF(Sep!$E12&gt;=$J$3008,IF(Sep!$E12&lt;=$L$3008,IF(ISBLANK(Sep!R12),"",Sep!R12),""),"")))</f>
        <v/>
      </c>
      <c r="F2761" s="307" t="str">
        <f>IF(ISBLANK($J$3008),"",IF(ISBLANK($L$3008),"",IF(Sep!$E12&gt;=$J$3008,IF(Sep!$E12&lt;=$L$3008,IF(ISBLANK(Sep!S12),"",Sep!S12),""),"")))</f>
        <v/>
      </c>
      <c r="G2761" s="308" t="str">
        <f t="shared" si="176"/>
        <v/>
      </c>
      <c r="H2761" s="309" t="str">
        <f t="shared" si="177"/>
        <v/>
      </c>
      <c r="I2761" s="310">
        <f>IF(ISBLANK($J$3008),"",IF(ISBLANK($L$3008),"",IF(Sep!$E12&gt;=$J$3008,IF(Sep!$E12&lt;=$L$3008,COUNTIF(Sep!L12:L12,"&gt;=0"),""),"")))</f>
        <v>0</v>
      </c>
      <c r="J2761" s="300"/>
      <c r="K2761" s="300"/>
      <c r="L2761" s="300"/>
      <c r="M2761" s="302"/>
    </row>
    <row r="2762" spans="1:13" ht="9.9499999999999993" hidden="1" customHeight="1" x14ac:dyDescent="0.2">
      <c r="A2762" s="301"/>
      <c r="B2762" s="300"/>
      <c r="C2762" s="305" t="str">
        <f>IF(ISBLANK($J$3008),"",IF(ISBLANK($L$3008),"",IF(Sep!$E13&gt;=$J$3008,IF(Sep!$E13&lt;=$L$3008,IF(ISBLANK(Sep!G13),"",Sep!G13),""),"")))</f>
        <v/>
      </c>
      <c r="D2762" s="305" t="str">
        <f>IF(ISBLANK($J$3008),"",IF(ISBLANK($L$3008),"",IF(Sep!$E13&gt;=$J$3008,IF(Sep!$E13&lt;=$L$3008,IF(ISBLANK(Sep!I13),"",Sep!I13),""),"")))</f>
        <v/>
      </c>
      <c r="E2762" s="305" t="str">
        <f>IF(ISBLANK($J$3008),"",IF(ISBLANK($L$3008),"",IF(Sep!$E13&gt;=$J$3008,IF(Sep!$E13&lt;=$L$3008,IF(ISBLANK(Sep!R13),"",Sep!R13),""),"")))</f>
        <v/>
      </c>
      <c r="F2762" s="307" t="str">
        <f>IF(ISBLANK($J$3008),"",IF(ISBLANK($L$3008),"",IF(Sep!$E13&gt;=$J$3008,IF(Sep!$E13&lt;=$L$3008,IF(ISBLANK(Sep!S13),"",Sep!S13),""),"")))</f>
        <v/>
      </c>
      <c r="G2762" s="308" t="str">
        <f t="shared" si="176"/>
        <v/>
      </c>
      <c r="H2762" s="309" t="str">
        <f t="shared" si="177"/>
        <v/>
      </c>
      <c r="I2762" s="310">
        <f>IF(ISBLANK($J$3008),"",IF(ISBLANK($L$3008),"",IF(Sep!$E13&gt;=$J$3008,IF(Sep!$E13&lt;=$L$3008,COUNTIF(Sep!L13:L13,"&gt;=0"),""),"")))</f>
        <v>0</v>
      </c>
      <c r="J2762" s="300"/>
      <c r="K2762" s="300"/>
      <c r="L2762" s="300"/>
      <c r="M2762" s="302"/>
    </row>
    <row r="2763" spans="1:13" ht="9.9499999999999993" hidden="1" customHeight="1" x14ac:dyDescent="0.2">
      <c r="A2763" s="301"/>
      <c r="B2763" s="300"/>
      <c r="C2763" s="305" t="str">
        <f>IF(ISBLANK($J$3008),"",IF(ISBLANK($L$3008),"",IF(Sep!$E14&gt;=$J$3008,IF(Sep!$E14&lt;=$L$3008,IF(ISBLANK(Sep!G14),"",Sep!G14),""),"")))</f>
        <v/>
      </c>
      <c r="D2763" s="305" t="str">
        <f>IF(ISBLANK($J$3008),"",IF(ISBLANK($L$3008),"",IF(Sep!$E14&gt;=$J$3008,IF(Sep!$E14&lt;=$L$3008,IF(ISBLANK(Sep!I14),"",Sep!I14),""),"")))</f>
        <v/>
      </c>
      <c r="E2763" s="305" t="str">
        <f>IF(ISBLANK($J$3008),"",IF(ISBLANK($L$3008),"",IF(Sep!$E14&gt;=$J$3008,IF(Sep!$E14&lt;=$L$3008,IF(ISBLANK(Sep!R14),"",Sep!R14),""),"")))</f>
        <v/>
      </c>
      <c r="F2763" s="307" t="str">
        <f>IF(ISBLANK($J$3008),"",IF(ISBLANK($L$3008),"",IF(Sep!$E14&gt;=$J$3008,IF(Sep!$E14&lt;=$L$3008,IF(ISBLANK(Sep!S14),"",Sep!S14),""),"")))</f>
        <v/>
      </c>
      <c r="G2763" s="308" t="str">
        <f t="shared" si="176"/>
        <v/>
      </c>
      <c r="H2763" s="309" t="str">
        <f t="shared" si="177"/>
        <v/>
      </c>
      <c r="I2763" s="310">
        <f>IF(ISBLANK($J$3008),"",IF(ISBLANK($L$3008),"",IF(Sep!$E14&gt;=$J$3008,IF(Sep!$E14&lt;=$L$3008,COUNTIF(Sep!L14:L14,"&gt;=0"),""),"")))</f>
        <v>0</v>
      </c>
      <c r="J2763" s="300"/>
      <c r="K2763" s="300"/>
      <c r="L2763" s="300"/>
      <c r="M2763" s="302"/>
    </row>
    <row r="2764" spans="1:13" ht="9.9499999999999993" hidden="1" customHeight="1" x14ac:dyDescent="0.2">
      <c r="A2764" s="301"/>
      <c r="B2764" s="300"/>
      <c r="C2764" s="305" t="str">
        <f>IF(ISBLANK($J$3008),"",IF(ISBLANK($L$3008),"",IF(Sep!$E15&gt;=$J$3008,IF(Sep!$E15&lt;=$L$3008,IF(ISBLANK(Sep!G15),"",Sep!G15),""),"")))</f>
        <v/>
      </c>
      <c r="D2764" s="305" t="str">
        <f>IF(ISBLANK($J$3008),"",IF(ISBLANK($L$3008),"",IF(Sep!$E15&gt;=$J$3008,IF(Sep!$E15&lt;=$L$3008,IF(ISBLANK(Sep!I15),"",Sep!I15),""),"")))</f>
        <v/>
      </c>
      <c r="E2764" s="305" t="str">
        <f>IF(ISBLANK($J$3008),"",IF(ISBLANK($L$3008),"",IF(Sep!$E15&gt;=$J$3008,IF(Sep!$E15&lt;=$L$3008,IF(ISBLANK(Sep!R15),"",Sep!R15),""),"")))</f>
        <v/>
      </c>
      <c r="F2764" s="307" t="str">
        <f>IF(ISBLANK($J$3008),"",IF(ISBLANK($L$3008),"",IF(Sep!$E15&gt;=$J$3008,IF(Sep!$E15&lt;=$L$3008,IF(ISBLANK(Sep!S15),"",Sep!S15),""),"")))</f>
        <v/>
      </c>
      <c r="G2764" s="308" t="str">
        <f t="shared" si="176"/>
        <v/>
      </c>
      <c r="H2764" s="309" t="str">
        <f t="shared" si="177"/>
        <v/>
      </c>
      <c r="I2764" s="310">
        <f>IF(ISBLANK($J$3008),"",IF(ISBLANK($L$3008),"",IF(Sep!$E15&gt;=$J$3008,IF(Sep!$E15&lt;=$L$3008,COUNTIF(Sep!L15:L15,"&gt;=0"),""),"")))</f>
        <v>0</v>
      </c>
      <c r="J2764" s="300"/>
      <c r="K2764" s="300"/>
      <c r="L2764" s="300"/>
      <c r="M2764" s="302"/>
    </row>
    <row r="2765" spans="1:13" ht="9.9499999999999993" hidden="1" customHeight="1" x14ac:dyDescent="0.2">
      <c r="A2765" s="301"/>
      <c r="B2765" s="300"/>
      <c r="C2765" s="305" t="str">
        <f>IF(ISBLANK($J$3008),"",IF(ISBLANK($L$3008),"",IF(Sep!$E16&gt;=$J$3008,IF(Sep!$E16&lt;=$L$3008,IF(ISBLANK(Sep!G16),"",Sep!G16),""),"")))</f>
        <v/>
      </c>
      <c r="D2765" s="305" t="str">
        <f>IF(ISBLANK($J$3008),"",IF(ISBLANK($L$3008),"",IF(Sep!$E16&gt;=$J$3008,IF(Sep!$E16&lt;=$L$3008,IF(ISBLANK(Sep!I16),"",Sep!I16),""),"")))</f>
        <v/>
      </c>
      <c r="E2765" s="305" t="str">
        <f>IF(ISBLANK($J$3008),"",IF(ISBLANK($L$3008),"",IF(Sep!$E16&gt;=$J$3008,IF(Sep!$E16&lt;=$L$3008,IF(ISBLANK(Sep!R16),"",Sep!R16),""),"")))</f>
        <v/>
      </c>
      <c r="F2765" s="307" t="str">
        <f>IF(ISBLANK($J$3008),"",IF(ISBLANK($L$3008),"",IF(Sep!$E16&gt;=$J$3008,IF(Sep!$E16&lt;=$L$3008,IF(ISBLANK(Sep!S16),"",Sep!S16),""),"")))</f>
        <v/>
      </c>
      <c r="G2765" s="308" t="str">
        <f t="shared" si="176"/>
        <v/>
      </c>
      <c r="H2765" s="309" t="str">
        <f t="shared" si="177"/>
        <v/>
      </c>
      <c r="I2765" s="310">
        <f>IF(ISBLANK($J$3008),"",IF(ISBLANK($L$3008),"",IF(Sep!$E16&gt;=$J$3008,IF(Sep!$E16&lt;=$L$3008,COUNTIF(Sep!L16:L16,"&gt;=0"),""),"")))</f>
        <v>0</v>
      </c>
      <c r="J2765" s="300"/>
      <c r="K2765" s="300"/>
      <c r="L2765" s="300"/>
      <c r="M2765" s="302"/>
    </row>
    <row r="2766" spans="1:13" ht="9.9499999999999993" hidden="1" customHeight="1" x14ac:dyDescent="0.2">
      <c r="A2766" s="301"/>
      <c r="B2766" s="300"/>
      <c r="C2766" s="305" t="str">
        <f>IF(ISBLANK($J$3008),"",IF(ISBLANK($L$3008),"",IF(Sep!$E17&gt;=$J$3008,IF(Sep!$E17&lt;=$L$3008,IF(ISBLANK(Sep!G17),"",Sep!G17),""),"")))</f>
        <v/>
      </c>
      <c r="D2766" s="305" t="str">
        <f>IF(ISBLANK($J$3008),"",IF(ISBLANK($L$3008),"",IF(Sep!$E17&gt;=$J$3008,IF(Sep!$E17&lt;=$L$3008,IF(ISBLANK(Sep!I17),"",Sep!I17),""),"")))</f>
        <v/>
      </c>
      <c r="E2766" s="305" t="str">
        <f>IF(ISBLANK($J$3008),"",IF(ISBLANK($L$3008),"",IF(Sep!$E17&gt;=$J$3008,IF(Sep!$E17&lt;=$L$3008,IF(ISBLANK(Sep!R17),"",Sep!R17),""),"")))</f>
        <v/>
      </c>
      <c r="F2766" s="307" t="str">
        <f>IF(ISBLANK($J$3008),"",IF(ISBLANK($L$3008),"",IF(Sep!$E17&gt;=$J$3008,IF(Sep!$E17&lt;=$L$3008,IF(ISBLANK(Sep!S17),"",Sep!S17),""),"")))</f>
        <v/>
      </c>
      <c r="G2766" s="308" t="str">
        <f t="shared" si="176"/>
        <v/>
      </c>
      <c r="H2766" s="309" t="str">
        <f t="shared" si="177"/>
        <v/>
      </c>
      <c r="I2766" s="310">
        <f>IF(ISBLANK($J$3008),"",IF(ISBLANK($L$3008),"",IF(Sep!$E17&gt;=$J$3008,IF(Sep!$E17&lt;=$L$3008,COUNTIF(Sep!L17:L17,"&gt;=0"),""),"")))</f>
        <v>0</v>
      </c>
      <c r="J2766" s="300"/>
      <c r="K2766" s="300"/>
      <c r="L2766" s="300"/>
      <c r="M2766" s="302"/>
    </row>
    <row r="2767" spans="1:13" ht="9.9499999999999993" hidden="1" customHeight="1" x14ac:dyDescent="0.2">
      <c r="A2767" s="301"/>
      <c r="B2767" s="300"/>
      <c r="C2767" s="305" t="str">
        <f>IF(ISBLANK($J$3008),"",IF(ISBLANK($L$3008),"",IF(Sep!$E18&gt;=$J$3008,IF(Sep!$E18&lt;=$L$3008,IF(ISBLANK(Sep!G18),"",Sep!G18),""),"")))</f>
        <v/>
      </c>
      <c r="D2767" s="305" t="str">
        <f>IF(ISBLANK($J$3008),"",IF(ISBLANK($L$3008),"",IF(Sep!$E18&gt;=$J$3008,IF(Sep!$E18&lt;=$L$3008,IF(ISBLANK(Sep!I18),"",Sep!I18),""),"")))</f>
        <v/>
      </c>
      <c r="E2767" s="305" t="str">
        <f>IF(ISBLANK($J$3008),"",IF(ISBLANK($L$3008),"",IF(Sep!$E18&gt;=$J$3008,IF(Sep!$E18&lt;=$L$3008,IF(ISBLANK(Sep!R18),"",Sep!R18),""),"")))</f>
        <v/>
      </c>
      <c r="F2767" s="307" t="str">
        <f>IF(ISBLANK($J$3008),"",IF(ISBLANK($L$3008),"",IF(Sep!$E18&gt;=$J$3008,IF(Sep!$E18&lt;=$L$3008,IF(ISBLANK(Sep!S18),"",Sep!S18),""),"")))</f>
        <v/>
      </c>
      <c r="G2767" s="308" t="str">
        <f t="shared" si="176"/>
        <v/>
      </c>
      <c r="H2767" s="309" t="str">
        <f t="shared" si="177"/>
        <v/>
      </c>
      <c r="I2767" s="310">
        <f>IF(ISBLANK($J$3008),"",IF(ISBLANK($L$3008),"",IF(Sep!$E18&gt;=$J$3008,IF(Sep!$E18&lt;=$L$3008,COUNTIF(Sep!L18:L18,"&gt;=0"),""),"")))</f>
        <v>0</v>
      </c>
      <c r="J2767" s="300"/>
      <c r="K2767" s="300"/>
      <c r="L2767" s="300"/>
      <c r="M2767" s="302"/>
    </row>
    <row r="2768" spans="1:13" ht="9.9499999999999993" hidden="1" customHeight="1" x14ac:dyDescent="0.2">
      <c r="A2768" s="301"/>
      <c r="B2768" s="300"/>
      <c r="C2768" s="305" t="str">
        <f>IF(ISBLANK($J$3008),"",IF(ISBLANK($L$3008),"",IF(Sep!$E19&gt;=$J$3008,IF(Sep!$E19&lt;=$L$3008,IF(ISBLANK(Sep!G19),"",Sep!G19),""),"")))</f>
        <v/>
      </c>
      <c r="D2768" s="305" t="str">
        <f>IF(ISBLANK($J$3008),"",IF(ISBLANK($L$3008),"",IF(Sep!$E19&gt;=$J$3008,IF(Sep!$E19&lt;=$L$3008,IF(ISBLANK(Sep!I19),"",Sep!I19),""),"")))</f>
        <v/>
      </c>
      <c r="E2768" s="305" t="str">
        <f>IF(ISBLANK($J$3008),"",IF(ISBLANK($L$3008),"",IF(Sep!$E19&gt;=$J$3008,IF(Sep!$E19&lt;=$L$3008,IF(ISBLANK(Sep!R19),"",Sep!R19),""),"")))</f>
        <v/>
      </c>
      <c r="F2768" s="307" t="str">
        <f>IF(ISBLANK($J$3008),"",IF(ISBLANK($L$3008),"",IF(Sep!$E19&gt;=$J$3008,IF(Sep!$E19&lt;=$L$3008,IF(ISBLANK(Sep!S19),"",Sep!S19),""),"")))</f>
        <v/>
      </c>
      <c r="G2768" s="308" t="str">
        <f t="shared" si="176"/>
        <v/>
      </c>
      <c r="H2768" s="309" t="str">
        <f t="shared" si="177"/>
        <v/>
      </c>
      <c r="I2768" s="310">
        <f>IF(ISBLANK($J$3008),"",IF(ISBLANK($L$3008),"",IF(Sep!$E19&gt;=$J$3008,IF(Sep!$E19&lt;=$L$3008,COUNTIF(Sep!L19:L19,"&gt;=0"),""),"")))</f>
        <v>0</v>
      </c>
      <c r="J2768" s="300"/>
      <c r="K2768" s="300"/>
      <c r="L2768" s="300"/>
      <c r="M2768" s="302"/>
    </row>
    <row r="2769" spans="1:13" ht="9.9499999999999993" hidden="1" customHeight="1" x14ac:dyDescent="0.2">
      <c r="A2769" s="301"/>
      <c r="B2769" s="300"/>
      <c r="C2769" s="305" t="str">
        <f>IF(ISBLANK($J$3008),"",IF(ISBLANK($L$3008),"",IF(Sep!$E20&gt;=$J$3008,IF(Sep!$E20&lt;=$L$3008,IF(ISBLANK(Sep!G20),"",Sep!G20),""),"")))</f>
        <v/>
      </c>
      <c r="D2769" s="305" t="str">
        <f>IF(ISBLANK($J$3008),"",IF(ISBLANK($L$3008),"",IF(Sep!$E20&gt;=$J$3008,IF(Sep!$E20&lt;=$L$3008,IF(ISBLANK(Sep!I20),"",Sep!I20),""),"")))</f>
        <v/>
      </c>
      <c r="E2769" s="305" t="str">
        <f>IF(ISBLANK($J$3008),"",IF(ISBLANK($L$3008),"",IF(Sep!$E20&gt;=$J$3008,IF(Sep!$E20&lt;=$L$3008,IF(ISBLANK(Sep!R20),"",Sep!R20),""),"")))</f>
        <v/>
      </c>
      <c r="F2769" s="307" t="str">
        <f>IF(ISBLANK($J$3008),"",IF(ISBLANK($L$3008),"",IF(Sep!$E20&gt;=$J$3008,IF(Sep!$E20&lt;=$L$3008,IF(ISBLANK(Sep!S20),"",Sep!S20),""),"")))</f>
        <v/>
      </c>
      <c r="G2769" s="308" t="str">
        <f t="shared" si="176"/>
        <v/>
      </c>
      <c r="H2769" s="309" t="str">
        <f t="shared" si="177"/>
        <v/>
      </c>
      <c r="I2769" s="310">
        <f>IF(ISBLANK($J$3008),"",IF(ISBLANK($L$3008),"",IF(Sep!$E20&gt;=$J$3008,IF(Sep!$E20&lt;=$L$3008,COUNTIF(Sep!L20:L20,"&gt;=0"),""),"")))</f>
        <v>0</v>
      </c>
      <c r="J2769" s="300"/>
      <c r="K2769" s="300"/>
      <c r="L2769" s="300"/>
      <c r="M2769" s="302"/>
    </row>
    <row r="2770" spans="1:13" ht="9.9499999999999993" hidden="1" customHeight="1" x14ac:dyDescent="0.2">
      <c r="A2770" s="301"/>
      <c r="B2770" s="300"/>
      <c r="C2770" s="305" t="str">
        <f>IF(ISBLANK($J$3008),"",IF(ISBLANK($L$3008),"",IF(Sep!$E21&gt;=$J$3008,IF(Sep!$E21&lt;=$L$3008,IF(ISBLANK(Sep!G21),"",Sep!G21),""),"")))</f>
        <v/>
      </c>
      <c r="D2770" s="305" t="str">
        <f>IF(ISBLANK($J$3008),"",IF(ISBLANK($L$3008),"",IF(Sep!$E21&gt;=$J$3008,IF(Sep!$E21&lt;=$L$3008,IF(ISBLANK(Sep!I21),"",Sep!I21),""),"")))</f>
        <v/>
      </c>
      <c r="E2770" s="305" t="str">
        <f>IF(ISBLANK($J$3008),"",IF(ISBLANK($L$3008),"",IF(Sep!$E21&gt;=$J$3008,IF(Sep!$E21&lt;=$L$3008,IF(ISBLANK(Sep!R21),"",Sep!R21),""),"")))</f>
        <v/>
      </c>
      <c r="F2770" s="307" t="str">
        <f>IF(ISBLANK($J$3008),"",IF(ISBLANK($L$3008),"",IF(Sep!$E21&gt;=$J$3008,IF(Sep!$E21&lt;=$L$3008,IF(ISBLANK(Sep!S21),"",Sep!S21),""),"")))</f>
        <v/>
      </c>
      <c r="G2770" s="308" t="str">
        <f t="shared" si="176"/>
        <v/>
      </c>
      <c r="H2770" s="309" t="str">
        <f t="shared" si="177"/>
        <v/>
      </c>
      <c r="I2770" s="310">
        <f>IF(ISBLANK($J$3008),"",IF(ISBLANK($L$3008),"",IF(Sep!$E21&gt;=$J$3008,IF(Sep!$E21&lt;=$L$3008,COUNTIF(Sep!L21:L21,"&gt;=0"),""),"")))</f>
        <v>0</v>
      </c>
      <c r="J2770" s="300"/>
      <c r="K2770" s="300"/>
      <c r="L2770" s="300"/>
      <c r="M2770" s="302"/>
    </row>
    <row r="2771" spans="1:13" ht="9.9499999999999993" hidden="1" customHeight="1" x14ac:dyDescent="0.2">
      <c r="A2771" s="301"/>
      <c r="B2771" s="300"/>
      <c r="C2771" s="305" t="str">
        <f>IF(ISBLANK($J$3008),"",IF(ISBLANK($L$3008),"",IF(Sep!$E22&gt;=$J$3008,IF(Sep!$E22&lt;=$L$3008,IF(ISBLANK(Sep!G22),"",Sep!G22),""),"")))</f>
        <v/>
      </c>
      <c r="D2771" s="305" t="str">
        <f>IF(ISBLANK($J$3008),"",IF(ISBLANK($L$3008),"",IF(Sep!$E22&gt;=$J$3008,IF(Sep!$E22&lt;=$L$3008,IF(ISBLANK(Sep!I22),"",Sep!I22),""),"")))</f>
        <v/>
      </c>
      <c r="E2771" s="305" t="str">
        <f>IF(ISBLANK($J$3008),"",IF(ISBLANK($L$3008),"",IF(Sep!$E22&gt;=$J$3008,IF(Sep!$E22&lt;=$L$3008,IF(ISBLANK(Sep!R22),"",Sep!R22),""),"")))</f>
        <v/>
      </c>
      <c r="F2771" s="307" t="str">
        <f>IF(ISBLANK($J$3008),"",IF(ISBLANK($L$3008),"",IF(Sep!$E22&gt;=$J$3008,IF(Sep!$E22&lt;=$L$3008,IF(ISBLANK(Sep!S22),"",Sep!S22),""),"")))</f>
        <v/>
      </c>
      <c r="G2771" s="308" t="str">
        <f t="shared" si="176"/>
        <v/>
      </c>
      <c r="H2771" s="309" t="str">
        <f t="shared" si="177"/>
        <v/>
      </c>
      <c r="I2771" s="310">
        <f>IF(ISBLANK($J$3008),"",IF(ISBLANK($L$3008),"",IF(Sep!$E22&gt;=$J$3008,IF(Sep!$E22&lt;=$L$3008,COUNTIF(Sep!L22:L22,"&gt;=0"),""),"")))</f>
        <v>0</v>
      </c>
      <c r="J2771" s="300"/>
      <c r="K2771" s="300"/>
      <c r="L2771" s="300"/>
      <c r="M2771" s="302"/>
    </row>
    <row r="2772" spans="1:13" ht="9.9499999999999993" hidden="1" customHeight="1" x14ac:dyDescent="0.2">
      <c r="A2772" s="301"/>
      <c r="B2772" s="300"/>
      <c r="C2772" s="305" t="str">
        <f>IF(ISBLANK($J$3008),"",IF(ISBLANK($L$3008),"",IF(Sep!$E23&gt;=$J$3008,IF(Sep!$E23&lt;=$L$3008,IF(ISBLANK(Sep!G23),"",Sep!G23),""),"")))</f>
        <v/>
      </c>
      <c r="D2772" s="305" t="str">
        <f>IF(ISBLANK($J$3008),"",IF(ISBLANK($L$3008),"",IF(Sep!$E23&gt;=$J$3008,IF(Sep!$E23&lt;=$L$3008,IF(ISBLANK(Sep!I23),"",Sep!I23),""),"")))</f>
        <v/>
      </c>
      <c r="E2772" s="305" t="str">
        <f>IF(ISBLANK($J$3008),"",IF(ISBLANK($L$3008),"",IF(Sep!$E23&gt;=$J$3008,IF(Sep!$E23&lt;=$L$3008,IF(ISBLANK(Sep!R23),"",Sep!R23),""),"")))</f>
        <v/>
      </c>
      <c r="F2772" s="307" t="str">
        <f>IF(ISBLANK($J$3008),"",IF(ISBLANK($L$3008),"",IF(Sep!$E23&gt;=$J$3008,IF(Sep!$E23&lt;=$L$3008,IF(ISBLANK(Sep!S23),"",Sep!S23),""),"")))</f>
        <v/>
      </c>
      <c r="G2772" s="308" t="str">
        <f t="shared" si="176"/>
        <v/>
      </c>
      <c r="H2772" s="309" t="str">
        <f t="shared" si="177"/>
        <v/>
      </c>
      <c r="I2772" s="310">
        <f>IF(ISBLANK($J$3008),"",IF(ISBLANK($L$3008),"",IF(Sep!$E23&gt;=$J$3008,IF(Sep!$E23&lt;=$L$3008,COUNTIF(Sep!L23:L23,"&gt;=0"),""),"")))</f>
        <v>0</v>
      </c>
      <c r="J2772" s="300"/>
      <c r="K2772" s="300"/>
      <c r="L2772" s="300"/>
      <c r="M2772" s="302"/>
    </row>
    <row r="2773" spans="1:13" ht="9.9499999999999993" hidden="1" customHeight="1" x14ac:dyDescent="0.2">
      <c r="A2773" s="301"/>
      <c r="B2773" s="300"/>
      <c r="C2773" s="305" t="str">
        <f>IF(ISBLANK($J$3008),"",IF(ISBLANK($L$3008),"",IF(Sep!$E24&gt;=$J$3008,IF(Sep!$E24&lt;=$L$3008,IF(ISBLANK(Sep!G24),"",Sep!G24),""),"")))</f>
        <v/>
      </c>
      <c r="D2773" s="305" t="str">
        <f>IF(ISBLANK($J$3008),"",IF(ISBLANK($L$3008),"",IF(Sep!$E24&gt;=$J$3008,IF(Sep!$E24&lt;=$L$3008,IF(ISBLANK(Sep!I24),"",Sep!I24),""),"")))</f>
        <v/>
      </c>
      <c r="E2773" s="305" t="str">
        <f>IF(ISBLANK($J$3008),"",IF(ISBLANK($L$3008),"",IF(Sep!$E24&gt;=$J$3008,IF(Sep!$E24&lt;=$L$3008,IF(ISBLANK(Sep!R24),"",Sep!R24),""),"")))</f>
        <v/>
      </c>
      <c r="F2773" s="307" t="str">
        <f>IF(ISBLANK($J$3008),"",IF(ISBLANK($L$3008),"",IF(Sep!$E24&gt;=$J$3008,IF(Sep!$E24&lt;=$L$3008,IF(ISBLANK(Sep!S24),"",Sep!S24),""),"")))</f>
        <v/>
      </c>
      <c r="G2773" s="308" t="str">
        <f t="shared" si="176"/>
        <v/>
      </c>
      <c r="H2773" s="309" t="str">
        <f t="shared" si="177"/>
        <v/>
      </c>
      <c r="I2773" s="310">
        <f>IF(ISBLANK($J$3008),"",IF(ISBLANK($L$3008),"",IF(Sep!$E24&gt;=$J$3008,IF(Sep!$E24&lt;=$L$3008,COUNTIF(Sep!L24:L24,"&gt;=0"),""),"")))</f>
        <v>0</v>
      </c>
      <c r="J2773" s="300"/>
      <c r="K2773" s="300"/>
      <c r="L2773" s="300"/>
      <c r="M2773" s="302"/>
    </row>
    <row r="2774" spans="1:13" ht="9.9499999999999993" hidden="1" customHeight="1" x14ac:dyDescent="0.2">
      <c r="A2774" s="301"/>
      <c r="B2774" s="300"/>
      <c r="C2774" s="305" t="str">
        <f>IF(ISBLANK($J$3008),"",IF(ISBLANK($L$3008),"",IF(Sep!$E25&gt;=$J$3008,IF(Sep!$E25&lt;=$L$3008,IF(ISBLANK(Sep!G25),"",Sep!G25),""),"")))</f>
        <v/>
      </c>
      <c r="D2774" s="305" t="str">
        <f>IF(ISBLANK($J$3008),"",IF(ISBLANK($L$3008),"",IF(Sep!$E25&gt;=$J$3008,IF(Sep!$E25&lt;=$L$3008,IF(ISBLANK(Sep!I25),"",Sep!I25),""),"")))</f>
        <v/>
      </c>
      <c r="E2774" s="305" t="str">
        <f>IF(ISBLANK($J$3008),"",IF(ISBLANK($L$3008),"",IF(Sep!$E25&gt;=$J$3008,IF(Sep!$E25&lt;=$L$3008,IF(ISBLANK(Sep!R25),"",Sep!R25),""),"")))</f>
        <v/>
      </c>
      <c r="F2774" s="307" t="str">
        <f>IF(ISBLANK($J$3008),"",IF(ISBLANK($L$3008),"",IF(Sep!$E25&gt;=$J$3008,IF(Sep!$E25&lt;=$L$3008,IF(ISBLANK(Sep!S25),"",Sep!S25),""),"")))</f>
        <v/>
      </c>
      <c r="G2774" s="308" t="str">
        <f t="shared" si="176"/>
        <v/>
      </c>
      <c r="H2774" s="309" t="str">
        <f t="shared" si="177"/>
        <v/>
      </c>
      <c r="I2774" s="310">
        <f>IF(ISBLANK($J$3008),"",IF(ISBLANK($L$3008),"",IF(Sep!$E25&gt;=$J$3008,IF(Sep!$E25&lt;=$L$3008,COUNTIF(Sep!L25:L25,"&gt;=0"),""),"")))</f>
        <v>0</v>
      </c>
      <c r="J2774" s="300"/>
      <c r="K2774" s="300"/>
      <c r="L2774" s="300"/>
      <c r="M2774" s="302"/>
    </row>
    <row r="2775" spans="1:13" ht="9.9499999999999993" hidden="1" customHeight="1" x14ac:dyDescent="0.2">
      <c r="A2775" s="301"/>
      <c r="B2775" s="300"/>
      <c r="C2775" s="305" t="str">
        <f>IF(ISBLANK($J$3008),"",IF(ISBLANK($L$3008),"",IF(Sep!$E26&gt;=$J$3008,IF(Sep!$E26&lt;=$L$3008,IF(ISBLANK(Sep!G26),"",Sep!G26),""),"")))</f>
        <v/>
      </c>
      <c r="D2775" s="305" t="str">
        <f>IF(ISBLANK($J$3008),"",IF(ISBLANK($L$3008),"",IF(Sep!$E26&gt;=$J$3008,IF(Sep!$E26&lt;=$L$3008,IF(ISBLANK(Sep!I26),"",Sep!I26),""),"")))</f>
        <v/>
      </c>
      <c r="E2775" s="305" t="str">
        <f>IF(ISBLANK($J$3008),"",IF(ISBLANK($L$3008),"",IF(Sep!$E26&gt;=$J$3008,IF(Sep!$E26&lt;=$L$3008,IF(ISBLANK(Sep!R26),"",Sep!R26),""),"")))</f>
        <v/>
      </c>
      <c r="F2775" s="307" t="str">
        <f>IF(ISBLANK($J$3008),"",IF(ISBLANK($L$3008),"",IF(Sep!$E26&gt;=$J$3008,IF(Sep!$E26&lt;=$L$3008,IF(ISBLANK(Sep!S26),"",Sep!S26),""),"")))</f>
        <v/>
      </c>
      <c r="G2775" s="308" t="str">
        <f t="shared" si="176"/>
        <v/>
      </c>
      <c r="H2775" s="309" t="str">
        <f t="shared" si="177"/>
        <v/>
      </c>
      <c r="I2775" s="310">
        <f>IF(ISBLANK($J$3008),"",IF(ISBLANK($L$3008),"",IF(Sep!$E26&gt;=$J$3008,IF(Sep!$E26&lt;=$L$3008,COUNTIF(Sep!L26:L26,"&gt;=0"),""),"")))</f>
        <v>0</v>
      </c>
      <c r="J2775" s="300"/>
      <c r="K2775" s="300"/>
      <c r="L2775" s="300"/>
      <c r="M2775" s="302"/>
    </row>
    <row r="2776" spans="1:13" ht="9.9499999999999993" hidden="1" customHeight="1" x14ac:dyDescent="0.2">
      <c r="A2776" s="301"/>
      <c r="B2776" s="300"/>
      <c r="C2776" s="305" t="str">
        <f>IF(ISBLANK($J$3008),"",IF(ISBLANK($L$3008),"",IF(Sep!$E27&gt;=$J$3008,IF(Sep!$E27&lt;=$L$3008,IF(ISBLANK(Sep!G27),"",Sep!G27),""),"")))</f>
        <v/>
      </c>
      <c r="D2776" s="305" t="str">
        <f>IF(ISBLANK($J$3008),"",IF(ISBLANK($L$3008),"",IF(Sep!$E27&gt;=$J$3008,IF(Sep!$E27&lt;=$L$3008,IF(ISBLANK(Sep!I27),"",Sep!I27),""),"")))</f>
        <v/>
      </c>
      <c r="E2776" s="305" t="str">
        <f>IF(ISBLANK($J$3008),"",IF(ISBLANK($L$3008),"",IF(Sep!$E27&gt;=$J$3008,IF(Sep!$E27&lt;=$L$3008,IF(ISBLANK(Sep!R27),"",Sep!R27),""),"")))</f>
        <v/>
      </c>
      <c r="F2776" s="307" t="str">
        <f>IF(ISBLANK($J$3008),"",IF(ISBLANK($L$3008),"",IF(Sep!$E27&gt;=$J$3008,IF(Sep!$E27&lt;=$L$3008,IF(ISBLANK(Sep!S27),"",Sep!S27),""),"")))</f>
        <v/>
      </c>
      <c r="G2776" s="308" t="str">
        <f t="shared" si="176"/>
        <v/>
      </c>
      <c r="H2776" s="309" t="str">
        <f t="shared" si="177"/>
        <v/>
      </c>
      <c r="I2776" s="310">
        <f>IF(ISBLANK($J$3008),"",IF(ISBLANK($L$3008),"",IF(Sep!$E27&gt;=$J$3008,IF(Sep!$E27&lt;=$L$3008,COUNTIF(Sep!L27:L27,"&gt;=0"),""),"")))</f>
        <v>0</v>
      </c>
      <c r="J2776" s="300"/>
      <c r="K2776" s="300"/>
      <c r="L2776" s="300"/>
      <c r="M2776" s="302"/>
    </row>
    <row r="2777" spans="1:13" ht="9.9499999999999993" hidden="1" customHeight="1" x14ac:dyDescent="0.2">
      <c r="A2777" s="301"/>
      <c r="B2777" s="300"/>
      <c r="C2777" s="305" t="str">
        <f>IF(ISBLANK($J$3008),"",IF(ISBLANK($L$3008),"",IF(Sep!$E28&gt;=$J$3008,IF(Sep!$E28&lt;=$L$3008,IF(ISBLANK(Sep!G28),"",Sep!G28),""),"")))</f>
        <v/>
      </c>
      <c r="D2777" s="305" t="str">
        <f>IF(ISBLANK($J$3008),"",IF(ISBLANK($L$3008),"",IF(Sep!$E28&gt;=$J$3008,IF(Sep!$E28&lt;=$L$3008,IF(ISBLANK(Sep!I28),"",Sep!I28),""),"")))</f>
        <v/>
      </c>
      <c r="E2777" s="305" t="str">
        <f>IF(ISBLANK($J$3008),"",IF(ISBLANK($L$3008),"",IF(Sep!$E28&gt;=$J$3008,IF(Sep!$E28&lt;=$L$3008,IF(ISBLANK(Sep!R28),"",Sep!R28),""),"")))</f>
        <v/>
      </c>
      <c r="F2777" s="307" t="str">
        <f>IF(ISBLANK($J$3008),"",IF(ISBLANK($L$3008),"",IF(Sep!$E28&gt;=$J$3008,IF(Sep!$E28&lt;=$L$3008,IF(ISBLANK(Sep!S28),"",Sep!S28),""),"")))</f>
        <v/>
      </c>
      <c r="G2777" s="308" t="str">
        <f t="shared" si="176"/>
        <v/>
      </c>
      <c r="H2777" s="309" t="str">
        <f t="shared" si="177"/>
        <v/>
      </c>
      <c r="I2777" s="310">
        <f>IF(ISBLANK($J$3008),"",IF(ISBLANK($L$3008),"",IF(Sep!$E28&gt;=$J$3008,IF(Sep!$E28&lt;=$L$3008,COUNTIF(Sep!L28:L28,"&gt;=0"),""),"")))</f>
        <v>0</v>
      </c>
      <c r="J2777" s="300"/>
      <c r="K2777" s="300"/>
      <c r="L2777" s="300"/>
      <c r="M2777" s="302"/>
    </row>
    <row r="2778" spans="1:13" ht="9.9499999999999993" hidden="1" customHeight="1" x14ac:dyDescent="0.2">
      <c r="A2778" s="301"/>
      <c r="B2778" s="300"/>
      <c r="C2778" s="305" t="str">
        <f>IF(ISBLANK($J$3008),"",IF(ISBLANK($L$3008),"",IF(Sep!$E29&gt;=$J$3008,IF(Sep!$E29&lt;=$L$3008,IF(ISBLANK(Sep!G29),"",Sep!G29),""),"")))</f>
        <v/>
      </c>
      <c r="D2778" s="305" t="str">
        <f>IF(ISBLANK($J$3008),"",IF(ISBLANK($L$3008),"",IF(Sep!$E29&gt;=$J$3008,IF(Sep!$E29&lt;=$L$3008,IF(ISBLANK(Sep!I29),"",Sep!I29),""),"")))</f>
        <v/>
      </c>
      <c r="E2778" s="305" t="str">
        <f>IF(ISBLANK($J$3008),"",IF(ISBLANK($L$3008),"",IF(Sep!$E29&gt;=$J$3008,IF(Sep!$E29&lt;=$L$3008,IF(ISBLANK(Sep!R29),"",Sep!R29),""),"")))</f>
        <v/>
      </c>
      <c r="F2778" s="307" t="str">
        <f>IF(ISBLANK($J$3008),"",IF(ISBLANK($L$3008),"",IF(Sep!$E29&gt;=$J$3008,IF(Sep!$E29&lt;=$L$3008,IF(ISBLANK(Sep!S29),"",Sep!S29),""),"")))</f>
        <v/>
      </c>
      <c r="G2778" s="308" t="str">
        <f t="shared" si="176"/>
        <v/>
      </c>
      <c r="H2778" s="309" t="str">
        <f t="shared" si="177"/>
        <v/>
      </c>
      <c r="I2778" s="310">
        <f>IF(ISBLANK($J$3008),"",IF(ISBLANK($L$3008),"",IF(Sep!$E29&gt;=$J$3008,IF(Sep!$E29&lt;=$L$3008,COUNTIF(Sep!L29:L29,"&gt;=0"),""),"")))</f>
        <v>0</v>
      </c>
      <c r="J2778" s="300"/>
      <c r="K2778" s="300"/>
      <c r="L2778" s="300"/>
      <c r="M2778" s="302"/>
    </row>
    <row r="2779" spans="1:13" ht="9.9499999999999993" hidden="1" customHeight="1" x14ac:dyDescent="0.2">
      <c r="A2779" s="301"/>
      <c r="B2779" s="300"/>
      <c r="C2779" s="305" t="str">
        <f>IF(ISBLANK($J$3008),"",IF(ISBLANK($L$3008),"",IF(Sep!$E30&gt;=$J$3008,IF(Sep!$E30&lt;=$L$3008,IF(ISBLANK(Sep!G30),"",Sep!G30),""),"")))</f>
        <v/>
      </c>
      <c r="D2779" s="305" t="str">
        <f>IF(ISBLANK($J$3008),"",IF(ISBLANK($L$3008),"",IF(Sep!$E30&gt;=$J$3008,IF(Sep!$E30&lt;=$L$3008,IF(ISBLANK(Sep!I30),"",Sep!I30),""),"")))</f>
        <v/>
      </c>
      <c r="E2779" s="305" t="str">
        <f>IF(ISBLANK($J$3008),"",IF(ISBLANK($L$3008),"",IF(Sep!$E30&gt;=$J$3008,IF(Sep!$E30&lt;=$L$3008,IF(ISBLANK(Sep!R30),"",Sep!R30),""),"")))</f>
        <v/>
      </c>
      <c r="F2779" s="307" t="str">
        <f>IF(ISBLANK($J$3008),"",IF(ISBLANK($L$3008),"",IF(Sep!$E30&gt;=$J$3008,IF(Sep!$E30&lt;=$L$3008,IF(ISBLANK(Sep!S30),"",Sep!S30),""),"")))</f>
        <v/>
      </c>
      <c r="G2779" s="308" t="str">
        <f t="shared" si="176"/>
        <v/>
      </c>
      <c r="H2779" s="309" t="str">
        <f t="shared" si="177"/>
        <v/>
      </c>
      <c r="I2779" s="310">
        <f>IF(ISBLANK($J$3008),"",IF(ISBLANK($L$3008),"",IF(Sep!$E30&gt;=$J$3008,IF(Sep!$E30&lt;=$L$3008,COUNTIF(Sep!L30:L30,"&gt;=0"),""),"")))</f>
        <v>0</v>
      </c>
      <c r="J2779" s="300"/>
      <c r="K2779" s="300"/>
      <c r="L2779" s="300"/>
      <c r="M2779" s="302"/>
    </row>
    <row r="2780" spans="1:13" ht="9.9499999999999993" hidden="1" customHeight="1" x14ac:dyDescent="0.2">
      <c r="A2780" s="301"/>
      <c r="B2780" s="300"/>
      <c r="C2780" s="305" t="str">
        <f>IF(ISBLANK($J$3008),"",IF(ISBLANK($L$3008),"",IF(Sep!$E31&gt;=$J$3008,IF(Sep!$E31&lt;=$L$3008,IF(ISBLANK(Sep!G31),"",Sep!G31),""),"")))</f>
        <v/>
      </c>
      <c r="D2780" s="305" t="str">
        <f>IF(ISBLANK($J$3008),"",IF(ISBLANK($L$3008),"",IF(Sep!$E31&gt;=$J$3008,IF(Sep!$E31&lt;=$L$3008,IF(ISBLANK(Sep!I31),"",Sep!I31),""),"")))</f>
        <v/>
      </c>
      <c r="E2780" s="305" t="str">
        <f>IF(ISBLANK($J$3008),"",IF(ISBLANK($L$3008),"",IF(Sep!$E31&gt;=$J$3008,IF(Sep!$E31&lt;=$L$3008,IF(ISBLANK(Sep!R31),"",Sep!R31),""),"")))</f>
        <v/>
      </c>
      <c r="F2780" s="307" t="str">
        <f>IF(ISBLANK($J$3008),"",IF(ISBLANK($L$3008),"",IF(Sep!$E31&gt;=$J$3008,IF(Sep!$E31&lt;=$L$3008,IF(ISBLANK(Sep!S31),"",Sep!S31),""),"")))</f>
        <v/>
      </c>
      <c r="G2780" s="308" t="str">
        <f t="shared" si="176"/>
        <v/>
      </c>
      <c r="H2780" s="309" t="str">
        <f t="shared" si="177"/>
        <v/>
      </c>
      <c r="I2780" s="310">
        <f>IF(ISBLANK($J$3008),"",IF(ISBLANK($L$3008),"",IF(Sep!$E31&gt;=$J$3008,IF(Sep!$E31&lt;=$L$3008,COUNTIF(Sep!L31:L31,"&gt;=0"),""),"")))</f>
        <v>0</v>
      </c>
      <c r="J2780" s="300"/>
      <c r="K2780" s="300"/>
      <c r="L2780" s="300"/>
      <c r="M2780" s="302"/>
    </row>
    <row r="2781" spans="1:13" ht="9.9499999999999993" hidden="1" customHeight="1" x14ac:dyDescent="0.2">
      <c r="A2781" s="301"/>
      <c r="B2781" s="300"/>
      <c r="C2781" s="305" t="str">
        <f>IF(ISBLANK($J$3008),"",IF(ISBLANK($L$3008),"",IF(Sep!$E32&gt;=$J$3008,IF(Sep!$E32&lt;=$L$3008,IF(ISBLANK(Sep!G32),"",Sep!G32),""),"")))</f>
        <v/>
      </c>
      <c r="D2781" s="305" t="str">
        <f>IF(ISBLANK($J$3008),"",IF(ISBLANK($L$3008),"",IF(Sep!$E32&gt;=$J$3008,IF(Sep!$E32&lt;=$L$3008,IF(ISBLANK(Sep!I32),"",Sep!I32),""),"")))</f>
        <v/>
      </c>
      <c r="E2781" s="305" t="str">
        <f>IF(ISBLANK($J$3008),"",IF(ISBLANK($L$3008),"",IF(Sep!$E32&gt;=$J$3008,IF(Sep!$E32&lt;=$L$3008,IF(ISBLANK(Sep!R32),"",Sep!R32),""),"")))</f>
        <v/>
      </c>
      <c r="F2781" s="307" t="str">
        <f>IF(ISBLANK($J$3008),"",IF(ISBLANK($L$3008),"",IF(Sep!$E32&gt;=$J$3008,IF(Sep!$E32&lt;=$L$3008,IF(ISBLANK(Sep!S32),"",Sep!S32),""),"")))</f>
        <v/>
      </c>
      <c r="G2781" s="308" t="str">
        <f t="shared" si="176"/>
        <v/>
      </c>
      <c r="H2781" s="309" t="str">
        <f t="shared" si="177"/>
        <v/>
      </c>
      <c r="I2781" s="310">
        <f>IF(ISBLANK($J$3008),"",IF(ISBLANK($L$3008),"",IF(Sep!$E32&gt;=$J$3008,IF(Sep!$E32&lt;=$L$3008,COUNTIF(Sep!L32:L32,"&gt;=0"),""),"")))</f>
        <v>0</v>
      </c>
      <c r="J2781" s="300"/>
      <c r="K2781" s="300"/>
      <c r="L2781" s="300"/>
      <c r="M2781" s="302"/>
    </row>
    <row r="2782" spans="1:13" ht="9.9499999999999993" hidden="1" customHeight="1" x14ac:dyDescent="0.2">
      <c r="A2782" s="301"/>
      <c r="B2782" s="300"/>
      <c r="C2782" s="305" t="str">
        <f>IF(ISBLANK($J$3008),"",IF(ISBLANK($L$3008),"",IF(Sep!$E33&gt;=$J$3008,IF(Sep!$E33&lt;=$L$3008,IF(ISBLANK(Sep!G33),"",Sep!G33),""),"")))</f>
        <v/>
      </c>
      <c r="D2782" s="305" t="str">
        <f>IF(ISBLANK($J$3008),"",IF(ISBLANK($L$3008),"",IF(Sep!$E33&gt;=$J$3008,IF(Sep!$E33&lt;=$L$3008,IF(ISBLANK(Sep!I33),"",Sep!I33),""),"")))</f>
        <v/>
      </c>
      <c r="E2782" s="305" t="str">
        <f>IF(ISBLANK($J$3008),"",IF(ISBLANK($L$3008),"",IF(Sep!$E33&gt;=$J$3008,IF(Sep!$E33&lt;=$L$3008,IF(ISBLANK(Sep!R33),"",Sep!R33),""),"")))</f>
        <v/>
      </c>
      <c r="F2782" s="307" t="str">
        <f>IF(ISBLANK($J$3008),"",IF(ISBLANK($L$3008),"",IF(Sep!$E33&gt;=$J$3008,IF(Sep!$E33&lt;=$L$3008,IF(ISBLANK(Sep!S33),"",Sep!S33),""),"")))</f>
        <v/>
      </c>
      <c r="G2782" s="308" t="str">
        <f t="shared" si="176"/>
        <v/>
      </c>
      <c r="H2782" s="309" t="str">
        <f t="shared" si="177"/>
        <v/>
      </c>
      <c r="I2782" s="310">
        <f>IF(ISBLANK($J$3008),"",IF(ISBLANK($L$3008),"",IF(Sep!$E33&gt;=$J$3008,IF(Sep!$E33&lt;=$L$3008,COUNTIF(Sep!L33:L33,"&gt;=0"),""),"")))</f>
        <v>0</v>
      </c>
      <c r="J2782" s="300"/>
      <c r="K2782" s="300"/>
      <c r="L2782" s="300"/>
      <c r="M2782" s="302"/>
    </row>
    <row r="2783" spans="1:13" ht="9.9499999999999993" hidden="1" customHeight="1" x14ac:dyDescent="0.2">
      <c r="A2783" s="301"/>
      <c r="B2783" s="300"/>
      <c r="C2783" s="305" t="str">
        <f>IF(ISBLANK($J$3008),"",IF(ISBLANK($L$3008),"",IF(Sep!$E34&gt;=$J$3008,IF(Sep!$E34&lt;=$L$3008,IF(ISBLANK(Sep!G34),"",Sep!G34),""),"")))</f>
        <v/>
      </c>
      <c r="D2783" s="305" t="str">
        <f>IF(ISBLANK($J$3008),"",IF(ISBLANK($L$3008),"",IF(Sep!$E34&gt;=$J$3008,IF(Sep!$E34&lt;=$L$3008,IF(ISBLANK(Sep!I34),"",Sep!I34),""),"")))</f>
        <v/>
      </c>
      <c r="E2783" s="305" t="str">
        <f>IF(ISBLANK($J$3008),"",IF(ISBLANK($L$3008),"",IF(Sep!$E34&gt;=$J$3008,IF(Sep!$E34&lt;=$L$3008,IF(ISBLANK(Sep!R34),"",Sep!R34),""),"")))</f>
        <v/>
      </c>
      <c r="F2783" s="307" t="str">
        <f>IF(ISBLANK($J$3008),"",IF(ISBLANK($L$3008),"",IF(Sep!$E34&gt;=$J$3008,IF(Sep!$E34&lt;=$L$3008,IF(ISBLANK(Sep!S34),"",Sep!S34),""),"")))</f>
        <v/>
      </c>
      <c r="G2783" s="308" t="str">
        <f t="shared" si="176"/>
        <v/>
      </c>
      <c r="H2783" s="309" t="str">
        <f t="shared" si="177"/>
        <v/>
      </c>
      <c r="I2783" s="310">
        <f>IF(ISBLANK($J$3008),"",IF(ISBLANK($L$3008),"",IF(Sep!$E34&gt;=$J$3008,IF(Sep!$E34&lt;=$L$3008,COUNTIF(Sep!L34:L34,"&gt;=0"),""),"")))</f>
        <v>0</v>
      </c>
      <c r="J2783" s="300"/>
      <c r="K2783" s="300"/>
      <c r="L2783" s="300"/>
      <c r="M2783" s="302"/>
    </row>
    <row r="2784" spans="1:13" ht="9.9499999999999993" hidden="1" customHeight="1" x14ac:dyDescent="0.2">
      <c r="A2784" s="301"/>
      <c r="B2784" s="300"/>
      <c r="C2784" s="305" t="str">
        <f>IF(ISBLANK($J$3008),"",IF(ISBLANK($L$3008),"",IF(Sep!$E35&gt;=$J$3008,IF(Sep!$E35&lt;=$L$3008,IF(ISBLANK(Sep!G35),"",Sep!G35),""),"")))</f>
        <v/>
      </c>
      <c r="D2784" s="305" t="str">
        <f>IF(ISBLANK($J$3008),"",IF(ISBLANK($L$3008),"",IF(Sep!$E35&gt;=$J$3008,IF(Sep!$E35&lt;=$L$3008,IF(ISBLANK(Sep!I35),"",Sep!I35),""),"")))</f>
        <v/>
      </c>
      <c r="E2784" s="305" t="str">
        <f>IF(ISBLANK($J$3008),"",IF(ISBLANK($L$3008),"",IF(Sep!$E35&gt;=$J$3008,IF(Sep!$E35&lt;=$L$3008,IF(ISBLANK(Sep!R35),"",Sep!R35),""),"")))</f>
        <v/>
      </c>
      <c r="F2784" s="307" t="str">
        <f>IF(ISBLANK($J$3008),"",IF(ISBLANK($L$3008),"",IF(Sep!$E35&gt;=$J$3008,IF(Sep!$E35&lt;=$L$3008,IF(ISBLANK(Sep!S35),"",Sep!S35),""),"")))</f>
        <v/>
      </c>
      <c r="G2784" s="308" t="str">
        <f t="shared" si="176"/>
        <v/>
      </c>
      <c r="H2784" s="309" t="str">
        <f t="shared" si="177"/>
        <v/>
      </c>
      <c r="I2784" s="310">
        <f>IF(ISBLANK($J$3008),"",IF(ISBLANK($L$3008),"",IF(Sep!$E35&gt;=$J$3008,IF(Sep!$E35&lt;=$L$3008,COUNTIF(Sep!L35:L35,"&gt;=0"),""),"")))</f>
        <v>0</v>
      </c>
      <c r="J2784" s="300"/>
      <c r="K2784" s="300"/>
      <c r="L2784" s="300"/>
      <c r="M2784" s="302"/>
    </row>
    <row r="2785" spans="1:13" ht="9.9499999999999993" hidden="1" customHeight="1" x14ac:dyDescent="0.2">
      <c r="A2785" s="301"/>
      <c r="B2785" s="300"/>
      <c r="C2785" s="305" t="str">
        <f>IF(ISBLANK($J$3008),"",IF(ISBLANK($L$3008),"",IF(Sep!$E36&gt;=$J$3008,IF(Sep!$E36&lt;=$L$3008,IF(ISBLANK(Sep!G36),"",Sep!G36),""),"")))</f>
        <v/>
      </c>
      <c r="D2785" s="305" t="str">
        <f>IF(ISBLANK($J$3008),"",IF(ISBLANK($L$3008),"",IF(Sep!$E36&gt;=$J$3008,IF(Sep!$E36&lt;=$L$3008,IF(ISBLANK(Sep!I36),"",Sep!I36),""),"")))</f>
        <v/>
      </c>
      <c r="E2785" s="305" t="str">
        <f>IF(ISBLANK($J$3008),"",IF(ISBLANK($L$3008),"",IF(Sep!$E36&gt;=$J$3008,IF(Sep!$E36&lt;=$L$3008,IF(ISBLANK(Sep!R36),"",Sep!R36),""),"")))</f>
        <v/>
      </c>
      <c r="F2785" s="307" t="str">
        <f>IF(ISBLANK($J$3008),"",IF(ISBLANK($L$3008),"",IF(Sep!$E36&gt;=$J$3008,IF(Sep!$E36&lt;=$L$3008,IF(ISBLANK(Sep!S36),"",Sep!S36),""),"")))</f>
        <v/>
      </c>
      <c r="G2785" s="308" t="str">
        <f t="shared" si="176"/>
        <v/>
      </c>
      <c r="H2785" s="309" t="str">
        <f t="shared" si="177"/>
        <v/>
      </c>
      <c r="I2785" s="310">
        <f>IF(ISBLANK($J$3008),"",IF(ISBLANK($L$3008),"",IF(Sep!$E36&gt;=$J$3008,IF(Sep!$E36&lt;=$L$3008,COUNTIF(Sep!L36:L36,"&gt;=0"),""),"")))</f>
        <v>0</v>
      </c>
      <c r="J2785" s="300"/>
      <c r="K2785" s="300"/>
      <c r="L2785" s="300"/>
      <c r="M2785" s="302"/>
    </row>
    <row r="2786" spans="1:13" ht="9.9499999999999993" hidden="1" customHeight="1" x14ac:dyDescent="0.2">
      <c r="A2786" s="301"/>
      <c r="B2786" s="300"/>
      <c r="C2786" s="305" t="str">
        <f>IF(ISBLANK($J$3008),"",IF(ISBLANK($L$3008),"",IF(Sep!$E37&gt;=$J$3008,IF(Sep!$E37&lt;=$L$3008,IF(ISBLANK(Sep!G37),"",Sep!G37),""),"")))</f>
        <v/>
      </c>
      <c r="D2786" s="305" t="str">
        <f>IF(ISBLANK($J$3008),"",IF(ISBLANK($L$3008),"",IF(Sep!$E37&gt;=$J$3008,IF(Sep!$E37&lt;=$L$3008,IF(ISBLANK(Sep!I37),"",Sep!I37),""),"")))</f>
        <v/>
      </c>
      <c r="E2786" s="305" t="str">
        <f>IF(ISBLANK($J$3008),"",IF(ISBLANK($L$3008),"",IF(Sep!$E37&gt;=$J$3008,IF(Sep!$E37&lt;=$L$3008,IF(ISBLANK(Sep!R37),"",Sep!R37),""),"")))</f>
        <v/>
      </c>
      <c r="F2786" s="307" t="str">
        <f>IF(ISBLANK($J$3008),"",IF(ISBLANK($L$3008),"",IF(Sep!$E37&gt;=$J$3008,IF(Sep!$E37&lt;=$L$3008,IF(ISBLANK(Sep!S37),"",Sep!S37),""),"")))</f>
        <v/>
      </c>
      <c r="G2786" s="308" t="str">
        <f t="shared" si="176"/>
        <v/>
      </c>
      <c r="H2786" s="309" t="str">
        <f t="shared" si="177"/>
        <v/>
      </c>
      <c r="I2786" s="310">
        <f>IF(ISBLANK($J$3008),"",IF(ISBLANK($L$3008),"",IF(Sep!$E37&gt;=$J$3008,IF(Sep!$E37&lt;=$L$3008,COUNTIF(Sep!L37:L37,"&gt;=0"),""),"")))</f>
        <v>0</v>
      </c>
      <c r="J2786" s="300"/>
      <c r="K2786" s="300"/>
      <c r="L2786" s="300"/>
      <c r="M2786" s="302"/>
    </row>
    <row r="2787" spans="1:13" ht="9.9499999999999993" hidden="1" customHeight="1" x14ac:dyDescent="0.2">
      <c r="A2787" s="301"/>
      <c r="B2787" s="300"/>
      <c r="C2787" s="305" t="str">
        <f>IF(ISBLANK($J$3008),"",IF(ISBLANK($L$3008),"",IF(Sep!$E38&gt;=$J$3008,IF(Sep!$E38&lt;=$L$3008,IF(ISBLANK(Sep!G38),"",Sep!G38),""),"")))</f>
        <v/>
      </c>
      <c r="D2787" s="305" t="str">
        <f>IF(ISBLANK($J$3008),"",IF(ISBLANK($L$3008),"",IF(Sep!$E38&gt;=$J$3008,IF(Sep!$E38&lt;=$L$3008,IF(ISBLANK(Sep!I38),"",Sep!I38),""),"")))</f>
        <v/>
      </c>
      <c r="E2787" s="305" t="str">
        <f>IF(ISBLANK($J$3008),"",IF(ISBLANK($L$3008),"",IF(Sep!$E38&gt;=$J$3008,IF(Sep!$E38&lt;=$L$3008,IF(ISBLANK(Sep!R38),"",Sep!R38),""),"")))</f>
        <v/>
      </c>
      <c r="F2787" s="307" t="str">
        <f>IF(ISBLANK($J$3008),"",IF(ISBLANK($L$3008),"",IF(Sep!$E38&gt;=$J$3008,IF(Sep!$E38&lt;=$L$3008,IF(ISBLANK(Sep!S38),"",Sep!S38),""),"")))</f>
        <v/>
      </c>
      <c r="G2787" s="308" t="str">
        <f t="shared" si="176"/>
        <v/>
      </c>
      <c r="H2787" s="309" t="str">
        <f t="shared" si="177"/>
        <v/>
      </c>
      <c r="I2787" s="310">
        <f>IF(ISBLANK($J$3008),"",IF(ISBLANK($L$3008),"",IF(Sep!$E38&gt;=$J$3008,IF(Sep!$E38&lt;=$L$3008,COUNTIF(Sep!L38:L38,"&gt;=0"),""),"")))</f>
        <v>0</v>
      </c>
      <c r="J2787" s="300"/>
      <c r="K2787" s="300"/>
      <c r="L2787" s="300"/>
      <c r="M2787" s="302"/>
    </row>
    <row r="2788" spans="1:13" ht="9.9499999999999993" hidden="1" customHeight="1" x14ac:dyDescent="0.2">
      <c r="A2788" s="301"/>
      <c r="B2788" s="300"/>
      <c r="C2788" s="305" t="str">
        <f>IF(ISBLANK($J$3008),"",IF(ISBLANK($L$3008),"",IF(Sep!$E39&gt;=$J$3008,IF(Sep!$E39&lt;=$L$3008,IF(ISBLANK(Sep!G39),"",Sep!G39),""),"")))</f>
        <v/>
      </c>
      <c r="D2788" s="305" t="str">
        <f>IF(ISBLANK($J$3008),"",IF(ISBLANK($L$3008),"",IF(Sep!$E39&gt;=$J$3008,IF(Sep!$E39&lt;=$L$3008,IF(ISBLANK(Sep!I39),"",Sep!I39),""),"")))</f>
        <v/>
      </c>
      <c r="E2788" s="305" t="str">
        <f>IF(ISBLANK($J$3008),"",IF(ISBLANK($L$3008),"",IF(Sep!$E39&gt;=$J$3008,IF(Sep!$E39&lt;=$L$3008,IF(ISBLANK(Sep!R39),"",Sep!R39),""),"")))</f>
        <v/>
      </c>
      <c r="F2788" s="307" t="str">
        <f>IF(ISBLANK($J$3008),"",IF(ISBLANK($L$3008),"",IF(Sep!$E39&gt;=$J$3008,IF(Sep!$E39&lt;=$L$3008,IF(ISBLANK(Sep!S39),"",Sep!S39),""),"")))</f>
        <v/>
      </c>
      <c r="G2788" s="308" t="str">
        <f t="shared" si="176"/>
        <v/>
      </c>
      <c r="H2788" s="309" t="str">
        <f t="shared" si="177"/>
        <v/>
      </c>
      <c r="I2788" s="310" t="str">
        <f>IF(ISBLANK($J$3008),"",IF(ISBLANK($L$3008),"",IF(Sep!$E39&gt;=$J$3008,IF(Sep!$E39&lt;=$L$3008,COUNTIF(Sep!L39:L39,"&gt;=0"),""),"")))</f>
        <v/>
      </c>
      <c r="J2788" s="300"/>
      <c r="K2788" s="300"/>
      <c r="L2788" s="300"/>
      <c r="M2788" s="302"/>
    </row>
    <row r="2789" spans="1:13" ht="9.9499999999999993" hidden="1" customHeight="1" x14ac:dyDescent="0.2">
      <c r="A2789" s="301"/>
      <c r="B2789" s="300" t="s">
        <v>349</v>
      </c>
      <c r="C2789" s="305" t="str">
        <f>IF(ISBLANK($J$3008),"",IF(ISBLANK($L$3008),"",IF(Sep!$E43&gt;=$J$3008,IF(Sep!$E43&lt;=$L$3008,IF(ISBLANK(Sep!G43),"",Sep!G43),""),"")))</f>
        <v/>
      </c>
      <c r="D2789" s="305"/>
      <c r="E2789" s="305" t="str">
        <f>IF(ISBLANK($J$3008),"",IF(ISBLANK($L$3008),"",IF(Sep!$E43&gt;=$J$3008,IF(Sep!$E43&lt;=$L$3008,IF(ISBLANK(Sep!R43),"",Sep!R43),""),"")))</f>
        <v/>
      </c>
      <c r="F2789" s="307" t="str">
        <f>IF(ISBLANK($J$3008),"",IF(ISBLANK($L$3008),"",IF(Sep!$E43&gt;=$J$3008,IF(Sep!$E43&lt;=$L$3008,IF(ISBLANK(Sep!S43),"",Sep!S43),""),"")))</f>
        <v/>
      </c>
      <c r="G2789" s="308" t="str">
        <f>IF(ISNUMBER(F2789),IF(F2789=0,"",IF(E2789=0,"",F2789/E2789)),"")</f>
        <v/>
      </c>
      <c r="H2789" s="309" t="str">
        <f>IF(ISNUMBER(G2789),IF(G2789=0,"",IF(F2789=0,"",E2789/F2789/24)),"")</f>
        <v/>
      </c>
      <c r="I2789" s="310" t="str">
        <f>IF(ISBLANK($J$3008),"",IF(ISBLANK($L$3008),"",IF(Sep!$E43&gt;=$J$3008,IF(Sep!$E43&lt;=$L$3008,COUNTIF(Sep!L43:L43,"&gt;=0"),""),"")))</f>
        <v/>
      </c>
      <c r="J2789" s="300"/>
      <c r="K2789" s="300"/>
      <c r="L2789" s="300"/>
      <c r="M2789" s="302"/>
    </row>
    <row r="2790" spans="1:13" ht="9.9499999999999993" hidden="1" customHeight="1" x14ac:dyDescent="0.2">
      <c r="A2790" s="301"/>
      <c r="B2790" s="300"/>
      <c r="C2790" s="305" t="str">
        <f>IF(ISBLANK($J$3008),"",IF(ISBLANK($L$3008),"",IF(Sep!$E44&gt;=$J$3008,IF(Sep!$E44&lt;=$L$3008,IF(ISBLANK(Sep!G44),"",Sep!G44),""),"")))</f>
        <v/>
      </c>
      <c r="D2790" s="305"/>
      <c r="E2790" s="305" t="str">
        <f>IF(ISBLANK($J$3008),"",IF(ISBLANK($L$3008),"",IF(Sep!$E44&gt;=$J$3008,IF(Sep!$E44&lt;=$L$3008,IF(ISBLANK(Sep!R44),"",Sep!R44),""),"")))</f>
        <v/>
      </c>
      <c r="F2790" s="307" t="str">
        <f>IF(ISBLANK($J$3008),"",IF(ISBLANK($L$3008),"",IF(Sep!$E44&gt;=$J$3008,IF(Sep!$E44&lt;=$L$3008,IF(ISBLANK(Sep!S44),"",Sep!S44),""),"")))</f>
        <v/>
      </c>
      <c r="G2790" s="308" t="str">
        <f t="shared" ref="G2790:G2819" si="178">IF(ISNUMBER(F2790),IF(F2790=0,"",IF(E2790=0,"",F2790/E2790)),"")</f>
        <v/>
      </c>
      <c r="H2790" s="309" t="str">
        <f t="shared" ref="H2790:H2819" si="179">IF(ISNUMBER(G2790),IF(G2790=0,"",IF(F2790=0,"",E2790/F2790/24)),"")</f>
        <v/>
      </c>
      <c r="I2790" s="310" t="str">
        <f>IF(ISBLANK($J$3008),"",IF(ISBLANK($L$3008),"",IF(Sep!$E44&gt;=$J$3008,IF(Sep!$E44&lt;=$L$3008,COUNTIF(Sep!L44:L44,"&gt;=0"),""),"")))</f>
        <v/>
      </c>
      <c r="J2790" s="300"/>
      <c r="K2790" s="300"/>
      <c r="L2790" s="300"/>
      <c r="M2790" s="302"/>
    </row>
    <row r="2791" spans="1:13" ht="9.9499999999999993" hidden="1" customHeight="1" x14ac:dyDescent="0.2">
      <c r="A2791" s="301"/>
      <c r="B2791" s="300"/>
      <c r="C2791" s="305" t="str">
        <f>IF(ISBLANK($J$3008),"",IF(ISBLANK($L$3008),"",IF(Sep!$E45&gt;=$J$3008,IF(Sep!$E45&lt;=$L$3008,IF(ISBLANK(Sep!G45),"",Sep!G45),""),"")))</f>
        <v/>
      </c>
      <c r="D2791" s="305"/>
      <c r="E2791" s="305" t="str">
        <f>IF(ISBLANK($J$3008),"",IF(ISBLANK($L$3008),"",IF(Sep!$E45&gt;=$J$3008,IF(Sep!$E45&lt;=$L$3008,IF(ISBLANK(Sep!R45),"",Sep!R45),""),"")))</f>
        <v/>
      </c>
      <c r="F2791" s="307" t="str">
        <f>IF(ISBLANK($J$3008),"",IF(ISBLANK($L$3008),"",IF(Sep!$E45&gt;=$J$3008,IF(Sep!$E45&lt;=$L$3008,IF(ISBLANK(Sep!S45),"",Sep!S45),""),"")))</f>
        <v/>
      </c>
      <c r="G2791" s="308" t="str">
        <f t="shared" si="178"/>
        <v/>
      </c>
      <c r="H2791" s="309" t="str">
        <f t="shared" si="179"/>
        <v/>
      </c>
      <c r="I2791" s="310" t="str">
        <f>IF(ISBLANK($J$3008),"",IF(ISBLANK($L$3008),"",IF(Sep!$E45&gt;=$J$3008,IF(Sep!$E45&lt;=$L$3008,COUNTIF(Sep!L45:L45,"&gt;=0"),""),"")))</f>
        <v/>
      </c>
      <c r="J2791" s="300"/>
      <c r="K2791" s="300"/>
      <c r="L2791" s="300"/>
      <c r="M2791" s="302"/>
    </row>
    <row r="2792" spans="1:13" ht="9.9499999999999993" hidden="1" customHeight="1" x14ac:dyDescent="0.2">
      <c r="A2792" s="301"/>
      <c r="B2792" s="300"/>
      <c r="C2792" s="305" t="str">
        <f>IF(ISBLANK($J$3008),"",IF(ISBLANK($L$3008),"",IF(Sep!$E46&gt;=$J$3008,IF(Sep!$E46&lt;=$L$3008,IF(ISBLANK(Sep!G46),"",Sep!G46),""),"")))</f>
        <v/>
      </c>
      <c r="D2792" s="305"/>
      <c r="E2792" s="305" t="str">
        <f>IF(ISBLANK($J$3008),"",IF(ISBLANK($L$3008),"",IF(Sep!$E46&gt;=$J$3008,IF(Sep!$E46&lt;=$L$3008,IF(ISBLANK(Sep!R46),"",Sep!R46),""),"")))</f>
        <v/>
      </c>
      <c r="F2792" s="307" t="str">
        <f>IF(ISBLANK($J$3008),"",IF(ISBLANK($L$3008),"",IF(Sep!$E46&gt;=$J$3008,IF(Sep!$E46&lt;=$L$3008,IF(ISBLANK(Sep!S46),"",Sep!S46),""),"")))</f>
        <v/>
      </c>
      <c r="G2792" s="308" t="str">
        <f t="shared" si="178"/>
        <v/>
      </c>
      <c r="H2792" s="309" t="str">
        <f t="shared" si="179"/>
        <v/>
      </c>
      <c r="I2792" s="310" t="str">
        <f>IF(ISBLANK($J$3008),"",IF(ISBLANK($L$3008),"",IF(Sep!$E46&gt;=$J$3008,IF(Sep!$E46&lt;=$L$3008,COUNTIF(Sep!L46:L46,"&gt;=0"),""),"")))</f>
        <v/>
      </c>
      <c r="J2792" s="300"/>
      <c r="K2792" s="300"/>
      <c r="L2792" s="300"/>
      <c r="M2792" s="302"/>
    </row>
    <row r="2793" spans="1:13" ht="9.9499999999999993" hidden="1" customHeight="1" x14ac:dyDescent="0.2">
      <c r="A2793" s="301"/>
      <c r="B2793" s="300"/>
      <c r="C2793" s="305" t="str">
        <f>IF(ISBLANK($J$3008),"",IF(ISBLANK($L$3008),"",IF(Sep!$E47&gt;=$J$3008,IF(Sep!$E47&lt;=$L$3008,IF(ISBLANK(Sep!G47),"",Sep!G47),""),"")))</f>
        <v/>
      </c>
      <c r="D2793" s="305"/>
      <c r="E2793" s="305" t="str">
        <f>IF(ISBLANK($J$3008),"",IF(ISBLANK($L$3008),"",IF(Sep!$E47&gt;=$J$3008,IF(Sep!$E47&lt;=$L$3008,IF(ISBLANK(Sep!R47),"",Sep!R47),""),"")))</f>
        <v/>
      </c>
      <c r="F2793" s="307" t="str">
        <f>IF(ISBLANK($J$3008),"",IF(ISBLANK($L$3008),"",IF(Sep!$E47&gt;=$J$3008,IF(Sep!$E47&lt;=$L$3008,IF(ISBLANK(Sep!S47),"",Sep!S47),""),"")))</f>
        <v/>
      </c>
      <c r="G2793" s="308" t="str">
        <f t="shared" si="178"/>
        <v/>
      </c>
      <c r="H2793" s="309" t="str">
        <f t="shared" si="179"/>
        <v/>
      </c>
      <c r="I2793" s="310" t="str">
        <f>IF(ISBLANK($J$3008),"",IF(ISBLANK($L$3008),"",IF(Sep!$E47&gt;=$J$3008,IF(Sep!$E47&lt;=$L$3008,COUNTIF(Sep!L47:L47,"&gt;=0"),""),"")))</f>
        <v/>
      </c>
      <c r="J2793" s="300"/>
      <c r="K2793" s="300"/>
      <c r="L2793" s="300"/>
      <c r="M2793" s="302"/>
    </row>
    <row r="2794" spans="1:13" ht="9.9499999999999993" hidden="1" customHeight="1" x14ac:dyDescent="0.2">
      <c r="A2794" s="301"/>
      <c r="B2794" s="300"/>
      <c r="C2794" s="305" t="str">
        <f>IF(ISBLANK($J$3008),"",IF(ISBLANK($L$3008),"",IF(Sep!$E48&gt;=$J$3008,IF(Sep!$E48&lt;=$L$3008,IF(ISBLANK(Sep!G48),"",Sep!G48),""),"")))</f>
        <v/>
      </c>
      <c r="D2794" s="305"/>
      <c r="E2794" s="305" t="str">
        <f>IF(ISBLANK($J$3008),"",IF(ISBLANK($L$3008),"",IF(Sep!$E48&gt;=$J$3008,IF(Sep!$E48&lt;=$L$3008,IF(ISBLANK(Sep!R48),"",Sep!R48),""),"")))</f>
        <v/>
      </c>
      <c r="F2794" s="307" t="str">
        <f>IF(ISBLANK($J$3008),"",IF(ISBLANK($L$3008),"",IF(Sep!$E48&gt;=$J$3008,IF(Sep!$E48&lt;=$L$3008,IF(ISBLANK(Sep!S48),"",Sep!S48),""),"")))</f>
        <v/>
      </c>
      <c r="G2794" s="308" t="str">
        <f t="shared" si="178"/>
        <v/>
      </c>
      <c r="H2794" s="309" t="str">
        <f t="shared" si="179"/>
        <v/>
      </c>
      <c r="I2794" s="310" t="str">
        <f>IF(ISBLANK($J$3008),"",IF(ISBLANK($L$3008),"",IF(Sep!$E48&gt;=$J$3008,IF(Sep!$E48&lt;=$L$3008,COUNTIF(Sep!L48:L48,"&gt;=0"),""),"")))</f>
        <v/>
      </c>
      <c r="J2794" s="300"/>
      <c r="K2794" s="300"/>
      <c r="L2794" s="300"/>
      <c r="M2794" s="302"/>
    </row>
    <row r="2795" spans="1:13" ht="9.9499999999999993" hidden="1" customHeight="1" x14ac:dyDescent="0.2">
      <c r="A2795" s="301"/>
      <c r="B2795" s="300"/>
      <c r="C2795" s="305" t="str">
        <f>IF(ISBLANK($J$3008),"",IF(ISBLANK($L$3008),"",IF(Sep!$E49&gt;=$J$3008,IF(Sep!$E49&lt;=$L$3008,IF(ISBLANK(Sep!G49),"",Sep!G49),""),"")))</f>
        <v/>
      </c>
      <c r="D2795" s="305"/>
      <c r="E2795" s="305" t="str">
        <f>IF(ISBLANK($J$3008),"",IF(ISBLANK($L$3008),"",IF(Sep!$E49&gt;=$J$3008,IF(Sep!$E49&lt;=$L$3008,IF(ISBLANK(Sep!R49),"",Sep!R49),""),"")))</f>
        <v/>
      </c>
      <c r="F2795" s="307" t="str">
        <f>IF(ISBLANK($J$3008),"",IF(ISBLANK($L$3008),"",IF(Sep!$E49&gt;=$J$3008,IF(Sep!$E49&lt;=$L$3008,IF(ISBLANK(Sep!S49),"",Sep!S49),""),"")))</f>
        <v/>
      </c>
      <c r="G2795" s="308" t="str">
        <f t="shared" si="178"/>
        <v/>
      </c>
      <c r="H2795" s="309" t="str">
        <f t="shared" si="179"/>
        <v/>
      </c>
      <c r="I2795" s="310" t="str">
        <f>IF(ISBLANK($J$3008),"",IF(ISBLANK($L$3008),"",IF(Sep!$E49&gt;=$J$3008,IF(Sep!$E49&lt;=$L$3008,COUNTIF(Sep!L49:L49,"&gt;=0"),""),"")))</f>
        <v/>
      </c>
      <c r="J2795" s="300"/>
      <c r="K2795" s="300"/>
      <c r="L2795" s="300"/>
      <c r="M2795" s="302"/>
    </row>
    <row r="2796" spans="1:13" ht="9.9499999999999993" hidden="1" customHeight="1" x14ac:dyDescent="0.2">
      <c r="A2796" s="301"/>
      <c r="B2796" s="300"/>
      <c r="C2796" s="305" t="str">
        <f>IF(ISBLANK($J$3008),"",IF(ISBLANK($L$3008),"",IF(Sep!$E50&gt;=$J$3008,IF(Sep!$E50&lt;=$L$3008,IF(ISBLANK(Sep!G50),"",Sep!G50),""),"")))</f>
        <v/>
      </c>
      <c r="D2796" s="305"/>
      <c r="E2796" s="305" t="str">
        <f>IF(ISBLANK($J$3008),"",IF(ISBLANK($L$3008),"",IF(Sep!$E50&gt;=$J$3008,IF(Sep!$E50&lt;=$L$3008,IF(ISBLANK(Sep!R50),"",Sep!R50),""),"")))</f>
        <v/>
      </c>
      <c r="F2796" s="307" t="str">
        <f>IF(ISBLANK($J$3008),"",IF(ISBLANK($L$3008),"",IF(Sep!$E50&gt;=$J$3008,IF(Sep!$E50&lt;=$L$3008,IF(ISBLANK(Sep!S50),"",Sep!S50),""),"")))</f>
        <v/>
      </c>
      <c r="G2796" s="308" t="str">
        <f t="shared" si="178"/>
        <v/>
      </c>
      <c r="H2796" s="309" t="str">
        <f t="shared" si="179"/>
        <v/>
      </c>
      <c r="I2796" s="310" t="str">
        <f>IF(ISBLANK($J$3008),"",IF(ISBLANK($L$3008),"",IF(Sep!$E50&gt;=$J$3008,IF(Sep!$E50&lt;=$L$3008,COUNTIF(Sep!L50:L50,"&gt;=0"),""),"")))</f>
        <v/>
      </c>
      <c r="J2796" s="300"/>
      <c r="K2796" s="300"/>
      <c r="L2796" s="300"/>
      <c r="M2796" s="302"/>
    </row>
    <row r="2797" spans="1:13" ht="9.9499999999999993" hidden="1" customHeight="1" x14ac:dyDescent="0.2">
      <c r="A2797" s="301"/>
      <c r="B2797" s="300"/>
      <c r="C2797" s="305" t="str">
        <f>IF(ISBLANK($J$3008),"",IF(ISBLANK($L$3008),"",IF(Sep!$E51&gt;=$J$3008,IF(Sep!$E51&lt;=$L$3008,IF(ISBLANK(Sep!G51),"",Sep!G51),""),"")))</f>
        <v/>
      </c>
      <c r="D2797" s="305"/>
      <c r="E2797" s="305" t="str">
        <f>IF(ISBLANK($J$3008),"",IF(ISBLANK($L$3008),"",IF(Sep!$E51&gt;=$J$3008,IF(Sep!$E51&lt;=$L$3008,IF(ISBLANK(Sep!R51),"",Sep!R51),""),"")))</f>
        <v/>
      </c>
      <c r="F2797" s="307" t="str">
        <f>IF(ISBLANK($J$3008),"",IF(ISBLANK($L$3008),"",IF(Sep!$E51&gt;=$J$3008,IF(Sep!$E51&lt;=$L$3008,IF(ISBLANK(Sep!S51),"",Sep!S51),""),"")))</f>
        <v/>
      </c>
      <c r="G2797" s="308" t="str">
        <f t="shared" si="178"/>
        <v/>
      </c>
      <c r="H2797" s="309" t="str">
        <f t="shared" si="179"/>
        <v/>
      </c>
      <c r="I2797" s="310" t="str">
        <f>IF(ISBLANK($J$3008),"",IF(ISBLANK($L$3008),"",IF(Sep!$E51&gt;=$J$3008,IF(Sep!$E51&lt;=$L$3008,COUNTIF(Sep!L51:L51,"&gt;=0"),""),"")))</f>
        <v/>
      </c>
      <c r="J2797" s="300"/>
      <c r="K2797" s="300"/>
      <c r="L2797" s="300"/>
      <c r="M2797" s="302"/>
    </row>
    <row r="2798" spans="1:13" ht="9.9499999999999993" hidden="1" customHeight="1" x14ac:dyDescent="0.2">
      <c r="A2798" s="301"/>
      <c r="B2798" s="300"/>
      <c r="C2798" s="305" t="str">
        <f>IF(ISBLANK($J$3008),"",IF(ISBLANK($L$3008),"",IF(Sep!$E52&gt;=$J$3008,IF(Sep!$E52&lt;=$L$3008,IF(ISBLANK(Sep!G52),"",Sep!G52),""),"")))</f>
        <v/>
      </c>
      <c r="D2798" s="305"/>
      <c r="E2798" s="305" t="str">
        <f>IF(ISBLANK($J$3008),"",IF(ISBLANK($L$3008),"",IF(Sep!$E52&gt;=$J$3008,IF(Sep!$E52&lt;=$L$3008,IF(ISBLANK(Sep!R52),"",Sep!R52),""),"")))</f>
        <v/>
      </c>
      <c r="F2798" s="307" t="str">
        <f>IF(ISBLANK($J$3008),"",IF(ISBLANK($L$3008),"",IF(Sep!$E52&gt;=$J$3008,IF(Sep!$E52&lt;=$L$3008,IF(ISBLANK(Sep!S52),"",Sep!S52),""),"")))</f>
        <v/>
      </c>
      <c r="G2798" s="308" t="str">
        <f t="shared" si="178"/>
        <v/>
      </c>
      <c r="H2798" s="309" t="str">
        <f t="shared" si="179"/>
        <v/>
      </c>
      <c r="I2798" s="310" t="str">
        <f>IF(ISBLANK($J$3008),"",IF(ISBLANK($L$3008),"",IF(Sep!$E52&gt;=$J$3008,IF(Sep!$E52&lt;=$L$3008,COUNTIF(Sep!L52:L52,"&gt;=0"),""),"")))</f>
        <v/>
      </c>
      <c r="J2798" s="300"/>
      <c r="K2798" s="300"/>
      <c r="L2798" s="300"/>
      <c r="M2798" s="302"/>
    </row>
    <row r="2799" spans="1:13" ht="9.9499999999999993" hidden="1" customHeight="1" x14ac:dyDescent="0.2">
      <c r="A2799" s="301"/>
      <c r="B2799" s="300"/>
      <c r="C2799" s="305" t="str">
        <f>IF(ISBLANK($J$3008),"",IF(ISBLANK($L$3008),"",IF(Sep!$E53&gt;=$J$3008,IF(Sep!$E53&lt;=$L$3008,IF(ISBLANK(Sep!G53),"",Sep!G53),""),"")))</f>
        <v/>
      </c>
      <c r="D2799" s="305"/>
      <c r="E2799" s="305" t="str">
        <f>IF(ISBLANK($J$3008),"",IF(ISBLANK($L$3008),"",IF(Sep!$E53&gt;=$J$3008,IF(Sep!$E53&lt;=$L$3008,IF(ISBLANK(Sep!R53),"",Sep!R53),""),"")))</f>
        <v/>
      </c>
      <c r="F2799" s="307" t="str">
        <f>IF(ISBLANK($J$3008),"",IF(ISBLANK($L$3008),"",IF(Sep!$E53&gt;=$J$3008,IF(Sep!$E53&lt;=$L$3008,IF(ISBLANK(Sep!S53),"",Sep!S53),""),"")))</f>
        <v/>
      </c>
      <c r="G2799" s="308" t="str">
        <f t="shared" si="178"/>
        <v/>
      </c>
      <c r="H2799" s="309" t="str">
        <f t="shared" si="179"/>
        <v/>
      </c>
      <c r="I2799" s="310" t="str">
        <f>IF(ISBLANK($J$3008),"",IF(ISBLANK($L$3008),"",IF(Sep!$E53&gt;=$J$3008,IF(Sep!$E53&lt;=$L$3008,COUNTIF(Sep!L53:L53,"&gt;=0"),""),"")))</f>
        <v/>
      </c>
      <c r="J2799" s="300"/>
      <c r="K2799" s="300"/>
      <c r="L2799" s="300"/>
      <c r="M2799" s="302"/>
    </row>
    <row r="2800" spans="1:13" ht="9.9499999999999993" hidden="1" customHeight="1" x14ac:dyDescent="0.2">
      <c r="A2800" s="301"/>
      <c r="B2800" s="300"/>
      <c r="C2800" s="305" t="str">
        <f>IF(ISBLANK($J$3008),"",IF(ISBLANK($L$3008),"",IF(Sep!$E54&gt;=$J$3008,IF(Sep!$E54&lt;=$L$3008,IF(ISBLANK(Sep!G54),"",Sep!G54),""),"")))</f>
        <v/>
      </c>
      <c r="D2800" s="305"/>
      <c r="E2800" s="305" t="str">
        <f>IF(ISBLANK($J$3008),"",IF(ISBLANK($L$3008),"",IF(Sep!$E54&gt;=$J$3008,IF(Sep!$E54&lt;=$L$3008,IF(ISBLANK(Sep!R54),"",Sep!R54),""),"")))</f>
        <v/>
      </c>
      <c r="F2800" s="307" t="str">
        <f>IF(ISBLANK($J$3008),"",IF(ISBLANK($L$3008),"",IF(Sep!$E54&gt;=$J$3008,IF(Sep!$E54&lt;=$L$3008,IF(ISBLANK(Sep!S54),"",Sep!S54),""),"")))</f>
        <v/>
      </c>
      <c r="G2800" s="308" t="str">
        <f t="shared" si="178"/>
        <v/>
      </c>
      <c r="H2800" s="309" t="str">
        <f t="shared" si="179"/>
        <v/>
      </c>
      <c r="I2800" s="310" t="str">
        <f>IF(ISBLANK($J$3008),"",IF(ISBLANK($L$3008),"",IF(Sep!$E54&gt;=$J$3008,IF(Sep!$E54&lt;=$L$3008,COUNTIF(Sep!L54:L54,"&gt;=0"),""),"")))</f>
        <v/>
      </c>
      <c r="J2800" s="300"/>
      <c r="K2800" s="300"/>
      <c r="L2800" s="300"/>
      <c r="M2800" s="302"/>
    </row>
    <row r="2801" spans="1:13" ht="9.9499999999999993" hidden="1" customHeight="1" x14ac:dyDescent="0.2">
      <c r="A2801" s="301"/>
      <c r="B2801" s="300"/>
      <c r="C2801" s="305" t="str">
        <f>IF(ISBLANK($J$3008),"",IF(ISBLANK($L$3008),"",IF(Sep!$E55&gt;=$J$3008,IF(Sep!$E55&lt;=$L$3008,IF(ISBLANK(Sep!G55),"",Sep!G55),""),"")))</f>
        <v/>
      </c>
      <c r="D2801" s="305"/>
      <c r="E2801" s="305" t="str">
        <f>IF(ISBLANK($J$3008),"",IF(ISBLANK($L$3008),"",IF(Sep!$E55&gt;=$J$3008,IF(Sep!$E55&lt;=$L$3008,IF(ISBLANK(Sep!R55),"",Sep!R55),""),"")))</f>
        <v/>
      </c>
      <c r="F2801" s="307" t="str">
        <f>IF(ISBLANK($J$3008),"",IF(ISBLANK($L$3008),"",IF(Sep!$E55&gt;=$J$3008,IF(Sep!$E55&lt;=$L$3008,IF(ISBLANK(Sep!S55),"",Sep!S55),""),"")))</f>
        <v/>
      </c>
      <c r="G2801" s="308" t="str">
        <f t="shared" si="178"/>
        <v/>
      </c>
      <c r="H2801" s="309" t="str">
        <f t="shared" si="179"/>
        <v/>
      </c>
      <c r="I2801" s="310" t="str">
        <f>IF(ISBLANK($J$3008),"",IF(ISBLANK($L$3008),"",IF(Sep!$E55&gt;=$J$3008,IF(Sep!$E55&lt;=$L$3008,COUNTIF(Sep!L55:L55,"&gt;=0"),""),"")))</f>
        <v/>
      </c>
      <c r="J2801" s="300"/>
      <c r="K2801" s="300"/>
      <c r="L2801" s="300"/>
      <c r="M2801" s="302"/>
    </row>
    <row r="2802" spans="1:13" ht="9.9499999999999993" hidden="1" customHeight="1" x14ac:dyDescent="0.2">
      <c r="A2802" s="301"/>
      <c r="B2802" s="300"/>
      <c r="C2802" s="305" t="str">
        <f>IF(ISBLANK($J$3008),"",IF(ISBLANK($L$3008),"",IF(Sep!$E56&gt;=$J$3008,IF(Sep!$E56&lt;=$L$3008,IF(ISBLANK(Sep!G56),"",Sep!G56),""),"")))</f>
        <v/>
      </c>
      <c r="D2802" s="305"/>
      <c r="E2802" s="305" t="str">
        <f>IF(ISBLANK($J$3008),"",IF(ISBLANK($L$3008),"",IF(Sep!$E56&gt;=$J$3008,IF(Sep!$E56&lt;=$L$3008,IF(ISBLANK(Sep!R56),"",Sep!R56),""),"")))</f>
        <v/>
      </c>
      <c r="F2802" s="307" t="str">
        <f>IF(ISBLANK($J$3008),"",IF(ISBLANK($L$3008),"",IF(Sep!$E56&gt;=$J$3008,IF(Sep!$E56&lt;=$L$3008,IF(ISBLANK(Sep!S56),"",Sep!S56),""),"")))</f>
        <v/>
      </c>
      <c r="G2802" s="308" t="str">
        <f t="shared" si="178"/>
        <v/>
      </c>
      <c r="H2802" s="309" t="str">
        <f t="shared" si="179"/>
        <v/>
      </c>
      <c r="I2802" s="310" t="str">
        <f>IF(ISBLANK($J$3008),"",IF(ISBLANK($L$3008),"",IF(Sep!$E56&gt;=$J$3008,IF(Sep!$E56&lt;=$L$3008,COUNTIF(Sep!L56:L56,"&gt;=0"),""),"")))</f>
        <v/>
      </c>
      <c r="J2802" s="300"/>
      <c r="K2802" s="300"/>
      <c r="L2802" s="300"/>
      <c r="M2802" s="302"/>
    </row>
    <row r="2803" spans="1:13" ht="9.9499999999999993" hidden="1" customHeight="1" x14ac:dyDescent="0.2">
      <c r="A2803" s="301"/>
      <c r="B2803" s="300"/>
      <c r="C2803" s="305" t="str">
        <f>IF(ISBLANK($J$3008),"",IF(ISBLANK($L$3008),"",IF(Sep!$E57&gt;=$J$3008,IF(Sep!$E57&lt;=$L$3008,IF(ISBLANK(Sep!G57),"",Sep!G57),""),"")))</f>
        <v/>
      </c>
      <c r="D2803" s="305"/>
      <c r="E2803" s="305" t="str">
        <f>IF(ISBLANK($J$3008),"",IF(ISBLANK($L$3008),"",IF(Sep!$E57&gt;=$J$3008,IF(Sep!$E57&lt;=$L$3008,IF(ISBLANK(Sep!R57),"",Sep!R57),""),"")))</f>
        <v/>
      </c>
      <c r="F2803" s="307" t="str">
        <f>IF(ISBLANK($J$3008),"",IF(ISBLANK($L$3008),"",IF(Sep!$E57&gt;=$J$3008,IF(Sep!$E57&lt;=$L$3008,IF(ISBLANK(Sep!S57),"",Sep!S57),""),"")))</f>
        <v/>
      </c>
      <c r="G2803" s="308" t="str">
        <f t="shared" si="178"/>
        <v/>
      </c>
      <c r="H2803" s="309" t="str">
        <f t="shared" si="179"/>
        <v/>
      </c>
      <c r="I2803" s="310" t="str">
        <f>IF(ISBLANK($J$3008),"",IF(ISBLANK($L$3008),"",IF(Sep!$E57&gt;=$J$3008,IF(Sep!$E57&lt;=$L$3008,COUNTIF(Sep!L57:L57,"&gt;=0"),""),"")))</f>
        <v/>
      </c>
      <c r="J2803" s="300"/>
      <c r="K2803" s="300"/>
      <c r="L2803" s="300"/>
      <c r="M2803" s="302"/>
    </row>
    <row r="2804" spans="1:13" ht="9.9499999999999993" hidden="1" customHeight="1" x14ac:dyDescent="0.2">
      <c r="A2804" s="301"/>
      <c r="B2804" s="300"/>
      <c r="C2804" s="305" t="str">
        <f>IF(ISBLANK($J$3008),"",IF(ISBLANK($L$3008),"",IF(Sep!$E58&gt;=$J$3008,IF(Sep!$E58&lt;=$L$3008,IF(ISBLANK(Sep!G58),"",Sep!G58),""),"")))</f>
        <v/>
      </c>
      <c r="D2804" s="305"/>
      <c r="E2804" s="305" t="str">
        <f>IF(ISBLANK($J$3008),"",IF(ISBLANK($L$3008),"",IF(Sep!$E58&gt;=$J$3008,IF(Sep!$E58&lt;=$L$3008,IF(ISBLANK(Sep!R58),"",Sep!R58),""),"")))</f>
        <v/>
      </c>
      <c r="F2804" s="307" t="str">
        <f>IF(ISBLANK($J$3008),"",IF(ISBLANK($L$3008),"",IF(Sep!$E58&gt;=$J$3008,IF(Sep!$E58&lt;=$L$3008,IF(ISBLANK(Sep!S58),"",Sep!S58),""),"")))</f>
        <v/>
      </c>
      <c r="G2804" s="308" t="str">
        <f t="shared" si="178"/>
        <v/>
      </c>
      <c r="H2804" s="309" t="str">
        <f t="shared" si="179"/>
        <v/>
      </c>
      <c r="I2804" s="310" t="str">
        <f>IF(ISBLANK($J$3008),"",IF(ISBLANK($L$3008),"",IF(Sep!$E58&gt;=$J$3008,IF(Sep!$E58&lt;=$L$3008,COUNTIF(Sep!L58:L58,"&gt;=0"),""),"")))</f>
        <v/>
      </c>
      <c r="J2804" s="300"/>
      <c r="K2804" s="300"/>
      <c r="L2804" s="300"/>
      <c r="M2804" s="302"/>
    </row>
    <row r="2805" spans="1:13" ht="9.9499999999999993" hidden="1" customHeight="1" x14ac:dyDescent="0.2">
      <c r="A2805" s="301"/>
      <c r="B2805" s="300"/>
      <c r="C2805" s="305" t="str">
        <f>IF(ISBLANK($J$3008),"",IF(ISBLANK($L$3008),"",IF(Sep!$E59&gt;=$J$3008,IF(Sep!$E59&lt;=$L$3008,IF(ISBLANK(Sep!G59),"",Sep!G59),""),"")))</f>
        <v/>
      </c>
      <c r="D2805" s="305"/>
      <c r="E2805" s="305" t="str">
        <f>IF(ISBLANK($J$3008),"",IF(ISBLANK($L$3008),"",IF(Sep!$E59&gt;=$J$3008,IF(Sep!$E59&lt;=$L$3008,IF(ISBLANK(Sep!R59),"",Sep!R59),""),"")))</f>
        <v/>
      </c>
      <c r="F2805" s="307" t="str">
        <f>IF(ISBLANK($J$3008),"",IF(ISBLANK($L$3008),"",IF(Sep!$E59&gt;=$J$3008,IF(Sep!$E59&lt;=$L$3008,IF(ISBLANK(Sep!S59),"",Sep!S59),""),"")))</f>
        <v/>
      </c>
      <c r="G2805" s="308" t="str">
        <f t="shared" si="178"/>
        <v/>
      </c>
      <c r="H2805" s="309" t="str">
        <f t="shared" si="179"/>
        <v/>
      </c>
      <c r="I2805" s="310" t="str">
        <f>IF(ISBLANK($J$3008),"",IF(ISBLANK($L$3008),"",IF(Sep!$E59&gt;=$J$3008,IF(Sep!$E59&lt;=$L$3008,COUNTIF(Sep!L59:L59,"&gt;=0"),""),"")))</f>
        <v/>
      </c>
      <c r="J2805" s="300"/>
      <c r="K2805" s="300"/>
      <c r="L2805" s="300"/>
      <c r="M2805" s="302"/>
    </row>
    <row r="2806" spans="1:13" ht="9.9499999999999993" hidden="1" customHeight="1" x14ac:dyDescent="0.2">
      <c r="A2806" s="301"/>
      <c r="B2806" s="300"/>
      <c r="C2806" s="305" t="str">
        <f>IF(ISBLANK($J$3008),"",IF(ISBLANK($L$3008),"",IF(Sep!$E60&gt;=$J$3008,IF(Sep!$E60&lt;=$L$3008,IF(ISBLANK(Sep!G60),"",Sep!G60),""),"")))</f>
        <v/>
      </c>
      <c r="D2806" s="305"/>
      <c r="E2806" s="305" t="str">
        <f>IF(ISBLANK($J$3008),"",IF(ISBLANK($L$3008),"",IF(Sep!$E60&gt;=$J$3008,IF(Sep!$E60&lt;=$L$3008,IF(ISBLANK(Sep!R60),"",Sep!R60),""),"")))</f>
        <v/>
      </c>
      <c r="F2806" s="307" t="str">
        <f>IF(ISBLANK($J$3008),"",IF(ISBLANK($L$3008),"",IF(Sep!$E60&gt;=$J$3008,IF(Sep!$E60&lt;=$L$3008,IF(ISBLANK(Sep!S60),"",Sep!S60),""),"")))</f>
        <v/>
      </c>
      <c r="G2806" s="308" t="str">
        <f t="shared" si="178"/>
        <v/>
      </c>
      <c r="H2806" s="309" t="str">
        <f t="shared" si="179"/>
        <v/>
      </c>
      <c r="I2806" s="310" t="str">
        <f>IF(ISBLANK($J$3008),"",IF(ISBLANK($L$3008),"",IF(Sep!$E60&gt;=$J$3008,IF(Sep!$E60&lt;=$L$3008,COUNTIF(Sep!L60:L60,"&gt;=0"),""),"")))</f>
        <v/>
      </c>
      <c r="J2806" s="300"/>
      <c r="K2806" s="300"/>
      <c r="L2806" s="300"/>
      <c r="M2806" s="302"/>
    </row>
    <row r="2807" spans="1:13" ht="9.9499999999999993" hidden="1" customHeight="1" x14ac:dyDescent="0.2">
      <c r="A2807" s="301"/>
      <c r="B2807" s="300"/>
      <c r="C2807" s="305" t="str">
        <f>IF(ISBLANK($J$3008),"",IF(ISBLANK($L$3008),"",IF(Sep!$E61&gt;=$J$3008,IF(Sep!$E61&lt;=$L$3008,IF(ISBLANK(Sep!G61),"",Sep!G61),""),"")))</f>
        <v/>
      </c>
      <c r="D2807" s="305"/>
      <c r="E2807" s="305" t="str">
        <f>IF(ISBLANK($J$3008),"",IF(ISBLANK($L$3008),"",IF(Sep!$E61&gt;=$J$3008,IF(Sep!$E61&lt;=$L$3008,IF(ISBLANK(Sep!R61),"",Sep!R61),""),"")))</f>
        <v/>
      </c>
      <c r="F2807" s="307" t="str">
        <f>IF(ISBLANK($J$3008),"",IF(ISBLANK($L$3008),"",IF(Sep!$E61&gt;=$J$3008,IF(Sep!$E61&lt;=$L$3008,IF(ISBLANK(Sep!S61),"",Sep!S61),""),"")))</f>
        <v/>
      </c>
      <c r="G2807" s="308" t="str">
        <f t="shared" si="178"/>
        <v/>
      </c>
      <c r="H2807" s="309" t="str">
        <f t="shared" si="179"/>
        <v/>
      </c>
      <c r="I2807" s="310" t="str">
        <f>IF(ISBLANK($J$3008),"",IF(ISBLANK($L$3008),"",IF(Sep!$E61&gt;=$J$3008,IF(Sep!$E61&lt;=$L$3008,COUNTIF(Sep!L61:L61,"&gt;=0"),""),"")))</f>
        <v/>
      </c>
      <c r="J2807" s="300"/>
      <c r="K2807" s="300"/>
      <c r="L2807" s="300"/>
      <c r="M2807" s="302"/>
    </row>
    <row r="2808" spans="1:13" ht="9.9499999999999993" hidden="1" customHeight="1" x14ac:dyDescent="0.2">
      <c r="A2808" s="301"/>
      <c r="B2808" s="300"/>
      <c r="C2808" s="305" t="str">
        <f>IF(ISBLANK($J$3008),"",IF(ISBLANK($L$3008),"",IF(Sep!$E62&gt;=$J$3008,IF(Sep!$E62&lt;=$L$3008,IF(ISBLANK(Sep!G62),"",Sep!G62),""),"")))</f>
        <v/>
      </c>
      <c r="D2808" s="305"/>
      <c r="E2808" s="305" t="str">
        <f>IF(ISBLANK($J$3008),"",IF(ISBLANK($L$3008),"",IF(Sep!$E62&gt;=$J$3008,IF(Sep!$E62&lt;=$L$3008,IF(ISBLANK(Sep!R62),"",Sep!R62),""),"")))</f>
        <v/>
      </c>
      <c r="F2808" s="307" t="str">
        <f>IF(ISBLANK($J$3008),"",IF(ISBLANK($L$3008),"",IF(Sep!$E62&gt;=$J$3008,IF(Sep!$E62&lt;=$L$3008,IF(ISBLANK(Sep!S62),"",Sep!S62),""),"")))</f>
        <v/>
      </c>
      <c r="G2808" s="308" t="str">
        <f t="shared" si="178"/>
        <v/>
      </c>
      <c r="H2808" s="309" t="str">
        <f t="shared" si="179"/>
        <v/>
      </c>
      <c r="I2808" s="310" t="str">
        <f>IF(ISBLANK($J$3008),"",IF(ISBLANK($L$3008),"",IF(Sep!$E62&gt;=$J$3008,IF(Sep!$E62&lt;=$L$3008,COUNTIF(Sep!L62:L62,"&gt;=0"),""),"")))</f>
        <v/>
      </c>
      <c r="J2808" s="300"/>
      <c r="K2808" s="300"/>
      <c r="L2808" s="300"/>
      <c r="M2808" s="302"/>
    </row>
    <row r="2809" spans="1:13" ht="9.9499999999999993" hidden="1" customHeight="1" x14ac:dyDescent="0.2">
      <c r="A2809" s="301"/>
      <c r="B2809" s="300"/>
      <c r="C2809" s="305" t="str">
        <f>IF(ISBLANK($J$3008),"",IF(ISBLANK($L$3008),"",IF(Sep!$E63&gt;=$J$3008,IF(Sep!$E63&lt;=$L$3008,IF(ISBLANK(Sep!G63),"",Sep!G63),""),"")))</f>
        <v/>
      </c>
      <c r="D2809" s="305"/>
      <c r="E2809" s="305" t="str">
        <f>IF(ISBLANK($J$3008),"",IF(ISBLANK($L$3008),"",IF(Sep!$E63&gt;=$J$3008,IF(Sep!$E63&lt;=$L$3008,IF(ISBLANK(Sep!R63),"",Sep!R63),""),"")))</f>
        <v/>
      </c>
      <c r="F2809" s="307" t="str">
        <f>IF(ISBLANK($J$3008),"",IF(ISBLANK($L$3008),"",IF(Sep!$E63&gt;=$J$3008,IF(Sep!$E63&lt;=$L$3008,IF(ISBLANK(Sep!S63),"",Sep!S63),""),"")))</f>
        <v/>
      </c>
      <c r="G2809" s="308" t="str">
        <f t="shared" si="178"/>
        <v/>
      </c>
      <c r="H2809" s="309" t="str">
        <f t="shared" si="179"/>
        <v/>
      </c>
      <c r="I2809" s="310" t="str">
        <f>IF(ISBLANK($J$3008),"",IF(ISBLANK($L$3008),"",IF(Sep!$E63&gt;=$J$3008,IF(Sep!$E63&lt;=$L$3008,COUNTIF(Sep!L63:L63,"&gt;=0"),""),"")))</f>
        <v/>
      </c>
      <c r="J2809" s="300"/>
      <c r="K2809" s="300"/>
      <c r="L2809" s="300"/>
      <c r="M2809" s="302"/>
    </row>
    <row r="2810" spans="1:13" ht="9.9499999999999993" hidden="1" customHeight="1" x14ac:dyDescent="0.2">
      <c r="A2810" s="301"/>
      <c r="B2810" s="300"/>
      <c r="C2810" s="305" t="str">
        <f>IF(ISBLANK($J$3008),"",IF(ISBLANK($L$3008),"",IF(Sep!$E64&gt;=$J$3008,IF(Sep!$E64&lt;=$L$3008,IF(ISBLANK(Sep!G64),"",Sep!G64),""),"")))</f>
        <v/>
      </c>
      <c r="D2810" s="305"/>
      <c r="E2810" s="305" t="str">
        <f>IF(ISBLANK($J$3008),"",IF(ISBLANK($L$3008),"",IF(Sep!$E64&gt;=$J$3008,IF(Sep!$E64&lt;=$L$3008,IF(ISBLANK(Sep!R64),"",Sep!R64),""),"")))</f>
        <v/>
      </c>
      <c r="F2810" s="307" t="str">
        <f>IF(ISBLANK($J$3008),"",IF(ISBLANK($L$3008),"",IF(Sep!$E64&gt;=$J$3008,IF(Sep!$E64&lt;=$L$3008,IF(ISBLANK(Sep!S64),"",Sep!S64),""),"")))</f>
        <v/>
      </c>
      <c r="G2810" s="308" t="str">
        <f t="shared" si="178"/>
        <v/>
      </c>
      <c r="H2810" s="309" t="str">
        <f t="shared" si="179"/>
        <v/>
      </c>
      <c r="I2810" s="310" t="str">
        <f>IF(ISBLANK($J$3008),"",IF(ISBLANK($L$3008),"",IF(Sep!$E64&gt;=$J$3008,IF(Sep!$E64&lt;=$L$3008,COUNTIF(Sep!L64:L64,"&gt;=0"),""),"")))</f>
        <v/>
      </c>
      <c r="J2810" s="300"/>
      <c r="K2810" s="300"/>
      <c r="L2810" s="300"/>
      <c r="M2810" s="302"/>
    </row>
    <row r="2811" spans="1:13" ht="9.9499999999999993" hidden="1" customHeight="1" x14ac:dyDescent="0.2">
      <c r="A2811" s="301"/>
      <c r="B2811" s="300"/>
      <c r="C2811" s="305" t="str">
        <f>IF(ISBLANK($J$3008),"",IF(ISBLANK($L$3008),"",IF(Sep!$E65&gt;=$J$3008,IF(Sep!$E65&lt;=$L$3008,IF(ISBLANK(Sep!G65),"",Sep!G65),""),"")))</f>
        <v/>
      </c>
      <c r="D2811" s="305"/>
      <c r="E2811" s="305" t="str">
        <f>IF(ISBLANK($J$3008),"",IF(ISBLANK($L$3008),"",IF(Sep!$E65&gt;=$J$3008,IF(Sep!$E65&lt;=$L$3008,IF(ISBLANK(Sep!R65),"",Sep!R65),""),"")))</f>
        <v/>
      </c>
      <c r="F2811" s="307" t="str">
        <f>IF(ISBLANK($J$3008),"",IF(ISBLANK($L$3008),"",IF(Sep!$E65&gt;=$J$3008,IF(Sep!$E65&lt;=$L$3008,IF(ISBLANK(Sep!S65),"",Sep!S65),""),"")))</f>
        <v/>
      </c>
      <c r="G2811" s="308" t="str">
        <f t="shared" si="178"/>
        <v/>
      </c>
      <c r="H2811" s="309" t="str">
        <f t="shared" si="179"/>
        <v/>
      </c>
      <c r="I2811" s="310" t="str">
        <f>IF(ISBLANK($J$3008),"",IF(ISBLANK($L$3008),"",IF(Sep!$E65&gt;=$J$3008,IF(Sep!$E65&lt;=$L$3008,COUNTIF(Sep!L65:L65,"&gt;=0"),""),"")))</f>
        <v/>
      </c>
      <c r="J2811" s="300"/>
      <c r="K2811" s="300"/>
      <c r="L2811" s="300"/>
      <c r="M2811" s="302"/>
    </row>
    <row r="2812" spans="1:13" ht="9.9499999999999993" hidden="1" customHeight="1" x14ac:dyDescent="0.2">
      <c r="A2812" s="301"/>
      <c r="B2812" s="300"/>
      <c r="C2812" s="305" t="str">
        <f>IF(ISBLANK($J$3008),"",IF(ISBLANK($L$3008),"",IF(Sep!$E66&gt;=$J$3008,IF(Sep!$E66&lt;=$L$3008,IF(ISBLANK(Sep!G66),"",Sep!G66),""),"")))</f>
        <v/>
      </c>
      <c r="D2812" s="305"/>
      <c r="E2812" s="305" t="str">
        <f>IF(ISBLANK($J$3008),"",IF(ISBLANK($L$3008),"",IF(Sep!$E66&gt;=$J$3008,IF(Sep!$E66&lt;=$L$3008,IF(ISBLANK(Sep!R66),"",Sep!R66),""),"")))</f>
        <v/>
      </c>
      <c r="F2812" s="307" t="str">
        <f>IF(ISBLANK($J$3008),"",IF(ISBLANK($L$3008),"",IF(Sep!$E66&gt;=$J$3008,IF(Sep!$E66&lt;=$L$3008,IF(ISBLANK(Sep!S66),"",Sep!S66),""),"")))</f>
        <v/>
      </c>
      <c r="G2812" s="308" t="str">
        <f t="shared" si="178"/>
        <v/>
      </c>
      <c r="H2812" s="309" t="str">
        <f t="shared" si="179"/>
        <v/>
      </c>
      <c r="I2812" s="310" t="str">
        <f>IF(ISBLANK($J$3008),"",IF(ISBLANK($L$3008),"",IF(Sep!$E66&gt;=$J$3008,IF(Sep!$E66&lt;=$L$3008,COUNTIF(Sep!L66:L66,"&gt;=0"),""),"")))</f>
        <v/>
      </c>
      <c r="J2812" s="300"/>
      <c r="K2812" s="300"/>
      <c r="L2812" s="300"/>
      <c r="M2812" s="302"/>
    </row>
    <row r="2813" spans="1:13" ht="9.9499999999999993" hidden="1" customHeight="1" x14ac:dyDescent="0.2">
      <c r="A2813" s="301"/>
      <c r="B2813" s="300"/>
      <c r="C2813" s="305" t="str">
        <f>IF(ISBLANK($J$3008),"",IF(ISBLANK($L$3008),"",IF(Sep!$E67&gt;=$J$3008,IF(Sep!$E67&lt;=$L$3008,IF(ISBLANK(Sep!G67),"",Sep!G67),""),"")))</f>
        <v/>
      </c>
      <c r="D2813" s="305"/>
      <c r="E2813" s="305" t="str">
        <f>IF(ISBLANK($J$3008),"",IF(ISBLANK($L$3008),"",IF(Sep!$E67&gt;=$J$3008,IF(Sep!$E67&lt;=$L$3008,IF(ISBLANK(Sep!R67),"",Sep!R67),""),"")))</f>
        <v/>
      </c>
      <c r="F2813" s="307" t="str">
        <f>IF(ISBLANK($J$3008),"",IF(ISBLANK($L$3008),"",IF(Sep!$E67&gt;=$J$3008,IF(Sep!$E67&lt;=$L$3008,IF(ISBLANK(Sep!S67),"",Sep!S67),""),"")))</f>
        <v/>
      </c>
      <c r="G2813" s="308" t="str">
        <f t="shared" si="178"/>
        <v/>
      </c>
      <c r="H2813" s="309" t="str">
        <f t="shared" si="179"/>
        <v/>
      </c>
      <c r="I2813" s="310" t="str">
        <f>IF(ISBLANK($J$3008),"",IF(ISBLANK($L$3008),"",IF(Sep!$E67&gt;=$J$3008,IF(Sep!$E67&lt;=$L$3008,COUNTIF(Sep!L67:L67,"&gt;=0"),""),"")))</f>
        <v/>
      </c>
      <c r="J2813" s="300"/>
      <c r="K2813" s="300"/>
      <c r="L2813" s="300"/>
      <c r="M2813" s="302"/>
    </row>
    <row r="2814" spans="1:13" ht="9.9499999999999993" hidden="1" customHeight="1" x14ac:dyDescent="0.2">
      <c r="A2814" s="301"/>
      <c r="B2814" s="300"/>
      <c r="C2814" s="305" t="str">
        <f>IF(ISBLANK($J$3008),"",IF(ISBLANK($L$3008),"",IF(Sep!$E68&gt;=$J$3008,IF(Sep!$E68&lt;=$L$3008,IF(ISBLANK(Sep!G68),"",Sep!G68),""),"")))</f>
        <v/>
      </c>
      <c r="D2814" s="305"/>
      <c r="E2814" s="305" t="str">
        <f>IF(ISBLANK($J$3008),"",IF(ISBLANK($L$3008),"",IF(Sep!$E68&gt;=$J$3008,IF(Sep!$E68&lt;=$L$3008,IF(ISBLANK(Sep!R68),"",Sep!R68),""),"")))</f>
        <v/>
      </c>
      <c r="F2814" s="307" t="str">
        <f>IF(ISBLANK($J$3008),"",IF(ISBLANK($L$3008),"",IF(Sep!$E68&gt;=$J$3008,IF(Sep!$E68&lt;=$L$3008,IF(ISBLANK(Sep!S68),"",Sep!S68),""),"")))</f>
        <v/>
      </c>
      <c r="G2814" s="308" t="str">
        <f t="shared" si="178"/>
        <v/>
      </c>
      <c r="H2814" s="309" t="str">
        <f t="shared" si="179"/>
        <v/>
      </c>
      <c r="I2814" s="310" t="str">
        <f>IF(ISBLANK($J$3008),"",IF(ISBLANK($L$3008),"",IF(Sep!$E68&gt;=$J$3008,IF(Sep!$E68&lt;=$L$3008,COUNTIF(Sep!L68:L68,"&gt;=0"),""),"")))</f>
        <v/>
      </c>
      <c r="J2814" s="300"/>
      <c r="K2814" s="300"/>
      <c r="L2814" s="300"/>
      <c r="M2814" s="302"/>
    </row>
    <row r="2815" spans="1:13" ht="9.9499999999999993" hidden="1" customHeight="1" x14ac:dyDescent="0.2">
      <c r="A2815" s="301"/>
      <c r="B2815" s="300"/>
      <c r="C2815" s="305" t="str">
        <f>IF(ISBLANK($J$3008),"",IF(ISBLANK($L$3008),"",IF(Sep!$E69&gt;=$J$3008,IF(Sep!$E69&lt;=$L$3008,IF(ISBLANK(Sep!G69),"",Sep!G69),""),"")))</f>
        <v/>
      </c>
      <c r="D2815" s="305"/>
      <c r="E2815" s="305" t="str">
        <f>IF(ISBLANK($J$3008),"",IF(ISBLANK($L$3008),"",IF(Sep!$E69&gt;=$J$3008,IF(Sep!$E69&lt;=$L$3008,IF(ISBLANK(Sep!R69),"",Sep!R69),""),"")))</f>
        <v/>
      </c>
      <c r="F2815" s="307" t="str">
        <f>IF(ISBLANK($J$3008),"",IF(ISBLANK($L$3008),"",IF(Sep!$E69&gt;=$J$3008,IF(Sep!$E69&lt;=$L$3008,IF(ISBLANK(Sep!S69),"",Sep!S69),""),"")))</f>
        <v/>
      </c>
      <c r="G2815" s="308" t="str">
        <f t="shared" si="178"/>
        <v/>
      </c>
      <c r="H2815" s="309" t="str">
        <f t="shared" si="179"/>
        <v/>
      </c>
      <c r="I2815" s="310" t="str">
        <f>IF(ISBLANK($J$3008),"",IF(ISBLANK($L$3008),"",IF(Sep!$E69&gt;=$J$3008,IF(Sep!$E69&lt;=$L$3008,COUNTIF(Sep!L69:L69,"&gt;=0"),""),"")))</f>
        <v/>
      </c>
      <c r="J2815" s="300"/>
      <c r="K2815" s="300"/>
      <c r="L2815" s="300"/>
      <c r="M2815" s="302"/>
    </row>
    <row r="2816" spans="1:13" ht="9.9499999999999993" hidden="1" customHeight="1" x14ac:dyDescent="0.2">
      <c r="A2816" s="301"/>
      <c r="B2816" s="300"/>
      <c r="C2816" s="305" t="str">
        <f>IF(ISBLANK($J$3008),"",IF(ISBLANK($L$3008),"",IF(Sep!$E70&gt;=$J$3008,IF(Sep!$E70&lt;=$L$3008,IF(ISBLANK(Sep!G70),"",Sep!G70),""),"")))</f>
        <v/>
      </c>
      <c r="D2816" s="305"/>
      <c r="E2816" s="305" t="str">
        <f>IF(ISBLANK($J$3008),"",IF(ISBLANK($L$3008),"",IF(Sep!$E70&gt;=$J$3008,IF(Sep!$E70&lt;=$L$3008,IF(ISBLANK(Sep!R70),"",Sep!R70),""),"")))</f>
        <v/>
      </c>
      <c r="F2816" s="307" t="str">
        <f>IF(ISBLANK($J$3008),"",IF(ISBLANK($L$3008),"",IF(Sep!$E70&gt;=$J$3008,IF(Sep!$E70&lt;=$L$3008,IF(ISBLANK(Sep!S70),"",Sep!S70),""),"")))</f>
        <v/>
      </c>
      <c r="G2816" s="308" t="str">
        <f t="shared" si="178"/>
        <v/>
      </c>
      <c r="H2816" s="309" t="str">
        <f t="shared" si="179"/>
        <v/>
      </c>
      <c r="I2816" s="310" t="str">
        <f>IF(ISBLANK($J$3008),"",IF(ISBLANK($L$3008),"",IF(Sep!$E70&gt;=$J$3008,IF(Sep!$E70&lt;=$L$3008,COUNTIF(Sep!L70:L70,"&gt;=0"),""),"")))</f>
        <v/>
      </c>
      <c r="J2816" s="300"/>
      <c r="K2816" s="300"/>
      <c r="L2816" s="300"/>
      <c r="M2816" s="302"/>
    </row>
    <row r="2817" spans="1:13" ht="9.9499999999999993" hidden="1" customHeight="1" x14ac:dyDescent="0.2">
      <c r="A2817" s="301"/>
      <c r="B2817" s="300"/>
      <c r="C2817" s="305" t="str">
        <f>IF(ISBLANK($J$3008),"",IF(ISBLANK($L$3008),"",IF(Sep!$E71&gt;=$J$3008,IF(Sep!$E71&lt;=$L$3008,IF(ISBLANK(Sep!G71),"",Sep!G71),""),"")))</f>
        <v/>
      </c>
      <c r="D2817" s="305"/>
      <c r="E2817" s="305" t="str">
        <f>IF(ISBLANK($J$3008),"",IF(ISBLANK($L$3008),"",IF(Sep!$E71&gt;=$J$3008,IF(Sep!$E71&lt;=$L$3008,IF(ISBLANK(Sep!R71),"",Sep!R71),""),"")))</f>
        <v/>
      </c>
      <c r="F2817" s="307" t="str">
        <f>IF(ISBLANK($J$3008),"",IF(ISBLANK($L$3008),"",IF(Sep!$E71&gt;=$J$3008,IF(Sep!$E71&lt;=$L$3008,IF(ISBLANK(Sep!S71),"",Sep!S71),""),"")))</f>
        <v/>
      </c>
      <c r="G2817" s="308" t="str">
        <f t="shared" si="178"/>
        <v/>
      </c>
      <c r="H2817" s="309" t="str">
        <f t="shared" si="179"/>
        <v/>
      </c>
      <c r="I2817" s="310" t="str">
        <f>IF(ISBLANK($J$3008),"",IF(ISBLANK($L$3008),"",IF(Sep!$E71&gt;=$J$3008,IF(Sep!$E71&lt;=$L$3008,COUNTIF(Sep!L71:L71,"&gt;=0"),""),"")))</f>
        <v/>
      </c>
      <c r="J2817" s="300"/>
      <c r="K2817" s="300"/>
      <c r="L2817" s="300"/>
      <c r="M2817" s="302"/>
    </row>
    <row r="2818" spans="1:13" ht="9.9499999999999993" hidden="1" customHeight="1" x14ac:dyDescent="0.2">
      <c r="A2818" s="301"/>
      <c r="B2818" s="300"/>
      <c r="C2818" s="305" t="str">
        <f>IF(ISBLANK($J$3008),"",IF(ISBLANK($L$3008),"",IF(Sep!$E72&gt;=$J$3008,IF(Sep!$E72&lt;=$L$3008,IF(ISBLANK(Sep!G72),"",Sep!G72),""),"")))</f>
        <v/>
      </c>
      <c r="D2818" s="305"/>
      <c r="E2818" s="305" t="str">
        <f>IF(ISBLANK($J$3008),"",IF(ISBLANK($L$3008),"",IF(Sep!$E72&gt;=$J$3008,IF(Sep!$E72&lt;=$L$3008,IF(ISBLANK(Sep!R72),"",Sep!R72),""),"")))</f>
        <v/>
      </c>
      <c r="F2818" s="307" t="str">
        <f>IF(ISBLANK($J$3008),"",IF(ISBLANK($L$3008),"",IF(Sep!$E72&gt;=$J$3008,IF(Sep!$E72&lt;=$L$3008,IF(ISBLANK(Sep!S72),"",Sep!S72),""),"")))</f>
        <v/>
      </c>
      <c r="G2818" s="308" t="str">
        <f t="shared" si="178"/>
        <v/>
      </c>
      <c r="H2818" s="309" t="str">
        <f t="shared" si="179"/>
        <v/>
      </c>
      <c r="I2818" s="310" t="str">
        <f>IF(ISBLANK($J$3008),"",IF(ISBLANK($L$3008),"",IF(Sep!$E72&gt;=$J$3008,IF(Sep!$E72&lt;=$L$3008,COUNTIF(Sep!L72:L72,"&gt;=0"),""),"")))</f>
        <v/>
      </c>
      <c r="J2818" s="300"/>
      <c r="K2818" s="300"/>
      <c r="L2818" s="300"/>
      <c r="M2818" s="302"/>
    </row>
    <row r="2819" spans="1:13" ht="9.9499999999999993" hidden="1" customHeight="1" x14ac:dyDescent="0.2">
      <c r="A2819" s="301"/>
      <c r="B2819" s="300"/>
      <c r="C2819" s="305" t="str">
        <f>IF(ISBLANK($J$3008),"",IF(ISBLANK($L$3008),"",IF(Sep!$E73&gt;=$J$3008,IF(Sep!$E73&lt;=$L$3008,IF(ISBLANK(Sep!G73),"",Sep!G73),""),"")))</f>
        <v/>
      </c>
      <c r="D2819" s="305"/>
      <c r="E2819" s="305" t="str">
        <f>IF(ISBLANK($J$3008),"",IF(ISBLANK($L$3008),"",IF(Sep!$E73&gt;=$J$3008,IF(Sep!$E73&lt;=$L$3008,IF(ISBLANK(Sep!R73),"",Sep!R73),""),"")))</f>
        <v/>
      </c>
      <c r="F2819" s="307" t="str">
        <f>IF(ISBLANK($J$3008),"",IF(ISBLANK($L$3008),"",IF(Sep!$E73&gt;=$J$3008,IF(Sep!$E73&lt;=$L$3008,IF(ISBLANK(Sep!S73),"",Sep!S73),""),"")))</f>
        <v/>
      </c>
      <c r="G2819" s="308" t="str">
        <f t="shared" si="178"/>
        <v/>
      </c>
      <c r="H2819" s="309" t="str">
        <f t="shared" si="179"/>
        <v/>
      </c>
      <c r="I2819" s="310" t="str">
        <f>IF(ISBLANK($J$3008),"",IF(ISBLANK($L$3008),"",IF(Sep!$E73&gt;=$J$3008,IF(Sep!$E73&lt;=$L$3008,COUNTIF(Sep!L73:L73,"&gt;=0"),""),"")))</f>
        <v/>
      </c>
      <c r="J2819" s="300"/>
      <c r="K2819" s="300"/>
      <c r="L2819" s="300"/>
      <c r="M2819" s="302"/>
    </row>
    <row r="2820" spans="1:13" ht="9.9499999999999993" hidden="1" customHeight="1" x14ac:dyDescent="0.2">
      <c r="A2820" s="301"/>
      <c r="B2820" s="300" t="s">
        <v>132</v>
      </c>
      <c r="C2820" s="305" t="str">
        <f>IF(ISBLANK($J$3008),"",IF(ISBLANK($L$3008),"",IF(Okt!$E9&gt;=$J$3008,IF(Okt!$E9&lt;=$L$3008,IF(ISBLANK(Okt!G9),"",Okt!G9),""),"")))</f>
        <v/>
      </c>
      <c r="D2820" s="305" t="str">
        <f>IF(ISBLANK($J$3008),"",IF(ISBLANK($L$3008),"",IF(Okt!$E9&gt;=$J$3008,IF(Okt!$E9&lt;=$L$3008,IF(ISBLANK(Okt!I9),"",Okt!I9),""),"")))</f>
        <v/>
      </c>
      <c r="E2820" s="305" t="str">
        <f>IF(ISBLANK($J$3008),"",IF(ISBLANK($L$3008),"",IF(Okt!$E9&gt;=$J$3008,IF(Okt!$E9&lt;=$L$3008,IF(ISBLANK(Okt!R9),"",Okt!R9),""),"")))</f>
        <v/>
      </c>
      <c r="F2820" s="307" t="str">
        <f>IF(ISBLANK($J$3008),"",IF(ISBLANK($L$3008),"",IF(Okt!$E9&gt;=$J$3008,IF(Okt!$E9&lt;=$L$3008,IF(ISBLANK(Okt!S9),"",Okt!S9),""),"")))</f>
        <v/>
      </c>
      <c r="G2820" s="308" t="str">
        <f>IF(ISNUMBER(F2820),IF(F2820=0,"",IF(E2820=0,"",F2820/E2820)),"")</f>
        <v/>
      </c>
      <c r="H2820" s="309" t="str">
        <f>IF(ISNUMBER(G2820),IF(G2820=0,"",IF(F2820=0,"",E2820/F2820/24)),"")</f>
        <v/>
      </c>
      <c r="I2820" s="310" t="str">
        <f>IF(ISBLANK($J$3008),"",IF(ISBLANK($L$3008),"",IF(Okt!$E9&gt;=$J$3008,IF(Okt!$E9&lt;=$L$3008,COUNTIF(Okt!L9:L9,"&gt;=0"),""),"")))</f>
        <v/>
      </c>
      <c r="J2820" s="300"/>
      <c r="K2820" s="300"/>
      <c r="L2820" s="300"/>
      <c r="M2820" s="302"/>
    </row>
    <row r="2821" spans="1:13" ht="9.9499999999999993" hidden="1" customHeight="1" x14ac:dyDescent="0.2">
      <c r="A2821" s="301"/>
      <c r="B2821" s="300"/>
      <c r="C2821" s="305" t="str">
        <f>IF(ISBLANK($J$3008),"",IF(ISBLANK($L$3008),"",IF(Okt!$E10&gt;=$J$3008,IF(Okt!$E10&lt;=$L$3008,IF(ISBLANK(Okt!G10),"",Okt!G10),""),"")))</f>
        <v/>
      </c>
      <c r="D2821" s="305" t="str">
        <f>IF(ISBLANK($J$3008),"",IF(ISBLANK($L$3008),"",IF(Okt!$E10&gt;=$J$3008,IF(Okt!$E10&lt;=$L$3008,IF(ISBLANK(Okt!I10),"",Okt!I10),""),"")))</f>
        <v/>
      </c>
      <c r="E2821" s="305" t="str">
        <f>IF(ISBLANK($J$3008),"",IF(ISBLANK($L$3008),"",IF(Okt!$E10&gt;=$J$3008,IF(Okt!$E10&lt;=$L$3008,IF(ISBLANK(Okt!R10),"",Okt!R10),""),"")))</f>
        <v/>
      </c>
      <c r="F2821" s="307" t="str">
        <f>IF(ISBLANK($J$3008),"",IF(ISBLANK($L$3008),"",IF(Okt!$E10&gt;=$J$3008,IF(Okt!$E10&lt;=$L$3008,IF(ISBLANK(Okt!S10),"",Okt!S10),""),"")))</f>
        <v/>
      </c>
      <c r="G2821" s="308" t="str">
        <f t="shared" ref="G2821:G2850" si="180">IF(ISNUMBER(F2821),IF(F2821=0,"",IF(E2821=0,"",F2821/E2821)),"")</f>
        <v/>
      </c>
      <c r="H2821" s="309" t="str">
        <f t="shared" ref="H2821:H2850" si="181">IF(ISNUMBER(G2821),IF(G2821=0,"",IF(F2821=0,"",E2821/F2821/24)),"")</f>
        <v/>
      </c>
      <c r="I2821" s="310" t="str">
        <f>IF(ISBLANK($J$3008),"",IF(ISBLANK($L$3008),"",IF(Okt!$E10&gt;=$J$3008,IF(Okt!$E10&lt;=$L$3008,COUNTIF(Okt!L10:L10,"&gt;=0"),""),"")))</f>
        <v/>
      </c>
      <c r="J2821" s="300"/>
      <c r="K2821" s="300"/>
      <c r="L2821" s="300"/>
      <c r="M2821" s="302"/>
    </row>
    <row r="2822" spans="1:13" ht="9.9499999999999993" hidden="1" customHeight="1" x14ac:dyDescent="0.2">
      <c r="A2822" s="301"/>
      <c r="B2822" s="300"/>
      <c r="C2822" s="305" t="str">
        <f>IF(ISBLANK($J$3008),"",IF(ISBLANK($L$3008),"",IF(Okt!$E11&gt;=$J$3008,IF(Okt!$E11&lt;=$L$3008,IF(ISBLANK(Okt!G11),"",Okt!G11),""),"")))</f>
        <v/>
      </c>
      <c r="D2822" s="305" t="str">
        <f>IF(ISBLANK($J$3008),"",IF(ISBLANK($L$3008),"",IF(Okt!$E11&gt;=$J$3008,IF(Okt!$E11&lt;=$L$3008,IF(ISBLANK(Okt!I11),"",Okt!I11),""),"")))</f>
        <v/>
      </c>
      <c r="E2822" s="305" t="str">
        <f>IF(ISBLANK($J$3008),"",IF(ISBLANK($L$3008),"",IF(Okt!$E11&gt;=$J$3008,IF(Okt!$E11&lt;=$L$3008,IF(ISBLANK(Okt!R11),"",Okt!R11),""),"")))</f>
        <v/>
      </c>
      <c r="F2822" s="307" t="str">
        <f>IF(ISBLANK($J$3008),"",IF(ISBLANK($L$3008),"",IF(Okt!$E11&gt;=$J$3008,IF(Okt!$E11&lt;=$L$3008,IF(ISBLANK(Okt!S11),"",Okt!S11),""),"")))</f>
        <v/>
      </c>
      <c r="G2822" s="308" t="str">
        <f t="shared" si="180"/>
        <v/>
      </c>
      <c r="H2822" s="309" t="str">
        <f t="shared" si="181"/>
        <v/>
      </c>
      <c r="I2822" s="310" t="str">
        <f>IF(ISBLANK($J$3008),"",IF(ISBLANK($L$3008),"",IF(Okt!$E11&gt;=$J$3008,IF(Okt!$E11&lt;=$L$3008,COUNTIF(Okt!L11:L11,"&gt;=0"),""),"")))</f>
        <v/>
      </c>
      <c r="J2822" s="300"/>
      <c r="K2822" s="300"/>
      <c r="L2822" s="300"/>
      <c r="M2822" s="302"/>
    </row>
    <row r="2823" spans="1:13" ht="9.9499999999999993" hidden="1" customHeight="1" x14ac:dyDescent="0.2">
      <c r="A2823" s="301"/>
      <c r="B2823" s="300"/>
      <c r="C2823" s="305" t="str">
        <f>IF(ISBLANK($J$3008),"",IF(ISBLANK($L$3008),"",IF(Okt!$E12&gt;=$J$3008,IF(Okt!$E12&lt;=$L$3008,IF(ISBLANK(Okt!G12),"",Okt!G12),""),"")))</f>
        <v/>
      </c>
      <c r="D2823" s="305" t="str">
        <f>IF(ISBLANK($J$3008),"",IF(ISBLANK($L$3008),"",IF(Okt!$E12&gt;=$J$3008,IF(Okt!$E12&lt;=$L$3008,IF(ISBLANK(Okt!I12),"",Okt!I12),""),"")))</f>
        <v/>
      </c>
      <c r="E2823" s="305" t="str">
        <f>IF(ISBLANK($J$3008),"",IF(ISBLANK($L$3008),"",IF(Okt!$E12&gt;=$J$3008,IF(Okt!$E12&lt;=$L$3008,IF(ISBLANK(Okt!R12),"",Okt!R12),""),"")))</f>
        <v/>
      </c>
      <c r="F2823" s="307" t="str">
        <f>IF(ISBLANK($J$3008),"",IF(ISBLANK($L$3008),"",IF(Okt!$E12&gt;=$J$3008,IF(Okt!$E12&lt;=$L$3008,IF(ISBLANK(Okt!S12),"",Okt!S12),""),"")))</f>
        <v/>
      </c>
      <c r="G2823" s="308" t="str">
        <f t="shared" si="180"/>
        <v/>
      </c>
      <c r="H2823" s="309" t="str">
        <f t="shared" si="181"/>
        <v/>
      </c>
      <c r="I2823" s="310" t="str">
        <f>IF(ISBLANK($J$3008),"",IF(ISBLANK($L$3008),"",IF(Okt!$E12&gt;=$J$3008,IF(Okt!$E12&lt;=$L$3008,COUNTIF(Okt!L12:L12,"&gt;=0"),""),"")))</f>
        <v/>
      </c>
      <c r="J2823" s="300"/>
      <c r="K2823" s="300"/>
      <c r="L2823" s="300"/>
      <c r="M2823" s="302"/>
    </row>
    <row r="2824" spans="1:13" ht="9.9499999999999993" hidden="1" customHeight="1" x14ac:dyDescent="0.2">
      <c r="A2824" s="301"/>
      <c r="B2824" s="300"/>
      <c r="C2824" s="305" t="str">
        <f>IF(ISBLANK($J$3008),"",IF(ISBLANK($L$3008),"",IF(Okt!$E13&gt;=$J$3008,IF(Okt!$E13&lt;=$L$3008,IF(ISBLANK(Okt!G13),"",Okt!G13),""),"")))</f>
        <v/>
      </c>
      <c r="D2824" s="305" t="str">
        <f>IF(ISBLANK($J$3008),"",IF(ISBLANK($L$3008),"",IF(Okt!$E13&gt;=$J$3008,IF(Okt!$E13&lt;=$L$3008,IF(ISBLANK(Okt!I13),"",Okt!I13),""),"")))</f>
        <v/>
      </c>
      <c r="E2824" s="305" t="str">
        <f>IF(ISBLANK($J$3008),"",IF(ISBLANK($L$3008),"",IF(Okt!$E13&gt;=$J$3008,IF(Okt!$E13&lt;=$L$3008,IF(ISBLANK(Okt!R13),"",Okt!R13),""),"")))</f>
        <v/>
      </c>
      <c r="F2824" s="307" t="str">
        <f>IF(ISBLANK($J$3008),"",IF(ISBLANK($L$3008),"",IF(Okt!$E13&gt;=$J$3008,IF(Okt!$E13&lt;=$L$3008,IF(ISBLANK(Okt!S13),"",Okt!S13),""),"")))</f>
        <v/>
      </c>
      <c r="G2824" s="308" t="str">
        <f t="shared" si="180"/>
        <v/>
      </c>
      <c r="H2824" s="309" t="str">
        <f t="shared" si="181"/>
        <v/>
      </c>
      <c r="I2824" s="310" t="str">
        <f>IF(ISBLANK($J$3008),"",IF(ISBLANK($L$3008),"",IF(Okt!$E13&gt;=$J$3008,IF(Okt!$E13&lt;=$L$3008,COUNTIF(Okt!L13:L13,"&gt;=0"),""),"")))</f>
        <v/>
      </c>
      <c r="J2824" s="300"/>
      <c r="K2824" s="300"/>
      <c r="L2824" s="300"/>
      <c r="M2824" s="302"/>
    </row>
    <row r="2825" spans="1:13" ht="9.9499999999999993" hidden="1" customHeight="1" x14ac:dyDescent="0.2">
      <c r="A2825" s="301"/>
      <c r="B2825" s="300"/>
      <c r="C2825" s="305" t="str">
        <f>IF(ISBLANK($J$3008),"",IF(ISBLANK($L$3008),"",IF(Okt!$E14&gt;=$J$3008,IF(Okt!$E14&lt;=$L$3008,IF(ISBLANK(Okt!G14),"",Okt!G14),""),"")))</f>
        <v/>
      </c>
      <c r="D2825" s="305" t="str">
        <f>IF(ISBLANK($J$3008),"",IF(ISBLANK($L$3008),"",IF(Okt!$E14&gt;=$J$3008,IF(Okt!$E14&lt;=$L$3008,IF(ISBLANK(Okt!I14),"",Okt!I14),""),"")))</f>
        <v/>
      </c>
      <c r="E2825" s="305" t="str">
        <f>IF(ISBLANK($J$3008),"",IF(ISBLANK($L$3008),"",IF(Okt!$E14&gt;=$J$3008,IF(Okt!$E14&lt;=$L$3008,IF(ISBLANK(Okt!R14),"",Okt!R14),""),"")))</f>
        <v/>
      </c>
      <c r="F2825" s="307" t="str">
        <f>IF(ISBLANK($J$3008),"",IF(ISBLANK($L$3008),"",IF(Okt!$E14&gt;=$J$3008,IF(Okt!$E14&lt;=$L$3008,IF(ISBLANK(Okt!S14),"",Okt!S14),""),"")))</f>
        <v/>
      </c>
      <c r="G2825" s="308" t="str">
        <f t="shared" si="180"/>
        <v/>
      </c>
      <c r="H2825" s="309" t="str">
        <f t="shared" si="181"/>
        <v/>
      </c>
      <c r="I2825" s="310" t="str">
        <f>IF(ISBLANK($J$3008),"",IF(ISBLANK($L$3008),"",IF(Okt!$E14&gt;=$J$3008,IF(Okt!$E14&lt;=$L$3008,COUNTIF(Okt!L14:L14,"&gt;=0"),""),"")))</f>
        <v/>
      </c>
      <c r="J2825" s="300"/>
      <c r="K2825" s="300"/>
      <c r="L2825" s="300"/>
      <c r="M2825" s="302"/>
    </row>
    <row r="2826" spans="1:13" ht="9.9499999999999993" hidden="1" customHeight="1" x14ac:dyDescent="0.2">
      <c r="A2826" s="301"/>
      <c r="B2826" s="300"/>
      <c r="C2826" s="305" t="str">
        <f>IF(ISBLANK($J$3008),"",IF(ISBLANK($L$3008),"",IF(Okt!$E15&gt;=$J$3008,IF(Okt!$E15&lt;=$L$3008,IF(ISBLANK(Okt!G15),"",Okt!G15),""),"")))</f>
        <v/>
      </c>
      <c r="D2826" s="305" t="str">
        <f>IF(ISBLANK($J$3008),"",IF(ISBLANK($L$3008),"",IF(Okt!$E15&gt;=$J$3008,IF(Okt!$E15&lt;=$L$3008,IF(ISBLANK(Okt!I15),"",Okt!I15),""),"")))</f>
        <v/>
      </c>
      <c r="E2826" s="305" t="str">
        <f>IF(ISBLANK($J$3008),"",IF(ISBLANK($L$3008),"",IF(Okt!$E15&gt;=$J$3008,IF(Okt!$E15&lt;=$L$3008,IF(ISBLANK(Okt!R15),"",Okt!R15),""),"")))</f>
        <v/>
      </c>
      <c r="F2826" s="307" t="str">
        <f>IF(ISBLANK($J$3008),"",IF(ISBLANK($L$3008),"",IF(Okt!$E15&gt;=$J$3008,IF(Okt!$E15&lt;=$L$3008,IF(ISBLANK(Okt!S15),"",Okt!S15),""),"")))</f>
        <v/>
      </c>
      <c r="G2826" s="308" t="str">
        <f t="shared" si="180"/>
        <v/>
      </c>
      <c r="H2826" s="309" t="str">
        <f t="shared" si="181"/>
        <v/>
      </c>
      <c r="I2826" s="310" t="str">
        <f>IF(ISBLANK($J$3008),"",IF(ISBLANK($L$3008),"",IF(Okt!$E15&gt;=$J$3008,IF(Okt!$E15&lt;=$L$3008,COUNTIF(Okt!L15:L15,"&gt;=0"),""),"")))</f>
        <v/>
      </c>
      <c r="J2826" s="300"/>
      <c r="K2826" s="300"/>
      <c r="L2826" s="300"/>
      <c r="M2826" s="302"/>
    </row>
    <row r="2827" spans="1:13" ht="9.9499999999999993" hidden="1" customHeight="1" x14ac:dyDescent="0.2">
      <c r="A2827" s="301"/>
      <c r="B2827" s="300"/>
      <c r="C2827" s="305" t="str">
        <f>IF(ISBLANK($J$3008),"",IF(ISBLANK($L$3008),"",IF(Okt!$E16&gt;=$J$3008,IF(Okt!$E16&lt;=$L$3008,IF(ISBLANK(Okt!G16),"",Okt!G16),""),"")))</f>
        <v/>
      </c>
      <c r="D2827" s="305" t="str">
        <f>IF(ISBLANK($J$3008),"",IF(ISBLANK($L$3008),"",IF(Okt!$E16&gt;=$J$3008,IF(Okt!$E16&lt;=$L$3008,IF(ISBLANK(Okt!I16),"",Okt!I16),""),"")))</f>
        <v/>
      </c>
      <c r="E2827" s="305" t="str">
        <f>IF(ISBLANK($J$3008),"",IF(ISBLANK($L$3008),"",IF(Okt!$E16&gt;=$J$3008,IF(Okt!$E16&lt;=$L$3008,IF(ISBLANK(Okt!R16),"",Okt!R16),""),"")))</f>
        <v/>
      </c>
      <c r="F2827" s="307" t="str">
        <f>IF(ISBLANK($J$3008),"",IF(ISBLANK($L$3008),"",IF(Okt!$E16&gt;=$J$3008,IF(Okt!$E16&lt;=$L$3008,IF(ISBLANK(Okt!S16),"",Okt!S16),""),"")))</f>
        <v/>
      </c>
      <c r="G2827" s="308" t="str">
        <f t="shared" si="180"/>
        <v/>
      </c>
      <c r="H2827" s="309" t="str">
        <f t="shared" si="181"/>
        <v/>
      </c>
      <c r="I2827" s="310" t="str">
        <f>IF(ISBLANK($J$3008),"",IF(ISBLANK($L$3008),"",IF(Okt!$E16&gt;=$J$3008,IF(Okt!$E16&lt;=$L$3008,COUNTIF(Okt!L16:L16,"&gt;=0"),""),"")))</f>
        <v/>
      </c>
      <c r="J2827" s="300"/>
      <c r="K2827" s="300"/>
      <c r="L2827" s="300"/>
      <c r="M2827" s="302"/>
    </row>
    <row r="2828" spans="1:13" ht="9.9499999999999993" hidden="1" customHeight="1" x14ac:dyDescent="0.2">
      <c r="A2828" s="301"/>
      <c r="B2828" s="300"/>
      <c r="C2828" s="305" t="str">
        <f>IF(ISBLANK($J$3008),"",IF(ISBLANK($L$3008),"",IF(Okt!$E17&gt;=$J$3008,IF(Okt!$E17&lt;=$L$3008,IF(ISBLANK(Okt!G17),"",Okt!G17),""),"")))</f>
        <v/>
      </c>
      <c r="D2828" s="305" t="str">
        <f>IF(ISBLANK($J$3008),"",IF(ISBLANK($L$3008),"",IF(Okt!$E17&gt;=$J$3008,IF(Okt!$E17&lt;=$L$3008,IF(ISBLANK(Okt!I17),"",Okt!I17),""),"")))</f>
        <v/>
      </c>
      <c r="E2828" s="305" t="str">
        <f>IF(ISBLANK($J$3008),"",IF(ISBLANK($L$3008),"",IF(Okt!$E17&gt;=$J$3008,IF(Okt!$E17&lt;=$L$3008,IF(ISBLANK(Okt!R17),"",Okt!R17),""),"")))</f>
        <v/>
      </c>
      <c r="F2828" s="307" t="str">
        <f>IF(ISBLANK($J$3008),"",IF(ISBLANK($L$3008),"",IF(Okt!$E17&gt;=$J$3008,IF(Okt!$E17&lt;=$L$3008,IF(ISBLANK(Okt!S17),"",Okt!S17),""),"")))</f>
        <v/>
      </c>
      <c r="G2828" s="308" t="str">
        <f t="shared" si="180"/>
        <v/>
      </c>
      <c r="H2828" s="309" t="str">
        <f t="shared" si="181"/>
        <v/>
      </c>
      <c r="I2828" s="310" t="str">
        <f>IF(ISBLANK($J$3008),"",IF(ISBLANK($L$3008),"",IF(Okt!$E17&gt;=$J$3008,IF(Okt!$E17&lt;=$L$3008,COUNTIF(Okt!L17:L17,"&gt;=0"),""),"")))</f>
        <v/>
      </c>
      <c r="J2828" s="300"/>
      <c r="K2828" s="300"/>
      <c r="L2828" s="300"/>
      <c r="M2828" s="302"/>
    </row>
    <row r="2829" spans="1:13" ht="9.9499999999999993" hidden="1" customHeight="1" x14ac:dyDescent="0.2">
      <c r="A2829" s="301"/>
      <c r="B2829" s="300"/>
      <c r="C2829" s="305" t="str">
        <f>IF(ISBLANK($J$3008),"",IF(ISBLANK($L$3008),"",IF(Okt!$E18&gt;=$J$3008,IF(Okt!$E18&lt;=$L$3008,IF(ISBLANK(Okt!G18),"",Okt!G18),""),"")))</f>
        <v/>
      </c>
      <c r="D2829" s="305" t="str">
        <f>IF(ISBLANK($J$3008),"",IF(ISBLANK($L$3008),"",IF(Okt!$E18&gt;=$J$3008,IF(Okt!$E18&lt;=$L$3008,IF(ISBLANK(Okt!I18),"",Okt!I18),""),"")))</f>
        <v/>
      </c>
      <c r="E2829" s="305" t="str">
        <f>IF(ISBLANK($J$3008),"",IF(ISBLANK($L$3008),"",IF(Okt!$E18&gt;=$J$3008,IF(Okt!$E18&lt;=$L$3008,IF(ISBLANK(Okt!R18),"",Okt!R18),""),"")))</f>
        <v/>
      </c>
      <c r="F2829" s="307" t="str">
        <f>IF(ISBLANK($J$3008),"",IF(ISBLANK($L$3008),"",IF(Okt!$E18&gt;=$J$3008,IF(Okt!$E18&lt;=$L$3008,IF(ISBLANK(Okt!S18),"",Okt!S18),""),"")))</f>
        <v/>
      </c>
      <c r="G2829" s="308" t="str">
        <f t="shared" si="180"/>
        <v/>
      </c>
      <c r="H2829" s="309" t="str">
        <f t="shared" si="181"/>
        <v/>
      </c>
      <c r="I2829" s="310" t="str">
        <f>IF(ISBLANK($J$3008),"",IF(ISBLANK($L$3008),"",IF(Okt!$E18&gt;=$J$3008,IF(Okt!$E18&lt;=$L$3008,COUNTIF(Okt!L18:L18,"&gt;=0"),""),"")))</f>
        <v/>
      </c>
      <c r="J2829" s="300"/>
      <c r="K2829" s="300"/>
      <c r="L2829" s="300"/>
      <c r="M2829" s="302"/>
    </row>
    <row r="2830" spans="1:13" ht="9.9499999999999993" hidden="1" customHeight="1" x14ac:dyDescent="0.2">
      <c r="A2830" s="301"/>
      <c r="B2830" s="300"/>
      <c r="C2830" s="305" t="str">
        <f>IF(ISBLANK($J$3008),"",IF(ISBLANK($L$3008),"",IF(Okt!$E19&gt;=$J$3008,IF(Okt!$E19&lt;=$L$3008,IF(ISBLANK(Okt!G19),"",Okt!G19),""),"")))</f>
        <v/>
      </c>
      <c r="D2830" s="305" t="str">
        <f>IF(ISBLANK($J$3008),"",IF(ISBLANK($L$3008),"",IF(Okt!$E19&gt;=$J$3008,IF(Okt!$E19&lt;=$L$3008,IF(ISBLANK(Okt!I19),"",Okt!I19),""),"")))</f>
        <v/>
      </c>
      <c r="E2830" s="305" t="str">
        <f>IF(ISBLANK($J$3008),"",IF(ISBLANK($L$3008),"",IF(Okt!$E19&gt;=$J$3008,IF(Okt!$E19&lt;=$L$3008,IF(ISBLANK(Okt!R19),"",Okt!R19),""),"")))</f>
        <v/>
      </c>
      <c r="F2830" s="307" t="str">
        <f>IF(ISBLANK($J$3008),"",IF(ISBLANK($L$3008),"",IF(Okt!$E19&gt;=$J$3008,IF(Okt!$E19&lt;=$L$3008,IF(ISBLANK(Okt!S19),"",Okt!S19),""),"")))</f>
        <v/>
      </c>
      <c r="G2830" s="308" t="str">
        <f t="shared" si="180"/>
        <v/>
      </c>
      <c r="H2830" s="309" t="str">
        <f t="shared" si="181"/>
        <v/>
      </c>
      <c r="I2830" s="310" t="str">
        <f>IF(ISBLANK($J$3008),"",IF(ISBLANK($L$3008),"",IF(Okt!$E19&gt;=$J$3008,IF(Okt!$E19&lt;=$L$3008,COUNTIF(Okt!L19:L19,"&gt;=0"),""),"")))</f>
        <v/>
      </c>
      <c r="J2830" s="300"/>
      <c r="K2830" s="300"/>
      <c r="L2830" s="300"/>
      <c r="M2830" s="302"/>
    </row>
    <row r="2831" spans="1:13" ht="9.9499999999999993" hidden="1" customHeight="1" x14ac:dyDescent="0.2">
      <c r="A2831" s="301"/>
      <c r="B2831" s="300"/>
      <c r="C2831" s="305" t="str">
        <f>IF(ISBLANK($J$3008),"",IF(ISBLANK($L$3008),"",IF(Okt!$E20&gt;=$J$3008,IF(Okt!$E20&lt;=$L$3008,IF(ISBLANK(Okt!G20),"",Okt!G20),""),"")))</f>
        <v/>
      </c>
      <c r="D2831" s="305" t="str">
        <f>IF(ISBLANK($J$3008),"",IF(ISBLANK($L$3008),"",IF(Okt!$E20&gt;=$J$3008,IF(Okt!$E20&lt;=$L$3008,IF(ISBLANK(Okt!I20),"",Okt!I20),""),"")))</f>
        <v/>
      </c>
      <c r="E2831" s="305" t="str">
        <f>IF(ISBLANK($J$3008),"",IF(ISBLANK($L$3008),"",IF(Okt!$E20&gt;=$J$3008,IF(Okt!$E20&lt;=$L$3008,IF(ISBLANK(Okt!R20),"",Okt!R20),""),"")))</f>
        <v/>
      </c>
      <c r="F2831" s="307" t="str">
        <f>IF(ISBLANK($J$3008),"",IF(ISBLANK($L$3008),"",IF(Okt!$E20&gt;=$J$3008,IF(Okt!$E20&lt;=$L$3008,IF(ISBLANK(Okt!S20),"",Okt!S20),""),"")))</f>
        <v/>
      </c>
      <c r="G2831" s="308" t="str">
        <f t="shared" si="180"/>
        <v/>
      </c>
      <c r="H2831" s="309" t="str">
        <f t="shared" si="181"/>
        <v/>
      </c>
      <c r="I2831" s="310" t="str">
        <f>IF(ISBLANK($J$3008),"",IF(ISBLANK($L$3008),"",IF(Okt!$E20&gt;=$J$3008,IF(Okt!$E20&lt;=$L$3008,COUNTIF(Okt!L20:L20,"&gt;=0"),""),"")))</f>
        <v/>
      </c>
      <c r="J2831" s="300"/>
      <c r="K2831" s="300"/>
      <c r="L2831" s="300"/>
      <c r="M2831" s="302"/>
    </row>
    <row r="2832" spans="1:13" ht="9.9499999999999993" hidden="1" customHeight="1" x14ac:dyDescent="0.2">
      <c r="A2832" s="301"/>
      <c r="B2832" s="300"/>
      <c r="C2832" s="305" t="str">
        <f>IF(ISBLANK($J$3008),"",IF(ISBLANK($L$3008),"",IF(Okt!$E21&gt;=$J$3008,IF(Okt!$E21&lt;=$L$3008,IF(ISBLANK(Okt!G21),"",Okt!G21),""),"")))</f>
        <v/>
      </c>
      <c r="D2832" s="305" t="str">
        <f>IF(ISBLANK($J$3008),"",IF(ISBLANK($L$3008),"",IF(Okt!$E21&gt;=$J$3008,IF(Okt!$E21&lt;=$L$3008,IF(ISBLANK(Okt!I21),"",Okt!I21),""),"")))</f>
        <v/>
      </c>
      <c r="E2832" s="305" t="str">
        <f>IF(ISBLANK($J$3008),"",IF(ISBLANK($L$3008),"",IF(Okt!$E21&gt;=$J$3008,IF(Okt!$E21&lt;=$L$3008,IF(ISBLANK(Okt!R21),"",Okt!R21),""),"")))</f>
        <v/>
      </c>
      <c r="F2832" s="307" t="str">
        <f>IF(ISBLANK($J$3008),"",IF(ISBLANK($L$3008),"",IF(Okt!$E21&gt;=$J$3008,IF(Okt!$E21&lt;=$L$3008,IF(ISBLANK(Okt!S21),"",Okt!S21),""),"")))</f>
        <v/>
      </c>
      <c r="G2832" s="308" t="str">
        <f t="shared" si="180"/>
        <v/>
      </c>
      <c r="H2832" s="309" t="str">
        <f t="shared" si="181"/>
        <v/>
      </c>
      <c r="I2832" s="310" t="str">
        <f>IF(ISBLANK($J$3008),"",IF(ISBLANK($L$3008),"",IF(Okt!$E21&gt;=$J$3008,IF(Okt!$E21&lt;=$L$3008,COUNTIF(Okt!L21:L21,"&gt;=0"),""),"")))</f>
        <v/>
      </c>
      <c r="J2832" s="300"/>
      <c r="K2832" s="300"/>
      <c r="L2832" s="300"/>
      <c r="M2832" s="302"/>
    </row>
    <row r="2833" spans="1:13" ht="9.9499999999999993" hidden="1" customHeight="1" x14ac:dyDescent="0.2">
      <c r="A2833" s="301"/>
      <c r="B2833" s="300"/>
      <c r="C2833" s="305" t="str">
        <f>IF(ISBLANK($J$3008),"",IF(ISBLANK($L$3008),"",IF(Okt!$E22&gt;=$J$3008,IF(Okt!$E22&lt;=$L$3008,IF(ISBLANK(Okt!G22),"",Okt!G22),""),"")))</f>
        <v/>
      </c>
      <c r="D2833" s="305" t="str">
        <f>IF(ISBLANK($J$3008),"",IF(ISBLANK($L$3008),"",IF(Okt!$E22&gt;=$J$3008,IF(Okt!$E22&lt;=$L$3008,IF(ISBLANK(Okt!I22),"",Okt!I22),""),"")))</f>
        <v/>
      </c>
      <c r="E2833" s="305" t="str">
        <f>IF(ISBLANK($J$3008),"",IF(ISBLANK($L$3008),"",IF(Okt!$E22&gt;=$J$3008,IF(Okt!$E22&lt;=$L$3008,IF(ISBLANK(Okt!R22),"",Okt!R22),""),"")))</f>
        <v/>
      </c>
      <c r="F2833" s="307" t="str">
        <f>IF(ISBLANK($J$3008),"",IF(ISBLANK($L$3008),"",IF(Okt!$E22&gt;=$J$3008,IF(Okt!$E22&lt;=$L$3008,IF(ISBLANK(Okt!S22),"",Okt!S22),""),"")))</f>
        <v/>
      </c>
      <c r="G2833" s="308" t="str">
        <f t="shared" si="180"/>
        <v/>
      </c>
      <c r="H2833" s="309" t="str">
        <f t="shared" si="181"/>
        <v/>
      </c>
      <c r="I2833" s="310" t="str">
        <f>IF(ISBLANK($J$3008),"",IF(ISBLANK($L$3008),"",IF(Okt!$E22&gt;=$J$3008,IF(Okt!$E22&lt;=$L$3008,COUNTIF(Okt!L22:L22,"&gt;=0"),""),"")))</f>
        <v/>
      </c>
      <c r="J2833" s="300"/>
      <c r="K2833" s="300"/>
      <c r="L2833" s="300"/>
      <c r="M2833" s="302"/>
    </row>
    <row r="2834" spans="1:13" ht="9.9499999999999993" hidden="1" customHeight="1" x14ac:dyDescent="0.2">
      <c r="A2834" s="301"/>
      <c r="B2834" s="300"/>
      <c r="C2834" s="305" t="str">
        <f>IF(ISBLANK($J$3008),"",IF(ISBLANK($L$3008),"",IF(Okt!$E23&gt;=$J$3008,IF(Okt!$E23&lt;=$L$3008,IF(ISBLANK(Okt!G23),"",Okt!G23),""),"")))</f>
        <v/>
      </c>
      <c r="D2834" s="305" t="str">
        <f>IF(ISBLANK($J$3008),"",IF(ISBLANK($L$3008),"",IF(Okt!$E23&gt;=$J$3008,IF(Okt!$E23&lt;=$L$3008,IF(ISBLANK(Okt!I23),"",Okt!I23),""),"")))</f>
        <v/>
      </c>
      <c r="E2834" s="305" t="str">
        <f>IF(ISBLANK($J$3008),"",IF(ISBLANK($L$3008),"",IF(Okt!$E23&gt;=$J$3008,IF(Okt!$E23&lt;=$L$3008,IF(ISBLANK(Okt!R23),"",Okt!R23),""),"")))</f>
        <v/>
      </c>
      <c r="F2834" s="307" t="str">
        <f>IF(ISBLANK($J$3008),"",IF(ISBLANK($L$3008),"",IF(Okt!$E23&gt;=$J$3008,IF(Okt!$E23&lt;=$L$3008,IF(ISBLANK(Okt!S23),"",Okt!S23),""),"")))</f>
        <v/>
      </c>
      <c r="G2834" s="308" t="str">
        <f t="shared" si="180"/>
        <v/>
      </c>
      <c r="H2834" s="309" t="str">
        <f t="shared" si="181"/>
        <v/>
      </c>
      <c r="I2834" s="310" t="str">
        <f>IF(ISBLANK($J$3008),"",IF(ISBLANK($L$3008),"",IF(Okt!$E23&gt;=$J$3008,IF(Okt!$E23&lt;=$L$3008,COUNTIF(Okt!L23:L23,"&gt;=0"),""),"")))</f>
        <v/>
      </c>
      <c r="J2834" s="300"/>
      <c r="K2834" s="300"/>
      <c r="L2834" s="300"/>
      <c r="M2834" s="302"/>
    </row>
    <row r="2835" spans="1:13" ht="9.9499999999999993" hidden="1" customHeight="1" x14ac:dyDescent="0.2">
      <c r="A2835" s="301"/>
      <c r="B2835" s="300"/>
      <c r="C2835" s="305" t="str">
        <f>IF(ISBLANK($J$3008),"",IF(ISBLANK($L$3008),"",IF(Okt!$E24&gt;=$J$3008,IF(Okt!$E24&lt;=$L$3008,IF(ISBLANK(Okt!G24),"",Okt!G24),""),"")))</f>
        <v/>
      </c>
      <c r="D2835" s="305" t="str">
        <f>IF(ISBLANK($J$3008),"",IF(ISBLANK($L$3008),"",IF(Okt!$E24&gt;=$J$3008,IF(Okt!$E24&lt;=$L$3008,IF(ISBLANK(Okt!I24),"",Okt!I24),""),"")))</f>
        <v/>
      </c>
      <c r="E2835" s="305" t="str">
        <f>IF(ISBLANK($J$3008),"",IF(ISBLANK($L$3008),"",IF(Okt!$E24&gt;=$J$3008,IF(Okt!$E24&lt;=$L$3008,IF(ISBLANK(Okt!R24),"",Okt!R24),""),"")))</f>
        <v/>
      </c>
      <c r="F2835" s="307" t="str">
        <f>IF(ISBLANK($J$3008),"",IF(ISBLANK($L$3008),"",IF(Okt!$E24&gt;=$J$3008,IF(Okt!$E24&lt;=$L$3008,IF(ISBLANK(Okt!S24),"",Okt!S24),""),"")))</f>
        <v/>
      </c>
      <c r="G2835" s="308" t="str">
        <f t="shared" si="180"/>
        <v/>
      </c>
      <c r="H2835" s="309" t="str">
        <f t="shared" si="181"/>
        <v/>
      </c>
      <c r="I2835" s="310" t="str">
        <f>IF(ISBLANK($J$3008),"",IF(ISBLANK($L$3008),"",IF(Okt!$E24&gt;=$J$3008,IF(Okt!$E24&lt;=$L$3008,COUNTIF(Okt!L24:L24,"&gt;=0"),""),"")))</f>
        <v/>
      </c>
      <c r="J2835" s="300"/>
      <c r="K2835" s="300"/>
      <c r="L2835" s="300"/>
      <c r="M2835" s="302"/>
    </row>
    <row r="2836" spans="1:13" ht="9.9499999999999993" hidden="1" customHeight="1" x14ac:dyDescent="0.2">
      <c r="A2836" s="301"/>
      <c r="B2836" s="300"/>
      <c r="C2836" s="305" t="str">
        <f>IF(ISBLANK($J$3008),"",IF(ISBLANK($L$3008),"",IF(Okt!$E25&gt;=$J$3008,IF(Okt!$E25&lt;=$L$3008,IF(ISBLANK(Okt!G25),"",Okt!G25),""),"")))</f>
        <v/>
      </c>
      <c r="D2836" s="305" t="str">
        <f>IF(ISBLANK($J$3008),"",IF(ISBLANK($L$3008),"",IF(Okt!$E25&gt;=$J$3008,IF(Okt!$E25&lt;=$L$3008,IF(ISBLANK(Okt!I25),"",Okt!I25),""),"")))</f>
        <v/>
      </c>
      <c r="E2836" s="305" t="str">
        <f>IF(ISBLANK($J$3008),"",IF(ISBLANK($L$3008),"",IF(Okt!$E25&gt;=$J$3008,IF(Okt!$E25&lt;=$L$3008,IF(ISBLANK(Okt!R25),"",Okt!R25),""),"")))</f>
        <v/>
      </c>
      <c r="F2836" s="307" t="str">
        <f>IF(ISBLANK($J$3008),"",IF(ISBLANK($L$3008),"",IF(Okt!$E25&gt;=$J$3008,IF(Okt!$E25&lt;=$L$3008,IF(ISBLANK(Okt!S25),"",Okt!S25),""),"")))</f>
        <v/>
      </c>
      <c r="G2836" s="308" t="str">
        <f t="shared" si="180"/>
        <v/>
      </c>
      <c r="H2836" s="309" t="str">
        <f t="shared" si="181"/>
        <v/>
      </c>
      <c r="I2836" s="310" t="str">
        <f>IF(ISBLANK($J$3008),"",IF(ISBLANK($L$3008),"",IF(Okt!$E25&gt;=$J$3008,IF(Okt!$E25&lt;=$L$3008,COUNTIF(Okt!L25:L25,"&gt;=0"),""),"")))</f>
        <v/>
      </c>
      <c r="J2836" s="300"/>
      <c r="K2836" s="300"/>
      <c r="L2836" s="300"/>
      <c r="M2836" s="302"/>
    </row>
    <row r="2837" spans="1:13" ht="9.9499999999999993" hidden="1" customHeight="1" x14ac:dyDescent="0.2">
      <c r="A2837" s="301"/>
      <c r="B2837" s="300"/>
      <c r="C2837" s="305" t="str">
        <f>IF(ISBLANK($J$3008),"",IF(ISBLANK($L$3008),"",IF(Okt!$E26&gt;=$J$3008,IF(Okt!$E26&lt;=$L$3008,IF(ISBLANK(Okt!G26),"",Okt!G26),""),"")))</f>
        <v/>
      </c>
      <c r="D2837" s="305" t="str">
        <f>IF(ISBLANK($J$3008),"",IF(ISBLANK($L$3008),"",IF(Okt!$E26&gt;=$J$3008,IF(Okt!$E26&lt;=$L$3008,IF(ISBLANK(Okt!I26),"",Okt!I26),""),"")))</f>
        <v/>
      </c>
      <c r="E2837" s="305" t="str">
        <f>IF(ISBLANK($J$3008),"",IF(ISBLANK($L$3008),"",IF(Okt!$E26&gt;=$J$3008,IF(Okt!$E26&lt;=$L$3008,IF(ISBLANK(Okt!R26),"",Okt!R26),""),"")))</f>
        <v/>
      </c>
      <c r="F2837" s="307" t="str">
        <f>IF(ISBLANK($J$3008),"",IF(ISBLANK($L$3008),"",IF(Okt!$E26&gt;=$J$3008,IF(Okt!$E26&lt;=$L$3008,IF(ISBLANK(Okt!S26),"",Okt!S26),""),"")))</f>
        <v/>
      </c>
      <c r="G2837" s="308" t="str">
        <f t="shared" si="180"/>
        <v/>
      </c>
      <c r="H2837" s="309" t="str">
        <f t="shared" si="181"/>
        <v/>
      </c>
      <c r="I2837" s="310" t="str">
        <f>IF(ISBLANK($J$3008),"",IF(ISBLANK($L$3008),"",IF(Okt!$E26&gt;=$J$3008,IF(Okt!$E26&lt;=$L$3008,COUNTIF(Okt!L26:L26,"&gt;=0"),""),"")))</f>
        <v/>
      </c>
      <c r="J2837" s="300"/>
      <c r="K2837" s="300"/>
      <c r="L2837" s="300"/>
      <c r="M2837" s="302"/>
    </row>
    <row r="2838" spans="1:13" ht="9.9499999999999993" hidden="1" customHeight="1" x14ac:dyDescent="0.2">
      <c r="A2838" s="301"/>
      <c r="B2838" s="300"/>
      <c r="C2838" s="305" t="str">
        <f>IF(ISBLANK($J$3008),"",IF(ISBLANK($L$3008),"",IF(Okt!$E27&gt;=$J$3008,IF(Okt!$E27&lt;=$L$3008,IF(ISBLANK(Okt!G27),"",Okt!G27),""),"")))</f>
        <v/>
      </c>
      <c r="D2838" s="305" t="str">
        <f>IF(ISBLANK($J$3008),"",IF(ISBLANK($L$3008),"",IF(Okt!$E27&gt;=$J$3008,IF(Okt!$E27&lt;=$L$3008,IF(ISBLANK(Okt!I27),"",Okt!I27),""),"")))</f>
        <v/>
      </c>
      <c r="E2838" s="305" t="str">
        <f>IF(ISBLANK($J$3008),"",IF(ISBLANK($L$3008),"",IF(Okt!$E27&gt;=$J$3008,IF(Okt!$E27&lt;=$L$3008,IF(ISBLANK(Okt!R27),"",Okt!R27),""),"")))</f>
        <v/>
      </c>
      <c r="F2838" s="307" t="str">
        <f>IF(ISBLANK($J$3008),"",IF(ISBLANK($L$3008),"",IF(Okt!$E27&gt;=$J$3008,IF(Okt!$E27&lt;=$L$3008,IF(ISBLANK(Okt!S27),"",Okt!S27),""),"")))</f>
        <v/>
      </c>
      <c r="G2838" s="308" t="str">
        <f t="shared" si="180"/>
        <v/>
      </c>
      <c r="H2838" s="309" t="str">
        <f t="shared" si="181"/>
        <v/>
      </c>
      <c r="I2838" s="310" t="str">
        <f>IF(ISBLANK($J$3008),"",IF(ISBLANK($L$3008),"",IF(Okt!$E27&gt;=$J$3008,IF(Okt!$E27&lt;=$L$3008,COUNTIF(Okt!L27:L27,"&gt;=0"),""),"")))</f>
        <v/>
      </c>
      <c r="J2838" s="300"/>
      <c r="K2838" s="300"/>
      <c r="L2838" s="300"/>
      <c r="M2838" s="302"/>
    </row>
    <row r="2839" spans="1:13" ht="9.9499999999999993" hidden="1" customHeight="1" x14ac:dyDescent="0.2">
      <c r="A2839" s="301"/>
      <c r="B2839" s="300"/>
      <c r="C2839" s="305" t="str">
        <f>IF(ISBLANK($J$3008),"",IF(ISBLANK($L$3008),"",IF(Okt!$E28&gt;=$J$3008,IF(Okt!$E28&lt;=$L$3008,IF(ISBLANK(Okt!G28),"",Okt!G28),""),"")))</f>
        <v/>
      </c>
      <c r="D2839" s="305" t="str">
        <f>IF(ISBLANK($J$3008),"",IF(ISBLANK($L$3008),"",IF(Okt!$E28&gt;=$J$3008,IF(Okt!$E28&lt;=$L$3008,IF(ISBLANK(Okt!I28),"",Okt!I28),""),"")))</f>
        <v/>
      </c>
      <c r="E2839" s="305" t="str">
        <f>IF(ISBLANK($J$3008),"",IF(ISBLANK($L$3008),"",IF(Okt!$E28&gt;=$J$3008,IF(Okt!$E28&lt;=$L$3008,IF(ISBLANK(Okt!R28),"",Okt!R28),""),"")))</f>
        <v/>
      </c>
      <c r="F2839" s="307" t="str">
        <f>IF(ISBLANK($J$3008),"",IF(ISBLANK($L$3008),"",IF(Okt!$E28&gt;=$J$3008,IF(Okt!$E28&lt;=$L$3008,IF(ISBLANK(Okt!S28),"",Okt!S28),""),"")))</f>
        <v/>
      </c>
      <c r="G2839" s="308" t="str">
        <f t="shared" si="180"/>
        <v/>
      </c>
      <c r="H2839" s="309" t="str">
        <f t="shared" si="181"/>
        <v/>
      </c>
      <c r="I2839" s="310" t="str">
        <f>IF(ISBLANK($J$3008),"",IF(ISBLANK($L$3008),"",IF(Okt!$E28&gt;=$J$3008,IF(Okt!$E28&lt;=$L$3008,COUNTIF(Okt!L28:L28,"&gt;=0"),""),"")))</f>
        <v/>
      </c>
      <c r="J2839" s="300"/>
      <c r="K2839" s="300"/>
      <c r="L2839" s="300"/>
      <c r="M2839" s="302"/>
    </row>
    <row r="2840" spans="1:13" ht="9.9499999999999993" hidden="1" customHeight="1" x14ac:dyDescent="0.2">
      <c r="A2840" s="301"/>
      <c r="B2840" s="300"/>
      <c r="C2840" s="305" t="str">
        <f>IF(ISBLANK($J$3008),"",IF(ISBLANK($L$3008),"",IF(Okt!$E29&gt;=$J$3008,IF(Okt!$E29&lt;=$L$3008,IF(ISBLANK(Okt!G29),"",Okt!G29),""),"")))</f>
        <v/>
      </c>
      <c r="D2840" s="305" t="str">
        <f>IF(ISBLANK($J$3008),"",IF(ISBLANK($L$3008),"",IF(Okt!$E29&gt;=$J$3008,IF(Okt!$E29&lt;=$L$3008,IF(ISBLANK(Okt!I29),"",Okt!I29),""),"")))</f>
        <v/>
      </c>
      <c r="E2840" s="305" t="str">
        <f>IF(ISBLANK($J$3008),"",IF(ISBLANK($L$3008),"",IF(Okt!$E29&gt;=$J$3008,IF(Okt!$E29&lt;=$L$3008,IF(ISBLANK(Okt!R29),"",Okt!R29),""),"")))</f>
        <v/>
      </c>
      <c r="F2840" s="307" t="str">
        <f>IF(ISBLANK($J$3008),"",IF(ISBLANK($L$3008),"",IF(Okt!$E29&gt;=$J$3008,IF(Okt!$E29&lt;=$L$3008,IF(ISBLANK(Okt!S29),"",Okt!S29),""),"")))</f>
        <v/>
      </c>
      <c r="G2840" s="308" t="str">
        <f t="shared" si="180"/>
        <v/>
      </c>
      <c r="H2840" s="309" t="str">
        <f t="shared" si="181"/>
        <v/>
      </c>
      <c r="I2840" s="310" t="str">
        <f>IF(ISBLANK($J$3008),"",IF(ISBLANK($L$3008),"",IF(Okt!$E29&gt;=$J$3008,IF(Okt!$E29&lt;=$L$3008,COUNTIF(Okt!L29:L29,"&gt;=0"),""),"")))</f>
        <v/>
      </c>
      <c r="J2840" s="300"/>
      <c r="K2840" s="300"/>
      <c r="L2840" s="300"/>
      <c r="M2840" s="302"/>
    </row>
    <row r="2841" spans="1:13" ht="9.9499999999999993" hidden="1" customHeight="1" x14ac:dyDescent="0.2">
      <c r="A2841" s="301"/>
      <c r="B2841" s="300"/>
      <c r="C2841" s="305" t="str">
        <f>IF(ISBLANK($J$3008),"",IF(ISBLANK($L$3008),"",IF(Okt!$E30&gt;=$J$3008,IF(Okt!$E30&lt;=$L$3008,IF(ISBLANK(Okt!G30),"",Okt!G30),""),"")))</f>
        <v/>
      </c>
      <c r="D2841" s="305" t="str">
        <f>IF(ISBLANK($J$3008),"",IF(ISBLANK($L$3008),"",IF(Okt!$E30&gt;=$J$3008,IF(Okt!$E30&lt;=$L$3008,IF(ISBLANK(Okt!I30),"",Okt!I30),""),"")))</f>
        <v/>
      </c>
      <c r="E2841" s="305" t="str">
        <f>IF(ISBLANK($J$3008),"",IF(ISBLANK($L$3008),"",IF(Okt!$E30&gt;=$J$3008,IF(Okt!$E30&lt;=$L$3008,IF(ISBLANK(Okt!R30),"",Okt!R30),""),"")))</f>
        <v/>
      </c>
      <c r="F2841" s="307" t="str">
        <f>IF(ISBLANK($J$3008),"",IF(ISBLANK($L$3008),"",IF(Okt!$E30&gt;=$J$3008,IF(Okt!$E30&lt;=$L$3008,IF(ISBLANK(Okt!S30),"",Okt!S30),""),"")))</f>
        <v/>
      </c>
      <c r="G2841" s="308" t="str">
        <f t="shared" si="180"/>
        <v/>
      </c>
      <c r="H2841" s="309" t="str">
        <f t="shared" si="181"/>
        <v/>
      </c>
      <c r="I2841" s="310" t="str">
        <f>IF(ISBLANK($J$3008),"",IF(ISBLANK($L$3008),"",IF(Okt!$E30&gt;=$J$3008,IF(Okt!$E30&lt;=$L$3008,COUNTIF(Okt!L30:L30,"&gt;=0"),""),"")))</f>
        <v/>
      </c>
      <c r="J2841" s="300"/>
      <c r="K2841" s="300"/>
      <c r="L2841" s="300"/>
      <c r="M2841" s="302"/>
    </row>
    <row r="2842" spans="1:13" ht="9.9499999999999993" hidden="1" customHeight="1" x14ac:dyDescent="0.2">
      <c r="A2842" s="301"/>
      <c r="B2842" s="300"/>
      <c r="C2842" s="305" t="str">
        <f>IF(ISBLANK($J$3008),"",IF(ISBLANK($L$3008),"",IF(Okt!$E31&gt;=$J$3008,IF(Okt!$E31&lt;=$L$3008,IF(ISBLANK(Okt!G31),"",Okt!G31),""),"")))</f>
        <v/>
      </c>
      <c r="D2842" s="305" t="str">
        <f>IF(ISBLANK($J$3008),"",IF(ISBLANK($L$3008),"",IF(Okt!$E31&gt;=$J$3008,IF(Okt!$E31&lt;=$L$3008,IF(ISBLANK(Okt!I31),"",Okt!I31),""),"")))</f>
        <v/>
      </c>
      <c r="E2842" s="305" t="str">
        <f>IF(ISBLANK($J$3008),"",IF(ISBLANK($L$3008),"",IF(Okt!$E31&gt;=$J$3008,IF(Okt!$E31&lt;=$L$3008,IF(ISBLANK(Okt!R31),"",Okt!R31),""),"")))</f>
        <v/>
      </c>
      <c r="F2842" s="307" t="str">
        <f>IF(ISBLANK($J$3008),"",IF(ISBLANK($L$3008),"",IF(Okt!$E31&gt;=$J$3008,IF(Okt!$E31&lt;=$L$3008,IF(ISBLANK(Okt!S31),"",Okt!S31),""),"")))</f>
        <v/>
      </c>
      <c r="G2842" s="308" t="str">
        <f t="shared" si="180"/>
        <v/>
      </c>
      <c r="H2842" s="309" t="str">
        <f t="shared" si="181"/>
        <v/>
      </c>
      <c r="I2842" s="310" t="str">
        <f>IF(ISBLANK($J$3008),"",IF(ISBLANK($L$3008),"",IF(Okt!$E31&gt;=$J$3008,IF(Okt!$E31&lt;=$L$3008,COUNTIF(Okt!L31:L31,"&gt;=0"),""),"")))</f>
        <v/>
      </c>
      <c r="J2842" s="300"/>
      <c r="K2842" s="300"/>
      <c r="L2842" s="300"/>
      <c r="M2842" s="302"/>
    </row>
    <row r="2843" spans="1:13" ht="9.9499999999999993" hidden="1" customHeight="1" x14ac:dyDescent="0.2">
      <c r="A2843" s="301"/>
      <c r="B2843" s="300"/>
      <c r="C2843" s="305" t="str">
        <f>IF(ISBLANK($J$3008),"",IF(ISBLANK($L$3008),"",IF(Okt!$E32&gt;=$J$3008,IF(Okt!$E32&lt;=$L$3008,IF(ISBLANK(Okt!G32),"",Okt!G32),""),"")))</f>
        <v/>
      </c>
      <c r="D2843" s="305" t="str">
        <f>IF(ISBLANK($J$3008),"",IF(ISBLANK($L$3008),"",IF(Okt!$E32&gt;=$J$3008,IF(Okt!$E32&lt;=$L$3008,IF(ISBLANK(Okt!I32),"",Okt!I32),""),"")))</f>
        <v/>
      </c>
      <c r="E2843" s="305" t="str">
        <f>IF(ISBLANK($J$3008),"",IF(ISBLANK($L$3008),"",IF(Okt!$E32&gt;=$J$3008,IF(Okt!$E32&lt;=$L$3008,IF(ISBLANK(Okt!R32),"",Okt!R32),""),"")))</f>
        <v/>
      </c>
      <c r="F2843" s="307" t="str">
        <f>IF(ISBLANK($J$3008),"",IF(ISBLANK($L$3008),"",IF(Okt!$E32&gt;=$J$3008,IF(Okt!$E32&lt;=$L$3008,IF(ISBLANK(Okt!S32),"",Okt!S32),""),"")))</f>
        <v/>
      </c>
      <c r="G2843" s="308" t="str">
        <f t="shared" si="180"/>
        <v/>
      </c>
      <c r="H2843" s="309" t="str">
        <f t="shared" si="181"/>
        <v/>
      </c>
      <c r="I2843" s="310" t="str">
        <f>IF(ISBLANK($J$3008),"",IF(ISBLANK($L$3008),"",IF(Okt!$E32&gt;=$J$3008,IF(Okt!$E32&lt;=$L$3008,COUNTIF(Okt!L32:L32,"&gt;=0"),""),"")))</f>
        <v/>
      </c>
      <c r="J2843" s="300"/>
      <c r="K2843" s="300"/>
      <c r="L2843" s="300"/>
      <c r="M2843" s="302"/>
    </row>
    <row r="2844" spans="1:13" ht="9.9499999999999993" hidden="1" customHeight="1" x14ac:dyDescent="0.2">
      <c r="A2844" s="301"/>
      <c r="B2844" s="300"/>
      <c r="C2844" s="305" t="str">
        <f>IF(ISBLANK($J$3008),"",IF(ISBLANK($L$3008),"",IF(Okt!$E33&gt;=$J$3008,IF(Okt!$E33&lt;=$L$3008,IF(ISBLANK(Okt!G33),"",Okt!G33),""),"")))</f>
        <v/>
      </c>
      <c r="D2844" s="305" t="str">
        <f>IF(ISBLANK($J$3008),"",IF(ISBLANK($L$3008),"",IF(Okt!$E33&gt;=$J$3008,IF(Okt!$E33&lt;=$L$3008,IF(ISBLANK(Okt!I33),"",Okt!I33),""),"")))</f>
        <v/>
      </c>
      <c r="E2844" s="305" t="str">
        <f>IF(ISBLANK($J$3008),"",IF(ISBLANK($L$3008),"",IF(Okt!$E33&gt;=$J$3008,IF(Okt!$E33&lt;=$L$3008,IF(ISBLANK(Okt!R33),"",Okt!R33),""),"")))</f>
        <v/>
      </c>
      <c r="F2844" s="307" t="str">
        <f>IF(ISBLANK($J$3008),"",IF(ISBLANK($L$3008),"",IF(Okt!$E33&gt;=$J$3008,IF(Okt!$E33&lt;=$L$3008,IF(ISBLANK(Okt!S33),"",Okt!S33),""),"")))</f>
        <v/>
      </c>
      <c r="G2844" s="308" t="str">
        <f t="shared" si="180"/>
        <v/>
      </c>
      <c r="H2844" s="309" t="str">
        <f t="shared" si="181"/>
        <v/>
      </c>
      <c r="I2844" s="310" t="str">
        <f>IF(ISBLANK($J$3008),"",IF(ISBLANK($L$3008),"",IF(Okt!$E33&gt;=$J$3008,IF(Okt!$E33&lt;=$L$3008,COUNTIF(Okt!L33:L33,"&gt;=0"),""),"")))</f>
        <v/>
      </c>
      <c r="J2844" s="300"/>
      <c r="K2844" s="300"/>
      <c r="L2844" s="300"/>
      <c r="M2844" s="302"/>
    </row>
    <row r="2845" spans="1:13" ht="9.9499999999999993" hidden="1" customHeight="1" x14ac:dyDescent="0.2">
      <c r="A2845" s="301"/>
      <c r="B2845" s="300"/>
      <c r="C2845" s="305" t="str">
        <f>IF(ISBLANK($J$3008),"",IF(ISBLANK($L$3008),"",IF(Okt!$E34&gt;=$J$3008,IF(Okt!$E34&lt;=$L$3008,IF(ISBLANK(Okt!G34),"",Okt!G34),""),"")))</f>
        <v/>
      </c>
      <c r="D2845" s="305" t="str">
        <f>IF(ISBLANK($J$3008),"",IF(ISBLANK($L$3008),"",IF(Okt!$E34&gt;=$J$3008,IF(Okt!$E34&lt;=$L$3008,IF(ISBLANK(Okt!I34),"",Okt!I34),""),"")))</f>
        <v/>
      </c>
      <c r="E2845" s="305" t="str">
        <f>IF(ISBLANK($J$3008),"",IF(ISBLANK($L$3008),"",IF(Okt!$E34&gt;=$J$3008,IF(Okt!$E34&lt;=$L$3008,IF(ISBLANK(Okt!R34),"",Okt!R34),""),"")))</f>
        <v/>
      </c>
      <c r="F2845" s="307" t="str">
        <f>IF(ISBLANK($J$3008),"",IF(ISBLANK($L$3008),"",IF(Okt!$E34&gt;=$J$3008,IF(Okt!$E34&lt;=$L$3008,IF(ISBLANK(Okt!S34),"",Okt!S34),""),"")))</f>
        <v/>
      </c>
      <c r="G2845" s="308" t="str">
        <f t="shared" si="180"/>
        <v/>
      </c>
      <c r="H2845" s="309" t="str">
        <f t="shared" si="181"/>
        <v/>
      </c>
      <c r="I2845" s="310" t="str">
        <f>IF(ISBLANK($J$3008),"",IF(ISBLANK($L$3008),"",IF(Okt!$E34&gt;=$J$3008,IF(Okt!$E34&lt;=$L$3008,COUNTIF(Okt!L34:L34,"&gt;=0"),""),"")))</f>
        <v/>
      </c>
      <c r="J2845" s="300"/>
      <c r="K2845" s="300"/>
      <c r="L2845" s="300"/>
      <c r="M2845" s="302"/>
    </row>
    <row r="2846" spans="1:13" ht="9.9499999999999993" hidden="1" customHeight="1" x14ac:dyDescent="0.2">
      <c r="A2846" s="301"/>
      <c r="B2846" s="300"/>
      <c r="C2846" s="305" t="str">
        <f>IF(ISBLANK($J$3008),"",IF(ISBLANK($L$3008),"",IF(Okt!$E35&gt;=$J$3008,IF(Okt!$E35&lt;=$L$3008,IF(ISBLANK(Okt!G35),"",Okt!G35),""),"")))</f>
        <v/>
      </c>
      <c r="D2846" s="305" t="str">
        <f>IF(ISBLANK($J$3008),"",IF(ISBLANK($L$3008),"",IF(Okt!$E35&gt;=$J$3008,IF(Okt!$E35&lt;=$L$3008,IF(ISBLANK(Okt!I35),"",Okt!I35),""),"")))</f>
        <v/>
      </c>
      <c r="E2846" s="305" t="str">
        <f>IF(ISBLANK($J$3008),"",IF(ISBLANK($L$3008),"",IF(Okt!$E35&gt;=$J$3008,IF(Okt!$E35&lt;=$L$3008,IF(ISBLANK(Okt!R35),"",Okt!R35),""),"")))</f>
        <v/>
      </c>
      <c r="F2846" s="307" t="str">
        <f>IF(ISBLANK($J$3008),"",IF(ISBLANK($L$3008),"",IF(Okt!$E35&gt;=$J$3008,IF(Okt!$E35&lt;=$L$3008,IF(ISBLANK(Okt!S35),"",Okt!S35),""),"")))</f>
        <v/>
      </c>
      <c r="G2846" s="308" t="str">
        <f t="shared" si="180"/>
        <v/>
      </c>
      <c r="H2846" s="309" t="str">
        <f t="shared" si="181"/>
        <v/>
      </c>
      <c r="I2846" s="310" t="str">
        <f>IF(ISBLANK($J$3008),"",IF(ISBLANK($L$3008),"",IF(Okt!$E35&gt;=$J$3008,IF(Okt!$E35&lt;=$L$3008,COUNTIF(Okt!L35:L35,"&gt;=0"),""),"")))</f>
        <v/>
      </c>
      <c r="J2846" s="300"/>
      <c r="K2846" s="300"/>
      <c r="L2846" s="300"/>
      <c r="M2846" s="302"/>
    </row>
    <row r="2847" spans="1:13" ht="9.9499999999999993" hidden="1" customHeight="1" x14ac:dyDescent="0.2">
      <c r="A2847" s="301"/>
      <c r="B2847" s="300"/>
      <c r="C2847" s="305" t="str">
        <f>IF(ISBLANK($J$3008),"",IF(ISBLANK($L$3008),"",IF(Okt!$E36&gt;=$J$3008,IF(Okt!$E36&lt;=$L$3008,IF(ISBLANK(Okt!G36),"",Okt!G36),""),"")))</f>
        <v/>
      </c>
      <c r="D2847" s="305" t="str">
        <f>IF(ISBLANK($J$3008),"",IF(ISBLANK($L$3008),"",IF(Okt!$E36&gt;=$J$3008,IF(Okt!$E36&lt;=$L$3008,IF(ISBLANK(Okt!I36),"",Okt!I36),""),"")))</f>
        <v/>
      </c>
      <c r="E2847" s="305" t="str">
        <f>IF(ISBLANK($J$3008),"",IF(ISBLANK($L$3008),"",IF(Okt!$E36&gt;=$J$3008,IF(Okt!$E36&lt;=$L$3008,IF(ISBLANK(Okt!R36),"",Okt!R36),""),"")))</f>
        <v/>
      </c>
      <c r="F2847" s="307" t="str">
        <f>IF(ISBLANK($J$3008),"",IF(ISBLANK($L$3008),"",IF(Okt!$E36&gt;=$J$3008,IF(Okt!$E36&lt;=$L$3008,IF(ISBLANK(Okt!S36),"",Okt!S36),""),"")))</f>
        <v/>
      </c>
      <c r="G2847" s="308" t="str">
        <f t="shared" si="180"/>
        <v/>
      </c>
      <c r="H2847" s="309" t="str">
        <f t="shared" si="181"/>
        <v/>
      </c>
      <c r="I2847" s="310" t="str">
        <f>IF(ISBLANK($J$3008),"",IF(ISBLANK($L$3008),"",IF(Okt!$E36&gt;=$J$3008,IF(Okt!$E36&lt;=$L$3008,COUNTIF(Okt!L36:L36,"&gt;=0"),""),"")))</f>
        <v/>
      </c>
      <c r="J2847" s="300"/>
      <c r="K2847" s="300"/>
      <c r="L2847" s="300"/>
      <c r="M2847" s="302"/>
    </row>
    <row r="2848" spans="1:13" ht="9.9499999999999993" hidden="1" customHeight="1" x14ac:dyDescent="0.2">
      <c r="A2848" s="301"/>
      <c r="B2848" s="300"/>
      <c r="C2848" s="305" t="str">
        <f>IF(ISBLANK($J$3008),"",IF(ISBLANK($L$3008),"",IF(Okt!$E37&gt;=$J$3008,IF(Okt!$E37&lt;=$L$3008,IF(ISBLANK(Okt!G37),"",Okt!G37),""),"")))</f>
        <v/>
      </c>
      <c r="D2848" s="305" t="str">
        <f>IF(ISBLANK($J$3008),"",IF(ISBLANK($L$3008),"",IF(Okt!$E37&gt;=$J$3008,IF(Okt!$E37&lt;=$L$3008,IF(ISBLANK(Okt!I37),"",Okt!I37),""),"")))</f>
        <v/>
      </c>
      <c r="E2848" s="305" t="str">
        <f>IF(ISBLANK($J$3008),"",IF(ISBLANK($L$3008),"",IF(Okt!$E37&gt;=$J$3008,IF(Okt!$E37&lt;=$L$3008,IF(ISBLANK(Okt!R37),"",Okt!R37),""),"")))</f>
        <v/>
      </c>
      <c r="F2848" s="307" t="str">
        <f>IF(ISBLANK($J$3008),"",IF(ISBLANK($L$3008),"",IF(Okt!$E37&gt;=$J$3008,IF(Okt!$E37&lt;=$L$3008,IF(ISBLANK(Okt!S37),"",Okt!S37),""),"")))</f>
        <v/>
      </c>
      <c r="G2848" s="308" t="str">
        <f t="shared" si="180"/>
        <v/>
      </c>
      <c r="H2848" s="309" t="str">
        <f t="shared" si="181"/>
        <v/>
      </c>
      <c r="I2848" s="310" t="str">
        <f>IF(ISBLANK($J$3008),"",IF(ISBLANK($L$3008),"",IF(Okt!$E37&gt;=$J$3008,IF(Okt!$E37&lt;=$L$3008,COUNTIF(Okt!L37:L37,"&gt;=0"),""),"")))</f>
        <v/>
      </c>
      <c r="J2848" s="300"/>
      <c r="K2848" s="300"/>
      <c r="L2848" s="300"/>
      <c r="M2848" s="302"/>
    </row>
    <row r="2849" spans="1:13" ht="9.9499999999999993" hidden="1" customHeight="1" x14ac:dyDescent="0.2">
      <c r="A2849" s="301"/>
      <c r="B2849" s="300"/>
      <c r="C2849" s="305" t="str">
        <f>IF(ISBLANK($J$3008),"",IF(ISBLANK($L$3008),"",IF(Okt!$E38&gt;=$J$3008,IF(Okt!$E38&lt;=$L$3008,IF(ISBLANK(Okt!G38),"",Okt!G38),""),"")))</f>
        <v/>
      </c>
      <c r="D2849" s="305" t="str">
        <f>IF(ISBLANK($J$3008),"",IF(ISBLANK($L$3008),"",IF(Okt!$E38&gt;=$J$3008,IF(Okt!$E38&lt;=$L$3008,IF(ISBLANK(Okt!I38),"",Okt!I38),""),"")))</f>
        <v/>
      </c>
      <c r="E2849" s="305" t="str">
        <f>IF(ISBLANK($J$3008),"",IF(ISBLANK($L$3008),"",IF(Okt!$E38&gt;=$J$3008,IF(Okt!$E38&lt;=$L$3008,IF(ISBLANK(Okt!R38),"",Okt!R38),""),"")))</f>
        <v/>
      </c>
      <c r="F2849" s="307" t="str">
        <f>IF(ISBLANK($J$3008),"",IF(ISBLANK($L$3008),"",IF(Okt!$E38&gt;=$J$3008,IF(Okt!$E38&lt;=$L$3008,IF(ISBLANK(Okt!S38),"",Okt!S38),""),"")))</f>
        <v/>
      </c>
      <c r="G2849" s="308" t="str">
        <f t="shared" si="180"/>
        <v/>
      </c>
      <c r="H2849" s="309" t="str">
        <f t="shared" si="181"/>
        <v/>
      </c>
      <c r="I2849" s="310" t="str">
        <f>IF(ISBLANK($J$3008),"",IF(ISBLANK($L$3008),"",IF(Okt!$E38&gt;=$J$3008,IF(Okt!$E38&lt;=$L$3008,COUNTIF(Okt!L38:L38,"&gt;=0"),""),"")))</f>
        <v/>
      </c>
      <c r="J2849" s="300"/>
      <c r="K2849" s="300"/>
      <c r="L2849" s="300"/>
      <c r="M2849" s="302"/>
    </row>
    <row r="2850" spans="1:13" ht="9.9499999999999993" hidden="1" customHeight="1" x14ac:dyDescent="0.2">
      <c r="A2850" s="301"/>
      <c r="B2850" s="300"/>
      <c r="C2850" s="305" t="str">
        <f>IF(ISBLANK($J$3008),"",IF(ISBLANK($L$3008),"",IF(Okt!$E39&gt;=$J$3008,IF(Okt!$E39&lt;=$L$3008,IF(ISBLANK(Okt!G39),"",Okt!G39),""),"")))</f>
        <v/>
      </c>
      <c r="D2850" s="305" t="str">
        <f>IF(ISBLANK($J$3008),"",IF(ISBLANK($L$3008),"",IF(Okt!$E39&gt;=$J$3008,IF(Okt!$E39&lt;=$L$3008,IF(ISBLANK(Okt!I39),"",Okt!I39),""),"")))</f>
        <v/>
      </c>
      <c r="E2850" s="305" t="str">
        <f>IF(ISBLANK($J$3008),"",IF(ISBLANK($L$3008),"",IF(Okt!$E39&gt;=$J$3008,IF(Okt!$E39&lt;=$L$3008,IF(ISBLANK(Okt!R39),"",Okt!R39),""),"")))</f>
        <v/>
      </c>
      <c r="F2850" s="307" t="str">
        <f>IF(ISBLANK($J$3008),"",IF(ISBLANK($L$3008),"",IF(Okt!$E39&gt;=$J$3008,IF(Okt!$E39&lt;=$L$3008,IF(ISBLANK(Okt!S39),"",Okt!S39),""),"")))</f>
        <v/>
      </c>
      <c r="G2850" s="308" t="str">
        <f t="shared" si="180"/>
        <v/>
      </c>
      <c r="H2850" s="309" t="str">
        <f t="shared" si="181"/>
        <v/>
      </c>
      <c r="I2850" s="310" t="str">
        <f>IF(ISBLANK($J$3008),"",IF(ISBLANK($L$3008),"",IF(Okt!$E39&gt;=$J$3008,IF(Okt!$E39&lt;=$L$3008,COUNTIF(Okt!L39:L39,"&gt;=0"),""),"")))</f>
        <v/>
      </c>
      <c r="J2850" s="300"/>
      <c r="K2850" s="300"/>
      <c r="L2850" s="300"/>
      <c r="M2850" s="302"/>
    </row>
    <row r="2851" spans="1:13" ht="9.9499999999999993" hidden="1" customHeight="1" x14ac:dyDescent="0.2">
      <c r="A2851" s="301"/>
      <c r="B2851" s="300" t="s">
        <v>350</v>
      </c>
      <c r="C2851" s="305" t="str">
        <f>IF(ISBLANK($J$3008),"",IF(ISBLANK($L$3008),"",IF(Okt!$E43&gt;=$J$3008,IF(Okt!$E43&lt;=$L$3008,IF(ISBLANK(Okt!G43),"",Okt!G43),""),"")))</f>
        <v/>
      </c>
      <c r="D2851" s="305"/>
      <c r="E2851" s="305" t="str">
        <f>IF(ISBLANK($J$3008),"",IF(ISBLANK($L$3008),"",IF(Okt!$E43&gt;=$J$3008,IF(Okt!$E43&lt;=$L$3008,IF(ISBLANK(Okt!R43),"",Okt!R43),""),"")))</f>
        <v/>
      </c>
      <c r="F2851" s="307" t="str">
        <f>IF(ISBLANK($J$3008),"",IF(ISBLANK($L$3008),"",IF(Okt!$E43&gt;=$J$3008,IF(Okt!$E43&lt;=$L$3008,IF(ISBLANK(Okt!S43),"",Okt!S43),""),"")))</f>
        <v/>
      </c>
      <c r="G2851" s="308" t="str">
        <f>IF(ISNUMBER(F2851),IF(F2851=0,"",IF(E2851=0,"",F2851/E2851)),"")</f>
        <v/>
      </c>
      <c r="H2851" s="309" t="str">
        <f>IF(ISNUMBER(G2851),IF(G2851=0,"",IF(F2851=0,"",E2851/F2851/24)),"")</f>
        <v/>
      </c>
      <c r="I2851" s="310" t="str">
        <f>IF(ISBLANK($J$3008),"",IF(ISBLANK($L$3008),"",IF(Okt!$E43&gt;=$J$3008,IF(Okt!$E43&lt;=$L$3008,COUNTIF(Okt!L43:L43,"&gt;=0"),""),"")))</f>
        <v/>
      </c>
      <c r="J2851" s="300"/>
      <c r="K2851" s="300"/>
      <c r="L2851" s="300"/>
      <c r="M2851" s="302"/>
    </row>
    <row r="2852" spans="1:13" ht="9.9499999999999993" hidden="1" customHeight="1" x14ac:dyDescent="0.2">
      <c r="A2852" s="301"/>
      <c r="B2852" s="300"/>
      <c r="C2852" s="305" t="str">
        <f>IF(ISBLANK($J$3008),"",IF(ISBLANK($L$3008),"",IF(Okt!$E44&gt;=$J$3008,IF(Okt!$E44&lt;=$L$3008,IF(ISBLANK(Okt!G44),"",Okt!G44),""),"")))</f>
        <v/>
      </c>
      <c r="D2852" s="305"/>
      <c r="E2852" s="305" t="str">
        <f>IF(ISBLANK($J$3008),"",IF(ISBLANK($L$3008),"",IF(Okt!$E44&gt;=$J$3008,IF(Okt!$E44&lt;=$L$3008,IF(ISBLANK(Okt!R44),"",Okt!R44),""),"")))</f>
        <v/>
      </c>
      <c r="F2852" s="307" t="str">
        <f>IF(ISBLANK($J$3008),"",IF(ISBLANK($L$3008),"",IF(Okt!$E44&gt;=$J$3008,IF(Okt!$E44&lt;=$L$3008,IF(ISBLANK(Okt!S44),"",Okt!S44),""),"")))</f>
        <v/>
      </c>
      <c r="G2852" s="308" t="str">
        <f t="shared" ref="G2852:G2881" si="182">IF(ISNUMBER(F2852),IF(F2852=0,"",IF(E2852=0,"",F2852/E2852)),"")</f>
        <v/>
      </c>
      <c r="H2852" s="309" t="str">
        <f t="shared" ref="H2852:H2881" si="183">IF(ISNUMBER(G2852),IF(G2852=0,"",IF(F2852=0,"",E2852/F2852/24)),"")</f>
        <v/>
      </c>
      <c r="I2852" s="310" t="str">
        <f>IF(ISBLANK($J$3008),"",IF(ISBLANK($L$3008),"",IF(Okt!$E44&gt;=$J$3008,IF(Okt!$E44&lt;=$L$3008,COUNTIF(Okt!L44:L44,"&gt;=0"),""),"")))</f>
        <v/>
      </c>
      <c r="J2852" s="300"/>
      <c r="K2852" s="300"/>
      <c r="L2852" s="300"/>
      <c r="M2852" s="302"/>
    </row>
    <row r="2853" spans="1:13" ht="9.9499999999999993" hidden="1" customHeight="1" x14ac:dyDescent="0.2">
      <c r="A2853" s="301"/>
      <c r="B2853" s="300"/>
      <c r="C2853" s="305" t="str">
        <f>IF(ISBLANK($J$3008),"",IF(ISBLANK($L$3008),"",IF(Okt!$E45&gt;=$J$3008,IF(Okt!$E45&lt;=$L$3008,IF(ISBLANK(Okt!G45),"",Okt!G45),""),"")))</f>
        <v/>
      </c>
      <c r="D2853" s="305"/>
      <c r="E2853" s="305" t="str">
        <f>IF(ISBLANK($J$3008),"",IF(ISBLANK($L$3008),"",IF(Okt!$E45&gt;=$J$3008,IF(Okt!$E45&lt;=$L$3008,IF(ISBLANK(Okt!R45),"",Okt!R45),""),"")))</f>
        <v/>
      </c>
      <c r="F2853" s="307" t="str">
        <f>IF(ISBLANK($J$3008),"",IF(ISBLANK($L$3008),"",IF(Okt!$E45&gt;=$J$3008,IF(Okt!$E45&lt;=$L$3008,IF(ISBLANK(Okt!S45),"",Okt!S45),""),"")))</f>
        <v/>
      </c>
      <c r="G2853" s="308" t="str">
        <f t="shared" si="182"/>
        <v/>
      </c>
      <c r="H2853" s="309" t="str">
        <f t="shared" si="183"/>
        <v/>
      </c>
      <c r="I2853" s="310" t="str">
        <f>IF(ISBLANK($J$3008),"",IF(ISBLANK($L$3008),"",IF(Okt!$E45&gt;=$J$3008,IF(Okt!$E45&lt;=$L$3008,COUNTIF(Okt!L45:L45,"&gt;=0"),""),"")))</f>
        <v/>
      </c>
      <c r="J2853" s="300"/>
      <c r="K2853" s="300"/>
      <c r="L2853" s="300"/>
      <c r="M2853" s="302"/>
    </row>
    <row r="2854" spans="1:13" ht="9.9499999999999993" hidden="1" customHeight="1" x14ac:dyDescent="0.2">
      <c r="A2854" s="301"/>
      <c r="B2854" s="300"/>
      <c r="C2854" s="305" t="str">
        <f>IF(ISBLANK($J$3008),"",IF(ISBLANK($L$3008),"",IF(Okt!$E46&gt;=$J$3008,IF(Okt!$E46&lt;=$L$3008,IF(ISBLANK(Okt!G46),"",Okt!G46),""),"")))</f>
        <v/>
      </c>
      <c r="D2854" s="305"/>
      <c r="E2854" s="305" t="str">
        <f>IF(ISBLANK($J$3008),"",IF(ISBLANK($L$3008),"",IF(Okt!$E46&gt;=$J$3008,IF(Okt!$E46&lt;=$L$3008,IF(ISBLANK(Okt!R46),"",Okt!R46),""),"")))</f>
        <v/>
      </c>
      <c r="F2854" s="307" t="str">
        <f>IF(ISBLANK($J$3008),"",IF(ISBLANK($L$3008),"",IF(Okt!$E46&gt;=$J$3008,IF(Okt!$E46&lt;=$L$3008,IF(ISBLANK(Okt!S46),"",Okt!S46),""),"")))</f>
        <v/>
      </c>
      <c r="G2854" s="308" t="str">
        <f t="shared" si="182"/>
        <v/>
      </c>
      <c r="H2854" s="309" t="str">
        <f t="shared" si="183"/>
        <v/>
      </c>
      <c r="I2854" s="310" t="str">
        <f>IF(ISBLANK($J$3008),"",IF(ISBLANK($L$3008),"",IF(Okt!$E46&gt;=$J$3008,IF(Okt!$E46&lt;=$L$3008,COUNTIF(Okt!L46:L46,"&gt;=0"),""),"")))</f>
        <v/>
      </c>
      <c r="J2854" s="300"/>
      <c r="K2854" s="300"/>
      <c r="L2854" s="300"/>
      <c r="M2854" s="302"/>
    </row>
    <row r="2855" spans="1:13" ht="9.9499999999999993" hidden="1" customHeight="1" x14ac:dyDescent="0.2">
      <c r="A2855" s="301"/>
      <c r="B2855" s="300"/>
      <c r="C2855" s="305" t="str">
        <f>IF(ISBLANK($J$3008),"",IF(ISBLANK($L$3008),"",IF(Okt!$E47&gt;=$J$3008,IF(Okt!$E47&lt;=$L$3008,IF(ISBLANK(Okt!G47),"",Okt!G47),""),"")))</f>
        <v/>
      </c>
      <c r="D2855" s="305"/>
      <c r="E2855" s="305" t="str">
        <f>IF(ISBLANK($J$3008),"",IF(ISBLANK($L$3008),"",IF(Okt!$E47&gt;=$J$3008,IF(Okt!$E47&lt;=$L$3008,IF(ISBLANK(Okt!R47),"",Okt!R47),""),"")))</f>
        <v/>
      </c>
      <c r="F2855" s="307" t="str">
        <f>IF(ISBLANK($J$3008),"",IF(ISBLANK($L$3008),"",IF(Okt!$E47&gt;=$J$3008,IF(Okt!$E47&lt;=$L$3008,IF(ISBLANK(Okt!S47),"",Okt!S47),""),"")))</f>
        <v/>
      </c>
      <c r="G2855" s="308" t="str">
        <f t="shared" si="182"/>
        <v/>
      </c>
      <c r="H2855" s="309" t="str">
        <f t="shared" si="183"/>
        <v/>
      </c>
      <c r="I2855" s="310" t="str">
        <f>IF(ISBLANK($J$3008),"",IF(ISBLANK($L$3008),"",IF(Okt!$E47&gt;=$J$3008,IF(Okt!$E47&lt;=$L$3008,COUNTIF(Okt!L47:L47,"&gt;=0"),""),"")))</f>
        <v/>
      </c>
      <c r="J2855" s="300"/>
      <c r="K2855" s="300"/>
      <c r="L2855" s="300"/>
      <c r="M2855" s="302"/>
    </row>
    <row r="2856" spans="1:13" ht="9.9499999999999993" hidden="1" customHeight="1" x14ac:dyDescent="0.2">
      <c r="A2856" s="301"/>
      <c r="B2856" s="300"/>
      <c r="C2856" s="305" t="str">
        <f>IF(ISBLANK($J$3008),"",IF(ISBLANK($L$3008),"",IF(Okt!$E48&gt;=$J$3008,IF(Okt!$E48&lt;=$L$3008,IF(ISBLANK(Okt!G48),"",Okt!G48),""),"")))</f>
        <v/>
      </c>
      <c r="D2856" s="305"/>
      <c r="E2856" s="305" t="str">
        <f>IF(ISBLANK($J$3008),"",IF(ISBLANK($L$3008),"",IF(Okt!$E48&gt;=$J$3008,IF(Okt!$E48&lt;=$L$3008,IF(ISBLANK(Okt!R48),"",Okt!R48),""),"")))</f>
        <v/>
      </c>
      <c r="F2856" s="307" t="str">
        <f>IF(ISBLANK($J$3008),"",IF(ISBLANK($L$3008),"",IF(Okt!$E48&gt;=$J$3008,IF(Okt!$E48&lt;=$L$3008,IF(ISBLANK(Okt!S48),"",Okt!S48),""),"")))</f>
        <v/>
      </c>
      <c r="G2856" s="308" t="str">
        <f t="shared" si="182"/>
        <v/>
      </c>
      <c r="H2856" s="309" t="str">
        <f t="shared" si="183"/>
        <v/>
      </c>
      <c r="I2856" s="310" t="str">
        <f>IF(ISBLANK($J$3008),"",IF(ISBLANK($L$3008),"",IF(Okt!$E48&gt;=$J$3008,IF(Okt!$E48&lt;=$L$3008,COUNTIF(Okt!L48:L48,"&gt;=0"),""),"")))</f>
        <v/>
      </c>
      <c r="J2856" s="300"/>
      <c r="K2856" s="300"/>
      <c r="L2856" s="300"/>
      <c r="M2856" s="302"/>
    </row>
    <row r="2857" spans="1:13" ht="9.9499999999999993" hidden="1" customHeight="1" x14ac:dyDescent="0.2">
      <c r="A2857" s="301"/>
      <c r="B2857" s="300"/>
      <c r="C2857" s="305" t="str">
        <f>IF(ISBLANK($J$3008),"",IF(ISBLANK($L$3008),"",IF(Okt!$E49&gt;=$J$3008,IF(Okt!$E49&lt;=$L$3008,IF(ISBLANK(Okt!G49),"",Okt!G49),""),"")))</f>
        <v/>
      </c>
      <c r="D2857" s="305"/>
      <c r="E2857" s="305" t="str">
        <f>IF(ISBLANK($J$3008),"",IF(ISBLANK($L$3008),"",IF(Okt!$E49&gt;=$J$3008,IF(Okt!$E49&lt;=$L$3008,IF(ISBLANK(Okt!R49),"",Okt!R49),""),"")))</f>
        <v/>
      </c>
      <c r="F2857" s="307" t="str">
        <f>IF(ISBLANK($J$3008),"",IF(ISBLANK($L$3008),"",IF(Okt!$E49&gt;=$J$3008,IF(Okt!$E49&lt;=$L$3008,IF(ISBLANK(Okt!S49),"",Okt!S49),""),"")))</f>
        <v/>
      </c>
      <c r="G2857" s="308" t="str">
        <f t="shared" si="182"/>
        <v/>
      </c>
      <c r="H2857" s="309" t="str">
        <f t="shared" si="183"/>
        <v/>
      </c>
      <c r="I2857" s="310" t="str">
        <f>IF(ISBLANK($J$3008),"",IF(ISBLANK($L$3008),"",IF(Okt!$E49&gt;=$J$3008,IF(Okt!$E49&lt;=$L$3008,COUNTIF(Okt!L49:L49,"&gt;=0"),""),"")))</f>
        <v/>
      </c>
      <c r="J2857" s="300"/>
      <c r="K2857" s="300"/>
      <c r="L2857" s="300"/>
      <c r="M2857" s="302"/>
    </row>
    <row r="2858" spans="1:13" ht="9.9499999999999993" hidden="1" customHeight="1" x14ac:dyDescent="0.2">
      <c r="A2858" s="301"/>
      <c r="B2858" s="300"/>
      <c r="C2858" s="305" t="str">
        <f>IF(ISBLANK($J$3008),"",IF(ISBLANK($L$3008),"",IF(Okt!$E50&gt;=$J$3008,IF(Okt!$E50&lt;=$L$3008,IF(ISBLANK(Okt!G50),"",Okt!G50),""),"")))</f>
        <v/>
      </c>
      <c r="D2858" s="305"/>
      <c r="E2858" s="305" t="str">
        <f>IF(ISBLANK($J$3008),"",IF(ISBLANK($L$3008),"",IF(Okt!$E50&gt;=$J$3008,IF(Okt!$E50&lt;=$L$3008,IF(ISBLANK(Okt!R50),"",Okt!R50),""),"")))</f>
        <v/>
      </c>
      <c r="F2858" s="307" t="str">
        <f>IF(ISBLANK($J$3008),"",IF(ISBLANK($L$3008),"",IF(Okt!$E50&gt;=$J$3008,IF(Okt!$E50&lt;=$L$3008,IF(ISBLANK(Okt!S50),"",Okt!S50),""),"")))</f>
        <v/>
      </c>
      <c r="G2858" s="308" t="str">
        <f t="shared" si="182"/>
        <v/>
      </c>
      <c r="H2858" s="309" t="str">
        <f t="shared" si="183"/>
        <v/>
      </c>
      <c r="I2858" s="310" t="str">
        <f>IF(ISBLANK($J$3008),"",IF(ISBLANK($L$3008),"",IF(Okt!$E50&gt;=$J$3008,IF(Okt!$E50&lt;=$L$3008,COUNTIF(Okt!L50:L50,"&gt;=0"),""),"")))</f>
        <v/>
      </c>
      <c r="J2858" s="300"/>
      <c r="K2858" s="300"/>
      <c r="L2858" s="300"/>
      <c r="M2858" s="302"/>
    </row>
    <row r="2859" spans="1:13" ht="9.9499999999999993" hidden="1" customHeight="1" x14ac:dyDescent="0.2">
      <c r="A2859" s="301"/>
      <c r="B2859" s="300"/>
      <c r="C2859" s="305" t="str">
        <f>IF(ISBLANK($J$3008),"",IF(ISBLANK($L$3008),"",IF(Okt!$E51&gt;=$J$3008,IF(Okt!$E51&lt;=$L$3008,IF(ISBLANK(Okt!G51),"",Okt!G51),""),"")))</f>
        <v/>
      </c>
      <c r="D2859" s="305"/>
      <c r="E2859" s="305" t="str">
        <f>IF(ISBLANK($J$3008),"",IF(ISBLANK($L$3008),"",IF(Okt!$E51&gt;=$J$3008,IF(Okt!$E51&lt;=$L$3008,IF(ISBLANK(Okt!R51),"",Okt!R51),""),"")))</f>
        <v/>
      </c>
      <c r="F2859" s="307" t="str">
        <f>IF(ISBLANK($J$3008),"",IF(ISBLANK($L$3008),"",IF(Okt!$E51&gt;=$J$3008,IF(Okt!$E51&lt;=$L$3008,IF(ISBLANK(Okt!S51),"",Okt!S51),""),"")))</f>
        <v/>
      </c>
      <c r="G2859" s="308" t="str">
        <f t="shared" si="182"/>
        <v/>
      </c>
      <c r="H2859" s="309" t="str">
        <f t="shared" si="183"/>
        <v/>
      </c>
      <c r="I2859" s="310" t="str">
        <f>IF(ISBLANK($J$3008),"",IF(ISBLANK($L$3008),"",IF(Okt!$E51&gt;=$J$3008,IF(Okt!$E51&lt;=$L$3008,COUNTIF(Okt!L51:L51,"&gt;=0"),""),"")))</f>
        <v/>
      </c>
      <c r="J2859" s="300"/>
      <c r="K2859" s="300"/>
      <c r="L2859" s="300"/>
      <c r="M2859" s="302"/>
    </row>
    <row r="2860" spans="1:13" ht="9.9499999999999993" hidden="1" customHeight="1" x14ac:dyDescent="0.2">
      <c r="A2860" s="301"/>
      <c r="B2860" s="300"/>
      <c r="C2860" s="305" t="str">
        <f>IF(ISBLANK($J$3008),"",IF(ISBLANK($L$3008),"",IF(Okt!$E52&gt;=$J$3008,IF(Okt!$E52&lt;=$L$3008,IF(ISBLANK(Okt!G52),"",Okt!G52),""),"")))</f>
        <v/>
      </c>
      <c r="D2860" s="305"/>
      <c r="E2860" s="305" t="str">
        <f>IF(ISBLANK($J$3008),"",IF(ISBLANK($L$3008),"",IF(Okt!$E52&gt;=$J$3008,IF(Okt!$E52&lt;=$L$3008,IF(ISBLANK(Okt!R52),"",Okt!R52),""),"")))</f>
        <v/>
      </c>
      <c r="F2860" s="307" t="str">
        <f>IF(ISBLANK($J$3008),"",IF(ISBLANK($L$3008),"",IF(Okt!$E52&gt;=$J$3008,IF(Okt!$E52&lt;=$L$3008,IF(ISBLANK(Okt!S52),"",Okt!S52),""),"")))</f>
        <v/>
      </c>
      <c r="G2860" s="308" t="str">
        <f t="shared" si="182"/>
        <v/>
      </c>
      <c r="H2860" s="309" t="str">
        <f t="shared" si="183"/>
        <v/>
      </c>
      <c r="I2860" s="310" t="str">
        <f>IF(ISBLANK($J$3008),"",IF(ISBLANK($L$3008),"",IF(Okt!$E52&gt;=$J$3008,IF(Okt!$E52&lt;=$L$3008,COUNTIF(Okt!L52:L52,"&gt;=0"),""),"")))</f>
        <v/>
      </c>
      <c r="J2860" s="300"/>
      <c r="K2860" s="300"/>
      <c r="L2860" s="300"/>
      <c r="M2860" s="302"/>
    </row>
    <row r="2861" spans="1:13" ht="9.9499999999999993" hidden="1" customHeight="1" x14ac:dyDescent="0.2">
      <c r="A2861" s="301"/>
      <c r="B2861" s="300"/>
      <c r="C2861" s="305" t="str">
        <f>IF(ISBLANK($J$3008),"",IF(ISBLANK($L$3008),"",IF(Okt!$E53&gt;=$J$3008,IF(Okt!$E53&lt;=$L$3008,IF(ISBLANK(Okt!G53),"",Okt!G53),""),"")))</f>
        <v/>
      </c>
      <c r="D2861" s="305"/>
      <c r="E2861" s="305" t="str">
        <f>IF(ISBLANK($J$3008),"",IF(ISBLANK($L$3008),"",IF(Okt!$E53&gt;=$J$3008,IF(Okt!$E53&lt;=$L$3008,IF(ISBLANK(Okt!R53),"",Okt!R53),""),"")))</f>
        <v/>
      </c>
      <c r="F2861" s="307" t="str">
        <f>IF(ISBLANK($J$3008),"",IF(ISBLANK($L$3008),"",IF(Okt!$E53&gt;=$J$3008,IF(Okt!$E53&lt;=$L$3008,IF(ISBLANK(Okt!S53),"",Okt!S53),""),"")))</f>
        <v/>
      </c>
      <c r="G2861" s="308" t="str">
        <f t="shared" si="182"/>
        <v/>
      </c>
      <c r="H2861" s="309" t="str">
        <f t="shared" si="183"/>
        <v/>
      </c>
      <c r="I2861" s="310" t="str">
        <f>IF(ISBLANK($J$3008),"",IF(ISBLANK($L$3008),"",IF(Okt!$E53&gt;=$J$3008,IF(Okt!$E53&lt;=$L$3008,COUNTIF(Okt!L53:L53,"&gt;=0"),""),"")))</f>
        <v/>
      </c>
      <c r="J2861" s="300"/>
      <c r="K2861" s="300"/>
      <c r="L2861" s="300"/>
      <c r="M2861" s="302"/>
    </row>
    <row r="2862" spans="1:13" ht="9.9499999999999993" hidden="1" customHeight="1" x14ac:dyDescent="0.2">
      <c r="A2862" s="301"/>
      <c r="B2862" s="300"/>
      <c r="C2862" s="305" t="str">
        <f>IF(ISBLANK($J$3008),"",IF(ISBLANK($L$3008),"",IF(Okt!$E54&gt;=$J$3008,IF(Okt!$E54&lt;=$L$3008,IF(ISBLANK(Okt!G54),"",Okt!G54),""),"")))</f>
        <v/>
      </c>
      <c r="D2862" s="305"/>
      <c r="E2862" s="305" t="str">
        <f>IF(ISBLANK($J$3008),"",IF(ISBLANK($L$3008),"",IF(Okt!$E54&gt;=$J$3008,IF(Okt!$E54&lt;=$L$3008,IF(ISBLANK(Okt!R54),"",Okt!R54),""),"")))</f>
        <v/>
      </c>
      <c r="F2862" s="307" t="str">
        <f>IF(ISBLANK($J$3008),"",IF(ISBLANK($L$3008),"",IF(Okt!$E54&gt;=$J$3008,IF(Okt!$E54&lt;=$L$3008,IF(ISBLANK(Okt!S54),"",Okt!S54),""),"")))</f>
        <v/>
      </c>
      <c r="G2862" s="308" t="str">
        <f t="shared" si="182"/>
        <v/>
      </c>
      <c r="H2862" s="309" t="str">
        <f t="shared" si="183"/>
        <v/>
      </c>
      <c r="I2862" s="310" t="str">
        <f>IF(ISBLANK($J$3008),"",IF(ISBLANK($L$3008),"",IF(Okt!$E54&gt;=$J$3008,IF(Okt!$E54&lt;=$L$3008,COUNTIF(Okt!L54:L54,"&gt;=0"),""),"")))</f>
        <v/>
      </c>
      <c r="J2862" s="300"/>
      <c r="K2862" s="300"/>
      <c r="L2862" s="300"/>
      <c r="M2862" s="302"/>
    </row>
    <row r="2863" spans="1:13" ht="9.9499999999999993" hidden="1" customHeight="1" x14ac:dyDescent="0.2">
      <c r="A2863" s="301"/>
      <c r="B2863" s="300"/>
      <c r="C2863" s="305" t="str">
        <f>IF(ISBLANK($J$3008),"",IF(ISBLANK($L$3008),"",IF(Okt!$E55&gt;=$J$3008,IF(Okt!$E55&lt;=$L$3008,IF(ISBLANK(Okt!G55),"",Okt!G55),""),"")))</f>
        <v/>
      </c>
      <c r="D2863" s="305"/>
      <c r="E2863" s="305" t="str">
        <f>IF(ISBLANK($J$3008),"",IF(ISBLANK($L$3008),"",IF(Okt!$E55&gt;=$J$3008,IF(Okt!$E55&lt;=$L$3008,IF(ISBLANK(Okt!R55),"",Okt!R55),""),"")))</f>
        <v/>
      </c>
      <c r="F2863" s="307" t="str">
        <f>IF(ISBLANK($J$3008),"",IF(ISBLANK($L$3008),"",IF(Okt!$E55&gt;=$J$3008,IF(Okt!$E55&lt;=$L$3008,IF(ISBLANK(Okt!S55),"",Okt!S55),""),"")))</f>
        <v/>
      </c>
      <c r="G2863" s="308" t="str">
        <f t="shared" si="182"/>
        <v/>
      </c>
      <c r="H2863" s="309" t="str">
        <f t="shared" si="183"/>
        <v/>
      </c>
      <c r="I2863" s="310" t="str">
        <f>IF(ISBLANK($J$3008),"",IF(ISBLANK($L$3008),"",IF(Okt!$E55&gt;=$J$3008,IF(Okt!$E55&lt;=$L$3008,COUNTIF(Okt!L55:L55,"&gt;=0"),""),"")))</f>
        <v/>
      </c>
      <c r="J2863" s="300"/>
      <c r="K2863" s="300"/>
      <c r="L2863" s="300"/>
      <c r="M2863" s="302"/>
    </row>
    <row r="2864" spans="1:13" ht="9.9499999999999993" hidden="1" customHeight="1" x14ac:dyDescent="0.2">
      <c r="A2864" s="301"/>
      <c r="B2864" s="300"/>
      <c r="C2864" s="305" t="str">
        <f>IF(ISBLANK($J$3008),"",IF(ISBLANK($L$3008),"",IF(Okt!$E56&gt;=$J$3008,IF(Okt!$E56&lt;=$L$3008,IF(ISBLANK(Okt!G56),"",Okt!G56),""),"")))</f>
        <v/>
      </c>
      <c r="D2864" s="305"/>
      <c r="E2864" s="305" t="str">
        <f>IF(ISBLANK($J$3008),"",IF(ISBLANK($L$3008),"",IF(Okt!$E56&gt;=$J$3008,IF(Okt!$E56&lt;=$L$3008,IF(ISBLANK(Okt!R56),"",Okt!R56),""),"")))</f>
        <v/>
      </c>
      <c r="F2864" s="307" t="str">
        <f>IF(ISBLANK($J$3008),"",IF(ISBLANK($L$3008),"",IF(Okt!$E56&gt;=$J$3008,IF(Okt!$E56&lt;=$L$3008,IF(ISBLANK(Okt!S56),"",Okt!S56),""),"")))</f>
        <v/>
      </c>
      <c r="G2864" s="308" t="str">
        <f t="shared" si="182"/>
        <v/>
      </c>
      <c r="H2864" s="309" t="str">
        <f t="shared" si="183"/>
        <v/>
      </c>
      <c r="I2864" s="310" t="str">
        <f>IF(ISBLANK($J$3008),"",IF(ISBLANK($L$3008),"",IF(Okt!$E56&gt;=$J$3008,IF(Okt!$E56&lt;=$L$3008,COUNTIF(Okt!L56:L56,"&gt;=0"),""),"")))</f>
        <v/>
      </c>
      <c r="J2864" s="300"/>
      <c r="K2864" s="300"/>
      <c r="L2864" s="300"/>
      <c r="M2864" s="302"/>
    </row>
    <row r="2865" spans="1:13" ht="9.9499999999999993" hidden="1" customHeight="1" x14ac:dyDescent="0.2">
      <c r="A2865" s="301"/>
      <c r="B2865" s="300"/>
      <c r="C2865" s="305" t="str">
        <f>IF(ISBLANK($J$3008),"",IF(ISBLANK($L$3008),"",IF(Okt!$E57&gt;=$J$3008,IF(Okt!$E57&lt;=$L$3008,IF(ISBLANK(Okt!G57),"",Okt!G57),""),"")))</f>
        <v/>
      </c>
      <c r="D2865" s="305"/>
      <c r="E2865" s="305" t="str">
        <f>IF(ISBLANK($J$3008),"",IF(ISBLANK($L$3008),"",IF(Okt!$E57&gt;=$J$3008,IF(Okt!$E57&lt;=$L$3008,IF(ISBLANK(Okt!R57),"",Okt!R57),""),"")))</f>
        <v/>
      </c>
      <c r="F2865" s="307" t="str">
        <f>IF(ISBLANK($J$3008),"",IF(ISBLANK($L$3008),"",IF(Okt!$E57&gt;=$J$3008,IF(Okt!$E57&lt;=$L$3008,IF(ISBLANK(Okt!S57),"",Okt!S57),""),"")))</f>
        <v/>
      </c>
      <c r="G2865" s="308" t="str">
        <f t="shared" si="182"/>
        <v/>
      </c>
      <c r="H2865" s="309" t="str">
        <f t="shared" si="183"/>
        <v/>
      </c>
      <c r="I2865" s="310" t="str">
        <f>IF(ISBLANK($J$3008),"",IF(ISBLANK($L$3008),"",IF(Okt!$E57&gt;=$J$3008,IF(Okt!$E57&lt;=$L$3008,COUNTIF(Okt!L57:L57,"&gt;=0"),""),"")))</f>
        <v/>
      </c>
      <c r="J2865" s="300"/>
      <c r="K2865" s="300"/>
      <c r="L2865" s="300"/>
      <c r="M2865" s="302"/>
    </row>
    <row r="2866" spans="1:13" ht="9.9499999999999993" hidden="1" customHeight="1" x14ac:dyDescent="0.2">
      <c r="A2866" s="301"/>
      <c r="B2866" s="300"/>
      <c r="C2866" s="305" t="str">
        <f>IF(ISBLANK($J$3008),"",IF(ISBLANK($L$3008),"",IF(Okt!$E58&gt;=$J$3008,IF(Okt!$E58&lt;=$L$3008,IF(ISBLANK(Okt!G58),"",Okt!G58),""),"")))</f>
        <v/>
      </c>
      <c r="D2866" s="305"/>
      <c r="E2866" s="305" t="str">
        <f>IF(ISBLANK($J$3008),"",IF(ISBLANK($L$3008),"",IF(Okt!$E58&gt;=$J$3008,IF(Okt!$E58&lt;=$L$3008,IF(ISBLANK(Okt!R58),"",Okt!R58),""),"")))</f>
        <v/>
      </c>
      <c r="F2866" s="307" t="str">
        <f>IF(ISBLANK($J$3008),"",IF(ISBLANK($L$3008),"",IF(Okt!$E58&gt;=$J$3008,IF(Okt!$E58&lt;=$L$3008,IF(ISBLANK(Okt!S58),"",Okt!S58),""),"")))</f>
        <v/>
      </c>
      <c r="G2866" s="308" t="str">
        <f t="shared" si="182"/>
        <v/>
      </c>
      <c r="H2866" s="309" t="str">
        <f t="shared" si="183"/>
        <v/>
      </c>
      <c r="I2866" s="310" t="str">
        <f>IF(ISBLANK($J$3008),"",IF(ISBLANK($L$3008),"",IF(Okt!$E58&gt;=$J$3008,IF(Okt!$E58&lt;=$L$3008,COUNTIF(Okt!L58:L58,"&gt;=0"),""),"")))</f>
        <v/>
      </c>
      <c r="J2866" s="300"/>
      <c r="K2866" s="300"/>
      <c r="L2866" s="300"/>
      <c r="M2866" s="302"/>
    </row>
    <row r="2867" spans="1:13" ht="9.9499999999999993" hidden="1" customHeight="1" x14ac:dyDescent="0.2">
      <c r="A2867" s="301"/>
      <c r="B2867" s="300"/>
      <c r="C2867" s="305" t="str">
        <f>IF(ISBLANK($J$3008),"",IF(ISBLANK($L$3008),"",IF(Okt!$E59&gt;=$J$3008,IF(Okt!$E59&lt;=$L$3008,IF(ISBLANK(Okt!G59),"",Okt!G59),""),"")))</f>
        <v/>
      </c>
      <c r="D2867" s="305"/>
      <c r="E2867" s="305" t="str">
        <f>IF(ISBLANK($J$3008),"",IF(ISBLANK($L$3008),"",IF(Okt!$E59&gt;=$J$3008,IF(Okt!$E59&lt;=$L$3008,IF(ISBLANK(Okt!R59),"",Okt!R59),""),"")))</f>
        <v/>
      </c>
      <c r="F2867" s="307" t="str">
        <f>IF(ISBLANK($J$3008),"",IF(ISBLANK($L$3008),"",IF(Okt!$E59&gt;=$J$3008,IF(Okt!$E59&lt;=$L$3008,IF(ISBLANK(Okt!S59),"",Okt!S59),""),"")))</f>
        <v/>
      </c>
      <c r="G2867" s="308" t="str">
        <f t="shared" si="182"/>
        <v/>
      </c>
      <c r="H2867" s="309" t="str">
        <f t="shared" si="183"/>
        <v/>
      </c>
      <c r="I2867" s="310" t="str">
        <f>IF(ISBLANK($J$3008),"",IF(ISBLANK($L$3008),"",IF(Okt!$E59&gt;=$J$3008,IF(Okt!$E59&lt;=$L$3008,COUNTIF(Okt!L59:L59,"&gt;=0"),""),"")))</f>
        <v/>
      </c>
      <c r="J2867" s="300"/>
      <c r="K2867" s="300"/>
      <c r="L2867" s="300"/>
      <c r="M2867" s="302"/>
    </row>
    <row r="2868" spans="1:13" ht="9.9499999999999993" hidden="1" customHeight="1" x14ac:dyDescent="0.2">
      <c r="A2868" s="301"/>
      <c r="B2868" s="300"/>
      <c r="C2868" s="305" t="str">
        <f>IF(ISBLANK($J$3008),"",IF(ISBLANK($L$3008),"",IF(Okt!$E60&gt;=$J$3008,IF(Okt!$E60&lt;=$L$3008,IF(ISBLANK(Okt!G60),"",Okt!G60),""),"")))</f>
        <v/>
      </c>
      <c r="D2868" s="305"/>
      <c r="E2868" s="305" t="str">
        <f>IF(ISBLANK($J$3008),"",IF(ISBLANK($L$3008),"",IF(Okt!$E60&gt;=$J$3008,IF(Okt!$E60&lt;=$L$3008,IF(ISBLANK(Okt!R60),"",Okt!R60),""),"")))</f>
        <v/>
      </c>
      <c r="F2868" s="307" t="str">
        <f>IF(ISBLANK($J$3008),"",IF(ISBLANK($L$3008),"",IF(Okt!$E60&gt;=$J$3008,IF(Okt!$E60&lt;=$L$3008,IF(ISBLANK(Okt!S60),"",Okt!S60),""),"")))</f>
        <v/>
      </c>
      <c r="G2868" s="308" t="str">
        <f t="shared" si="182"/>
        <v/>
      </c>
      <c r="H2868" s="309" t="str">
        <f t="shared" si="183"/>
        <v/>
      </c>
      <c r="I2868" s="310" t="str">
        <f>IF(ISBLANK($J$3008),"",IF(ISBLANK($L$3008),"",IF(Okt!$E60&gt;=$J$3008,IF(Okt!$E60&lt;=$L$3008,COUNTIF(Okt!L60:L60,"&gt;=0"),""),"")))</f>
        <v/>
      </c>
      <c r="J2868" s="300"/>
      <c r="K2868" s="300"/>
      <c r="L2868" s="300"/>
      <c r="M2868" s="302"/>
    </row>
    <row r="2869" spans="1:13" ht="9.9499999999999993" hidden="1" customHeight="1" x14ac:dyDescent="0.2">
      <c r="A2869" s="301"/>
      <c r="B2869" s="300"/>
      <c r="C2869" s="305" t="str">
        <f>IF(ISBLANK($J$3008),"",IF(ISBLANK($L$3008),"",IF(Okt!$E61&gt;=$J$3008,IF(Okt!$E61&lt;=$L$3008,IF(ISBLANK(Okt!G61),"",Okt!G61),""),"")))</f>
        <v/>
      </c>
      <c r="D2869" s="305"/>
      <c r="E2869" s="305" t="str">
        <f>IF(ISBLANK($J$3008),"",IF(ISBLANK($L$3008),"",IF(Okt!$E61&gt;=$J$3008,IF(Okt!$E61&lt;=$L$3008,IF(ISBLANK(Okt!R61),"",Okt!R61),""),"")))</f>
        <v/>
      </c>
      <c r="F2869" s="307" t="str">
        <f>IF(ISBLANK($J$3008),"",IF(ISBLANK($L$3008),"",IF(Okt!$E61&gt;=$J$3008,IF(Okt!$E61&lt;=$L$3008,IF(ISBLANK(Okt!S61),"",Okt!S61),""),"")))</f>
        <v/>
      </c>
      <c r="G2869" s="308" t="str">
        <f t="shared" si="182"/>
        <v/>
      </c>
      <c r="H2869" s="309" t="str">
        <f t="shared" si="183"/>
        <v/>
      </c>
      <c r="I2869" s="310" t="str">
        <f>IF(ISBLANK($J$3008),"",IF(ISBLANK($L$3008),"",IF(Okt!$E61&gt;=$J$3008,IF(Okt!$E61&lt;=$L$3008,COUNTIF(Okt!L61:L61,"&gt;=0"),""),"")))</f>
        <v/>
      </c>
      <c r="J2869" s="300"/>
      <c r="K2869" s="300"/>
      <c r="L2869" s="300"/>
      <c r="M2869" s="302"/>
    </row>
    <row r="2870" spans="1:13" ht="9.9499999999999993" hidden="1" customHeight="1" x14ac:dyDescent="0.2">
      <c r="A2870" s="301"/>
      <c r="B2870" s="300"/>
      <c r="C2870" s="305" t="str">
        <f>IF(ISBLANK($J$3008),"",IF(ISBLANK($L$3008),"",IF(Okt!$E62&gt;=$J$3008,IF(Okt!$E62&lt;=$L$3008,IF(ISBLANK(Okt!G62),"",Okt!G62),""),"")))</f>
        <v/>
      </c>
      <c r="D2870" s="305"/>
      <c r="E2870" s="305" t="str">
        <f>IF(ISBLANK($J$3008),"",IF(ISBLANK($L$3008),"",IF(Okt!$E62&gt;=$J$3008,IF(Okt!$E62&lt;=$L$3008,IF(ISBLANK(Okt!R62),"",Okt!R62),""),"")))</f>
        <v/>
      </c>
      <c r="F2870" s="307" t="str">
        <f>IF(ISBLANK($J$3008),"",IF(ISBLANK($L$3008),"",IF(Okt!$E62&gt;=$J$3008,IF(Okt!$E62&lt;=$L$3008,IF(ISBLANK(Okt!S62),"",Okt!S62),""),"")))</f>
        <v/>
      </c>
      <c r="G2870" s="308" t="str">
        <f t="shared" si="182"/>
        <v/>
      </c>
      <c r="H2870" s="309" t="str">
        <f t="shared" si="183"/>
        <v/>
      </c>
      <c r="I2870" s="310" t="str">
        <f>IF(ISBLANK($J$3008),"",IF(ISBLANK($L$3008),"",IF(Okt!$E62&gt;=$J$3008,IF(Okt!$E62&lt;=$L$3008,COUNTIF(Okt!L62:L62,"&gt;=0"),""),"")))</f>
        <v/>
      </c>
      <c r="J2870" s="300"/>
      <c r="K2870" s="300"/>
      <c r="L2870" s="300"/>
      <c r="M2870" s="302"/>
    </row>
    <row r="2871" spans="1:13" ht="9.9499999999999993" hidden="1" customHeight="1" x14ac:dyDescent="0.2">
      <c r="A2871" s="301"/>
      <c r="B2871" s="300"/>
      <c r="C2871" s="305" t="str">
        <f>IF(ISBLANK($J$3008),"",IF(ISBLANK($L$3008),"",IF(Okt!$E63&gt;=$J$3008,IF(Okt!$E63&lt;=$L$3008,IF(ISBLANK(Okt!G63),"",Okt!G63),""),"")))</f>
        <v/>
      </c>
      <c r="D2871" s="305"/>
      <c r="E2871" s="305" t="str">
        <f>IF(ISBLANK($J$3008),"",IF(ISBLANK($L$3008),"",IF(Okt!$E63&gt;=$J$3008,IF(Okt!$E63&lt;=$L$3008,IF(ISBLANK(Okt!R63),"",Okt!R63),""),"")))</f>
        <v/>
      </c>
      <c r="F2871" s="307" t="str">
        <f>IF(ISBLANK($J$3008),"",IF(ISBLANK($L$3008),"",IF(Okt!$E63&gt;=$J$3008,IF(Okt!$E63&lt;=$L$3008,IF(ISBLANK(Okt!S63),"",Okt!S63),""),"")))</f>
        <v/>
      </c>
      <c r="G2871" s="308" t="str">
        <f t="shared" si="182"/>
        <v/>
      </c>
      <c r="H2871" s="309" t="str">
        <f t="shared" si="183"/>
        <v/>
      </c>
      <c r="I2871" s="310" t="str">
        <f>IF(ISBLANK($J$3008),"",IF(ISBLANK($L$3008),"",IF(Okt!$E63&gt;=$J$3008,IF(Okt!$E63&lt;=$L$3008,COUNTIF(Okt!L63:L63,"&gt;=0"),""),"")))</f>
        <v/>
      </c>
      <c r="J2871" s="300"/>
      <c r="K2871" s="300"/>
      <c r="L2871" s="300"/>
      <c r="M2871" s="302"/>
    </row>
    <row r="2872" spans="1:13" ht="9.9499999999999993" hidden="1" customHeight="1" x14ac:dyDescent="0.2">
      <c r="A2872" s="301"/>
      <c r="B2872" s="300"/>
      <c r="C2872" s="305" t="str">
        <f>IF(ISBLANK($J$3008),"",IF(ISBLANK($L$3008),"",IF(Okt!$E64&gt;=$J$3008,IF(Okt!$E64&lt;=$L$3008,IF(ISBLANK(Okt!G64),"",Okt!G64),""),"")))</f>
        <v/>
      </c>
      <c r="D2872" s="305"/>
      <c r="E2872" s="305" t="str">
        <f>IF(ISBLANK($J$3008),"",IF(ISBLANK($L$3008),"",IF(Okt!$E64&gt;=$J$3008,IF(Okt!$E64&lt;=$L$3008,IF(ISBLANK(Okt!R64),"",Okt!R64),""),"")))</f>
        <v/>
      </c>
      <c r="F2872" s="307" t="str">
        <f>IF(ISBLANK($J$3008),"",IF(ISBLANK($L$3008),"",IF(Okt!$E64&gt;=$J$3008,IF(Okt!$E64&lt;=$L$3008,IF(ISBLANK(Okt!S64),"",Okt!S64),""),"")))</f>
        <v/>
      </c>
      <c r="G2872" s="308" t="str">
        <f t="shared" si="182"/>
        <v/>
      </c>
      <c r="H2872" s="309" t="str">
        <f t="shared" si="183"/>
        <v/>
      </c>
      <c r="I2872" s="310" t="str">
        <f>IF(ISBLANK($J$3008),"",IF(ISBLANK($L$3008),"",IF(Okt!$E64&gt;=$J$3008,IF(Okt!$E64&lt;=$L$3008,COUNTIF(Okt!L64:L64,"&gt;=0"),""),"")))</f>
        <v/>
      </c>
      <c r="J2872" s="300"/>
      <c r="K2872" s="300"/>
      <c r="L2872" s="300"/>
      <c r="M2872" s="302"/>
    </row>
    <row r="2873" spans="1:13" ht="9.9499999999999993" hidden="1" customHeight="1" x14ac:dyDescent="0.2">
      <c r="A2873" s="301"/>
      <c r="B2873" s="300"/>
      <c r="C2873" s="305" t="str">
        <f>IF(ISBLANK($J$3008),"",IF(ISBLANK($L$3008),"",IF(Okt!$E65&gt;=$J$3008,IF(Okt!$E65&lt;=$L$3008,IF(ISBLANK(Okt!G65),"",Okt!G65),""),"")))</f>
        <v/>
      </c>
      <c r="D2873" s="305"/>
      <c r="E2873" s="305" t="str">
        <f>IF(ISBLANK($J$3008),"",IF(ISBLANK($L$3008),"",IF(Okt!$E65&gt;=$J$3008,IF(Okt!$E65&lt;=$L$3008,IF(ISBLANK(Okt!R65),"",Okt!R65),""),"")))</f>
        <v/>
      </c>
      <c r="F2873" s="307" t="str">
        <f>IF(ISBLANK($J$3008),"",IF(ISBLANK($L$3008),"",IF(Okt!$E65&gt;=$J$3008,IF(Okt!$E65&lt;=$L$3008,IF(ISBLANK(Okt!S65),"",Okt!S65),""),"")))</f>
        <v/>
      </c>
      <c r="G2873" s="308" t="str">
        <f t="shared" si="182"/>
        <v/>
      </c>
      <c r="H2873" s="309" t="str">
        <f t="shared" si="183"/>
        <v/>
      </c>
      <c r="I2873" s="310" t="str">
        <f>IF(ISBLANK($J$3008),"",IF(ISBLANK($L$3008),"",IF(Okt!$E65&gt;=$J$3008,IF(Okt!$E65&lt;=$L$3008,COUNTIF(Okt!L65:L65,"&gt;=0"),""),"")))</f>
        <v/>
      </c>
      <c r="J2873" s="300"/>
      <c r="K2873" s="300"/>
      <c r="L2873" s="300"/>
      <c r="M2873" s="302"/>
    </row>
    <row r="2874" spans="1:13" ht="9.9499999999999993" hidden="1" customHeight="1" x14ac:dyDescent="0.2">
      <c r="A2874" s="301"/>
      <c r="B2874" s="300"/>
      <c r="C2874" s="305" t="str">
        <f>IF(ISBLANK($J$3008),"",IF(ISBLANK($L$3008),"",IF(Okt!$E66&gt;=$J$3008,IF(Okt!$E66&lt;=$L$3008,IF(ISBLANK(Okt!G66),"",Okt!G66),""),"")))</f>
        <v/>
      </c>
      <c r="D2874" s="305"/>
      <c r="E2874" s="305" t="str">
        <f>IF(ISBLANK($J$3008),"",IF(ISBLANK($L$3008),"",IF(Okt!$E66&gt;=$J$3008,IF(Okt!$E66&lt;=$L$3008,IF(ISBLANK(Okt!R66),"",Okt!R66),""),"")))</f>
        <v/>
      </c>
      <c r="F2874" s="307" t="str">
        <f>IF(ISBLANK($J$3008),"",IF(ISBLANK($L$3008),"",IF(Okt!$E66&gt;=$J$3008,IF(Okt!$E66&lt;=$L$3008,IF(ISBLANK(Okt!S66),"",Okt!S66),""),"")))</f>
        <v/>
      </c>
      <c r="G2874" s="308" t="str">
        <f t="shared" si="182"/>
        <v/>
      </c>
      <c r="H2874" s="309" t="str">
        <f t="shared" si="183"/>
        <v/>
      </c>
      <c r="I2874" s="310" t="str">
        <f>IF(ISBLANK($J$3008),"",IF(ISBLANK($L$3008),"",IF(Okt!$E66&gt;=$J$3008,IF(Okt!$E66&lt;=$L$3008,COUNTIF(Okt!L66:L66,"&gt;=0"),""),"")))</f>
        <v/>
      </c>
      <c r="J2874" s="300"/>
      <c r="K2874" s="300"/>
      <c r="L2874" s="300"/>
      <c r="M2874" s="302"/>
    </row>
    <row r="2875" spans="1:13" ht="9.9499999999999993" hidden="1" customHeight="1" x14ac:dyDescent="0.2">
      <c r="A2875" s="301"/>
      <c r="B2875" s="300"/>
      <c r="C2875" s="305" t="str">
        <f>IF(ISBLANK($J$3008),"",IF(ISBLANK($L$3008),"",IF(Okt!$E67&gt;=$J$3008,IF(Okt!$E67&lt;=$L$3008,IF(ISBLANK(Okt!G67),"",Okt!G67),""),"")))</f>
        <v/>
      </c>
      <c r="D2875" s="305"/>
      <c r="E2875" s="305" t="str">
        <f>IF(ISBLANK($J$3008),"",IF(ISBLANK($L$3008),"",IF(Okt!$E67&gt;=$J$3008,IF(Okt!$E67&lt;=$L$3008,IF(ISBLANK(Okt!R67),"",Okt!R67),""),"")))</f>
        <v/>
      </c>
      <c r="F2875" s="307" t="str">
        <f>IF(ISBLANK($J$3008),"",IF(ISBLANK($L$3008),"",IF(Okt!$E67&gt;=$J$3008,IF(Okt!$E67&lt;=$L$3008,IF(ISBLANK(Okt!S67),"",Okt!S67),""),"")))</f>
        <v/>
      </c>
      <c r="G2875" s="308" t="str">
        <f t="shared" si="182"/>
        <v/>
      </c>
      <c r="H2875" s="309" t="str">
        <f t="shared" si="183"/>
        <v/>
      </c>
      <c r="I2875" s="310" t="str">
        <f>IF(ISBLANK($J$3008),"",IF(ISBLANK($L$3008),"",IF(Okt!$E67&gt;=$J$3008,IF(Okt!$E67&lt;=$L$3008,COUNTIF(Okt!L67:L67,"&gt;=0"),""),"")))</f>
        <v/>
      </c>
      <c r="J2875" s="300"/>
      <c r="K2875" s="300"/>
      <c r="L2875" s="300"/>
      <c r="M2875" s="302"/>
    </row>
    <row r="2876" spans="1:13" ht="9.9499999999999993" hidden="1" customHeight="1" x14ac:dyDescent="0.2">
      <c r="A2876" s="301"/>
      <c r="B2876" s="300"/>
      <c r="C2876" s="305" t="str">
        <f>IF(ISBLANK($J$3008),"",IF(ISBLANK($L$3008),"",IF(Okt!$E68&gt;=$J$3008,IF(Okt!$E68&lt;=$L$3008,IF(ISBLANK(Okt!G68),"",Okt!G68),""),"")))</f>
        <v/>
      </c>
      <c r="D2876" s="305"/>
      <c r="E2876" s="305" t="str">
        <f>IF(ISBLANK($J$3008),"",IF(ISBLANK($L$3008),"",IF(Okt!$E68&gt;=$J$3008,IF(Okt!$E68&lt;=$L$3008,IF(ISBLANK(Okt!R68),"",Okt!R68),""),"")))</f>
        <v/>
      </c>
      <c r="F2876" s="307" t="str">
        <f>IF(ISBLANK($J$3008),"",IF(ISBLANK($L$3008),"",IF(Okt!$E68&gt;=$J$3008,IF(Okt!$E68&lt;=$L$3008,IF(ISBLANK(Okt!S68),"",Okt!S68),""),"")))</f>
        <v/>
      </c>
      <c r="G2876" s="308" t="str">
        <f t="shared" si="182"/>
        <v/>
      </c>
      <c r="H2876" s="309" t="str">
        <f t="shared" si="183"/>
        <v/>
      </c>
      <c r="I2876" s="310" t="str">
        <f>IF(ISBLANK($J$3008),"",IF(ISBLANK($L$3008),"",IF(Okt!$E68&gt;=$J$3008,IF(Okt!$E68&lt;=$L$3008,COUNTIF(Okt!L68:L68,"&gt;=0"),""),"")))</f>
        <v/>
      </c>
      <c r="J2876" s="300"/>
      <c r="K2876" s="300"/>
      <c r="L2876" s="300"/>
      <c r="M2876" s="302"/>
    </row>
    <row r="2877" spans="1:13" ht="9.9499999999999993" hidden="1" customHeight="1" x14ac:dyDescent="0.2">
      <c r="A2877" s="301"/>
      <c r="B2877" s="300"/>
      <c r="C2877" s="305" t="str">
        <f>IF(ISBLANK($J$3008),"",IF(ISBLANK($L$3008),"",IF(Okt!$E69&gt;=$J$3008,IF(Okt!$E69&lt;=$L$3008,IF(ISBLANK(Okt!G69),"",Okt!G69),""),"")))</f>
        <v/>
      </c>
      <c r="D2877" s="305"/>
      <c r="E2877" s="305" t="str">
        <f>IF(ISBLANK($J$3008),"",IF(ISBLANK($L$3008),"",IF(Okt!$E69&gt;=$J$3008,IF(Okt!$E69&lt;=$L$3008,IF(ISBLANK(Okt!R69),"",Okt!R69),""),"")))</f>
        <v/>
      </c>
      <c r="F2877" s="307" t="str">
        <f>IF(ISBLANK($J$3008),"",IF(ISBLANK($L$3008),"",IF(Okt!$E69&gt;=$J$3008,IF(Okt!$E69&lt;=$L$3008,IF(ISBLANK(Okt!S69),"",Okt!S69),""),"")))</f>
        <v/>
      </c>
      <c r="G2877" s="308" t="str">
        <f t="shared" si="182"/>
        <v/>
      </c>
      <c r="H2877" s="309" t="str">
        <f t="shared" si="183"/>
        <v/>
      </c>
      <c r="I2877" s="310" t="str">
        <f>IF(ISBLANK($J$3008),"",IF(ISBLANK($L$3008),"",IF(Okt!$E69&gt;=$J$3008,IF(Okt!$E69&lt;=$L$3008,COUNTIF(Okt!L69:L69,"&gt;=0"),""),"")))</f>
        <v/>
      </c>
      <c r="J2877" s="300"/>
      <c r="K2877" s="300"/>
      <c r="L2877" s="300"/>
      <c r="M2877" s="302"/>
    </row>
    <row r="2878" spans="1:13" ht="9.9499999999999993" hidden="1" customHeight="1" x14ac:dyDescent="0.2">
      <c r="A2878" s="301"/>
      <c r="B2878" s="300"/>
      <c r="C2878" s="305" t="str">
        <f>IF(ISBLANK($J$3008),"",IF(ISBLANK($L$3008),"",IF(Okt!$E70&gt;=$J$3008,IF(Okt!$E70&lt;=$L$3008,IF(ISBLANK(Okt!G70),"",Okt!G70),""),"")))</f>
        <v/>
      </c>
      <c r="D2878" s="305"/>
      <c r="E2878" s="305" t="str">
        <f>IF(ISBLANK($J$3008),"",IF(ISBLANK($L$3008),"",IF(Okt!$E70&gt;=$J$3008,IF(Okt!$E70&lt;=$L$3008,IF(ISBLANK(Okt!R70),"",Okt!R70),""),"")))</f>
        <v/>
      </c>
      <c r="F2878" s="307" t="str">
        <f>IF(ISBLANK($J$3008),"",IF(ISBLANK($L$3008),"",IF(Okt!$E70&gt;=$J$3008,IF(Okt!$E70&lt;=$L$3008,IF(ISBLANK(Okt!S70),"",Okt!S70),""),"")))</f>
        <v/>
      </c>
      <c r="G2878" s="308" t="str">
        <f t="shared" si="182"/>
        <v/>
      </c>
      <c r="H2878" s="309" t="str">
        <f t="shared" si="183"/>
        <v/>
      </c>
      <c r="I2878" s="310" t="str">
        <f>IF(ISBLANK($J$3008),"",IF(ISBLANK($L$3008),"",IF(Okt!$E70&gt;=$J$3008,IF(Okt!$E70&lt;=$L$3008,COUNTIF(Okt!L70:L70,"&gt;=0"),""),"")))</f>
        <v/>
      </c>
      <c r="J2878" s="300"/>
      <c r="K2878" s="300"/>
      <c r="L2878" s="300"/>
      <c r="M2878" s="302"/>
    </row>
    <row r="2879" spans="1:13" ht="9.9499999999999993" hidden="1" customHeight="1" x14ac:dyDescent="0.2">
      <c r="A2879" s="301"/>
      <c r="B2879" s="300"/>
      <c r="C2879" s="305" t="str">
        <f>IF(ISBLANK($J$3008),"",IF(ISBLANK($L$3008),"",IF(Okt!$E71&gt;=$J$3008,IF(Okt!$E71&lt;=$L$3008,IF(ISBLANK(Okt!G71),"",Okt!G71),""),"")))</f>
        <v/>
      </c>
      <c r="D2879" s="305"/>
      <c r="E2879" s="305" t="str">
        <f>IF(ISBLANK($J$3008),"",IF(ISBLANK($L$3008),"",IF(Okt!$E71&gt;=$J$3008,IF(Okt!$E71&lt;=$L$3008,IF(ISBLANK(Okt!R71),"",Okt!R71),""),"")))</f>
        <v/>
      </c>
      <c r="F2879" s="307" t="str">
        <f>IF(ISBLANK($J$3008),"",IF(ISBLANK($L$3008),"",IF(Okt!$E71&gt;=$J$3008,IF(Okt!$E71&lt;=$L$3008,IF(ISBLANK(Okt!S71),"",Okt!S71),""),"")))</f>
        <v/>
      </c>
      <c r="G2879" s="308" t="str">
        <f t="shared" si="182"/>
        <v/>
      </c>
      <c r="H2879" s="309" t="str">
        <f t="shared" si="183"/>
        <v/>
      </c>
      <c r="I2879" s="310" t="str">
        <f>IF(ISBLANK($J$3008),"",IF(ISBLANK($L$3008),"",IF(Okt!$E71&gt;=$J$3008,IF(Okt!$E71&lt;=$L$3008,COUNTIF(Okt!L71:L71,"&gt;=0"),""),"")))</f>
        <v/>
      </c>
      <c r="J2879" s="300"/>
      <c r="K2879" s="300"/>
      <c r="L2879" s="300"/>
      <c r="M2879" s="302"/>
    </row>
    <row r="2880" spans="1:13" ht="9.9499999999999993" hidden="1" customHeight="1" x14ac:dyDescent="0.2">
      <c r="A2880" s="301"/>
      <c r="B2880" s="300"/>
      <c r="C2880" s="305" t="str">
        <f>IF(ISBLANK($J$3008),"",IF(ISBLANK($L$3008),"",IF(Okt!$E72&gt;=$J$3008,IF(Okt!$E72&lt;=$L$3008,IF(ISBLANK(Okt!G72),"",Okt!G72),""),"")))</f>
        <v/>
      </c>
      <c r="D2880" s="305"/>
      <c r="E2880" s="305" t="str">
        <f>IF(ISBLANK($J$3008),"",IF(ISBLANK($L$3008),"",IF(Okt!$E72&gt;=$J$3008,IF(Okt!$E72&lt;=$L$3008,IF(ISBLANK(Okt!R72),"",Okt!R72),""),"")))</f>
        <v/>
      </c>
      <c r="F2880" s="307" t="str">
        <f>IF(ISBLANK($J$3008),"",IF(ISBLANK($L$3008),"",IF(Okt!$E72&gt;=$J$3008,IF(Okt!$E72&lt;=$L$3008,IF(ISBLANK(Okt!S72),"",Okt!S72),""),"")))</f>
        <v/>
      </c>
      <c r="G2880" s="308" t="str">
        <f t="shared" si="182"/>
        <v/>
      </c>
      <c r="H2880" s="309" t="str">
        <f t="shared" si="183"/>
        <v/>
      </c>
      <c r="I2880" s="310" t="str">
        <f>IF(ISBLANK($J$3008),"",IF(ISBLANK($L$3008),"",IF(Okt!$E72&gt;=$J$3008,IF(Okt!$E72&lt;=$L$3008,COUNTIF(Okt!L72:L72,"&gt;=0"),""),"")))</f>
        <v/>
      </c>
      <c r="J2880" s="300"/>
      <c r="K2880" s="300"/>
      <c r="L2880" s="300"/>
      <c r="M2880" s="302"/>
    </row>
    <row r="2881" spans="1:13" ht="9.9499999999999993" hidden="1" customHeight="1" x14ac:dyDescent="0.2">
      <c r="A2881" s="301"/>
      <c r="B2881" s="300"/>
      <c r="C2881" s="305" t="str">
        <f>IF(ISBLANK($J$3008),"",IF(ISBLANK($L$3008),"",IF(Okt!$E73&gt;=$J$3008,IF(Okt!$E73&lt;=$L$3008,IF(ISBLANK(Okt!G73),"",Okt!G73),""),"")))</f>
        <v/>
      </c>
      <c r="D2881" s="305"/>
      <c r="E2881" s="305" t="str">
        <f>IF(ISBLANK($J$3008),"",IF(ISBLANK($L$3008),"",IF(Okt!$E73&gt;=$J$3008,IF(Okt!$E73&lt;=$L$3008,IF(ISBLANK(Okt!R73),"",Okt!R73),""),"")))</f>
        <v/>
      </c>
      <c r="F2881" s="307" t="str">
        <f>IF(ISBLANK($J$3008),"",IF(ISBLANK($L$3008),"",IF(Okt!$E73&gt;=$J$3008,IF(Okt!$E73&lt;=$L$3008,IF(ISBLANK(Okt!S73),"",Okt!S73),""),"")))</f>
        <v/>
      </c>
      <c r="G2881" s="308" t="str">
        <f t="shared" si="182"/>
        <v/>
      </c>
      <c r="H2881" s="309" t="str">
        <f t="shared" si="183"/>
        <v/>
      </c>
      <c r="I2881" s="310" t="str">
        <f>IF(ISBLANK($J$3008),"",IF(ISBLANK($L$3008),"",IF(Okt!$E73&gt;=$J$3008,IF(Okt!$E73&lt;=$L$3008,COUNTIF(Okt!L73:L73,"&gt;=0"),""),"")))</f>
        <v/>
      </c>
      <c r="J2881" s="300"/>
      <c r="K2881" s="300"/>
      <c r="L2881" s="300"/>
      <c r="M2881" s="302"/>
    </row>
    <row r="2882" spans="1:13" ht="9.9499999999999993" hidden="1" customHeight="1" x14ac:dyDescent="0.2">
      <c r="A2882" s="301"/>
      <c r="B2882" s="300" t="s">
        <v>133</v>
      </c>
      <c r="C2882" s="305" t="str">
        <f>IF(ISBLANK($J$3008),"",IF(ISBLANK($L$3008),"",IF(Nov!$E9&gt;=$J$3008,IF(Nov!$E9&lt;=$L$3008,IF(ISBLANK(Nov!G9),"",Nov!G9),""),"")))</f>
        <v/>
      </c>
      <c r="D2882" s="305" t="str">
        <f>IF(ISBLANK($J$3008),"",IF(ISBLANK($L$3008),"",IF(Nov!$E9&gt;=$J$3008,IF(Nov!$E9&lt;=$L$3008,IF(ISBLANK(Nov!I9),"",Nov!I9),""),"")))</f>
        <v/>
      </c>
      <c r="E2882" s="305" t="str">
        <f>IF(ISBLANK($J$3008),"",IF(ISBLANK($L$3008),"",IF(Nov!$E9&gt;=$J$3008,IF(Nov!$E9&lt;=$L$3008,IF(ISBLANK(Nov!R9),"",Nov!R9),""),"")))</f>
        <v/>
      </c>
      <c r="F2882" s="307" t="str">
        <f>IF(ISBLANK($J$3008),"",IF(ISBLANK($L$3008),"",IF(Nov!$E9&gt;=$J$3008,IF(Nov!$E9&lt;=$L$3008,IF(ISBLANK(Nov!S9),"",Nov!S9),""),"")))</f>
        <v/>
      </c>
      <c r="G2882" s="308" t="str">
        <f>IF(ISNUMBER(F2882),IF(F2882=0,"",IF(E2882=0,"",F2882/E2882)),"")</f>
        <v/>
      </c>
      <c r="H2882" s="309" t="str">
        <f>IF(ISNUMBER(G2882),IF(G2882=0,"",IF(F2882=0,"",E2882/F2882/24)),"")</f>
        <v/>
      </c>
      <c r="I2882" s="310" t="str">
        <f>IF(ISBLANK($J$3008),"",IF(ISBLANK($L$3008),"",IF(Nov!$E9&gt;=$J$3008,IF(Nov!$E9&lt;=$L$3008,COUNTIF(Nov!L9:L9,"&gt;=0"),""),"")))</f>
        <v/>
      </c>
      <c r="J2882" s="300"/>
      <c r="K2882" s="300"/>
      <c r="L2882" s="300"/>
      <c r="M2882" s="302"/>
    </row>
    <row r="2883" spans="1:13" ht="9.9499999999999993" hidden="1" customHeight="1" x14ac:dyDescent="0.2">
      <c r="A2883" s="301"/>
      <c r="B2883" s="300"/>
      <c r="C2883" s="305" t="str">
        <f>IF(ISBLANK($J$3008),"",IF(ISBLANK($L$3008),"",IF(Nov!$E10&gt;=$J$3008,IF(Nov!$E10&lt;=$L$3008,IF(ISBLANK(Nov!G10),"",Nov!G10),""),"")))</f>
        <v/>
      </c>
      <c r="D2883" s="305" t="str">
        <f>IF(ISBLANK($J$3008),"",IF(ISBLANK($L$3008),"",IF(Nov!$E10&gt;=$J$3008,IF(Nov!$E10&lt;=$L$3008,IF(ISBLANK(Nov!I10),"",Nov!I10),""),"")))</f>
        <v/>
      </c>
      <c r="E2883" s="305" t="str">
        <f>IF(ISBLANK($J$3008),"",IF(ISBLANK($L$3008),"",IF(Nov!$E10&gt;=$J$3008,IF(Nov!$E10&lt;=$L$3008,IF(ISBLANK(Nov!R10),"",Nov!R10),""),"")))</f>
        <v/>
      </c>
      <c r="F2883" s="307" t="str">
        <f>IF(ISBLANK($J$3008),"",IF(ISBLANK($L$3008),"",IF(Nov!$E10&gt;=$J$3008,IF(Nov!$E10&lt;=$L$3008,IF(ISBLANK(Nov!S10),"",Nov!S10),""),"")))</f>
        <v/>
      </c>
      <c r="G2883" s="308" t="str">
        <f t="shared" ref="G2883:G2912" si="184">IF(ISNUMBER(F2883),IF(F2883=0,"",IF(E2883=0,"",F2883/E2883)),"")</f>
        <v/>
      </c>
      <c r="H2883" s="309" t="str">
        <f t="shared" ref="H2883:H2912" si="185">IF(ISNUMBER(G2883),IF(G2883=0,"",IF(F2883=0,"",E2883/F2883/24)),"")</f>
        <v/>
      </c>
      <c r="I2883" s="310" t="str">
        <f>IF(ISBLANK($J$3008),"",IF(ISBLANK($L$3008),"",IF(Nov!$E10&gt;=$J$3008,IF(Nov!$E10&lt;=$L$3008,COUNTIF(Nov!L10:L10,"&gt;=0"),""),"")))</f>
        <v/>
      </c>
      <c r="J2883" s="300"/>
      <c r="K2883" s="300"/>
      <c r="L2883" s="300"/>
      <c r="M2883" s="302"/>
    </row>
    <row r="2884" spans="1:13" ht="9.9499999999999993" hidden="1" customHeight="1" x14ac:dyDescent="0.2">
      <c r="A2884" s="301"/>
      <c r="B2884" s="300"/>
      <c r="C2884" s="305" t="str">
        <f>IF(ISBLANK($J$3008),"",IF(ISBLANK($L$3008),"",IF(Nov!$E11&gt;=$J$3008,IF(Nov!$E11&lt;=$L$3008,IF(ISBLANK(Nov!G11),"",Nov!G11),""),"")))</f>
        <v/>
      </c>
      <c r="D2884" s="305" t="str">
        <f>IF(ISBLANK($J$3008),"",IF(ISBLANK($L$3008),"",IF(Nov!$E11&gt;=$J$3008,IF(Nov!$E11&lt;=$L$3008,IF(ISBLANK(Nov!I11),"",Nov!I11),""),"")))</f>
        <v/>
      </c>
      <c r="E2884" s="305" t="str">
        <f>IF(ISBLANK($J$3008),"",IF(ISBLANK($L$3008),"",IF(Nov!$E11&gt;=$J$3008,IF(Nov!$E11&lt;=$L$3008,IF(ISBLANK(Nov!R11),"",Nov!R11),""),"")))</f>
        <v/>
      </c>
      <c r="F2884" s="307" t="str">
        <f>IF(ISBLANK($J$3008),"",IF(ISBLANK($L$3008),"",IF(Nov!$E11&gt;=$J$3008,IF(Nov!$E11&lt;=$L$3008,IF(ISBLANK(Nov!S11),"",Nov!S11),""),"")))</f>
        <v/>
      </c>
      <c r="G2884" s="308" t="str">
        <f t="shared" si="184"/>
        <v/>
      </c>
      <c r="H2884" s="309" t="str">
        <f t="shared" si="185"/>
        <v/>
      </c>
      <c r="I2884" s="310" t="str">
        <f>IF(ISBLANK($J$3008),"",IF(ISBLANK($L$3008),"",IF(Nov!$E11&gt;=$J$3008,IF(Nov!$E11&lt;=$L$3008,COUNTIF(Nov!L11:L11,"&gt;=0"),""),"")))</f>
        <v/>
      </c>
      <c r="J2884" s="300"/>
      <c r="K2884" s="300"/>
      <c r="L2884" s="300"/>
      <c r="M2884" s="302"/>
    </row>
    <row r="2885" spans="1:13" ht="9.9499999999999993" hidden="1" customHeight="1" x14ac:dyDescent="0.2">
      <c r="A2885" s="301"/>
      <c r="B2885" s="300"/>
      <c r="C2885" s="305" t="str">
        <f>IF(ISBLANK($J$3008),"",IF(ISBLANK($L$3008),"",IF(Nov!$E12&gt;=$J$3008,IF(Nov!$E12&lt;=$L$3008,IF(ISBLANK(Nov!G12),"",Nov!G12),""),"")))</f>
        <v/>
      </c>
      <c r="D2885" s="305" t="str">
        <f>IF(ISBLANK($J$3008),"",IF(ISBLANK($L$3008),"",IF(Nov!$E12&gt;=$J$3008,IF(Nov!$E12&lt;=$L$3008,IF(ISBLANK(Nov!I12),"",Nov!I12),""),"")))</f>
        <v/>
      </c>
      <c r="E2885" s="305" t="str">
        <f>IF(ISBLANK($J$3008),"",IF(ISBLANK($L$3008),"",IF(Nov!$E12&gt;=$J$3008,IF(Nov!$E12&lt;=$L$3008,IF(ISBLANK(Nov!R12),"",Nov!R12),""),"")))</f>
        <v/>
      </c>
      <c r="F2885" s="307" t="str">
        <f>IF(ISBLANK($J$3008),"",IF(ISBLANK($L$3008),"",IF(Nov!$E12&gt;=$J$3008,IF(Nov!$E12&lt;=$L$3008,IF(ISBLANK(Nov!S12),"",Nov!S12),""),"")))</f>
        <v/>
      </c>
      <c r="G2885" s="308" t="str">
        <f t="shared" si="184"/>
        <v/>
      </c>
      <c r="H2885" s="309" t="str">
        <f t="shared" si="185"/>
        <v/>
      </c>
      <c r="I2885" s="310" t="str">
        <f>IF(ISBLANK($J$3008),"",IF(ISBLANK($L$3008),"",IF(Nov!$E12&gt;=$J$3008,IF(Nov!$E12&lt;=$L$3008,COUNTIF(Nov!L12:L12,"&gt;=0"),""),"")))</f>
        <v/>
      </c>
      <c r="J2885" s="300"/>
      <c r="K2885" s="300"/>
      <c r="L2885" s="300"/>
      <c r="M2885" s="302"/>
    </row>
    <row r="2886" spans="1:13" ht="9.9499999999999993" hidden="1" customHeight="1" x14ac:dyDescent="0.2">
      <c r="A2886" s="301"/>
      <c r="B2886" s="300"/>
      <c r="C2886" s="305" t="str">
        <f>IF(ISBLANK($J$3008),"",IF(ISBLANK($L$3008),"",IF(Nov!$E13&gt;=$J$3008,IF(Nov!$E13&lt;=$L$3008,IF(ISBLANK(Nov!G13),"",Nov!G13),""),"")))</f>
        <v/>
      </c>
      <c r="D2886" s="305" t="str">
        <f>IF(ISBLANK($J$3008),"",IF(ISBLANK($L$3008),"",IF(Nov!$E13&gt;=$J$3008,IF(Nov!$E13&lt;=$L$3008,IF(ISBLANK(Nov!I13),"",Nov!I13),""),"")))</f>
        <v/>
      </c>
      <c r="E2886" s="305" t="str">
        <f>IF(ISBLANK($J$3008),"",IF(ISBLANK($L$3008),"",IF(Nov!$E13&gt;=$J$3008,IF(Nov!$E13&lt;=$L$3008,IF(ISBLANK(Nov!R13),"",Nov!R13),""),"")))</f>
        <v/>
      </c>
      <c r="F2886" s="307" t="str">
        <f>IF(ISBLANK($J$3008),"",IF(ISBLANK($L$3008),"",IF(Nov!$E13&gt;=$J$3008,IF(Nov!$E13&lt;=$L$3008,IF(ISBLANK(Nov!S13),"",Nov!S13),""),"")))</f>
        <v/>
      </c>
      <c r="G2886" s="308" t="str">
        <f t="shared" si="184"/>
        <v/>
      </c>
      <c r="H2886" s="309" t="str">
        <f t="shared" si="185"/>
        <v/>
      </c>
      <c r="I2886" s="310" t="str">
        <f>IF(ISBLANK($J$3008),"",IF(ISBLANK($L$3008),"",IF(Nov!$E13&gt;=$J$3008,IF(Nov!$E13&lt;=$L$3008,COUNTIF(Nov!L13:L13,"&gt;=0"),""),"")))</f>
        <v/>
      </c>
      <c r="J2886" s="300"/>
      <c r="K2886" s="300"/>
      <c r="L2886" s="300"/>
      <c r="M2886" s="302"/>
    </row>
    <row r="2887" spans="1:13" ht="9.9499999999999993" hidden="1" customHeight="1" x14ac:dyDescent="0.2">
      <c r="A2887" s="301"/>
      <c r="B2887" s="300"/>
      <c r="C2887" s="305" t="str">
        <f>IF(ISBLANK($J$3008),"",IF(ISBLANK($L$3008),"",IF(Nov!$E14&gt;=$J$3008,IF(Nov!$E14&lt;=$L$3008,IF(ISBLANK(Nov!G14),"",Nov!G14),""),"")))</f>
        <v/>
      </c>
      <c r="D2887" s="305" t="str">
        <f>IF(ISBLANK($J$3008),"",IF(ISBLANK($L$3008),"",IF(Nov!$E14&gt;=$J$3008,IF(Nov!$E14&lt;=$L$3008,IF(ISBLANK(Nov!I14),"",Nov!I14),""),"")))</f>
        <v/>
      </c>
      <c r="E2887" s="305" t="str">
        <f>IF(ISBLANK($J$3008),"",IF(ISBLANK($L$3008),"",IF(Nov!$E14&gt;=$J$3008,IF(Nov!$E14&lt;=$L$3008,IF(ISBLANK(Nov!R14),"",Nov!R14),""),"")))</f>
        <v/>
      </c>
      <c r="F2887" s="307" t="str">
        <f>IF(ISBLANK($J$3008),"",IF(ISBLANK($L$3008),"",IF(Nov!$E14&gt;=$J$3008,IF(Nov!$E14&lt;=$L$3008,IF(ISBLANK(Nov!S14),"",Nov!S14),""),"")))</f>
        <v/>
      </c>
      <c r="G2887" s="308" t="str">
        <f t="shared" si="184"/>
        <v/>
      </c>
      <c r="H2887" s="309" t="str">
        <f t="shared" si="185"/>
        <v/>
      </c>
      <c r="I2887" s="310" t="str">
        <f>IF(ISBLANK($J$3008),"",IF(ISBLANK($L$3008),"",IF(Nov!$E14&gt;=$J$3008,IF(Nov!$E14&lt;=$L$3008,COUNTIF(Nov!L14:L14,"&gt;=0"),""),"")))</f>
        <v/>
      </c>
      <c r="J2887" s="300"/>
      <c r="K2887" s="300"/>
      <c r="L2887" s="300"/>
      <c r="M2887" s="302"/>
    </row>
    <row r="2888" spans="1:13" ht="9.9499999999999993" hidden="1" customHeight="1" x14ac:dyDescent="0.2">
      <c r="A2888" s="301"/>
      <c r="B2888" s="300"/>
      <c r="C2888" s="305" t="str">
        <f>IF(ISBLANK($J$3008),"",IF(ISBLANK($L$3008),"",IF(Nov!$E15&gt;=$J$3008,IF(Nov!$E15&lt;=$L$3008,IF(ISBLANK(Nov!G15),"",Nov!G15),""),"")))</f>
        <v/>
      </c>
      <c r="D2888" s="305" t="str">
        <f>IF(ISBLANK($J$3008),"",IF(ISBLANK($L$3008),"",IF(Nov!$E15&gt;=$J$3008,IF(Nov!$E15&lt;=$L$3008,IF(ISBLANK(Nov!I15),"",Nov!I15),""),"")))</f>
        <v/>
      </c>
      <c r="E2888" s="305" t="str">
        <f>IF(ISBLANK($J$3008),"",IF(ISBLANK($L$3008),"",IF(Nov!$E15&gt;=$J$3008,IF(Nov!$E15&lt;=$L$3008,IF(ISBLANK(Nov!R15),"",Nov!R15),""),"")))</f>
        <v/>
      </c>
      <c r="F2888" s="307" t="str">
        <f>IF(ISBLANK($J$3008),"",IF(ISBLANK($L$3008),"",IF(Nov!$E15&gt;=$J$3008,IF(Nov!$E15&lt;=$L$3008,IF(ISBLANK(Nov!S15),"",Nov!S15),""),"")))</f>
        <v/>
      </c>
      <c r="G2888" s="308" t="str">
        <f t="shared" si="184"/>
        <v/>
      </c>
      <c r="H2888" s="309" t="str">
        <f t="shared" si="185"/>
        <v/>
      </c>
      <c r="I2888" s="310" t="str">
        <f>IF(ISBLANK($J$3008),"",IF(ISBLANK($L$3008),"",IF(Nov!$E15&gt;=$J$3008,IF(Nov!$E15&lt;=$L$3008,COUNTIF(Nov!L15:L15,"&gt;=0"),""),"")))</f>
        <v/>
      </c>
      <c r="J2888" s="300"/>
      <c r="K2888" s="300"/>
      <c r="L2888" s="300"/>
      <c r="M2888" s="302"/>
    </row>
    <row r="2889" spans="1:13" ht="9.9499999999999993" hidden="1" customHeight="1" x14ac:dyDescent="0.2">
      <c r="A2889" s="301"/>
      <c r="B2889" s="300"/>
      <c r="C2889" s="305" t="str">
        <f>IF(ISBLANK($J$3008),"",IF(ISBLANK($L$3008),"",IF(Nov!$E16&gt;=$J$3008,IF(Nov!$E16&lt;=$L$3008,IF(ISBLANK(Nov!G16),"",Nov!G16),""),"")))</f>
        <v/>
      </c>
      <c r="D2889" s="305" t="str">
        <f>IF(ISBLANK($J$3008),"",IF(ISBLANK($L$3008),"",IF(Nov!$E16&gt;=$J$3008,IF(Nov!$E16&lt;=$L$3008,IF(ISBLANK(Nov!I16),"",Nov!I16),""),"")))</f>
        <v/>
      </c>
      <c r="E2889" s="305" t="str">
        <f>IF(ISBLANK($J$3008),"",IF(ISBLANK($L$3008),"",IF(Nov!$E16&gt;=$J$3008,IF(Nov!$E16&lt;=$L$3008,IF(ISBLANK(Nov!R16),"",Nov!R16),""),"")))</f>
        <v/>
      </c>
      <c r="F2889" s="307" t="str">
        <f>IF(ISBLANK($J$3008),"",IF(ISBLANK($L$3008),"",IF(Nov!$E16&gt;=$J$3008,IF(Nov!$E16&lt;=$L$3008,IF(ISBLANK(Nov!S16),"",Nov!S16),""),"")))</f>
        <v/>
      </c>
      <c r="G2889" s="308" t="str">
        <f t="shared" si="184"/>
        <v/>
      </c>
      <c r="H2889" s="309" t="str">
        <f t="shared" si="185"/>
        <v/>
      </c>
      <c r="I2889" s="310" t="str">
        <f>IF(ISBLANK($J$3008),"",IF(ISBLANK($L$3008),"",IF(Nov!$E16&gt;=$J$3008,IF(Nov!$E16&lt;=$L$3008,COUNTIF(Nov!L16:L16,"&gt;=0"),""),"")))</f>
        <v/>
      </c>
      <c r="J2889" s="300"/>
      <c r="K2889" s="300"/>
      <c r="L2889" s="300"/>
      <c r="M2889" s="302"/>
    </row>
    <row r="2890" spans="1:13" ht="9.9499999999999993" hidden="1" customHeight="1" x14ac:dyDescent="0.2">
      <c r="A2890" s="301"/>
      <c r="B2890" s="300"/>
      <c r="C2890" s="305" t="str">
        <f>IF(ISBLANK($J$3008),"",IF(ISBLANK($L$3008),"",IF(Nov!$E17&gt;=$J$3008,IF(Nov!$E17&lt;=$L$3008,IF(ISBLANK(Nov!G17),"",Nov!G17),""),"")))</f>
        <v/>
      </c>
      <c r="D2890" s="305" t="str">
        <f>IF(ISBLANK($J$3008),"",IF(ISBLANK($L$3008),"",IF(Nov!$E17&gt;=$J$3008,IF(Nov!$E17&lt;=$L$3008,IF(ISBLANK(Nov!I17),"",Nov!I17),""),"")))</f>
        <v/>
      </c>
      <c r="E2890" s="305" t="str">
        <f>IF(ISBLANK($J$3008),"",IF(ISBLANK($L$3008),"",IF(Nov!$E17&gt;=$J$3008,IF(Nov!$E17&lt;=$L$3008,IF(ISBLANK(Nov!R17),"",Nov!R17),""),"")))</f>
        <v/>
      </c>
      <c r="F2890" s="307" t="str">
        <f>IF(ISBLANK($J$3008),"",IF(ISBLANK($L$3008),"",IF(Nov!$E17&gt;=$J$3008,IF(Nov!$E17&lt;=$L$3008,IF(ISBLANK(Nov!S17),"",Nov!S17),""),"")))</f>
        <v/>
      </c>
      <c r="G2890" s="308" t="str">
        <f t="shared" si="184"/>
        <v/>
      </c>
      <c r="H2890" s="309" t="str">
        <f t="shared" si="185"/>
        <v/>
      </c>
      <c r="I2890" s="310" t="str">
        <f>IF(ISBLANK($J$3008),"",IF(ISBLANK($L$3008),"",IF(Nov!$E17&gt;=$J$3008,IF(Nov!$E17&lt;=$L$3008,COUNTIF(Nov!L17:L17,"&gt;=0"),""),"")))</f>
        <v/>
      </c>
      <c r="J2890" s="300"/>
      <c r="K2890" s="300"/>
      <c r="L2890" s="300"/>
      <c r="M2890" s="302"/>
    </row>
    <row r="2891" spans="1:13" ht="9.9499999999999993" hidden="1" customHeight="1" x14ac:dyDescent="0.2">
      <c r="A2891" s="301"/>
      <c r="B2891" s="300"/>
      <c r="C2891" s="305" t="str">
        <f>IF(ISBLANK($J$3008),"",IF(ISBLANK($L$3008),"",IF(Nov!$E18&gt;=$J$3008,IF(Nov!$E18&lt;=$L$3008,IF(ISBLANK(Nov!G18),"",Nov!G18),""),"")))</f>
        <v/>
      </c>
      <c r="D2891" s="305" t="str">
        <f>IF(ISBLANK($J$3008),"",IF(ISBLANK($L$3008),"",IF(Nov!$E18&gt;=$J$3008,IF(Nov!$E18&lt;=$L$3008,IF(ISBLANK(Nov!I18),"",Nov!I18),""),"")))</f>
        <v/>
      </c>
      <c r="E2891" s="305" t="str">
        <f>IF(ISBLANK($J$3008),"",IF(ISBLANK($L$3008),"",IF(Nov!$E18&gt;=$J$3008,IF(Nov!$E18&lt;=$L$3008,IF(ISBLANK(Nov!R18),"",Nov!R18),""),"")))</f>
        <v/>
      </c>
      <c r="F2891" s="307" t="str">
        <f>IF(ISBLANK($J$3008),"",IF(ISBLANK($L$3008),"",IF(Nov!$E18&gt;=$J$3008,IF(Nov!$E18&lt;=$L$3008,IF(ISBLANK(Nov!S18),"",Nov!S18),""),"")))</f>
        <v/>
      </c>
      <c r="G2891" s="308" t="str">
        <f t="shared" si="184"/>
        <v/>
      </c>
      <c r="H2891" s="309" t="str">
        <f t="shared" si="185"/>
        <v/>
      </c>
      <c r="I2891" s="310" t="str">
        <f>IF(ISBLANK($J$3008),"",IF(ISBLANK($L$3008),"",IF(Nov!$E18&gt;=$J$3008,IF(Nov!$E18&lt;=$L$3008,COUNTIF(Nov!L18:L18,"&gt;=0"),""),"")))</f>
        <v/>
      </c>
      <c r="J2891" s="300"/>
      <c r="K2891" s="300"/>
      <c r="L2891" s="300"/>
      <c r="M2891" s="302"/>
    </row>
    <row r="2892" spans="1:13" ht="9.9499999999999993" hidden="1" customHeight="1" x14ac:dyDescent="0.2">
      <c r="A2892" s="301"/>
      <c r="B2892" s="300"/>
      <c r="C2892" s="305" t="str">
        <f>IF(ISBLANK($J$3008),"",IF(ISBLANK($L$3008),"",IF(Nov!$E19&gt;=$J$3008,IF(Nov!$E19&lt;=$L$3008,IF(ISBLANK(Nov!G19),"",Nov!G19),""),"")))</f>
        <v/>
      </c>
      <c r="D2892" s="305" t="str">
        <f>IF(ISBLANK($J$3008),"",IF(ISBLANK($L$3008),"",IF(Nov!$E19&gt;=$J$3008,IF(Nov!$E19&lt;=$L$3008,IF(ISBLANK(Nov!I19),"",Nov!I19),""),"")))</f>
        <v/>
      </c>
      <c r="E2892" s="305" t="str">
        <f>IF(ISBLANK($J$3008),"",IF(ISBLANK($L$3008),"",IF(Nov!$E19&gt;=$J$3008,IF(Nov!$E19&lt;=$L$3008,IF(ISBLANK(Nov!R19),"",Nov!R19),""),"")))</f>
        <v/>
      </c>
      <c r="F2892" s="307" t="str">
        <f>IF(ISBLANK($J$3008),"",IF(ISBLANK($L$3008),"",IF(Nov!$E19&gt;=$J$3008,IF(Nov!$E19&lt;=$L$3008,IF(ISBLANK(Nov!S19),"",Nov!S19),""),"")))</f>
        <v/>
      </c>
      <c r="G2892" s="308" t="str">
        <f t="shared" si="184"/>
        <v/>
      </c>
      <c r="H2892" s="309" t="str">
        <f t="shared" si="185"/>
        <v/>
      </c>
      <c r="I2892" s="310" t="str">
        <f>IF(ISBLANK($J$3008),"",IF(ISBLANK($L$3008),"",IF(Nov!$E19&gt;=$J$3008,IF(Nov!$E19&lt;=$L$3008,COUNTIF(Nov!L19:L19,"&gt;=0"),""),"")))</f>
        <v/>
      </c>
      <c r="J2892" s="300"/>
      <c r="K2892" s="300"/>
      <c r="L2892" s="300"/>
      <c r="M2892" s="302"/>
    </row>
    <row r="2893" spans="1:13" ht="9.9499999999999993" hidden="1" customHeight="1" x14ac:dyDescent="0.2">
      <c r="A2893" s="301"/>
      <c r="B2893" s="300"/>
      <c r="C2893" s="305" t="str">
        <f>IF(ISBLANK($J$3008),"",IF(ISBLANK($L$3008),"",IF(Nov!$E20&gt;=$J$3008,IF(Nov!$E20&lt;=$L$3008,IF(ISBLANK(Nov!G20),"",Nov!G20),""),"")))</f>
        <v/>
      </c>
      <c r="D2893" s="305" t="str">
        <f>IF(ISBLANK($J$3008),"",IF(ISBLANK($L$3008),"",IF(Nov!$E20&gt;=$J$3008,IF(Nov!$E20&lt;=$L$3008,IF(ISBLANK(Nov!I20),"",Nov!I20),""),"")))</f>
        <v/>
      </c>
      <c r="E2893" s="305" t="str">
        <f>IF(ISBLANK($J$3008),"",IF(ISBLANK($L$3008),"",IF(Nov!$E20&gt;=$J$3008,IF(Nov!$E20&lt;=$L$3008,IF(ISBLANK(Nov!R20),"",Nov!R20),""),"")))</f>
        <v/>
      </c>
      <c r="F2893" s="307" t="str">
        <f>IF(ISBLANK($J$3008),"",IF(ISBLANK($L$3008),"",IF(Nov!$E20&gt;=$J$3008,IF(Nov!$E20&lt;=$L$3008,IF(ISBLANK(Nov!S20),"",Nov!S20),""),"")))</f>
        <v/>
      </c>
      <c r="G2893" s="308" t="str">
        <f t="shared" si="184"/>
        <v/>
      </c>
      <c r="H2893" s="309" t="str">
        <f t="shared" si="185"/>
        <v/>
      </c>
      <c r="I2893" s="310" t="str">
        <f>IF(ISBLANK($J$3008),"",IF(ISBLANK($L$3008),"",IF(Nov!$E20&gt;=$J$3008,IF(Nov!$E20&lt;=$L$3008,COUNTIF(Nov!L20:L20,"&gt;=0"),""),"")))</f>
        <v/>
      </c>
      <c r="J2893" s="300"/>
      <c r="K2893" s="300"/>
      <c r="L2893" s="300"/>
      <c r="M2893" s="302"/>
    </row>
    <row r="2894" spans="1:13" ht="9.9499999999999993" hidden="1" customHeight="1" x14ac:dyDescent="0.2">
      <c r="A2894" s="301"/>
      <c r="B2894" s="300"/>
      <c r="C2894" s="305" t="str">
        <f>IF(ISBLANK($J$3008),"",IF(ISBLANK($L$3008),"",IF(Nov!$E21&gt;=$J$3008,IF(Nov!$E21&lt;=$L$3008,IF(ISBLANK(Nov!G21),"",Nov!G21),""),"")))</f>
        <v/>
      </c>
      <c r="D2894" s="305" t="str">
        <f>IF(ISBLANK($J$3008),"",IF(ISBLANK($L$3008),"",IF(Nov!$E21&gt;=$J$3008,IF(Nov!$E21&lt;=$L$3008,IF(ISBLANK(Nov!I21),"",Nov!I21),""),"")))</f>
        <v/>
      </c>
      <c r="E2894" s="305" t="str">
        <f>IF(ISBLANK($J$3008),"",IF(ISBLANK($L$3008),"",IF(Nov!$E21&gt;=$J$3008,IF(Nov!$E21&lt;=$L$3008,IF(ISBLANK(Nov!R21),"",Nov!R21),""),"")))</f>
        <v/>
      </c>
      <c r="F2894" s="307" t="str">
        <f>IF(ISBLANK($J$3008),"",IF(ISBLANK($L$3008),"",IF(Nov!$E21&gt;=$J$3008,IF(Nov!$E21&lt;=$L$3008,IF(ISBLANK(Nov!S21),"",Nov!S21),""),"")))</f>
        <v/>
      </c>
      <c r="G2894" s="308" t="str">
        <f t="shared" si="184"/>
        <v/>
      </c>
      <c r="H2894" s="309" t="str">
        <f t="shared" si="185"/>
        <v/>
      </c>
      <c r="I2894" s="310" t="str">
        <f>IF(ISBLANK($J$3008),"",IF(ISBLANK($L$3008),"",IF(Nov!$E21&gt;=$J$3008,IF(Nov!$E21&lt;=$L$3008,COUNTIF(Nov!L21:L21,"&gt;=0"),""),"")))</f>
        <v/>
      </c>
      <c r="J2894" s="300"/>
      <c r="K2894" s="300"/>
      <c r="L2894" s="300"/>
      <c r="M2894" s="302"/>
    </row>
    <row r="2895" spans="1:13" ht="9.9499999999999993" hidden="1" customHeight="1" x14ac:dyDescent="0.2">
      <c r="A2895" s="301"/>
      <c r="B2895" s="300"/>
      <c r="C2895" s="305" t="str">
        <f>IF(ISBLANK($J$3008),"",IF(ISBLANK($L$3008),"",IF(Nov!$E22&gt;=$J$3008,IF(Nov!$E22&lt;=$L$3008,IF(ISBLANK(Nov!G22),"",Nov!G22),""),"")))</f>
        <v/>
      </c>
      <c r="D2895" s="305" t="str">
        <f>IF(ISBLANK($J$3008),"",IF(ISBLANK($L$3008),"",IF(Nov!$E22&gt;=$J$3008,IF(Nov!$E22&lt;=$L$3008,IF(ISBLANK(Nov!I22),"",Nov!I22),""),"")))</f>
        <v/>
      </c>
      <c r="E2895" s="305" t="str">
        <f>IF(ISBLANK($J$3008),"",IF(ISBLANK($L$3008),"",IF(Nov!$E22&gt;=$J$3008,IF(Nov!$E22&lt;=$L$3008,IF(ISBLANK(Nov!R22),"",Nov!R22),""),"")))</f>
        <v/>
      </c>
      <c r="F2895" s="307" t="str">
        <f>IF(ISBLANK($J$3008),"",IF(ISBLANK($L$3008),"",IF(Nov!$E22&gt;=$J$3008,IF(Nov!$E22&lt;=$L$3008,IF(ISBLANK(Nov!S22),"",Nov!S22),""),"")))</f>
        <v/>
      </c>
      <c r="G2895" s="308" t="str">
        <f t="shared" si="184"/>
        <v/>
      </c>
      <c r="H2895" s="309" t="str">
        <f t="shared" si="185"/>
        <v/>
      </c>
      <c r="I2895" s="310" t="str">
        <f>IF(ISBLANK($J$3008),"",IF(ISBLANK($L$3008),"",IF(Nov!$E22&gt;=$J$3008,IF(Nov!$E22&lt;=$L$3008,COUNTIF(Nov!L22:L22,"&gt;=0"),""),"")))</f>
        <v/>
      </c>
      <c r="J2895" s="300"/>
      <c r="K2895" s="300"/>
      <c r="L2895" s="300"/>
      <c r="M2895" s="302"/>
    </row>
    <row r="2896" spans="1:13" ht="9.9499999999999993" hidden="1" customHeight="1" x14ac:dyDescent="0.2">
      <c r="A2896" s="301"/>
      <c r="B2896" s="300"/>
      <c r="C2896" s="305" t="str">
        <f>IF(ISBLANK($J$3008),"",IF(ISBLANK($L$3008),"",IF(Nov!$E23&gt;=$J$3008,IF(Nov!$E23&lt;=$L$3008,IF(ISBLANK(Nov!G23),"",Nov!G23),""),"")))</f>
        <v/>
      </c>
      <c r="D2896" s="305" t="str">
        <f>IF(ISBLANK($J$3008),"",IF(ISBLANK($L$3008),"",IF(Nov!$E23&gt;=$J$3008,IF(Nov!$E23&lt;=$L$3008,IF(ISBLANK(Nov!I23),"",Nov!I23),""),"")))</f>
        <v/>
      </c>
      <c r="E2896" s="305" t="str">
        <f>IF(ISBLANK($J$3008),"",IF(ISBLANK($L$3008),"",IF(Nov!$E23&gt;=$J$3008,IF(Nov!$E23&lt;=$L$3008,IF(ISBLANK(Nov!R23),"",Nov!R23),""),"")))</f>
        <v/>
      </c>
      <c r="F2896" s="307" t="str">
        <f>IF(ISBLANK($J$3008),"",IF(ISBLANK($L$3008),"",IF(Nov!$E23&gt;=$J$3008,IF(Nov!$E23&lt;=$L$3008,IF(ISBLANK(Nov!S23),"",Nov!S23),""),"")))</f>
        <v/>
      </c>
      <c r="G2896" s="308" t="str">
        <f t="shared" si="184"/>
        <v/>
      </c>
      <c r="H2896" s="309" t="str">
        <f t="shared" si="185"/>
        <v/>
      </c>
      <c r="I2896" s="310" t="str">
        <f>IF(ISBLANK($J$3008),"",IF(ISBLANK($L$3008),"",IF(Nov!$E23&gt;=$J$3008,IF(Nov!$E23&lt;=$L$3008,COUNTIF(Nov!L23:L23,"&gt;=0"),""),"")))</f>
        <v/>
      </c>
      <c r="J2896" s="300"/>
      <c r="K2896" s="300"/>
      <c r="L2896" s="300"/>
      <c r="M2896" s="302"/>
    </row>
    <row r="2897" spans="1:13" ht="9.9499999999999993" hidden="1" customHeight="1" x14ac:dyDescent="0.2">
      <c r="A2897" s="301"/>
      <c r="B2897" s="300"/>
      <c r="C2897" s="305" t="str">
        <f>IF(ISBLANK($J$3008),"",IF(ISBLANK($L$3008),"",IF(Nov!$E24&gt;=$J$3008,IF(Nov!$E24&lt;=$L$3008,IF(ISBLANK(Nov!G24),"",Nov!G24),""),"")))</f>
        <v/>
      </c>
      <c r="D2897" s="305" t="str">
        <f>IF(ISBLANK($J$3008),"",IF(ISBLANK($L$3008),"",IF(Nov!$E24&gt;=$J$3008,IF(Nov!$E24&lt;=$L$3008,IF(ISBLANK(Nov!I24),"",Nov!I24),""),"")))</f>
        <v/>
      </c>
      <c r="E2897" s="305" t="str">
        <f>IF(ISBLANK($J$3008),"",IF(ISBLANK($L$3008),"",IF(Nov!$E24&gt;=$J$3008,IF(Nov!$E24&lt;=$L$3008,IF(ISBLANK(Nov!R24),"",Nov!R24),""),"")))</f>
        <v/>
      </c>
      <c r="F2897" s="307" t="str">
        <f>IF(ISBLANK($J$3008),"",IF(ISBLANK($L$3008),"",IF(Nov!$E24&gt;=$J$3008,IF(Nov!$E24&lt;=$L$3008,IF(ISBLANK(Nov!S24),"",Nov!S24),""),"")))</f>
        <v/>
      </c>
      <c r="G2897" s="308" t="str">
        <f t="shared" si="184"/>
        <v/>
      </c>
      <c r="H2897" s="309" t="str">
        <f t="shared" si="185"/>
        <v/>
      </c>
      <c r="I2897" s="310" t="str">
        <f>IF(ISBLANK($J$3008),"",IF(ISBLANK($L$3008),"",IF(Nov!$E24&gt;=$J$3008,IF(Nov!$E24&lt;=$L$3008,COUNTIF(Nov!L24:L24,"&gt;=0"),""),"")))</f>
        <v/>
      </c>
      <c r="J2897" s="300"/>
      <c r="K2897" s="300"/>
      <c r="L2897" s="300"/>
      <c r="M2897" s="302"/>
    </row>
    <row r="2898" spans="1:13" ht="9.9499999999999993" hidden="1" customHeight="1" x14ac:dyDescent="0.2">
      <c r="A2898" s="301"/>
      <c r="B2898" s="300"/>
      <c r="C2898" s="305" t="str">
        <f>IF(ISBLANK($J$3008),"",IF(ISBLANK($L$3008),"",IF(Nov!$E25&gt;=$J$3008,IF(Nov!$E25&lt;=$L$3008,IF(ISBLANK(Nov!G25),"",Nov!G25),""),"")))</f>
        <v/>
      </c>
      <c r="D2898" s="305" t="str">
        <f>IF(ISBLANK($J$3008),"",IF(ISBLANK($L$3008),"",IF(Nov!$E25&gt;=$J$3008,IF(Nov!$E25&lt;=$L$3008,IF(ISBLANK(Nov!I25),"",Nov!I25),""),"")))</f>
        <v/>
      </c>
      <c r="E2898" s="305" t="str">
        <f>IF(ISBLANK($J$3008),"",IF(ISBLANK($L$3008),"",IF(Nov!$E25&gt;=$J$3008,IF(Nov!$E25&lt;=$L$3008,IF(ISBLANK(Nov!R25),"",Nov!R25),""),"")))</f>
        <v/>
      </c>
      <c r="F2898" s="307" t="str">
        <f>IF(ISBLANK($J$3008),"",IF(ISBLANK($L$3008),"",IF(Nov!$E25&gt;=$J$3008,IF(Nov!$E25&lt;=$L$3008,IF(ISBLANK(Nov!S25),"",Nov!S25),""),"")))</f>
        <v/>
      </c>
      <c r="G2898" s="308" t="str">
        <f t="shared" si="184"/>
        <v/>
      </c>
      <c r="H2898" s="309" t="str">
        <f t="shared" si="185"/>
        <v/>
      </c>
      <c r="I2898" s="310" t="str">
        <f>IF(ISBLANK($J$3008),"",IF(ISBLANK($L$3008),"",IF(Nov!$E25&gt;=$J$3008,IF(Nov!$E25&lt;=$L$3008,COUNTIF(Nov!L25:L25,"&gt;=0"),""),"")))</f>
        <v/>
      </c>
      <c r="J2898" s="300"/>
      <c r="K2898" s="300"/>
      <c r="L2898" s="300"/>
      <c r="M2898" s="302"/>
    </row>
    <row r="2899" spans="1:13" ht="9.9499999999999993" hidden="1" customHeight="1" x14ac:dyDescent="0.2">
      <c r="A2899" s="301"/>
      <c r="B2899" s="300"/>
      <c r="C2899" s="305" t="str">
        <f>IF(ISBLANK($J$3008),"",IF(ISBLANK($L$3008),"",IF(Nov!$E26&gt;=$J$3008,IF(Nov!$E26&lt;=$L$3008,IF(ISBLANK(Nov!G26),"",Nov!G26),""),"")))</f>
        <v/>
      </c>
      <c r="D2899" s="305" t="str">
        <f>IF(ISBLANK($J$3008),"",IF(ISBLANK($L$3008),"",IF(Nov!$E26&gt;=$J$3008,IF(Nov!$E26&lt;=$L$3008,IF(ISBLANK(Nov!I26),"",Nov!I26),""),"")))</f>
        <v/>
      </c>
      <c r="E2899" s="305" t="str">
        <f>IF(ISBLANK($J$3008),"",IF(ISBLANK($L$3008),"",IF(Nov!$E26&gt;=$J$3008,IF(Nov!$E26&lt;=$L$3008,IF(ISBLANK(Nov!R26),"",Nov!R26),""),"")))</f>
        <v/>
      </c>
      <c r="F2899" s="307" t="str">
        <f>IF(ISBLANK($J$3008),"",IF(ISBLANK($L$3008),"",IF(Nov!$E26&gt;=$J$3008,IF(Nov!$E26&lt;=$L$3008,IF(ISBLANK(Nov!S26),"",Nov!S26),""),"")))</f>
        <v/>
      </c>
      <c r="G2899" s="308" t="str">
        <f t="shared" si="184"/>
        <v/>
      </c>
      <c r="H2899" s="309" t="str">
        <f t="shared" si="185"/>
        <v/>
      </c>
      <c r="I2899" s="310" t="str">
        <f>IF(ISBLANK($J$3008),"",IF(ISBLANK($L$3008),"",IF(Nov!$E26&gt;=$J$3008,IF(Nov!$E26&lt;=$L$3008,COUNTIF(Nov!L26:L26,"&gt;=0"),""),"")))</f>
        <v/>
      </c>
      <c r="J2899" s="300"/>
      <c r="K2899" s="300"/>
      <c r="L2899" s="300"/>
      <c r="M2899" s="302"/>
    </row>
    <row r="2900" spans="1:13" ht="9.9499999999999993" hidden="1" customHeight="1" x14ac:dyDescent="0.2">
      <c r="A2900" s="301"/>
      <c r="B2900" s="300"/>
      <c r="C2900" s="305" t="str">
        <f>IF(ISBLANK($J$3008),"",IF(ISBLANK($L$3008),"",IF(Nov!$E27&gt;=$J$3008,IF(Nov!$E27&lt;=$L$3008,IF(ISBLANK(Nov!G27),"",Nov!G27),""),"")))</f>
        <v/>
      </c>
      <c r="D2900" s="305" t="str">
        <f>IF(ISBLANK($J$3008),"",IF(ISBLANK($L$3008),"",IF(Nov!$E27&gt;=$J$3008,IF(Nov!$E27&lt;=$L$3008,IF(ISBLANK(Nov!I27),"",Nov!I27),""),"")))</f>
        <v/>
      </c>
      <c r="E2900" s="305" t="str">
        <f>IF(ISBLANK($J$3008),"",IF(ISBLANK($L$3008),"",IF(Nov!$E27&gt;=$J$3008,IF(Nov!$E27&lt;=$L$3008,IF(ISBLANK(Nov!R27),"",Nov!R27),""),"")))</f>
        <v/>
      </c>
      <c r="F2900" s="307" t="str">
        <f>IF(ISBLANK($J$3008),"",IF(ISBLANK($L$3008),"",IF(Nov!$E27&gt;=$J$3008,IF(Nov!$E27&lt;=$L$3008,IF(ISBLANK(Nov!S27),"",Nov!S27),""),"")))</f>
        <v/>
      </c>
      <c r="G2900" s="308" t="str">
        <f t="shared" si="184"/>
        <v/>
      </c>
      <c r="H2900" s="309" t="str">
        <f t="shared" si="185"/>
        <v/>
      </c>
      <c r="I2900" s="310" t="str">
        <f>IF(ISBLANK($J$3008),"",IF(ISBLANK($L$3008),"",IF(Nov!$E27&gt;=$J$3008,IF(Nov!$E27&lt;=$L$3008,COUNTIF(Nov!L27:L27,"&gt;=0"),""),"")))</f>
        <v/>
      </c>
      <c r="J2900" s="300"/>
      <c r="K2900" s="300"/>
      <c r="L2900" s="300"/>
      <c r="M2900" s="302"/>
    </row>
    <row r="2901" spans="1:13" ht="9.9499999999999993" hidden="1" customHeight="1" x14ac:dyDescent="0.2">
      <c r="A2901" s="301"/>
      <c r="B2901" s="300"/>
      <c r="C2901" s="305" t="str">
        <f>IF(ISBLANK($J$3008),"",IF(ISBLANK($L$3008),"",IF(Nov!$E28&gt;=$J$3008,IF(Nov!$E28&lt;=$L$3008,IF(ISBLANK(Nov!G28),"",Nov!G28),""),"")))</f>
        <v/>
      </c>
      <c r="D2901" s="305" t="str">
        <f>IF(ISBLANK($J$3008),"",IF(ISBLANK($L$3008),"",IF(Nov!$E28&gt;=$J$3008,IF(Nov!$E28&lt;=$L$3008,IF(ISBLANK(Nov!I28),"",Nov!I28),""),"")))</f>
        <v/>
      </c>
      <c r="E2901" s="305" t="str">
        <f>IF(ISBLANK($J$3008),"",IF(ISBLANK($L$3008),"",IF(Nov!$E28&gt;=$J$3008,IF(Nov!$E28&lt;=$L$3008,IF(ISBLANK(Nov!R28),"",Nov!R28),""),"")))</f>
        <v/>
      </c>
      <c r="F2901" s="307" t="str">
        <f>IF(ISBLANK($J$3008),"",IF(ISBLANK($L$3008),"",IF(Nov!$E28&gt;=$J$3008,IF(Nov!$E28&lt;=$L$3008,IF(ISBLANK(Nov!S28),"",Nov!S28),""),"")))</f>
        <v/>
      </c>
      <c r="G2901" s="308" t="str">
        <f t="shared" si="184"/>
        <v/>
      </c>
      <c r="H2901" s="309" t="str">
        <f t="shared" si="185"/>
        <v/>
      </c>
      <c r="I2901" s="310" t="str">
        <f>IF(ISBLANK($J$3008),"",IF(ISBLANK($L$3008),"",IF(Nov!$E28&gt;=$J$3008,IF(Nov!$E28&lt;=$L$3008,COUNTIF(Nov!L28:L28,"&gt;=0"),""),"")))</f>
        <v/>
      </c>
      <c r="J2901" s="300"/>
      <c r="K2901" s="300"/>
      <c r="L2901" s="300"/>
      <c r="M2901" s="302"/>
    </row>
    <row r="2902" spans="1:13" ht="9.9499999999999993" hidden="1" customHeight="1" x14ac:dyDescent="0.2">
      <c r="A2902" s="301"/>
      <c r="B2902" s="300"/>
      <c r="C2902" s="305" t="str">
        <f>IF(ISBLANK($J$3008),"",IF(ISBLANK($L$3008),"",IF(Nov!$E29&gt;=$J$3008,IF(Nov!$E29&lt;=$L$3008,IF(ISBLANK(Nov!G29),"",Nov!G29),""),"")))</f>
        <v/>
      </c>
      <c r="D2902" s="305" t="str">
        <f>IF(ISBLANK($J$3008),"",IF(ISBLANK($L$3008),"",IF(Nov!$E29&gt;=$J$3008,IF(Nov!$E29&lt;=$L$3008,IF(ISBLANK(Nov!I29),"",Nov!I29),""),"")))</f>
        <v/>
      </c>
      <c r="E2902" s="305" t="str">
        <f>IF(ISBLANK($J$3008),"",IF(ISBLANK($L$3008),"",IF(Nov!$E29&gt;=$J$3008,IF(Nov!$E29&lt;=$L$3008,IF(ISBLANK(Nov!R29),"",Nov!R29),""),"")))</f>
        <v/>
      </c>
      <c r="F2902" s="307" t="str">
        <f>IF(ISBLANK($J$3008),"",IF(ISBLANK($L$3008),"",IF(Nov!$E29&gt;=$J$3008,IF(Nov!$E29&lt;=$L$3008,IF(ISBLANK(Nov!S29),"",Nov!S29),""),"")))</f>
        <v/>
      </c>
      <c r="G2902" s="308" t="str">
        <f t="shared" si="184"/>
        <v/>
      </c>
      <c r="H2902" s="309" t="str">
        <f t="shared" si="185"/>
        <v/>
      </c>
      <c r="I2902" s="310" t="str">
        <f>IF(ISBLANK($J$3008),"",IF(ISBLANK($L$3008),"",IF(Nov!$E29&gt;=$J$3008,IF(Nov!$E29&lt;=$L$3008,COUNTIF(Nov!L29:L29,"&gt;=0"),""),"")))</f>
        <v/>
      </c>
      <c r="J2902" s="300"/>
      <c r="K2902" s="300"/>
      <c r="L2902" s="300"/>
      <c r="M2902" s="302"/>
    </row>
    <row r="2903" spans="1:13" ht="9.9499999999999993" hidden="1" customHeight="1" x14ac:dyDescent="0.2">
      <c r="A2903" s="301"/>
      <c r="B2903" s="300"/>
      <c r="C2903" s="305" t="str">
        <f>IF(ISBLANK($J$3008),"",IF(ISBLANK($L$3008),"",IF(Nov!$E30&gt;=$J$3008,IF(Nov!$E30&lt;=$L$3008,IF(ISBLANK(Nov!G30),"",Nov!G30),""),"")))</f>
        <v/>
      </c>
      <c r="D2903" s="305" t="str">
        <f>IF(ISBLANK($J$3008),"",IF(ISBLANK($L$3008),"",IF(Nov!$E30&gt;=$J$3008,IF(Nov!$E30&lt;=$L$3008,IF(ISBLANK(Nov!I30),"",Nov!I30),""),"")))</f>
        <v/>
      </c>
      <c r="E2903" s="305" t="str">
        <f>IF(ISBLANK($J$3008),"",IF(ISBLANK($L$3008),"",IF(Nov!$E30&gt;=$J$3008,IF(Nov!$E30&lt;=$L$3008,IF(ISBLANK(Nov!R30),"",Nov!R30),""),"")))</f>
        <v/>
      </c>
      <c r="F2903" s="307" t="str">
        <f>IF(ISBLANK($J$3008),"",IF(ISBLANK($L$3008),"",IF(Nov!$E30&gt;=$J$3008,IF(Nov!$E30&lt;=$L$3008,IF(ISBLANK(Nov!S30),"",Nov!S30),""),"")))</f>
        <v/>
      </c>
      <c r="G2903" s="308" t="str">
        <f t="shared" si="184"/>
        <v/>
      </c>
      <c r="H2903" s="309" t="str">
        <f t="shared" si="185"/>
        <v/>
      </c>
      <c r="I2903" s="310" t="str">
        <f>IF(ISBLANK($J$3008),"",IF(ISBLANK($L$3008),"",IF(Nov!$E30&gt;=$J$3008,IF(Nov!$E30&lt;=$L$3008,COUNTIF(Nov!L30:L30,"&gt;=0"),""),"")))</f>
        <v/>
      </c>
      <c r="J2903" s="300"/>
      <c r="K2903" s="300"/>
      <c r="L2903" s="300"/>
      <c r="M2903" s="302"/>
    </row>
    <row r="2904" spans="1:13" ht="9.9499999999999993" hidden="1" customHeight="1" x14ac:dyDescent="0.2">
      <c r="A2904" s="301"/>
      <c r="B2904" s="300"/>
      <c r="C2904" s="305" t="str">
        <f>IF(ISBLANK($J$3008),"",IF(ISBLANK($L$3008),"",IF(Nov!$E31&gt;=$J$3008,IF(Nov!$E31&lt;=$L$3008,IF(ISBLANK(Nov!G31),"",Nov!G31),""),"")))</f>
        <v/>
      </c>
      <c r="D2904" s="305" t="str">
        <f>IF(ISBLANK($J$3008),"",IF(ISBLANK($L$3008),"",IF(Nov!$E31&gt;=$J$3008,IF(Nov!$E31&lt;=$L$3008,IF(ISBLANK(Nov!I31),"",Nov!I31),""),"")))</f>
        <v/>
      </c>
      <c r="E2904" s="305" t="str">
        <f>IF(ISBLANK($J$3008),"",IF(ISBLANK($L$3008),"",IF(Nov!$E31&gt;=$J$3008,IF(Nov!$E31&lt;=$L$3008,IF(ISBLANK(Nov!R31),"",Nov!R31),""),"")))</f>
        <v/>
      </c>
      <c r="F2904" s="307" t="str">
        <f>IF(ISBLANK($J$3008),"",IF(ISBLANK($L$3008),"",IF(Nov!$E31&gt;=$J$3008,IF(Nov!$E31&lt;=$L$3008,IF(ISBLANK(Nov!S31),"",Nov!S31),""),"")))</f>
        <v/>
      </c>
      <c r="G2904" s="308" t="str">
        <f t="shared" si="184"/>
        <v/>
      </c>
      <c r="H2904" s="309" t="str">
        <f t="shared" si="185"/>
        <v/>
      </c>
      <c r="I2904" s="310" t="str">
        <f>IF(ISBLANK($J$3008),"",IF(ISBLANK($L$3008),"",IF(Nov!$E31&gt;=$J$3008,IF(Nov!$E31&lt;=$L$3008,COUNTIF(Nov!L31:L31,"&gt;=0"),""),"")))</f>
        <v/>
      </c>
      <c r="J2904" s="300"/>
      <c r="K2904" s="300"/>
      <c r="L2904" s="300"/>
      <c r="M2904" s="302"/>
    </row>
    <row r="2905" spans="1:13" ht="9.9499999999999993" hidden="1" customHeight="1" x14ac:dyDescent="0.2">
      <c r="A2905" s="301"/>
      <c r="B2905" s="300"/>
      <c r="C2905" s="305" t="str">
        <f>IF(ISBLANK($J$3008),"",IF(ISBLANK($L$3008),"",IF(Nov!$E32&gt;=$J$3008,IF(Nov!$E32&lt;=$L$3008,IF(ISBLANK(Nov!G32),"",Nov!G32),""),"")))</f>
        <v/>
      </c>
      <c r="D2905" s="305" t="str">
        <f>IF(ISBLANK($J$3008),"",IF(ISBLANK($L$3008),"",IF(Nov!$E32&gt;=$J$3008,IF(Nov!$E32&lt;=$L$3008,IF(ISBLANK(Nov!I32),"",Nov!I32),""),"")))</f>
        <v/>
      </c>
      <c r="E2905" s="305" t="str">
        <f>IF(ISBLANK($J$3008),"",IF(ISBLANK($L$3008),"",IF(Nov!$E32&gt;=$J$3008,IF(Nov!$E32&lt;=$L$3008,IF(ISBLANK(Nov!R32),"",Nov!R32),""),"")))</f>
        <v/>
      </c>
      <c r="F2905" s="307" t="str">
        <f>IF(ISBLANK($J$3008),"",IF(ISBLANK($L$3008),"",IF(Nov!$E32&gt;=$J$3008,IF(Nov!$E32&lt;=$L$3008,IF(ISBLANK(Nov!S32),"",Nov!S32),""),"")))</f>
        <v/>
      </c>
      <c r="G2905" s="308" t="str">
        <f t="shared" si="184"/>
        <v/>
      </c>
      <c r="H2905" s="309" t="str">
        <f t="shared" si="185"/>
        <v/>
      </c>
      <c r="I2905" s="310" t="str">
        <f>IF(ISBLANK($J$3008),"",IF(ISBLANK($L$3008),"",IF(Nov!$E32&gt;=$J$3008,IF(Nov!$E32&lt;=$L$3008,COUNTIF(Nov!L32:L32,"&gt;=0"),""),"")))</f>
        <v/>
      </c>
      <c r="J2905" s="300"/>
      <c r="K2905" s="300"/>
      <c r="L2905" s="300"/>
      <c r="M2905" s="302"/>
    </row>
    <row r="2906" spans="1:13" ht="9.9499999999999993" hidden="1" customHeight="1" x14ac:dyDescent="0.2">
      <c r="A2906" s="301"/>
      <c r="B2906" s="300"/>
      <c r="C2906" s="305" t="str">
        <f>IF(ISBLANK($J$3008),"",IF(ISBLANK($L$3008),"",IF(Nov!$E33&gt;=$J$3008,IF(Nov!$E33&lt;=$L$3008,IF(ISBLANK(Nov!G33),"",Nov!G33),""),"")))</f>
        <v/>
      </c>
      <c r="D2906" s="305" t="str">
        <f>IF(ISBLANK($J$3008),"",IF(ISBLANK($L$3008),"",IF(Nov!$E33&gt;=$J$3008,IF(Nov!$E33&lt;=$L$3008,IF(ISBLANK(Nov!I33),"",Nov!I33),""),"")))</f>
        <v/>
      </c>
      <c r="E2906" s="305" t="str">
        <f>IF(ISBLANK($J$3008),"",IF(ISBLANK($L$3008),"",IF(Nov!$E33&gt;=$J$3008,IF(Nov!$E33&lt;=$L$3008,IF(ISBLANK(Nov!R33),"",Nov!R33),""),"")))</f>
        <v/>
      </c>
      <c r="F2906" s="307" t="str">
        <f>IF(ISBLANK($J$3008),"",IF(ISBLANK($L$3008),"",IF(Nov!$E33&gt;=$J$3008,IF(Nov!$E33&lt;=$L$3008,IF(ISBLANK(Nov!S33),"",Nov!S33),""),"")))</f>
        <v/>
      </c>
      <c r="G2906" s="308" t="str">
        <f t="shared" si="184"/>
        <v/>
      </c>
      <c r="H2906" s="309" t="str">
        <f t="shared" si="185"/>
        <v/>
      </c>
      <c r="I2906" s="310" t="str">
        <f>IF(ISBLANK($J$3008),"",IF(ISBLANK($L$3008),"",IF(Nov!$E33&gt;=$J$3008,IF(Nov!$E33&lt;=$L$3008,COUNTIF(Nov!L33:L33,"&gt;=0"),""),"")))</f>
        <v/>
      </c>
      <c r="J2906" s="300"/>
      <c r="K2906" s="300"/>
      <c r="L2906" s="300"/>
      <c r="M2906" s="302"/>
    </row>
    <row r="2907" spans="1:13" ht="9.9499999999999993" hidden="1" customHeight="1" x14ac:dyDescent="0.2">
      <c r="A2907" s="301"/>
      <c r="B2907" s="300"/>
      <c r="C2907" s="305" t="str">
        <f>IF(ISBLANK($J$3008),"",IF(ISBLANK($L$3008),"",IF(Nov!$E34&gt;=$J$3008,IF(Nov!$E34&lt;=$L$3008,IF(ISBLANK(Nov!G34),"",Nov!G34),""),"")))</f>
        <v/>
      </c>
      <c r="D2907" s="305" t="str">
        <f>IF(ISBLANK($J$3008),"",IF(ISBLANK($L$3008),"",IF(Nov!$E34&gt;=$J$3008,IF(Nov!$E34&lt;=$L$3008,IF(ISBLANK(Nov!I34),"",Nov!I34),""),"")))</f>
        <v/>
      </c>
      <c r="E2907" s="305" t="str">
        <f>IF(ISBLANK($J$3008),"",IF(ISBLANK($L$3008),"",IF(Nov!$E34&gt;=$J$3008,IF(Nov!$E34&lt;=$L$3008,IF(ISBLANK(Nov!R34),"",Nov!R34),""),"")))</f>
        <v/>
      </c>
      <c r="F2907" s="307" t="str">
        <f>IF(ISBLANK($J$3008),"",IF(ISBLANK($L$3008),"",IF(Nov!$E34&gt;=$J$3008,IF(Nov!$E34&lt;=$L$3008,IF(ISBLANK(Nov!S34),"",Nov!S34),""),"")))</f>
        <v/>
      </c>
      <c r="G2907" s="308" t="str">
        <f t="shared" si="184"/>
        <v/>
      </c>
      <c r="H2907" s="309" t="str">
        <f t="shared" si="185"/>
        <v/>
      </c>
      <c r="I2907" s="310" t="str">
        <f>IF(ISBLANK($J$3008),"",IF(ISBLANK($L$3008),"",IF(Nov!$E34&gt;=$J$3008,IF(Nov!$E34&lt;=$L$3008,COUNTIF(Nov!L34:L34,"&gt;=0"),""),"")))</f>
        <v/>
      </c>
      <c r="J2907" s="300"/>
      <c r="K2907" s="300"/>
      <c r="L2907" s="300"/>
      <c r="M2907" s="302"/>
    </row>
    <row r="2908" spans="1:13" ht="9.9499999999999993" hidden="1" customHeight="1" x14ac:dyDescent="0.2">
      <c r="A2908" s="301"/>
      <c r="B2908" s="300"/>
      <c r="C2908" s="305" t="str">
        <f>IF(ISBLANK($J$3008),"",IF(ISBLANK($L$3008),"",IF(Nov!$E35&gt;=$J$3008,IF(Nov!$E35&lt;=$L$3008,IF(ISBLANK(Nov!G35),"",Nov!G35),""),"")))</f>
        <v/>
      </c>
      <c r="D2908" s="305" t="str">
        <f>IF(ISBLANK($J$3008),"",IF(ISBLANK($L$3008),"",IF(Nov!$E35&gt;=$J$3008,IF(Nov!$E35&lt;=$L$3008,IF(ISBLANK(Nov!I35),"",Nov!I35),""),"")))</f>
        <v/>
      </c>
      <c r="E2908" s="305" t="str">
        <f>IF(ISBLANK($J$3008),"",IF(ISBLANK($L$3008),"",IF(Nov!$E35&gt;=$J$3008,IF(Nov!$E35&lt;=$L$3008,IF(ISBLANK(Nov!R35),"",Nov!R35),""),"")))</f>
        <v/>
      </c>
      <c r="F2908" s="307" t="str">
        <f>IF(ISBLANK($J$3008),"",IF(ISBLANK($L$3008),"",IF(Nov!$E35&gt;=$J$3008,IF(Nov!$E35&lt;=$L$3008,IF(ISBLANK(Nov!S35),"",Nov!S35),""),"")))</f>
        <v/>
      </c>
      <c r="G2908" s="308" t="str">
        <f t="shared" si="184"/>
        <v/>
      </c>
      <c r="H2908" s="309" t="str">
        <f t="shared" si="185"/>
        <v/>
      </c>
      <c r="I2908" s="310" t="str">
        <f>IF(ISBLANK($J$3008),"",IF(ISBLANK($L$3008),"",IF(Nov!$E35&gt;=$J$3008,IF(Nov!$E35&lt;=$L$3008,COUNTIF(Nov!L35:L35,"&gt;=0"),""),"")))</f>
        <v/>
      </c>
      <c r="J2908" s="300"/>
      <c r="K2908" s="300"/>
      <c r="L2908" s="300"/>
      <c r="M2908" s="302"/>
    </row>
    <row r="2909" spans="1:13" ht="9.9499999999999993" hidden="1" customHeight="1" x14ac:dyDescent="0.2">
      <c r="A2909" s="301"/>
      <c r="B2909" s="300"/>
      <c r="C2909" s="305" t="str">
        <f>IF(ISBLANK($J$3008),"",IF(ISBLANK($L$3008),"",IF(Nov!$E36&gt;=$J$3008,IF(Nov!$E36&lt;=$L$3008,IF(ISBLANK(Nov!G36),"",Nov!G36),""),"")))</f>
        <v/>
      </c>
      <c r="D2909" s="305" t="str">
        <f>IF(ISBLANK($J$3008),"",IF(ISBLANK($L$3008),"",IF(Nov!$E36&gt;=$J$3008,IF(Nov!$E36&lt;=$L$3008,IF(ISBLANK(Nov!I36),"",Nov!I36),""),"")))</f>
        <v/>
      </c>
      <c r="E2909" s="305" t="str">
        <f>IF(ISBLANK($J$3008),"",IF(ISBLANK($L$3008),"",IF(Nov!$E36&gt;=$J$3008,IF(Nov!$E36&lt;=$L$3008,IF(ISBLANK(Nov!R36),"",Nov!R36),""),"")))</f>
        <v/>
      </c>
      <c r="F2909" s="307" t="str">
        <f>IF(ISBLANK($J$3008),"",IF(ISBLANK($L$3008),"",IF(Nov!$E36&gt;=$J$3008,IF(Nov!$E36&lt;=$L$3008,IF(ISBLANK(Nov!S36),"",Nov!S36),""),"")))</f>
        <v/>
      </c>
      <c r="G2909" s="308" t="str">
        <f t="shared" si="184"/>
        <v/>
      </c>
      <c r="H2909" s="309" t="str">
        <f t="shared" si="185"/>
        <v/>
      </c>
      <c r="I2909" s="310" t="str">
        <f>IF(ISBLANK($J$3008),"",IF(ISBLANK($L$3008),"",IF(Nov!$E36&gt;=$J$3008,IF(Nov!$E36&lt;=$L$3008,COUNTIF(Nov!L36:L36,"&gt;=0"),""),"")))</f>
        <v/>
      </c>
      <c r="J2909" s="300"/>
      <c r="K2909" s="300"/>
      <c r="L2909" s="300"/>
      <c r="M2909" s="302"/>
    </row>
    <row r="2910" spans="1:13" ht="9.9499999999999993" hidden="1" customHeight="1" x14ac:dyDescent="0.2">
      <c r="A2910" s="301"/>
      <c r="B2910" s="300"/>
      <c r="C2910" s="305" t="str">
        <f>IF(ISBLANK($J$3008),"",IF(ISBLANK($L$3008),"",IF(Nov!$E37&gt;=$J$3008,IF(Nov!$E37&lt;=$L$3008,IF(ISBLANK(Nov!G37),"",Nov!G37),""),"")))</f>
        <v/>
      </c>
      <c r="D2910" s="305" t="str">
        <f>IF(ISBLANK($J$3008),"",IF(ISBLANK($L$3008),"",IF(Nov!$E37&gt;=$J$3008,IF(Nov!$E37&lt;=$L$3008,IF(ISBLANK(Nov!I37),"",Nov!I37),""),"")))</f>
        <v/>
      </c>
      <c r="E2910" s="305" t="str">
        <f>IF(ISBLANK($J$3008),"",IF(ISBLANK($L$3008),"",IF(Nov!$E37&gt;=$J$3008,IF(Nov!$E37&lt;=$L$3008,IF(ISBLANK(Nov!R37),"",Nov!R37),""),"")))</f>
        <v/>
      </c>
      <c r="F2910" s="307" t="str">
        <f>IF(ISBLANK($J$3008),"",IF(ISBLANK($L$3008),"",IF(Nov!$E37&gt;=$J$3008,IF(Nov!$E37&lt;=$L$3008,IF(ISBLANK(Nov!S37),"",Nov!S37),""),"")))</f>
        <v/>
      </c>
      <c r="G2910" s="308" t="str">
        <f t="shared" si="184"/>
        <v/>
      </c>
      <c r="H2910" s="309" t="str">
        <f t="shared" si="185"/>
        <v/>
      </c>
      <c r="I2910" s="310" t="str">
        <f>IF(ISBLANK($J$3008),"",IF(ISBLANK($L$3008),"",IF(Nov!$E37&gt;=$J$3008,IF(Nov!$E37&lt;=$L$3008,COUNTIF(Nov!L37:L37,"&gt;=0"),""),"")))</f>
        <v/>
      </c>
      <c r="J2910" s="300"/>
      <c r="K2910" s="300"/>
      <c r="L2910" s="300"/>
      <c r="M2910" s="302"/>
    </row>
    <row r="2911" spans="1:13" ht="9.9499999999999993" hidden="1" customHeight="1" x14ac:dyDescent="0.2">
      <c r="A2911" s="301"/>
      <c r="B2911" s="300"/>
      <c r="C2911" s="305" t="str">
        <f>IF(ISBLANK($J$3008),"",IF(ISBLANK($L$3008),"",IF(Nov!$E38&gt;=$J$3008,IF(Nov!$E38&lt;=$L$3008,IF(ISBLANK(Nov!G38),"",Nov!G38),""),"")))</f>
        <v/>
      </c>
      <c r="D2911" s="305" t="str">
        <f>IF(ISBLANK($J$3008),"",IF(ISBLANK($L$3008),"",IF(Nov!$E38&gt;=$J$3008,IF(Nov!$E38&lt;=$L$3008,IF(ISBLANK(Nov!I38),"",Nov!I38),""),"")))</f>
        <v/>
      </c>
      <c r="E2911" s="305" t="str">
        <f>IF(ISBLANK($J$3008),"",IF(ISBLANK($L$3008),"",IF(Nov!$E38&gt;=$J$3008,IF(Nov!$E38&lt;=$L$3008,IF(ISBLANK(Nov!R38),"",Nov!R38),""),"")))</f>
        <v/>
      </c>
      <c r="F2911" s="307" t="str">
        <f>IF(ISBLANK($J$3008),"",IF(ISBLANK($L$3008),"",IF(Nov!$E38&gt;=$J$3008,IF(Nov!$E38&lt;=$L$3008,IF(ISBLANK(Nov!S38),"",Nov!S38),""),"")))</f>
        <v/>
      </c>
      <c r="G2911" s="308" t="str">
        <f t="shared" si="184"/>
        <v/>
      </c>
      <c r="H2911" s="309" t="str">
        <f t="shared" si="185"/>
        <v/>
      </c>
      <c r="I2911" s="310" t="str">
        <f>IF(ISBLANK($J$3008),"",IF(ISBLANK($L$3008),"",IF(Nov!$E38&gt;=$J$3008,IF(Nov!$E38&lt;=$L$3008,COUNTIF(Nov!L38:L38,"&gt;=0"),""),"")))</f>
        <v/>
      </c>
      <c r="J2911" s="300"/>
      <c r="K2911" s="300"/>
      <c r="L2911" s="300"/>
      <c r="M2911" s="302"/>
    </row>
    <row r="2912" spans="1:13" ht="9.9499999999999993" hidden="1" customHeight="1" x14ac:dyDescent="0.2">
      <c r="A2912" s="301"/>
      <c r="B2912" s="300"/>
      <c r="C2912" s="305" t="str">
        <f>IF(ISBLANK($J$3008),"",IF(ISBLANK($L$3008),"",IF(Nov!$E39&gt;=$J$3008,IF(Nov!$E39&lt;=$L$3008,IF(ISBLANK(Nov!G39),"",Nov!G39),""),"")))</f>
        <v/>
      </c>
      <c r="D2912" s="305" t="str">
        <f>IF(ISBLANK($J$3008),"",IF(ISBLANK($L$3008),"",IF(Nov!$E39&gt;=$J$3008,IF(Nov!$E39&lt;=$L$3008,IF(ISBLANK(Nov!I39),"",Nov!I39),""),"")))</f>
        <v/>
      </c>
      <c r="E2912" s="305" t="str">
        <f>IF(ISBLANK($J$3008),"",IF(ISBLANK($L$3008),"",IF(Nov!$E39&gt;=$J$3008,IF(Nov!$E39&lt;=$L$3008,IF(ISBLANK(Nov!R39),"",Nov!R39),""),"")))</f>
        <v/>
      </c>
      <c r="F2912" s="307" t="str">
        <f>IF(ISBLANK($J$3008),"",IF(ISBLANK($L$3008),"",IF(Nov!$E39&gt;=$J$3008,IF(Nov!$E39&lt;=$L$3008,IF(ISBLANK(Nov!S39),"",Nov!S39),""),"")))</f>
        <v/>
      </c>
      <c r="G2912" s="308" t="str">
        <f t="shared" si="184"/>
        <v/>
      </c>
      <c r="H2912" s="309" t="str">
        <f t="shared" si="185"/>
        <v/>
      </c>
      <c r="I2912" s="310" t="str">
        <f>IF(ISBLANK($J$3008),"",IF(ISBLANK($L$3008),"",IF(Nov!$E39&gt;=$J$3008,IF(Nov!$E39&lt;=$L$3008,COUNTIF(Nov!L39:L39,"&gt;=0"),""),"")))</f>
        <v/>
      </c>
      <c r="J2912" s="300"/>
      <c r="K2912" s="300"/>
      <c r="L2912" s="300"/>
      <c r="M2912" s="302"/>
    </row>
    <row r="2913" spans="1:13" ht="9.9499999999999993" hidden="1" customHeight="1" x14ac:dyDescent="0.2">
      <c r="A2913" s="301"/>
      <c r="B2913" s="300" t="s">
        <v>351</v>
      </c>
      <c r="C2913" s="305" t="str">
        <f>IF(ISBLANK($J$3008),"",IF(ISBLANK($L$3008),"",IF(Nov!$E43&gt;=$J$3008,IF(Nov!$E43&lt;=$L$3008,IF(ISBLANK(Nov!G43),"",Nov!G43),""),"")))</f>
        <v/>
      </c>
      <c r="D2913" s="305"/>
      <c r="E2913" s="305" t="str">
        <f>IF(ISBLANK($J$3008),"",IF(ISBLANK($L$3008),"",IF(Nov!$E43&gt;=$J$3008,IF(Nov!$E43&lt;=$L$3008,IF(ISBLANK(Nov!R43),"",Nov!R43),""),"")))</f>
        <v/>
      </c>
      <c r="F2913" s="307" t="str">
        <f>IF(ISBLANK($J$3008),"",IF(ISBLANK($L$3008),"",IF(Nov!$E43&gt;=$J$3008,IF(Nov!$E43&lt;=$L$3008,IF(ISBLANK(Nov!S43),"",Nov!S43),""),"")))</f>
        <v/>
      </c>
      <c r="G2913" s="308" t="str">
        <f>IF(ISNUMBER(F2913),IF(F2913=0,"",IF(E2913=0,"",F2913/E2913)),"")</f>
        <v/>
      </c>
      <c r="H2913" s="309" t="str">
        <f>IF(ISNUMBER(G2913),IF(G2913=0,"",IF(F2913=0,"",E2913/F2913/24)),"")</f>
        <v/>
      </c>
      <c r="I2913" s="310" t="str">
        <f>IF(ISBLANK($J$3008),"",IF(ISBLANK($L$3008),"",IF(Nov!$E43&gt;=$J$3008,IF(Nov!$E43&lt;=$L$3008,COUNTIF(Nov!L43:L43,"&gt;=0"),""),"")))</f>
        <v/>
      </c>
      <c r="J2913" s="300"/>
      <c r="K2913" s="300"/>
      <c r="L2913" s="300"/>
      <c r="M2913" s="302"/>
    </row>
    <row r="2914" spans="1:13" ht="9.9499999999999993" hidden="1" customHeight="1" x14ac:dyDescent="0.2">
      <c r="A2914" s="301"/>
      <c r="B2914" s="300"/>
      <c r="C2914" s="305" t="str">
        <f>IF(ISBLANK($J$3008),"",IF(ISBLANK($L$3008),"",IF(Nov!$E44&gt;=$J$3008,IF(Nov!$E44&lt;=$L$3008,IF(ISBLANK(Nov!G44),"",Nov!G44),""),"")))</f>
        <v/>
      </c>
      <c r="D2914" s="305"/>
      <c r="E2914" s="305" t="str">
        <f>IF(ISBLANK($J$3008),"",IF(ISBLANK($L$3008),"",IF(Nov!$E44&gt;=$J$3008,IF(Nov!$E44&lt;=$L$3008,IF(ISBLANK(Nov!R44),"",Nov!R44),""),"")))</f>
        <v/>
      </c>
      <c r="F2914" s="307" t="str">
        <f>IF(ISBLANK($J$3008),"",IF(ISBLANK($L$3008),"",IF(Nov!$E44&gt;=$J$3008,IF(Nov!$E44&lt;=$L$3008,IF(ISBLANK(Nov!S44),"",Nov!S44),""),"")))</f>
        <v/>
      </c>
      <c r="G2914" s="308" t="str">
        <f t="shared" ref="G2914:G2943" si="186">IF(ISNUMBER(F2914),IF(F2914=0,"",IF(E2914=0,"",F2914/E2914)),"")</f>
        <v/>
      </c>
      <c r="H2914" s="309" t="str">
        <f t="shared" ref="H2914:H2943" si="187">IF(ISNUMBER(G2914),IF(G2914=0,"",IF(F2914=0,"",E2914/F2914/24)),"")</f>
        <v/>
      </c>
      <c r="I2914" s="310" t="str">
        <f>IF(ISBLANK($J$3008),"",IF(ISBLANK($L$3008),"",IF(Nov!$E44&gt;=$J$3008,IF(Nov!$E44&lt;=$L$3008,COUNTIF(Nov!L44:L44,"&gt;=0"),""),"")))</f>
        <v/>
      </c>
      <c r="J2914" s="300"/>
      <c r="K2914" s="300"/>
      <c r="L2914" s="300"/>
      <c r="M2914" s="302"/>
    </row>
    <row r="2915" spans="1:13" ht="9.9499999999999993" hidden="1" customHeight="1" x14ac:dyDescent="0.2">
      <c r="A2915" s="301"/>
      <c r="B2915" s="300"/>
      <c r="C2915" s="305" t="str">
        <f>IF(ISBLANK($J$3008),"",IF(ISBLANK($L$3008),"",IF(Nov!$E45&gt;=$J$3008,IF(Nov!$E45&lt;=$L$3008,IF(ISBLANK(Nov!G45),"",Nov!G45),""),"")))</f>
        <v/>
      </c>
      <c r="D2915" s="305"/>
      <c r="E2915" s="305" t="str">
        <f>IF(ISBLANK($J$3008),"",IF(ISBLANK($L$3008),"",IF(Nov!$E45&gt;=$J$3008,IF(Nov!$E45&lt;=$L$3008,IF(ISBLANK(Nov!R45),"",Nov!R45),""),"")))</f>
        <v/>
      </c>
      <c r="F2915" s="307" t="str">
        <f>IF(ISBLANK($J$3008),"",IF(ISBLANK($L$3008),"",IF(Nov!$E45&gt;=$J$3008,IF(Nov!$E45&lt;=$L$3008,IF(ISBLANK(Nov!S45),"",Nov!S45),""),"")))</f>
        <v/>
      </c>
      <c r="G2915" s="308" t="str">
        <f t="shared" si="186"/>
        <v/>
      </c>
      <c r="H2915" s="309" t="str">
        <f t="shared" si="187"/>
        <v/>
      </c>
      <c r="I2915" s="310" t="str">
        <f>IF(ISBLANK($J$3008),"",IF(ISBLANK($L$3008),"",IF(Nov!$E45&gt;=$J$3008,IF(Nov!$E45&lt;=$L$3008,COUNTIF(Nov!L45:L45,"&gt;=0"),""),"")))</f>
        <v/>
      </c>
      <c r="J2915" s="300"/>
      <c r="K2915" s="300"/>
      <c r="L2915" s="300"/>
      <c r="M2915" s="302"/>
    </row>
    <row r="2916" spans="1:13" ht="9.9499999999999993" hidden="1" customHeight="1" x14ac:dyDescent="0.2">
      <c r="A2916" s="301"/>
      <c r="B2916" s="300"/>
      <c r="C2916" s="305" t="str">
        <f>IF(ISBLANK($J$3008),"",IF(ISBLANK($L$3008),"",IF(Nov!$E46&gt;=$J$3008,IF(Nov!$E46&lt;=$L$3008,IF(ISBLANK(Nov!G46),"",Nov!G46),""),"")))</f>
        <v/>
      </c>
      <c r="D2916" s="305"/>
      <c r="E2916" s="305" t="str">
        <f>IF(ISBLANK($J$3008),"",IF(ISBLANK($L$3008),"",IF(Nov!$E46&gt;=$J$3008,IF(Nov!$E46&lt;=$L$3008,IF(ISBLANK(Nov!R46),"",Nov!R46),""),"")))</f>
        <v/>
      </c>
      <c r="F2916" s="307" t="str">
        <f>IF(ISBLANK($J$3008),"",IF(ISBLANK($L$3008),"",IF(Nov!$E46&gt;=$J$3008,IF(Nov!$E46&lt;=$L$3008,IF(ISBLANK(Nov!S46),"",Nov!S46),""),"")))</f>
        <v/>
      </c>
      <c r="G2916" s="308" t="str">
        <f t="shared" si="186"/>
        <v/>
      </c>
      <c r="H2916" s="309" t="str">
        <f t="shared" si="187"/>
        <v/>
      </c>
      <c r="I2916" s="310" t="str">
        <f>IF(ISBLANK($J$3008),"",IF(ISBLANK($L$3008),"",IF(Nov!$E46&gt;=$J$3008,IF(Nov!$E46&lt;=$L$3008,COUNTIF(Nov!L46:L46,"&gt;=0"),""),"")))</f>
        <v/>
      </c>
      <c r="J2916" s="300"/>
      <c r="K2916" s="300"/>
      <c r="L2916" s="300"/>
      <c r="M2916" s="302"/>
    </row>
    <row r="2917" spans="1:13" ht="9.9499999999999993" hidden="1" customHeight="1" x14ac:dyDescent="0.2">
      <c r="A2917" s="301"/>
      <c r="B2917" s="300"/>
      <c r="C2917" s="305" t="str">
        <f>IF(ISBLANK($J$3008),"",IF(ISBLANK($L$3008),"",IF(Nov!$E47&gt;=$J$3008,IF(Nov!$E47&lt;=$L$3008,IF(ISBLANK(Nov!G47),"",Nov!G47),""),"")))</f>
        <v/>
      </c>
      <c r="D2917" s="305"/>
      <c r="E2917" s="305" t="str">
        <f>IF(ISBLANK($J$3008),"",IF(ISBLANK($L$3008),"",IF(Nov!$E47&gt;=$J$3008,IF(Nov!$E47&lt;=$L$3008,IF(ISBLANK(Nov!R47),"",Nov!R47),""),"")))</f>
        <v/>
      </c>
      <c r="F2917" s="307" t="str">
        <f>IF(ISBLANK($J$3008),"",IF(ISBLANK($L$3008),"",IF(Nov!$E47&gt;=$J$3008,IF(Nov!$E47&lt;=$L$3008,IF(ISBLANK(Nov!S47),"",Nov!S47),""),"")))</f>
        <v/>
      </c>
      <c r="G2917" s="308" t="str">
        <f t="shared" si="186"/>
        <v/>
      </c>
      <c r="H2917" s="309" t="str">
        <f t="shared" si="187"/>
        <v/>
      </c>
      <c r="I2917" s="310" t="str">
        <f>IF(ISBLANK($J$3008),"",IF(ISBLANK($L$3008),"",IF(Nov!$E47&gt;=$J$3008,IF(Nov!$E47&lt;=$L$3008,COUNTIF(Nov!L47:L47,"&gt;=0"),""),"")))</f>
        <v/>
      </c>
      <c r="J2917" s="300"/>
      <c r="K2917" s="300"/>
      <c r="L2917" s="300"/>
      <c r="M2917" s="302"/>
    </row>
    <row r="2918" spans="1:13" ht="9.9499999999999993" hidden="1" customHeight="1" x14ac:dyDescent="0.2">
      <c r="A2918" s="301"/>
      <c r="B2918" s="300"/>
      <c r="C2918" s="305" t="str">
        <f>IF(ISBLANK($J$3008),"",IF(ISBLANK($L$3008),"",IF(Nov!$E48&gt;=$J$3008,IF(Nov!$E48&lt;=$L$3008,IF(ISBLANK(Nov!G48),"",Nov!G48),""),"")))</f>
        <v/>
      </c>
      <c r="D2918" s="305"/>
      <c r="E2918" s="305" t="str">
        <f>IF(ISBLANK($J$3008),"",IF(ISBLANK($L$3008),"",IF(Nov!$E48&gt;=$J$3008,IF(Nov!$E48&lt;=$L$3008,IF(ISBLANK(Nov!R48),"",Nov!R48),""),"")))</f>
        <v/>
      </c>
      <c r="F2918" s="307" t="str">
        <f>IF(ISBLANK($J$3008),"",IF(ISBLANK($L$3008),"",IF(Nov!$E48&gt;=$J$3008,IF(Nov!$E48&lt;=$L$3008,IF(ISBLANK(Nov!S48),"",Nov!S48),""),"")))</f>
        <v/>
      </c>
      <c r="G2918" s="308" t="str">
        <f t="shared" si="186"/>
        <v/>
      </c>
      <c r="H2918" s="309" t="str">
        <f t="shared" si="187"/>
        <v/>
      </c>
      <c r="I2918" s="310" t="str">
        <f>IF(ISBLANK($J$3008),"",IF(ISBLANK($L$3008),"",IF(Nov!$E48&gt;=$J$3008,IF(Nov!$E48&lt;=$L$3008,COUNTIF(Nov!L48:L48,"&gt;=0"),""),"")))</f>
        <v/>
      </c>
      <c r="J2918" s="300"/>
      <c r="K2918" s="300"/>
      <c r="L2918" s="300"/>
      <c r="M2918" s="302"/>
    </row>
    <row r="2919" spans="1:13" ht="9.9499999999999993" hidden="1" customHeight="1" x14ac:dyDescent="0.2">
      <c r="A2919" s="301"/>
      <c r="B2919" s="300"/>
      <c r="C2919" s="305" t="str">
        <f>IF(ISBLANK($J$3008),"",IF(ISBLANK($L$3008),"",IF(Nov!$E49&gt;=$J$3008,IF(Nov!$E49&lt;=$L$3008,IF(ISBLANK(Nov!G49),"",Nov!G49),""),"")))</f>
        <v/>
      </c>
      <c r="D2919" s="305"/>
      <c r="E2919" s="305" t="str">
        <f>IF(ISBLANK($J$3008),"",IF(ISBLANK($L$3008),"",IF(Nov!$E49&gt;=$J$3008,IF(Nov!$E49&lt;=$L$3008,IF(ISBLANK(Nov!R49),"",Nov!R49),""),"")))</f>
        <v/>
      </c>
      <c r="F2919" s="307" t="str">
        <f>IF(ISBLANK($J$3008),"",IF(ISBLANK($L$3008),"",IF(Nov!$E49&gt;=$J$3008,IF(Nov!$E49&lt;=$L$3008,IF(ISBLANK(Nov!S49),"",Nov!S49),""),"")))</f>
        <v/>
      </c>
      <c r="G2919" s="308" t="str">
        <f t="shared" si="186"/>
        <v/>
      </c>
      <c r="H2919" s="309" t="str">
        <f t="shared" si="187"/>
        <v/>
      </c>
      <c r="I2919" s="310" t="str">
        <f>IF(ISBLANK($J$3008),"",IF(ISBLANK($L$3008),"",IF(Nov!$E49&gt;=$J$3008,IF(Nov!$E49&lt;=$L$3008,COUNTIF(Nov!L49:L49,"&gt;=0"),""),"")))</f>
        <v/>
      </c>
      <c r="J2919" s="300"/>
      <c r="K2919" s="300"/>
      <c r="L2919" s="300"/>
      <c r="M2919" s="302"/>
    </row>
    <row r="2920" spans="1:13" ht="9.9499999999999993" hidden="1" customHeight="1" x14ac:dyDescent="0.2">
      <c r="A2920" s="301"/>
      <c r="B2920" s="300"/>
      <c r="C2920" s="305" t="str">
        <f>IF(ISBLANK($J$3008),"",IF(ISBLANK($L$3008),"",IF(Nov!$E50&gt;=$J$3008,IF(Nov!$E50&lt;=$L$3008,IF(ISBLANK(Nov!G50),"",Nov!G50),""),"")))</f>
        <v/>
      </c>
      <c r="D2920" s="305"/>
      <c r="E2920" s="305" t="str">
        <f>IF(ISBLANK($J$3008),"",IF(ISBLANK($L$3008),"",IF(Nov!$E50&gt;=$J$3008,IF(Nov!$E50&lt;=$L$3008,IF(ISBLANK(Nov!R50),"",Nov!R50),""),"")))</f>
        <v/>
      </c>
      <c r="F2920" s="307" t="str">
        <f>IF(ISBLANK($J$3008),"",IF(ISBLANK($L$3008),"",IF(Nov!$E50&gt;=$J$3008,IF(Nov!$E50&lt;=$L$3008,IF(ISBLANK(Nov!S50),"",Nov!S50),""),"")))</f>
        <v/>
      </c>
      <c r="G2920" s="308" t="str">
        <f t="shared" si="186"/>
        <v/>
      </c>
      <c r="H2920" s="309" t="str">
        <f t="shared" si="187"/>
        <v/>
      </c>
      <c r="I2920" s="310" t="str">
        <f>IF(ISBLANK($J$3008),"",IF(ISBLANK($L$3008),"",IF(Nov!$E50&gt;=$J$3008,IF(Nov!$E50&lt;=$L$3008,COUNTIF(Nov!L50:L50,"&gt;=0"),""),"")))</f>
        <v/>
      </c>
      <c r="J2920" s="300"/>
      <c r="K2920" s="300"/>
      <c r="L2920" s="300"/>
      <c r="M2920" s="302"/>
    </row>
    <row r="2921" spans="1:13" ht="9.9499999999999993" hidden="1" customHeight="1" x14ac:dyDescent="0.2">
      <c r="A2921" s="301"/>
      <c r="B2921" s="300"/>
      <c r="C2921" s="305" t="str">
        <f>IF(ISBLANK($J$3008),"",IF(ISBLANK($L$3008),"",IF(Nov!$E51&gt;=$J$3008,IF(Nov!$E51&lt;=$L$3008,IF(ISBLANK(Nov!G51),"",Nov!G51),""),"")))</f>
        <v/>
      </c>
      <c r="D2921" s="305"/>
      <c r="E2921" s="305" t="str">
        <f>IF(ISBLANK($J$3008),"",IF(ISBLANK($L$3008),"",IF(Nov!$E51&gt;=$J$3008,IF(Nov!$E51&lt;=$L$3008,IF(ISBLANK(Nov!R51),"",Nov!R51),""),"")))</f>
        <v/>
      </c>
      <c r="F2921" s="307" t="str">
        <f>IF(ISBLANK($J$3008),"",IF(ISBLANK($L$3008),"",IF(Nov!$E51&gt;=$J$3008,IF(Nov!$E51&lt;=$L$3008,IF(ISBLANK(Nov!S51),"",Nov!S51),""),"")))</f>
        <v/>
      </c>
      <c r="G2921" s="308" t="str">
        <f t="shared" si="186"/>
        <v/>
      </c>
      <c r="H2921" s="309" t="str">
        <f t="shared" si="187"/>
        <v/>
      </c>
      <c r="I2921" s="310" t="str">
        <f>IF(ISBLANK($J$3008),"",IF(ISBLANK($L$3008),"",IF(Nov!$E51&gt;=$J$3008,IF(Nov!$E51&lt;=$L$3008,COUNTIF(Nov!L51:L51,"&gt;=0"),""),"")))</f>
        <v/>
      </c>
      <c r="J2921" s="300"/>
      <c r="K2921" s="300"/>
      <c r="L2921" s="300"/>
      <c r="M2921" s="302"/>
    </row>
    <row r="2922" spans="1:13" ht="9.9499999999999993" hidden="1" customHeight="1" x14ac:dyDescent="0.2">
      <c r="A2922" s="301"/>
      <c r="B2922" s="300"/>
      <c r="C2922" s="305" t="str">
        <f>IF(ISBLANK($J$3008),"",IF(ISBLANK($L$3008),"",IF(Nov!$E52&gt;=$J$3008,IF(Nov!$E52&lt;=$L$3008,IF(ISBLANK(Nov!G52),"",Nov!G52),""),"")))</f>
        <v/>
      </c>
      <c r="D2922" s="305"/>
      <c r="E2922" s="305" t="str">
        <f>IF(ISBLANK($J$3008),"",IF(ISBLANK($L$3008),"",IF(Nov!$E52&gt;=$J$3008,IF(Nov!$E52&lt;=$L$3008,IF(ISBLANK(Nov!R52),"",Nov!R52),""),"")))</f>
        <v/>
      </c>
      <c r="F2922" s="307" t="str">
        <f>IF(ISBLANK($J$3008),"",IF(ISBLANK($L$3008),"",IF(Nov!$E52&gt;=$J$3008,IF(Nov!$E52&lt;=$L$3008,IF(ISBLANK(Nov!S52),"",Nov!S52),""),"")))</f>
        <v/>
      </c>
      <c r="G2922" s="308" t="str">
        <f t="shared" si="186"/>
        <v/>
      </c>
      <c r="H2922" s="309" t="str">
        <f t="shared" si="187"/>
        <v/>
      </c>
      <c r="I2922" s="310" t="str">
        <f>IF(ISBLANK($J$3008),"",IF(ISBLANK($L$3008),"",IF(Nov!$E52&gt;=$J$3008,IF(Nov!$E52&lt;=$L$3008,COUNTIF(Nov!L52:L52,"&gt;=0"),""),"")))</f>
        <v/>
      </c>
      <c r="J2922" s="300"/>
      <c r="K2922" s="300"/>
      <c r="L2922" s="300"/>
      <c r="M2922" s="302"/>
    </row>
    <row r="2923" spans="1:13" ht="9.9499999999999993" hidden="1" customHeight="1" x14ac:dyDescent="0.2">
      <c r="A2923" s="301"/>
      <c r="B2923" s="300"/>
      <c r="C2923" s="305" t="str">
        <f>IF(ISBLANK($J$3008),"",IF(ISBLANK($L$3008),"",IF(Nov!$E53&gt;=$J$3008,IF(Nov!$E53&lt;=$L$3008,IF(ISBLANK(Nov!G53),"",Nov!G53),""),"")))</f>
        <v/>
      </c>
      <c r="D2923" s="305"/>
      <c r="E2923" s="305" t="str">
        <f>IF(ISBLANK($J$3008),"",IF(ISBLANK($L$3008),"",IF(Nov!$E53&gt;=$J$3008,IF(Nov!$E53&lt;=$L$3008,IF(ISBLANK(Nov!R53),"",Nov!R53),""),"")))</f>
        <v/>
      </c>
      <c r="F2923" s="307" t="str">
        <f>IF(ISBLANK($J$3008),"",IF(ISBLANK($L$3008),"",IF(Nov!$E53&gt;=$J$3008,IF(Nov!$E53&lt;=$L$3008,IF(ISBLANK(Nov!S53),"",Nov!S53),""),"")))</f>
        <v/>
      </c>
      <c r="G2923" s="308" t="str">
        <f t="shared" si="186"/>
        <v/>
      </c>
      <c r="H2923" s="309" t="str">
        <f t="shared" si="187"/>
        <v/>
      </c>
      <c r="I2923" s="310" t="str">
        <f>IF(ISBLANK($J$3008),"",IF(ISBLANK($L$3008),"",IF(Nov!$E53&gt;=$J$3008,IF(Nov!$E53&lt;=$L$3008,COUNTIF(Nov!L53:L53,"&gt;=0"),""),"")))</f>
        <v/>
      </c>
      <c r="J2923" s="300"/>
      <c r="K2923" s="300"/>
      <c r="L2923" s="300"/>
      <c r="M2923" s="302"/>
    </row>
    <row r="2924" spans="1:13" ht="9.9499999999999993" hidden="1" customHeight="1" x14ac:dyDescent="0.2">
      <c r="A2924" s="301"/>
      <c r="B2924" s="300"/>
      <c r="C2924" s="305" t="str">
        <f>IF(ISBLANK($J$3008),"",IF(ISBLANK($L$3008),"",IF(Nov!$E54&gt;=$J$3008,IF(Nov!$E54&lt;=$L$3008,IF(ISBLANK(Nov!G54),"",Nov!G54),""),"")))</f>
        <v/>
      </c>
      <c r="D2924" s="305"/>
      <c r="E2924" s="305" t="str">
        <f>IF(ISBLANK($J$3008),"",IF(ISBLANK($L$3008),"",IF(Nov!$E54&gt;=$J$3008,IF(Nov!$E54&lt;=$L$3008,IF(ISBLANK(Nov!R54),"",Nov!R54),""),"")))</f>
        <v/>
      </c>
      <c r="F2924" s="307" t="str">
        <f>IF(ISBLANK($J$3008),"",IF(ISBLANK($L$3008),"",IF(Nov!$E54&gt;=$J$3008,IF(Nov!$E54&lt;=$L$3008,IF(ISBLANK(Nov!S54),"",Nov!S54),""),"")))</f>
        <v/>
      </c>
      <c r="G2924" s="308" t="str">
        <f t="shared" si="186"/>
        <v/>
      </c>
      <c r="H2924" s="309" t="str">
        <f t="shared" si="187"/>
        <v/>
      </c>
      <c r="I2924" s="310" t="str">
        <f>IF(ISBLANK($J$3008),"",IF(ISBLANK($L$3008),"",IF(Nov!$E54&gt;=$J$3008,IF(Nov!$E54&lt;=$L$3008,COUNTIF(Nov!L54:L54,"&gt;=0"),""),"")))</f>
        <v/>
      </c>
      <c r="J2924" s="300"/>
      <c r="K2924" s="300"/>
      <c r="L2924" s="300"/>
      <c r="M2924" s="302"/>
    </row>
    <row r="2925" spans="1:13" ht="9.9499999999999993" hidden="1" customHeight="1" x14ac:dyDescent="0.2">
      <c r="A2925" s="301"/>
      <c r="B2925" s="300"/>
      <c r="C2925" s="305" t="str">
        <f>IF(ISBLANK($J$3008),"",IF(ISBLANK($L$3008),"",IF(Nov!$E55&gt;=$J$3008,IF(Nov!$E55&lt;=$L$3008,IF(ISBLANK(Nov!G55),"",Nov!G55),""),"")))</f>
        <v/>
      </c>
      <c r="D2925" s="305"/>
      <c r="E2925" s="305" t="str">
        <f>IF(ISBLANK($J$3008),"",IF(ISBLANK($L$3008),"",IF(Nov!$E55&gt;=$J$3008,IF(Nov!$E55&lt;=$L$3008,IF(ISBLANK(Nov!R55),"",Nov!R55),""),"")))</f>
        <v/>
      </c>
      <c r="F2925" s="307" t="str">
        <f>IF(ISBLANK($J$3008),"",IF(ISBLANK($L$3008),"",IF(Nov!$E55&gt;=$J$3008,IF(Nov!$E55&lt;=$L$3008,IF(ISBLANK(Nov!S55),"",Nov!S55),""),"")))</f>
        <v/>
      </c>
      <c r="G2925" s="308" t="str">
        <f t="shared" si="186"/>
        <v/>
      </c>
      <c r="H2925" s="309" t="str">
        <f t="shared" si="187"/>
        <v/>
      </c>
      <c r="I2925" s="310" t="str">
        <f>IF(ISBLANK($J$3008),"",IF(ISBLANK($L$3008),"",IF(Nov!$E55&gt;=$J$3008,IF(Nov!$E55&lt;=$L$3008,COUNTIF(Nov!L55:L55,"&gt;=0"),""),"")))</f>
        <v/>
      </c>
      <c r="J2925" s="300"/>
      <c r="K2925" s="300"/>
      <c r="L2925" s="300"/>
      <c r="M2925" s="302"/>
    </row>
    <row r="2926" spans="1:13" ht="9.9499999999999993" hidden="1" customHeight="1" x14ac:dyDescent="0.2">
      <c r="A2926" s="301"/>
      <c r="B2926" s="300"/>
      <c r="C2926" s="305" t="str">
        <f>IF(ISBLANK($J$3008),"",IF(ISBLANK($L$3008),"",IF(Nov!$E56&gt;=$J$3008,IF(Nov!$E56&lt;=$L$3008,IF(ISBLANK(Nov!G56),"",Nov!G56),""),"")))</f>
        <v/>
      </c>
      <c r="D2926" s="305"/>
      <c r="E2926" s="305" t="str">
        <f>IF(ISBLANK($J$3008),"",IF(ISBLANK($L$3008),"",IF(Nov!$E56&gt;=$J$3008,IF(Nov!$E56&lt;=$L$3008,IF(ISBLANK(Nov!R56),"",Nov!R56),""),"")))</f>
        <v/>
      </c>
      <c r="F2926" s="307" t="str">
        <f>IF(ISBLANK($J$3008),"",IF(ISBLANK($L$3008),"",IF(Nov!$E56&gt;=$J$3008,IF(Nov!$E56&lt;=$L$3008,IF(ISBLANK(Nov!S56),"",Nov!S56),""),"")))</f>
        <v/>
      </c>
      <c r="G2926" s="308" t="str">
        <f t="shared" si="186"/>
        <v/>
      </c>
      <c r="H2926" s="309" t="str">
        <f t="shared" si="187"/>
        <v/>
      </c>
      <c r="I2926" s="310" t="str">
        <f>IF(ISBLANK($J$3008),"",IF(ISBLANK($L$3008),"",IF(Nov!$E56&gt;=$J$3008,IF(Nov!$E56&lt;=$L$3008,COUNTIF(Nov!L56:L56,"&gt;=0"),""),"")))</f>
        <v/>
      </c>
      <c r="J2926" s="300"/>
      <c r="K2926" s="300"/>
      <c r="L2926" s="300"/>
      <c r="M2926" s="302"/>
    </row>
    <row r="2927" spans="1:13" ht="9.9499999999999993" hidden="1" customHeight="1" x14ac:dyDescent="0.2">
      <c r="A2927" s="301"/>
      <c r="B2927" s="300"/>
      <c r="C2927" s="305" t="str">
        <f>IF(ISBLANK($J$3008),"",IF(ISBLANK($L$3008),"",IF(Nov!$E57&gt;=$J$3008,IF(Nov!$E57&lt;=$L$3008,IF(ISBLANK(Nov!G57),"",Nov!G57),""),"")))</f>
        <v/>
      </c>
      <c r="D2927" s="305"/>
      <c r="E2927" s="305" t="str">
        <f>IF(ISBLANK($J$3008),"",IF(ISBLANK($L$3008),"",IF(Nov!$E57&gt;=$J$3008,IF(Nov!$E57&lt;=$L$3008,IF(ISBLANK(Nov!R57),"",Nov!R57),""),"")))</f>
        <v/>
      </c>
      <c r="F2927" s="307" t="str">
        <f>IF(ISBLANK($J$3008),"",IF(ISBLANK($L$3008),"",IF(Nov!$E57&gt;=$J$3008,IF(Nov!$E57&lt;=$L$3008,IF(ISBLANK(Nov!S57),"",Nov!S57),""),"")))</f>
        <v/>
      </c>
      <c r="G2927" s="308" t="str">
        <f t="shared" si="186"/>
        <v/>
      </c>
      <c r="H2927" s="309" t="str">
        <f t="shared" si="187"/>
        <v/>
      </c>
      <c r="I2927" s="310" t="str">
        <f>IF(ISBLANK($J$3008),"",IF(ISBLANK($L$3008),"",IF(Nov!$E57&gt;=$J$3008,IF(Nov!$E57&lt;=$L$3008,COUNTIF(Nov!L57:L57,"&gt;=0"),""),"")))</f>
        <v/>
      </c>
      <c r="J2927" s="300"/>
      <c r="K2927" s="300"/>
      <c r="L2927" s="300"/>
      <c r="M2927" s="302"/>
    </row>
    <row r="2928" spans="1:13" ht="9.9499999999999993" hidden="1" customHeight="1" x14ac:dyDescent="0.2">
      <c r="A2928" s="301"/>
      <c r="B2928" s="300"/>
      <c r="C2928" s="305" t="str">
        <f>IF(ISBLANK($J$3008),"",IF(ISBLANK($L$3008),"",IF(Nov!$E58&gt;=$J$3008,IF(Nov!$E58&lt;=$L$3008,IF(ISBLANK(Nov!G58),"",Nov!G58),""),"")))</f>
        <v/>
      </c>
      <c r="D2928" s="305"/>
      <c r="E2928" s="305" t="str">
        <f>IF(ISBLANK($J$3008),"",IF(ISBLANK($L$3008),"",IF(Nov!$E58&gt;=$J$3008,IF(Nov!$E58&lt;=$L$3008,IF(ISBLANK(Nov!R58),"",Nov!R58),""),"")))</f>
        <v/>
      </c>
      <c r="F2928" s="307" t="str">
        <f>IF(ISBLANK($J$3008),"",IF(ISBLANK($L$3008),"",IF(Nov!$E58&gt;=$J$3008,IF(Nov!$E58&lt;=$L$3008,IF(ISBLANK(Nov!S58),"",Nov!S58),""),"")))</f>
        <v/>
      </c>
      <c r="G2928" s="308" t="str">
        <f t="shared" si="186"/>
        <v/>
      </c>
      <c r="H2928" s="309" t="str">
        <f t="shared" si="187"/>
        <v/>
      </c>
      <c r="I2928" s="310" t="str">
        <f>IF(ISBLANK($J$3008),"",IF(ISBLANK($L$3008),"",IF(Nov!$E58&gt;=$J$3008,IF(Nov!$E58&lt;=$L$3008,COUNTIF(Nov!L58:L58,"&gt;=0"),""),"")))</f>
        <v/>
      </c>
      <c r="J2928" s="300"/>
      <c r="K2928" s="300"/>
      <c r="L2928" s="300"/>
      <c r="M2928" s="302"/>
    </row>
    <row r="2929" spans="1:13" ht="9.9499999999999993" hidden="1" customHeight="1" x14ac:dyDescent="0.2">
      <c r="A2929" s="301"/>
      <c r="B2929" s="300"/>
      <c r="C2929" s="305" t="str">
        <f>IF(ISBLANK($J$3008),"",IF(ISBLANK($L$3008),"",IF(Nov!$E59&gt;=$J$3008,IF(Nov!$E59&lt;=$L$3008,IF(ISBLANK(Nov!G59),"",Nov!G59),""),"")))</f>
        <v/>
      </c>
      <c r="D2929" s="305"/>
      <c r="E2929" s="305" t="str">
        <f>IF(ISBLANK($J$3008),"",IF(ISBLANK($L$3008),"",IF(Nov!$E59&gt;=$J$3008,IF(Nov!$E59&lt;=$L$3008,IF(ISBLANK(Nov!R59),"",Nov!R59),""),"")))</f>
        <v/>
      </c>
      <c r="F2929" s="307" t="str">
        <f>IF(ISBLANK($J$3008),"",IF(ISBLANK($L$3008),"",IF(Nov!$E59&gt;=$J$3008,IF(Nov!$E59&lt;=$L$3008,IF(ISBLANK(Nov!S59),"",Nov!S59),""),"")))</f>
        <v/>
      </c>
      <c r="G2929" s="308" t="str">
        <f t="shared" si="186"/>
        <v/>
      </c>
      <c r="H2929" s="309" t="str">
        <f t="shared" si="187"/>
        <v/>
      </c>
      <c r="I2929" s="310" t="str">
        <f>IF(ISBLANK($J$3008),"",IF(ISBLANK($L$3008),"",IF(Nov!$E59&gt;=$J$3008,IF(Nov!$E59&lt;=$L$3008,COUNTIF(Nov!L59:L59,"&gt;=0"),""),"")))</f>
        <v/>
      </c>
      <c r="J2929" s="300"/>
      <c r="K2929" s="300"/>
      <c r="L2929" s="300"/>
      <c r="M2929" s="302"/>
    </row>
    <row r="2930" spans="1:13" ht="9.9499999999999993" hidden="1" customHeight="1" x14ac:dyDescent="0.2">
      <c r="A2930" s="301"/>
      <c r="B2930" s="300"/>
      <c r="C2930" s="305" t="str">
        <f>IF(ISBLANK($J$3008),"",IF(ISBLANK($L$3008),"",IF(Nov!$E60&gt;=$J$3008,IF(Nov!$E60&lt;=$L$3008,IF(ISBLANK(Nov!G60),"",Nov!G60),""),"")))</f>
        <v/>
      </c>
      <c r="D2930" s="305"/>
      <c r="E2930" s="305" t="str">
        <f>IF(ISBLANK($J$3008),"",IF(ISBLANK($L$3008),"",IF(Nov!$E60&gt;=$J$3008,IF(Nov!$E60&lt;=$L$3008,IF(ISBLANK(Nov!R60),"",Nov!R60),""),"")))</f>
        <v/>
      </c>
      <c r="F2930" s="307" t="str">
        <f>IF(ISBLANK($J$3008),"",IF(ISBLANK($L$3008),"",IF(Nov!$E60&gt;=$J$3008,IF(Nov!$E60&lt;=$L$3008,IF(ISBLANK(Nov!S60),"",Nov!S60),""),"")))</f>
        <v/>
      </c>
      <c r="G2930" s="308" t="str">
        <f t="shared" si="186"/>
        <v/>
      </c>
      <c r="H2930" s="309" t="str">
        <f t="shared" si="187"/>
        <v/>
      </c>
      <c r="I2930" s="310" t="str">
        <f>IF(ISBLANK($J$3008),"",IF(ISBLANK($L$3008),"",IF(Nov!$E60&gt;=$J$3008,IF(Nov!$E60&lt;=$L$3008,COUNTIF(Nov!L60:L60,"&gt;=0"),""),"")))</f>
        <v/>
      </c>
      <c r="J2930" s="300"/>
      <c r="K2930" s="300"/>
      <c r="L2930" s="300"/>
      <c r="M2930" s="302"/>
    </row>
    <row r="2931" spans="1:13" ht="9.9499999999999993" hidden="1" customHeight="1" x14ac:dyDescent="0.2">
      <c r="A2931" s="301"/>
      <c r="B2931" s="300"/>
      <c r="C2931" s="305" t="str">
        <f>IF(ISBLANK($J$3008),"",IF(ISBLANK($L$3008),"",IF(Nov!$E61&gt;=$J$3008,IF(Nov!$E61&lt;=$L$3008,IF(ISBLANK(Nov!G61),"",Nov!G61),""),"")))</f>
        <v/>
      </c>
      <c r="D2931" s="305"/>
      <c r="E2931" s="305" t="str">
        <f>IF(ISBLANK($J$3008),"",IF(ISBLANK($L$3008),"",IF(Nov!$E61&gt;=$J$3008,IF(Nov!$E61&lt;=$L$3008,IF(ISBLANK(Nov!R61),"",Nov!R61),""),"")))</f>
        <v/>
      </c>
      <c r="F2931" s="307" t="str">
        <f>IF(ISBLANK($J$3008),"",IF(ISBLANK($L$3008),"",IF(Nov!$E61&gt;=$J$3008,IF(Nov!$E61&lt;=$L$3008,IF(ISBLANK(Nov!S61),"",Nov!S61),""),"")))</f>
        <v/>
      </c>
      <c r="G2931" s="308" t="str">
        <f t="shared" si="186"/>
        <v/>
      </c>
      <c r="H2931" s="309" t="str">
        <f t="shared" si="187"/>
        <v/>
      </c>
      <c r="I2931" s="310" t="str">
        <f>IF(ISBLANK($J$3008),"",IF(ISBLANK($L$3008),"",IF(Nov!$E61&gt;=$J$3008,IF(Nov!$E61&lt;=$L$3008,COUNTIF(Nov!L61:L61,"&gt;=0"),""),"")))</f>
        <v/>
      </c>
      <c r="J2931" s="300"/>
      <c r="K2931" s="300"/>
      <c r="L2931" s="300"/>
      <c r="M2931" s="302"/>
    </row>
    <row r="2932" spans="1:13" ht="9.9499999999999993" hidden="1" customHeight="1" x14ac:dyDescent="0.2">
      <c r="A2932" s="301"/>
      <c r="B2932" s="300"/>
      <c r="C2932" s="305" t="str">
        <f>IF(ISBLANK($J$3008),"",IF(ISBLANK($L$3008),"",IF(Nov!$E62&gt;=$J$3008,IF(Nov!$E62&lt;=$L$3008,IF(ISBLANK(Nov!G62),"",Nov!G62),""),"")))</f>
        <v/>
      </c>
      <c r="D2932" s="305"/>
      <c r="E2932" s="305" t="str">
        <f>IF(ISBLANK($J$3008),"",IF(ISBLANK($L$3008),"",IF(Nov!$E62&gt;=$J$3008,IF(Nov!$E62&lt;=$L$3008,IF(ISBLANK(Nov!R62),"",Nov!R62),""),"")))</f>
        <v/>
      </c>
      <c r="F2932" s="307" t="str">
        <f>IF(ISBLANK($J$3008),"",IF(ISBLANK($L$3008),"",IF(Nov!$E62&gt;=$J$3008,IF(Nov!$E62&lt;=$L$3008,IF(ISBLANK(Nov!S62),"",Nov!S62),""),"")))</f>
        <v/>
      </c>
      <c r="G2932" s="308" t="str">
        <f t="shared" si="186"/>
        <v/>
      </c>
      <c r="H2932" s="309" t="str">
        <f t="shared" si="187"/>
        <v/>
      </c>
      <c r="I2932" s="310" t="str">
        <f>IF(ISBLANK($J$3008),"",IF(ISBLANK($L$3008),"",IF(Nov!$E62&gt;=$J$3008,IF(Nov!$E62&lt;=$L$3008,COUNTIF(Nov!L62:L62,"&gt;=0"),""),"")))</f>
        <v/>
      </c>
      <c r="J2932" s="300"/>
      <c r="K2932" s="300"/>
      <c r="L2932" s="300"/>
      <c r="M2932" s="302"/>
    </row>
    <row r="2933" spans="1:13" ht="9.9499999999999993" hidden="1" customHeight="1" x14ac:dyDescent="0.2">
      <c r="A2933" s="301"/>
      <c r="B2933" s="300"/>
      <c r="C2933" s="305" t="str">
        <f>IF(ISBLANK($J$3008),"",IF(ISBLANK($L$3008),"",IF(Nov!$E63&gt;=$J$3008,IF(Nov!$E63&lt;=$L$3008,IF(ISBLANK(Nov!G63),"",Nov!G63),""),"")))</f>
        <v/>
      </c>
      <c r="D2933" s="305"/>
      <c r="E2933" s="305" t="str">
        <f>IF(ISBLANK($J$3008),"",IF(ISBLANK($L$3008),"",IF(Nov!$E63&gt;=$J$3008,IF(Nov!$E63&lt;=$L$3008,IF(ISBLANK(Nov!R63),"",Nov!R63),""),"")))</f>
        <v/>
      </c>
      <c r="F2933" s="307" t="str">
        <f>IF(ISBLANK($J$3008),"",IF(ISBLANK($L$3008),"",IF(Nov!$E63&gt;=$J$3008,IF(Nov!$E63&lt;=$L$3008,IF(ISBLANK(Nov!S63),"",Nov!S63),""),"")))</f>
        <v/>
      </c>
      <c r="G2933" s="308" t="str">
        <f t="shared" si="186"/>
        <v/>
      </c>
      <c r="H2933" s="309" t="str">
        <f t="shared" si="187"/>
        <v/>
      </c>
      <c r="I2933" s="310" t="str">
        <f>IF(ISBLANK($J$3008),"",IF(ISBLANK($L$3008),"",IF(Nov!$E63&gt;=$J$3008,IF(Nov!$E63&lt;=$L$3008,COUNTIF(Nov!L63:L63,"&gt;=0"),""),"")))</f>
        <v/>
      </c>
      <c r="J2933" s="300"/>
      <c r="K2933" s="300"/>
      <c r="L2933" s="300"/>
      <c r="M2933" s="302"/>
    </row>
    <row r="2934" spans="1:13" ht="9.9499999999999993" hidden="1" customHeight="1" x14ac:dyDescent="0.2">
      <c r="A2934" s="301"/>
      <c r="B2934" s="300"/>
      <c r="C2934" s="305" t="str">
        <f>IF(ISBLANK($J$3008),"",IF(ISBLANK($L$3008),"",IF(Nov!$E64&gt;=$J$3008,IF(Nov!$E64&lt;=$L$3008,IF(ISBLANK(Nov!G64),"",Nov!G64),""),"")))</f>
        <v/>
      </c>
      <c r="D2934" s="305"/>
      <c r="E2934" s="305" t="str">
        <f>IF(ISBLANK($J$3008),"",IF(ISBLANK($L$3008),"",IF(Nov!$E64&gt;=$J$3008,IF(Nov!$E64&lt;=$L$3008,IF(ISBLANK(Nov!R64),"",Nov!R64),""),"")))</f>
        <v/>
      </c>
      <c r="F2934" s="307" t="str">
        <f>IF(ISBLANK($J$3008),"",IF(ISBLANK($L$3008),"",IF(Nov!$E64&gt;=$J$3008,IF(Nov!$E64&lt;=$L$3008,IF(ISBLANK(Nov!S64),"",Nov!S64),""),"")))</f>
        <v/>
      </c>
      <c r="G2934" s="308" t="str">
        <f t="shared" si="186"/>
        <v/>
      </c>
      <c r="H2934" s="309" t="str">
        <f t="shared" si="187"/>
        <v/>
      </c>
      <c r="I2934" s="310" t="str">
        <f>IF(ISBLANK($J$3008),"",IF(ISBLANK($L$3008),"",IF(Nov!$E64&gt;=$J$3008,IF(Nov!$E64&lt;=$L$3008,COUNTIF(Nov!L64:L64,"&gt;=0"),""),"")))</f>
        <v/>
      </c>
      <c r="J2934" s="300"/>
      <c r="K2934" s="300"/>
      <c r="L2934" s="300"/>
      <c r="M2934" s="302"/>
    </row>
    <row r="2935" spans="1:13" ht="9.9499999999999993" hidden="1" customHeight="1" x14ac:dyDescent="0.2">
      <c r="A2935" s="301"/>
      <c r="B2935" s="300"/>
      <c r="C2935" s="305" t="str">
        <f>IF(ISBLANK($J$3008),"",IF(ISBLANK($L$3008),"",IF(Nov!$E65&gt;=$J$3008,IF(Nov!$E65&lt;=$L$3008,IF(ISBLANK(Nov!G65),"",Nov!G65),""),"")))</f>
        <v/>
      </c>
      <c r="D2935" s="305"/>
      <c r="E2935" s="305" t="str">
        <f>IF(ISBLANK($J$3008),"",IF(ISBLANK($L$3008),"",IF(Nov!$E65&gt;=$J$3008,IF(Nov!$E65&lt;=$L$3008,IF(ISBLANK(Nov!R65),"",Nov!R65),""),"")))</f>
        <v/>
      </c>
      <c r="F2935" s="307" t="str">
        <f>IF(ISBLANK($J$3008),"",IF(ISBLANK($L$3008),"",IF(Nov!$E65&gt;=$J$3008,IF(Nov!$E65&lt;=$L$3008,IF(ISBLANK(Nov!S65),"",Nov!S65),""),"")))</f>
        <v/>
      </c>
      <c r="G2935" s="308" t="str">
        <f t="shared" si="186"/>
        <v/>
      </c>
      <c r="H2935" s="309" t="str">
        <f t="shared" si="187"/>
        <v/>
      </c>
      <c r="I2935" s="310" t="str">
        <f>IF(ISBLANK($J$3008),"",IF(ISBLANK($L$3008),"",IF(Nov!$E65&gt;=$J$3008,IF(Nov!$E65&lt;=$L$3008,COUNTIF(Nov!L65:L65,"&gt;=0"),""),"")))</f>
        <v/>
      </c>
      <c r="J2935" s="300"/>
      <c r="K2935" s="300"/>
      <c r="L2935" s="300"/>
      <c r="M2935" s="302"/>
    </row>
    <row r="2936" spans="1:13" ht="9.9499999999999993" hidden="1" customHeight="1" x14ac:dyDescent="0.2">
      <c r="A2936" s="301"/>
      <c r="B2936" s="300"/>
      <c r="C2936" s="305" t="str">
        <f>IF(ISBLANK($J$3008),"",IF(ISBLANK($L$3008),"",IF(Nov!$E66&gt;=$J$3008,IF(Nov!$E66&lt;=$L$3008,IF(ISBLANK(Nov!G66),"",Nov!G66),""),"")))</f>
        <v/>
      </c>
      <c r="D2936" s="305"/>
      <c r="E2936" s="305" t="str">
        <f>IF(ISBLANK($J$3008),"",IF(ISBLANK($L$3008),"",IF(Nov!$E66&gt;=$J$3008,IF(Nov!$E66&lt;=$L$3008,IF(ISBLANK(Nov!R66),"",Nov!R66),""),"")))</f>
        <v/>
      </c>
      <c r="F2936" s="307" t="str">
        <f>IF(ISBLANK($J$3008),"",IF(ISBLANK($L$3008),"",IF(Nov!$E66&gt;=$J$3008,IF(Nov!$E66&lt;=$L$3008,IF(ISBLANK(Nov!S66),"",Nov!S66),""),"")))</f>
        <v/>
      </c>
      <c r="G2936" s="308" t="str">
        <f t="shared" si="186"/>
        <v/>
      </c>
      <c r="H2936" s="309" t="str">
        <f t="shared" si="187"/>
        <v/>
      </c>
      <c r="I2936" s="310" t="str">
        <f>IF(ISBLANK($J$3008),"",IF(ISBLANK($L$3008),"",IF(Nov!$E66&gt;=$J$3008,IF(Nov!$E66&lt;=$L$3008,COUNTIF(Nov!L66:L66,"&gt;=0"),""),"")))</f>
        <v/>
      </c>
      <c r="J2936" s="300"/>
      <c r="K2936" s="300"/>
      <c r="L2936" s="300"/>
      <c r="M2936" s="302"/>
    </row>
    <row r="2937" spans="1:13" ht="9.9499999999999993" hidden="1" customHeight="1" x14ac:dyDescent="0.2">
      <c r="A2937" s="301"/>
      <c r="B2937" s="300"/>
      <c r="C2937" s="305" t="str">
        <f>IF(ISBLANK($J$3008),"",IF(ISBLANK($L$3008),"",IF(Nov!$E67&gt;=$J$3008,IF(Nov!$E67&lt;=$L$3008,IF(ISBLANK(Nov!G67),"",Nov!G67),""),"")))</f>
        <v/>
      </c>
      <c r="D2937" s="305"/>
      <c r="E2937" s="305" t="str">
        <f>IF(ISBLANK($J$3008),"",IF(ISBLANK($L$3008),"",IF(Nov!$E67&gt;=$J$3008,IF(Nov!$E67&lt;=$L$3008,IF(ISBLANK(Nov!R67),"",Nov!R67),""),"")))</f>
        <v/>
      </c>
      <c r="F2937" s="307" t="str">
        <f>IF(ISBLANK($J$3008),"",IF(ISBLANK($L$3008),"",IF(Nov!$E67&gt;=$J$3008,IF(Nov!$E67&lt;=$L$3008,IF(ISBLANK(Nov!S67),"",Nov!S67),""),"")))</f>
        <v/>
      </c>
      <c r="G2937" s="308" t="str">
        <f t="shared" si="186"/>
        <v/>
      </c>
      <c r="H2937" s="309" t="str">
        <f t="shared" si="187"/>
        <v/>
      </c>
      <c r="I2937" s="310" t="str">
        <f>IF(ISBLANK($J$3008),"",IF(ISBLANK($L$3008),"",IF(Nov!$E67&gt;=$J$3008,IF(Nov!$E67&lt;=$L$3008,COUNTIF(Nov!L67:L67,"&gt;=0"),""),"")))</f>
        <v/>
      </c>
      <c r="J2937" s="300"/>
      <c r="K2937" s="300"/>
      <c r="L2937" s="300"/>
      <c r="M2937" s="302"/>
    </row>
    <row r="2938" spans="1:13" ht="9.9499999999999993" hidden="1" customHeight="1" x14ac:dyDescent="0.2">
      <c r="A2938" s="301"/>
      <c r="B2938" s="300"/>
      <c r="C2938" s="305" t="str">
        <f>IF(ISBLANK($J$3008),"",IF(ISBLANK($L$3008),"",IF(Nov!$E68&gt;=$J$3008,IF(Nov!$E68&lt;=$L$3008,IF(ISBLANK(Nov!G68),"",Nov!G68),""),"")))</f>
        <v/>
      </c>
      <c r="D2938" s="305"/>
      <c r="E2938" s="305" t="str">
        <f>IF(ISBLANK($J$3008),"",IF(ISBLANK($L$3008),"",IF(Nov!$E68&gt;=$J$3008,IF(Nov!$E68&lt;=$L$3008,IF(ISBLANK(Nov!R68),"",Nov!R68),""),"")))</f>
        <v/>
      </c>
      <c r="F2938" s="307" t="str">
        <f>IF(ISBLANK($J$3008),"",IF(ISBLANK($L$3008),"",IF(Nov!$E68&gt;=$J$3008,IF(Nov!$E68&lt;=$L$3008,IF(ISBLANK(Nov!S68),"",Nov!S68),""),"")))</f>
        <v/>
      </c>
      <c r="G2938" s="308" t="str">
        <f t="shared" si="186"/>
        <v/>
      </c>
      <c r="H2938" s="309" t="str">
        <f t="shared" si="187"/>
        <v/>
      </c>
      <c r="I2938" s="310" t="str">
        <f>IF(ISBLANK($J$3008),"",IF(ISBLANK($L$3008),"",IF(Nov!$E68&gt;=$J$3008,IF(Nov!$E68&lt;=$L$3008,COUNTIF(Nov!L68:L68,"&gt;=0"),""),"")))</f>
        <v/>
      </c>
      <c r="J2938" s="300"/>
      <c r="K2938" s="300"/>
      <c r="L2938" s="300"/>
      <c r="M2938" s="302"/>
    </row>
    <row r="2939" spans="1:13" ht="9.9499999999999993" hidden="1" customHeight="1" x14ac:dyDescent="0.2">
      <c r="A2939" s="301"/>
      <c r="B2939" s="300"/>
      <c r="C2939" s="305" t="str">
        <f>IF(ISBLANK($J$3008),"",IF(ISBLANK($L$3008),"",IF(Nov!$E69&gt;=$J$3008,IF(Nov!$E69&lt;=$L$3008,IF(ISBLANK(Nov!G69),"",Nov!G69),""),"")))</f>
        <v/>
      </c>
      <c r="D2939" s="305"/>
      <c r="E2939" s="305" t="str">
        <f>IF(ISBLANK($J$3008),"",IF(ISBLANK($L$3008),"",IF(Nov!$E69&gt;=$J$3008,IF(Nov!$E69&lt;=$L$3008,IF(ISBLANK(Nov!R69),"",Nov!R69),""),"")))</f>
        <v/>
      </c>
      <c r="F2939" s="307" t="str">
        <f>IF(ISBLANK($J$3008),"",IF(ISBLANK($L$3008),"",IF(Nov!$E69&gt;=$J$3008,IF(Nov!$E69&lt;=$L$3008,IF(ISBLANK(Nov!S69),"",Nov!S69),""),"")))</f>
        <v/>
      </c>
      <c r="G2939" s="308" t="str">
        <f t="shared" si="186"/>
        <v/>
      </c>
      <c r="H2939" s="309" t="str">
        <f t="shared" si="187"/>
        <v/>
      </c>
      <c r="I2939" s="310" t="str">
        <f>IF(ISBLANK($J$3008),"",IF(ISBLANK($L$3008),"",IF(Nov!$E69&gt;=$J$3008,IF(Nov!$E69&lt;=$L$3008,COUNTIF(Nov!L69:L69,"&gt;=0"),""),"")))</f>
        <v/>
      </c>
      <c r="J2939" s="300"/>
      <c r="K2939" s="300"/>
      <c r="L2939" s="300"/>
      <c r="M2939" s="302"/>
    </row>
    <row r="2940" spans="1:13" ht="9.9499999999999993" hidden="1" customHeight="1" x14ac:dyDescent="0.2">
      <c r="A2940" s="301"/>
      <c r="B2940" s="300"/>
      <c r="C2940" s="305" t="str">
        <f>IF(ISBLANK($J$3008),"",IF(ISBLANK($L$3008),"",IF(Nov!$E70&gt;=$J$3008,IF(Nov!$E70&lt;=$L$3008,IF(ISBLANK(Nov!G70),"",Nov!G70),""),"")))</f>
        <v/>
      </c>
      <c r="D2940" s="305"/>
      <c r="E2940" s="305" t="str">
        <f>IF(ISBLANK($J$3008),"",IF(ISBLANK($L$3008),"",IF(Nov!$E70&gt;=$J$3008,IF(Nov!$E70&lt;=$L$3008,IF(ISBLANK(Nov!R70),"",Nov!R70),""),"")))</f>
        <v/>
      </c>
      <c r="F2940" s="307" t="str">
        <f>IF(ISBLANK($J$3008),"",IF(ISBLANK($L$3008),"",IF(Nov!$E70&gt;=$J$3008,IF(Nov!$E70&lt;=$L$3008,IF(ISBLANK(Nov!S70),"",Nov!S70),""),"")))</f>
        <v/>
      </c>
      <c r="G2940" s="308" t="str">
        <f t="shared" si="186"/>
        <v/>
      </c>
      <c r="H2940" s="309" t="str">
        <f t="shared" si="187"/>
        <v/>
      </c>
      <c r="I2940" s="310" t="str">
        <f>IF(ISBLANK($J$3008),"",IF(ISBLANK($L$3008),"",IF(Nov!$E70&gt;=$J$3008,IF(Nov!$E70&lt;=$L$3008,COUNTIF(Nov!L70:L70,"&gt;=0"),""),"")))</f>
        <v/>
      </c>
      <c r="J2940" s="300"/>
      <c r="K2940" s="300"/>
      <c r="L2940" s="300"/>
      <c r="M2940" s="302"/>
    </row>
    <row r="2941" spans="1:13" ht="9.9499999999999993" hidden="1" customHeight="1" x14ac:dyDescent="0.2">
      <c r="A2941" s="301"/>
      <c r="B2941" s="300"/>
      <c r="C2941" s="305" t="str">
        <f>IF(ISBLANK($J$3008),"",IF(ISBLANK($L$3008),"",IF(Nov!$E71&gt;=$J$3008,IF(Nov!$E71&lt;=$L$3008,IF(ISBLANK(Nov!G71),"",Nov!G71),""),"")))</f>
        <v/>
      </c>
      <c r="D2941" s="305"/>
      <c r="E2941" s="305" t="str">
        <f>IF(ISBLANK($J$3008),"",IF(ISBLANK($L$3008),"",IF(Nov!$E71&gt;=$J$3008,IF(Nov!$E71&lt;=$L$3008,IF(ISBLANK(Nov!R71),"",Nov!R71),""),"")))</f>
        <v/>
      </c>
      <c r="F2941" s="307" t="str">
        <f>IF(ISBLANK($J$3008),"",IF(ISBLANK($L$3008),"",IF(Nov!$E71&gt;=$J$3008,IF(Nov!$E71&lt;=$L$3008,IF(ISBLANK(Nov!S71),"",Nov!S71),""),"")))</f>
        <v/>
      </c>
      <c r="G2941" s="308" t="str">
        <f t="shared" si="186"/>
        <v/>
      </c>
      <c r="H2941" s="309" t="str">
        <f t="shared" si="187"/>
        <v/>
      </c>
      <c r="I2941" s="310" t="str">
        <f>IF(ISBLANK($J$3008),"",IF(ISBLANK($L$3008),"",IF(Nov!$E71&gt;=$J$3008,IF(Nov!$E71&lt;=$L$3008,COUNTIF(Nov!L71:L71,"&gt;=0"),""),"")))</f>
        <v/>
      </c>
      <c r="J2941" s="300"/>
      <c r="K2941" s="300"/>
      <c r="L2941" s="300"/>
      <c r="M2941" s="302"/>
    </row>
    <row r="2942" spans="1:13" ht="9.9499999999999993" hidden="1" customHeight="1" x14ac:dyDescent="0.2">
      <c r="A2942" s="301"/>
      <c r="B2942" s="300"/>
      <c r="C2942" s="305" t="str">
        <f>IF(ISBLANK($J$3008),"",IF(ISBLANK($L$3008),"",IF(Nov!$E72&gt;=$J$3008,IF(Nov!$E72&lt;=$L$3008,IF(ISBLANK(Nov!G72),"",Nov!G72),""),"")))</f>
        <v/>
      </c>
      <c r="D2942" s="305"/>
      <c r="E2942" s="305" t="str">
        <f>IF(ISBLANK($J$3008),"",IF(ISBLANK($L$3008),"",IF(Nov!$E72&gt;=$J$3008,IF(Nov!$E72&lt;=$L$3008,IF(ISBLANK(Nov!R72),"",Nov!R72),""),"")))</f>
        <v/>
      </c>
      <c r="F2942" s="307" t="str">
        <f>IF(ISBLANK($J$3008),"",IF(ISBLANK($L$3008),"",IF(Nov!$E72&gt;=$J$3008,IF(Nov!$E72&lt;=$L$3008,IF(ISBLANK(Nov!S72),"",Nov!S72),""),"")))</f>
        <v/>
      </c>
      <c r="G2942" s="308" t="str">
        <f t="shared" si="186"/>
        <v/>
      </c>
      <c r="H2942" s="309" t="str">
        <f t="shared" si="187"/>
        <v/>
      </c>
      <c r="I2942" s="310" t="str">
        <f>IF(ISBLANK($J$3008),"",IF(ISBLANK($L$3008),"",IF(Nov!$E72&gt;=$J$3008,IF(Nov!$E72&lt;=$L$3008,COUNTIF(Nov!L72:L72,"&gt;=0"),""),"")))</f>
        <v/>
      </c>
      <c r="J2942" s="300"/>
      <c r="K2942" s="300"/>
      <c r="L2942" s="300"/>
      <c r="M2942" s="302"/>
    </row>
    <row r="2943" spans="1:13" ht="9.9499999999999993" hidden="1" customHeight="1" x14ac:dyDescent="0.2">
      <c r="A2943" s="301"/>
      <c r="B2943" s="300"/>
      <c r="C2943" s="305" t="str">
        <f>IF(ISBLANK($J$3008),"",IF(ISBLANK($L$3008),"",IF(Nov!$E73&gt;=$J$3008,IF(Nov!$E73&lt;=$L$3008,IF(ISBLANK(Nov!G73),"",Nov!G73),""),"")))</f>
        <v/>
      </c>
      <c r="D2943" s="305"/>
      <c r="E2943" s="305" t="str">
        <f>IF(ISBLANK($J$3008),"",IF(ISBLANK($L$3008),"",IF(Nov!$E73&gt;=$J$3008,IF(Nov!$E73&lt;=$L$3008,IF(ISBLANK(Nov!R73),"",Nov!R73),""),"")))</f>
        <v/>
      </c>
      <c r="F2943" s="307" t="str">
        <f>IF(ISBLANK($J$3008),"",IF(ISBLANK($L$3008),"",IF(Nov!$E73&gt;=$J$3008,IF(Nov!$E73&lt;=$L$3008,IF(ISBLANK(Nov!S73),"",Nov!S73),""),"")))</f>
        <v/>
      </c>
      <c r="G2943" s="308" t="str">
        <f t="shared" si="186"/>
        <v/>
      </c>
      <c r="H2943" s="309" t="str">
        <f t="shared" si="187"/>
        <v/>
      </c>
      <c r="I2943" s="310" t="str">
        <f>IF(ISBLANK($J$3008),"",IF(ISBLANK($L$3008),"",IF(Nov!$E73&gt;=$J$3008,IF(Nov!$E73&lt;=$L$3008,COUNTIF(Nov!L73:L73,"&gt;=0"),""),"")))</f>
        <v/>
      </c>
      <c r="J2943" s="300"/>
      <c r="K2943" s="300"/>
      <c r="L2943" s="300"/>
      <c r="M2943" s="302"/>
    </row>
    <row r="2944" spans="1:13" ht="9.9499999999999993" hidden="1" customHeight="1" x14ac:dyDescent="0.2">
      <c r="A2944" s="301"/>
      <c r="B2944" s="300" t="s">
        <v>134</v>
      </c>
      <c r="C2944" s="305" t="str">
        <f>IF(ISBLANK($J$3008),"",IF(ISBLANK($L$3008),"",IF(Dez!$E9&gt;=$J$3008,IF(Dez!$E9&lt;=$L$3008,IF(ISBLANK(Dez!G9),"",Dez!G9),""),"")))</f>
        <v/>
      </c>
      <c r="D2944" s="305" t="str">
        <f>IF(ISBLANK($J$3008),"",IF(ISBLANK($L$3008),"",IF(Dez!$E9&gt;=$J$3008,IF(Dez!$E9&lt;=$L$3008,IF(ISBLANK(Dez!I9),"",Dez!I9),""),"")))</f>
        <v/>
      </c>
      <c r="E2944" s="305" t="str">
        <f>IF(ISBLANK($J$3008),"",IF(ISBLANK($L$3008),"",IF(Dez!$E9&gt;=$J$3008,IF(Dez!$E9&lt;=$L$3008,IF(ISBLANK(Dez!R9),"",Dez!R9),""),"")))</f>
        <v/>
      </c>
      <c r="F2944" s="307" t="str">
        <f>IF(ISBLANK($J$3008),"",IF(ISBLANK($L$3008),"",IF(Dez!$E9&gt;=$J$3008,IF(Dez!$E9&lt;=$L$3008,IF(ISBLANK(Dez!S9),"",Dez!S9),""),"")))</f>
        <v/>
      </c>
      <c r="G2944" s="308" t="str">
        <f>IF(ISNUMBER(F2944),IF(F2944=0,"",IF(E2944=0,"",F2944/E2944)),"")</f>
        <v/>
      </c>
      <c r="H2944" s="309" t="str">
        <f>IF(ISNUMBER(G2944),IF(G2944=0,"",IF(F2944=0,"",E2944/F2944/24)),"")</f>
        <v/>
      </c>
      <c r="I2944" s="310" t="str">
        <f>IF(ISBLANK($J$3008),"",IF(ISBLANK($L$3008),"",IF(Dez!$E9&gt;=$J$3008,IF(Dez!$E9&lt;=$L$3008,COUNTIF(Dez!L9:L9,"&gt;=0"),""),"")))</f>
        <v/>
      </c>
      <c r="J2944" s="300"/>
      <c r="K2944" s="300"/>
      <c r="L2944" s="300"/>
      <c r="M2944" s="302"/>
    </row>
    <row r="2945" spans="1:13" ht="9.9499999999999993" hidden="1" customHeight="1" x14ac:dyDescent="0.2">
      <c r="A2945" s="301"/>
      <c r="B2945" s="300"/>
      <c r="C2945" s="305" t="str">
        <f>IF(ISBLANK($J$3008),"",IF(ISBLANK($L$3008),"",IF(Dez!$E10&gt;=$J$3008,IF(Dez!$E10&lt;=$L$3008,IF(ISBLANK(Dez!G10),"",Dez!G10),""),"")))</f>
        <v/>
      </c>
      <c r="D2945" s="305" t="str">
        <f>IF(ISBLANK($J$3008),"",IF(ISBLANK($L$3008),"",IF(Dez!$E10&gt;=$J$3008,IF(Dez!$E10&lt;=$L$3008,IF(ISBLANK(Dez!I10),"",Dez!I10),""),"")))</f>
        <v/>
      </c>
      <c r="E2945" s="305" t="str">
        <f>IF(ISBLANK($J$3008),"",IF(ISBLANK($L$3008),"",IF(Dez!$E10&gt;=$J$3008,IF(Dez!$E10&lt;=$L$3008,IF(ISBLANK(Dez!R10),"",Dez!R10),""),"")))</f>
        <v/>
      </c>
      <c r="F2945" s="307" t="str">
        <f>IF(ISBLANK($J$3008),"",IF(ISBLANK($L$3008),"",IF(Dez!$E10&gt;=$J$3008,IF(Dez!$E10&lt;=$L$3008,IF(ISBLANK(Dez!S10),"",Dez!S10),""),"")))</f>
        <v/>
      </c>
      <c r="G2945" s="308" t="str">
        <f t="shared" ref="G2945:G2974" si="188">IF(ISNUMBER(F2945),IF(F2945=0,"",IF(E2945=0,"",F2945/E2945)),"")</f>
        <v/>
      </c>
      <c r="H2945" s="309" t="str">
        <f t="shared" ref="H2945:H2974" si="189">IF(ISNUMBER(G2945),IF(G2945=0,"",IF(F2945=0,"",E2945/F2945/24)),"")</f>
        <v/>
      </c>
      <c r="I2945" s="310" t="str">
        <f>IF(ISBLANK($J$3008),"",IF(ISBLANK($L$3008),"",IF(Dez!$E10&gt;=$J$3008,IF(Dez!$E10&lt;=$L$3008,COUNTIF(Dez!L10:L10,"&gt;=0"),""),"")))</f>
        <v/>
      </c>
      <c r="J2945" s="300"/>
      <c r="K2945" s="300"/>
      <c r="L2945" s="300"/>
      <c r="M2945" s="302"/>
    </row>
    <row r="2946" spans="1:13" ht="9.9499999999999993" hidden="1" customHeight="1" x14ac:dyDescent="0.2">
      <c r="A2946" s="301"/>
      <c r="B2946" s="300"/>
      <c r="C2946" s="305" t="str">
        <f>IF(ISBLANK($J$3008),"",IF(ISBLANK($L$3008),"",IF(Dez!$E11&gt;=$J$3008,IF(Dez!$E11&lt;=$L$3008,IF(ISBLANK(Dez!G11),"",Dez!G11),""),"")))</f>
        <v/>
      </c>
      <c r="D2946" s="305" t="str">
        <f>IF(ISBLANK($J$3008),"",IF(ISBLANK($L$3008),"",IF(Dez!$E11&gt;=$J$3008,IF(Dez!$E11&lt;=$L$3008,IF(ISBLANK(Dez!I11),"",Dez!I11),""),"")))</f>
        <v/>
      </c>
      <c r="E2946" s="305" t="str">
        <f>IF(ISBLANK($J$3008),"",IF(ISBLANK($L$3008),"",IF(Dez!$E11&gt;=$J$3008,IF(Dez!$E11&lt;=$L$3008,IF(ISBLANK(Dez!R11),"",Dez!R11),""),"")))</f>
        <v/>
      </c>
      <c r="F2946" s="307" t="str">
        <f>IF(ISBLANK($J$3008),"",IF(ISBLANK($L$3008),"",IF(Dez!$E11&gt;=$J$3008,IF(Dez!$E11&lt;=$L$3008,IF(ISBLANK(Dez!S11),"",Dez!S11),""),"")))</f>
        <v/>
      </c>
      <c r="G2946" s="308" t="str">
        <f t="shared" si="188"/>
        <v/>
      </c>
      <c r="H2946" s="309" t="str">
        <f t="shared" si="189"/>
        <v/>
      </c>
      <c r="I2946" s="310" t="str">
        <f>IF(ISBLANK($J$3008),"",IF(ISBLANK($L$3008),"",IF(Dez!$E11&gt;=$J$3008,IF(Dez!$E11&lt;=$L$3008,COUNTIF(Dez!L11:L11,"&gt;=0"),""),"")))</f>
        <v/>
      </c>
      <c r="J2946" s="300"/>
      <c r="K2946" s="300"/>
      <c r="L2946" s="300"/>
      <c r="M2946" s="302"/>
    </row>
    <row r="2947" spans="1:13" ht="9.9499999999999993" hidden="1" customHeight="1" x14ac:dyDescent="0.2">
      <c r="A2947" s="301"/>
      <c r="B2947" s="300"/>
      <c r="C2947" s="305" t="str">
        <f>IF(ISBLANK($J$3008),"",IF(ISBLANK($L$3008),"",IF(Dez!$E12&gt;=$J$3008,IF(Dez!$E12&lt;=$L$3008,IF(ISBLANK(Dez!G12),"",Dez!G12),""),"")))</f>
        <v/>
      </c>
      <c r="D2947" s="305" t="str">
        <f>IF(ISBLANK($J$3008),"",IF(ISBLANK($L$3008),"",IF(Dez!$E12&gt;=$J$3008,IF(Dez!$E12&lt;=$L$3008,IF(ISBLANK(Dez!I12),"",Dez!I12),""),"")))</f>
        <v/>
      </c>
      <c r="E2947" s="305" t="str">
        <f>IF(ISBLANK($J$3008),"",IF(ISBLANK($L$3008),"",IF(Dez!$E12&gt;=$J$3008,IF(Dez!$E12&lt;=$L$3008,IF(ISBLANK(Dez!R12),"",Dez!R12),""),"")))</f>
        <v/>
      </c>
      <c r="F2947" s="307" t="str">
        <f>IF(ISBLANK($J$3008),"",IF(ISBLANK($L$3008),"",IF(Dez!$E12&gt;=$J$3008,IF(Dez!$E12&lt;=$L$3008,IF(ISBLANK(Dez!S12),"",Dez!S12),""),"")))</f>
        <v/>
      </c>
      <c r="G2947" s="308" t="str">
        <f t="shared" si="188"/>
        <v/>
      </c>
      <c r="H2947" s="309" t="str">
        <f t="shared" si="189"/>
        <v/>
      </c>
      <c r="I2947" s="310" t="str">
        <f>IF(ISBLANK($J$3008),"",IF(ISBLANK($L$3008),"",IF(Dez!$E12&gt;=$J$3008,IF(Dez!$E12&lt;=$L$3008,COUNTIF(Dez!L12:L12,"&gt;=0"),""),"")))</f>
        <v/>
      </c>
      <c r="J2947" s="300"/>
      <c r="K2947" s="300"/>
      <c r="L2947" s="300"/>
      <c r="M2947" s="302"/>
    </row>
    <row r="2948" spans="1:13" ht="9.9499999999999993" hidden="1" customHeight="1" x14ac:dyDescent="0.2">
      <c r="A2948" s="301"/>
      <c r="B2948" s="300"/>
      <c r="C2948" s="305" t="str">
        <f>IF(ISBLANK($J$3008),"",IF(ISBLANK($L$3008),"",IF(Dez!$E13&gt;=$J$3008,IF(Dez!$E13&lt;=$L$3008,IF(ISBLANK(Dez!G13),"",Dez!G13),""),"")))</f>
        <v/>
      </c>
      <c r="D2948" s="305" t="str">
        <f>IF(ISBLANK($J$3008),"",IF(ISBLANK($L$3008),"",IF(Dez!$E13&gt;=$J$3008,IF(Dez!$E13&lt;=$L$3008,IF(ISBLANK(Dez!I13),"",Dez!I13),""),"")))</f>
        <v/>
      </c>
      <c r="E2948" s="305" t="str">
        <f>IF(ISBLANK($J$3008),"",IF(ISBLANK($L$3008),"",IF(Dez!$E13&gt;=$J$3008,IF(Dez!$E13&lt;=$L$3008,IF(ISBLANK(Dez!R13),"",Dez!R13),""),"")))</f>
        <v/>
      </c>
      <c r="F2948" s="307" t="str">
        <f>IF(ISBLANK($J$3008),"",IF(ISBLANK($L$3008),"",IF(Dez!$E13&gt;=$J$3008,IF(Dez!$E13&lt;=$L$3008,IF(ISBLANK(Dez!S13),"",Dez!S13),""),"")))</f>
        <v/>
      </c>
      <c r="G2948" s="308" t="str">
        <f t="shared" si="188"/>
        <v/>
      </c>
      <c r="H2948" s="309" t="str">
        <f t="shared" si="189"/>
        <v/>
      </c>
      <c r="I2948" s="310" t="str">
        <f>IF(ISBLANK($J$3008),"",IF(ISBLANK($L$3008),"",IF(Dez!$E13&gt;=$J$3008,IF(Dez!$E13&lt;=$L$3008,COUNTIF(Dez!L13:L13,"&gt;=0"),""),"")))</f>
        <v/>
      </c>
      <c r="J2948" s="300"/>
      <c r="K2948" s="300"/>
      <c r="L2948" s="300"/>
      <c r="M2948" s="302"/>
    </row>
    <row r="2949" spans="1:13" ht="9.9499999999999993" hidden="1" customHeight="1" x14ac:dyDescent="0.2">
      <c r="A2949" s="301"/>
      <c r="B2949" s="300"/>
      <c r="C2949" s="305" t="str">
        <f>IF(ISBLANK($J$3008),"",IF(ISBLANK($L$3008),"",IF(Dez!$E14&gt;=$J$3008,IF(Dez!$E14&lt;=$L$3008,IF(ISBLANK(Dez!G14),"",Dez!G14),""),"")))</f>
        <v/>
      </c>
      <c r="D2949" s="305" t="str">
        <f>IF(ISBLANK($J$3008),"",IF(ISBLANK($L$3008),"",IF(Dez!$E14&gt;=$J$3008,IF(Dez!$E14&lt;=$L$3008,IF(ISBLANK(Dez!I14),"",Dez!I14),""),"")))</f>
        <v/>
      </c>
      <c r="E2949" s="305" t="str">
        <f>IF(ISBLANK($J$3008),"",IF(ISBLANK($L$3008),"",IF(Dez!$E14&gt;=$J$3008,IF(Dez!$E14&lt;=$L$3008,IF(ISBLANK(Dez!R14),"",Dez!R14),""),"")))</f>
        <v/>
      </c>
      <c r="F2949" s="307" t="str">
        <f>IF(ISBLANK($J$3008),"",IF(ISBLANK($L$3008),"",IF(Dez!$E14&gt;=$J$3008,IF(Dez!$E14&lt;=$L$3008,IF(ISBLANK(Dez!S14),"",Dez!S14),""),"")))</f>
        <v/>
      </c>
      <c r="G2949" s="308" t="str">
        <f t="shared" si="188"/>
        <v/>
      </c>
      <c r="H2949" s="309" t="str">
        <f t="shared" si="189"/>
        <v/>
      </c>
      <c r="I2949" s="310" t="str">
        <f>IF(ISBLANK($J$3008),"",IF(ISBLANK($L$3008),"",IF(Dez!$E14&gt;=$J$3008,IF(Dez!$E14&lt;=$L$3008,COUNTIF(Dez!L14:L14,"&gt;=0"),""),"")))</f>
        <v/>
      </c>
      <c r="J2949" s="300"/>
      <c r="K2949" s="300"/>
      <c r="L2949" s="300"/>
      <c r="M2949" s="302"/>
    </row>
    <row r="2950" spans="1:13" ht="9.9499999999999993" hidden="1" customHeight="1" x14ac:dyDescent="0.2">
      <c r="A2950" s="301"/>
      <c r="B2950" s="300"/>
      <c r="C2950" s="305" t="str">
        <f>IF(ISBLANK($J$3008),"",IF(ISBLANK($L$3008),"",IF(Dez!$E15&gt;=$J$3008,IF(Dez!$E15&lt;=$L$3008,IF(ISBLANK(Dez!G15),"",Dez!G15),""),"")))</f>
        <v/>
      </c>
      <c r="D2950" s="305" t="str">
        <f>IF(ISBLANK($J$3008),"",IF(ISBLANK($L$3008),"",IF(Dez!$E15&gt;=$J$3008,IF(Dez!$E15&lt;=$L$3008,IF(ISBLANK(Dez!I15),"",Dez!I15),""),"")))</f>
        <v/>
      </c>
      <c r="E2950" s="305" t="str">
        <f>IF(ISBLANK($J$3008),"",IF(ISBLANK($L$3008),"",IF(Dez!$E15&gt;=$J$3008,IF(Dez!$E15&lt;=$L$3008,IF(ISBLANK(Dez!R15),"",Dez!R15),""),"")))</f>
        <v/>
      </c>
      <c r="F2950" s="307" t="str">
        <f>IF(ISBLANK($J$3008),"",IF(ISBLANK($L$3008),"",IF(Dez!$E15&gt;=$J$3008,IF(Dez!$E15&lt;=$L$3008,IF(ISBLANK(Dez!S15),"",Dez!S15),""),"")))</f>
        <v/>
      </c>
      <c r="G2950" s="308" t="str">
        <f t="shared" si="188"/>
        <v/>
      </c>
      <c r="H2950" s="309" t="str">
        <f t="shared" si="189"/>
        <v/>
      </c>
      <c r="I2950" s="310" t="str">
        <f>IF(ISBLANK($J$3008),"",IF(ISBLANK($L$3008),"",IF(Dez!$E15&gt;=$J$3008,IF(Dez!$E15&lt;=$L$3008,COUNTIF(Dez!L15:L15,"&gt;=0"),""),"")))</f>
        <v/>
      </c>
      <c r="J2950" s="300"/>
      <c r="K2950" s="300"/>
      <c r="L2950" s="300"/>
      <c r="M2950" s="302"/>
    </row>
    <row r="2951" spans="1:13" ht="9.9499999999999993" hidden="1" customHeight="1" x14ac:dyDescent="0.2">
      <c r="A2951" s="301"/>
      <c r="B2951" s="300"/>
      <c r="C2951" s="305" t="str">
        <f>IF(ISBLANK($J$3008),"",IF(ISBLANK($L$3008),"",IF(Dez!$E16&gt;=$J$3008,IF(Dez!$E16&lt;=$L$3008,IF(ISBLANK(Dez!G16),"",Dez!G16),""),"")))</f>
        <v/>
      </c>
      <c r="D2951" s="305" t="str">
        <f>IF(ISBLANK($J$3008),"",IF(ISBLANK($L$3008),"",IF(Dez!$E16&gt;=$J$3008,IF(Dez!$E16&lt;=$L$3008,IF(ISBLANK(Dez!I16),"",Dez!I16),""),"")))</f>
        <v/>
      </c>
      <c r="E2951" s="305" t="str">
        <f>IF(ISBLANK($J$3008),"",IF(ISBLANK($L$3008),"",IF(Dez!$E16&gt;=$J$3008,IF(Dez!$E16&lt;=$L$3008,IF(ISBLANK(Dez!R16),"",Dez!R16),""),"")))</f>
        <v/>
      </c>
      <c r="F2951" s="307" t="str">
        <f>IF(ISBLANK($J$3008),"",IF(ISBLANK($L$3008),"",IF(Dez!$E16&gt;=$J$3008,IF(Dez!$E16&lt;=$L$3008,IF(ISBLANK(Dez!S16),"",Dez!S16),""),"")))</f>
        <v/>
      </c>
      <c r="G2951" s="308" t="str">
        <f t="shared" si="188"/>
        <v/>
      </c>
      <c r="H2951" s="309" t="str">
        <f t="shared" si="189"/>
        <v/>
      </c>
      <c r="I2951" s="310" t="str">
        <f>IF(ISBLANK($J$3008),"",IF(ISBLANK($L$3008),"",IF(Dez!$E16&gt;=$J$3008,IF(Dez!$E16&lt;=$L$3008,COUNTIF(Dez!L16:L16,"&gt;=0"),""),"")))</f>
        <v/>
      </c>
      <c r="J2951" s="300"/>
      <c r="K2951" s="300"/>
      <c r="L2951" s="300"/>
      <c r="M2951" s="302"/>
    </row>
    <row r="2952" spans="1:13" ht="9.9499999999999993" hidden="1" customHeight="1" x14ac:dyDescent="0.2">
      <c r="A2952" s="301"/>
      <c r="B2952" s="300"/>
      <c r="C2952" s="305" t="str">
        <f>IF(ISBLANK($J$3008),"",IF(ISBLANK($L$3008),"",IF(Dez!$E17&gt;=$J$3008,IF(Dez!$E17&lt;=$L$3008,IF(ISBLANK(Dez!G17),"",Dez!G17),""),"")))</f>
        <v/>
      </c>
      <c r="D2952" s="305" t="str">
        <f>IF(ISBLANK($J$3008),"",IF(ISBLANK($L$3008),"",IF(Dez!$E17&gt;=$J$3008,IF(Dez!$E17&lt;=$L$3008,IF(ISBLANK(Dez!I17),"",Dez!I17),""),"")))</f>
        <v/>
      </c>
      <c r="E2952" s="305" t="str">
        <f>IF(ISBLANK($J$3008),"",IF(ISBLANK($L$3008),"",IF(Dez!$E17&gt;=$J$3008,IF(Dez!$E17&lt;=$L$3008,IF(ISBLANK(Dez!R17),"",Dez!R17),""),"")))</f>
        <v/>
      </c>
      <c r="F2952" s="307" t="str">
        <f>IF(ISBLANK($J$3008),"",IF(ISBLANK($L$3008),"",IF(Dez!$E17&gt;=$J$3008,IF(Dez!$E17&lt;=$L$3008,IF(ISBLANK(Dez!S17),"",Dez!S17),""),"")))</f>
        <v/>
      </c>
      <c r="G2952" s="308" t="str">
        <f t="shared" si="188"/>
        <v/>
      </c>
      <c r="H2952" s="309" t="str">
        <f t="shared" si="189"/>
        <v/>
      </c>
      <c r="I2952" s="310" t="str">
        <f>IF(ISBLANK($J$3008),"",IF(ISBLANK($L$3008),"",IF(Dez!$E17&gt;=$J$3008,IF(Dez!$E17&lt;=$L$3008,COUNTIF(Dez!L17:L17,"&gt;=0"),""),"")))</f>
        <v/>
      </c>
      <c r="J2952" s="300"/>
      <c r="K2952" s="300"/>
      <c r="L2952" s="300"/>
      <c r="M2952" s="302"/>
    </row>
    <row r="2953" spans="1:13" ht="9.9499999999999993" hidden="1" customHeight="1" x14ac:dyDescent="0.2">
      <c r="A2953" s="301"/>
      <c r="B2953" s="300"/>
      <c r="C2953" s="305" t="str">
        <f>IF(ISBLANK($J$3008),"",IF(ISBLANK($L$3008),"",IF(Dez!$E18&gt;=$J$3008,IF(Dez!$E18&lt;=$L$3008,IF(ISBLANK(Dez!G18),"",Dez!G18),""),"")))</f>
        <v/>
      </c>
      <c r="D2953" s="305" t="str">
        <f>IF(ISBLANK($J$3008),"",IF(ISBLANK($L$3008),"",IF(Dez!$E18&gt;=$J$3008,IF(Dez!$E18&lt;=$L$3008,IF(ISBLANK(Dez!I18),"",Dez!I18),""),"")))</f>
        <v/>
      </c>
      <c r="E2953" s="305" t="str">
        <f>IF(ISBLANK($J$3008),"",IF(ISBLANK($L$3008),"",IF(Dez!$E18&gt;=$J$3008,IF(Dez!$E18&lt;=$L$3008,IF(ISBLANK(Dez!R18),"",Dez!R18),""),"")))</f>
        <v/>
      </c>
      <c r="F2953" s="307" t="str">
        <f>IF(ISBLANK($J$3008),"",IF(ISBLANK($L$3008),"",IF(Dez!$E18&gt;=$J$3008,IF(Dez!$E18&lt;=$L$3008,IF(ISBLANK(Dez!S18),"",Dez!S18),""),"")))</f>
        <v/>
      </c>
      <c r="G2953" s="308" t="str">
        <f t="shared" si="188"/>
        <v/>
      </c>
      <c r="H2953" s="309" t="str">
        <f t="shared" si="189"/>
        <v/>
      </c>
      <c r="I2953" s="310" t="str">
        <f>IF(ISBLANK($J$3008),"",IF(ISBLANK($L$3008),"",IF(Dez!$E18&gt;=$J$3008,IF(Dez!$E18&lt;=$L$3008,COUNTIF(Dez!L18:L18,"&gt;=0"),""),"")))</f>
        <v/>
      </c>
      <c r="J2953" s="300"/>
      <c r="K2953" s="300"/>
      <c r="L2953" s="300"/>
      <c r="M2953" s="302"/>
    </row>
    <row r="2954" spans="1:13" ht="9.9499999999999993" hidden="1" customHeight="1" x14ac:dyDescent="0.2">
      <c r="A2954" s="301"/>
      <c r="B2954" s="300"/>
      <c r="C2954" s="305" t="str">
        <f>IF(ISBLANK($J$3008),"",IF(ISBLANK($L$3008),"",IF(Dez!$E19&gt;=$J$3008,IF(Dez!$E19&lt;=$L$3008,IF(ISBLANK(Dez!G19),"",Dez!G19),""),"")))</f>
        <v/>
      </c>
      <c r="D2954" s="305" t="str">
        <f>IF(ISBLANK($J$3008),"",IF(ISBLANK($L$3008),"",IF(Dez!$E19&gt;=$J$3008,IF(Dez!$E19&lt;=$L$3008,IF(ISBLANK(Dez!I19),"",Dez!I19),""),"")))</f>
        <v/>
      </c>
      <c r="E2954" s="305" t="str">
        <f>IF(ISBLANK($J$3008),"",IF(ISBLANK($L$3008),"",IF(Dez!$E19&gt;=$J$3008,IF(Dez!$E19&lt;=$L$3008,IF(ISBLANK(Dez!R19),"",Dez!R19),""),"")))</f>
        <v/>
      </c>
      <c r="F2954" s="307" t="str">
        <f>IF(ISBLANK($J$3008),"",IF(ISBLANK($L$3008),"",IF(Dez!$E19&gt;=$J$3008,IF(Dez!$E19&lt;=$L$3008,IF(ISBLANK(Dez!S19),"",Dez!S19),""),"")))</f>
        <v/>
      </c>
      <c r="G2954" s="308" t="str">
        <f t="shared" si="188"/>
        <v/>
      </c>
      <c r="H2954" s="309" t="str">
        <f t="shared" si="189"/>
        <v/>
      </c>
      <c r="I2954" s="310" t="str">
        <f>IF(ISBLANK($J$3008),"",IF(ISBLANK($L$3008),"",IF(Dez!$E19&gt;=$J$3008,IF(Dez!$E19&lt;=$L$3008,COUNTIF(Dez!L19:L19,"&gt;=0"),""),"")))</f>
        <v/>
      </c>
      <c r="J2954" s="300"/>
      <c r="K2954" s="300"/>
      <c r="L2954" s="300"/>
      <c r="M2954" s="302"/>
    </row>
    <row r="2955" spans="1:13" ht="9.9499999999999993" hidden="1" customHeight="1" x14ac:dyDescent="0.2">
      <c r="A2955" s="301"/>
      <c r="B2955" s="300"/>
      <c r="C2955" s="305" t="str">
        <f>IF(ISBLANK($J$3008),"",IF(ISBLANK($L$3008),"",IF(Dez!$E20&gt;=$J$3008,IF(Dez!$E20&lt;=$L$3008,IF(ISBLANK(Dez!G20),"",Dez!G20),""),"")))</f>
        <v/>
      </c>
      <c r="D2955" s="305" t="str">
        <f>IF(ISBLANK($J$3008),"",IF(ISBLANK($L$3008),"",IF(Dez!$E20&gt;=$J$3008,IF(Dez!$E20&lt;=$L$3008,IF(ISBLANK(Dez!I20),"",Dez!I20),""),"")))</f>
        <v/>
      </c>
      <c r="E2955" s="305" t="str">
        <f>IF(ISBLANK($J$3008),"",IF(ISBLANK($L$3008),"",IF(Dez!$E20&gt;=$J$3008,IF(Dez!$E20&lt;=$L$3008,IF(ISBLANK(Dez!R20),"",Dez!R20),""),"")))</f>
        <v/>
      </c>
      <c r="F2955" s="307" t="str">
        <f>IF(ISBLANK($J$3008),"",IF(ISBLANK($L$3008),"",IF(Dez!$E20&gt;=$J$3008,IF(Dez!$E20&lt;=$L$3008,IF(ISBLANK(Dez!S20),"",Dez!S20),""),"")))</f>
        <v/>
      </c>
      <c r="G2955" s="308" t="str">
        <f t="shared" si="188"/>
        <v/>
      </c>
      <c r="H2955" s="309" t="str">
        <f t="shared" si="189"/>
        <v/>
      </c>
      <c r="I2955" s="310" t="str">
        <f>IF(ISBLANK($J$3008),"",IF(ISBLANK($L$3008),"",IF(Dez!$E20&gt;=$J$3008,IF(Dez!$E20&lt;=$L$3008,COUNTIF(Dez!L20:L20,"&gt;=0"),""),"")))</f>
        <v/>
      </c>
      <c r="J2955" s="300"/>
      <c r="K2955" s="300"/>
      <c r="L2955" s="300"/>
      <c r="M2955" s="302"/>
    </row>
    <row r="2956" spans="1:13" ht="9.9499999999999993" hidden="1" customHeight="1" x14ac:dyDescent="0.2">
      <c r="A2956" s="301"/>
      <c r="B2956" s="300"/>
      <c r="C2956" s="305" t="str">
        <f>IF(ISBLANK($J$3008),"",IF(ISBLANK($L$3008),"",IF(Dez!$E21&gt;=$J$3008,IF(Dez!$E21&lt;=$L$3008,IF(ISBLANK(Dez!G21),"",Dez!G21),""),"")))</f>
        <v/>
      </c>
      <c r="D2956" s="305" t="str">
        <f>IF(ISBLANK($J$3008),"",IF(ISBLANK($L$3008),"",IF(Dez!$E21&gt;=$J$3008,IF(Dez!$E21&lt;=$L$3008,IF(ISBLANK(Dez!I21),"",Dez!I21),""),"")))</f>
        <v/>
      </c>
      <c r="E2956" s="305" t="str">
        <f>IF(ISBLANK($J$3008),"",IF(ISBLANK($L$3008),"",IF(Dez!$E21&gt;=$J$3008,IF(Dez!$E21&lt;=$L$3008,IF(ISBLANK(Dez!R21),"",Dez!R21),""),"")))</f>
        <v/>
      </c>
      <c r="F2956" s="307" t="str">
        <f>IF(ISBLANK($J$3008),"",IF(ISBLANK($L$3008),"",IF(Dez!$E21&gt;=$J$3008,IF(Dez!$E21&lt;=$L$3008,IF(ISBLANK(Dez!S21),"",Dez!S21),""),"")))</f>
        <v/>
      </c>
      <c r="G2956" s="308" t="str">
        <f t="shared" si="188"/>
        <v/>
      </c>
      <c r="H2956" s="309" t="str">
        <f t="shared" si="189"/>
        <v/>
      </c>
      <c r="I2956" s="310" t="str">
        <f>IF(ISBLANK($J$3008),"",IF(ISBLANK($L$3008),"",IF(Dez!$E21&gt;=$J$3008,IF(Dez!$E21&lt;=$L$3008,COUNTIF(Dez!L21:L21,"&gt;=0"),""),"")))</f>
        <v/>
      </c>
      <c r="J2956" s="300"/>
      <c r="K2956" s="300"/>
      <c r="L2956" s="300"/>
      <c r="M2956" s="302"/>
    </row>
    <row r="2957" spans="1:13" ht="9.9499999999999993" hidden="1" customHeight="1" x14ac:dyDescent="0.2">
      <c r="A2957" s="301"/>
      <c r="B2957" s="300"/>
      <c r="C2957" s="305" t="str">
        <f>IF(ISBLANK($J$3008),"",IF(ISBLANK($L$3008),"",IF(Dez!$E22&gt;=$J$3008,IF(Dez!$E22&lt;=$L$3008,IF(ISBLANK(Dez!G22),"",Dez!G22),""),"")))</f>
        <v/>
      </c>
      <c r="D2957" s="305" t="str">
        <f>IF(ISBLANK($J$3008),"",IF(ISBLANK($L$3008),"",IF(Dez!$E22&gt;=$J$3008,IF(Dez!$E22&lt;=$L$3008,IF(ISBLANK(Dez!I22),"",Dez!I22),""),"")))</f>
        <v/>
      </c>
      <c r="E2957" s="305" t="str">
        <f>IF(ISBLANK($J$3008),"",IF(ISBLANK($L$3008),"",IF(Dez!$E22&gt;=$J$3008,IF(Dez!$E22&lt;=$L$3008,IF(ISBLANK(Dez!R22),"",Dez!R22),""),"")))</f>
        <v/>
      </c>
      <c r="F2957" s="307" t="str">
        <f>IF(ISBLANK($J$3008),"",IF(ISBLANK($L$3008),"",IF(Dez!$E22&gt;=$J$3008,IF(Dez!$E22&lt;=$L$3008,IF(ISBLANK(Dez!S22),"",Dez!S22),""),"")))</f>
        <v/>
      </c>
      <c r="G2957" s="308" t="str">
        <f t="shared" si="188"/>
        <v/>
      </c>
      <c r="H2957" s="309" t="str">
        <f t="shared" si="189"/>
        <v/>
      </c>
      <c r="I2957" s="310" t="str">
        <f>IF(ISBLANK($J$3008),"",IF(ISBLANK($L$3008),"",IF(Dez!$E22&gt;=$J$3008,IF(Dez!$E22&lt;=$L$3008,COUNTIF(Dez!L22:L22,"&gt;=0"),""),"")))</f>
        <v/>
      </c>
      <c r="J2957" s="300"/>
      <c r="K2957" s="300"/>
      <c r="L2957" s="300"/>
      <c r="M2957" s="302"/>
    </row>
    <row r="2958" spans="1:13" ht="9.9499999999999993" hidden="1" customHeight="1" x14ac:dyDescent="0.2">
      <c r="A2958" s="301"/>
      <c r="B2958" s="300"/>
      <c r="C2958" s="305" t="str">
        <f>IF(ISBLANK($J$3008),"",IF(ISBLANK($L$3008),"",IF(Dez!$E23&gt;=$J$3008,IF(Dez!$E23&lt;=$L$3008,IF(ISBLANK(Dez!G23),"",Dez!G23),""),"")))</f>
        <v/>
      </c>
      <c r="D2958" s="305" t="str">
        <f>IF(ISBLANK($J$3008),"",IF(ISBLANK($L$3008),"",IF(Dez!$E23&gt;=$J$3008,IF(Dez!$E23&lt;=$L$3008,IF(ISBLANK(Dez!I23),"",Dez!I23),""),"")))</f>
        <v/>
      </c>
      <c r="E2958" s="305" t="str">
        <f>IF(ISBLANK($J$3008),"",IF(ISBLANK($L$3008),"",IF(Dez!$E23&gt;=$J$3008,IF(Dez!$E23&lt;=$L$3008,IF(ISBLANK(Dez!R23),"",Dez!R23),""),"")))</f>
        <v/>
      </c>
      <c r="F2958" s="307" t="str">
        <f>IF(ISBLANK($J$3008),"",IF(ISBLANK($L$3008),"",IF(Dez!$E23&gt;=$J$3008,IF(Dez!$E23&lt;=$L$3008,IF(ISBLANK(Dez!S23),"",Dez!S23),""),"")))</f>
        <v/>
      </c>
      <c r="G2958" s="308" t="str">
        <f t="shared" si="188"/>
        <v/>
      </c>
      <c r="H2958" s="309" t="str">
        <f t="shared" si="189"/>
        <v/>
      </c>
      <c r="I2958" s="310" t="str">
        <f>IF(ISBLANK($J$3008),"",IF(ISBLANK($L$3008),"",IF(Dez!$E23&gt;=$J$3008,IF(Dez!$E23&lt;=$L$3008,COUNTIF(Dez!L23:L23,"&gt;=0"),""),"")))</f>
        <v/>
      </c>
      <c r="J2958" s="300"/>
      <c r="K2958" s="300"/>
      <c r="L2958" s="300"/>
      <c r="M2958" s="302"/>
    </row>
    <row r="2959" spans="1:13" ht="9.9499999999999993" hidden="1" customHeight="1" x14ac:dyDescent="0.2">
      <c r="A2959" s="301"/>
      <c r="B2959" s="300"/>
      <c r="C2959" s="305" t="str">
        <f>IF(ISBLANK($J$3008),"",IF(ISBLANK($L$3008),"",IF(Dez!$E24&gt;=$J$3008,IF(Dez!$E24&lt;=$L$3008,IF(ISBLANK(Dez!G24),"",Dez!G24),""),"")))</f>
        <v/>
      </c>
      <c r="D2959" s="305" t="str">
        <f>IF(ISBLANK($J$3008),"",IF(ISBLANK($L$3008),"",IF(Dez!$E24&gt;=$J$3008,IF(Dez!$E24&lt;=$L$3008,IF(ISBLANK(Dez!I24),"",Dez!I24),""),"")))</f>
        <v/>
      </c>
      <c r="E2959" s="305" t="str">
        <f>IF(ISBLANK($J$3008),"",IF(ISBLANK($L$3008),"",IF(Dez!$E24&gt;=$J$3008,IF(Dez!$E24&lt;=$L$3008,IF(ISBLANK(Dez!R24),"",Dez!R24),""),"")))</f>
        <v/>
      </c>
      <c r="F2959" s="307" t="str">
        <f>IF(ISBLANK($J$3008),"",IF(ISBLANK($L$3008),"",IF(Dez!$E24&gt;=$J$3008,IF(Dez!$E24&lt;=$L$3008,IF(ISBLANK(Dez!S24),"",Dez!S24),""),"")))</f>
        <v/>
      </c>
      <c r="G2959" s="308" t="str">
        <f t="shared" si="188"/>
        <v/>
      </c>
      <c r="H2959" s="309" t="str">
        <f t="shared" si="189"/>
        <v/>
      </c>
      <c r="I2959" s="310" t="str">
        <f>IF(ISBLANK($J$3008),"",IF(ISBLANK($L$3008),"",IF(Dez!$E24&gt;=$J$3008,IF(Dez!$E24&lt;=$L$3008,COUNTIF(Dez!L24:L24,"&gt;=0"),""),"")))</f>
        <v/>
      </c>
      <c r="J2959" s="300"/>
      <c r="K2959" s="300"/>
      <c r="L2959" s="300"/>
      <c r="M2959" s="302"/>
    </row>
    <row r="2960" spans="1:13" ht="9.9499999999999993" hidden="1" customHeight="1" x14ac:dyDescent="0.2">
      <c r="A2960" s="301"/>
      <c r="B2960" s="300"/>
      <c r="C2960" s="305" t="str">
        <f>IF(ISBLANK($J$3008),"",IF(ISBLANK($L$3008),"",IF(Dez!$E25&gt;=$J$3008,IF(Dez!$E25&lt;=$L$3008,IF(ISBLANK(Dez!G25),"",Dez!G25),""),"")))</f>
        <v/>
      </c>
      <c r="D2960" s="305" t="str">
        <f>IF(ISBLANK($J$3008),"",IF(ISBLANK($L$3008),"",IF(Dez!$E25&gt;=$J$3008,IF(Dez!$E25&lt;=$L$3008,IF(ISBLANK(Dez!I25),"",Dez!I25),""),"")))</f>
        <v/>
      </c>
      <c r="E2960" s="305" t="str">
        <f>IF(ISBLANK($J$3008),"",IF(ISBLANK($L$3008),"",IF(Dez!$E25&gt;=$J$3008,IF(Dez!$E25&lt;=$L$3008,IF(ISBLANK(Dez!R25),"",Dez!R25),""),"")))</f>
        <v/>
      </c>
      <c r="F2960" s="307" t="str">
        <f>IF(ISBLANK($J$3008),"",IF(ISBLANK($L$3008),"",IF(Dez!$E25&gt;=$J$3008,IF(Dez!$E25&lt;=$L$3008,IF(ISBLANK(Dez!S25),"",Dez!S25),""),"")))</f>
        <v/>
      </c>
      <c r="G2960" s="308" t="str">
        <f t="shared" si="188"/>
        <v/>
      </c>
      <c r="H2960" s="309" t="str">
        <f t="shared" si="189"/>
        <v/>
      </c>
      <c r="I2960" s="310" t="str">
        <f>IF(ISBLANK($J$3008),"",IF(ISBLANK($L$3008),"",IF(Dez!$E25&gt;=$J$3008,IF(Dez!$E25&lt;=$L$3008,COUNTIF(Dez!L25:L25,"&gt;=0"),""),"")))</f>
        <v/>
      </c>
      <c r="J2960" s="300"/>
      <c r="K2960" s="300"/>
      <c r="L2960" s="300"/>
      <c r="M2960" s="302"/>
    </row>
    <row r="2961" spans="1:13" ht="9.9499999999999993" hidden="1" customHeight="1" x14ac:dyDescent="0.2">
      <c r="A2961" s="301"/>
      <c r="B2961" s="300"/>
      <c r="C2961" s="305" t="str">
        <f>IF(ISBLANK($J$3008),"",IF(ISBLANK($L$3008),"",IF(Dez!$E26&gt;=$J$3008,IF(Dez!$E26&lt;=$L$3008,IF(ISBLANK(Dez!G26),"",Dez!G26),""),"")))</f>
        <v/>
      </c>
      <c r="D2961" s="305" t="str">
        <f>IF(ISBLANK($J$3008),"",IF(ISBLANK($L$3008),"",IF(Dez!$E26&gt;=$J$3008,IF(Dez!$E26&lt;=$L$3008,IF(ISBLANK(Dez!I26),"",Dez!I26),""),"")))</f>
        <v/>
      </c>
      <c r="E2961" s="305" t="str">
        <f>IF(ISBLANK($J$3008),"",IF(ISBLANK($L$3008),"",IF(Dez!$E26&gt;=$J$3008,IF(Dez!$E26&lt;=$L$3008,IF(ISBLANK(Dez!R26),"",Dez!R26),""),"")))</f>
        <v/>
      </c>
      <c r="F2961" s="307" t="str">
        <f>IF(ISBLANK($J$3008),"",IF(ISBLANK($L$3008),"",IF(Dez!$E26&gt;=$J$3008,IF(Dez!$E26&lt;=$L$3008,IF(ISBLANK(Dez!S26),"",Dez!S26),""),"")))</f>
        <v/>
      </c>
      <c r="G2961" s="308" t="str">
        <f t="shared" si="188"/>
        <v/>
      </c>
      <c r="H2961" s="309" t="str">
        <f t="shared" si="189"/>
        <v/>
      </c>
      <c r="I2961" s="310" t="str">
        <f>IF(ISBLANK($J$3008),"",IF(ISBLANK($L$3008),"",IF(Dez!$E26&gt;=$J$3008,IF(Dez!$E26&lt;=$L$3008,COUNTIF(Dez!L26:L26,"&gt;=0"),""),"")))</f>
        <v/>
      </c>
      <c r="J2961" s="300"/>
      <c r="K2961" s="300"/>
      <c r="L2961" s="300"/>
      <c r="M2961" s="302"/>
    </row>
    <row r="2962" spans="1:13" ht="9.9499999999999993" hidden="1" customHeight="1" x14ac:dyDescent="0.2">
      <c r="A2962" s="301"/>
      <c r="B2962" s="300"/>
      <c r="C2962" s="305" t="str">
        <f>IF(ISBLANK($J$3008),"",IF(ISBLANK($L$3008),"",IF(Dez!$E27&gt;=$J$3008,IF(Dez!$E27&lt;=$L$3008,IF(ISBLANK(Dez!G27),"",Dez!G27),""),"")))</f>
        <v/>
      </c>
      <c r="D2962" s="305" t="str">
        <f>IF(ISBLANK($J$3008),"",IF(ISBLANK($L$3008),"",IF(Dez!$E27&gt;=$J$3008,IF(Dez!$E27&lt;=$L$3008,IF(ISBLANK(Dez!I27),"",Dez!I27),""),"")))</f>
        <v/>
      </c>
      <c r="E2962" s="305" t="str">
        <f>IF(ISBLANK($J$3008),"",IF(ISBLANK($L$3008),"",IF(Dez!$E27&gt;=$J$3008,IF(Dez!$E27&lt;=$L$3008,IF(ISBLANK(Dez!R27),"",Dez!R27),""),"")))</f>
        <v/>
      </c>
      <c r="F2962" s="307" t="str">
        <f>IF(ISBLANK($J$3008),"",IF(ISBLANK($L$3008),"",IF(Dez!$E27&gt;=$J$3008,IF(Dez!$E27&lt;=$L$3008,IF(ISBLANK(Dez!S27),"",Dez!S27),""),"")))</f>
        <v/>
      </c>
      <c r="G2962" s="308" t="str">
        <f t="shared" si="188"/>
        <v/>
      </c>
      <c r="H2962" s="309" t="str">
        <f t="shared" si="189"/>
        <v/>
      </c>
      <c r="I2962" s="310" t="str">
        <f>IF(ISBLANK($J$3008),"",IF(ISBLANK($L$3008),"",IF(Dez!$E27&gt;=$J$3008,IF(Dez!$E27&lt;=$L$3008,COUNTIF(Dez!L27:L27,"&gt;=0"),""),"")))</f>
        <v/>
      </c>
      <c r="J2962" s="300"/>
      <c r="K2962" s="300"/>
      <c r="L2962" s="300"/>
      <c r="M2962" s="302"/>
    </row>
    <row r="2963" spans="1:13" ht="9.9499999999999993" hidden="1" customHeight="1" x14ac:dyDescent="0.2">
      <c r="A2963" s="301"/>
      <c r="B2963" s="300"/>
      <c r="C2963" s="305" t="str">
        <f>IF(ISBLANK($J$3008),"",IF(ISBLANK($L$3008),"",IF(Dez!$E28&gt;=$J$3008,IF(Dez!$E28&lt;=$L$3008,IF(ISBLANK(Dez!G28),"",Dez!G28),""),"")))</f>
        <v/>
      </c>
      <c r="D2963" s="305" t="str">
        <f>IF(ISBLANK($J$3008),"",IF(ISBLANK($L$3008),"",IF(Dez!$E28&gt;=$J$3008,IF(Dez!$E28&lt;=$L$3008,IF(ISBLANK(Dez!I28),"",Dez!I28),""),"")))</f>
        <v/>
      </c>
      <c r="E2963" s="305" t="str">
        <f>IF(ISBLANK($J$3008),"",IF(ISBLANK($L$3008),"",IF(Dez!$E28&gt;=$J$3008,IF(Dez!$E28&lt;=$L$3008,IF(ISBLANK(Dez!R28),"",Dez!R28),""),"")))</f>
        <v/>
      </c>
      <c r="F2963" s="307" t="str">
        <f>IF(ISBLANK($J$3008),"",IF(ISBLANK($L$3008),"",IF(Dez!$E28&gt;=$J$3008,IF(Dez!$E28&lt;=$L$3008,IF(ISBLANK(Dez!S28),"",Dez!S28),""),"")))</f>
        <v/>
      </c>
      <c r="G2963" s="308" t="str">
        <f t="shared" si="188"/>
        <v/>
      </c>
      <c r="H2963" s="309" t="str">
        <f t="shared" si="189"/>
        <v/>
      </c>
      <c r="I2963" s="310" t="str">
        <f>IF(ISBLANK($J$3008),"",IF(ISBLANK($L$3008),"",IF(Dez!$E28&gt;=$J$3008,IF(Dez!$E28&lt;=$L$3008,COUNTIF(Dez!L28:L28,"&gt;=0"),""),"")))</f>
        <v/>
      </c>
      <c r="J2963" s="300"/>
      <c r="K2963" s="300"/>
      <c r="L2963" s="300"/>
      <c r="M2963" s="302"/>
    </row>
    <row r="2964" spans="1:13" ht="9.9499999999999993" hidden="1" customHeight="1" x14ac:dyDescent="0.2">
      <c r="A2964" s="301"/>
      <c r="B2964" s="300"/>
      <c r="C2964" s="305" t="str">
        <f>IF(ISBLANK($J$3008),"",IF(ISBLANK($L$3008),"",IF(Dez!$E29&gt;=$J$3008,IF(Dez!$E29&lt;=$L$3008,IF(ISBLANK(Dez!G29),"",Dez!G29),""),"")))</f>
        <v/>
      </c>
      <c r="D2964" s="305" t="str">
        <f>IF(ISBLANK($J$3008),"",IF(ISBLANK($L$3008),"",IF(Dez!$E29&gt;=$J$3008,IF(Dez!$E29&lt;=$L$3008,IF(ISBLANK(Dez!I29),"",Dez!I29),""),"")))</f>
        <v/>
      </c>
      <c r="E2964" s="305" t="str">
        <f>IF(ISBLANK($J$3008),"",IF(ISBLANK($L$3008),"",IF(Dez!$E29&gt;=$J$3008,IF(Dez!$E29&lt;=$L$3008,IF(ISBLANK(Dez!R29),"",Dez!R29),""),"")))</f>
        <v/>
      </c>
      <c r="F2964" s="307" t="str">
        <f>IF(ISBLANK($J$3008),"",IF(ISBLANK($L$3008),"",IF(Dez!$E29&gt;=$J$3008,IF(Dez!$E29&lt;=$L$3008,IF(ISBLANK(Dez!S29),"",Dez!S29),""),"")))</f>
        <v/>
      </c>
      <c r="G2964" s="308" t="str">
        <f t="shared" si="188"/>
        <v/>
      </c>
      <c r="H2964" s="309" t="str">
        <f t="shared" si="189"/>
        <v/>
      </c>
      <c r="I2964" s="310" t="str">
        <f>IF(ISBLANK($J$3008),"",IF(ISBLANK($L$3008),"",IF(Dez!$E29&gt;=$J$3008,IF(Dez!$E29&lt;=$L$3008,COUNTIF(Dez!L29:L29,"&gt;=0"),""),"")))</f>
        <v/>
      </c>
      <c r="J2964" s="300"/>
      <c r="K2964" s="300"/>
      <c r="L2964" s="300"/>
      <c r="M2964" s="302"/>
    </row>
    <row r="2965" spans="1:13" ht="9.9499999999999993" hidden="1" customHeight="1" x14ac:dyDescent="0.2">
      <c r="A2965" s="301"/>
      <c r="B2965" s="300"/>
      <c r="C2965" s="305" t="str">
        <f>IF(ISBLANK($J$3008),"",IF(ISBLANK($L$3008),"",IF(Dez!$E30&gt;=$J$3008,IF(Dez!$E30&lt;=$L$3008,IF(ISBLANK(Dez!G30),"",Dez!G30),""),"")))</f>
        <v/>
      </c>
      <c r="D2965" s="305" t="str">
        <f>IF(ISBLANK($J$3008),"",IF(ISBLANK($L$3008),"",IF(Dez!$E30&gt;=$J$3008,IF(Dez!$E30&lt;=$L$3008,IF(ISBLANK(Dez!I30),"",Dez!I30),""),"")))</f>
        <v/>
      </c>
      <c r="E2965" s="305" t="str">
        <f>IF(ISBLANK($J$3008),"",IF(ISBLANK($L$3008),"",IF(Dez!$E30&gt;=$J$3008,IF(Dez!$E30&lt;=$L$3008,IF(ISBLANK(Dez!R30),"",Dez!R30),""),"")))</f>
        <v/>
      </c>
      <c r="F2965" s="307" t="str">
        <f>IF(ISBLANK($J$3008),"",IF(ISBLANK($L$3008),"",IF(Dez!$E30&gt;=$J$3008,IF(Dez!$E30&lt;=$L$3008,IF(ISBLANK(Dez!S30),"",Dez!S30),""),"")))</f>
        <v/>
      </c>
      <c r="G2965" s="308" t="str">
        <f t="shared" si="188"/>
        <v/>
      </c>
      <c r="H2965" s="309" t="str">
        <f t="shared" si="189"/>
        <v/>
      </c>
      <c r="I2965" s="310" t="str">
        <f>IF(ISBLANK($J$3008),"",IF(ISBLANK($L$3008),"",IF(Dez!$E30&gt;=$J$3008,IF(Dez!$E30&lt;=$L$3008,COUNTIF(Dez!L30:L30,"&gt;=0"),""),"")))</f>
        <v/>
      </c>
      <c r="J2965" s="300"/>
      <c r="K2965" s="300"/>
      <c r="L2965" s="300"/>
      <c r="M2965" s="302"/>
    </row>
    <row r="2966" spans="1:13" ht="9.9499999999999993" hidden="1" customHeight="1" x14ac:dyDescent="0.2">
      <c r="A2966" s="301"/>
      <c r="B2966" s="300"/>
      <c r="C2966" s="305" t="str">
        <f>IF(ISBLANK($J$3008),"",IF(ISBLANK($L$3008),"",IF(Dez!$E31&gt;=$J$3008,IF(Dez!$E31&lt;=$L$3008,IF(ISBLANK(Dez!G31),"",Dez!G31),""),"")))</f>
        <v/>
      </c>
      <c r="D2966" s="305" t="str">
        <f>IF(ISBLANK($J$3008),"",IF(ISBLANK($L$3008),"",IF(Dez!$E31&gt;=$J$3008,IF(Dez!$E31&lt;=$L$3008,IF(ISBLANK(Dez!I31),"",Dez!I31),""),"")))</f>
        <v/>
      </c>
      <c r="E2966" s="305" t="str">
        <f>IF(ISBLANK($J$3008),"",IF(ISBLANK($L$3008),"",IF(Dez!$E31&gt;=$J$3008,IF(Dez!$E31&lt;=$L$3008,IF(ISBLANK(Dez!R31),"",Dez!R31),""),"")))</f>
        <v/>
      </c>
      <c r="F2966" s="307" t="str">
        <f>IF(ISBLANK($J$3008),"",IF(ISBLANK($L$3008),"",IF(Dez!$E31&gt;=$J$3008,IF(Dez!$E31&lt;=$L$3008,IF(ISBLANK(Dez!S31),"",Dez!S31),""),"")))</f>
        <v/>
      </c>
      <c r="G2966" s="308" t="str">
        <f t="shared" si="188"/>
        <v/>
      </c>
      <c r="H2966" s="309" t="str">
        <f t="shared" si="189"/>
        <v/>
      </c>
      <c r="I2966" s="310" t="str">
        <f>IF(ISBLANK($J$3008),"",IF(ISBLANK($L$3008),"",IF(Dez!$E31&gt;=$J$3008,IF(Dez!$E31&lt;=$L$3008,COUNTIF(Dez!L31:L31,"&gt;=0"),""),"")))</f>
        <v/>
      </c>
      <c r="J2966" s="300"/>
      <c r="K2966" s="300"/>
      <c r="L2966" s="300"/>
      <c r="M2966" s="302"/>
    </row>
    <row r="2967" spans="1:13" ht="9.9499999999999993" hidden="1" customHeight="1" x14ac:dyDescent="0.2">
      <c r="A2967" s="301"/>
      <c r="B2967" s="300"/>
      <c r="C2967" s="305" t="str">
        <f>IF(ISBLANK($J$3008),"",IF(ISBLANK($L$3008),"",IF(Dez!$E32&gt;=$J$3008,IF(Dez!$E32&lt;=$L$3008,IF(ISBLANK(Dez!G32),"",Dez!G32),""),"")))</f>
        <v/>
      </c>
      <c r="D2967" s="305" t="str">
        <f>IF(ISBLANK($J$3008),"",IF(ISBLANK($L$3008),"",IF(Dez!$E32&gt;=$J$3008,IF(Dez!$E32&lt;=$L$3008,IF(ISBLANK(Dez!I32),"",Dez!I32),""),"")))</f>
        <v/>
      </c>
      <c r="E2967" s="305" t="str">
        <f>IF(ISBLANK($J$3008),"",IF(ISBLANK($L$3008),"",IF(Dez!$E32&gt;=$J$3008,IF(Dez!$E32&lt;=$L$3008,IF(ISBLANK(Dez!R32),"",Dez!R32),""),"")))</f>
        <v/>
      </c>
      <c r="F2967" s="307" t="str">
        <f>IF(ISBLANK($J$3008),"",IF(ISBLANK($L$3008),"",IF(Dez!$E32&gt;=$J$3008,IF(Dez!$E32&lt;=$L$3008,IF(ISBLANK(Dez!S32),"",Dez!S32),""),"")))</f>
        <v/>
      </c>
      <c r="G2967" s="308" t="str">
        <f t="shared" si="188"/>
        <v/>
      </c>
      <c r="H2967" s="309" t="str">
        <f t="shared" si="189"/>
        <v/>
      </c>
      <c r="I2967" s="310" t="str">
        <f>IF(ISBLANK($J$3008),"",IF(ISBLANK($L$3008),"",IF(Dez!$E32&gt;=$J$3008,IF(Dez!$E32&lt;=$L$3008,COUNTIF(Dez!L32:L32,"&gt;=0"),""),"")))</f>
        <v/>
      </c>
      <c r="J2967" s="300"/>
      <c r="K2967" s="300"/>
      <c r="L2967" s="300"/>
      <c r="M2967" s="302"/>
    </row>
    <row r="2968" spans="1:13" ht="9.9499999999999993" hidden="1" customHeight="1" x14ac:dyDescent="0.2">
      <c r="A2968" s="301"/>
      <c r="B2968" s="300"/>
      <c r="C2968" s="305" t="str">
        <f>IF(ISBLANK($J$3008),"",IF(ISBLANK($L$3008),"",IF(Dez!$E33&gt;=$J$3008,IF(Dez!$E33&lt;=$L$3008,IF(ISBLANK(Dez!G33),"",Dez!G33),""),"")))</f>
        <v/>
      </c>
      <c r="D2968" s="305" t="str">
        <f>IF(ISBLANK($J$3008),"",IF(ISBLANK($L$3008),"",IF(Dez!$E33&gt;=$J$3008,IF(Dez!$E33&lt;=$L$3008,IF(ISBLANK(Dez!I33),"",Dez!I33),""),"")))</f>
        <v/>
      </c>
      <c r="E2968" s="305" t="str">
        <f>IF(ISBLANK($J$3008),"",IF(ISBLANK($L$3008),"",IF(Dez!$E33&gt;=$J$3008,IF(Dez!$E33&lt;=$L$3008,IF(ISBLANK(Dez!R33),"",Dez!R33),""),"")))</f>
        <v/>
      </c>
      <c r="F2968" s="307" t="str">
        <f>IF(ISBLANK($J$3008),"",IF(ISBLANK($L$3008),"",IF(Dez!$E33&gt;=$J$3008,IF(Dez!$E33&lt;=$L$3008,IF(ISBLANK(Dez!S33),"",Dez!S33),""),"")))</f>
        <v/>
      </c>
      <c r="G2968" s="308" t="str">
        <f t="shared" si="188"/>
        <v/>
      </c>
      <c r="H2968" s="309" t="str">
        <f t="shared" si="189"/>
        <v/>
      </c>
      <c r="I2968" s="310" t="str">
        <f>IF(ISBLANK($J$3008),"",IF(ISBLANK($L$3008),"",IF(Dez!$E33&gt;=$J$3008,IF(Dez!$E33&lt;=$L$3008,COUNTIF(Dez!L33:L33,"&gt;=0"),""),"")))</f>
        <v/>
      </c>
      <c r="J2968" s="300"/>
      <c r="K2968" s="300"/>
      <c r="L2968" s="300"/>
      <c r="M2968" s="302"/>
    </row>
    <row r="2969" spans="1:13" ht="9.9499999999999993" hidden="1" customHeight="1" x14ac:dyDescent="0.2">
      <c r="A2969" s="301"/>
      <c r="B2969" s="300"/>
      <c r="C2969" s="305" t="str">
        <f>IF(ISBLANK($J$3008),"",IF(ISBLANK($L$3008),"",IF(Dez!$E34&gt;=$J$3008,IF(Dez!$E34&lt;=$L$3008,IF(ISBLANK(Dez!G34),"",Dez!G34),""),"")))</f>
        <v/>
      </c>
      <c r="D2969" s="305" t="str">
        <f>IF(ISBLANK($J$3008),"",IF(ISBLANK($L$3008),"",IF(Dez!$E34&gt;=$J$3008,IF(Dez!$E34&lt;=$L$3008,IF(ISBLANK(Dez!I34),"",Dez!I34),""),"")))</f>
        <v/>
      </c>
      <c r="E2969" s="305" t="str">
        <f>IF(ISBLANK($J$3008),"",IF(ISBLANK($L$3008),"",IF(Dez!$E34&gt;=$J$3008,IF(Dez!$E34&lt;=$L$3008,IF(ISBLANK(Dez!R34),"",Dez!R34),""),"")))</f>
        <v/>
      </c>
      <c r="F2969" s="307" t="str">
        <f>IF(ISBLANK($J$3008),"",IF(ISBLANK($L$3008),"",IF(Dez!$E34&gt;=$J$3008,IF(Dez!$E34&lt;=$L$3008,IF(ISBLANK(Dez!S34),"",Dez!S34),""),"")))</f>
        <v/>
      </c>
      <c r="G2969" s="308" t="str">
        <f t="shared" si="188"/>
        <v/>
      </c>
      <c r="H2969" s="309" t="str">
        <f t="shared" si="189"/>
        <v/>
      </c>
      <c r="I2969" s="310" t="str">
        <f>IF(ISBLANK($J$3008),"",IF(ISBLANK($L$3008),"",IF(Dez!$E34&gt;=$J$3008,IF(Dez!$E34&lt;=$L$3008,COUNTIF(Dez!L34:L34,"&gt;=0"),""),"")))</f>
        <v/>
      </c>
      <c r="J2969" s="300"/>
      <c r="K2969" s="300"/>
      <c r="L2969" s="300"/>
      <c r="M2969" s="302"/>
    </row>
    <row r="2970" spans="1:13" ht="9.9499999999999993" hidden="1" customHeight="1" x14ac:dyDescent="0.2">
      <c r="A2970" s="301"/>
      <c r="B2970" s="300"/>
      <c r="C2970" s="305" t="str">
        <f>IF(ISBLANK($J$3008),"",IF(ISBLANK($L$3008),"",IF(Dez!$E35&gt;=$J$3008,IF(Dez!$E35&lt;=$L$3008,IF(ISBLANK(Dez!G35),"",Dez!G35),""),"")))</f>
        <v/>
      </c>
      <c r="D2970" s="305" t="str">
        <f>IF(ISBLANK($J$3008),"",IF(ISBLANK($L$3008),"",IF(Dez!$E35&gt;=$J$3008,IF(Dez!$E35&lt;=$L$3008,IF(ISBLANK(Dez!I35),"",Dez!I35),""),"")))</f>
        <v/>
      </c>
      <c r="E2970" s="305" t="str">
        <f>IF(ISBLANK($J$3008),"",IF(ISBLANK($L$3008),"",IF(Dez!$E35&gt;=$J$3008,IF(Dez!$E35&lt;=$L$3008,IF(ISBLANK(Dez!R35),"",Dez!R35),""),"")))</f>
        <v/>
      </c>
      <c r="F2970" s="307" t="str">
        <f>IF(ISBLANK($J$3008),"",IF(ISBLANK($L$3008),"",IF(Dez!$E35&gt;=$J$3008,IF(Dez!$E35&lt;=$L$3008,IF(ISBLANK(Dez!S35),"",Dez!S35),""),"")))</f>
        <v/>
      </c>
      <c r="G2970" s="308" t="str">
        <f t="shared" si="188"/>
        <v/>
      </c>
      <c r="H2970" s="309" t="str">
        <f t="shared" si="189"/>
        <v/>
      </c>
      <c r="I2970" s="310" t="str">
        <f>IF(ISBLANK($J$3008),"",IF(ISBLANK($L$3008),"",IF(Dez!$E35&gt;=$J$3008,IF(Dez!$E35&lt;=$L$3008,COUNTIF(Dez!L35:L35,"&gt;=0"),""),"")))</f>
        <v/>
      </c>
      <c r="J2970" s="300"/>
      <c r="K2970" s="300"/>
      <c r="L2970" s="300"/>
      <c r="M2970" s="302"/>
    </row>
    <row r="2971" spans="1:13" ht="9.9499999999999993" hidden="1" customHeight="1" x14ac:dyDescent="0.2">
      <c r="A2971" s="301"/>
      <c r="B2971" s="300"/>
      <c r="C2971" s="305" t="str">
        <f>IF(ISBLANK($J$3008),"",IF(ISBLANK($L$3008),"",IF(Dez!$E36&gt;=$J$3008,IF(Dez!$E36&lt;=$L$3008,IF(ISBLANK(Dez!G36),"",Dez!G36),""),"")))</f>
        <v/>
      </c>
      <c r="D2971" s="305" t="str">
        <f>IF(ISBLANK($J$3008),"",IF(ISBLANK($L$3008),"",IF(Dez!$E36&gt;=$J$3008,IF(Dez!$E36&lt;=$L$3008,IF(ISBLANK(Dez!I36),"",Dez!I36),""),"")))</f>
        <v/>
      </c>
      <c r="E2971" s="305" t="str">
        <f>IF(ISBLANK($J$3008),"",IF(ISBLANK($L$3008),"",IF(Dez!$E36&gt;=$J$3008,IF(Dez!$E36&lt;=$L$3008,IF(ISBLANK(Dez!R36),"",Dez!R36),""),"")))</f>
        <v/>
      </c>
      <c r="F2971" s="307" t="str">
        <f>IF(ISBLANK($J$3008),"",IF(ISBLANK($L$3008),"",IF(Dez!$E36&gt;=$J$3008,IF(Dez!$E36&lt;=$L$3008,IF(ISBLANK(Dez!S36),"",Dez!S36),""),"")))</f>
        <v/>
      </c>
      <c r="G2971" s="308" t="str">
        <f t="shared" si="188"/>
        <v/>
      </c>
      <c r="H2971" s="309" t="str">
        <f t="shared" si="189"/>
        <v/>
      </c>
      <c r="I2971" s="310" t="str">
        <f>IF(ISBLANK($J$3008),"",IF(ISBLANK($L$3008),"",IF(Dez!$E36&gt;=$J$3008,IF(Dez!$E36&lt;=$L$3008,COUNTIF(Dez!L36:L36,"&gt;=0"),""),"")))</f>
        <v/>
      </c>
      <c r="J2971" s="300"/>
      <c r="K2971" s="300"/>
      <c r="L2971" s="300"/>
      <c r="M2971" s="302"/>
    </row>
    <row r="2972" spans="1:13" ht="9.9499999999999993" hidden="1" customHeight="1" x14ac:dyDescent="0.2">
      <c r="A2972" s="301"/>
      <c r="B2972" s="300"/>
      <c r="C2972" s="305" t="str">
        <f>IF(ISBLANK($J$3008),"",IF(ISBLANK($L$3008),"",IF(Dez!$E37&gt;=$J$3008,IF(Dez!$E37&lt;=$L$3008,IF(ISBLANK(Dez!G37),"",Dez!G37),""),"")))</f>
        <v/>
      </c>
      <c r="D2972" s="305" t="str">
        <f>IF(ISBLANK($J$3008),"",IF(ISBLANK($L$3008),"",IF(Dez!$E37&gt;=$J$3008,IF(Dez!$E37&lt;=$L$3008,IF(ISBLANK(Dez!I37),"",Dez!I37),""),"")))</f>
        <v/>
      </c>
      <c r="E2972" s="305" t="str">
        <f>IF(ISBLANK($J$3008),"",IF(ISBLANK($L$3008),"",IF(Dez!$E37&gt;=$J$3008,IF(Dez!$E37&lt;=$L$3008,IF(ISBLANK(Dez!R37),"",Dez!R37),""),"")))</f>
        <v/>
      </c>
      <c r="F2972" s="307" t="str">
        <f>IF(ISBLANK($J$3008),"",IF(ISBLANK($L$3008),"",IF(Dez!$E37&gt;=$J$3008,IF(Dez!$E37&lt;=$L$3008,IF(ISBLANK(Dez!S37),"",Dez!S37),""),"")))</f>
        <v/>
      </c>
      <c r="G2972" s="308" t="str">
        <f t="shared" si="188"/>
        <v/>
      </c>
      <c r="H2972" s="309" t="str">
        <f t="shared" si="189"/>
        <v/>
      </c>
      <c r="I2972" s="310" t="str">
        <f>IF(ISBLANK($J$3008),"",IF(ISBLANK($L$3008),"",IF(Dez!$E37&gt;=$J$3008,IF(Dez!$E37&lt;=$L$3008,COUNTIF(Dez!L37:L37,"&gt;=0"),""),"")))</f>
        <v/>
      </c>
      <c r="J2972" s="300"/>
      <c r="K2972" s="300"/>
      <c r="L2972" s="300"/>
      <c r="M2972" s="302"/>
    </row>
    <row r="2973" spans="1:13" ht="9.9499999999999993" hidden="1" customHeight="1" x14ac:dyDescent="0.2">
      <c r="A2973" s="301"/>
      <c r="B2973" s="300"/>
      <c r="C2973" s="305" t="str">
        <f>IF(ISBLANK($J$3008),"",IF(ISBLANK($L$3008),"",IF(Dez!$E38&gt;=$J$3008,IF(Dez!$E38&lt;=$L$3008,IF(ISBLANK(Dez!G38),"",Dez!G38),""),"")))</f>
        <v/>
      </c>
      <c r="D2973" s="305" t="str">
        <f>IF(ISBLANK($J$3008),"",IF(ISBLANK($L$3008),"",IF(Dez!$E38&gt;=$J$3008,IF(Dez!$E38&lt;=$L$3008,IF(ISBLANK(Dez!I38),"",Dez!I38),""),"")))</f>
        <v/>
      </c>
      <c r="E2973" s="305" t="str">
        <f>IF(ISBLANK($J$3008),"",IF(ISBLANK($L$3008),"",IF(Dez!$E38&gt;=$J$3008,IF(Dez!$E38&lt;=$L$3008,IF(ISBLANK(Dez!R38),"",Dez!R38),""),"")))</f>
        <v/>
      </c>
      <c r="F2973" s="307" t="str">
        <f>IF(ISBLANK($J$3008),"",IF(ISBLANK($L$3008),"",IF(Dez!$E38&gt;=$J$3008,IF(Dez!$E38&lt;=$L$3008,IF(ISBLANK(Dez!S38),"",Dez!S38),""),"")))</f>
        <v/>
      </c>
      <c r="G2973" s="308" t="str">
        <f t="shared" si="188"/>
        <v/>
      </c>
      <c r="H2973" s="309" t="str">
        <f t="shared" si="189"/>
        <v/>
      </c>
      <c r="I2973" s="310" t="str">
        <f>IF(ISBLANK($J$3008),"",IF(ISBLANK($L$3008),"",IF(Dez!$E38&gt;=$J$3008,IF(Dez!$E38&lt;=$L$3008,COUNTIF(Dez!L38:L38,"&gt;=0"),""),"")))</f>
        <v/>
      </c>
      <c r="J2973" s="300"/>
      <c r="K2973" s="300"/>
      <c r="L2973" s="300"/>
      <c r="M2973" s="302"/>
    </row>
    <row r="2974" spans="1:13" ht="9.9499999999999993" hidden="1" customHeight="1" x14ac:dyDescent="0.2">
      <c r="A2974" s="301"/>
      <c r="B2974" s="300"/>
      <c r="C2974" s="305" t="str">
        <f>IF(ISBLANK($J$3008),"",IF(ISBLANK($L$3008),"",IF(Dez!$E39&gt;=$J$3008,IF(Dez!$E39&lt;=$L$3008,IF(ISBLANK(Dez!G39),"",Dez!G39),""),"")))</f>
        <v/>
      </c>
      <c r="D2974" s="305" t="str">
        <f>IF(ISBLANK($J$3008),"",IF(ISBLANK($L$3008),"",IF(Dez!$E39&gt;=$J$3008,IF(Dez!$E39&lt;=$L$3008,IF(ISBLANK(Dez!I39),"",Dez!I39),""),"")))</f>
        <v/>
      </c>
      <c r="E2974" s="305" t="str">
        <f>IF(ISBLANK($J$3008),"",IF(ISBLANK($L$3008),"",IF(Dez!$E39&gt;=$J$3008,IF(Dez!$E39&lt;=$L$3008,IF(ISBLANK(Dez!R39),"",Dez!R39),""),"")))</f>
        <v/>
      </c>
      <c r="F2974" s="307" t="str">
        <f>IF(ISBLANK($J$3008),"",IF(ISBLANK($L$3008),"",IF(Dez!$E39&gt;=$J$3008,IF(Dez!$E39&lt;=$L$3008,IF(ISBLANK(Dez!S39),"",Dez!S39),""),"")))</f>
        <v/>
      </c>
      <c r="G2974" s="308" t="str">
        <f t="shared" si="188"/>
        <v/>
      </c>
      <c r="H2974" s="309" t="str">
        <f t="shared" si="189"/>
        <v/>
      </c>
      <c r="I2974" s="310" t="str">
        <f>IF(ISBLANK($J$3008),"",IF(ISBLANK($L$3008),"",IF(Dez!$E39&gt;=$J$3008,IF(Dez!$E39&lt;=$L$3008,COUNTIF(Dez!L39:L39,"&gt;=0"),""),"")))</f>
        <v/>
      </c>
      <c r="J2974" s="300"/>
      <c r="K2974" s="300"/>
      <c r="L2974" s="300"/>
      <c r="M2974" s="302"/>
    </row>
    <row r="2975" spans="1:13" ht="9.9499999999999993" hidden="1" customHeight="1" x14ac:dyDescent="0.2">
      <c r="A2975" s="301"/>
      <c r="B2975" s="300" t="s">
        <v>352</v>
      </c>
      <c r="C2975" s="305" t="str">
        <f>IF(ISBLANK($J$3008),"",IF(ISBLANK($L$3008),"",IF(Dez!$E43&gt;=$J$3008,IF(Dez!$E43&lt;=$L$3008,IF(ISBLANK(Dez!G43),"",Dez!G43),""),"")))</f>
        <v/>
      </c>
      <c r="D2975" s="305"/>
      <c r="E2975" s="305" t="str">
        <f>IF(ISBLANK($J$3008),"",IF(ISBLANK($L$3008),"",IF(Dez!$E43&gt;=$J$3008,IF(Dez!$E43&lt;=$L$3008,IF(ISBLANK(Dez!R43),"",Dez!R43),""),"")))</f>
        <v/>
      </c>
      <c r="F2975" s="307" t="str">
        <f>IF(ISBLANK($J$3008),"",IF(ISBLANK($L$3008),"",IF(Dez!$E43&gt;=$J$3008,IF(Dez!$E43&lt;=$L$3008,IF(ISBLANK(Dez!S43),"",Dez!S43),""),"")))</f>
        <v/>
      </c>
      <c r="G2975" s="308" t="str">
        <f>IF(ISNUMBER(F2975),IF(F2975=0,"",IF(E2975=0,"",F2975/E2975)),"")</f>
        <v/>
      </c>
      <c r="H2975" s="309" t="str">
        <f>IF(ISNUMBER(G2975),IF(G2975=0,"",IF(F2975=0,"",E2975/F2975/24)),"")</f>
        <v/>
      </c>
      <c r="I2975" s="310" t="str">
        <f>IF(ISBLANK($J$3008),"",IF(ISBLANK($L$3008),"",IF(Dez!$E43&gt;=$J$3008,IF(Dez!$E43&lt;=$L$3008,COUNTIF(Dez!L43:L43,"&gt;=0"),""),"")))</f>
        <v/>
      </c>
      <c r="J2975" s="300"/>
      <c r="K2975" s="300"/>
      <c r="L2975" s="300"/>
      <c r="M2975" s="302"/>
    </row>
    <row r="2976" spans="1:13" ht="9.9499999999999993" hidden="1" customHeight="1" x14ac:dyDescent="0.2">
      <c r="A2976" s="301"/>
      <c r="B2976" s="300"/>
      <c r="C2976" s="305" t="str">
        <f>IF(ISBLANK($J$3008),"",IF(ISBLANK($L$3008),"",IF(Dez!$E44&gt;=$J$3008,IF(Dez!$E44&lt;=$L$3008,IF(ISBLANK(Dez!G44),"",Dez!G44),""),"")))</f>
        <v/>
      </c>
      <c r="D2976" s="305"/>
      <c r="E2976" s="305" t="str">
        <f>IF(ISBLANK($J$3008),"",IF(ISBLANK($L$3008),"",IF(Dez!$E44&gt;=$J$3008,IF(Dez!$E44&lt;=$L$3008,IF(ISBLANK(Dez!R44),"",Dez!R44),""),"")))</f>
        <v/>
      </c>
      <c r="F2976" s="307" t="str">
        <f>IF(ISBLANK($J$3008),"",IF(ISBLANK($L$3008),"",IF(Dez!$E44&gt;=$J$3008,IF(Dez!$E44&lt;=$L$3008,IF(ISBLANK(Dez!S44),"",Dez!S44),""),"")))</f>
        <v/>
      </c>
      <c r="G2976" s="308" t="str">
        <f t="shared" ref="G2976:G3005" si="190">IF(ISNUMBER(F2976),IF(F2976=0,"",IF(E2976=0,"",F2976/E2976)),"")</f>
        <v/>
      </c>
      <c r="H2976" s="309" t="str">
        <f t="shared" ref="H2976:H3005" si="191">IF(ISNUMBER(G2976),IF(G2976=0,"",IF(F2976=0,"",E2976/F2976/24)),"")</f>
        <v/>
      </c>
      <c r="I2976" s="310" t="str">
        <f>IF(ISBLANK($J$3008),"",IF(ISBLANK($L$3008),"",IF(Dez!$E44&gt;=$J$3008,IF(Dez!$E44&lt;=$L$3008,COUNTIF(Dez!L44:L44,"&gt;=0"),""),"")))</f>
        <v/>
      </c>
      <c r="J2976" s="300"/>
      <c r="K2976" s="300"/>
      <c r="L2976" s="300"/>
      <c r="M2976" s="302"/>
    </row>
    <row r="2977" spans="1:13" ht="9.9499999999999993" hidden="1" customHeight="1" x14ac:dyDescent="0.2">
      <c r="A2977" s="301"/>
      <c r="B2977" s="300"/>
      <c r="C2977" s="305" t="str">
        <f>IF(ISBLANK($J$3008),"",IF(ISBLANK($L$3008),"",IF(Dez!$E45&gt;=$J$3008,IF(Dez!$E45&lt;=$L$3008,IF(ISBLANK(Dez!G45),"",Dez!G45),""),"")))</f>
        <v/>
      </c>
      <c r="D2977" s="305"/>
      <c r="E2977" s="305" t="str">
        <f>IF(ISBLANK($J$3008),"",IF(ISBLANK($L$3008),"",IF(Dez!$E45&gt;=$J$3008,IF(Dez!$E45&lt;=$L$3008,IF(ISBLANK(Dez!R45),"",Dez!R45),""),"")))</f>
        <v/>
      </c>
      <c r="F2977" s="307" t="str">
        <f>IF(ISBLANK($J$3008),"",IF(ISBLANK($L$3008),"",IF(Dez!$E45&gt;=$J$3008,IF(Dez!$E45&lt;=$L$3008,IF(ISBLANK(Dez!S45),"",Dez!S45),""),"")))</f>
        <v/>
      </c>
      <c r="G2977" s="308" t="str">
        <f t="shared" si="190"/>
        <v/>
      </c>
      <c r="H2977" s="309" t="str">
        <f t="shared" si="191"/>
        <v/>
      </c>
      <c r="I2977" s="310" t="str">
        <f>IF(ISBLANK($J$3008),"",IF(ISBLANK($L$3008),"",IF(Dez!$E45&gt;=$J$3008,IF(Dez!$E45&lt;=$L$3008,COUNTIF(Dez!L45:L45,"&gt;=0"),""),"")))</f>
        <v/>
      </c>
      <c r="J2977" s="300"/>
      <c r="K2977" s="300"/>
      <c r="L2977" s="300"/>
      <c r="M2977" s="302"/>
    </row>
    <row r="2978" spans="1:13" ht="9.9499999999999993" hidden="1" customHeight="1" x14ac:dyDescent="0.2">
      <c r="A2978" s="301"/>
      <c r="B2978" s="300"/>
      <c r="C2978" s="305" t="str">
        <f>IF(ISBLANK($J$3008),"",IF(ISBLANK($L$3008),"",IF(Dez!$E46&gt;=$J$3008,IF(Dez!$E46&lt;=$L$3008,IF(ISBLANK(Dez!G46),"",Dez!G46),""),"")))</f>
        <v/>
      </c>
      <c r="D2978" s="305"/>
      <c r="E2978" s="305" t="str">
        <f>IF(ISBLANK($J$3008),"",IF(ISBLANK($L$3008),"",IF(Dez!$E46&gt;=$J$3008,IF(Dez!$E46&lt;=$L$3008,IF(ISBLANK(Dez!R46),"",Dez!R46),""),"")))</f>
        <v/>
      </c>
      <c r="F2978" s="307" t="str">
        <f>IF(ISBLANK($J$3008),"",IF(ISBLANK($L$3008),"",IF(Dez!$E46&gt;=$J$3008,IF(Dez!$E46&lt;=$L$3008,IF(ISBLANK(Dez!S46),"",Dez!S46),""),"")))</f>
        <v/>
      </c>
      <c r="G2978" s="308" t="str">
        <f t="shared" si="190"/>
        <v/>
      </c>
      <c r="H2978" s="309" t="str">
        <f t="shared" si="191"/>
        <v/>
      </c>
      <c r="I2978" s="310" t="str">
        <f>IF(ISBLANK($J$3008),"",IF(ISBLANK($L$3008),"",IF(Dez!$E46&gt;=$J$3008,IF(Dez!$E46&lt;=$L$3008,COUNTIF(Dez!L46:L46,"&gt;=0"),""),"")))</f>
        <v/>
      </c>
      <c r="J2978" s="300"/>
      <c r="K2978" s="300"/>
      <c r="L2978" s="300"/>
      <c r="M2978" s="302"/>
    </row>
    <row r="2979" spans="1:13" ht="9.9499999999999993" hidden="1" customHeight="1" x14ac:dyDescent="0.2">
      <c r="A2979" s="301"/>
      <c r="B2979" s="300"/>
      <c r="C2979" s="305" t="str">
        <f>IF(ISBLANK($J$3008),"",IF(ISBLANK($L$3008),"",IF(Dez!$E47&gt;=$J$3008,IF(Dez!$E47&lt;=$L$3008,IF(ISBLANK(Dez!G47),"",Dez!G47),""),"")))</f>
        <v/>
      </c>
      <c r="D2979" s="305"/>
      <c r="E2979" s="305" t="str">
        <f>IF(ISBLANK($J$3008),"",IF(ISBLANK($L$3008),"",IF(Dez!$E47&gt;=$J$3008,IF(Dez!$E47&lt;=$L$3008,IF(ISBLANK(Dez!R47),"",Dez!R47),""),"")))</f>
        <v/>
      </c>
      <c r="F2979" s="307" t="str">
        <f>IF(ISBLANK($J$3008),"",IF(ISBLANK($L$3008),"",IF(Dez!$E47&gt;=$J$3008,IF(Dez!$E47&lt;=$L$3008,IF(ISBLANK(Dez!S47),"",Dez!S47),""),"")))</f>
        <v/>
      </c>
      <c r="G2979" s="308" t="str">
        <f t="shared" si="190"/>
        <v/>
      </c>
      <c r="H2979" s="309" t="str">
        <f t="shared" si="191"/>
        <v/>
      </c>
      <c r="I2979" s="310" t="str">
        <f>IF(ISBLANK($J$3008),"",IF(ISBLANK($L$3008),"",IF(Dez!$E47&gt;=$J$3008,IF(Dez!$E47&lt;=$L$3008,COUNTIF(Dez!L47:L47,"&gt;=0"),""),"")))</f>
        <v/>
      </c>
      <c r="J2979" s="300"/>
      <c r="K2979" s="300"/>
      <c r="L2979" s="300"/>
      <c r="M2979" s="302"/>
    </row>
    <row r="2980" spans="1:13" ht="9.9499999999999993" hidden="1" customHeight="1" x14ac:dyDescent="0.2">
      <c r="A2980" s="301"/>
      <c r="B2980" s="300"/>
      <c r="C2980" s="305" t="str">
        <f>IF(ISBLANK($J$3008),"",IF(ISBLANK($L$3008),"",IF(Dez!$E48&gt;=$J$3008,IF(Dez!$E48&lt;=$L$3008,IF(ISBLANK(Dez!G48),"",Dez!G48),""),"")))</f>
        <v/>
      </c>
      <c r="D2980" s="305"/>
      <c r="E2980" s="305" t="str">
        <f>IF(ISBLANK($J$3008),"",IF(ISBLANK($L$3008),"",IF(Dez!$E48&gt;=$J$3008,IF(Dez!$E48&lt;=$L$3008,IF(ISBLANK(Dez!R48),"",Dez!R48),""),"")))</f>
        <v/>
      </c>
      <c r="F2980" s="307" t="str">
        <f>IF(ISBLANK($J$3008),"",IF(ISBLANK($L$3008),"",IF(Dez!$E48&gt;=$J$3008,IF(Dez!$E48&lt;=$L$3008,IF(ISBLANK(Dez!S48),"",Dez!S48),""),"")))</f>
        <v/>
      </c>
      <c r="G2980" s="308" t="str">
        <f t="shared" si="190"/>
        <v/>
      </c>
      <c r="H2980" s="309" t="str">
        <f t="shared" si="191"/>
        <v/>
      </c>
      <c r="I2980" s="310" t="str">
        <f>IF(ISBLANK($J$3008),"",IF(ISBLANK($L$3008),"",IF(Dez!$E48&gt;=$J$3008,IF(Dez!$E48&lt;=$L$3008,COUNTIF(Dez!L48:L48,"&gt;=0"),""),"")))</f>
        <v/>
      </c>
      <c r="J2980" s="300"/>
      <c r="K2980" s="300"/>
      <c r="L2980" s="300"/>
      <c r="M2980" s="302"/>
    </row>
    <row r="2981" spans="1:13" ht="9.9499999999999993" hidden="1" customHeight="1" x14ac:dyDescent="0.2">
      <c r="A2981" s="301"/>
      <c r="B2981" s="300"/>
      <c r="C2981" s="305" t="str">
        <f>IF(ISBLANK($J$3008),"",IF(ISBLANK($L$3008),"",IF(Dez!$E49&gt;=$J$3008,IF(Dez!$E49&lt;=$L$3008,IF(ISBLANK(Dez!G49),"",Dez!G49),""),"")))</f>
        <v/>
      </c>
      <c r="D2981" s="305"/>
      <c r="E2981" s="305" t="str">
        <f>IF(ISBLANK($J$3008),"",IF(ISBLANK($L$3008),"",IF(Dez!$E49&gt;=$J$3008,IF(Dez!$E49&lt;=$L$3008,IF(ISBLANK(Dez!R49),"",Dez!R49),""),"")))</f>
        <v/>
      </c>
      <c r="F2981" s="307" t="str">
        <f>IF(ISBLANK($J$3008),"",IF(ISBLANK($L$3008),"",IF(Dez!$E49&gt;=$J$3008,IF(Dez!$E49&lt;=$L$3008,IF(ISBLANK(Dez!S49),"",Dez!S49),""),"")))</f>
        <v/>
      </c>
      <c r="G2981" s="308" t="str">
        <f t="shared" si="190"/>
        <v/>
      </c>
      <c r="H2981" s="309" t="str">
        <f t="shared" si="191"/>
        <v/>
      </c>
      <c r="I2981" s="310" t="str">
        <f>IF(ISBLANK($J$3008),"",IF(ISBLANK($L$3008),"",IF(Dez!$E49&gt;=$J$3008,IF(Dez!$E49&lt;=$L$3008,COUNTIF(Dez!L49:L49,"&gt;=0"),""),"")))</f>
        <v/>
      </c>
      <c r="J2981" s="300"/>
      <c r="K2981" s="300"/>
      <c r="L2981" s="300"/>
      <c r="M2981" s="302"/>
    </row>
    <row r="2982" spans="1:13" ht="9.9499999999999993" hidden="1" customHeight="1" x14ac:dyDescent="0.2">
      <c r="A2982" s="301"/>
      <c r="B2982" s="300"/>
      <c r="C2982" s="305" t="str">
        <f>IF(ISBLANK($J$3008),"",IF(ISBLANK($L$3008),"",IF(Dez!$E50&gt;=$J$3008,IF(Dez!$E50&lt;=$L$3008,IF(ISBLANK(Dez!G50),"",Dez!G50),""),"")))</f>
        <v/>
      </c>
      <c r="D2982" s="305"/>
      <c r="E2982" s="305" t="str">
        <f>IF(ISBLANK($J$3008),"",IF(ISBLANK($L$3008),"",IF(Dez!$E50&gt;=$J$3008,IF(Dez!$E50&lt;=$L$3008,IF(ISBLANK(Dez!R50),"",Dez!R50),""),"")))</f>
        <v/>
      </c>
      <c r="F2982" s="307" t="str">
        <f>IF(ISBLANK($J$3008),"",IF(ISBLANK($L$3008),"",IF(Dez!$E50&gt;=$J$3008,IF(Dez!$E50&lt;=$L$3008,IF(ISBLANK(Dez!S50),"",Dez!S50),""),"")))</f>
        <v/>
      </c>
      <c r="G2982" s="308" t="str">
        <f t="shared" si="190"/>
        <v/>
      </c>
      <c r="H2982" s="309" t="str">
        <f t="shared" si="191"/>
        <v/>
      </c>
      <c r="I2982" s="310" t="str">
        <f>IF(ISBLANK($J$3008),"",IF(ISBLANK($L$3008),"",IF(Dez!$E50&gt;=$J$3008,IF(Dez!$E50&lt;=$L$3008,COUNTIF(Dez!L50:L50,"&gt;=0"),""),"")))</f>
        <v/>
      </c>
      <c r="J2982" s="300"/>
      <c r="K2982" s="300"/>
      <c r="L2982" s="300"/>
      <c r="M2982" s="302"/>
    </row>
    <row r="2983" spans="1:13" ht="9.9499999999999993" hidden="1" customHeight="1" x14ac:dyDescent="0.2">
      <c r="A2983" s="301"/>
      <c r="B2983" s="300"/>
      <c r="C2983" s="305" t="str">
        <f>IF(ISBLANK($J$3008),"",IF(ISBLANK($L$3008),"",IF(Dez!$E51&gt;=$J$3008,IF(Dez!$E51&lt;=$L$3008,IF(ISBLANK(Dez!G51),"",Dez!G51),""),"")))</f>
        <v/>
      </c>
      <c r="D2983" s="305"/>
      <c r="E2983" s="305" t="str">
        <f>IF(ISBLANK($J$3008),"",IF(ISBLANK($L$3008),"",IF(Dez!$E51&gt;=$J$3008,IF(Dez!$E51&lt;=$L$3008,IF(ISBLANK(Dez!R51),"",Dez!R51),""),"")))</f>
        <v/>
      </c>
      <c r="F2983" s="307" t="str">
        <f>IF(ISBLANK($J$3008),"",IF(ISBLANK($L$3008),"",IF(Dez!$E51&gt;=$J$3008,IF(Dez!$E51&lt;=$L$3008,IF(ISBLANK(Dez!S51),"",Dez!S51),""),"")))</f>
        <v/>
      </c>
      <c r="G2983" s="308" t="str">
        <f t="shared" si="190"/>
        <v/>
      </c>
      <c r="H2983" s="309" t="str">
        <f t="shared" si="191"/>
        <v/>
      </c>
      <c r="I2983" s="310" t="str">
        <f>IF(ISBLANK($J$3008),"",IF(ISBLANK($L$3008),"",IF(Dez!$E51&gt;=$J$3008,IF(Dez!$E51&lt;=$L$3008,COUNTIF(Dez!L51:L51,"&gt;=0"),""),"")))</f>
        <v/>
      </c>
      <c r="J2983" s="300"/>
      <c r="K2983" s="300"/>
      <c r="L2983" s="300"/>
      <c r="M2983" s="302"/>
    </row>
    <row r="2984" spans="1:13" ht="9.9499999999999993" hidden="1" customHeight="1" x14ac:dyDescent="0.2">
      <c r="A2984" s="301"/>
      <c r="B2984" s="300"/>
      <c r="C2984" s="305" t="str">
        <f>IF(ISBLANK($J$3008),"",IF(ISBLANK($L$3008),"",IF(Dez!$E52&gt;=$J$3008,IF(Dez!$E52&lt;=$L$3008,IF(ISBLANK(Dez!G52),"",Dez!G52),""),"")))</f>
        <v/>
      </c>
      <c r="D2984" s="305"/>
      <c r="E2984" s="305" t="str">
        <f>IF(ISBLANK($J$3008),"",IF(ISBLANK($L$3008),"",IF(Dez!$E52&gt;=$J$3008,IF(Dez!$E52&lt;=$L$3008,IF(ISBLANK(Dez!R52),"",Dez!R52),""),"")))</f>
        <v/>
      </c>
      <c r="F2984" s="307" t="str">
        <f>IF(ISBLANK($J$3008),"",IF(ISBLANK($L$3008),"",IF(Dez!$E52&gt;=$J$3008,IF(Dez!$E52&lt;=$L$3008,IF(ISBLANK(Dez!S52),"",Dez!S52),""),"")))</f>
        <v/>
      </c>
      <c r="G2984" s="308" t="str">
        <f t="shared" si="190"/>
        <v/>
      </c>
      <c r="H2984" s="309" t="str">
        <f t="shared" si="191"/>
        <v/>
      </c>
      <c r="I2984" s="310" t="str">
        <f>IF(ISBLANK($J$3008),"",IF(ISBLANK($L$3008),"",IF(Dez!$E52&gt;=$J$3008,IF(Dez!$E52&lt;=$L$3008,COUNTIF(Dez!L52:L52,"&gt;=0"),""),"")))</f>
        <v/>
      </c>
      <c r="J2984" s="300"/>
      <c r="K2984" s="300"/>
      <c r="L2984" s="300"/>
      <c r="M2984" s="302"/>
    </row>
    <row r="2985" spans="1:13" ht="9.9499999999999993" hidden="1" customHeight="1" x14ac:dyDescent="0.2">
      <c r="A2985" s="301"/>
      <c r="B2985" s="300"/>
      <c r="C2985" s="305" t="str">
        <f>IF(ISBLANK($J$3008),"",IF(ISBLANK($L$3008),"",IF(Dez!$E53&gt;=$J$3008,IF(Dez!$E53&lt;=$L$3008,IF(ISBLANK(Dez!G53),"",Dez!G53),""),"")))</f>
        <v/>
      </c>
      <c r="D2985" s="305"/>
      <c r="E2985" s="305" t="str">
        <f>IF(ISBLANK($J$3008),"",IF(ISBLANK($L$3008),"",IF(Dez!$E53&gt;=$J$3008,IF(Dez!$E53&lt;=$L$3008,IF(ISBLANK(Dez!R53),"",Dez!R53),""),"")))</f>
        <v/>
      </c>
      <c r="F2985" s="307" t="str">
        <f>IF(ISBLANK($J$3008),"",IF(ISBLANK($L$3008),"",IF(Dez!$E53&gt;=$J$3008,IF(Dez!$E53&lt;=$L$3008,IF(ISBLANK(Dez!S53),"",Dez!S53),""),"")))</f>
        <v/>
      </c>
      <c r="G2985" s="308" t="str">
        <f t="shared" si="190"/>
        <v/>
      </c>
      <c r="H2985" s="309" t="str">
        <f t="shared" si="191"/>
        <v/>
      </c>
      <c r="I2985" s="310" t="str">
        <f>IF(ISBLANK($J$3008),"",IF(ISBLANK($L$3008),"",IF(Dez!$E53&gt;=$J$3008,IF(Dez!$E53&lt;=$L$3008,COUNTIF(Dez!L53:L53,"&gt;=0"),""),"")))</f>
        <v/>
      </c>
      <c r="J2985" s="300"/>
      <c r="K2985" s="300"/>
      <c r="L2985" s="300"/>
      <c r="M2985" s="302"/>
    </row>
    <row r="2986" spans="1:13" ht="9.9499999999999993" hidden="1" customHeight="1" x14ac:dyDescent="0.2">
      <c r="A2986" s="301"/>
      <c r="B2986" s="300"/>
      <c r="C2986" s="305" t="str">
        <f>IF(ISBLANK($J$3008),"",IF(ISBLANK($L$3008),"",IF(Dez!$E54&gt;=$J$3008,IF(Dez!$E54&lt;=$L$3008,IF(ISBLANK(Dez!G54),"",Dez!G54),""),"")))</f>
        <v/>
      </c>
      <c r="D2986" s="305"/>
      <c r="E2986" s="305" t="str">
        <f>IF(ISBLANK($J$3008),"",IF(ISBLANK($L$3008),"",IF(Dez!$E54&gt;=$J$3008,IF(Dez!$E54&lt;=$L$3008,IF(ISBLANK(Dez!R54),"",Dez!R54),""),"")))</f>
        <v/>
      </c>
      <c r="F2986" s="307" t="str">
        <f>IF(ISBLANK($J$3008),"",IF(ISBLANK($L$3008),"",IF(Dez!$E54&gt;=$J$3008,IF(Dez!$E54&lt;=$L$3008,IF(ISBLANK(Dez!S54),"",Dez!S54),""),"")))</f>
        <v/>
      </c>
      <c r="G2986" s="308" t="str">
        <f t="shared" si="190"/>
        <v/>
      </c>
      <c r="H2986" s="309" t="str">
        <f t="shared" si="191"/>
        <v/>
      </c>
      <c r="I2986" s="310" t="str">
        <f>IF(ISBLANK($J$3008),"",IF(ISBLANK($L$3008),"",IF(Dez!$E54&gt;=$J$3008,IF(Dez!$E54&lt;=$L$3008,COUNTIF(Dez!L54:L54,"&gt;=0"),""),"")))</f>
        <v/>
      </c>
      <c r="J2986" s="300"/>
      <c r="K2986" s="300"/>
      <c r="L2986" s="300"/>
      <c r="M2986" s="302"/>
    </row>
    <row r="2987" spans="1:13" ht="9.9499999999999993" hidden="1" customHeight="1" x14ac:dyDescent="0.2">
      <c r="A2987" s="301"/>
      <c r="B2987" s="300"/>
      <c r="C2987" s="305" t="str">
        <f>IF(ISBLANK($J$3008),"",IF(ISBLANK($L$3008),"",IF(Dez!$E55&gt;=$J$3008,IF(Dez!$E55&lt;=$L$3008,IF(ISBLANK(Dez!G55),"",Dez!G55),""),"")))</f>
        <v/>
      </c>
      <c r="D2987" s="305"/>
      <c r="E2987" s="305" t="str">
        <f>IF(ISBLANK($J$3008),"",IF(ISBLANK($L$3008),"",IF(Dez!$E55&gt;=$J$3008,IF(Dez!$E55&lt;=$L$3008,IF(ISBLANK(Dez!R55),"",Dez!R55),""),"")))</f>
        <v/>
      </c>
      <c r="F2987" s="307" t="str">
        <f>IF(ISBLANK($J$3008),"",IF(ISBLANK($L$3008),"",IF(Dez!$E55&gt;=$J$3008,IF(Dez!$E55&lt;=$L$3008,IF(ISBLANK(Dez!S55),"",Dez!S55),""),"")))</f>
        <v/>
      </c>
      <c r="G2987" s="308" t="str">
        <f t="shared" si="190"/>
        <v/>
      </c>
      <c r="H2987" s="309" t="str">
        <f t="shared" si="191"/>
        <v/>
      </c>
      <c r="I2987" s="310" t="str">
        <f>IF(ISBLANK($J$3008),"",IF(ISBLANK($L$3008),"",IF(Dez!$E55&gt;=$J$3008,IF(Dez!$E55&lt;=$L$3008,COUNTIF(Dez!L55:L55,"&gt;=0"),""),"")))</f>
        <v/>
      </c>
      <c r="J2987" s="300"/>
      <c r="K2987" s="300"/>
      <c r="L2987" s="300"/>
      <c r="M2987" s="302"/>
    </row>
    <row r="2988" spans="1:13" ht="9.9499999999999993" hidden="1" customHeight="1" x14ac:dyDescent="0.2">
      <c r="A2988" s="301"/>
      <c r="B2988" s="300"/>
      <c r="C2988" s="305" t="str">
        <f>IF(ISBLANK($J$3008),"",IF(ISBLANK($L$3008),"",IF(Dez!$E56&gt;=$J$3008,IF(Dez!$E56&lt;=$L$3008,IF(ISBLANK(Dez!G56),"",Dez!G56),""),"")))</f>
        <v/>
      </c>
      <c r="D2988" s="305"/>
      <c r="E2988" s="305" t="str">
        <f>IF(ISBLANK($J$3008),"",IF(ISBLANK($L$3008),"",IF(Dez!$E56&gt;=$J$3008,IF(Dez!$E56&lt;=$L$3008,IF(ISBLANK(Dez!R56),"",Dez!R56),""),"")))</f>
        <v/>
      </c>
      <c r="F2988" s="307" t="str">
        <f>IF(ISBLANK($J$3008),"",IF(ISBLANK($L$3008),"",IF(Dez!$E56&gt;=$J$3008,IF(Dez!$E56&lt;=$L$3008,IF(ISBLANK(Dez!S56),"",Dez!S56),""),"")))</f>
        <v/>
      </c>
      <c r="G2988" s="308" t="str">
        <f t="shared" si="190"/>
        <v/>
      </c>
      <c r="H2988" s="309" t="str">
        <f t="shared" si="191"/>
        <v/>
      </c>
      <c r="I2988" s="310" t="str">
        <f>IF(ISBLANK($J$3008),"",IF(ISBLANK($L$3008),"",IF(Dez!$E56&gt;=$J$3008,IF(Dez!$E56&lt;=$L$3008,COUNTIF(Dez!L56:L56,"&gt;=0"),""),"")))</f>
        <v/>
      </c>
      <c r="J2988" s="300"/>
      <c r="K2988" s="300"/>
      <c r="L2988" s="300"/>
      <c r="M2988" s="302"/>
    </row>
    <row r="2989" spans="1:13" ht="9.9499999999999993" hidden="1" customHeight="1" x14ac:dyDescent="0.2">
      <c r="A2989" s="301"/>
      <c r="B2989" s="300"/>
      <c r="C2989" s="305" t="str">
        <f>IF(ISBLANK($J$3008),"",IF(ISBLANK($L$3008),"",IF(Dez!$E57&gt;=$J$3008,IF(Dez!$E57&lt;=$L$3008,IF(ISBLANK(Dez!G57),"",Dez!G57),""),"")))</f>
        <v/>
      </c>
      <c r="D2989" s="305"/>
      <c r="E2989" s="305" t="str">
        <f>IF(ISBLANK($J$3008),"",IF(ISBLANK($L$3008),"",IF(Dez!$E57&gt;=$J$3008,IF(Dez!$E57&lt;=$L$3008,IF(ISBLANK(Dez!R57),"",Dez!R57),""),"")))</f>
        <v/>
      </c>
      <c r="F2989" s="307" t="str">
        <f>IF(ISBLANK($J$3008),"",IF(ISBLANK($L$3008),"",IF(Dez!$E57&gt;=$J$3008,IF(Dez!$E57&lt;=$L$3008,IF(ISBLANK(Dez!S57),"",Dez!S57),""),"")))</f>
        <v/>
      </c>
      <c r="G2989" s="308" t="str">
        <f t="shared" si="190"/>
        <v/>
      </c>
      <c r="H2989" s="309" t="str">
        <f t="shared" si="191"/>
        <v/>
      </c>
      <c r="I2989" s="310" t="str">
        <f>IF(ISBLANK($J$3008),"",IF(ISBLANK($L$3008),"",IF(Dez!$E57&gt;=$J$3008,IF(Dez!$E57&lt;=$L$3008,COUNTIF(Dez!L57:L57,"&gt;=0"),""),"")))</f>
        <v/>
      </c>
      <c r="J2989" s="300"/>
      <c r="K2989" s="300"/>
      <c r="L2989" s="300"/>
      <c r="M2989" s="302"/>
    </row>
    <row r="2990" spans="1:13" ht="9.9499999999999993" hidden="1" customHeight="1" x14ac:dyDescent="0.2">
      <c r="A2990" s="301"/>
      <c r="B2990" s="300"/>
      <c r="C2990" s="305" t="str">
        <f>IF(ISBLANK($J$3008),"",IF(ISBLANK($L$3008),"",IF(Dez!$E58&gt;=$J$3008,IF(Dez!$E58&lt;=$L$3008,IF(ISBLANK(Dez!G58),"",Dez!G58),""),"")))</f>
        <v/>
      </c>
      <c r="D2990" s="305"/>
      <c r="E2990" s="305" t="str">
        <f>IF(ISBLANK($J$3008),"",IF(ISBLANK($L$3008),"",IF(Dez!$E58&gt;=$J$3008,IF(Dez!$E58&lt;=$L$3008,IF(ISBLANK(Dez!R58),"",Dez!R58),""),"")))</f>
        <v/>
      </c>
      <c r="F2990" s="307" t="str">
        <f>IF(ISBLANK($J$3008),"",IF(ISBLANK($L$3008),"",IF(Dez!$E58&gt;=$J$3008,IF(Dez!$E58&lt;=$L$3008,IF(ISBLANK(Dez!S58),"",Dez!S58),""),"")))</f>
        <v/>
      </c>
      <c r="G2990" s="308" t="str">
        <f t="shared" si="190"/>
        <v/>
      </c>
      <c r="H2990" s="309" t="str">
        <f t="shared" si="191"/>
        <v/>
      </c>
      <c r="I2990" s="310" t="str">
        <f>IF(ISBLANK($J$3008),"",IF(ISBLANK($L$3008),"",IF(Dez!$E58&gt;=$J$3008,IF(Dez!$E58&lt;=$L$3008,COUNTIF(Dez!L58:L58,"&gt;=0"),""),"")))</f>
        <v/>
      </c>
      <c r="J2990" s="300"/>
      <c r="K2990" s="300"/>
      <c r="L2990" s="300"/>
      <c r="M2990" s="302"/>
    </row>
    <row r="2991" spans="1:13" ht="9.9499999999999993" hidden="1" customHeight="1" x14ac:dyDescent="0.2">
      <c r="A2991" s="301"/>
      <c r="B2991" s="300"/>
      <c r="C2991" s="305" t="str">
        <f>IF(ISBLANK($J$3008),"",IF(ISBLANK($L$3008),"",IF(Dez!$E59&gt;=$J$3008,IF(Dez!$E59&lt;=$L$3008,IF(ISBLANK(Dez!G59),"",Dez!G59),""),"")))</f>
        <v/>
      </c>
      <c r="D2991" s="305"/>
      <c r="E2991" s="305" t="str">
        <f>IF(ISBLANK($J$3008),"",IF(ISBLANK($L$3008),"",IF(Dez!$E59&gt;=$J$3008,IF(Dez!$E59&lt;=$L$3008,IF(ISBLANK(Dez!R59),"",Dez!R59),""),"")))</f>
        <v/>
      </c>
      <c r="F2991" s="307" t="str">
        <f>IF(ISBLANK($J$3008),"",IF(ISBLANK($L$3008),"",IF(Dez!$E59&gt;=$J$3008,IF(Dez!$E59&lt;=$L$3008,IF(ISBLANK(Dez!S59),"",Dez!S59),""),"")))</f>
        <v/>
      </c>
      <c r="G2991" s="308" t="str">
        <f t="shared" si="190"/>
        <v/>
      </c>
      <c r="H2991" s="309" t="str">
        <f t="shared" si="191"/>
        <v/>
      </c>
      <c r="I2991" s="310" t="str">
        <f>IF(ISBLANK($J$3008),"",IF(ISBLANK($L$3008),"",IF(Dez!$E59&gt;=$J$3008,IF(Dez!$E59&lt;=$L$3008,COUNTIF(Dez!L59:L59,"&gt;=0"),""),"")))</f>
        <v/>
      </c>
      <c r="J2991" s="300"/>
      <c r="K2991" s="300"/>
      <c r="L2991" s="300"/>
      <c r="M2991" s="302"/>
    </row>
    <row r="2992" spans="1:13" ht="9.9499999999999993" hidden="1" customHeight="1" x14ac:dyDescent="0.2">
      <c r="A2992" s="301"/>
      <c r="B2992" s="300"/>
      <c r="C2992" s="305" t="str">
        <f>IF(ISBLANK($J$3008),"",IF(ISBLANK($L$3008),"",IF(Dez!$E60&gt;=$J$3008,IF(Dez!$E60&lt;=$L$3008,IF(ISBLANK(Dez!G60),"",Dez!G60),""),"")))</f>
        <v/>
      </c>
      <c r="D2992" s="305"/>
      <c r="E2992" s="305" t="str">
        <f>IF(ISBLANK($J$3008),"",IF(ISBLANK($L$3008),"",IF(Dez!$E60&gt;=$J$3008,IF(Dez!$E60&lt;=$L$3008,IF(ISBLANK(Dez!R60),"",Dez!R60),""),"")))</f>
        <v/>
      </c>
      <c r="F2992" s="307" t="str">
        <f>IF(ISBLANK($J$3008),"",IF(ISBLANK($L$3008),"",IF(Dez!$E60&gt;=$J$3008,IF(Dez!$E60&lt;=$L$3008,IF(ISBLANK(Dez!S60),"",Dez!S60),""),"")))</f>
        <v/>
      </c>
      <c r="G2992" s="308" t="str">
        <f t="shared" si="190"/>
        <v/>
      </c>
      <c r="H2992" s="309" t="str">
        <f t="shared" si="191"/>
        <v/>
      </c>
      <c r="I2992" s="310" t="str">
        <f>IF(ISBLANK($J$3008),"",IF(ISBLANK($L$3008),"",IF(Dez!$E60&gt;=$J$3008,IF(Dez!$E60&lt;=$L$3008,COUNTIF(Dez!L60:L60,"&gt;=0"),""),"")))</f>
        <v/>
      </c>
      <c r="J2992" s="300"/>
      <c r="K2992" s="300"/>
      <c r="L2992" s="300"/>
      <c r="M2992" s="302"/>
    </row>
    <row r="2993" spans="1:13" ht="9.9499999999999993" hidden="1" customHeight="1" x14ac:dyDescent="0.2">
      <c r="A2993" s="301"/>
      <c r="B2993" s="300"/>
      <c r="C2993" s="305" t="str">
        <f>IF(ISBLANK($J$3008),"",IF(ISBLANK($L$3008),"",IF(Dez!$E61&gt;=$J$3008,IF(Dez!$E61&lt;=$L$3008,IF(ISBLANK(Dez!G61),"",Dez!G61),""),"")))</f>
        <v/>
      </c>
      <c r="D2993" s="305"/>
      <c r="E2993" s="305" t="str">
        <f>IF(ISBLANK($J$3008),"",IF(ISBLANK($L$3008),"",IF(Dez!$E61&gt;=$J$3008,IF(Dez!$E61&lt;=$L$3008,IF(ISBLANK(Dez!R61),"",Dez!R61),""),"")))</f>
        <v/>
      </c>
      <c r="F2993" s="307" t="str">
        <f>IF(ISBLANK($J$3008),"",IF(ISBLANK($L$3008),"",IF(Dez!$E61&gt;=$J$3008,IF(Dez!$E61&lt;=$L$3008,IF(ISBLANK(Dez!S61),"",Dez!S61),""),"")))</f>
        <v/>
      </c>
      <c r="G2993" s="308" t="str">
        <f t="shared" si="190"/>
        <v/>
      </c>
      <c r="H2993" s="309" t="str">
        <f t="shared" si="191"/>
        <v/>
      </c>
      <c r="I2993" s="310" t="str">
        <f>IF(ISBLANK($J$3008),"",IF(ISBLANK($L$3008),"",IF(Dez!$E61&gt;=$J$3008,IF(Dez!$E61&lt;=$L$3008,COUNTIF(Dez!L61:L61,"&gt;=0"),""),"")))</f>
        <v/>
      </c>
      <c r="J2993" s="300"/>
      <c r="K2993" s="300"/>
      <c r="L2993" s="300"/>
      <c r="M2993" s="302"/>
    </row>
    <row r="2994" spans="1:13" ht="9.9499999999999993" hidden="1" customHeight="1" x14ac:dyDescent="0.2">
      <c r="A2994" s="301"/>
      <c r="B2994" s="300"/>
      <c r="C2994" s="305" t="str">
        <f>IF(ISBLANK($J$3008),"",IF(ISBLANK($L$3008),"",IF(Dez!$E62&gt;=$J$3008,IF(Dez!$E62&lt;=$L$3008,IF(ISBLANK(Dez!G62),"",Dez!G62),""),"")))</f>
        <v/>
      </c>
      <c r="D2994" s="305"/>
      <c r="E2994" s="305" t="str">
        <f>IF(ISBLANK($J$3008),"",IF(ISBLANK($L$3008),"",IF(Dez!$E62&gt;=$J$3008,IF(Dez!$E62&lt;=$L$3008,IF(ISBLANK(Dez!R62),"",Dez!R62),""),"")))</f>
        <v/>
      </c>
      <c r="F2994" s="307" t="str">
        <f>IF(ISBLANK($J$3008),"",IF(ISBLANK($L$3008),"",IF(Dez!$E62&gt;=$J$3008,IF(Dez!$E62&lt;=$L$3008,IF(ISBLANK(Dez!S62),"",Dez!S62),""),"")))</f>
        <v/>
      </c>
      <c r="G2994" s="308" t="str">
        <f t="shared" si="190"/>
        <v/>
      </c>
      <c r="H2994" s="309" t="str">
        <f t="shared" si="191"/>
        <v/>
      </c>
      <c r="I2994" s="310" t="str">
        <f>IF(ISBLANK($J$3008),"",IF(ISBLANK($L$3008),"",IF(Dez!$E62&gt;=$J$3008,IF(Dez!$E62&lt;=$L$3008,COUNTIF(Dez!L62:L62,"&gt;=0"),""),"")))</f>
        <v/>
      </c>
      <c r="J2994" s="300"/>
      <c r="K2994" s="300"/>
      <c r="L2994" s="300"/>
      <c r="M2994" s="302"/>
    </row>
    <row r="2995" spans="1:13" ht="9.9499999999999993" hidden="1" customHeight="1" x14ac:dyDescent="0.2">
      <c r="A2995" s="301"/>
      <c r="B2995" s="300"/>
      <c r="C2995" s="305" t="str">
        <f>IF(ISBLANK($J$3008),"",IF(ISBLANK($L$3008),"",IF(Dez!$E63&gt;=$J$3008,IF(Dez!$E63&lt;=$L$3008,IF(ISBLANK(Dez!G63),"",Dez!G63),""),"")))</f>
        <v/>
      </c>
      <c r="D2995" s="305"/>
      <c r="E2995" s="305" t="str">
        <f>IF(ISBLANK($J$3008),"",IF(ISBLANK($L$3008),"",IF(Dez!$E63&gt;=$J$3008,IF(Dez!$E63&lt;=$L$3008,IF(ISBLANK(Dez!R63),"",Dez!R63),""),"")))</f>
        <v/>
      </c>
      <c r="F2995" s="307" t="str">
        <f>IF(ISBLANK($J$3008),"",IF(ISBLANK($L$3008),"",IF(Dez!$E63&gt;=$J$3008,IF(Dez!$E63&lt;=$L$3008,IF(ISBLANK(Dez!S63),"",Dez!S63),""),"")))</f>
        <v/>
      </c>
      <c r="G2995" s="308" t="str">
        <f t="shared" si="190"/>
        <v/>
      </c>
      <c r="H2995" s="309" t="str">
        <f t="shared" si="191"/>
        <v/>
      </c>
      <c r="I2995" s="310" t="str">
        <f>IF(ISBLANK($J$3008),"",IF(ISBLANK($L$3008),"",IF(Dez!$E63&gt;=$J$3008,IF(Dez!$E63&lt;=$L$3008,COUNTIF(Dez!L63:L63,"&gt;=0"),""),"")))</f>
        <v/>
      </c>
      <c r="J2995" s="300"/>
      <c r="K2995" s="300"/>
      <c r="L2995" s="300"/>
      <c r="M2995" s="302"/>
    </row>
    <row r="2996" spans="1:13" ht="9.9499999999999993" hidden="1" customHeight="1" x14ac:dyDescent="0.2">
      <c r="A2996" s="301"/>
      <c r="B2996" s="300"/>
      <c r="C2996" s="305" t="str">
        <f>IF(ISBLANK($J$3008),"",IF(ISBLANK($L$3008),"",IF(Dez!$E64&gt;=$J$3008,IF(Dez!$E64&lt;=$L$3008,IF(ISBLANK(Dez!G64),"",Dez!G64),""),"")))</f>
        <v/>
      </c>
      <c r="D2996" s="305"/>
      <c r="E2996" s="305" t="str">
        <f>IF(ISBLANK($J$3008),"",IF(ISBLANK($L$3008),"",IF(Dez!$E64&gt;=$J$3008,IF(Dez!$E64&lt;=$L$3008,IF(ISBLANK(Dez!R64),"",Dez!R64),""),"")))</f>
        <v/>
      </c>
      <c r="F2996" s="307" t="str">
        <f>IF(ISBLANK($J$3008),"",IF(ISBLANK($L$3008),"",IF(Dez!$E64&gt;=$J$3008,IF(Dez!$E64&lt;=$L$3008,IF(ISBLANK(Dez!S64),"",Dez!S64),""),"")))</f>
        <v/>
      </c>
      <c r="G2996" s="308" t="str">
        <f t="shared" si="190"/>
        <v/>
      </c>
      <c r="H2996" s="309" t="str">
        <f t="shared" si="191"/>
        <v/>
      </c>
      <c r="I2996" s="310" t="str">
        <f>IF(ISBLANK($J$3008),"",IF(ISBLANK($L$3008),"",IF(Dez!$E64&gt;=$J$3008,IF(Dez!$E64&lt;=$L$3008,COUNTIF(Dez!L64:L64,"&gt;=0"),""),"")))</f>
        <v/>
      </c>
      <c r="J2996" s="300"/>
      <c r="K2996" s="300"/>
      <c r="L2996" s="300"/>
      <c r="M2996" s="302"/>
    </row>
    <row r="2997" spans="1:13" ht="9.9499999999999993" hidden="1" customHeight="1" x14ac:dyDescent="0.2">
      <c r="A2997" s="301"/>
      <c r="B2997" s="300"/>
      <c r="C2997" s="305" t="str">
        <f>IF(ISBLANK($J$3008),"",IF(ISBLANK($L$3008),"",IF(Dez!$E65&gt;=$J$3008,IF(Dez!$E65&lt;=$L$3008,IF(ISBLANK(Dez!G65),"",Dez!G65),""),"")))</f>
        <v/>
      </c>
      <c r="D2997" s="305"/>
      <c r="E2997" s="305" t="str">
        <f>IF(ISBLANK($J$3008),"",IF(ISBLANK($L$3008),"",IF(Dez!$E65&gt;=$J$3008,IF(Dez!$E65&lt;=$L$3008,IF(ISBLANK(Dez!R65),"",Dez!R65),""),"")))</f>
        <v/>
      </c>
      <c r="F2997" s="307" t="str">
        <f>IF(ISBLANK($J$3008),"",IF(ISBLANK($L$3008),"",IF(Dez!$E65&gt;=$J$3008,IF(Dez!$E65&lt;=$L$3008,IF(ISBLANK(Dez!S65),"",Dez!S65),""),"")))</f>
        <v/>
      </c>
      <c r="G2997" s="308" t="str">
        <f t="shared" si="190"/>
        <v/>
      </c>
      <c r="H2997" s="309" t="str">
        <f t="shared" si="191"/>
        <v/>
      </c>
      <c r="I2997" s="310" t="str">
        <f>IF(ISBLANK($J$3008),"",IF(ISBLANK($L$3008),"",IF(Dez!$E65&gt;=$J$3008,IF(Dez!$E65&lt;=$L$3008,COUNTIF(Dez!L65:L65,"&gt;=0"),""),"")))</f>
        <v/>
      </c>
      <c r="J2997" s="300"/>
      <c r="K2997" s="300"/>
      <c r="L2997" s="300"/>
      <c r="M2997" s="302"/>
    </row>
    <row r="2998" spans="1:13" ht="9.9499999999999993" hidden="1" customHeight="1" x14ac:dyDescent="0.2">
      <c r="A2998" s="301"/>
      <c r="B2998" s="300"/>
      <c r="C2998" s="305" t="str">
        <f>IF(ISBLANK($J$3008),"",IF(ISBLANK($L$3008),"",IF(Dez!$E66&gt;=$J$3008,IF(Dez!$E66&lt;=$L$3008,IF(ISBLANK(Dez!G66),"",Dez!G66),""),"")))</f>
        <v/>
      </c>
      <c r="D2998" s="305"/>
      <c r="E2998" s="305" t="str">
        <f>IF(ISBLANK($J$3008),"",IF(ISBLANK($L$3008),"",IF(Dez!$E66&gt;=$J$3008,IF(Dez!$E66&lt;=$L$3008,IF(ISBLANK(Dez!R66),"",Dez!R66),""),"")))</f>
        <v/>
      </c>
      <c r="F2998" s="307" t="str">
        <f>IF(ISBLANK($J$3008),"",IF(ISBLANK($L$3008),"",IF(Dez!$E66&gt;=$J$3008,IF(Dez!$E66&lt;=$L$3008,IF(ISBLANK(Dez!S66),"",Dez!S66),""),"")))</f>
        <v/>
      </c>
      <c r="G2998" s="308" t="str">
        <f t="shared" si="190"/>
        <v/>
      </c>
      <c r="H2998" s="309" t="str">
        <f t="shared" si="191"/>
        <v/>
      </c>
      <c r="I2998" s="310" t="str">
        <f>IF(ISBLANK($J$3008),"",IF(ISBLANK($L$3008),"",IF(Dez!$E66&gt;=$J$3008,IF(Dez!$E66&lt;=$L$3008,COUNTIF(Dez!L66:L66,"&gt;=0"),""),"")))</f>
        <v/>
      </c>
      <c r="J2998" s="300"/>
      <c r="K2998" s="300"/>
      <c r="L2998" s="300"/>
      <c r="M2998" s="302"/>
    </row>
    <row r="2999" spans="1:13" ht="9.9499999999999993" hidden="1" customHeight="1" x14ac:dyDescent="0.2">
      <c r="A2999" s="301"/>
      <c r="B2999" s="300"/>
      <c r="C2999" s="305" t="str">
        <f>IF(ISBLANK($J$3008),"",IF(ISBLANK($L$3008),"",IF(Dez!$E67&gt;=$J$3008,IF(Dez!$E67&lt;=$L$3008,IF(ISBLANK(Dez!G67),"",Dez!G67),""),"")))</f>
        <v/>
      </c>
      <c r="D2999" s="305"/>
      <c r="E2999" s="305" t="str">
        <f>IF(ISBLANK($J$3008),"",IF(ISBLANK($L$3008),"",IF(Dez!$E67&gt;=$J$3008,IF(Dez!$E67&lt;=$L$3008,IF(ISBLANK(Dez!R67),"",Dez!R67),""),"")))</f>
        <v/>
      </c>
      <c r="F2999" s="307" t="str">
        <f>IF(ISBLANK($J$3008),"",IF(ISBLANK($L$3008),"",IF(Dez!$E67&gt;=$J$3008,IF(Dez!$E67&lt;=$L$3008,IF(ISBLANK(Dez!S67),"",Dez!S67),""),"")))</f>
        <v/>
      </c>
      <c r="G2999" s="308" t="str">
        <f t="shared" si="190"/>
        <v/>
      </c>
      <c r="H2999" s="309" t="str">
        <f t="shared" si="191"/>
        <v/>
      </c>
      <c r="I2999" s="310" t="str">
        <f>IF(ISBLANK($J$3008),"",IF(ISBLANK($L$3008),"",IF(Dez!$E67&gt;=$J$3008,IF(Dez!$E67&lt;=$L$3008,COUNTIF(Dez!L67:L67,"&gt;=0"),""),"")))</f>
        <v/>
      </c>
      <c r="J2999" s="300"/>
      <c r="K2999" s="300"/>
      <c r="L2999" s="300"/>
      <c r="M2999" s="302"/>
    </row>
    <row r="3000" spans="1:13" ht="9.9499999999999993" hidden="1" customHeight="1" x14ac:dyDescent="0.2">
      <c r="A3000" s="301"/>
      <c r="B3000" s="300"/>
      <c r="C3000" s="305" t="str">
        <f>IF(ISBLANK($J$3008),"",IF(ISBLANK($L$3008),"",IF(Dez!$E68&gt;=$J$3008,IF(Dez!$E68&lt;=$L$3008,IF(ISBLANK(Dez!G68),"",Dez!G68),""),"")))</f>
        <v/>
      </c>
      <c r="D3000" s="305"/>
      <c r="E3000" s="305" t="str">
        <f>IF(ISBLANK($J$3008),"",IF(ISBLANK($L$3008),"",IF(Dez!$E68&gt;=$J$3008,IF(Dez!$E68&lt;=$L$3008,IF(ISBLANK(Dez!R68),"",Dez!R68),""),"")))</f>
        <v/>
      </c>
      <c r="F3000" s="307" t="str">
        <f>IF(ISBLANK($J$3008),"",IF(ISBLANK($L$3008),"",IF(Dez!$E68&gt;=$J$3008,IF(Dez!$E68&lt;=$L$3008,IF(ISBLANK(Dez!S68),"",Dez!S68),""),"")))</f>
        <v/>
      </c>
      <c r="G3000" s="308" t="str">
        <f t="shared" si="190"/>
        <v/>
      </c>
      <c r="H3000" s="309" t="str">
        <f t="shared" si="191"/>
        <v/>
      </c>
      <c r="I3000" s="310" t="str">
        <f>IF(ISBLANK($J$3008),"",IF(ISBLANK($L$3008),"",IF(Dez!$E68&gt;=$J$3008,IF(Dez!$E68&lt;=$L$3008,COUNTIF(Dez!L68:L68,"&gt;=0"),""),"")))</f>
        <v/>
      </c>
      <c r="J3000" s="300"/>
      <c r="K3000" s="300"/>
      <c r="L3000" s="300"/>
      <c r="M3000" s="302"/>
    </row>
    <row r="3001" spans="1:13" ht="9.9499999999999993" hidden="1" customHeight="1" x14ac:dyDescent="0.2">
      <c r="A3001" s="301"/>
      <c r="B3001" s="300"/>
      <c r="C3001" s="305" t="str">
        <f>IF(ISBLANK($J$3008),"",IF(ISBLANK($L$3008),"",IF(Dez!$E69&gt;=$J$3008,IF(Dez!$E69&lt;=$L$3008,IF(ISBLANK(Dez!G69),"",Dez!G69),""),"")))</f>
        <v/>
      </c>
      <c r="D3001" s="305"/>
      <c r="E3001" s="305" t="str">
        <f>IF(ISBLANK($J$3008),"",IF(ISBLANK($L$3008),"",IF(Dez!$E69&gt;=$J$3008,IF(Dez!$E69&lt;=$L$3008,IF(ISBLANK(Dez!R69),"",Dez!R69),""),"")))</f>
        <v/>
      </c>
      <c r="F3001" s="307" t="str">
        <f>IF(ISBLANK($J$3008),"",IF(ISBLANK($L$3008),"",IF(Dez!$E69&gt;=$J$3008,IF(Dez!$E69&lt;=$L$3008,IF(ISBLANK(Dez!S69),"",Dez!S69),""),"")))</f>
        <v/>
      </c>
      <c r="G3001" s="308" t="str">
        <f t="shared" si="190"/>
        <v/>
      </c>
      <c r="H3001" s="309" t="str">
        <f t="shared" si="191"/>
        <v/>
      </c>
      <c r="I3001" s="310" t="str">
        <f>IF(ISBLANK($J$3008),"",IF(ISBLANK($L$3008),"",IF(Dez!$E69&gt;=$J$3008,IF(Dez!$E69&lt;=$L$3008,COUNTIF(Dez!L69:L69,"&gt;=0"),""),"")))</f>
        <v/>
      </c>
      <c r="J3001" s="300"/>
      <c r="K3001" s="300"/>
      <c r="L3001" s="300"/>
      <c r="M3001" s="302"/>
    </row>
    <row r="3002" spans="1:13" ht="9.9499999999999993" hidden="1" customHeight="1" x14ac:dyDescent="0.2">
      <c r="A3002" s="301"/>
      <c r="B3002" s="300"/>
      <c r="C3002" s="305" t="str">
        <f>IF(ISBLANK($J$3008),"",IF(ISBLANK($L$3008),"",IF(Dez!$E70&gt;=$J$3008,IF(Dez!$E70&lt;=$L$3008,IF(ISBLANK(Dez!G70),"",Dez!G70),""),"")))</f>
        <v/>
      </c>
      <c r="D3002" s="305"/>
      <c r="E3002" s="305" t="str">
        <f>IF(ISBLANK($J$3008),"",IF(ISBLANK($L$3008),"",IF(Dez!$E70&gt;=$J$3008,IF(Dez!$E70&lt;=$L$3008,IF(ISBLANK(Dez!R70),"",Dez!R70),""),"")))</f>
        <v/>
      </c>
      <c r="F3002" s="307" t="str">
        <f>IF(ISBLANK($J$3008),"",IF(ISBLANK($L$3008),"",IF(Dez!$E70&gt;=$J$3008,IF(Dez!$E70&lt;=$L$3008,IF(ISBLANK(Dez!S70),"",Dez!S70),""),"")))</f>
        <v/>
      </c>
      <c r="G3002" s="308" t="str">
        <f t="shared" si="190"/>
        <v/>
      </c>
      <c r="H3002" s="309" t="str">
        <f t="shared" si="191"/>
        <v/>
      </c>
      <c r="I3002" s="310" t="str">
        <f>IF(ISBLANK($J$3008),"",IF(ISBLANK($L$3008),"",IF(Dez!$E70&gt;=$J$3008,IF(Dez!$E70&lt;=$L$3008,COUNTIF(Dez!L70:L70,"&gt;=0"),""),"")))</f>
        <v/>
      </c>
      <c r="J3002" s="300"/>
      <c r="K3002" s="300"/>
      <c r="L3002" s="300"/>
      <c r="M3002" s="302"/>
    </row>
    <row r="3003" spans="1:13" ht="9.9499999999999993" hidden="1" customHeight="1" x14ac:dyDescent="0.2">
      <c r="A3003" s="301"/>
      <c r="B3003" s="300"/>
      <c r="C3003" s="305" t="str">
        <f>IF(ISBLANK($J$3008),"",IF(ISBLANK($L$3008),"",IF(Dez!$E71&gt;=$J$3008,IF(Dez!$E71&lt;=$L$3008,IF(ISBLANK(Dez!G71),"",Dez!G71),""),"")))</f>
        <v/>
      </c>
      <c r="D3003" s="305"/>
      <c r="E3003" s="305" t="str">
        <f>IF(ISBLANK($J$3008),"",IF(ISBLANK($L$3008),"",IF(Dez!$E71&gt;=$J$3008,IF(Dez!$E71&lt;=$L$3008,IF(ISBLANK(Dez!R71),"",Dez!R71),""),"")))</f>
        <v/>
      </c>
      <c r="F3003" s="307" t="str">
        <f>IF(ISBLANK($J$3008),"",IF(ISBLANK($L$3008),"",IF(Dez!$E71&gt;=$J$3008,IF(Dez!$E71&lt;=$L$3008,IF(ISBLANK(Dez!S71),"",Dez!S71),""),"")))</f>
        <v/>
      </c>
      <c r="G3003" s="308" t="str">
        <f t="shared" si="190"/>
        <v/>
      </c>
      <c r="H3003" s="309" t="str">
        <f t="shared" si="191"/>
        <v/>
      </c>
      <c r="I3003" s="310" t="str">
        <f>IF(ISBLANK($J$3008),"",IF(ISBLANK($L$3008),"",IF(Dez!$E71&gt;=$J$3008,IF(Dez!$E71&lt;=$L$3008,COUNTIF(Dez!L71:L71,"&gt;=0"),""),"")))</f>
        <v/>
      </c>
      <c r="J3003" s="300"/>
      <c r="K3003" s="300"/>
      <c r="L3003" s="300"/>
      <c r="M3003" s="302"/>
    </row>
    <row r="3004" spans="1:13" ht="9.9499999999999993" hidden="1" customHeight="1" x14ac:dyDescent="0.2">
      <c r="A3004" s="301"/>
      <c r="B3004" s="300"/>
      <c r="C3004" s="305" t="str">
        <f>IF(ISBLANK($J$3008),"",IF(ISBLANK($L$3008),"",IF(Dez!$E72&gt;=$J$3008,IF(Dez!$E72&lt;=$L$3008,IF(ISBLANK(Dez!G72),"",Dez!G72),""),"")))</f>
        <v/>
      </c>
      <c r="D3004" s="305"/>
      <c r="E3004" s="305" t="str">
        <f>IF(ISBLANK($J$3008),"",IF(ISBLANK($L$3008),"",IF(Dez!$E72&gt;=$J$3008,IF(Dez!$E72&lt;=$L$3008,IF(ISBLANK(Dez!R72),"",Dez!R72),""),"")))</f>
        <v/>
      </c>
      <c r="F3004" s="307" t="str">
        <f>IF(ISBLANK($J$3008),"",IF(ISBLANK($L$3008),"",IF(Dez!$E72&gt;=$J$3008,IF(Dez!$E72&lt;=$L$3008,IF(ISBLANK(Dez!S72),"",Dez!S72),""),"")))</f>
        <v/>
      </c>
      <c r="G3004" s="308" t="str">
        <f t="shared" si="190"/>
        <v/>
      </c>
      <c r="H3004" s="309" t="str">
        <f t="shared" si="191"/>
        <v/>
      </c>
      <c r="I3004" s="310" t="str">
        <f>IF(ISBLANK($J$3008),"",IF(ISBLANK($L$3008),"",IF(Dez!$E72&gt;=$J$3008,IF(Dez!$E72&lt;=$L$3008,COUNTIF(Dez!L72:L72,"&gt;=0"),""),"")))</f>
        <v/>
      </c>
      <c r="J3004" s="300"/>
      <c r="K3004" s="300"/>
      <c r="L3004" s="300"/>
      <c r="M3004" s="302"/>
    </row>
    <row r="3005" spans="1:13" ht="9.9499999999999993" hidden="1" customHeight="1" x14ac:dyDescent="0.2">
      <c r="A3005" s="301"/>
      <c r="B3005" s="300"/>
      <c r="C3005" s="305" t="str">
        <f>IF(ISBLANK($J$3008),"",IF(ISBLANK($L$3008),"",IF(Dez!$E73&gt;=$J$3008,IF(Dez!$E73&lt;=$L$3008,IF(ISBLANK(Dez!G73),"",Dez!G73),""),"")))</f>
        <v/>
      </c>
      <c r="D3005" s="305"/>
      <c r="E3005" s="305" t="str">
        <f>IF(ISBLANK($J$3008),"",IF(ISBLANK($L$3008),"",IF(Dez!$E73&gt;=$J$3008,IF(Dez!$E73&lt;=$L$3008,IF(ISBLANK(Dez!R73),"",Dez!R73),""),"")))</f>
        <v/>
      </c>
      <c r="F3005" s="307" t="str">
        <f>IF(ISBLANK($J$3008),"",IF(ISBLANK($L$3008),"",IF(Dez!$E73&gt;=$J$3008,IF(Dez!$E73&lt;=$L$3008,IF(ISBLANK(Dez!S73),"",Dez!S73),""),"")))</f>
        <v/>
      </c>
      <c r="G3005" s="308" t="str">
        <f t="shared" si="190"/>
        <v/>
      </c>
      <c r="H3005" s="309" t="str">
        <f t="shared" si="191"/>
        <v/>
      </c>
      <c r="I3005" s="310" t="str">
        <f>IF(ISBLANK($J$3008),"",IF(ISBLANK($L$3008),"",IF(Dez!$E73&gt;=$J$3008,IF(Dez!$E73&lt;=$L$3008,COUNTIF(Dez!L73:L73,"&gt;=0"),""),"")))</f>
        <v/>
      </c>
      <c r="J3005" s="300"/>
      <c r="K3005" s="300"/>
      <c r="L3005" s="300"/>
      <c r="M3005" s="302"/>
    </row>
    <row r="3006" spans="1:13" ht="12.75" customHeight="1" x14ac:dyDescent="0.2">
      <c r="A3006" s="788"/>
      <c r="B3006" s="789"/>
      <c r="C3006" s="789"/>
      <c r="D3006" s="789"/>
      <c r="E3006" s="789"/>
      <c r="F3006" s="789"/>
      <c r="G3006" s="789"/>
      <c r="H3006" s="789"/>
      <c r="I3006" s="789"/>
      <c r="J3006" s="789"/>
      <c r="K3006" s="789"/>
      <c r="L3006" s="789"/>
      <c r="M3006" s="790"/>
    </row>
    <row r="3007" spans="1:13" ht="27.95" customHeight="1" x14ac:dyDescent="0.2">
      <c r="A3007" s="794" t="s">
        <v>554</v>
      </c>
      <c r="B3007" s="795"/>
      <c r="C3007" s="795"/>
      <c r="D3007" s="795"/>
      <c r="E3007" s="795"/>
      <c r="F3007" s="795"/>
      <c r="G3007" s="795"/>
      <c r="H3007" s="795"/>
      <c r="I3007" s="795"/>
      <c r="J3007" s="795"/>
      <c r="K3007" s="795"/>
      <c r="L3007" s="795"/>
      <c r="M3007" s="796"/>
    </row>
    <row r="3008" spans="1:13" ht="27.95" customHeight="1" x14ac:dyDescent="0.2">
      <c r="A3008" s="301"/>
      <c r="B3008" s="168" t="s">
        <v>198</v>
      </c>
      <c r="C3008" s="170">
        <v>1</v>
      </c>
      <c r="D3008" s="170">
        <v>4</v>
      </c>
      <c r="E3008" s="169" t="s">
        <v>199</v>
      </c>
      <c r="F3008" s="170">
        <v>30</v>
      </c>
      <c r="G3008" s="170">
        <v>9</v>
      </c>
      <c r="H3008" s="171"/>
      <c r="I3008" s="171" t="s">
        <v>198</v>
      </c>
      <c r="J3008" s="172">
        <f>DATE(Start!$D$26,IF(ISBLANK(D3008),1,D3008),IF(ISBLANK(C3008),1,C3008))</f>
        <v>45748</v>
      </c>
      <c r="K3008" s="171" t="s">
        <v>199</v>
      </c>
      <c r="L3008" s="172">
        <f>DATE(Start!$D$26,IF(ISBLANK(G3008),12,G3008),IF(ISBLANK(F3008),31,F3008))</f>
        <v>45930</v>
      </c>
      <c r="M3008" s="302"/>
    </row>
    <row r="3009" spans="1:13" ht="27.95" customHeight="1" x14ac:dyDescent="0.2">
      <c r="A3009" s="301"/>
      <c r="B3009" s="108" t="s">
        <v>149</v>
      </c>
      <c r="C3009" s="303"/>
      <c r="D3009" s="303"/>
      <c r="E3009" s="109">
        <f>SUM(E2262:E3005)</f>
        <v>0</v>
      </c>
      <c r="F3009" s="110">
        <f>SUM(F2262:F3005)</f>
        <v>0</v>
      </c>
      <c r="G3009" s="111"/>
      <c r="H3009" s="109"/>
      <c r="I3009" s="112">
        <f>SUM(I2262:I3005)</f>
        <v>0</v>
      </c>
      <c r="J3009" s="113" t="str">
        <f>IF(I3009=1,"Lauf","Läufe")</f>
        <v>Läufe</v>
      </c>
      <c r="K3009" s="109"/>
      <c r="L3009" s="114"/>
      <c r="M3009" s="302"/>
    </row>
    <row r="3010" spans="1:13" ht="27.95" customHeight="1" x14ac:dyDescent="0.2">
      <c r="A3010" s="301"/>
      <c r="B3010" s="108" t="s">
        <v>160</v>
      </c>
      <c r="C3010" s="303" t="str">
        <f>IF(ISERROR(HARMEAN(C2262:C2292,C2324:C2354,C2386:C2416,C2448:C2478,C2510:C2540,C2572:C2602,C2634:C2664,C2696:C2726,C2758:C2788,C2820:C2850,C2882:C2912,C2944:C2974)),"",HARMEAN(C2262:C2292,C2324:C2354,C2386:C2416,C2448:C2478,C2510:C2540,C2572:C2602,C2634:C2664,C2696:C2726,C2758:C2788,C2820:C2850,C2882:C2912,C2944:C2974))</f>
        <v/>
      </c>
      <c r="D3010" s="303" t="str">
        <f>IF(ISERROR(HARMEAN(D2262:D2292,D2324:D2354,D2386:D2416,D2448:D2478,D2510:D2540,D2572:D2602,D2634:D2664,D2696:D2726,D2758:D2788,D2820:D2850,D2882:D2912,D2944:D2974)),"",HARMEAN(D2262:D2292,D2324:D2354,D2386:D2416,D2448:D2478,D2510:D2540,D2572:D2602,D2634:D2664,D2696:D2726,D2758:D2788,D2820:D2850,D2882:D2912,D2944:D2974))</f>
        <v/>
      </c>
      <c r="E3010" s="109"/>
      <c r="F3010" s="110"/>
      <c r="G3010" s="111" t="str">
        <f>IF(F3009=0,"",IF(E3009=0,"",F3009/E3009))</f>
        <v/>
      </c>
      <c r="H3010" s="109" t="str">
        <f>IF(E3009=0,"",IF(F3009=0,"",E3009/F3009/24))</f>
        <v/>
      </c>
      <c r="I3010" s="112"/>
      <c r="J3010" s="115" t="str">
        <f>IF(I3009&gt;0,"durchschnittlich","")</f>
        <v/>
      </c>
      <c r="K3010" s="109" t="str">
        <f>IF(E3009=0,"",IF(I3009=0,"",E3009/I3009))</f>
        <v/>
      </c>
      <c r="L3010" s="114" t="str">
        <f>IF(I3009=0,"","km")</f>
        <v/>
      </c>
      <c r="M3010" s="302"/>
    </row>
    <row r="3011" spans="1:13" ht="27.95" customHeight="1" x14ac:dyDescent="0.2">
      <c r="A3011" s="301"/>
      <c r="B3011" s="108" t="s">
        <v>136</v>
      </c>
      <c r="C3011" s="303">
        <f>MIN(C2262:C2292,C2324:C2354,C2386:C2416,C2448:C2478,C2510:C2540,C2572:C2602,C2634:C2664,C2696:C2726,C2758:C2788,C2820:C2850,C2882:C2912,C2944:C2974)</f>
        <v>0</v>
      </c>
      <c r="D3011" s="303">
        <f>MIN(D2262:D2292,D2324:D2354,D2386:D2416,D2448:D2478,D2510:D2540,D2572:D2602,D2634:D2664,D2696:D2726,D2758:D2788,D2820:D2850,D2882:D2912,D2944:D2974)</f>
        <v>0</v>
      </c>
      <c r="E3011" s="109">
        <f>MIN(E2262:E3005)</f>
        <v>0</v>
      </c>
      <c r="F3011" s="116">
        <f>MIN(F2262:F3005)</f>
        <v>0</v>
      </c>
      <c r="G3011" s="111">
        <f>MIN(G2262:G3005)</f>
        <v>0</v>
      </c>
      <c r="H3011" s="109">
        <f>MIN(H2262:H3005)</f>
        <v>0</v>
      </c>
      <c r="I3011" s="112"/>
      <c r="J3011" s="115"/>
      <c r="K3011" s="109"/>
      <c r="L3011" s="114"/>
      <c r="M3011" s="302"/>
    </row>
    <row r="3012" spans="1:13" ht="27.95" customHeight="1" x14ac:dyDescent="0.2">
      <c r="A3012" s="301"/>
      <c r="B3012" s="108" t="s">
        <v>137</v>
      </c>
      <c r="C3012" s="303">
        <f>MAX(C2262:C2292,C2324:C2354,C2386:C2416,C2448:C2478,C2510:C2540,C2572:C2602,C2634:C2664,C2696:C2726,C2758:C2788,C2820:C2850,C2882:C2912,C2944:C2974)</f>
        <v>0</v>
      </c>
      <c r="D3012" s="303">
        <f>MAX(D2262:D2292,D2324:D2354,D2386:D2416,D2448:D2478,D2510:D2540,D2572:D2602,D2634:D2664,D2696:D2726,D2758:D2788,D2820:D2850,D2882:D2912,D2944:D2974)</f>
        <v>0</v>
      </c>
      <c r="E3012" s="109">
        <f>MAX(E2262:E3005)</f>
        <v>0</v>
      </c>
      <c r="F3012" s="116">
        <f>MAX(F2262:F3005)</f>
        <v>0</v>
      </c>
      <c r="G3012" s="111">
        <f>MAX(G2262:G3005)</f>
        <v>0</v>
      </c>
      <c r="H3012" s="109">
        <f>MAX(H2262:H3005)</f>
        <v>0</v>
      </c>
      <c r="I3012" s="112"/>
      <c r="J3012" s="115"/>
      <c r="K3012" s="109"/>
      <c r="L3012" s="114"/>
      <c r="M3012" s="302"/>
    </row>
    <row r="3013" spans="1:13" ht="9.9499999999999993" hidden="1" customHeight="1" x14ac:dyDescent="0.2">
      <c r="A3013" s="301"/>
      <c r="B3013" s="300" t="s">
        <v>123</v>
      </c>
      <c r="C3013" s="305" t="str">
        <f>IF(ISBLANK($J$3759),"",IF(ISBLANK($L$3759),"",IF(Jan!$E9&gt;=$J$3759,IF(Jan!$E9&lt;=$L$3759,IF(ISBLANK(Jan!G9),"",Jan!G9),""),"")))</f>
        <v/>
      </c>
      <c r="D3013" s="305" t="str">
        <f>IF(ISBLANK($J$3759),"",IF(ISBLANK($L$3759),"",IF(Jan!$E9&gt;=$J$3759,IF(Jan!$E9&lt;=$L$3759,IF(ISBLANK(Jan!I9),"",Jan!I9),""),"")))</f>
        <v/>
      </c>
      <c r="E3013" s="305" t="str">
        <f>IF(ISBLANK($J$3759),"",IF(ISBLANK($L$3759),"",IF(Jan!$E9&gt;=$J$3759,IF(Jan!$E9&lt;=$L$3759,IF(ISBLANK(Jan!R9),"",Jan!R9),""),"")))</f>
        <v/>
      </c>
      <c r="F3013" s="307" t="str">
        <f>IF(ISBLANK($J$3759),"",IF(ISBLANK($L$3759),"",IF(Jan!$E9&gt;=$J$3759,IF(Jan!$E9&lt;=$L$3759,IF(ISBLANK(Jan!S9),"",Jan!S9),""),"")))</f>
        <v/>
      </c>
      <c r="G3013" s="308" t="str">
        <f>IF(ISNUMBER(F3013),IF(F3013=0,"",IF(E3013=0,"",F3013/E3013)),"")</f>
        <v/>
      </c>
      <c r="H3013" s="309" t="str">
        <f>IF(ISNUMBER(G3013),IF(G3013=0,"",IF(F3013=0,"",E3013/F3013/24)),"")</f>
        <v/>
      </c>
      <c r="I3013" s="310" t="str">
        <f>IF(ISBLANK($J$3759),"",IF(ISBLANK($L$3759),"",IF(Jan!$E9&gt;=$J$3759,IF(Jan!$E9&lt;=$L$3759,COUNTIF(Jan!L9:L9,"&gt;=0"),""),"")))</f>
        <v/>
      </c>
      <c r="J3013" s="300"/>
      <c r="K3013" s="300"/>
      <c r="L3013" s="300"/>
      <c r="M3013" s="302"/>
    </row>
    <row r="3014" spans="1:13" ht="9.9499999999999993" hidden="1" customHeight="1" x14ac:dyDescent="0.2">
      <c r="A3014" s="301"/>
      <c r="B3014" s="300"/>
      <c r="C3014" s="305" t="str">
        <f>IF(ISBLANK($J$3759),"",IF(ISBLANK($L$3759),"",IF(Jan!$E10&gt;=$J$3759,IF(Jan!$E10&lt;=$L$3759,IF(ISBLANK(Jan!G10),"",Jan!G10),""),"")))</f>
        <v/>
      </c>
      <c r="D3014" s="305" t="str">
        <f>IF(ISBLANK($J$3759),"",IF(ISBLANK($L$3759),"",IF(Jan!$E10&gt;=$J$3759,IF(Jan!$E10&lt;=$L$3759,IF(ISBLANK(Jan!I10),"",Jan!I10),""),"")))</f>
        <v/>
      </c>
      <c r="E3014" s="305" t="str">
        <f>IF(ISBLANK($J$3759),"",IF(ISBLANK($L$3759),"",IF(Jan!$E10&gt;=$J$3759,IF(Jan!$E10&lt;=$L$3759,IF(ISBLANK(Jan!R10),"",Jan!R10),""),"")))</f>
        <v/>
      </c>
      <c r="F3014" s="307" t="str">
        <f>IF(ISBLANK($J$3759),"",IF(ISBLANK($L$3759),"",IF(Jan!$E10&gt;=$J$3759,IF(Jan!$E10&lt;=$L$3759,IF(ISBLANK(Jan!S10),"",Jan!S10),""),"")))</f>
        <v/>
      </c>
      <c r="G3014" s="308" t="str">
        <f t="shared" ref="G3014:G3043" si="192">IF(ISNUMBER(F3014),IF(F3014=0,"",IF(E3014=0,"",F3014/E3014)),"")</f>
        <v/>
      </c>
      <c r="H3014" s="309" t="str">
        <f t="shared" ref="H3014:H3043" si="193">IF(ISNUMBER(G3014),IF(G3014=0,"",IF(F3014=0,"",E3014/F3014/24)),"")</f>
        <v/>
      </c>
      <c r="I3014" s="310" t="str">
        <f>IF(ISBLANK($J$3759),"",IF(ISBLANK($L$3759),"",IF(Jan!$E10&gt;=$J$3759,IF(Jan!$E10&lt;=$L$3759,COUNTIF(Jan!L10:L10,"&gt;=0"),""),"")))</f>
        <v/>
      </c>
      <c r="J3014" s="300"/>
      <c r="K3014" s="300"/>
      <c r="L3014" s="300"/>
      <c r="M3014" s="302"/>
    </row>
    <row r="3015" spans="1:13" ht="9.9499999999999993" hidden="1" customHeight="1" x14ac:dyDescent="0.2">
      <c r="A3015" s="301"/>
      <c r="B3015" s="300"/>
      <c r="C3015" s="305" t="str">
        <f>IF(ISBLANK($J$3759),"",IF(ISBLANK($L$3759),"",IF(Jan!$E11&gt;=$J$3759,IF(Jan!$E11&lt;=$L$3759,IF(ISBLANK(Jan!G11),"",Jan!G11),""),"")))</f>
        <v/>
      </c>
      <c r="D3015" s="305" t="str">
        <f>IF(ISBLANK($J$3759),"",IF(ISBLANK($L$3759),"",IF(Jan!$E11&gt;=$J$3759,IF(Jan!$E11&lt;=$L$3759,IF(ISBLANK(Jan!I11),"",Jan!I11),""),"")))</f>
        <v/>
      </c>
      <c r="E3015" s="305" t="str">
        <f>IF(ISBLANK($J$3759),"",IF(ISBLANK($L$3759),"",IF(Jan!$E11&gt;=$J$3759,IF(Jan!$E11&lt;=$L$3759,IF(ISBLANK(Jan!R11),"",Jan!R11),""),"")))</f>
        <v/>
      </c>
      <c r="F3015" s="307" t="str">
        <f>IF(ISBLANK($J$3759),"",IF(ISBLANK($L$3759),"",IF(Jan!$E11&gt;=$J$3759,IF(Jan!$E11&lt;=$L$3759,IF(ISBLANK(Jan!S11),"",Jan!S11),""),"")))</f>
        <v/>
      </c>
      <c r="G3015" s="308" t="str">
        <f t="shared" si="192"/>
        <v/>
      </c>
      <c r="H3015" s="309" t="str">
        <f t="shared" si="193"/>
        <v/>
      </c>
      <c r="I3015" s="310" t="str">
        <f>IF(ISBLANK($J$3759),"",IF(ISBLANK($L$3759),"",IF(Jan!$E11&gt;=$J$3759,IF(Jan!$E11&lt;=$L$3759,COUNTIF(Jan!L11:L11,"&gt;=0"),""),"")))</f>
        <v/>
      </c>
      <c r="J3015" s="300"/>
      <c r="K3015" s="300"/>
      <c r="L3015" s="300"/>
      <c r="M3015" s="302"/>
    </row>
    <row r="3016" spans="1:13" ht="9.9499999999999993" hidden="1" customHeight="1" x14ac:dyDescent="0.2">
      <c r="A3016" s="301"/>
      <c r="B3016" s="300"/>
      <c r="C3016" s="305" t="str">
        <f>IF(ISBLANK($J$3759),"",IF(ISBLANK($L$3759),"",IF(Jan!$E12&gt;=$J$3759,IF(Jan!$E12&lt;=$L$3759,IF(ISBLANK(Jan!G12),"",Jan!G12),""),"")))</f>
        <v/>
      </c>
      <c r="D3016" s="305" t="str">
        <f>IF(ISBLANK($J$3759),"",IF(ISBLANK($L$3759),"",IF(Jan!$E12&gt;=$J$3759,IF(Jan!$E12&lt;=$L$3759,IF(ISBLANK(Jan!I12),"",Jan!I12),""),"")))</f>
        <v/>
      </c>
      <c r="E3016" s="305" t="str">
        <f>IF(ISBLANK($J$3759),"",IF(ISBLANK($L$3759),"",IF(Jan!$E12&gt;=$J$3759,IF(Jan!$E12&lt;=$L$3759,IF(ISBLANK(Jan!R12),"",Jan!R12),""),"")))</f>
        <v/>
      </c>
      <c r="F3016" s="307" t="str">
        <f>IF(ISBLANK($J$3759),"",IF(ISBLANK($L$3759),"",IF(Jan!$E12&gt;=$J$3759,IF(Jan!$E12&lt;=$L$3759,IF(ISBLANK(Jan!S12),"",Jan!S12),""),"")))</f>
        <v/>
      </c>
      <c r="G3016" s="308" t="str">
        <f t="shared" si="192"/>
        <v/>
      </c>
      <c r="H3016" s="309" t="str">
        <f t="shared" si="193"/>
        <v/>
      </c>
      <c r="I3016" s="310" t="str">
        <f>IF(ISBLANK($J$3759),"",IF(ISBLANK($L$3759),"",IF(Jan!$E12&gt;=$J$3759,IF(Jan!$E12&lt;=$L$3759,COUNTIF(Jan!L12:L12,"&gt;=0"),""),"")))</f>
        <v/>
      </c>
      <c r="J3016" s="300"/>
      <c r="K3016" s="300"/>
      <c r="L3016" s="300"/>
      <c r="M3016" s="302"/>
    </row>
    <row r="3017" spans="1:13" ht="9.9499999999999993" hidden="1" customHeight="1" x14ac:dyDescent="0.2">
      <c r="A3017" s="301"/>
      <c r="B3017" s="300"/>
      <c r="C3017" s="305" t="str">
        <f>IF(ISBLANK($J$3759),"",IF(ISBLANK($L$3759),"",IF(Jan!$E13&gt;=$J$3759,IF(Jan!$E13&lt;=$L$3759,IF(ISBLANK(Jan!G13),"",Jan!G13),""),"")))</f>
        <v/>
      </c>
      <c r="D3017" s="305" t="str">
        <f>IF(ISBLANK($J$3759),"",IF(ISBLANK($L$3759),"",IF(Jan!$E13&gt;=$J$3759,IF(Jan!$E13&lt;=$L$3759,IF(ISBLANK(Jan!I13),"",Jan!I13),""),"")))</f>
        <v/>
      </c>
      <c r="E3017" s="305" t="str">
        <f>IF(ISBLANK($J$3759),"",IF(ISBLANK($L$3759),"",IF(Jan!$E13&gt;=$J$3759,IF(Jan!$E13&lt;=$L$3759,IF(ISBLANK(Jan!R13),"",Jan!R13),""),"")))</f>
        <v/>
      </c>
      <c r="F3017" s="307" t="str">
        <f>IF(ISBLANK($J$3759),"",IF(ISBLANK($L$3759),"",IF(Jan!$E13&gt;=$J$3759,IF(Jan!$E13&lt;=$L$3759,IF(ISBLANK(Jan!S13),"",Jan!S13),""),"")))</f>
        <v/>
      </c>
      <c r="G3017" s="308" t="str">
        <f t="shared" si="192"/>
        <v/>
      </c>
      <c r="H3017" s="309" t="str">
        <f t="shared" si="193"/>
        <v/>
      </c>
      <c r="I3017" s="310" t="str">
        <f>IF(ISBLANK($J$3759),"",IF(ISBLANK($L$3759),"",IF(Jan!$E13&gt;=$J$3759,IF(Jan!$E13&lt;=$L$3759,COUNTIF(Jan!L13:L13,"&gt;=0"),""),"")))</f>
        <v/>
      </c>
      <c r="J3017" s="300"/>
      <c r="K3017" s="300"/>
      <c r="L3017" s="300"/>
      <c r="M3017" s="302"/>
    </row>
    <row r="3018" spans="1:13" ht="9.9499999999999993" hidden="1" customHeight="1" x14ac:dyDescent="0.2">
      <c r="A3018" s="301"/>
      <c r="B3018" s="300"/>
      <c r="C3018" s="305" t="str">
        <f>IF(ISBLANK($J$3759),"",IF(ISBLANK($L$3759),"",IF(Jan!$E14&gt;=$J$3759,IF(Jan!$E14&lt;=$L$3759,IF(ISBLANK(Jan!G14),"",Jan!G14),""),"")))</f>
        <v/>
      </c>
      <c r="D3018" s="305" t="str">
        <f>IF(ISBLANK($J$3759),"",IF(ISBLANK($L$3759),"",IF(Jan!$E14&gt;=$J$3759,IF(Jan!$E14&lt;=$L$3759,IF(ISBLANK(Jan!I14),"",Jan!I14),""),"")))</f>
        <v/>
      </c>
      <c r="E3018" s="305" t="str">
        <f>IF(ISBLANK($J$3759),"",IF(ISBLANK($L$3759),"",IF(Jan!$E14&gt;=$J$3759,IF(Jan!$E14&lt;=$L$3759,IF(ISBLANK(Jan!R14),"",Jan!R14),""),"")))</f>
        <v/>
      </c>
      <c r="F3018" s="307" t="str">
        <f>IF(ISBLANK($J$3759),"",IF(ISBLANK($L$3759),"",IF(Jan!$E14&gt;=$J$3759,IF(Jan!$E14&lt;=$L$3759,IF(ISBLANK(Jan!S14),"",Jan!S14),""),"")))</f>
        <v/>
      </c>
      <c r="G3018" s="308" t="str">
        <f t="shared" si="192"/>
        <v/>
      </c>
      <c r="H3018" s="309" t="str">
        <f t="shared" si="193"/>
        <v/>
      </c>
      <c r="I3018" s="310" t="str">
        <f>IF(ISBLANK($J$3759),"",IF(ISBLANK($L$3759),"",IF(Jan!$E14&gt;=$J$3759,IF(Jan!$E14&lt;=$L$3759,COUNTIF(Jan!L14:L14,"&gt;=0"),""),"")))</f>
        <v/>
      </c>
      <c r="J3018" s="300"/>
      <c r="K3018" s="300"/>
      <c r="L3018" s="300"/>
      <c r="M3018" s="302"/>
    </row>
    <row r="3019" spans="1:13" ht="9.9499999999999993" hidden="1" customHeight="1" x14ac:dyDescent="0.2">
      <c r="A3019" s="301"/>
      <c r="B3019" s="300"/>
      <c r="C3019" s="305" t="str">
        <f>IF(ISBLANK($J$3759),"",IF(ISBLANK($L$3759),"",IF(Jan!$E15&gt;=$J$3759,IF(Jan!$E15&lt;=$L$3759,IF(ISBLANK(Jan!G15),"",Jan!G15),""),"")))</f>
        <v/>
      </c>
      <c r="D3019" s="305" t="str">
        <f>IF(ISBLANK($J$3759),"",IF(ISBLANK($L$3759),"",IF(Jan!$E15&gt;=$J$3759,IF(Jan!$E15&lt;=$L$3759,IF(ISBLANK(Jan!I15),"",Jan!I15),""),"")))</f>
        <v/>
      </c>
      <c r="E3019" s="305" t="str">
        <f>IF(ISBLANK($J$3759),"",IF(ISBLANK($L$3759),"",IF(Jan!$E15&gt;=$J$3759,IF(Jan!$E15&lt;=$L$3759,IF(ISBLANK(Jan!R15),"",Jan!R15),""),"")))</f>
        <v/>
      </c>
      <c r="F3019" s="307" t="str">
        <f>IF(ISBLANK($J$3759),"",IF(ISBLANK($L$3759),"",IF(Jan!$E15&gt;=$J$3759,IF(Jan!$E15&lt;=$L$3759,IF(ISBLANK(Jan!S15),"",Jan!S15),""),"")))</f>
        <v/>
      </c>
      <c r="G3019" s="308" t="str">
        <f t="shared" si="192"/>
        <v/>
      </c>
      <c r="H3019" s="309" t="str">
        <f t="shared" si="193"/>
        <v/>
      </c>
      <c r="I3019" s="310" t="str">
        <f>IF(ISBLANK($J$3759),"",IF(ISBLANK($L$3759),"",IF(Jan!$E15&gt;=$J$3759,IF(Jan!$E15&lt;=$L$3759,COUNTIF(Jan!L15:L15,"&gt;=0"),""),"")))</f>
        <v/>
      </c>
      <c r="J3019" s="300"/>
      <c r="K3019" s="300"/>
      <c r="L3019" s="300"/>
      <c r="M3019" s="302"/>
    </row>
    <row r="3020" spans="1:13" ht="9.9499999999999993" hidden="1" customHeight="1" x14ac:dyDescent="0.2">
      <c r="A3020" s="301"/>
      <c r="B3020" s="300"/>
      <c r="C3020" s="305" t="str">
        <f>IF(ISBLANK($J$3759),"",IF(ISBLANK($L$3759),"",IF(Jan!$E16&gt;=$J$3759,IF(Jan!$E16&lt;=$L$3759,IF(ISBLANK(Jan!G16),"",Jan!G16),""),"")))</f>
        <v/>
      </c>
      <c r="D3020" s="305" t="str">
        <f>IF(ISBLANK($J$3759),"",IF(ISBLANK($L$3759),"",IF(Jan!$E16&gt;=$J$3759,IF(Jan!$E16&lt;=$L$3759,IF(ISBLANK(Jan!I16),"",Jan!I16),""),"")))</f>
        <v/>
      </c>
      <c r="E3020" s="305" t="str">
        <f>IF(ISBLANK($J$3759),"",IF(ISBLANK($L$3759),"",IF(Jan!$E16&gt;=$J$3759,IF(Jan!$E16&lt;=$L$3759,IF(ISBLANK(Jan!R16),"",Jan!R16),""),"")))</f>
        <v/>
      </c>
      <c r="F3020" s="307" t="str">
        <f>IF(ISBLANK($J$3759),"",IF(ISBLANK($L$3759),"",IF(Jan!$E16&gt;=$J$3759,IF(Jan!$E16&lt;=$L$3759,IF(ISBLANK(Jan!S16),"",Jan!S16),""),"")))</f>
        <v/>
      </c>
      <c r="G3020" s="308" t="str">
        <f t="shared" si="192"/>
        <v/>
      </c>
      <c r="H3020" s="309" t="str">
        <f t="shared" si="193"/>
        <v/>
      </c>
      <c r="I3020" s="310" t="str">
        <f>IF(ISBLANK($J$3759),"",IF(ISBLANK($L$3759),"",IF(Jan!$E16&gt;=$J$3759,IF(Jan!$E16&lt;=$L$3759,COUNTIF(Jan!L16:L16,"&gt;=0"),""),"")))</f>
        <v/>
      </c>
      <c r="J3020" s="300"/>
      <c r="K3020" s="300"/>
      <c r="L3020" s="300"/>
      <c r="M3020" s="302"/>
    </row>
    <row r="3021" spans="1:13" ht="9.9499999999999993" hidden="1" customHeight="1" x14ac:dyDescent="0.2">
      <c r="A3021" s="301"/>
      <c r="B3021" s="300"/>
      <c r="C3021" s="305" t="str">
        <f>IF(ISBLANK($J$3759),"",IF(ISBLANK($L$3759),"",IF(Jan!$E17&gt;=$J$3759,IF(Jan!$E17&lt;=$L$3759,IF(ISBLANK(Jan!G17),"",Jan!G17),""),"")))</f>
        <v/>
      </c>
      <c r="D3021" s="305" t="str">
        <f>IF(ISBLANK($J$3759),"",IF(ISBLANK($L$3759),"",IF(Jan!$E17&gt;=$J$3759,IF(Jan!$E17&lt;=$L$3759,IF(ISBLANK(Jan!I17),"",Jan!I17),""),"")))</f>
        <v/>
      </c>
      <c r="E3021" s="305" t="str">
        <f>IF(ISBLANK($J$3759),"",IF(ISBLANK($L$3759),"",IF(Jan!$E17&gt;=$J$3759,IF(Jan!$E17&lt;=$L$3759,IF(ISBLANK(Jan!R17),"",Jan!R17),""),"")))</f>
        <v/>
      </c>
      <c r="F3021" s="307" t="str">
        <f>IF(ISBLANK($J$3759),"",IF(ISBLANK($L$3759),"",IF(Jan!$E17&gt;=$J$3759,IF(Jan!$E17&lt;=$L$3759,IF(ISBLANK(Jan!S17),"",Jan!S17),""),"")))</f>
        <v/>
      </c>
      <c r="G3021" s="308" t="str">
        <f t="shared" si="192"/>
        <v/>
      </c>
      <c r="H3021" s="309" t="str">
        <f t="shared" si="193"/>
        <v/>
      </c>
      <c r="I3021" s="310" t="str">
        <f>IF(ISBLANK($J$3759),"",IF(ISBLANK($L$3759),"",IF(Jan!$E17&gt;=$J$3759,IF(Jan!$E17&lt;=$L$3759,COUNTIF(Jan!L17:L17,"&gt;=0"),""),"")))</f>
        <v/>
      </c>
      <c r="J3021" s="300"/>
      <c r="K3021" s="300"/>
      <c r="L3021" s="300"/>
      <c r="M3021" s="302"/>
    </row>
    <row r="3022" spans="1:13" ht="9.9499999999999993" hidden="1" customHeight="1" x14ac:dyDescent="0.2">
      <c r="A3022" s="301"/>
      <c r="B3022" s="300"/>
      <c r="C3022" s="305" t="str">
        <f>IF(ISBLANK($J$3759),"",IF(ISBLANK($L$3759),"",IF(Jan!$E18&gt;=$J$3759,IF(Jan!$E18&lt;=$L$3759,IF(ISBLANK(Jan!G18),"",Jan!G18),""),"")))</f>
        <v/>
      </c>
      <c r="D3022" s="305" t="str">
        <f>IF(ISBLANK($J$3759),"",IF(ISBLANK($L$3759),"",IF(Jan!$E18&gt;=$J$3759,IF(Jan!$E18&lt;=$L$3759,IF(ISBLANK(Jan!I18),"",Jan!I18),""),"")))</f>
        <v/>
      </c>
      <c r="E3022" s="305" t="str">
        <f>IF(ISBLANK($J$3759),"",IF(ISBLANK($L$3759),"",IF(Jan!$E18&gt;=$J$3759,IF(Jan!$E18&lt;=$L$3759,IF(ISBLANK(Jan!R18),"",Jan!R18),""),"")))</f>
        <v/>
      </c>
      <c r="F3022" s="307" t="str">
        <f>IF(ISBLANK($J$3759),"",IF(ISBLANK($L$3759),"",IF(Jan!$E18&gt;=$J$3759,IF(Jan!$E18&lt;=$L$3759,IF(ISBLANK(Jan!S18),"",Jan!S18),""),"")))</f>
        <v/>
      </c>
      <c r="G3022" s="308" t="str">
        <f t="shared" si="192"/>
        <v/>
      </c>
      <c r="H3022" s="309" t="str">
        <f t="shared" si="193"/>
        <v/>
      </c>
      <c r="I3022" s="310" t="str">
        <f>IF(ISBLANK($J$3759),"",IF(ISBLANK($L$3759),"",IF(Jan!$E18&gt;=$J$3759,IF(Jan!$E18&lt;=$L$3759,COUNTIF(Jan!L18:L18,"&gt;=0"),""),"")))</f>
        <v/>
      </c>
      <c r="J3022" s="300"/>
      <c r="K3022" s="300"/>
      <c r="L3022" s="300"/>
      <c r="M3022" s="302"/>
    </row>
    <row r="3023" spans="1:13" ht="9.9499999999999993" hidden="1" customHeight="1" x14ac:dyDescent="0.2">
      <c r="A3023" s="301"/>
      <c r="B3023" s="300"/>
      <c r="C3023" s="305" t="str">
        <f>IF(ISBLANK($J$3759),"",IF(ISBLANK($L$3759),"",IF(Jan!$E19&gt;=$J$3759,IF(Jan!$E19&lt;=$L$3759,IF(ISBLANK(Jan!G19),"",Jan!G19),""),"")))</f>
        <v/>
      </c>
      <c r="D3023" s="305" t="str">
        <f>IF(ISBLANK($J$3759),"",IF(ISBLANK($L$3759),"",IF(Jan!$E19&gt;=$J$3759,IF(Jan!$E19&lt;=$L$3759,IF(ISBLANK(Jan!I19),"",Jan!I19),""),"")))</f>
        <v/>
      </c>
      <c r="E3023" s="305" t="str">
        <f>IF(ISBLANK($J$3759),"",IF(ISBLANK($L$3759),"",IF(Jan!$E19&gt;=$J$3759,IF(Jan!$E19&lt;=$L$3759,IF(ISBLANK(Jan!R19),"",Jan!R19),""),"")))</f>
        <v/>
      </c>
      <c r="F3023" s="307" t="str">
        <f>IF(ISBLANK($J$3759),"",IF(ISBLANK($L$3759),"",IF(Jan!$E19&gt;=$J$3759,IF(Jan!$E19&lt;=$L$3759,IF(ISBLANK(Jan!S19),"",Jan!S19),""),"")))</f>
        <v/>
      </c>
      <c r="G3023" s="308" t="str">
        <f t="shared" si="192"/>
        <v/>
      </c>
      <c r="H3023" s="309" t="str">
        <f t="shared" si="193"/>
        <v/>
      </c>
      <c r="I3023" s="310" t="str">
        <f>IF(ISBLANK($J$3759),"",IF(ISBLANK($L$3759),"",IF(Jan!$E19&gt;=$J$3759,IF(Jan!$E19&lt;=$L$3759,COUNTIF(Jan!L19:L19,"&gt;=0"),""),"")))</f>
        <v/>
      </c>
      <c r="J3023" s="300"/>
      <c r="K3023" s="300"/>
      <c r="L3023" s="300"/>
      <c r="M3023" s="302"/>
    </row>
    <row r="3024" spans="1:13" ht="9.9499999999999993" hidden="1" customHeight="1" x14ac:dyDescent="0.2">
      <c r="A3024" s="301"/>
      <c r="B3024" s="300"/>
      <c r="C3024" s="305" t="str">
        <f>IF(ISBLANK($J$3759),"",IF(ISBLANK($L$3759),"",IF(Jan!$E20&gt;=$J$3759,IF(Jan!$E20&lt;=$L$3759,IF(ISBLANK(Jan!G20),"",Jan!G20),""),"")))</f>
        <v/>
      </c>
      <c r="D3024" s="305" t="str">
        <f>IF(ISBLANK($J$3759),"",IF(ISBLANK($L$3759),"",IF(Jan!$E20&gt;=$J$3759,IF(Jan!$E20&lt;=$L$3759,IF(ISBLANK(Jan!I20),"",Jan!I20),""),"")))</f>
        <v/>
      </c>
      <c r="E3024" s="305" t="str">
        <f>IF(ISBLANK($J$3759),"",IF(ISBLANK($L$3759),"",IF(Jan!$E20&gt;=$J$3759,IF(Jan!$E20&lt;=$L$3759,IF(ISBLANK(Jan!R20),"",Jan!R20),""),"")))</f>
        <v/>
      </c>
      <c r="F3024" s="307" t="str">
        <f>IF(ISBLANK($J$3759),"",IF(ISBLANK($L$3759),"",IF(Jan!$E20&gt;=$J$3759,IF(Jan!$E20&lt;=$L$3759,IF(ISBLANK(Jan!S20),"",Jan!S20),""),"")))</f>
        <v/>
      </c>
      <c r="G3024" s="308" t="str">
        <f t="shared" si="192"/>
        <v/>
      </c>
      <c r="H3024" s="309" t="str">
        <f t="shared" si="193"/>
        <v/>
      </c>
      <c r="I3024" s="310" t="str">
        <f>IF(ISBLANK($J$3759),"",IF(ISBLANK($L$3759),"",IF(Jan!$E20&gt;=$J$3759,IF(Jan!$E20&lt;=$L$3759,COUNTIF(Jan!L20:L20,"&gt;=0"),""),"")))</f>
        <v/>
      </c>
      <c r="J3024" s="300"/>
      <c r="K3024" s="300"/>
      <c r="L3024" s="300"/>
      <c r="M3024" s="302"/>
    </row>
    <row r="3025" spans="1:13" ht="9.9499999999999993" hidden="1" customHeight="1" x14ac:dyDescent="0.2">
      <c r="A3025" s="301"/>
      <c r="B3025" s="300"/>
      <c r="C3025" s="305" t="str">
        <f>IF(ISBLANK($J$3759),"",IF(ISBLANK($L$3759),"",IF(Jan!$E21&gt;=$J$3759,IF(Jan!$E21&lt;=$L$3759,IF(ISBLANK(Jan!G21),"",Jan!G21),""),"")))</f>
        <v/>
      </c>
      <c r="D3025" s="305" t="str">
        <f>IF(ISBLANK($J$3759),"",IF(ISBLANK($L$3759),"",IF(Jan!$E21&gt;=$J$3759,IF(Jan!$E21&lt;=$L$3759,IF(ISBLANK(Jan!I21),"",Jan!I21),""),"")))</f>
        <v/>
      </c>
      <c r="E3025" s="305" t="str">
        <f>IF(ISBLANK($J$3759),"",IF(ISBLANK($L$3759),"",IF(Jan!$E21&gt;=$J$3759,IF(Jan!$E21&lt;=$L$3759,IF(ISBLANK(Jan!R21),"",Jan!R21),""),"")))</f>
        <v/>
      </c>
      <c r="F3025" s="307" t="str">
        <f>IF(ISBLANK($J$3759),"",IF(ISBLANK($L$3759),"",IF(Jan!$E21&gt;=$J$3759,IF(Jan!$E21&lt;=$L$3759,IF(ISBLANK(Jan!S21),"",Jan!S21),""),"")))</f>
        <v/>
      </c>
      <c r="G3025" s="308" t="str">
        <f t="shared" si="192"/>
        <v/>
      </c>
      <c r="H3025" s="309" t="str">
        <f t="shared" si="193"/>
        <v/>
      </c>
      <c r="I3025" s="310" t="str">
        <f>IF(ISBLANK($J$3759),"",IF(ISBLANK($L$3759),"",IF(Jan!$E21&gt;=$J$3759,IF(Jan!$E21&lt;=$L$3759,COUNTIF(Jan!L21:L21,"&gt;=0"),""),"")))</f>
        <v/>
      </c>
      <c r="J3025" s="300"/>
      <c r="K3025" s="300"/>
      <c r="L3025" s="300"/>
      <c r="M3025" s="302"/>
    </row>
    <row r="3026" spans="1:13" ht="9.9499999999999993" hidden="1" customHeight="1" x14ac:dyDescent="0.2">
      <c r="A3026" s="301"/>
      <c r="B3026" s="300"/>
      <c r="C3026" s="305" t="str">
        <f>IF(ISBLANK($J$3759),"",IF(ISBLANK($L$3759),"",IF(Jan!$E22&gt;=$J$3759,IF(Jan!$E22&lt;=$L$3759,IF(ISBLANK(Jan!G22),"",Jan!G22),""),"")))</f>
        <v/>
      </c>
      <c r="D3026" s="305" t="str">
        <f>IF(ISBLANK($J$3759),"",IF(ISBLANK($L$3759),"",IF(Jan!$E22&gt;=$J$3759,IF(Jan!$E22&lt;=$L$3759,IF(ISBLANK(Jan!I22),"",Jan!I22),""),"")))</f>
        <v/>
      </c>
      <c r="E3026" s="305" t="str">
        <f>IF(ISBLANK($J$3759),"",IF(ISBLANK($L$3759),"",IF(Jan!$E22&gt;=$J$3759,IF(Jan!$E22&lt;=$L$3759,IF(ISBLANK(Jan!R22),"",Jan!R22),""),"")))</f>
        <v/>
      </c>
      <c r="F3026" s="307" t="str">
        <f>IF(ISBLANK($J$3759),"",IF(ISBLANK($L$3759),"",IF(Jan!$E22&gt;=$J$3759,IF(Jan!$E22&lt;=$L$3759,IF(ISBLANK(Jan!S22),"",Jan!S22),""),"")))</f>
        <v/>
      </c>
      <c r="G3026" s="308" t="str">
        <f t="shared" si="192"/>
        <v/>
      </c>
      <c r="H3026" s="309" t="str">
        <f t="shared" si="193"/>
        <v/>
      </c>
      <c r="I3026" s="310" t="str">
        <f>IF(ISBLANK($J$3759),"",IF(ISBLANK($L$3759),"",IF(Jan!$E22&gt;=$J$3759,IF(Jan!$E22&lt;=$L$3759,COUNTIF(Jan!L22:L22,"&gt;=0"),""),"")))</f>
        <v/>
      </c>
      <c r="J3026" s="300"/>
      <c r="K3026" s="300"/>
      <c r="L3026" s="300"/>
      <c r="M3026" s="302"/>
    </row>
    <row r="3027" spans="1:13" ht="9.9499999999999993" hidden="1" customHeight="1" x14ac:dyDescent="0.2">
      <c r="A3027" s="301"/>
      <c r="B3027" s="300"/>
      <c r="C3027" s="305" t="str">
        <f>IF(ISBLANK($J$3759),"",IF(ISBLANK($L$3759),"",IF(Jan!$E23&gt;=$J$3759,IF(Jan!$E23&lt;=$L$3759,IF(ISBLANK(Jan!G23),"",Jan!G23),""),"")))</f>
        <v/>
      </c>
      <c r="D3027" s="305" t="str">
        <f>IF(ISBLANK($J$3759),"",IF(ISBLANK($L$3759),"",IF(Jan!$E23&gt;=$J$3759,IF(Jan!$E23&lt;=$L$3759,IF(ISBLANK(Jan!I23),"",Jan!I23),""),"")))</f>
        <v/>
      </c>
      <c r="E3027" s="305" t="str">
        <f>IF(ISBLANK($J$3759),"",IF(ISBLANK($L$3759),"",IF(Jan!$E23&gt;=$J$3759,IF(Jan!$E23&lt;=$L$3759,IF(ISBLANK(Jan!R23),"",Jan!R23),""),"")))</f>
        <v/>
      </c>
      <c r="F3027" s="307" t="str">
        <f>IF(ISBLANK($J$3759),"",IF(ISBLANK($L$3759),"",IF(Jan!$E23&gt;=$J$3759,IF(Jan!$E23&lt;=$L$3759,IF(ISBLANK(Jan!S23),"",Jan!S23),""),"")))</f>
        <v/>
      </c>
      <c r="G3027" s="308" t="str">
        <f t="shared" si="192"/>
        <v/>
      </c>
      <c r="H3027" s="309" t="str">
        <f t="shared" si="193"/>
        <v/>
      </c>
      <c r="I3027" s="310" t="str">
        <f>IF(ISBLANK($J$3759),"",IF(ISBLANK($L$3759),"",IF(Jan!$E23&gt;=$J$3759,IF(Jan!$E23&lt;=$L$3759,COUNTIF(Jan!L23:L23,"&gt;=0"),""),"")))</f>
        <v/>
      </c>
      <c r="J3027" s="300"/>
      <c r="K3027" s="300"/>
      <c r="L3027" s="300"/>
      <c r="M3027" s="302"/>
    </row>
    <row r="3028" spans="1:13" ht="9.9499999999999993" hidden="1" customHeight="1" x14ac:dyDescent="0.2">
      <c r="A3028" s="301"/>
      <c r="B3028" s="300"/>
      <c r="C3028" s="305" t="str">
        <f>IF(ISBLANK($J$3759),"",IF(ISBLANK($L$3759),"",IF(Jan!$E24&gt;=$J$3759,IF(Jan!$E24&lt;=$L$3759,IF(ISBLANK(Jan!G24),"",Jan!G24),""),"")))</f>
        <v/>
      </c>
      <c r="D3028" s="305" t="str">
        <f>IF(ISBLANK($J$3759),"",IF(ISBLANK($L$3759),"",IF(Jan!$E24&gt;=$J$3759,IF(Jan!$E24&lt;=$L$3759,IF(ISBLANK(Jan!I24),"",Jan!I24),""),"")))</f>
        <v/>
      </c>
      <c r="E3028" s="305" t="str">
        <f>IF(ISBLANK($J$3759),"",IF(ISBLANK($L$3759),"",IF(Jan!$E24&gt;=$J$3759,IF(Jan!$E24&lt;=$L$3759,IF(ISBLANK(Jan!R24),"",Jan!R24),""),"")))</f>
        <v/>
      </c>
      <c r="F3028" s="307" t="str">
        <f>IF(ISBLANK($J$3759),"",IF(ISBLANK($L$3759),"",IF(Jan!$E24&gt;=$J$3759,IF(Jan!$E24&lt;=$L$3759,IF(ISBLANK(Jan!S24),"",Jan!S24),""),"")))</f>
        <v/>
      </c>
      <c r="G3028" s="308" t="str">
        <f t="shared" si="192"/>
        <v/>
      </c>
      <c r="H3028" s="309" t="str">
        <f t="shared" si="193"/>
        <v/>
      </c>
      <c r="I3028" s="310" t="str">
        <f>IF(ISBLANK($J$3759),"",IF(ISBLANK($L$3759),"",IF(Jan!$E24&gt;=$J$3759,IF(Jan!$E24&lt;=$L$3759,COUNTIF(Jan!L24:L24,"&gt;=0"),""),"")))</f>
        <v/>
      </c>
      <c r="J3028" s="300"/>
      <c r="K3028" s="300"/>
      <c r="L3028" s="300"/>
      <c r="M3028" s="302"/>
    </row>
    <row r="3029" spans="1:13" ht="9.9499999999999993" hidden="1" customHeight="1" x14ac:dyDescent="0.2">
      <c r="A3029" s="301"/>
      <c r="B3029" s="300"/>
      <c r="C3029" s="305" t="str">
        <f>IF(ISBLANK($J$3759),"",IF(ISBLANK($L$3759),"",IF(Jan!$E25&gt;=$J$3759,IF(Jan!$E25&lt;=$L$3759,IF(ISBLANK(Jan!G25),"",Jan!G25),""),"")))</f>
        <v/>
      </c>
      <c r="D3029" s="305" t="str">
        <f>IF(ISBLANK($J$3759),"",IF(ISBLANK($L$3759),"",IF(Jan!$E25&gt;=$J$3759,IF(Jan!$E25&lt;=$L$3759,IF(ISBLANK(Jan!I25),"",Jan!I25),""),"")))</f>
        <v/>
      </c>
      <c r="E3029" s="305" t="str">
        <f>IF(ISBLANK($J$3759),"",IF(ISBLANK($L$3759),"",IF(Jan!$E25&gt;=$J$3759,IF(Jan!$E25&lt;=$L$3759,IF(ISBLANK(Jan!R25),"",Jan!R25),""),"")))</f>
        <v/>
      </c>
      <c r="F3029" s="307" t="str">
        <f>IF(ISBLANK($J$3759),"",IF(ISBLANK($L$3759),"",IF(Jan!$E25&gt;=$J$3759,IF(Jan!$E25&lt;=$L$3759,IF(ISBLANK(Jan!S25),"",Jan!S25),""),"")))</f>
        <v/>
      </c>
      <c r="G3029" s="308" t="str">
        <f t="shared" si="192"/>
        <v/>
      </c>
      <c r="H3029" s="309" t="str">
        <f t="shared" si="193"/>
        <v/>
      </c>
      <c r="I3029" s="310" t="str">
        <f>IF(ISBLANK($J$3759),"",IF(ISBLANK($L$3759),"",IF(Jan!$E25&gt;=$J$3759,IF(Jan!$E25&lt;=$L$3759,COUNTIF(Jan!L25:L25,"&gt;=0"),""),"")))</f>
        <v/>
      </c>
      <c r="J3029" s="300"/>
      <c r="K3029" s="300"/>
      <c r="L3029" s="300"/>
      <c r="M3029" s="302"/>
    </row>
    <row r="3030" spans="1:13" ht="9.9499999999999993" hidden="1" customHeight="1" x14ac:dyDescent="0.2">
      <c r="A3030" s="301"/>
      <c r="B3030" s="300"/>
      <c r="C3030" s="305" t="str">
        <f>IF(ISBLANK($J$3759),"",IF(ISBLANK($L$3759),"",IF(Jan!$E26&gt;=$J$3759,IF(Jan!$E26&lt;=$L$3759,IF(ISBLANK(Jan!G26),"",Jan!G26),""),"")))</f>
        <v/>
      </c>
      <c r="D3030" s="305" t="str">
        <f>IF(ISBLANK($J$3759),"",IF(ISBLANK($L$3759),"",IF(Jan!$E26&gt;=$J$3759,IF(Jan!$E26&lt;=$L$3759,IF(ISBLANK(Jan!I26),"",Jan!I26),""),"")))</f>
        <v/>
      </c>
      <c r="E3030" s="305" t="str">
        <f>IF(ISBLANK($J$3759),"",IF(ISBLANK($L$3759),"",IF(Jan!$E26&gt;=$J$3759,IF(Jan!$E26&lt;=$L$3759,IF(ISBLANK(Jan!R26),"",Jan!R26),""),"")))</f>
        <v/>
      </c>
      <c r="F3030" s="307" t="str">
        <f>IF(ISBLANK($J$3759),"",IF(ISBLANK($L$3759),"",IF(Jan!$E26&gt;=$J$3759,IF(Jan!$E26&lt;=$L$3759,IF(ISBLANK(Jan!S26),"",Jan!S26),""),"")))</f>
        <v/>
      </c>
      <c r="G3030" s="308" t="str">
        <f t="shared" si="192"/>
        <v/>
      </c>
      <c r="H3030" s="309" t="str">
        <f t="shared" si="193"/>
        <v/>
      </c>
      <c r="I3030" s="310" t="str">
        <f>IF(ISBLANK($J$3759),"",IF(ISBLANK($L$3759),"",IF(Jan!$E26&gt;=$J$3759,IF(Jan!$E26&lt;=$L$3759,COUNTIF(Jan!L26:L26,"&gt;=0"),""),"")))</f>
        <v/>
      </c>
      <c r="J3030" s="300"/>
      <c r="K3030" s="300"/>
      <c r="L3030" s="300"/>
      <c r="M3030" s="302"/>
    </row>
    <row r="3031" spans="1:13" ht="9.9499999999999993" hidden="1" customHeight="1" x14ac:dyDescent="0.2">
      <c r="A3031" s="301"/>
      <c r="B3031" s="300"/>
      <c r="C3031" s="305" t="str">
        <f>IF(ISBLANK($J$3759),"",IF(ISBLANK($L$3759),"",IF(Jan!$E27&gt;=$J$3759,IF(Jan!$E27&lt;=$L$3759,IF(ISBLANK(Jan!G27),"",Jan!G27),""),"")))</f>
        <v/>
      </c>
      <c r="D3031" s="305" t="str">
        <f>IF(ISBLANK($J$3759),"",IF(ISBLANK($L$3759),"",IF(Jan!$E27&gt;=$J$3759,IF(Jan!$E27&lt;=$L$3759,IF(ISBLANK(Jan!I27),"",Jan!I27),""),"")))</f>
        <v/>
      </c>
      <c r="E3031" s="305" t="str">
        <f>IF(ISBLANK($J$3759),"",IF(ISBLANK($L$3759),"",IF(Jan!$E27&gt;=$J$3759,IF(Jan!$E27&lt;=$L$3759,IF(ISBLANK(Jan!R27),"",Jan!R27),""),"")))</f>
        <v/>
      </c>
      <c r="F3031" s="307" t="str">
        <f>IF(ISBLANK($J$3759),"",IF(ISBLANK($L$3759),"",IF(Jan!$E27&gt;=$J$3759,IF(Jan!$E27&lt;=$L$3759,IF(ISBLANK(Jan!S27),"",Jan!S27),""),"")))</f>
        <v/>
      </c>
      <c r="G3031" s="308" t="str">
        <f t="shared" si="192"/>
        <v/>
      </c>
      <c r="H3031" s="309" t="str">
        <f t="shared" si="193"/>
        <v/>
      </c>
      <c r="I3031" s="310" t="str">
        <f>IF(ISBLANK($J$3759),"",IF(ISBLANK($L$3759),"",IF(Jan!$E27&gt;=$J$3759,IF(Jan!$E27&lt;=$L$3759,COUNTIF(Jan!L27:L27,"&gt;=0"),""),"")))</f>
        <v/>
      </c>
      <c r="J3031" s="300"/>
      <c r="K3031" s="300"/>
      <c r="L3031" s="300"/>
      <c r="M3031" s="302"/>
    </row>
    <row r="3032" spans="1:13" ht="9.9499999999999993" hidden="1" customHeight="1" x14ac:dyDescent="0.2">
      <c r="A3032" s="301"/>
      <c r="B3032" s="300"/>
      <c r="C3032" s="305" t="str">
        <f>IF(ISBLANK($J$3759),"",IF(ISBLANK($L$3759),"",IF(Jan!$E28&gt;=$J$3759,IF(Jan!$E28&lt;=$L$3759,IF(ISBLANK(Jan!G28),"",Jan!G28),""),"")))</f>
        <v/>
      </c>
      <c r="D3032" s="305" t="str">
        <f>IF(ISBLANK($J$3759),"",IF(ISBLANK($L$3759),"",IF(Jan!$E28&gt;=$J$3759,IF(Jan!$E28&lt;=$L$3759,IF(ISBLANK(Jan!I28),"",Jan!I28),""),"")))</f>
        <v/>
      </c>
      <c r="E3032" s="305" t="str">
        <f>IF(ISBLANK($J$3759),"",IF(ISBLANK($L$3759),"",IF(Jan!$E28&gt;=$J$3759,IF(Jan!$E28&lt;=$L$3759,IF(ISBLANK(Jan!R28),"",Jan!R28),""),"")))</f>
        <v/>
      </c>
      <c r="F3032" s="307" t="str">
        <f>IF(ISBLANK($J$3759),"",IF(ISBLANK($L$3759),"",IF(Jan!$E28&gt;=$J$3759,IF(Jan!$E28&lt;=$L$3759,IF(ISBLANK(Jan!S28),"",Jan!S28),""),"")))</f>
        <v/>
      </c>
      <c r="G3032" s="308" t="str">
        <f t="shared" si="192"/>
        <v/>
      </c>
      <c r="H3032" s="309" t="str">
        <f t="shared" si="193"/>
        <v/>
      </c>
      <c r="I3032" s="310" t="str">
        <f>IF(ISBLANK($J$3759),"",IF(ISBLANK($L$3759),"",IF(Jan!$E28&gt;=$J$3759,IF(Jan!$E28&lt;=$L$3759,COUNTIF(Jan!L28:L28,"&gt;=0"),""),"")))</f>
        <v/>
      </c>
      <c r="J3032" s="300"/>
      <c r="K3032" s="300"/>
      <c r="L3032" s="300"/>
      <c r="M3032" s="302"/>
    </row>
    <row r="3033" spans="1:13" ht="9.9499999999999993" hidden="1" customHeight="1" x14ac:dyDescent="0.2">
      <c r="A3033" s="301"/>
      <c r="B3033" s="300"/>
      <c r="C3033" s="305" t="str">
        <f>IF(ISBLANK($J$3759),"",IF(ISBLANK($L$3759),"",IF(Jan!$E29&gt;=$J$3759,IF(Jan!$E29&lt;=$L$3759,IF(ISBLANK(Jan!G29),"",Jan!G29),""),"")))</f>
        <v/>
      </c>
      <c r="D3033" s="305" t="str">
        <f>IF(ISBLANK($J$3759),"",IF(ISBLANK($L$3759),"",IF(Jan!$E29&gt;=$J$3759,IF(Jan!$E29&lt;=$L$3759,IF(ISBLANK(Jan!I29),"",Jan!I29),""),"")))</f>
        <v/>
      </c>
      <c r="E3033" s="305" t="str">
        <f>IF(ISBLANK($J$3759),"",IF(ISBLANK($L$3759),"",IF(Jan!$E29&gt;=$J$3759,IF(Jan!$E29&lt;=$L$3759,IF(ISBLANK(Jan!R29),"",Jan!R29),""),"")))</f>
        <v/>
      </c>
      <c r="F3033" s="307" t="str">
        <f>IF(ISBLANK($J$3759),"",IF(ISBLANK($L$3759),"",IF(Jan!$E29&gt;=$J$3759,IF(Jan!$E29&lt;=$L$3759,IF(ISBLANK(Jan!S29),"",Jan!S29),""),"")))</f>
        <v/>
      </c>
      <c r="G3033" s="308" t="str">
        <f t="shared" si="192"/>
        <v/>
      </c>
      <c r="H3033" s="309" t="str">
        <f t="shared" si="193"/>
        <v/>
      </c>
      <c r="I3033" s="310" t="str">
        <f>IF(ISBLANK($J$3759),"",IF(ISBLANK($L$3759),"",IF(Jan!$E29&gt;=$J$3759,IF(Jan!$E29&lt;=$L$3759,COUNTIF(Jan!L29:L29,"&gt;=0"),""),"")))</f>
        <v/>
      </c>
      <c r="J3033" s="300"/>
      <c r="K3033" s="300"/>
      <c r="L3033" s="300"/>
      <c r="M3033" s="302"/>
    </row>
    <row r="3034" spans="1:13" ht="9.9499999999999993" hidden="1" customHeight="1" x14ac:dyDescent="0.2">
      <c r="A3034" s="301"/>
      <c r="B3034" s="300"/>
      <c r="C3034" s="305" t="str">
        <f>IF(ISBLANK($J$3759),"",IF(ISBLANK($L$3759),"",IF(Jan!$E30&gt;=$J$3759,IF(Jan!$E30&lt;=$L$3759,IF(ISBLANK(Jan!G30),"",Jan!G30),""),"")))</f>
        <v/>
      </c>
      <c r="D3034" s="305" t="str">
        <f>IF(ISBLANK($J$3759),"",IF(ISBLANK($L$3759),"",IF(Jan!$E30&gt;=$J$3759,IF(Jan!$E30&lt;=$L$3759,IF(ISBLANK(Jan!I30),"",Jan!I30),""),"")))</f>
        <v/>
      </c>
      <c r="E3034" s="305" t="str">
        <f>IF(ISBLANK($J$3759),"",IF(ISBLANK($L$3759),"",IF(Jan!$E30&gt;=$J$3759,IF(Jan!$E30&lt;=$L$3759,IF(ISBLANK(Jan!R30),"",Jan!R30),""),"")))</f>
        <v/>
      </c>
      <c r="F3034" s="307" t="str">
        <f>IF(ISBLANK($J$3759),"",IF(ISBLANK($L$3759),"",IF(Jan!$E30&gt;=$J$3759,IF(Jan!$E30&lt;=$L$3759,IF(ISBLANK(Jan!S30),"",Jan!S30),""),"")))</f>
        <v/>
      </c>
      <c r="G3034" s="308" t="str">
        <f t="shared" si="192"/>
        <v/>
      </c>
      <c r="H3034" s="309" t="str">
        <f t="shared" si="193"/>
        <v/>
      </c>
      <c r="I3034" s="310" t="str">
        <f>IF(ISBLANK($J$3759),"",IF(ISBLANK($L$3759),"",IF(Jan!$E30&gt;=$J$3759,IF(Jan!$E30&lt;=$L$3759,COUNTIF(Jan!L30:L30,"&gt;=0"),""),"")))</f>
        <v/>
      </c>
      <c r="J3034" s="300"/>
      <c r="K3034" s="300"/>
      <c r="L3034" s="300"/>
      <c r="M3034" s="302"/>
    </row>
    <row r="3035" spans="1:13" ht="9.9499999999999993" hidden="1" customHeight="1" x14ac:dyDescent="0.2">
      <c r="A3035" s="301"/>
      <c r="B3035" s="300"/>
      <c r="C3035" s="305" t="str">
        <f>IF(ISBLANK($J$3759),"",IF(ISBLANK($L$3759),"",IF(Jan!$E31&gt;=$J$3759,IF(Jan!$E31&lt;=$L$3759,IF(ISBLANK(Jan!G31),"",Jan!G31),""),"")))</f>
        <v/>
      </c>
      <c r="D3035" s="305" t="str">
        <f>IF(ISBLANK($J$3759),"",IF(ISBLANK($L$3759),"",IF(Jan!$E31&gt;=$J$3759,IF(Jan!$E31&lt;=$L$3759,IF(ISBLANK(Jan!I31),"",Jan!I31),""),"")))</f>
        <v/>
      </c>
      <c r="E3035" s="305" t="str">
        <f>IF(ISBLANK($J$3759),"",IF(ISBLANK($L$3759),"",IF(Jan!$E31&gt;=$J$3759,IF(Jan!$E31&lt;=$L$3759,IF(ISBLANK(Jan!R31),"",Jan!R31),""),"")))</f>
        <v/>
      </c>
      <c r="F3035" s="307" t="str">
        <f>IF(ISBLANK($J$3759),"",IF(ISBLANK($L$3759),"",IF(Jan!$E31&gt;=$J$3759,IF(Jan!$E31&lt;=$L$3759,IF(ISBLANK(Jan!S31),"",Jan!S31),""),"")))</f>
        <v/>
      </c>
      <c r="G3035" s="308" t="str">
        <f t="shared" si="192"/>
        <v/>
      </c>
      <c r="H3035" s="309" t="str">
        <f t="shared" si="193"/>
        <v/>
      </c>
      <c r="I3035" s="310" t="str">
        <f>IF(ISBLANK($J$3759),"",IF(ISBLANK($L$3759),"",IF(Jan!$E31&gt;=$J$3759,IF(Jan!$E31&lt;=$L$3759,COUNTIF(Jan!L31:L31,"&gt;=0"),""),"")))</f>
        <v/>
      </c>
      <c r="J3035" s="300"/>
      <c r="K3035" s="300"/>
      <c r="L3035" s="300"/>
      <c r="M3035" s="302"/>
    </row>
    <row r="3036" spans="1:13" ht="9.9499999999999993" hidden="1" customHeight="1" x14ac:dyDescent="0.2">
      <c r="A3036" s="301"/>
      <c r="B3036" s="300"/>
      <c r="C3036" s="305" t="str">
        <f>IF(ISBLANK($J$3759),"",IF(ISBLANK($L$3759),"",IF(Jan!$E32&gt;=$J$3759,IF(Jan!$E32&lt;=$L$3759,IF(ISBLANK(Jan!G32),"",Jan!G32),""),"")))</f>
        <v/>
      </c>
      <c r="D3036" s="305" t="str">
        <f>IF(ISBLANK($J$3759),"",IF(ISBLANK($L$3759),"",IF(Jan!$E32&gt;=$J$3759,IF(Jan!$E32&lt;=$L$3759,IF(ISBLANK(Jan!I32),"",Jan!I32),""),"")))</f>
        <v/>
      </c>
      <c r="E3036" s="305" t="str">
        <f>IF(ISBLANK($J$3759),"",IF(ISBLANK($L$3759),"",IF(Jan!$E32&gt;=$J$3759,IF(Jan!$E32&lt;=$L$3759,IF(ISBLANK(Jan!R32),"",Jan!R32),""),"")))</f>
        <v/>
      </c>
      <c r="F3036" s="307" t="str">
        <f>IF(ISBLANK($J$3759),"",IF(ISBLANK($L$3759),"",IF(Jan!$E32&gt;=$J$3759,IF(Jan!$E32&lt;=$L$3759,IF(ISBLANK(Jan!S32),"",Jan!S32),""),"")))</f>
        <v/>
      </c>
      <c r="G3036" s="308" t="str">
        <f t="shared" si="192"/>
        <v/>
      </c>
      <c r="H3036" s="309" t="str">
        <f t="shared" si="193"/>
        <v/>
      </c>
      <c r="I3036" s="310" t="str">
        <f>IF(ISBLANK($J$3759),"",IF(ISBLANK($L$3759),"",IF(Jan!$E32&gt;=$J$3759,IF(Jan!$E32&lt;=$L$3759,COUNTIF(Jan!L32:L32,"&gt;=0"),""),"")))</f>
        <v/>
      </c>
      <c r="J3036" s="300"/>
      <c r="K3036" s="300"/>
      <c r="L3036" s="300"/>
      <c r="M3036" s="302"/>
    </row>
    <row r="3037" spans="1:13" ht="9.9499999999999993" hidden="1" customHeight="1" x14ac:dyDescent="0.2">
      <c r="A3037" s="301"/>
      <c r="B3037" s="300"/>
      <c r="C3037" s="305" t="str">
        <f>IF(ISBLANK($J$3759),"",IF(ISBLANK($L$3759),"",IF(Jan!$E33&gt;=$J$3759,IF(Jan!$E33&lt;=$L$3759,IF(ISBLANK(Jan!G33),"",Jan!G33),""),"")))</f>
        <v/>
      </c>
      <c r="D3037" s="305" t="str">
        <f>IF(ISBLANK($J$3759),"",IF(ISBLANK($L$3759),"",IF(Jan!$E33&gt;=$J$3759,IF(Jan!$E33&lt;=$L$3759,IF(ISBLANK(Jan!I33),"",Jan!I33),""),"")))</f>
        <v/>
      </c>
      <c r="E3037" s="305" t="str">
        <f>IF(ISBLANK($J$3759),"",IF(ISBLANK($L$3759),"",IF(Jan!$E33&gt;=$J$3759,IF(Jan!$E33&lt;=$L$3759,IF(ISBLANK(Jan!R33),"",Jan!R33),""),"")))</f>
        <v/>
      </c>
      <c r="F3037" s="307" t="str">
        <f>IF(ISBLANK($J$3759),"",IF(ISBLANK($L$3759),"",IF(Jan!$E33&gt;=$J$3759,IF(Jan!$E33&lt;=$L$3759,IF(ISBLANK(Jan!S33),"",Jan!S33),""),"")))</f>
        <v/>
      </c>
      <c r="G3037" s="308" t="str">
        <f t="shared" si="192"/>
        <v/>
      </c>
      <c r="H3037" s="309" t="str">
        <f t="shared" si="193"/>
        <v/>
      </c>
      <c r="I3037" s="310" t="str">
        <f>IF(ISBLANK($J$3759),"",IF(ISBLANK($L$3759),"",IF(Jan!$E33&gt;=$J$3759,IF(Jan!$E33&lt;=$L$3759,COUNTIF(Jan!L33:L33,"&gt;=0"),""),"")))</f>
        <v/>
      </c>
      <c r="J3037" s="300"/>
      <c r="K3037" s="300"/>
      <c r="L3037" s="300"/>
      <c r="M3037" s="302"/>
    </row>
    <row r="3038" spans="1:13" ht="9.9499999999999993" hidden="1" customHeight="1" x14ac:dyDescent="0.2">
      <c r="A3038" s="301"/>
      <c r="B3038" s="300"/>
      <c r="C3038" s="305" t="str">
        <f>IF(ISBLANK($J$3759),"",IF(ISBLANK($L$3759),"",IF(Jan!$E34&gt;=$J$3759,IF(Jan!$E34&lt;=$L$3759,IF(ISBLANK(Jan!G34),"",Jan!G34),""),"")))</f>
        <v/>
      </c>
      <c r="D3038" s="305" t="str">
        <f>IF(ISBLANK($J$3759),"",IF(ISBLANK($L$3759),"",IF(Jan!$E34&gt;=$J$3759,IF(Jan!$E34&lt;=$L$3759,IF(ISBLANK(Jan!I34),"",Jan!I34),""),"")))</f>
        <v/>
      </c>
      <c r="E3038" s="305" t="str">
        <f>IF(ISBLANK($J$3759),"",IF(ISBLANK($L$3759),"",IF(Jan!$E34&gt;=$J$3759,IF(Jan!$E34&lt;=$L$3759,IF(ISBLANK(Jan!R34),"",Jan!R34),""),"")))</f>
        <v/>
      </c>
      <c r="F3038" s="307" t="str">
        <f>IF(ISBLANK($J$3759),"",IF(ISBLANK($L$3759),"",IF(Jan!$E34&gt;=$J$3759,IF(Jan!$E34&lt;=$L$3759,IF(ISBLANK(Jan!S34),"",Jan!S34),""),"")))</f>
        <v/>
      </c>
      <c r="G3038" s="308" t="str">
        <f t="shared" si="192"/>
        <v/>
      </c>
      <c r="H3038" s="309" t="str">
        <f t="shared" si="193"/>
        <v/>
      </c>
      <c r="I3038" s="310" t="str">
        <f>IF(ISBLANK($J$3759),"",IF(ISBLANK($L$3759),"",IF(Jan!$E34&gt;=$J$3759,IF(Jan!$E34&lt;=$L$3759,COUNTIF(Jan!L34:L34,"&gt;=0"),""),"")))</f>
        <v/>
      </c>
      <c r="J3038" s="300"/>
      <c r="K3038" s="300"/>
      <c r="L3038" s="300"/>
      <c r="M3038" s="302"/>
    </row>
    <row r="3039" spans="1:13" ht="9.9499999999999993" hidden="1" customHeight="1" x14ac:dyDescent="0.2">
      <c r="A3039" s="301"/>
      <c r="B3039" s="300"/>
      <c r="C3039" s="305" t="str">
        <f>IF(ISBLANK($J$3759),"",IF(ISBLANK($L$3759),"",IF(Jan!$E35&gt;=$J$3759,IF(Jan!$E35&lt;=$L$3759,IF(ISBLANK(Jan!G35),"",Jan!G35),""),"")))</f>
        <v/>
      </c>
      <c r="D3039" s="305" t="str">
        <f>IF(ISBLANK($J$3759),"",IF(ISBLANK($L$3759),"",IF(Jan!$E35&gt;=$J$3759,IF(Jan!$E35&lt;=$L$3759,IF(ISBLANK(Jan!I35),"",Jan!I35),""),"")))</f>
        <v/>
      </c>
      <c r="E3039" s="305" t="str">
        <f>IF(ISBLANK($J$3759),"",IF(ISBLANK($L$3759),"",IF(Jan!$E35&gt;=$J$3759,IF(Jan!$E35&lt;=$L$3759,IF(ISBLANK(Jan!R35),"",Jan!R35),""),"")))</f>
        <v/>
      </c>
      <c r="F3039" s="307" t="str">
        <f>IF(ISBLANK($J$3759),"",IF(ISBLANK($L$3759),"",IF(Jan!$E35&gt;=$J$3759,IF(Jan!$E35&lt;=$L$3759,IF(ISBLANK(Jan!S35),"",Jan!S35),""),"")))</f>
        <v/>
      </c>
      <c r="G3039" s="308" t="str">
        <f t="shared" si="192"/>
        <v/>
      </c>
      <c r="H3039" s="309" t="str">
        <f t="shared" si="193"/>
        <v/>
      </c>
      <c r="I3039" s="310" t="str">
        <f>IF(ISBLANK($J$3759),"",IF(ISBLANK($L$3759),"",IF(Jan!$E35&gt;=$J$3759,IF(Jan!$E35&lt;=$L$3759,COUNTIF(Jan!L35:L35,"&gt;=0"),""),"")))</f>
        <v/>
      </c>
      <c r="J3039" s="300"/>
      <c r="K3039" s="300"/>
      <c r="L3039" s="300"/>
      <c r="M3039" s="302"/>
    </row>
    <row r="3040" spans="1:13" ht="9.9499999999999993" hidden="1" customHeight="1" x14ac:dyDescent="0.2">
      <c r="A3040" s="301"/>
      <c r="B3040" s="300"/>
      <c r="C3040" s="305" t="str">
        <f>IF(ISBLANK($J$3759),"",IF(ISBLANK($L$3759),"",IF(Jan!$E36&gt;=$J$3759,IF(Jan!$E36&lt;=$L$3759,IF(ISBLANK(Jan!G36),"",Jan!G36),""),"")))</f>
        <v/>
      </c>
      <c r="D3040" s="305" t="str">
        <f>IF(ISBLANK($J$3759),"",IF(ISBLANK($L$3759),"",IF(Jan!$E36&gt;=$J$3759,IF(Jan!$E36&lt;=$L$3759,IF(ISBLANK(Jan!I36),"",Jan!I36),""),"")))</f>
        <v/>
      </c>
      <c r="E3040" s="305" t="str">
        <f>IF(ISBLANK($J$3759),"",IF(ISBLANK($L$3759),"",IF(Jan!$E36&gt;=$J$3759,IF(Jan!$E36&lt;=$L$3759,IF(ISBLANK(Jan!R36),"",Jan!R36),""),"")))</f>
        <v/>
      </c>
      <c r="F3040" s="307" t="str">
        <f>IF(ISBLANK($J$3759),"",IF(ISBLANK($L$3759),"",IF(Jan!$E36&gt;=$J$3759,IF(Jan!$E36&lt;=$L$3759,IF(ISBLANK(Jan!S36),"",Jan!S36),""),"")))</f>
        <v/>
      </c>
      <c r="G3040" s="308" t="str">
        <f t="shared" si="192"/>
        <v/>
      </c>
      <c r="H3040" s="309" t="str">
        <f t="shared" si="193"/>
        <v/>
      </c>
      <c r="I3040" s="310" t="str">
        <f>IF(ISBLANK($J$3759),"",IF(ISBLANK($L$3759),"",IF(Jan!$E36&gt;=$J$3759,IF(Jan!$E36&lt;=$L$3759,COUNTIF(Jan!L36:L36,"&gt;=0"),""),"")))</f>
        <v/>
      </c>
      <c r="J3040" s="300"/>
      <c r="K3040" s="300"/>
      <c r="L3040" s="300"/>
      <c r="M3040" s="302"/>
    </row>
    <row r="3041" spans="1:13" ht="9.9499999999999993" hidden="1" customHeight="1" x14ac:dyDescent="0.2">
      <c r="A3041" s="301"/>
      <c r="B3041" s="300"/>
      <c r="C3041" s="305" t="str">
        <f>IF(ISBLANK($J$3759),"",IF(ISBLANK($L$3759),"",IF(Jan!$E37&gt;=$J$3759,IF(Jan!$E37&lt;=$L$3759,IF(ISBLANK(Jan!G37),"",Jan!G37),""),"")))</f>
        <v/>
      </c>
      <c r="D3041" s="305" t="str">
        <f>IF(ISBLANK($J$3759),"",IF(ISBLANK($L$3759),"",IF(Jan!$E37&gt;=$J$3759,IF(Jan!$E37&lt;=$L$3759,IF(ISBLANK(Jan!I37),"",Jan!I37),""),"")))</f>
        <v/>
      </c>
      <c r="E3041" s="305" t="str">
        <f>IF(ISBLANK($J$3759),"",IF(ISBLANK($L$3759),"",IF(Jan!$E37&gt;=$J$3759,IF(Jan!$E37&lt;=$L$3759,IF(ISBLANK(Jan!R37),"",Jan!R37),""),"")))</f>
        <v/>
      </c>
      <c r="F3041" s="307" t="str">
        <f>IF(ISBLANK($J$3759),"",IF(ISBLANK($L$3759),"",IF(Jan!$E37&gt;=$J$3759,IF(Jan!$E37&lt;=$L$3759,IF(ISBLANK(Jan!S37),"",Jan!S37),""),"")))</f>
        <v/>
      </c>
      <c r="G3041" s="308" t="str">
        <f t="shared" si="192"/>
        <v/>
      </c>
      <c r="H3041" s="309" t="str">
        <f t="shared" si="193"/>
        <v/>
      </c>
      <c r="I3041" s="310" t="str">
        <f>IF(ISBLANK($J$3759),"",IF(ISBLANK($L$3759),"",IF(Jan!$E37&gt;=$J$3759,IF(Jan!$E37&lt;=$L$3759,COUNTIF(Jan!L37:L37,"&gt;=0"),""),"")))</f>
        <v/>
      </c>
      <c r="J3041" s="300"/>
      <c r="K3041" s="300"/>
      <c r="L3041" s="300"/>
      <c r="M3041" s="302"/>
    </row>
    <row r="3042" spans="1:13" ht="9.9499999999999993" hidden="1" customHeight="1" x14ac:dyDescent="0.2">
      <c r="A3042" s="301"/>
      <c r="B3042" s="300"/>
      <c r="C3042" s="305" t="str">
        <f>IF(ISBLANK($J$3759),"",IF(ISBLANK($L$3759),"",IF(Jan!$E38&gt;=$J$3759,IF(Jan!$E38&lt;=$L$3759,IF(ISBLANK(Jan!G38),"",Jan!G38),""),"")))</f>
        <v/>
      </c>
      <c r="D3042" s="305" t="str">
        <f>IF(ISBLANK($J$3759),"",IF(ISBLANK($L$3759),"",IF(Jan!$E38&gt;=$J$3759,IF(Jan!$E38&lt;=$L$3759,IF(ISBLANK(Jan!I38),"",Jan!I38),""),"")))</f>
        <v/>
      </c>
      <c r="E3042" s="305" t="str">
        <f>IF(ISBLANK($J$3759),"",IF(ISBLANK($L$3759),"",IF(Jan!$E38&gt;=$J$3759,IF(Jan!$E38&lt;=$L$3759,IF(ISBLANK(Jan!R38),"",Jan!R38),""),"")))</f>
        <v/>
      </c>
      <c r="F3042" s="307" t="str">
        <f>IF(ISBLANK($J$3759),"",IF(ISBLANK($L$3759),"",IF(Jan!$E38&gt;=$J$3759,IF(Jan!$E38&lt;=$L$3759,IF(ISBLANK(Jan!S38),"",Jan!S38),""),"")))</f>
        <v/>
      </c>
      <c r="G3042" s="308" t="str">
        <f t="shared" si="192"/>
        <v/>
      </c>
      <c r="H3042" s="309" t="str">
        <f t="shared" si="193"/>
        <v/>
      </c>
      <c r="I3042" s="310" t="str">
        <f>IF(ISBLANK($J$3759),"",IF(ISBLANK($L$3759),"",IF(Jan!$E38&gt;=$J$3759,IF(Jan!$E38&lt;=$L$3759,COUNTIF(Jan!L38:L38,"&gt;=0"),""),"")))</f>
        <v/>
      </c>
      <c r="J3042" s="300"/>
      <c r="K3042" s="300"/>
      <c r="L3042" s="300"/>
      <c r="M3042" s="302"/>
    </row>
    <row r="3043" spans="1:13" ht="9.9499999999999993" hidden="1" customHeight="1" x14ac:dyDescent="0.2">
      <c r="A3043" s="301"/>
      <c r="B3043" s="300"/>
      <c r="C3043" s="305" t="str">
        <f>IF(ISBLANK($J$3759),"",IF(ISBLANK($L$3759),"",IF(Jan!$E39&gt;=$J$3759,IF(Jan!$E39&lt;=$L$3759,IF(ISBLANK(Jan!G39),"",Jan!G39),""),"")))</f>
        <v/>
      </c>
      <c r="D3043" s="305" t="str">
        <f>IF(ISBLANK($J$3759),"",IF(ISBLANK($L$3759),"",IF(Jan!$E39&gt;=$J$3759,IF(Jan!$E39&lt;=$L$3759,IF(ISBLANK(Jan!I39),"",Jan!I39),""),"")))</f>
        <v/>
      </c>
      <c r="E3043" s="305" t="str">
        <f>IF(ISBLANK($J$3759),"",IF(ISBLANK($L$3759),"",IF(Jan!$E39&gt;=$J$3759,IF(Jan!$E39&lt;=$L$3759,IF(ISBLANK(Jan!R39),"",Jan!R39),""),"")))</f>
        <v/>
      </c>
      <c r="F3043" s="307" t="str">
        <f>IF(ISBLANK($J$3759),"",IF(ISBLANK($L$3759),"",IF(Jan!$E39&gt;=$J$3759,IF(Jan!$E39&lt;=$L$3759,IF(ISBLANK(Jan!S39),"",Jan!S39),""),"")))</f>
        <v/>
      </c>
      <c r="G3043" s="308" t="str">
        <f t="shared" si="192"/>
        <v/>
      </c>
      <c r="H3043" s="309" t="str">
        <f t="shared" si="193"/>
        <v/>
      </c>
      <c r="I3043" s="310" t="str">
        <f>IF(ISBLANK($J$3759),"",IF(ISBLANK($L$3759),"",IF(Jan!$E39&gt;=$J$3759,IF(Jan!$E39&lt;=$L$3759,COUNTIF(Jan!L39:L39,"&gt;=0"),""),"")))</f>
        <v/>
      </c>
      <c r="J3043" s="300"/>
      <c r="K3043" s="300"/>
      <c r="L3043" s="300"/>
      <c r="M3043" s="302"/>
    </row>
    <row r="3044" spans="1:13" ht="9.9499999999999993" hidden="1" customHeight="1" x14ac:dyDescent="0.2">
      <c r="A3044" s="301"/>
      <c r="B3044" s="300" t="s">
        <v>341</v>
      </c>
      <c r="C3044" s="305" t="str">
        <f>IF(ISBLANK($J$3759),"",IF(ISBLANK($L$3759),"",IF(Jan!$E43&gt;=$J$3759,IF(Jan!$E43&lt;=$L$3759,IF(ISBLANK(Jan!G43),"",Jan!G43),""),"")))</f>
        <v/>
      </c>
      <c r="D3044" s="305"/>
      <c r="E3044" s="305" t="str">
        <f>IF(ISBLANK($J$3759),"",IF(ISBLANK($L$3759),"",IF(Jan!$E43&gt;=$J$3759,IF(Jan!$E43&lt;=$L$3759,IF(ISBLANK(Jan!R43),"",Jan!R43),""),"")))</f>
        <v/>
      </c>
      <c r="F3044" s="307" t="str">
        <f>IF(ISBLANK($J$3759),"",IF(ISBLANK($L$3759),"",IF(Jan!$E43&gt;=$J$3759,IF(Jan!$E43&lt;=$L$3759,IF(ISBLANK(Jan!S43),"",Jan!S43),""),"")))</f>
        <v/>
      </c>
      <c r="G3044" s="308" t="str">
        <f>IF(ISNUMBER(F3044),IF(F3044=0,"",IF(E3044=0,"",F3044/E3044)),"")</f>
        <v/>
      </c>
      <c r="H3044" s="309" t="str">
        <f>IF(ISNUMBER(G3044),IF(G3044=0,"",IF(F3044=0,"",E3044/F3044/24)),"")</f>
        <v/>
      </c>
      <c r="I3044" s="310" t="str">
        <f>IF(ISBLANK($J$3759),"",IF(ISBLANK($L$3759),"",IF(Jan!$E43&gt;=$J$3759,IF(Jan!$E43&lt;=$L$3759,COUNTIF(Jan!L43:L43,"&gt;=0"),""),"")))</f>
        <v/>
      </c>
      <c r="J3044" s="300"/>
      <c r="K3044" s="300"/>
      <c r="L3044" s="300"/>
      <c r="M3044" s="302"/>
    </row>
    <row r="3045" spans="1:13" ht="9.9499999999999993" hidden="1" customHeight="1" x14ac:dyDescent="0.2">
      <c r="A3045" s="301"/>
      <c r="B3045" s="300"/>
      <c r="C3045" s="305" t="str">
        <f>IF(ISBLANK($J$3759),"",IF(ISBLANK($L$3759),"",IF(Jan!$E44&gt;=$J$3759,IF(Jan!$E44&lt;=$L$3759,IF(ISBLANK(Jan!G44),"",Jan!G44),""),"")))</f>
        <v/>
      </c>
      <c r="D3045" s="305"/>
      <c r="E3045" s="305" t="str">
        <f>IF(ISBLANK($J$3759),"",IF(ISBLANK($L$3759),"",IF(Jan!$E44&gt;=$J$3759,IF(Jan!$E44&lt;=$L$3759,IF(ISBLANK(Jan!R44),"",Jan!R44),""),"")))</f>
        <v/>
      </c>
      <c r="F3045" s="307" t="str">
        <f>IF(ISBLANK($J$3759),"",IF(ISBLANK($L$3759),"",IF(Jan!$E44&gt;=$J$3759,IF(Jan!$E44&lt;=$L$3759,IF(ISBLANK(Jan!S44),"",Jan!S44),""),"")))</f>
        <v/>
      </c>
      <c r="G3045" s="308" t="str">
        <f t="shared" ref="G3045:G3074" si="194">IF(ISNUMBER(F3045),IF(F3045=0,"",IF(E3045=0,"",F3045/E3045)),"")</f>
        <v/>
      </c>
      <c r="H3045" s="309" t="str">
        <f t="shared" ref="H3045:H3074" si="195">IF(ISNUMBER(G3045),IF(G3045=0,"",IF(F3045=0,"",E3045/F3045/24)),"")</f>
        <v/>
      </c>
      <c r="I3045" s="310" t="str">
        <f>IF(ISBLANK($J$3759),"",IF(ISBLANK($L$3759),"",IF(Jan!$E44&gt;=$J$3759,IF(Jan!$E44&lt;=$L$3759,COUNTIF(Jan!L44:L44,"&gt;=0"),""),"")))</f>
        <v/>
      </c>
      <c r="J3045" s="300"/>
      <c r="K3045" s="300"/>
      <c r="L3045" s="300"/>
      <c r="M3045" s="302"/>
    </row>
    <row r="3046" spans="1:13" ht="9.9499999999999993" hidden="1" customHeight="1" x14ac:dyDescent="0.2">
      <c r="A3046" s="301"/>
      <c r="B3046" s="300"/>
      <c r="C3046" s="305" t="str">
        <f>IF(ISBLANK($J$3759),"",IF(ISBLANK($L$3759),"",IF(Jan!$E45&gt;=$J$3759,IF(Jan!$E45&lt;=$L$3759,IF(ISBLANK(Jan!G45),"",Jan!G45),""),"")))</f>
        <v/>
      </c>
      <c r="D3046" s="305"/>
      <c r="E3046" s="305" t="str">
        <f>IF(ISBLANK($J$3759),"",IF(ISBLANK($L$3759),"",IF(Jan!$E45&gt;=$J$3759,IF(Jan!$E45&lt;=$L$3759,IF(ISBLANK(Jan!R45),"",Jan!R45),""),"")))</f>
        <v/>
      </c>
      <c r="F3046" s="307" t="str">
        <f>IF(ISBLANK($J$3759),"",IF(ISBLANK($L$3759),"",IF(Jan!$E45&gt;=$J$3759,IF(Jan!$E45&lt;=$L$3759,IF(ISBLANK(Jan!S45),"",Jan!S45),""),"")))</f>
        <v/>
      </c>
      <c r="G3046" s="308" t="str">
        <f t="shared" si="194"/>
        <v/>
      </c>
      <c r="H3046" s="309" t="str">
        <f t="shared" si="195"/>
        <v/>
      </c>
      <c r="I3046" s="310" t="str">
        <f>IF(ISBLANK($J$3759),"",IF(ISBLANK($L$3759),"",IF(Jan!$E45&gt;=$J$3759,IF(Jan!$E45&lt;=$L$3759,COUNTIF(Jan!L45:L45,"&gt;=0"),""),"")))</f>
        <v/>
      </c>
      <c r="J3046" s="300"/>
      <c r="K3046" s="300"/>
      <c r="L3046" s="300"/>
      <c r="M3046" s="302"/>
    </row>
    <row r="3047" spans="1:13" ht="9.9499999999999993" hidden="1" customHeight="1" x14ac:dyDescent="0.2">
      <c r="A3047" s="301"/>
      <c r="B3047" s="300"/>
      <c r="C3047" s="305" t="str">
        <f>IF(ISBLANK($J$3759),"",IF(ISBLANK($L$3759),"",IF(Jan!$E46&gt;=$J$3759,IF(Jan!$E46&lt;=$L$3759,IF(ISBLANK(Jan!G46),"",Jan!G46),""),"")))</f>
        <v/>
      </c>
      <c r="D3047" s="305"/>
      <c r="E3047" s="305" t="str">
        <f>IF(ISBLANK($J$3759),"",IF(ISBLANK($L$3759),"",IF(Jan!$E46&gt;=$J$3759,IF(Jan!$E46&lt;=$L$3759,IF(ISBLANK(Jan!R46),"",Jan!R46),""),"")))</f>
        <v/>
      </c>
      <c r="F3047" s="307" t="str">
        <f>IF(ISBLANK($J$3759),"",IF(ISBLANK($L$3759),"",IF(Jan!$E46&gt;=$J$3759,IF(Jan!$E46&lt;=$L$3759,IF(ISBLANK(Jan!S46),"",Jan!S46),""),"")))</f>
        <v/>
      </c>
      <c r="G3047" s="308" t="str">
        <f t="shared" si="194"/>
        <v/>
      </c>
      <c r="H3047" s="309" t="str">
        <f t="shared" si="195"/>
        <v/>
      </c>
      <c r="I3047" s="310" t="str">
        <f>IF(ISBLANK($J$3759),"",IF(ISBLANK($L$3759),"",IF(Jan!$E46&gt;=$J$3759,IF(Jan!$E46&lt;=$L$3759,COUNTIF(Jan!L46:L46,"&gt;=0"),""),"")))</f>
        <v/>
      </c>
      <c r="J3047" s="300"/>
      <c r="K3047" s="300"/>
      <c r="L3047" s="300"/>
      <c r="M3047" s="302"/>
    </row>
    <row r="3048" spans="1:13" ht="9.9499999999999993" hidden="1" customHeight="1" x14ac:dyDescent="0.2">
      <c r="A3048" s="301"/>
      <c r="B3048" s="300"/>
      <c r="C3048" s="305" t="str">
        <f>IF(ISBLANK($J$3759),"",IF(ISBLANK($L$3759),"",IF(Jan!$E47&gt;=$J$3759,IF(Jan!$E47&lt;=$L$3759,IF(ISBLANK(Jan!G47),"",Jan!G47),""),"")))</f>
        <v/>
      </c>
      <c r="D3048" s="305"/>
      <c r="E3048" s="305" t="str">
        <f>IF(ISBLANK($J$3759),"",IF(ISBLANK($L$3759),"",IF(Jan!$E47&gt;=$J$3759,IF(Jan!$E47&lt;=$L$3759,IF(ISBLANK(Jan!R47),"",Jan!R47),""),"")))</f>
        <v/>
      </c>
      <c r="F3048" s="307" t="str">
        <f>IF(ISBLANK($J$3759),"",IF(ISBLANK($L$3759),"",IF(Jan!$E47&gt;=$J$3759,IF(Jan!$E47&lt;=$L$3759,IF(ISBLANK(Jan!S47),"",Jan!S47),""),"")))</f>
        <v/>
      </c>
      <c r="G3048" s="308" t="str">
        <f t="shared" si="194"/>
        <v/>
      </c>
      <c r="H3048" s="309" t="str">
        <f t="shared" si="195"/>
        <v/>
      </c>
      <c r="I3048" s="310" t="str">
        <f>IF(ISBLANK($J$3759),"",IF(ISBLANK($L$3759),"",IF(Jan!$E47&gt;=$J$3759,IF(Jan!$E47&lt;=$L$3759,COUNTIF(Jan!L47:L47,"&gt;=0"),""),"")))</f>
        <v/>
      </c>
      <c r="J3048" s="300"/>
      <c r="K3048" s="300"/>
      <c r="L3048" s="300"/>
      <c r="M3048" s="302"/>
    </row>
    <row r="3049" spans="1:13" ht="9.9499999999999993" hidden="1" customHeight="1" x14ac:dyDescent="0.2">
      <c r="A3049" s="301"/>
      <c r="B3049" s="300"/>
      <c r="C3049" s="305" t="str">
        <f>IF(ISBLANK($J$3759),"",IF(ISBLANK($L$3759),"",IF(Jan!$E48&gt;=$J$3759,IF(Jan!$E48&lt;=$L$3759,IF(ISBLANK(Jan!G48),"",Jan!G48),""),"")))</f>
        <v/>
      </c>
      <c r="D3049" s="305"/>
      <c r="E3049" s="305" t="str">
        <f>IF(ISBLANK($J$3759),"",IF(ISBLANK($L$3759),"",IF(Jan!$E48&gt;=$J$3759,IF(Jan!$E48&lt;=$L$3759,IF(ISBLANK(Jan!R48),"",Jan!R48),""),"")))</f>
        <v/>
      </c>
      <c r="F3049" s="307" t="str">
        <f>IF(ISBLANK($J$3759),"",IF(ISBLANK($L$3759),"",IF(Jan!$E48&gt;=$J$3759,IF(Jan!$E48&lt;=$L$3759,IF(ISBLANK(Jan!S48),"",Jan!S48),""),"")))</f>
        <v/>
      </c>
      <c r="G3049" s="308" t="str">
        <f t="shared" si="194"/>
        <v/>
      </c>
      <c r="H3049" s="309" t="str">
        <f t="shared" si="195"/>
        <v/>
      </c>
      <c r="I3049" s="310" t="str">
        <f>IF(ISBLANK($J$3759),"",IF(ISBLANK($L$3759),"",IF(Jan!$E48&gt;=$J$3759,IF(Jan!$E48&lt;=$L$3759,COUNTIF(Jan!L48:L48,"&gt;=0"),""),"")))</f>
        <v/>
      </c>
      <c r="J3049" s="300"/>
      <c r="K3049" s="300"/>
      <c r="L3049" s="300"/>
      <c r="M3049" s="302"/>
    </row>
    <row r="3050" spans="1:13" ht="9.9499999999999993" hidden="1" customHeight="1" x14ac:dyDescent="0.2">
      <c r="A3050" s="301"/>
      <c r="B3050" s="300"/>
      <c r="C3050" s="305" t="str">
        <f>IF(ISBLANK($J$3759),"",IF(ISBLANK($L$3759),"",IF(Jan!$E49&gt;=$J$3759,IF(Jan!$E49&lt;=$L$3759,IF(ISBLANK(Jan!G49),"",Jan!G49),""),"")))</f>
        <v/>
      </c>
      <c r="D3050" s="305"/>
      <c r="E3050" s="305" t="str">
        <f>IF(ISBLANK($J$3759),"",IF(ISBLANK($L$3759),"",IF(Jan!$E49&gt;=$J$3759,IF(Jan!$E49&lt;=$L$3759,IF(ISBLANK(Jan!R49),"",Jan!R49),""),"")))</f>
        <v/>
      </c>
      <c r="F3050" s="307" t="str">
        <f>IF(ISBLANK($J$3759),"",IF(ISBLANK($L$3759),"",IF(Jan!$E49&gt;=$J$3759,IF(Jan!$E49&lt;=$L$3759,IF(ISBLANK(Jan!S49),"",Jan!S49),""),"")))</f>
        <v/>
      </c>
      <c r="G3050" s="308" t="str">
        <f t="shared" si="194"/>
        <v/>
      </c>
      <c r="H3050" s="309" t="str">
        <f t="shared" si="195"/>
        <v/>
      </c>
      <c r="I3050" s="310" t="str">
        <f>IF(ISBLANK($J$3759),"",IF(ISBLANK($L$3759),"",IF(Jan!$E49&gt;=$J$3759,IF(Jan!$E49&lt;=$L$3759,COUNTIF(Jan!L49:L49,"&gt;=0"),""),"")))</f>
        <v/>
      </c>
      <c r="J3050" s="300"/>
      <c r="K3050" s="300"/>
      <c r="L3050" s="300"/>
      <c r="M3050" s="302"/>
    </row>
    <row r="3051" spans="1:13" ht="9.9499999999999993" hidden="1" customHeight="1" x14ac:dyDescent="0.2">
      <c r="A3051" s="301"/>
      <c r="B3051" s="300"/>
      <c r="C3051" s="305" t="str">
        <f>IF(ISBLANK($J$3759),"",IF(ISBLANK($L$3759),"",IF(Jan!$E50&gt;=$J$3759,IF(Jan!$E50&lt;=$L$3759,IF(ISBLANK(Jan!G50),"",Jan!G50),""),"")))</f>
        <v/>
      </c>
      <c r="D3051" s="305"/>
      <c r="E3051" s="305" t="str">
        <f>IF(ISBLANK($J$3759),"",IF(ISBLANK($L$3759),"",IF(Jan!$E50&gt;=$J$3759,IF(Jan!$E50&lt;=$L$3759,IF(ISBLANK(Jan!R50),"",Jan!R50),""),"")))</f>
        <v/>
      </c>
      <c r="F3051" s="307" t="str">
        <f>IF(ISBLANK($J$3759),"",IF(ISBLANK($L$3759),"",IF(Jan!$E50&gt;=$J$3759,IF(Jan!$E50&lt;=$L$3759,IF(ISBLANK(Jan!S50),"",Jan!S50),""),"")))</f>
        <v/>
      </c>
      <c r="G3051" s="308" t="str">
        <f t="shared" si="194"/>
        <v/>
      </c>
      <c r="H3051" s="309" t="str">
        <f t="shared" si="195"/>
        <v/>
      </c>
      <c r="I3051" s="310" t="str">
        <f>IF(ISBLANK($J$3759),"",IF(ISBLANK($L$3759),"",IF(Jan!$E50&gt;=$J$3759,IF(Jan!$E50&lt;=$L$3759,COUNTIF(Jan!L50:L50,"&gt;=0"),""),"")))</f>
        <v/>
      </c>
      <c r="J3051" s="300"/>
      <c r="K3051" s="300"/>
      <c r="L3051" s="300"/>
      <c r="M3051" s="302"/>
    </row>
    <row r="3052" spans="1:13" ht="9.9499999999999993" hidden="1" customHeight="1" x14ac:dyDescent="0.2">
      <c r="A3052" s="301"/>
      <c r="B3052" s="300"/>
      <c r="C3052" s="305" t="str">
        <f>IF(ISBLANK($J$3759),"",IF(ISBLANK($L$3759),"",IF(Jan!$E51&gt;=$J$3759,IF(Jan!$E51&lt;=$L$3759,IF(ISBLANK(Jan!G51),"",Jan!G51),""),"")))</f>
        <v/>
      </c>
      <c r="D3052" s="305"/>
      <c r="E3052" s="305" t="str">
        <f>IF(ISBLANK($J$3759),"",IF(ISBLANK($L$3759),"",IF(Jan!$E51&gt;=$J$3759,IF(Jan!$E51&lt;=$L$3759,IF(ISBLANK(Jan!R51),"",Jan!R51),""),"")))</f>
        <v/>
      </c>
      <c r="F3052" s="307" t="str">
        <f>IF(ISBLANK($J$3759),"",IF(ISBLANK($L$3759),"",IF(Jan!$E51&gt;=$J$3759,IF(Jan!$E51&lt;=$L$3759,IF(ISBLANK(Jan!S51),"",Jan!S51),""),"")))</f>
        <v/>
      </c>
      <c r="G3052" s="308" t="str">
        <f t="shared" si="194"/>
        <v/>
      </c>
      <c r="H3052" s="309" t="str">
        <f t="shared" si="195"/>
        <v/>
      </c>
      <c r="I3052" s="310" t="str">
        <f>IF(ISBLANK($J$3759),"",IF(ISBLANK($L$3759),"",IF(Jan!$E51&gt;=$J$3759,IF(Jan!$E51&lt;=$L$3759,COUNTIF(Jan!L51:L51,"&gt;=0"),""),"")))</f>
        <v/>
      </c>
      <c r="J3052" s="300"/>
      <c r="K3052" s="300"/>
      <c r="L3052" s="300"/>
      <c r="M3052" s="302"/>
    </row>
    <row r="3053" spans="1:13" ht="9.9499999999999993" hidden="1" customHeight="1" x14ac:dyDescent="0.2">
      <c r="A3053" s="301"/>
      <c r="B3053" s="300"/>
      <c r="C3053" s="305" t="str">
        <f>IF(ISBLANK($J$3759),"",IF(ISBLANK($L$3759),"",IF(Jan!$E52&gt;=$J$3759,IF(Jan!$E52&lt;=$L$3759,IF(ISBLANK(Jan!G52),"",Jan!G52),""),"")))</f>
        <v/>
      </c>
      <c r="D3053" s="305"/>
      <c r="E3053" s="305" t="str">
        <f>IF(ISBLANK($J$3759),"",IF(ISBLANK($L$3759),"",IF(Jan!$E52&gt;=$J$3759,IF(Jan!$E52&lt;=$L$3759,IF(ISBLANK(Jan!R52),"",Jan!R52),""),"")))</f>
        <v/>
      </c>
      <c r="F3053" s="307" t="str">
        <f>IF(ISBLANK($J$3759),"",IF(ISBLANK($L$3759),"",IF(Jan!$E52&gt;=$J$3759,IF(Jan!$E52&lt;=$L$3759,IF(ISBLANK(Jan!S52),"",Jan!S52),""),"")))</f>
        <v/>
      </c>
      <c r="G3053" s="308" t="str">
        <f t="shared" si="194"/>
        <v/>
      </c>
      <c r="H3053" s="309" t="str">
        <f t="shared" si="195"/>
        <v/>
      </c>
      <c r="I3053" s="310" t="str">
        <f>IF(ISBLANK($J$3759),"",IF(ISBLANK($L$3759),"",IF(Jan!$E52&gt;=$J$3759,IF(Jan!$E52&lt;=$L$3759,COUNTIF(Jan!L52:L52,"&gt;=0"),""),"")))</f>
        <v/>
      </c>
      <c r="J3053" s="300"/>
      <c r="K3053" s="300"/>
      <c r="L3053" s="300"/>
      <c r="M3053" s="302"/>
    </row>
    <row r="3054" spans="1:13" ht="9.9499999999999993" hidden="1" customHeight="1" x14ac:dyDescent="0.2">
      <c r="A3054" s="301"/>
      <c r="B3054" s="300"/>
      <c r="C3054" s="305" t="str">
        <f>IF(ISBLANK($J$3759),"",IF(ISBLANK($L$3759),"",IF(Jan!$E53&gt;=$J$3759,IF(Jan!$E53&lt;=$L$3759,IF(ISBLANK(Jan!G53),"",Jan!G53),""),"")))</f>
        <v/>
      </c>
      <c r="D3054" s="305"/>
      <c r="E3054" s="305" t="str">
        <f>IF(ISBLANK($J$3759),"",IF(ISBLANK($L$3759),"",IF(Jan!$E53&gt;=$J$3759,IF(Jan!$E53&lt;=$L$3759,IF(ISBLANK(Jan!R53),"",Jan!R53),""),"")))</f>
        <v/>
      </c>
      <c r="F3054" s="307" t="str">
        <f>IF(ISBLANK($J$3759),"",IF(ISBLANK($L$3759),"",IF(Jan!$E53&gt;=$J$3759,IF(Jan!$E53&lt;=$L$3759,IF(ISBLANK(Jan!S53),"",Jan!S53),""),"")))</f>
        <v/>
      </c>
      <c r="G3054" s="308" t="str">
        <f t="shared" si="194"/>
        <v/>
      </c>
      <c r="H3054" s="309" t="str">
        <f t="shared" si="195"/>
        <v/>
      </c>
      <c r="I3054" s="310" t="str">
        <f>IF(ISBLANK($J$3759),"",IF(ISBLANK($L$3759),"",IF(Jan!$E53&gt;=$J$3759,IF(Jan!$E53&lt;=$L$3759,COUNTIF(Jan!L53:L53,"&gt;=0"),""),"")))</f>
        <v/>
      </c>
      <c r="J3054" s="300"/>
      <c r="K3054" s="300"/>
      <c r="L3054" s="300"/>
      <c r="M3054" s="302"/>
    </row>
    <row r="3055" spans="1:13" ht="9.9499999999999993" hidden="1" customHeight="1" x14ac:dyDescent="0.2">
      <c r="A3055" s="301"/>
      <c r="B3055" s="300"/>
      <c r="C3055" s="305" t="str">
        <f>IF(ISBLANK($J$3759),"",IF(ISBLANK($L$3759),"",IF(Jan!$E54&gt;=$J$3759,IF(Jan!$E54&lt;=$L$3759,IF(ISBLANK(Jan!G54),"",Jan!G54),""),"")))</f>
        <v/>
      </c>
      <c r="D3055" s="305"/>
      <c r="E3055" s="305" t="str">
        <f>IF(ISBLANK($J$3759),"",IF(ISBLANK($L$3759),"",IF(Jan!$E54&gt;=$J$3759,IF(Jan!$E54&lt;=$L$3759,IF(ISBLANK(Jan!R54),"",Jan!R54),""),"")))</f>
        <v/>
      </c>
      <c r="F3055" s="307" t="str">
        <f>IF(ISBLANK($J$3759),"",IF(ISBLANK($L$3759),"",IF(Jan!$E54&gt;=$J$3759,IF(Jan!$E54&lt;=$L$3759,IF(ISBLANK(Jan!S54),"",Jan!S54),""),"")))</f>
        <v/>
      </c>
      <c r="G3055" s="308" t="str">
        <f t="shared" si="194"/>
        <v/>
      </c>
      <c r="H3055" s="309" t="str">
        <f t="shared" si="195"/>
        <v/>
      </c>
      <c r="I3055" s="310" t="str">
        <f>IF(ISBLANK($J$3759),"",IF(ISBLANK($L$3759),"",IF(Jan!$E54&gt;=$J$3759,IF(Jan!$E54&lt;=$L$3759,COUNTIF(Jan!L54:L54,"&gt;=0"),""),"")))</f>
        <v/>
      </c>
      <c r="J3055" s="300"/>
      <c r="K3055" s="300"/>
      <c r="L3055" s="300"/>
      <c r="M3055" s="302"/>
    </row>
    <row r="3056" spans="1:13" ht="9.9499999999999993" hidden="1" customHeight="1" x14ac:dyDescent="0.2">
      <c r="A3056" s="301"/>
      <c r="B3056" s="300"/>
      <c r="C3056" s="305" t="str">
        <f>IF(ISBLANK($J$3759),"",IF(ISBLANK($L$3759),"",IF(Jan!$E55&gt;=$J$3759,IF(Jan!$E55&lt;=$L$3759,IF(ISBLANK(Jan!G55),"",Jan!G55),""),"")))</f>
        <v/>
      </c>
      <c r="D3056" s="305"/>
      <c r="E3056" s="305" t="str">
        <f>IF(ISBLANK($J$3759),"",IF(ISBLANK($L$3759),"",IF(Jan!$E55&gt;=$J$3759,IF(Jan!$E55&lt;=$L$3759,IF(ISBLANK(Jan!R55),"",Jan!R55),""),"")))</f>
        <v/>
      </c>
      <c r="F3056" s="307" t="str">
        <f>IF(ISBLANK($J$3759),"",IF(ISBLANK($L$3759),"",IF(Jan!$E55&gt;=$J$3759,IF(Jan!$E55&lt;=$L$3759,IF(ISBLANK(Jan!S55),"",Jan!S55),""),"")))</f>
        <v/>
      </c>
      <c r="G3056" s="308" t="str">
        <f t="shared" si="194"/>
        <v/>
      </c>
      <c r="H3056" s="309" t="str">
        <f t="shared" si="195"/>
        <v/>
      </c>
      <c r="I3056" s="310" t="str">
        <f>IF(ISBLANK($J$3759),"",IF(ISBLANK($L$3759),"",IF(Jan!$E55&gt;=$J$3759,IF(Jan!$E55&lt;=$L$3759,COUNTIF(Jan!L55:L55,"&gt;=0"),""),"")))</f>
        <v/>
      </c>
      <c r="J3056" s="300"/>
      <c r="K3056" s="300"/>
      <c r="L3056" s="300"/>
      <c r="M3056" s="302"/>
    </row>
    <row r="3057" spans="1:13" ht="9.9499999999999993" hidden="1" customHeight="1" x14ac:dyDescent="0.2">
      <c r="A3057" s="301"/>
      <c r="B3057" s="300"/>
      <c r="C3057" s="305" t="str">
        <f>IF(ISBLANK($J$3759),"",IF(ISBLANK($L$3759),"",IF(Jan!$E56&gt;=$J$3759,IF(Jan!$E56&lt;=$L$3759,IF(ISBLANK(Jan!G56),"",Jan!G56),""),"")))</f>
        <v/>
      </c>
      <c r="D3057" s="305"/>
      <c r="E3057" s="305" t="str">
        <f>IF(ISBLANK($J$3759),"",IF(ISBLANK($L$3759),"",IF(Jan!$E56&gt;=$J$3759,IF(Jan!$E56&lt;=$L$3759,IF(ISBLANK(Jan!R56),"",Jan!R56),""),"")))</f>
        <v/>
      </c>
      <c r="F3057" s="307" t="str">
        <f>IF(ISBLANK($J$3759),"",IF(ISBLANK($L$3759),"",IF(Jan!$E56&gt;=$J$3759,IF(Jan!$E56&lt;=$L$3759,IF(ISBLANK(Jan!S56),"",Jan!S56),""),"")))</f>
        <v/>
      </c>
      <c r="G3057" s="308" t="str">
        <f t="shared" si="194"/>
        <v/>
      </c>
      <c r="H3057" s="309" t="str">
        <f t="shared" si="195"/>
        <v/>
      </c>
      <c r="I3057" s="310" t="str">
        <f>IF(ISBLANK($J$3759),"",IF(ISBLANK($L$3759),"",IF(Jan!$E56&gt;=$J$3759,IF(Jan!$E56&lt;=$L$3759,COUNTIF(Jan!L56:L56,"&gt;=0"),""),"")))</f>
        <v/>
      </c>
      <c r="J3057" s="300"/>
      <c r="K3057" s="300"/>
      <c r="L3057" s="300"/>
      <c r="M3057" s="302"/>
    </row>
    <row r="3058" spans="1:13" ht="9.9499999999999993" hidden="1" customHeight="1" x14ac:dyDescent="0.2">
      <c r="A3058" s="301"/>
      <c r="B3058" s="300"/>
      <c r="C3058" s="305" t="str">
        <f>IF(ISBLANK($J$3759),"",IF(ISBLANK($L$3759),"",IF(Jan!$E57&gt;=$J$3759,IF(Jan!$E57&lt;=$L$3759,IF(ISBLANK(Jan!G57),"",Jan!G57),""),"")))</f>
        <v/>
      </c>
      <c r="D3058" s="305"/>
      <c r="E3058" s="305" t="str">
        <f>IF(ISBLANK($J$3759),"",IF(ISBLANK($L$3759),"",IF(Jan!$E57&gt;=$J$3759,IF(Jan!$E57&lt;=$L$3759,IF(ISBLANK(Jan!R57),"",Jan!R57),""),"")))</f>
        <v/>
      </c>
      <c r="F3058" s="307" t="str">
        <f>IF(ISBLANK($J$3759),"",IF(ISBLANK($L$3759),"",IF(Jan!$E57&gt;=$J$3759,IF(Jan!$E57&lt;=$L$3759,IF(ISBLANK(Jan!S57),"",Jan!S57),""),"")))</f>
        <v/>
      </c>
      <c r="G3058" s="308" t="str">
        <f t="shared" si="194"/>
        <v/>
      </c>
      <c r="H3058" s="309" t="str">
        <f t="shared" si="195"/>
        <v/>
      </c>
      <c r="I3058" s="310" t="str">
        <f>IF(ISBLANK($J$3759),"",IF(ISBLANK($L$3759),"",IF(Jan!$E57&gt;=$J$3759,IF(Jan!$E57&lt;=$L$3759,COUNTIF(Jan!L57:L57,"&gt;=0"),""),"")))</f>
        <v/>
      </c>
      <c r="J3058" s="300"/>
      <c r="K3058" s="300"/>
      <c r="L3058" s="300"/>
      <c r="M3058" s="302"/>
    </row>
    <row r="3059" spans="1:13" ht="9.9499999999999993" hidden="1" customHeight="1" x14ac:dyDescent="0.2">
      <c r="A3059" s="301"/>
      <c r="B3059" s="300"/>
      <c r="C3059" s="305" t="str">
        <f>IF(ISBLANK($J$3759),"",IF(ISBLANK($L$3759),"",IF(Jan!$E58&gt;=$J$3759,IF(Jan!$E58&lt;=$L$3759,IF(ISBLANK(Jan!G58),"",Jan!G58),""),"")))</f>
        <v/>
      </c>
      <c r="D3059" s="305"/>
      <c r="E3059" s="305" t="str">
        <f>IF(ISBLANK($J$3759),"",IF(ISBLANK($L$3759),"",IF(Jan!$E58&gt;=$J$3759,IF(Jan!$E58&lt;=$L$3759,IF(ISBLANK(Jan!R58),"",Jan!R58),""),"")))</f>
        <v/>
      </c>
      <c r="F3059" s="307" t="str">
        <f>IF(ISBLANK($J$3759),"",IF(ISBLANK($L$3759),"",IF(Jan!$E58&gt;=$J$3759,IF(Jan!$E58&lt;=$L$3759,IF(ISBLANK(Jan!S58),"",Jan!S58),""),"")))</f>
        <v/>
      </c>
      <c r="G3059" s="308" t="str">
        <f t="shared" si="194"/>
        <v/>
      </c>
      <c r="H3059" s="309" t="str">
        <f t="shared" si="195"/>
        <v/>
      </c>
      <c r="I3059" s="310" t="str">
        <f>IF(ISBLANK($J$3759),"",IF(ISBLANK($L$3759),"",IF(Jan!$E58&gt;=$J$3759,IF(Jan!$E58&lt;=$L$3759,COUNTIF(Jan!L58:L58,"&gt;=0"),""),"")))</f>
        <v/>
      </c>
      <c r="J3059" s="300"/>
      <c r="K3059" s="300"/>
      <c r="L3059" s="300"/>
      <c r="M3059" s="302"/>
    </row>
    <row r="3060" spans="1:13" ht="9.9499999999999993" hidden="1" customHeight="1" x14ac:dyDescent="0.2">
      <c r="A3060" s="301"/>
      <c r="B3060" s="300"/>
      <c r="C3060" s="305" t="str">
        <f>IF(ISBLANK($J$3759),"",IF(ISBLANK($L$3759),"",IF(Jan!$E59&gt;=$J$3759,IF(Jan!$E59&lt;=$L$3759,IF(ISBLANK(Jan!G59),"",Jan!G59),""),"")))</f>
        <v/>
      </c>
      <c r="D3060" s="305"/>
      <c r="E3060" s="305" t="str">
        <f>IF(ISBLANK($J$3759),"",IF(ISBLANK($L$3759),"",IF(Jan!$E59&gt;=$J$3759,IF(Jan!$E59&lt;=$L$3759,IF(ISBLANK(Jan!R59),"",Jan!R59),""),"")))</f>
        <v/>
      </c>
      <c r="F3060" s="307" t="str">
        <f>IF(ISBLANK($J$3759),"",IF(ISBLANK($L$3759),"",IF(Jan!$E59&gt;=$J$3759,IF(Jan!$E59&lt;=$L$3759,IF(ISBLANK(Jan!S59),"",Jan!S59),""),"")))</f>
        <v/>
      </c>
      <c r="G3060" s="308" t="str">
        <f t="shared" si="194"/>
        <v/>
      </c>
      <c r="H3060" s="309" t="str">
        <f t="shared" si="195"/>
        <v/>
      </c>
      <c r="I3060" s="310" t="str">
        <f>IF(ISBLANK($J$3759),"",IF(ISBLANK($L$3759),"",IF(Jan!$E59&gt;=$J$3759,IF(Jan!$E59&lt;=$L$3759,COUNTIF(Jan!L59:L59,"&gt;=0"),""),"")))</f>
        <v/>
      </c>
      <c r="J3060" s="300"/>
      <c r="K3060" s="300"/>
      <c r="L3060" s="300"/>
      <c r="M3060" s="302"/>
    </row>
    <row r="3061" spans="1:13" ht="9.9499999999999993" hidden="1" customHeight="1" x14ac:dyDescent="0.2">
      <c r="A3061" s="301"/>
      <c r="B3061" s="300"/>
      <c r="C3061" s="305" t="str">
        <f>IF(ISBLANK($J$3759),"",IF(ISBLANK($L$3759),"",IF(Jan!$E60&gt;=$J$3759,IF(Jan!$E60&lt;=$L$3759,IF(ISBLANK(Jan!G60),"",Jan!G60),""),"")))</f>
        <v/>
      </c>
      <c r="D3061" s="305"/>
      <c r="E3061" s="305" t="str">
        <f>IF(ISBLANK($J$3759),"",IF(ISBLANK($L$3759),"",IF(Jan!$E60&gt;=$J$3759,IF(Jan!$E60&lt;=$L$3759,IF(ISBLANK(Jan!R60),"",Jan!R60),""),"")))</f>
        <v/>
      </c>
      <c r="F3061" s="307" t="str">
        <f>IF(ISBLANK($J$3759),"",IF(ISBLANK($L$3759),"",IF(Jan!$E60&gt;=$J$3759,IF(Jan!$E60&lt;=$L$3759,IF(ISBLANK(Jan!S60),"",Jan!S60),""),"")))</f>
        <v/>
      </c>
      <c r="G3061" s="308" t="str">
        <f t="shared" si="194"/>
        <v/>
      </c>
      <c r="H3061" s="309" t="str">
        <f t="shared" si="195"/>
        <v/>
      </c>
      <c r="I3061" s="310" t="str">
        <f>IF(ISBLANK($J$3759),"",IF(ISBLANK($L$3759),"",IF(Jan!$E60&gt;=$J$3759,IF(Jan!$E60&lt;=$L$3759,COUNTIF(Jan!L60:L60,"&gt;=0"),""),"")))</f>
        <v/>
      </c>
      <c r="J3061" s="300"/>
      <c r="K3061" s="300"/>
      <c r="L3061" s="300"/>
      <c r="M3061" s="302"/>
    </row>
    <row r="3062" spans="1:13" ht="9.9499999999999993" hidden="1" customHeight="1" x14ac:dyDescent="0.2">
      <c r="A3062" s="301"/>
      <c r="B3062" s="300"/>
      <c r="C3062" s="305" t="str">
        <f>IF(ISBLANK($J$3759),"",IF(ISBLANK($L$3759),"",IF(Jan!$E61&gt;=$J$3759,IF(Jan!$E61&lt;=$L$3759,IF(ISBLANK(Jan!G61),"",Jan!G61),""),"")))</f>
        <v/>
      </c>
      <c r="D3062" s="305"/>
      <c r="E3062" s="305" t="str">
        <f>IF(ISBLANK($J$3759),"",IF(ISBLANK($L$3759),"",IF(Jan!$E61&gt;=$J$3759,IF(Jan!$E61&lt;=$L$3759,IF(ISBLANK(Jan!R61),"",Jan!R61),""),"")))</f>
        <v/>
      </c>
      <c r="F3062" s="307" t="str">
        <f>IF(ISBLANK($J$3759),"",IF(ISBLANK($L$3759),"",IF(Jan!$E61&gt;=$J$3759,IF(Jan!$E61&lt;=$L$3759,IF(ISBLANK(Jan!S61),"",Jan!S61),""),"")))</f>
        <v/>
      </c>
      <c r="G3062" s="308" t="str">
        <f t="shared" si="194"/>
        <v/>
      </c>
      <c r="H3062" s="309" t="str">
        <f t="shared" si="195"/>
        <v/>
      </c>
      <c r="I3062" s="310" t="str">
        <f>IF(ISBLANK($J$3759),"",IF(ISBLANK($L$3759),"",IF(Jan!$E61&gt;=$J$3759,IF(Jan!$E61&lt;=$L$3759,COUNTIF(Jan!L61:L61,"&gt;=0"),""),"")))</f>
        <v/>
      </c>
      <c r="J3062" s="300"/>
      <c r="K3062" s="300"/>
      <c r="L3062" s="300"/>
      <c r="M3062" s="302"/>
    </row>
    <row r="3063" spans="1:13" ht="9.9499999999999993" hidden="1" customHeight="1" x14ac:dyDescent="0.2">
      <c r="A3063" s="301"/>
      <c r="B3063" s="300"/>
      <c r="C3063" s="305" t="str">
        <f>IF(ISBLANK($J$3759),"",IF(ISBLANK($L$3759),"",IF(Jan!$E62&gt;=$J$3759,IF(Jan!$E62&lt;=$L$3759,IF(ISBLANK(Jan!G62),"",Jan!G62),""),"")))</f>
        <v/>
      </c>
      <c r="D3063" s="305"/>
      <c r="E3063" s="305" t="str">
        <f>IF(ISBLANK($J$3759),"",IF(ISBLANK($L$3759),"",IF(Jan!$E62&gt;=$J$3759,IF(Jan!$E62&lt;=$L$3759,IF(ISBLANK(Jan!R62),"",Jan!R62),""),"")))</f>
        <v/>
      </c>
      <c r="F3063" s="307" t="str">
        <f>IF(ISBLANK($J$3759),"",IF(ISBLANK($L$3759),"",IF(Jan!$E62&gt;=$J$3759,IF(Jan!$E62&lt;=$L$3759,IF(ISBLANK(Jan!S62),"",Jan!S62),""),"")))</f>
        <v/>
      </c>
      <c r="G3063" s="308" t="str">
        <f t="shared" si="194"/>
        <v/>
      </c>
      <c r="H3063" s="309" t="str">
        <f t="shared" si="195"/>
        <v/>
      </c>
      <c r="I3063" s="310" t="str">
        <f>IF(ISBLANK($J$3759),"",IF(ISBLANK($L$3759),"",IF(Jan!$E62&gt;=$J$3759,IF(Jan!$E62&lt;=$L$3759,COUNTIF(Jan!L62:L62,"&gt;=0"),""),"")))</f>
        <v/>
      </c>
      <c r="J3063" s="300"/>
      <c r="K3063" s="300"/>
      <c r="L3063" s="300"/>
      <c r="M3063" s="302"/>
    </row>
    <row r="3064" spans="1:13" ht="9.9499999999999993" hidden="1" customHeight="1" x14ac:dyDescent="0.2">
      <c r="A3064" s="301"/>
      <c r="B3064" s="300"/>
      <c r="C3064" s="305" t="str">
        <f>IF(ISBLANK($J$3759),"",IF(ISBLANK($L$3759),"",IF(Jan!$E63&gt;=$J$3759,IF(Jan!$E63&lt;=$L$3759,IF(ISBLANK(Jan!G63),"",Jan!G63),""),"")))</f>
        <v/>
      </c>
      <c r="D3064" s="305"/>
      <c r="E3064" s="305" t="str">
        <f>IF(ISBLANK($J$3759),"",IF(ISBLANK($L$3759),"",IF(Jan!$E63&gt;=$J$3759,IF(Jan!$E63&lt;=$L$3759,IF(ISBLANK(Jan!R63),"",Jan!R63),""),"")))</f>
        <v/>
      </c>
      <c r="F3064" s="307" t="str">
        <f>IF(ISBLANK($J$3759),"",IF(ISBLANK($L$3759),"",IF(Jan!$E63&gt;=$J$3759,IF(Jan!$E63&lt;=$L$3759,IF(ISBLANK(Jan!S63),"",Jan!S63),""),"")))</f>
        <v/>
      </c>
      <c r="G3064" s="308" t="str">
        <f t="shared" si="194"/>
        <v/>
      </c>
      <c r="H3064" s="309" t="str">
        <f t="shared" si="195"/>
        <v/>
      </c>
      <c r="I3064" s="310" t="str">
        <f>IF(ISBLANK($J$3759),"",IF(ISBLANK($L$3759),"",IF(Jan!$E63&gt;=$J$3759,IF(Jan!$E63&lt;=$L$3759,COUNTIF(Jan!L63:L63,"&gt;=0"),""),"")))</f>
        <v/>
      </c>
      <c r="J3064" s="300"/>
      <c r="K3064" s="300"/>
      <c r="L3064" s="300"/>
      <c r="M3064" s="302"/>
    </row>
    <row r="3065" spans="1:13" ht="9.9499999999999993" hidden="1" customHeight="1" x14ac:dyDescent="0.2">
      <c r="A3065" s="301"/>
      <c r="B3065" s="300"/>
      <c r="C3065" s="305" t="str">
        <f>IF(ISBLANK($J$3759),"",IF(ISBLANK($L$3759),"",IF(Jan!$E64&gt;=$J$3759,IF(Jan!$E64&lt;=$L$3759,IF(ISBLANK(Jan!G64),"",Jan!G64),""),"")))</f>
        <v/>
      </c>
      <c r="D3065" s="305"/>
      <c r="E3065" s="305" t="str">
        <f>IF(ISBLANK($J$3759),"",IF(ISBLANK($L$3759),"",IF(Jan!$E64&gt;=$J$3759,IF(Jan!$E64&lt;=$L$3759,IF(ISBLANK(Jan!R64),"",Jan!R64),""),"")))</f>
        <v/>
      </c>
      <c r="F3065" s="307" t="str">
        <f>IF(ISBLANK($J$3759),"",IF(ISBLANK($L$3759),"",IF(Jan!$E64&gt;=$J$3759,IF(Jan!$E64&lt;=$L$3759,IF(ISBLANK(Jan!S64),"",Jan!S64),""),"")))</f>
        <v/>
      </c>
      <c r="G3065" s="308" t="str">
        <f t="shared" si="194"/>
        <v/>
      </c>
      <c r="H3065" s="309" t="str">
        <f t="shared" si="195"/>
        <v/>
      </c>
      <c r="I3065" s="310" t="str">
        <f>IF(ISBLANK($J$3759),"",IF(ISBLANK($L$3759),"",IF(Jan!$E64&gt;=$J$3759,IF(Jan!$E64&lt;=$L$3759,COUNTIF(Jan!L64:L64,"&gt;=0"),""),"")))</f>
        <v/>
      </c>
      <c r="J3065" s="300"/>
      <c r="K3065" s="300"/>
      <c r="L3065" s="300"/>
      <c r="M3065" s="302"/>
    </row>
    <row r="3066" spans="1:13" ht="9.9499999999999993" hidden="1" customHeight="1" x14ac:dyDescent="0.2">
      <c r="A3066" s="301"/>
      <c r="B3066" s="300"/>
      <c r="C3066" s="305" t="str">
        <f>IF(ISBLANK($J$3759),"",IF(ISBLANK($L$3759),"",IF(Jan!$E65&gt;=$J$3759,IF(Jan!$E65&lt;=$L$3759,IF(ISBLANK(Jan!G65),"",Jan!G65),""),"")))</f>
        <v/>
      </c>
      <c r="D3066" s="305"/>
      <c r="E3066" s="305" t="str">
        <f>IF(ISBLANK($J$3759),"",IF(ISBLANK($L$3759),"",IF(Jan!$E65&gt;=$J$3759,IF(Jan!$E65&lt;=$L$3759,IF(ISBLANK(Jan!R65),"",Jan!R65),""),"")))</f>
        <v/>
      </c>
      <c r="F3066" s="307" t="str">
        <f>IF(ISBLANK($J$3759),"",IF(ISBLANK($L$3759),"",IF(Jan!$E65&gt;=$J$3759,IF(Jan!$E65&lt;=$L$3759,IF(ISBLANK(Jan!S65),"",Jan!S65),""),"")))</f>
        <v/>
      </c>
      <c r="G3066" s="308" t="str">
        <f t="shared" si="194"/>
        <v/>
      </c>
      <c r="H3066" s="309" t="str">
        <f t="shared" si="195"/>
        <v/>
      </c>
      <c r="I3066" s="310" t="str">
        <f>IF(ISBLANK($J$3759),"",IF(ISBLANK($L$3759),"",IF(Jan!$E65&gt;=$J$3759,IF(Jan!$E65&lt;=$L$3759,COUNTIF(Jan!L65:L65,"&gt;=0"),""),"")))</f>
        <v/>
      </c>
      <c r="J3066" s="300"/>
      <c r="K3066" s="300"/>
      <c r="L3066" s="300"/>
      <c r="M3066" s="302"/>
    </row>
    <row r="3067" spans="1:13" ht="9.9499999999999993" hidden="1" customHeight="1" x14ac:dyDescent="0.2">
      <c r="A3067" s="301"/>
      <c r="B3067" s="300"/>
      <c r="C3067" s="305" t="str">
        <f>IF(ISBLANK($J$3759),"",IF(ISBLANK($L$3759),"",IF(Jan!$E66&gt;=$J$3759,IF(Jan!$E66&lt;=$L$3759,IF(ISBLANK(Jan!G66),"",Jan!G66),""),"")))</f>
        <v/>
      </c>
      <c r="D3067" s="305"/>
      <c r="E3067" s="305" t="str">
        <f>IF(ISBLANK($J$3759),"",IF(ISBLANK($L$3759),"",IF(Jan!$E66&gt;=$J$3759,IF(Jan!$E66&lt;=$L$3759,IF(ISBLANK(Jan!R66),"",Jan!R66),""),"")))</f>
        <v/>
      </c>
      <c r="F3067" s="307" t="str">
        <f>IF(ISBLANK($J$3759),"",IF(ISBLANK($L$3759),"",IF(Jan!$E66&gt;=$J$3759,IF(Jan!$E66&lt;=$L$3759,IF(ISBLANK(Jan!S66),"",Jan!S66),""),"")))</f>
        <v/>
      </c>
      <c r="G3067" s="308" t="str">
        <f t="shared" si="194"/>
        <v/>
      </c>
      <c r="H3067" s="309" t="str">
        <f t="shared" si="195"/>
        <v/>
      </c>
      <c r="I3067" s="310" t="str">
        <f>IF(ISBLANK($J$3759),"",IF(ISBLANK($L$3759),"",IF(Jan!$E66&gt;=$J$3759,IF(Jan!$E66&lt;=$L$3759,COUNTIF(Jan!L66:L66,"&gt;=0"),""),"")))</f>
        <v/>
      </c>
      <c r="J3067" s="300"/>
      <c r="K3067" s="300"/>
      <c r="L3067" s="300"/>
      <c r="M3067" s="302"/>
    </row>
    <row r="3068" spans="1:13" ht="9.9499999999999993" hidden="1" customHeight="1" x14ac:dyDescent="0.2">
      <c r="A3068" s="301"/>
      <c r="B3068" s="300"/>
      <c r="C3068" s="305" t="str">
        <f>IF(ISBLANK($J$3759),"",IF(ISBLANK($L$3759),"",IF(Jan!$E67&gt;=$J$3759,IF(Jan!$E67&lt;=$L$3759,IF(ISBLANK(Jan!G67),"",Jan!G67),""),"")))</f>
        <v/>
      </c>
      <c r="D3068" s="305"/>
      <c r="E3068" s="305" t="str">
        <f>IF(ISBLANK($J$3759),"",IF(ISBLANK($L$3759),"",IF(Jan!$E67&gt;=$J$3759,IF(Jan!$E67&lt;=$L$3759,IF(ISBLANK(Jan!R67),"",Jan!R67),""),"")))</f>
        <v/>
      </c>
      <c r="F3068" s="307" t="str">
        <f>IF(ISBLANK($J$3759),"",IF(ISBLANK($L$3759),"",IF(Jan!$E67&gt;=$J$3759,IF(Jan!$E67&lt;=$L$3759,IF(ISBLANK(Jan!S67),"",Jan!S67),""),"")))</f>
        <v/>
      </c>
      <c r="G3068" s="308" t="str">
        <f t="shared" si="194"/>
        <v/>
      </c>
      <c r="H3068" s="309" t="str">
        <f t="shared" si="195"/>
        <v/>
      </c>
      <c r="I3068" s="310" t="str">
        <f>IF(ISBLANK($J$3759),"",IF(ISBLANK($L$3759),"",IF(Jan!$E67&gt;=$J$3759,IF(Jan!$E67&lt;=$L$3759,COUNTIF(Jan!L67:L67,"&gt;=0"),""),"")))</f>
        <v/>
      </c>
      <c r="J3068" s="300"/>
      <c r="K3068" s="300"/>
      <c r="L3068" s="300"/>
      <c r="M3068" s="302"/>
    </row>
    <row r="3069" spans="1:13" ht="9.9499999999999993" hidden="1" customHeight="1" x14ac:dyDescent="0.2">
      <c r="A3069" s="301"/>
      <c r="B3069" s="300"/>
      <c r="C3069" s="305" t="str">
        <f>IF(ISBLANK($J$3759),"",IF(ISBLANK($L$3759),"",IF(Jan!$E68&gt;=$J$3759,IF(Jan!$E68&lt;=$L$3759,IF(ISBLANK(Jan!G68),"",Jan!G68),""),"")))</f>
        <v/>
      </c>
      <c r="D3069" s="305"/>
      <c r="E3069" s="305" t="str">
        <f>IF(ISBLANK($J$3759),"",IF(ISBLANK($L$3759),"",IF(Jan!$E68&gt;=$J$3759,IF(Jan!$E68&lt;=$L$3759,IF(ISBLANK(Jan!R68),"",Jan!R68),""),"")))</f>
        <v/>
      </c>
      <c r="F3069" s="307" t="str">
        <f>IF(ISBLANK($J$3759),"",IF(ISBLANK($L$3759),"",IF(Jan!$E68&gt;=$J$3759,IF(Jan!$E68&lt;=$L$3759,IF(ISBLANK(Jan!S68),"",Jan!S68),""),"")))</f>
        <v/>
      </c>
      <c r="G3069" s="308" t="str">
        <f t="shared" si="194"/>
        <v/>
      </c>
      <c r="H3069" s="309" t="str">
        <f t="shared" si="195"/>
        <v/>
      </c>
      <c r="I3069" s="310" t="str">
        <f>IF(ISBLANK($J$3759),"",IF(ISBLANK($L$3759),"",IF(Jan!$E68&gt;=$J$3759,IF(Jan!$E68&lt;=$L$3759,COUNTIF(Jan!L68:L68,"&gt;=0"),""),"")))</f>
        <v/>
      </c>
      <c r="J3069" s="300"/>
      <c r="K3069" s="300"/>
      <c r="L3069" s="300"/>
      <c r="M3069" s="302"/>
    </row>
    <row r="3070" spans="1:13" ht="9.9499999999999993" hidden="1" customHeight="1" x14ac:dyDescent="0.2">
      <c r="A3070" s="301"/>
      <c r="B3070" s="300"/>
      <c r="C3070" s="305" t="str">
        <f>IF(ISBLANK($J$3759),"",IF(ISBLANK($L$3759),"",IF(Jan!$E69&gt;=$J$3759,IF(Jan!$E69&lt;=$L$3759,IF(ISBLANK(Jan!G69),"",Jan!G69),""),"")))</f>
        <v/>
      </c>
      <c r="D3070" s="305"/>
      <c r="E3070" s="305" t="str">
        <f>IF(ISBLANK($J$3759),"",IF(ISBLANK($L$3759),"",IF(Jan!$E69&gt;=$J$3759,IF(Jan!$E69&lt;=$L$3759,IF(ISBLANK(Jan!R69),"",Jan!R69),""),"")))</f>
        <v/>
      </c>
      <c r="F3070" s="307" t="str">
        <f>IF(ISBLANK($J$3759),"",IF(ISBLANK($L$3759),"",IF(Jan!$E69&gt;=$J$3759,IF(Jan!$E69&lt;=$L$3759,IF(ISBLANK(Jan!S69),"",Jan!S69),""),"")))</f>
        <v/>
      </c>
      <c r="G3070" s="308" t="str">
        <f t="shared" si="194"/>
        <v/>
      </c>
      <c r="H3070" s="309" t="str">
        <f t="shared" si="195"/>
        <v/>
      </c>
      <c r="I3070" s="310" t="str">
        <f>IF(ISBLANK($J$3759),"",IF(ISBLANK($L$3759),"",IF(Jan!$E69&gt;=$J$3759,IF(Jan!$E69&lt;=$L$3759,COUNTIF(Jan!L69:L69,"&gt;=0"),""),"")))</f>
        <v/>
      </c>
      <c r="J3070" s="300"/>
      <c r="K3070" s="300"/>
      <c r="L3070" s="300"/>
      <c r="M3070" s="302"/>
    </row>
    <row r="3071" spans="1:13" ht="9.9499999999999993" hidden="1" customHeight="1" x14ac:dyDescent="0.2">
      <c r="A3071" s="301"/>
      <c r="B3071" s="300"/>
      <c r="C3071" s="305" t="str">
        <f>IF(ISBLANK($J$3759),"",IF(ISBLANK($L$3759),"",IF(Jan!$E70&gt;=$J$3759,IF(Jan!$E70&lt;=$L$3759,IF(ISBLANK(Jan!G70),"",Jan!G70),""),"")))</f>
        <v/>
      </c>
      <c r="D3071" s="305"/>
      <c r="E3071" s="305" t="str">
        <f>IF(ISBLANK($J$3759),"",IF(ISBLANK($L$3759),"",IF(Jan!$E70&gt;=$J$3759,IF(Jan!$E70&lt;=$L$3759,IF(ISBLANK(Jan!R70),"",Jan!R70),""),"")))</f>
        <v/>
      </c>
      <c r="F3071" s="307" t="str">
        <f>IF(ISBLANK($J$3759),"",IF(ISBLANK($L$3759),"",IF(Jan!$E70&gt;=$J$3759,IF(Jan!$E70&lt;=$L$3759,IF(ISBLANK(Jan!S70),"",Jan!S70),""),"")))</f>
        <v/>
      </c>
      <c r="G3071" s="308" t="str">
        <f t="shared" si="194"/>
        <v/>
      </c>
      <c r="H3071" s="309" t="str">
        <f t="shared" si="195"/>
        <v/>
      </c>
      <c r="I3071" s="310" t="str">
        <f>IF(ISBLANK($J$3759),"",IF(ISBLANK($L$3759),"",IF(Jan!$E70&gt;=$J$3759,IF(Jan!$E70&lt;=$L$3759,COUNTIF(Jan!L70:L70,"&gt;=0"),""),"")))</f>
        <v/>
      </c>
      <c r="J3071" s="300"/>
      <c r="K3071" s="300"/>
      <c r="L3071" s="300"/>
      <c r="M3071" s="302"/>
    </row>
    <row r="3072" spans="1:13" ht="9.9499999999999993" hidden="1" customHeight="1" x14ac:dyDescent="0.2">
      <c r="A3072" s="301"/>
      <c r="B3072" s="300"/>
      <c r="C3072" s="305" t="str">
        <f>IF(ISBLANK($J$3759),"",IF(ISBLANK($L$3759),"",IF(Jan!$E71&gt;=$J$3759,IF(Jan!$E71&lt;=$L$3759,IF(ISBLANK(Jan!G71),"",Jan!G71),""),"")))</f>
        <v/>
      </c>
      <c r="D3072" s="305"/>
      <c r="E3072" s="305" t="str">
        <f>IF(ISBLANK($J$3759),"",IF(ISBLANK($L$3759),"",IF(Jan!$E71&gt;=$J$3759,IF(Jan!$E71&lt;=$L$3759,IF(ISBLANK(Jan!R71),"",Jan!R71),""),"")))</f>
        <v/>
      </c>
      <c r="F3072" s="307" t="str">
        <f>IF(ISBLANK($J$3759),"",IF(ISBLANK($L$3759),"",IF(Jan!$E71&gt;=$J$3759,IF(Jan!$E71&lt;=$L$3759,IF(ISBLANK(Jan!S71),"",Jan!S71),""),"")))</f>
        <v/>
      </c>
      <c r="G3072" s="308" t="str">
        <f t="shared" si="194"/>
        <v/>
      </c>
      <c r="H3072" s="309" t="str">
        <f t="shared" si="195"/>
        <v/>
      </c>
      <c r="I3072" s="310" t="str">
        <f>IF(ISBLANK($J$3759),"",IF(ISBLANK($L$3759),"",IF(Jan!$E71&gt;=$J$3759,IF(Jan!$E71&lt;=$L$3759,COUNTIF(Jan!L71:L71,"&gt;=0"),""),"")))</f>
        <v/>
      </c>
      <c r="J3072" s="300"/>
      <c r="K3072" s="300"/>
      <c r="L3072" s="300"/>
      <c r="M3072" s="302"/>
    </row>
    <row r="3073" spans="1:13" ht="9.9499999999999993" hidden="1" customHeight="1" x14ac:dyDescent="0.2">
      <c r="A3073" s="301"/>
      <c r="B3073" s="300"/>
      <c r="C3073" s="305" t="str">
        <f>IF(ISBLANK($J$3759),"",IF(ISBLANK($L$3759),"",IF(Jan!$E72&gt;=$J$3759,IF(Jan!$E72&lt;=$L$3759,IF(ISBLANK(Jan!G72),"",Jan!G72),""),"")))</f>
        <v/>
      </c>
      <c r="D3073" s="305"/>
      <c r="E3073" s="305" t="str">
        <f>IF(ISBLANK($J$3759),"",IF(ISBLANK($L$3759),"",IF(Jan!$E72&gt;=$J$3759,IF(Jan!$E72&lt;=$L$3759,IF(ISBLANK(Jan!R72),"",Jan!R72),""),"")))</f>
        <v/>
      </c>
      <c r="F3073" s="307" t="str">
        <f>IF(ISBLANK($J$3759),"",IF(ISBLANK($L$3759),"",IF(Jan!$E72&gt;=$J$3759,IF(Jan!$E72&lt;=$L$3759,IF(ISBLANK(Jan!S72),"",Jan!S72),""),"")))</f>
        <v/>
      </c>
      <c r="G3073" s="308" t="str">
        <f t="shared" si="194"/>
        <v/>
      </c>
      <c r="H3073" s="309" t="str">
        <f t="shared" si="195"/>
        <v/>
      </c>
      <c r="I3073" s="310" t="str">
        <f>IF(ISBLANK($J$3759),"",IF(ISBLANK($L$3759),"",IF(Jan!$E72&gt;=$J$3759,IF(Jan!$E72&lt;=$L$3759,COUNTIF(Jan!L72:L72,"&gt;=0"),""),"")))</f>
        <v/>
      </c>
      <c r="J3073" s="300"/>
      <c r="K3073" s="300"/>
      <c r="L3073" s="300"/>
      <c r="M3073" s="302"/>
    </row>
    <row r="3074" spans="1:13" ht="9.9499999999999993" hidden="1" customHeight="1" x14ac:dyDescent="0.2">
      <c r="A3074" s="301"/>
      <c r="B3074" s="300"/>
      <c r="C3074" s="305" t="str">
        <f>IF(ISBLANK($J$3759),"",IF(ISBLANK($L$3759),"",IF(Jan!$E73&gt;=$J$3759,IF(Jan!$E73&lt;=$L$3759,IF(ISBLANK(Jan!G73),"",Jan!G73),""),"")))</f>
        <v/>
      </c>
      <c r="D3074" s="305"/>
      <c r="E3074" s="305" t="str">
        <f>IF(ISBLANK($J$3759),"",IF(ISBLANK($L$3759),"",IF(Jan!$E73&gt;=$J$3759,IF(Jan!$E73&lt;=$L$3759,IF(ISBLANK(Jan!R73),"",Jan!R73),""),"")))</f>
        <v/>
      </c>
      <c r="F3074" s="307" t="str">
        <f>IF(ISBLANK($J$3759),"",IF(ISBLANK($L$3759),"",IF(Jan!$E73&gt;=$J$3759,IF(Jan!$E73&lt;=$L$3759,IF(ISBLANK(Jan!S73),"",Jan!S73),""),"")))</f>
        <v/>
      </c>
      <c r="G3074" s="308" t="str">
        <f t="shared" si="194"/>
        <v/>
      </c>
      <c r="H3074" s="309" t="str">
        <f t="shared" si="195"/>
        <v/>
      </c>
      <c r="I3074" s="310" t="str">
        <f>IF(ISBLANK($J$3759),"",IF(ISBLANK($L$3759),"",IF(Jan!$E73&gt;=$J$3759,IF(Jan!$E73&lt;=$L$3759,COUNTIF(Jan!L73:L73,"&gt;=0"),""),"")))</f>
        <v/>
      </c>
      <c r="J3074" s="300"/>
      <c r="K3074" s="300"/>
      <c r="L3074" s="300"/>
      <c r="M3074" s="302"/>
    </row>
    <row r="3075" spans="1:13" ht="9.9499999999999993" hidden="1" customHeight="1" x14ac:dyDescent="0.2">
      <c r="A3075" s="301"/>
      <c r="B3075" s="300" t="s">
        <v>124</v>
      </c>
      <c r="C3075" s="305" t="str">
        <f>IF(ISBLANK($J$3759),"",IF(ISBLANK($L$3759),"",IF(Feb!$E9&gt;=$J$3759,IF(Feb!$E9&lt;=$L$3759,IF(ISBLANK(Feb!G9),"",Feb!G9),""),"")))</f>
        <v/>
      </c>
      <c r="D3075" s="305" t="str">
        <f>IF(ISBLANK($J$3759),"",IF(ISBLANK($L$3759),"",IF(Feb!$E9&gt;=$J$3759,IF(Feb!$E9&lt;=$L$3759,IF(ISBLANK(Feb!I9),"",Feb!I9),""),"")))</f>
        <v/>
      </c>
      <c r="E3075" s="305" t="str">
        <f>IF(ISBLANK($J$3759),"",IF(ISBLANK($L$3759),"",IF(Feb!$E9&gt;=$J$3759,IF(Feb!$E9&lt;=$L$3759,IF(ISBLANK(Feb!R9),"",Feb!R9),""),"")))</f>
        <v/>
      </c>
      <c r="F3075" s="307" t="str">
        <f>IF(ISBLANK($J$3759),"",IF(ISBLANK($L$3759),"",IF(Feb!$E9&gt;=$J$3759,IF(Feb!$E9&lt;=$L$3759,IF(ISBLANK(Feb!S9),"",Feb!S9),""),"")))</f>
        <v/>
      </c>
      <c r="G3075" s="308" t="str">
        <f>IF(ISNUMBER(F3075),IF(F3075=0,"",IF(E3075=0,"",F3075/E3075)),"")</f>
        <v/>
      </c>
      <c r="H3075" s="309" t="str">
        <f>IF(ISNUMBER(G3075),IF(G3075=0,"",IF(F3075=0,"",E3075/F3075/24)),"")</f>
        <v/>
      </c>
      <c r="I3075" s="310" t="str">
        <f>IF(ISBLANK($J$3759),"",IF(ISBLANK($L$3759),"",IF(Feb!$E9&gt;=$J$3759,IF(Feb!$E9&lt;=$L$3759,COUNTIF(Feb!L9:L9,"&gt;=0"),""),"")))</f>
        <v/>
      </c>
      <c r="J3075" s="300"/>
      <c r="K3075" s="300"/>
      <c r="L3075" s="300"/>
      <c r="M3075" s="302"/>
    </row>
    <row r="3076" spans="1:13" ht="9.9499999999999993" hidden="1" customHeight="1" x14ac:dyDescent="0.2">
      <c r="A3076" s="301"/>
      <c r="B3076" s="300"/>
      <c r="C3076" s="305" t="str">
        <f>IF(ISBLANK($J$3759),"",IF(ISBLANK($L$3759),"",IF(Feb!$E10&gt;=$J$3759,IF(Feb!$E10&lt;=$L$3759,IF(ISBLANK(Feb!G10),"",Feb!G10),""),"")))</f>
        <v/>
      </c>
      <c r="D3076" s="305" t="str">
        <f>IF(ISBLANK($J$3759),"",IF(ISBLANK($L$3759),"",IF(Feb!$E10&gt;=$J$3759,IF(Feb!$E10&lt;=$L$3759,IF(ISBLANK(Feb!I10),"",Feb!I10),""),"")))</f>
        <v/>
      </c>
      <c r="E3076" s="305" t="str">
        <f>IF(ISBLANK($J$3759),"",IF(ISBLANK($L$3759),"",IF(Feb!$E10&gt;=$J$3759,IF(Feb!$E10&lt;=$L$3759,IF(ISBLANK(Feb!R10),"",Feb!R10),""),"")))</f>
        <v/>
      </c>
      <c r="F3076" s="307" t="str">
        <f>IF(ISBLANK($J$3759),"",IF(ISBLANK($L$3759),"",IF(Feb!$E10&gt;=$J$3759,IF(Feb!$E10&lt;=$L$3759,IF(ISBLANK(Feb!S10),"",Feb!S10),""),"")))</f>
        <v/>
      </c>
      <c r="G3076" s="308" t="str">
        <f t="shared" ref="G3076:G3105" si="196">IF(ISNUMBER(F3076),IF(F3076=0,"",IF(E3076=0,"",F3076/E3076)),"")</f>
        <v/>
      </c>
      <c r="H3076" s="309" t="str">
        <f t="shared" ref="H3076:H3105" si="197">IF(ISNUMBER(G3076),IF(G3076=0,"",IF(F3076=0,"",E3076/F3076/24)),"")</f>
        <v/>
      </c>
      <c r="I3076" s="310" t="str">
        <f>IF(ISBLANK($J$3759),"",IF(ISBLANK($L$3759),"",IF(Feb!$E10&gt;=$J$3759,IF(Feb!$E10&lt;=$L$3759,COUNTIF(Feb!L10:L10,"&gt;=0"),""),"")))</f>
        <v/>
      </c>
      <c r="J3076" s="300"/>
      <c r="K3076" s="300"/>
      <c r="L3076" s="300"/>
      <c r="M3076" s="302"/>
    </row>
    <row r="3077" spans="1:13" ht="9.9499999999999993" hidden="1" customHeight="1" x14ac:dyDescent="0.2">
      <c r="A3077" s="301"/>
      <c r="B3077" s="300"/>
      <c r="C3077" s="305" t="str">
        <f>IF(ISBLANK($J$3759),"",IF(ISBLANK($L$3759),"",IF(Feb!$E11&gt;=$J$3759,IF(Feb!$E11&lt;=$L$3759,IF(ISBLANK(Feb!G11),"",Feb!G11),""),"")))</f>
        <v/>
      </c>
      <c r="D3077" s="305" t="str">
        <f>IF(ISBLANK($J$3759),"",IF(ISBLANK($L$3759),"",IF(Feb!$E11&gt;=$J$3759,IF(Feb!$E11&lt;=$L$3759,IF(ISBLANK(Feb!I11),"",Feb!I11),""),"")))</f>
        <v/>
      </c>
      <c r="E3077" s="305" t="str">
        <f>IF(ISBLANK($J$3759),"",IF(ISBLANK($L$3759),"",IF(Feb!$E11&gt;=$J$3759,IF(Feb!$E11&lt;=$L$3759,IF(ISBLANK(Feb!R11),"",Feb!R11),""),"")))</f>
        <v/>
      </c>
      <c r="F3077" s="307" t="str">
        <f>IF(ISBLANK($J$3759),"",IF(ISBLANK($L$3759),"",IF(Feb!$E11&gt;=$J$3759,IF(Feb!$E11&lt;=$L$3759,IF(ISBLANK(Feb!S11),"",Feb!S11),""),"")))</f>
        <v/>
      </c>
      <c r="G3077" s="308" t="str">
        <f t="shared" si="196"/>
        <v/>
      </c>
      <c r="H3077" s="309" t="str">
        <f t="shared" si="197"/>
        <v/>
      </c>
      <c r="I3077" s="310" t="str">
        <f>IF(ISBLANK($J$3759),"",IF(ISBLANK($L$3759),"",IF(Feb!$E11&gt;=$J$3759,IF(Feb!$E11&lt;=$L$3759,COUNTIF(Feb!L11:L11,"&gt;=0"),""),"")))</f>
        <v/>
      </c>
      <c r="J3077" s="300"/>
      <c r="K3077" s="300"/>
      <c r="L3077" s="300"/>
      <c r="M3077" s="302"/>
    </row>
    <row r="3078" spans="1:13" ht="9.9499999999999993" hidden="1" customHeight="1" x14ac:dyDescent="0.2">
      <c r="A3078" s="301"/>
      <c r="B3078" s="300"/>
      <c r="C3078" s="305" t="str">
        <f>IF(ISBLANK($J$3759),"",IF(ISBLANK($L$3759),"",IF(Feb!$E12&gt;=$J$3759,IF(Feb!$E12&lt;=$L$3759,IF(ISBLANK(Feb!G12),"",Feb!G12),""),"")))</f>
        <v/>
      </c>
      <c r="D3078" s="305" t="str">
        <f>IF(ISBLANK($J$3759),"",IF(ISBLANK($L$3759),"",IF(Feb!$E12&gt;=$J$3759,IF(Feb!$E12&lt;=$L$3759,IF(ISBLANK(Feb!I12),"",Feb!I12),""),"")))</f>
        <v/>
      </c>
      <c r="E3078" s="305" t="str">
        <f>IF(ISBLANK($J$3759),"",IF(ISBLANK($L$3759),"",IF(Feb!$E12&gt;=$J$3759,IF(Feb!$E12&lt;=$L$3759,IF(ISBLANK(Feb!R12),"",Feb!R12),""),"")))</f>
        <v/>
      </c>
      <c r="F3078" s="307" t="str">
        <f>IF(ISBLANK($J$3759),"",IF(ISBLANK($L$3759),"",IF(Feb!$E12&gt;=$J$3759,IF(Feb!$E12&lt;=$L$3759,IF(ISBLANK(Feb!S12),"",Feb!S12),""),"")))</f>
        <v/>
      </c>
      <c r="G3078" s="308" t="str">
        <f t="shared" si="196"/>
        <v/>
      </c>
      <c r="H3078" s="309" t="str">
        <f t="shared" si="197"/>
        <v/>
      </c>
      <c r="I3078" s="310" t="str">
        <f>IF(ISBLANK($J$3759),"",IF(ISBLANK($L$3759),"",IF(Feb!$E12&gt;=$J$3759,IF(Feb!$E12&lt;=$L$3759,COUNTIF(Feb!L12:L12,"&gt;=0"),""),"")))</f>
        <v/>
      </c>
      <c r="J3078" s="300"/>
      <c r="K3078" s="300"/>
      <c r="L3078" s="300"/>
      <c r="M3078" s="302"/>
    </row>
    <row r="3079" spans="1:13" ht="9.9499999999999993" hidden="1" customHeight="1" x14ac:dyDescent="0.2">
      <c r="A3079" s="301"/>
      <c r="B3079" s="300"/>
      <c r="C3079" s="305" t="str">
        <f>IF(ISBLANK($J$3759),"",IF(ISBLANK($L$3759),"",IF(Feb!$E13&gt;=$J$3759,IF(Feb!$E13&lt;=$L$3759,IF(ISBLANK(Feb!G13),"",Feb!G13),""),"")))</f>
        <v/>
      </c>
      <c r="D3079" s="305" t="str">
        <f>IF(ISBLANK($J$3759),"",IF(ISBLANK($L$3759),"",IF(Feb!$E13&gt;=$J$3759,IF(Feb!$E13&lt;=$L$3759,IF(ISBLANK(Feb!I13),"",Feb!I13),""),"")))</f>
        <v/>
      </c>
      <c r="E3079" s="305" t="str">
        <f>IF(ISBLANK($J$3759),"",IF(ISBLANK($L$3759),"",IF(Feb!$E13&gt;=$J$3759,IF(Feb!$E13&lt;=$L$3759,IF(ISBLANK(Feb!R13),"",Feb!R13),""),"")))</f>
        <v/>
      </c>
      <c r="F3079" s="307" t="str">
        <f>IF(ISBLANK($J$3759),"",IF(ISBLANK($L$3759),"",IF(Feb!$E13&gt;=$J$3759,IF(Feb!$E13&lt;=$L$3759,IF(ISBLANK(Feb!S13),"",Feb!S13),""),"")))</f>
        <v/>
      </c>
      <c r="G3079" s="308" t="str">
        <f t="shared" si="196"/>
        <v/>
      </c>
      <c r="H3079" s="309" t="str">
        <f t="shared" si="197"/>
        <v/>
      </c>
      <c r="I3079" s="310" t="str">
        <f>IF(ISBLANK($J$3759),"",IF(ISBLANK($L$3759),"",IF(Feb!$E13&gt;=$J$3759,IF(Feb!$E13&lt;=$L$3759,COUNTIF(Feb!L13:L13,"&gt;=0"),""),"")))</f>
        <v/>
      </c>
      <c r="J3079" s="300"/>
      <c r="K3079" s="300"/>
      <c r="L3079" s="300"/>
      <c r="M3079" s="302"/>
    </row>
    <row r="3080" spans="1:13" ht="9.9499999999999993" hidden="1" customHeight="1" x14ac:dyDescent="0.2">
      <c r="A3080" s="301"/>
      <c r="B3080" s="300"/>
      <c r="C3080" s="305" t="str">
        <f>IF(ISBLANK($J$3759),"",IF(ISBLANK($L$3759),"",IF(Feb!$E14&gt;=$J$3759,IF(Feb!$E14&lt;=$L$3759,IF(ISBLANK(Feb!G14),"",Feb!G14),""),"")))</f>
        <v/>
      </c>
      <c r="D3080" s="305" t="str">
        <f>IF(ISBLANK($J$3759),"",IF(ISBLANK($L$3759),"",IF(Feb!$E14&gt;=$J$3759,IF(Feb!$E14&lt;=$L$3759,IF(ISBLANK(Feb!I14),"",Feb!I14),""),"")))</f>
        <v/>
      </c>
      <c r="E3080" s="305" t="str">
        <f>IF(ISBLANK($J$3759),"",IF(ISBLANK($L$3759),"",IF(Feb!$E14&gt;=$J$3759,IF(Feb!$E14&lt;=$L$3759,IF(ISBLANK(Feb!R14),"",Feb!R14),""),"")))</f>
        <v/>
      </c>
      <c r="F3080" s="307" t="str">
        <f>IF(ISBLANK($J$3759),"",IF(ISBLANK($L$3759),"",IF(Feb!$E14&gt;=$J$3759,IF(Feb!$E14&lt;=$L$3759,IF(ISBLANK(Feb!S14),"",Feb!S14),""),"")))</f>
        <v/>
      </c>
      <c r="G3080" s="308" t="str">
        <f t="shared" si="196"/>
        <v/>
      </c>
      <c r="H3080" s="309" t="str">
        <f t="shared" si="197"/>
        <v/>
      </c>
      <c r="I3080" s="310" t="str">
        <f>IF(ISBLANK($J$3759),"",IF(ISBLANK($L$3759),"",IF(Feb!$E14&gt;=$J$3759,IF(Feb!$E14&lt;=$L$3759,COUNTIF(Feb!L14:L14,"&gt;=0"),""),"")))</f>
        <v/>
      </c>
      <c r="J3080" s="300"/>
      <c r="K3080" s="300"/>
      <c r="L3080" s="300"/>
      <c r="M3080" s="302"/>
    </row>
    <row r="3081" spans="1:13" ht="9.9499999999999993" hidden="1" customHeight="1" x14ac:dyDescent="0.2">
      <c r="A3081" s="301"/>
      <c r="B3081" s="300"/>
      <c r="C3081" s="305" t="str">
        <f>IF(ISBLANK($J$3759),"",IF(ISBLANK($L$3759),"",IF(Feb!$E15&gt;=$J$3759,IF(Feb!$E15&lt;=$L$3759,IF(ISBLANK(Feb!G15),"",Feb!G15),""),"")))</f>
        <v/>
      </c>
      <c r="D3081" s="305" t="str">
        <f>IF(ISBLANK($J$3759),"",IF(ISBLANK($L$3759),"",IF(Feb!$E15&gt;=$J$3759,IF(Feb!$E15&lt;=$L$3759,IF(ISBLANK(Feb!I15),"",Feb!I15),""),"")))</f>
        <v/>
      </c>
      <c r="E3081" s="305" t="str">
        <f>IF(ISBLANK($J$3759),"",IF(ISBLANK($L$3759),"",IF(Feb!$E15&gt;=$J$3759,IF(Feb!$E15&lt;=$L$3759,IF(ISBLANK(Feb!R15),"",Feb!R15),""),"")))</f>
        <v/>
      </c>
      <c r="F3081" s="307" t="str">
        <f>IF(ISBLANK($J$3759),"",IF(ISBLANK($L$3759),"",IF(Feb!$E15&gt;=$J$3759,IF(Feb!$E15&lt;=$L$3759,IF(ISBLANK(Feb!S15),"",Feb!S15),""),"")))</f>
        <v/>
      </c>
      <c r="G3081" s="308" t="str">
        <f t="shared" si="196"/>
        <v/>
      </c>
      <c r="H3081" s="309" t="str">
        <f t="shared" si="197"/>
        <v/>
      </c>
      <c r="I3081" s="310" t="str">
        <f>IF(ISBLANK($J$3759),"",IF(ISBLANK($L$3759),"",IF(Feb!$E15&gt;=$J$3759,IF(Feb!$E15&lt;=$L$3759,COUNTIF(Feb!L15:L15,"&gt;=0"),""),"")))</f>
        <v/>
      </c>
      <c r="J3081" s="300"/>
      <c r="K3081" s="300"/>
      <c r="L3081" s="300"/>
      <c r="M3081" s="302"/>
    </row>
    <row r="3082" spans="1:13" ht="9.9499999999999993" hidden="1" customHeight="1" x14ac:dyDescent="0.2">
      <c r="A3082" s="301"/>
      <c r="B3082" s="300"/>
      <c r="C3082" s="305" t="str">
        <f>IF(ISBLANK($J$3759),"",IF(ISBLANK($L$3759),"",IF(Feb!$E16&gt;=$J$3759,IF(Feb!$E16&lt;=$L$3759,IF(ISBLANK(Feb!G16),"",Feb!G16),""),"")))</f>
        <v/>
      </c>
      <c r="D3082" s="305" t="str">
        <f>IF(ISBLANK($J$3759),"",IF(ISBLANK($L$3759),"",IF(Feb!$E16&gt;=$J$3759,IF(Feb!$E16&lt;=$L$3759,IF(ISBLANK(Feb!I16),"",Feb!I16),""),"")))</f>
        <v/>
      </c>
      <c r="E3082" s="305" t="str">
        <f>IF(ISBLANK($J$3759),"",IF(ISBLANK($L$3759),"",IF(Feb!$E16&gt;=$J$3759,IF(Feb!$E16&lt;=$L$3759,IF(ISBLANK(Feb!R16),"",Feb!R16),""),"")))</f>
        <v/>
      </c>
      <c r="F3082" s="307" t="str">
        <f>IF(ISBLANK($J$3759),"",IF(ISBLANK($L$3759),"",IF(Feb!$E16&gt;=$J$3759,IF(Feb!$E16&lt;=$L$3759,IF(ISBLANK(Feb!S16),"",Feb!S16),""),"")))</f>
        <v/>
      </c>
      <c r="G3082" s="308" t="str">
        <f t="shared" si="196"/>
        <v/>
      </c>
      <c r="H3082" s="309" t="str">
        <f t="shared" si="197"/>
        <v/>
      </c>
      <c r="I3082" s="310" t="str">
        <f>IF(ISBLANK($J$3759),"",IF(ISBLANK($L$3759),"",IF(Feb!$E16&gt;=$J$3759,IF(Feb!$E16&lt;=$L$3759,COUNTIF(Feb!L16:L16,"&gt;=0"),""),"")))</f>
        <v/>
      </c>
      <c r="J3082" s="300"/>
      <c r="K3082" s="300"/>
      <c r="L3082" s="300"/>
      <c r="M3082" s="302"/>
    </row>
    <row r="3083" spans="1:13" ht="9.9499999999999993" hidden="1" customHeight="1" x14ac:dyDescent="0.2">
      <c r="A3083" s="301"/>
      <c r="B3083" s="300"/>
      <c r="C3083" s="305" t="str">
        <f>IF(ISBLANK($J$3759),"",IF(ISBLANK($L$3759),"",IF(Feb!$E17&gt;=$J$3759,IF(Feb!$E17&lt;=$L$3759,IF(ISBLANK(Feb!G17),"",Feb!G17),""),"")))</f>
        <v/>
      </c>
      <c r="D3083" s="305" t="str">
        <f>IF(ISBLANK($J$3759),"",IF(ISBLANK($L$3759),"",IF(Feb!$E17&gt;=$J$3759,IF(Feb!$E17&lt;=$L$3759,IF(ISBLANK(Feb!I17),"",Feb!I17),""),"")))</f>
        <v/>
      </c>
      <c r="E3083" s="305" t="str">
        <f>IF(ISBLANK($J$3759),"",IF(ISBLANK($L$3759),"",IF(Feb!$E17&gt;=$J$3759,IF(Feb!$E17&lt;=$L$3759,IF(ISBLANK(Feb!R17),"",Feb!R17),""),"")))</f>
        <v/>
      </c>
      <c r="F3083" s="307" t="str">
        <f>IF(ISBLANK($J$3759),"",IF(ISBLANK($L$3759),"",IF(Feb!$E17&gt;=$J$3759,IF(Feb!$E17&lt;=$L$3759,IF(ISBLANK(Feb!S17),"",Feb!S17),""),"")))</f>
        <v/>
      </c>
      <c r="G3083" s="308" t="str">
        <f t="shared" si="196"/>
        <v/>
      </c>
      <c r="H3083" s="309" t="str">
        <f t="shared" si="197"/>
        <v/>
      </c>
      <c r="I3083" s="310" t="str">
        <f>IF(ISBLANK($J$3759),"",IF(ISBLANK($L$3759),"",IF(Feb!$E17&gt;=$J$3759,IF(Feb!$E17&lt;=$L$3759,COUNTIF(Feb!L17:L17,"&gt;=0"),""),"")))</f>
        <v/>
      </c>
      <c r="J3083" s="300"/>
      <c r="K3083" s="300"/>
      <c r="L3083" s="300"/>
      <c r="M3083" s="302"/>
    </row>
    <row r="3084" spans="1:13" ht="9.9499999999999993" hidden="1" customHeight="1" x14ac:dyDescent="0.2">
      <c r="A3084" s="301"/>
      <c r="B3084" s="300"/>
      <c r="C3084" s="305" t="str">
        <f>IF(ISBLANK($J$3759),"",IF(ISBLANK($L$3759),"",IF(Feb!$E18&gt;=$J$3759,IF(Feb!$E18&lt;=$L$3759,IF(ISBLANK(Feb!G18),"",Feb!G18),""),"")))</f>
        <v/>
      </c>
      <c r="D3084" s="305" t="str">
        <f>IF(ISBLANK($J$3759),"",IF(ISBLANK($L$3759),"",IF(Feb!$E18&gt;=$J$3759,IF(Feb!$E18&lt;=$L$3759,IF(ISBLANK(Feb!I18),"",Feb!I18),""),"")))</f>
        <v/>
      </c>
      <c r="E3084" s="305" t="str">
        <f>IF(ISBLANK($J$3759),"",IF(ISBLANK($L$3759),"",IF(Feb!$E18&gt;=$J$3759,IF(Feb!$E18&lt;=$L$3759,IF(ISBLANK(Feb!R18),"",Feb!R18),""),"")))</f>
        <v/>
      </c>
      <c r="F3084" s="307" t="str">
        <f>IF(ISBLANK($J$3759),"",IF(ISBLANK($L$3759),"",IF(Feb!$E18&gt;=$J$3759,IF(Feb!$E18&lt;=$L$3759,IF(ISBLANK(Feb!S18),"",Feb!S18),""),"")))</f>
        <v/>
      </c>
      <c r="G3084" s="308" t="str">
        <f t="shared" si="196"/>
        <v/>
      </c>
      <c r="H3084" s="309" t="str">
        <f t="shared" si="197"/>
        <v/>
      </c>
      <c r="I3084" s="310" t="str">
        <f>IF(ISBLANK($J$3759),"",IF(ISBLANK($L$3759),"",IF(Feb!$E18&gt;=$J$3759,IF(Feb!$E18&lt;=$L$3759,COUNTIF(Feb!L18:L18,"&gt;=0"),""),"")))</f>
        <v/>
      </c>
      <c r="J3084" s="300"/>
      <c r="K3084" s="300"/>
      <c r="L3084" s="300"/>
      <c r="M3084" s="302"/>
    </row>
    <row r="3085" spans="1:13" ht="9.9499999999999993" hidden="1" customHeight="1" x14ac:dyDescent="0.2">
      <c r="A3085" s="301"/>
      <c r="B3085" s="300"/>
      <c r="C3085" s="305" t="str">
        <f>IF(ISBLANK($J$3759),"",IF(ISBLANK($L$3759),"",IF(Feb!$E19&gt;=$J$3759,IF(Feb!$E19&lt;=$L$3759,IF(ISBLANK(Feb!G19),"",Feb!G19),""),"")))</f>
        <v/>
      </c>
      <c r="D3085" s="305" t="str">
        <f>IF(ISBLANK($J$3759),"",IF(ISBLANK($L$3759),"",IF(Feb!$E19&gt;=$J$3759,IF(Feb!$E19&lt;=$L$3759,IF(ISBLANK(Feb!I19),"",Feb!I19),""),"")))</f>
        <v/>
      </c>
      <c r="E3085" s="305" t="str">
        <f>IF(ISBLANK($J$3759),"",IF(ISBLANK($L$3759),"",IF(Feb!$E19&gt;=$J$3759,IF(Feb!$E19&lt;=$L$3759,IF(ISBLANK(Feb!R19),"",Feb!R19),""),"")))</f>
        <v/>
      </c>
      <c r="F3085" s="307" t="str">
        <f>IF(ISBLANK($J$3759),"",IF(ISBLANK($L$3759),"",IF(Feb!$E19&gt;=$J$3759,IF(Feb!$E19&lt;=$L$3759,IF(ISBLANK(Feb!S19),"",Feb!S19),""),"")))</f>
        <v/>
      </c>
      <c r="G3085" s="308" t="str">
        <f t="shared" si="196"/>
        <v/>
      </c>
      <c r="H3085" s="309" t="str">
        <f t="shared" si="197"/>
        <v/>
      </c>
      <c r="I3085" s="310" t="str">
        <f>IF(ISBLANK($J$3759),"",IF(ISBLANK($L$3759),"",IF(Feb!$E19&gt;=$J$3759,IF(Feb!$E19&lt;=$L$3759,COUNTIF(Feb!L19:L19,"&gt;=0"),""),"")))</f>
        <v/>
      </c>
      <c r="J3085" s="300"/>
      <c r="K3085" s="300"/>
      <c r="L3085" s="300"/>
      <c r="M3085" s="302"/>
    </row>
    <row r="3086" spans="1:13" ht="9.9499999999999993" hidden="1" customHeight="1" x14ac:dyDescent="0.2">
      <c r="A3086" s="301"/>
      <c r="B3086" s="300"/>
      <c r="C3086" s="305" t="str">
        <f>IF(ISBLANK($J$3759),"",IF(ISBLANK($L$3759),"",IF(Feb!$E20&gt;=$J$3759,IF(Feb!$E20&lt;=$L$3759,IF(ISBLANK(Feb!G20),"",Feb!G20),""),"")))</f>
        <v/>
      </c>
      <c r="D3086" s="305" t="str">
        <f>IF(ISBLANK($J$3759),"",IF(ISBLANK($L$3759),"",IF(Feb!$E20&gt;=$J$3759,IF(Feb!$E20&lt;=$L$3759,IF(ISBLANK(Feb!I20),"",Feb!I20),""),"")))</f>
        <v/>
      </c>
      <c r="E3086" s="305" t="str">
        <f>IF(ISBLANK($J$3759),"",IF(ISBLANK($L$3759),"",IF(Feb!$E20&gt;=$J$3759,IF(Feb!$E20&lt;=$L$3759,IF(ISBLANK(Feb!R20),"",Feb!R20),""),"")))</f>
        <v/>
      </c>
      <c r="F3086" s="307" t="str">
        <f>IF(ISBLANK($J$3759),"",IF(ISBLANK($L$3759),"",IF(Feb!$E20&gt;=$J$3759,IF(Feb!$E20&lt;=$L$3759,IF(ISBLANK(Feb!S20),"",Feb!S20),""),"")))</f>
        <v/>
      </c>
      <c r="G3086" s="308" t="str">
        <f t="shared" si="196"/>
        <v/>
      </c>
      <c r="H3086" s="309" t="str">
        <f t="shared" si="197"/>
        <v/>
      </c>
      <c r="I3086" s="310" t="str">
        <f>IF(ISBLANK($J$3759),"",IF(ISBLANK($L$3759),"",IF(Feb!$E20&gt;=$J$3759,IF(Feb!$E20&lt;=$L$3759,COUNTIF(Feb!L20:L20,"&gt;=0"),""),"")))</f>
        <v/>
      </c>
      <c r="J3086" s="300"/>
      <c r="K3086" s="300"/>
      <c r="L3086" s="300"/>
      <c r="M3086" s="302"/>
    </row>
    <row r="3087" spans="1:13" ht="9.9499999999999993" hidden="1" customHeight="1" x14ac:dyDescent="0.2">
      <c r="A3087" s="301"/>
      <c r="B3087" s="300"/>
      <c r="C3087" s="305" t="str">
        <f>IF(ISBLANK($J$3759),"",IF(ISBLANK($L$3759),"",IF(Feb!$E21&gt;=$J$3759,IF(Feb!$E21&lt;=$L$3759,IF(ISBLANK(Feb!G21),"",Feb!G21),""),"")))</f>
        <v/>
      </c>
      <c r="D3087" s="305" t="str">
        <f>IF(ISBLANK($J$3759),"",IF(ISBLANK($L$3759),"",IF(Feb!$E21&gt;=$J$3759,IF(Feb!$E21&lt;=$L$3759,IF(ISBLANK(Feb!I21),"",Feb!I21),""),"")))</f>
        <v/>
      </c>
      <c r="E3087" s="305" t="str">
        <f>IF(ISBLANK($J$3759),"",IF(ISBLANK($L$3759),"",IF(Feb!$E21&gt;=$J$3759,IF(Feb!$E21&lt;=$L$3759,IF(ISBLANK(Feb!R21),"",Feb!R21),""),"")))</f>
        <v/>
      </c>
      <c r="F3087" s="307" t="str">
        <f>IF(ISBLANK($J$3759),"",IF(ISBLANK($L$3759),"",IF(Feb!$E21&gt;=$J$3759,IF(Feb!$E21&lt;=$L$3759,IF(ISBLANK(Feb!S21),"",Feb!S21),""),"")))</f>
        <v/>
      </c>
      <c r="G3087" s="308" t="str">
        <f t="shared" si="196"/>
        <v/>
      </c>
      <c r="H3087" s="309" t="str">
        <f t="shared" si="197"/>
        <v/>
      </c>
      <c r="I3087" s="310" t="str">
        <f>IF(ISBLANK($J$3759),"",IF(ISBLANK($L$3759),"",IF(Feb!$E21&gt;=$J$3759,IF(Feb!$E21&lt;=$L$3759,COUNTIF(Feb!L21:L21,"&gt;=0"),""),"")))</f>
        <v/>
      </c>
      <c r="J3087" s="300"/>
      <c r="K3087" s="300"/>
      <c r="L3087" s="300"/>
      <c r="M3087" s="302"/>
    </row>
    <row r="3088" spans="1:13" ht="9.9499999999999993" hidden="1" customHeight="1" x14ac:dyDescent="0.2">
      <c r="A3088" s="301"/>
      <c r="B3088" s="300"/>
      <c r="C3088" s="305" t="str">
        <f>IF(ISBLANK($J$3759),"",IF(ISBLANK($L$3759),"",IF(Feb!$E22&gt;=$J$3759,IF(Feb!$E22&lt;=$L$3759,IF(ISBLANK(Feb!G22),"",Feb!G22),""),"")))</f>
        <v/>
      </c>
      <c r="D3088" s="305" t="str">
        <f>IF(ISBLANK($J$3759),"",IF(ISBLANK($L$3759),"",IF(Feb!$E22&gt;=$J$3759,IF(Feb!$E22&lt;=$L$3759,IF(ISBLANK(Feb!I22),"",Feb!I22),""),"")))</f>
        <v/>
      </c>
      <c r="E3088" s="305" t="str">
        <f>IF(ISBLANK($J$3759),"",IF(ISBLANK($L$3759),"",IF(Feb!$E22&gt;=$J$3759,IF(Feb!$E22&lt;=$L$3759,IF(ISBLANK(Feb!R22),"",Feb!R22),""),"")))</f>
        <v/>
      </c>
      <c r="F3088" s="307" t="str">
        <f>IF(ISBLANK($J$3759),"",IF(ISBLANK($L$3759),"",IF(Feb!$E22&gt;=$J$3759,IF(Feb!$E22&lt;=$L$3759,IF(ISBLANK(Feb!S22),"",Feb!S22),""),"")))</f>
        <v/>
      </c>
      <c r="G3088" s="308" t="str">
        <f t="shared" si="196"/>
        <v/>
      </c>
      <c r="H3088" s="309" t="str">
        <f t="shared" si="197"/>
        <v/>
      </c>
      <c r="I3088" s="310" t="str">
        <f>IF(ISBLANK($J$3759),"",IF(ISBLANK($L$3759),"",IF(Feb!$E22&gt;=$J$3759,IF(Feb!$E22&lt;=$L$3759,COUNTIF(Feb!L22:L22,"&gt;=0"),""),"")))</f>
        <v/>
      </c>
      <c r="J3088" s="300"/>
      <c r="K3088" s="300"/>
      <c r="L3088" s="300"/>
      <c r="M3088" s="302"/>
    </row>
    <row r="3089" spans="1:13" ht="9.9499999999999993" hidden="1" customHeight="1" x14ac:dyDescent="0.2">
      <c r="A3089" s="301"/>
      <c r="B3089" s="300"/>
      <c r="C3089" s="305" t="str">
        <f>IF(ISBLANK($J$3759),"",IF(ISBLANK($L$3759),"",IF(Feb!$E23&gt;=$J$3759,IF(Feb!$E23&lt;=$L$3759,IF(ISBLANK(Feb!G23),"",Feb!G23),""),"")))</f>
        <v/>
      </c>
      <c r="D3089" s="305" t="str">
        <f>IF(ISBLANK($J$3759),"",IF(ISBLANK($L$3759),"",IF(Feb!$E23&gt;=$J$3759,IF(Feb!$E23&lt;=$L$3759,IF(ISBLANK(Feb!I23),"",Feb!I23),""),"")))</f>
        <v/>
      </c>
      <c r="E3089" s="305" t="str">
        <f>IF(ISBLANK($J$3759),"",IF(ISBLANK($L$3759),"",IF(Feb!$E23&gt;=$J$3759,IF(Feb!$E23&lt;=$L$3759,IF(ISBLANK(Feb!R23),"",Feb!R23),""),"")))</f>
        <v/>
      </c>
      <c r="F3089" s="307" t="str">
        <f>IF(ISBLANK($J$3759),"",IF(ISBLANK($L$3759),"",IF(Feb!$E23&gt;=$J$3759,IF(Feb!$E23&lt;=$L$3759,IF(ISBLANK(Feb!S23),"",Feb!S23),""),"")))</f>
        <v/>
      </c>
      <c r="G3089" s="308" t="str">
        <f t="shared" si="196"/>
        <v/>
      </c>
      <c r="H3089" s="309" t="str">
        <f t="shared" si="197"/>
        <v/>
      </c>
      <c r="I3089" s="310" t="str">
        <f>IF(ISBLANK($J$3759),"",IF(ISBLANK($L$3759),"",IF(Feb!$E23&gt;=$J$3759,IF(Feb!$E23&lt;=$L$3759,COUNTIF(Feb!L23:L23,"&gt;=0"),""),"")))</f>
        <v/>
      </c>
      <c r="J3089" s="300"/>
      <c r="K3089" s="300"/>
      <c r="L3089" s="300"/>
      <c r="M3089" s="302"/>
    </row>
    <row r="3090" spans="1:13" ht="9.9499999999999993" hidden="1" customHeight="1" x14ac:dyDescent="0.2">
      <c r="A3090" s="301"/>
      <c r="B3090" s="300"/>
      <c r="C3090" s="305" t="str">
        <f>IF(ISBLANK($J$3759),"",IF(ISBLANK($L$3759),"",IF(Feb!$E24&gt;=$J$3759,IF(Feb!$E24&lt;=$L$3759,IF(ISBLANK(Feb!G24),"",Feb!G24),""),"")))</f>
        <v/>
      </c>
      <c r="D3090" s="305" t="str">
        <f>IF(ISBLANK($J$3759),"",IF(ISBLANK($L$3759),"",IF(Feb!$E24&gt;=$J$3759,IF(Feb!$E24&lt;=$L$3759,IF(ISBLANK(Feb!I24),"",Feb!I24),""),"")))</f>
        <v/>
      </c>
      <c r="E3090" s="305" t="str">
        <f>IF(ISBLANK($J$3759),"",IF(ISBLANK($L$3759),"",IF(Feb!$E24&gt;=$J$3759,IF(Feb!$E24&lt;=$L$3759,IF(ISBLANK(Feb!R24),"",Feb!R24),""),"")))</f>
        <v/>
      </c>
      <c r="F3090" s="307" t="str">
        <f>IF(ISBLANK($J$3759),"",IF(ISBLANK($L$3759),"",IF(Feb!$E24&gt;=$J$3759,IF(Feb!$E24&lt;=$L$3759,IF(ISBLANK(Feb!S24),"",Feb!S24),""),"")))</f>
        <v/>
      </c>
      <c r="G3090" s="308" t="str">
        <f t="shared" si="196"/>
        <v/>
      </c>
      <c r="H3090" s="309" t="str">
        <f t="shared" si="197"/>
        <v/>
      </c>
      <c r="I3090" s="310" t="str">
        <f>IF(ISBLANK($J$3759),"",IF(ISBLANK($L$3759),"",IF(Feb!$E24&gt;=$J$3759,IF(Feb!$E24&lt;=$L$3759,COUNTIF(Feb!L24:L24,"&gt;=0"),""),"")))</f>
        <v/>
      </c>
      <c r="J3090" s="300"/>
      <c r="K3090" s="300"/>
      <c r="L3090" s="300"/>
      <c r="M3090" s="302"/>
    </row>
    <row r="3091" spans="1:13" ht="9.9499999999999993" hidden="1" customHeight="1" x14ac:dyDescent="0.2">
      <c r="A3091" s="301"/>
      <c r="B3091" s="300"/>
      <c r="C3091" s="305" t="str">
        <f>IF(ISBLANK($J$3759),"",IF(ISBLANK($L$3759),"",IF(Feb!$E25&gt;=$J$3759,IF(Feb!$E25&lt;=$L$3759,IF(ISBLANK(Feb!G25),"",Feb!G25),""),"")))</f>
        <v/>
      </c>
      <c r="D3091" s="305" t="str">
        <f>IF(ISBLANK($J$3759),"",IF(ISBLANK($L$3759),"",IF(Feb!$E25&gt;=$J$3759,IF(Feb!$E25&lt;=$L$3759,IF(ISBLANK(Feb!I25),"",Feb!I25),""),"")))</f>
        <v/>
      </c>
      <c r="E3091" s="305" t="str">
        <f>IF(ISBLANK($J$3759),"",IF(ISBLANK($L$3759),"",IF(Feb!$E25&gt;=$J$3759,IF(Feb!$E25&lt;=$L$3759,IF(ISBLANK(Feb!R25),"",Feb!R25),""),"")))</f>
        <v/>
      </c>
      <c r="F3091" s="307" t="str">
        <f>IF(ISBLANK($J$3759),"",IF(ISBLANK($L$3759),"",IF(Feb!$E25&gt;=$J$3759,IF(Feb!$E25&lt;=$L$3759,IF(ISBLANK(Feb!S25),"",Feb!S25),""),"")))</f>
        <v/>
      </c>
      <c r="G3091" s="308" t="str">
        <f t="shared" si="196"/>
        <v/>
      </c>
      <c r="H3091" s="309" t="str">
        <f t="shared" si="197"/>
        <v/>
      </c>
      <c r="I3091" s="310" t="str">
        <f>IF(ISBLANK($J$3759),"",IF(ISBLANK($L$3759),"",IF(Feb!$E25&gt;=$J$3759,IF(Feb!$E25&lt;=$L$3759,COUNTIF(Feb!L25:L25,"&gt;=0"),""),"")))</f>
        <v/>
      </c>
      <c r="J3091" s="300"/>
      <c r="K3091" s="300"/>
      <c r="L3091" s="300"/>
      <c r="M3091" s="302"/>
    </row>
    <row r="3092" spans="1:13" ht="9.9499999999999993" hidden="1" customHeight="1" x14ac:dyDescent="0.2">
      <c r="A3092" s="301"/>
      <c r="B3092" s="300"/>
      <c r="C3092" s="305" t="str">
        <f>IF(ISBLANK($J$3759),"",IF(ISBLANK($L$3759),"",IF(Feb!$E26&gt;=$J$3759,IF(Feb!$E26&lt;=$L$3759,IF(ISBLANK(Feb!G26),"",Feb!G26),""),"")))</f>
        <v/>
      </c>
      <c r="D3092" s="305" t="str">
        <f>IF(ISBLANK($J$3759),"",IF(ISBLANK($L$3759),"",IF(Feb!$E26&gt;=$J$3759,IF(Feb!$E26&lt;=$L$3759,IF(ISBLANK(Feb!I26),"",Feb!I26),""),"")))</f>
        <v/>
      </c>
      <c r="E3092" s="305" t="str">
        <f>IF(ISBLANK($J$3759),"",IF(ISBLANK($L$3759),"",IF(Feb!$E26&gt;=$J$3759,IF(Feb!$E26&lt;=$L$3759,IF(ISBLANK(Feb!R26),"",Feb!R26),""),"")))</f>
        <v/>
      </c>
      <c r="F3092" s="307" t="str">
        <f>IF(ISBLANK($J$3759),"",IF(ISBLANK($L$3759),"",IF(Feb!$E26&gt;=$J$3759,IF(Feb!$E26&lt;=$L$3759,IF(ISBLANK(Feb!S26),"",Feb!S26),""),"")))</f>
        <v/>
      </c>
      <c r="G3092" s="308" t="str">
        <f t="shared" si="196"/>
        <v/>
      </c>
      <c r="H3092" s="309" t="str">
        <f t="shared" si="197"/>
        <v/>
      </c>
      <c r="I3092" s="310" t="str">
        <f>IF(ISBLANK($J$3759),"",IF(ISBLANK($L$3759),"",IF(Feb!$E26&gt;=$J$3759,IF(Feb!$E26&lt;=$L$3759,COUNTIF(Feb!L26:L26,"&gt;=0"),""),"")))</f>
        <v/>
      </c>
      <c r="J3092" s="300"/>
      <c r="K3092" s="300"/>
      <c r="L3092" s="300"/>
      <c r="M3092" s="302"/>
    </row>
    <row r="3093" spans="1:13" ht="9.9499999999999993" hidden="1" customHeight="1" x14ac:dyDescent="0.2">
      <c r="A3093" s="301"/>
      <c r="B3093" s="300"/>
      <c r="C3093" s="305" t="str">
        <f>IF(ISBLANK($J$3759),"",IF(ISBLANK($L$3759),"",IF(Feb!$E27&gt;=$J$3759,IF(Feb!$E27&lt;=$L$3759,IF(ISBLANK(Feb!G27),"",Feb!G27),""),"")))</f>
        <v/>
      </c>
      <c r="D3093" s="305" t="str">
        <f>IF(ISBLANK($J$3759),"",IF(ISBLANK($L$3759),"",IF(Feb!$E27&gt;=$J$3759,IF(Feb!$E27&lt;=$L$3759,IF(ISBLANK(Feb!I27),"",Feb!I27),""),"")))</f>
        <v/>
      </c>
      <c r="E3093" s="305" t="str">
        <f>IF(ISBLANK($J$3759),"",IF(ISBLANK($L$3759),"",IF(Feb!$E27&gt;=$J$3759,IF(Feb!$E27&lt;=$L$3759,IF(ISBLANK(Feb!R27),"",Feb!R27),""),"")))</f>
        <v/>
      </c>
      <c r="F3093" s="307" t="str">
        <f>IF(ISBLANK($J$3759),"",IF(ISBLANK($L$3759),"",IF(Feb!$E27&gt;=$J$3759,IF(Feb!$E27&lt;=$L$3759,IF(ISBLANK(Feb!S27),"",Feb!S27),""),"")))</f>
        <v/>
      </c>
      <c r="G3093" s="308" t="str">
        <f t="shared" si="196"/>
        <v/>
      </c>
      <c r="H3093" s="309" t="str">
        <f t="shared" si="197"/>
        <v/>
      </c>
      <c r="I3093" s="310" t="str">
        <f>IF(ISBLANK($J$3759),"",IF(ISBLANK($L$3759),"",IF(Feb!$E27&gt;=$J$3759,IF(Feb!$E27&lt;=$L$3759,COUNTIF(Feb!L27:L27,"&gt;=0"),""),"")))</f>
        <v/>
      </c>
      <c r="J3093" s="300"/>
      <c r="K3093" s="300"/>
      <c r="L3093" s="300"/>
      <c r="M3093" s="302"/>
    </row>
    <row r="3094" spans="1:13" ht="9.9499999999999993" hidden="1" customHeight="1" x14ac:dyDescent="0.2">
      <c r="A3094" s="301"/>
      <c r="B3094" s="300"/>
      <c r="C3094" s="305" t="str">
        <f>IF(ISBLANK($J$3759),"",IF(ISBLANK($L$3759),"",IF(Feb!$E28&gt;=$J$3759,IF(Feb!$E28&lt;=$L$3759,IF(ISBLANK(Feb!G28),"",Feb!G28),""),"")))</f>
        <v/>
      </c>
      <c r="D3094" s="305" t="str">
        <f>IF(ISBLANK($J$3759),"",IF(ISBLANK($L$3759),"",IF(Feb!$E28&gt;=$J$3759,IF(Feb!$E28&lt;=$L$3759,IF(ISBLANK(Feb!I28),"",Feb!I28),""),"")))</f>
        <v/>
      </c>
      <c r="E3094" s="305" t="str">
        <f>IF(ISBLANK($J$3759),"",IF(ISBLANK($L$3759),"",IF(Feb!$E28&gt;=$J$3759,IF(Feb!$E28&lt;=$L$3759,IF(ISBLANK(Feb!R28),"",Feb!R28),""),"")))</f>
        <v/>
      </c>
      <c r="F3094" s="307" t="str">
        <f>IF(ISBLANK($J$3759),"",IF(ISBLANK($L$3759),"",IF(Feb!$E28&gt;=$J$3759,IF(Feb!$E28&lt;=$L$3759,IF(ISBLANK(Feb!S28),"",Feb!S28),""),"")))</f>
        <v/>
      </c>
      <c r="G3094" s="308" t="str">
        <f t="shared" si="196"/>
        <v/>
      </c>
      <c r="H3094" s="309" t="str">
        <f t="shared" si="197"/>
        <v/>
      </c>
      <c r="I3094" s="310" t="str">
        <f>IF(ISBLANK($J$3759),"",IF(ISBLANK($L$3759),"",IF(Feb!$E28&gt;=$J$3759,IF(Feb!$E28&lt;=$L$3759,COUNTIF(Feb!L28:L28,"&gt;=0"),""),"")))</f>
        <v/>
      </c>
      <c r="J3094" s="300"/>
      <c r="K3094" s="300"/>
      <c r="L3094" s="300"/>
      <c r="M3094" s="302"/>
    </row>
    <row r="3095" spans="1:13" ht="9.9499999999999993" hidden="1" customHeight="1" x14ac:dyDescent="0.2">
      <c r="A3095" s="301"/>
      <c r="B3095" s="300"/>
      <c r="C3095" s="305" t="str">
        <f>IF(ISBLANK($J$3759),"",IF(ISBLANK($L$3759),"",IF(Feb!$E29&gt;=$J$3759,IF(Feb!$E29&lt;=$L$3759,IF(ISBLANK(Feb!G29),"",Feb!G29),""),"")))</f>
        <v/>
      </c>
      <c r="D3095" s="305" t="str">
        <f>IF(ISBLANK($J$3759),"",IF(ISBLANK($L$3759),"",IF(Feb!$E29&gt;=$J$3759,IF(Feb!$E29&lt;=$L$3759,IF(ISBLANK(Feb!I29),"",Feb!I29),""),"")))</f>
        <v/>
      </c>
      <c r="E3095" s="305" t="str">
        <f>IF(ISBLANK($J$3759),"",IF(ISBLANK($L$3759),"",IF(Feb!$E29&gt;=$J$3759,IF(Feb!$E29&lt;=$L$3759,IF(ISBLANK(Feb!R29),"",Feb!R29),""),"")))</f>
        <v/>
      </c>
      <c r="F3095" s="307" t="str">
        <f>IF(ISBLANK($J$3759),"",IF(ISBLANK($L$3759),"",IF(Feb!$E29&gt;=$J$3759,IF(Feb!$E29&lt;=$L$3759,IF(ISBLANK(Feb!S29),"",Feb!S29),""),"")))</f>
        <v/>
      </c>
      <c r="G3095" s="308" t="str">
        <f t="shared" si="196"/>
        <v/>
      </c>
      <c r="H3095" s="309" t="str">
        <f t="shared" si="197"/>
        <v/>
      </c>
      <c r="I3095" s="310" t="str">
        <f>IF(ISBLANK($J$3759),"",IF(ISBLANK($L$3759),"",IF(Feb!$E29&gt;=$J$3759,IF(Feb!$E29&lt;=$L$3759,COUNTIF(Feb!L29:L29,"&gt;=0"),""),"")))</f>
        <v/>
      </c>
      <c r="J3095" s="300"/>
      <c r="K3095" s="300"/>
      <c r="L3095" s="300"/>
      <c r="M3095" s="302"/>
    </row>
    <row r="3096" spans="1:13" ht="9.9499999999999993" hidden="1" customHeight="1" x14ac:dyDescent="0.2">
      <c r="A3096" s="301"/>
      <c r="B3096" s="300"/>
      <c r="C3096" s="305" t="str">
        <f>IF(ISBLANK($J$3759),"",IF(ISBLANK($L$3759),"",IF(Feb!$E30&gt;=$J$3759,IF(Feb!$E30&lt;=$L$3759,IF(ISBLANK(Feb!G30),"",Feb!G30),""),"")))</f>
        <v/>
      </c>
      <c r="D3096" s="305" t="str">
        <f>IF(ISBLANK($J$3759),"",IF(ISBLANK($L$3759),"",IF(Feb!$E30&gt;=$J$3759,IF(Feb!$E30&lt;=$L$3759,IF(ISBLANK(Feb!I30),"",Feb!I30),""),"")))</f>
        <v/>
      </c>
      <c r="E3096" s="305" t="str">
        <f>IF(ISBLANK($J$3759),"",IF(ISBLANK($L$3759),"",IF(Feb!$E30&gt;=$J$3759,IF(Feb!$E30&lt;=$L$3759,IF(ISBLANK(Feb!R30),"",Feb!R30),""),"")))</f>
        <v/>
      </c>
      <c r="F3096" s="307" t="str">
        <f>IF(ISBLANK($J$3759),"",IF(ISBLANK($L$3759),"",IF(Feb!$E30&gt;=$J$3759,IF(Feb!$E30&lt;=$L$3759,IF(ISBLANK(Feb!S30),"",Feb!S30),""),"")))</f>
        <v/>
      </c>
      <c r="G3096" s="308" t="str">
        <f t="shared" si="196"/>
        <v/>
      </c>
      <c r="H3096" s="309" t="str">
        <f t="shared" si="197"/>
        <v/>
      </c>
      <c r="I3096" s="310" t="str">
        <f>IF(ISBLANK($J$3759),"",IF(ISBLANK($L$3759),"",IF(Feb!$E30&gt;=$J$3759,IF(Feb!$E30&lt;=$L$3759,COUNTIF(Feb!L30:L30,"&gt;=0"),""),"")))</f>
        <v/>
      </c>
      <c r="J3096" s="300"/>
      <c r="K3096" s="300"/>
      <c r="L3096" s="300"/>
      <c r="M3096" s="302"/>
    </row>
    <row r="3097" spans="1:13" ht="9.9499999999999993" hidden="1" customHeight="1" x14ac:dyDescent="0.2">
      <c r="A3097" s="301"/>
      <c r="B3097" s="300"/>
      <c r="C3097" s="305" t="str">
        <f>IF(ISBLANK($J$3759),"",IF(ISBLANK($L$3759),"",IF(Feb!$E31&gt;=$J$3759,IF(Feb!$E31&lt;=$L$3759,IF(ISBLANK(Feb!G31),"",Feb!G31),""),"")))</f>
        <v/>
      </c>
      <c r="D3097" s="305" t="str">
        <f>IF(ISBLANK($J$3759),"",IF(ISBLANK($L$3759),"",IF(Feb!$E31&gt;=$J$3759,IF(Feb!$E31&lt;=$L$3759,IF(ISBLANK(Feb!I31),"",Feb!I31),""),"")))</f>
        <v/>
      </c>
      <c r="E3097" s="305" t="str">
        <f>IF(ISBLANK($J$3759),"",IF(ISBLANK($L$3759),"",IF(Feb!$E31&gt;=$J$3759,IF(Feb!$E31&lt;=$L$3759,IF(ISBLANK(Feb!R31),"",Feb!R31),""),"")))</f>
        <v/>
      </c>
      <c r="F3097" s="307" t="str">
        <f>IF(ISBLANK($J$3759),"",IF(ISBLANK($L$3759),"",IF(Feb!$E31&gt;=$J$3759,IF(Feb!$E31&lt;=$L$3759,IF(ISBLANK(Feb!S31),"",Feb!S31),""),"")))</f>
        <v/>
      </c>
      <c r="G3097" s="308" t="str">
        <f t="shared" si="196"/>
        <v/>
      </c>
      <c r="H3097" s="309" t="str">
        <f t="shared" si="197"/>
        <v/>
      </c>
      <c r="I3097" s="310" t="str">
        <f>IF(ISBLANK($J$3759),"",IF(ISBLANK($L$3759),"",IF(Feb!$E31&gt;=$J$3759,IF(Feb!$E31&lt;=$L$3759,COUNTIF(Feb!L31:L31,"&gt;=0"),""),"")))</f>
        <v/>
      </c>
      <c r="J3097" s="300"/>
      <c r="K3097" s="300"/>
      <c r="L3097" s="300"/>
      <c r="M3097" s="302"/>
    </row>
    <row r="3098" spans="1:13" ht="9.9499999999999993" hidden="1" customHeight="1" x14ac:dyDescent="0.2">
      <c r="A3098" s="301"/>
      <c r="B3098" s="300"/>
      <c r="C3098" s="305" t="str">
        <f>IF(ISBLANK($J$3759),"",IF(ISBLANK($L$3759),"",IF(Feb!$E32&gt;=$J$3759,IF(Feb!$E32&lt;=$L$3759,IF(ISBLANK(Feb!G32),"",Feb!G32),""),"")))</f>
        <v/>
      </c>
      <c r="D3098" s="305" t="str">
        <f>IF(ISBLANK($J$3759),"",IF(ISBLANK($L$3759),"",IF(Feb!$E32&gt;=$J$3759,IF(Feb!$E32&lt;=$L$3759,IF(ISBLANK(Feb!I32),"",Feb!I32),""),"")))</f>
        <v/>
      </c>
      <c r="E3098" s="305" t="str">
        <f>IF(ISBLANK($J$3759),"",IF(ISBLANK($L$3759),"",IF(Feb!$E32&gt;=$J$3759,IF(Feb!$E32&lt;=$L$3759,IF(ISBLANK(Feb!R32),"",Feb!R32),""),"")))</f>
        <v/>
      </c>
      <c r="F3098" s="307" t="str">
        <f>IF(ISBLANK($J$3759),"",IF(ISBLANK($L$3759),"",IF(Feb!$E32&gt;=$J$3759,IF(Feb!$E32&lt;=$L$3759,IF(ISBLANK(Feb!S32),"",Feb!S32),""),"")))</f>
        <v/>
      </c>
      <c r="G3098" s="308" t="str">
        <f t="shared" si="196"/>
        <v/>
      </c>
      <c r="H3098" s="309" t="str">
        <f t="shared" si="197"/>
        <v/>
      </c>
      <c r="I3098" s="310" t="str">
        <f>IF(ISBLANK($J$3759),"",IF(ISBLANK($L$3759),"",IF(Feb!$E32&gt;=$J$3759,IF(Feb!$E32&lt;=$L$3759,COUNTIF(Feb!L32:L32,"&gt;=0"),""),"")))</f>
        <v/>
      </c>
      <c r="J3098" s="300"/>
      <c r="K3098" s="300"/>
      <c r="L3098" s="300"/>
      <c r="M3098" s="302"/>
    </row>
    <row r="3099" spans="1:13" ht="9.9499999999999993" hidden="1" customHeight="1" x14ac:dyDescent="0.2">
      <c r="A3099" s="301"/>
      <c r="B3099" s="300"/>
      <c r="C3099" s="305" t="str">
        <f>IF(ISBLANK($J$3759),"",IF(ISBLANK($L$3759),"",IF(Feb!$E33&gt;=$J$3759,IF(Feb!$E33&lt;=$L$3759,IF(ISBLANK(Feb!G33),"",Feb!G33),""),"")))</f>
        <v/>
      </c>
      <c r="D3099" s="305" t="str">
        <f>IF(ISBLANK($J$3759),"",IF(ISBLANK($L$3759),"",IF(Feb!$E33&gt;=$J$3759,IF(Feb!$E33&lt;=$L$3759,IF(ISBLANK(Feb!I33),"",Feb!I33),""),"")))</f>
        <v/>
      </c>
      <c r="E3099" s="305" t="str">
        <f>IF(ISBLANK($J$3759),"",IF(ISBLANK($L$3759),"",IF(Feb!$E33&gt;=$J$3759,IF(Feb!$E33&lt;=$L$3759,IF(ISBLANK(Feb!R33),"",Feb!R33),""),"")))</f>
        <v/>
      </c>
      <c r="F3099" s="307" t="str">
        <f>IF(ISBLANK($J$3759),"",IF(ISBLANK($L$3759),"",IF(Feb!$E33&gt;=$J$3759,IF(Feb!$E33&lt;=$L$3759,IF(ISBLANK(Feb!S33),"",Feb!S33),""),"")))</f>
        <v/>
      </c>
      <c r="G3099" s="308" t="str">
        <f t="shared" si="196"/>
        <v/>
      </c>
      <c r="H3099" s="309" t="str">
        <f t="shared" si="197"/>
        <v/>
      </c>
      <c r="I3099" s="310" t="str">
        <f>IF(ISBLANK($J$3759),"",IF(ISBLANK($L$3759),"",IF(Feb!$E33&gt;=$J$3759,IF(Feb!$E33&lt;=$L$3759,COUNTIF(Feb!L33:L33,"&gt;=0"),""),"")))</f>
        <v/>
      </c>
      <c r="J3099" s="300"/>
      <c r="K3099" s="300"/>
      <c r="L3099" s="300"/>
      <c r="M3099" s="302"/>
    </row>
    <row r="3100" spans="1:13" ht="9.9499999999999993" hidden="1" customHeight="1" x14ac:dyDescent="0.2">
      <c r="A3100" s="301"/>
      <c r="B3100" s="300"/>
      <c r="C3100" s="305" t="str">
        <f>IF(ISBLANK($J$3759),"",IF(ISBLANK($L$3759),"",IF(Feb!$E34&gt;=$J$3759,IF(Feb!$E34&lt;=$L$3759,IF(ISBLANK(Feb!G34),"",Feb!G34),""),"")))</f>
        <v/>
      </c>
      <c r="D3100" s="305" t="str">
        <f>IF(ISBLANK($J$3759),"",IF(ISBLANK($L$3759),"",IF(Feb!$E34&gt;=$J$3759,IF(Feb!$E34&lt;=$L$3759,IF(ISBLANK(Feb!I34),"",Feb!I34),""),"")))</f>
        <v/>
      </c>
      <c r="E3100" s="305" t="str">
        <f>IF(ISBLANK($J$3759),"",IF(ISBLANK($L$3759),"",IF(Feb!$E34&gt;=$J$3759,IF(Feb!$E34&lt;=$L$3759,IF(ISBLANK(Feb!R34),"",Feb!R34),""),"")))</f>
        <v/>
      </c>
      <c r="F3100" s="307" t="str">
        <f>IF(ISBLANK($J$3759),"",IF(ISBLANK($L$3759),"",IF(Feb!$E34&gt;=$J$3759,IF(Feb!$E34&lt;=$L$3759,IF(ISBLANK(Feb!S34),"",Feb!S34),""),"")))</f>
        <v/>
      </c>
      <c r="G3100" s="308" t="str">
        <f t="shared" si="196"/>
        <v/>
      </c>
      <c r="H3100" s="309" t="str">
        <f t="shared" si="197"/>
        <v/>
      </c>
      <c r="I3100" s="310" t="str">
        <f>IF(ISBLANK($J$3759),"",IF(ISBLANK($L$3759),"",IF(Feb!$E34&gt;=$J$3759,IF(Feb!$E34&lt;=$L$3759,COUNTIF(Feb!L34:L34,"&gt;=0"),""),"")))</f>
        <v/>
      </c>
      <c r="J3100" s="300"/>
      <c r="K3100" s="300"/>
      <c r="L3100" s="300"/>
      <c r="M3100" s="302"/>
    </row>
    <row r="3101" spans="1:13" ht="9.9499999999999993" hidden="1" customHeight="1" x14ac:dyDescent="0.2">
      <c r="A3101" s="301"/>
      <c r="B3101" s="300"/>
      <c r="C3101" s="305" t="str">
        <f>IF(ISBLANK($J$3759),"",IF(ISBLANK($L$3759),"",IF(Feb!$E35&gt;=$J$3759,IF(Feb!$E35&lt;=$L$3759,IF(ISBLANK(Feb!G35),"",Feb!G35),""),"")))</f>
        <v/>
      </c>
      <c r="D3101" s="305" t="str">
        <f>IF(ISBLANK($J$3759),"",IF(ISBLANK($L$3759),"",IF(Feb!$E35&gt;=$J$3759,IF(Feb!$E35&lt;=$L$3759,IF(ISBLANK(Feb!I35),"",Feb!I35),""),"")))</f>
        <v/>
      </c>
      <c r="E3101" s="305" t="str">
        <f>IF(ISBLANK($J$3759),"",IF(ISBLANK($L$3759),"",IF(Feb!$E35&gt;=$J$3759,IF(Feb!$E35&lt;=$L$3759,IF(ISBLANK(Feb!R35),"",Feb!R35),""),"")))</f>
        <v/>
      </c>
      <c r="F3101" s="307" t="str">
        <f>IF(ISBLANK($J$3759),"",IF(ISBLANK($L$3759),"",IF(Feb!$E35&gt;=$J$3759,IF(Feb!$E35&lt;=$L$3759,IF(ISBLANK(Feb!S35),"",Feb!S35),""),"")))</f>
        <v/>
      </c>
      <c r="G3101" s="308" t="str">
        <f t="shared" si="196"/>
        <v/>
      </c>
      <c r="H3101" s="309" t="str">
        <f t="shared" si="197"/>
        <v/>
      </c>
      <c r="I3101" s="310" t="str">
        <f>IF(ISBLANK($J$3759),"",IF(ISBLANK($L$3759),"",IF(Feb!$E35&gt;=$J$3759,IF(Feb!$E35&lt;=$L$3759,COUNTIF(Feb!L35:L35,"&gt;=0"),""),"")))</f>
        <v/>
      </c>
      <c r="J3101" s="300"/>
      <c r="K3101" s="300"/>
      <c r="L3101" s="300"/>
      <c r="M3101" s="302"/>
    </row>
    <row r="3102" spans="1:13" ht="9.9499999999999993" hidden="1" customHeight="1" x14ac:dyDescent="0.2">
      <c r="A3102" s="301"/>
      <c r="B3102" s="300"/>
      <c r="C3102" s="305" t="str">
        <f>IF(ISBLANK($J$3759),"",IF(ISBLANK($L$3759),"",IF(Feb!$E36&gt;=$J$3759,IF(Feb!$E36&lt;=$L$3759,IF(ISBLANK(Feb!G36),"",Feb!G36),""),"")))</f>
        <v/>
      </c>
      <c r="D3102" s="305" t="str">
        <f>IF(ISBLANK($J$3759),"",IF(ISBLANK($L$3759),"",IF(Feb!$E36&gt;=$J$3759,IF(Feb!$E36&lt;=$L$3759,IF(ISBLANK(Feb!I36),"",Feb!I36),""),"")))</f>
        <v/>
      </c>
      <c r="E3102" s="305" t="str">
        <f>IF(ISBLANK($J$3759),"",IF(ISBLANK($L$3759),"",IF(Feb!$E36&gt;=$J$3759,IF(Feb!$E36&lt;=$L$3759,IF(ISBLANK(Feb!R36),"",Feb!R36),""),"")))</f>
        <v/>
      </c>
      <c r="F3102" s="307" t="str">
        <f>IF(ISBLANK($J$3759),"",IF(ISBLANK($L$3759),"",IF(Feb!$E36&gt;=$J$3759,IF(Feb!$E36&lt;=$L$3759,IF(ISBLANK(Feb!S36),"",Feb!S36),""),"")))</f>
        <v/>
      </c>
      <c r="G3102" s="308" t="str">
        <f t="shared" si="196"/>
        <v/>
      </c>
      <c r="H3102" s="309" t="str">
        <f t="shared" si="197"/>
        <v/>
      </c>
      <c r="I3102" s="310" t="str">
        <f>IF(ISBLANK($J$3759),"",IF(ISBLANK($L$3759),"",IF(Feb!$E36&gt;=$J$3759,IF(Feb!$E36&lt;=$L$3759,COUNTIF(Feb!L36:L36,"&gt;=0"),""),"")))</f>
        <v/>
      </c>
      <c r="J3102" s="300"/>
      <c r="K3102" s="300"/>
      <c r="L3102" s="300"/>
      <c r="M3102" s="302"/>
    </row>
    <row r="3103" spans="1:13" ht="9.9499999999999993" hidden="1" customHeight="1" x14ac:dyDescent="0.2">
      <c r="A3103" s="301"/>
      <c r="B3103" s="300"/>
      <c r="C3103" s="305" t="str">
        <f>IF(ISBLANK($J$3759),"",IF(ISBLANK($L$3759),"",IF(Feb!$E37&gt;=$J$3759,IF(Feb!$E37&lt;=$L$3759,IF(ISBLANK(Feb!G37),"",Feb!G37),""),"")))</f>
        <v/>
      </c>
      <c r="D3103" s="305" t="str">
        <f>IF(ISBLANK($J$3759),"",IF(ISBLANK($L$3759),"",IF(Feb!$E37&gt;=$J$3759,IF(Feb!$E37&lt;=$L$3759,IF(ISBLANK(Feb!I37),"",Feb!I37),""),"")))</f>
        <v/>
      </c>
      <c r="E3103" s="305" t="str">
        <f>IF(ISBLANK($J$3759),"",IF(ISBLANK($L$3759),"",IF(Feb!$E37&gt;=$J$3759,IF(Feb!$E37&lt;=$L$3759,IF(ISBLANK(Feb!R37),"",Feb!R37),""),"")))</f>
        <v/>
      </c>
      <c r="F3103" s="307" t="str">
        <f>IF(ISBLANK($J$3759),"",IF(ISBLANK($L$3759),"",IF(Feb!$E37&gt;=$J$3759,IF(Feb!$E37&lt;=$L$3759,IF(ISBLANK(Feb!S37),"",Feb!S37),""),"")))</f>
        <v/>
      </c>
      <c r="G3103" s="308" t="str">
        <f t="shared" si="196"/>
        <v/>
      </c>
      <c r="H3103" s="309" t="str">
        <f t="shared" si="197"/>
        <v/>
      </c>
      <c r="I3103" s="310" t="str">
        <f>IF(ISBLANK($J$3759),"",IF(ISBLANK($L$3759),"",IF(Feb!$E37&gt;=$J$3759,IF(Feb!$E37&lt;=$L$3759,COUNTIF(Feb!L37:L37,"&gt;=0"),""),"")))</f>
        <v/>
      </c>
      <c r="J3103" s="300"/>
      <c r="K3103" s="300"/>
      <c r="L3103" s="300"/>
      <c r="M3103" s="302"/>
    </row>
    <row r="3104" spans="1:13" ht="9.9499999999999993" hidden="1" customHeight="1" x14ac:dyDescent="0.2">
      <c r="A3104" s="301"/>
      <c r="B3104" s="300"/>
      <c r="C3104" s="305" t="str">
        <f>IF(ISBLANK($J$3759),"",IF(ISBLANK($L$3759),"",IF(Feb!$E38&gt;=$J$3759,IF(Feb!$E38&lt;=$L$3759,IF(ISBLANK(Feb!G38),"",Feb!G38),""),"")))</f>
        <v/>
      </c>
      <c r="D3104" s="305" t="str">
        <f>IF(ISBLANK($J$3759),"",IF(ISBLANK($L$3759),"",IF(Feb!$E38&gt;=$J$3759,IF(Feb!$E38&lt;=$L$3759,IF(ISBLANK(Feb!I38),"",Feb!I38),""),"")))</f>
        <v/>
      </c>
      <c r="E3104" s="305" t="str">
        <f>IF(ISBLANK($J$3759),"",IF(ISBLANK($L$3759),"",IF(Feb!$E38&gt;=$J$3759,IF(Feb!$E38&lt;=$L$3759,IF(ISBLANK(Feb!R38),"",Feb!R38),""),"")))</f>
        <v/>
      </c>
      <c r="F3104" s="307" t="str">
        <f>IF(ISBLANK($J$3759),"",IF(ISBLANK($L$3759),"",IF(Feb!$E38&gt;=$J$3759,IF(Feb!$E38&lt;=$L$3759,IF(ISBLANK(Feb!S38),"",Feb!S38),""),"")))</f>
        <v/>
      </c>
      <c r="G3104" s="308" t="str">
        <f t="shared" si="196"/>
        <v/>
      </c>
      <c r="H3104" s="309" t="str">
        <f t="shared" si="197"/>
        <v/>
      </c>
      <c r="I3104" s="310" t="str">
        <f>IF(ISBLANK($J$3759),"",IF(ISBLANK($L$3759),"",IF(Feb!$E38&gt;=$J$3759,IF(Feb!$E38&lt;=$L$3759,COUNTIF(Feb!L38:L38,"&gt;=0"),""),"")))</f>
        <v/>
      </c>
      <c r="J3104" s="300"/>
      <c r="K3104" s="300"/>
      <c r="L3104" s="300"/>
      <c r="M3104" s="302"/>
    </row>
    <row r="3105" spans="1:13" ht="9.9499999999999993" hidden="1" customHeight="1" x14ac:dyDescent="0.2">
      <c r="A3105" s="301"/>
      <c r="B3105" s="300"/>
      <c r="C3105" s="305" t="str">
        <f>IF(ISBLANK($J$3759),"",IF(ISBLANK($L$3759),"",IF(Feb!$E39&gt;=$J$3759,IF(Feb!$E39&lt;=$L$3759,IF(ISBLANK(Feb!G39),"",Feb!G39),""),"")))</f>
        <v/>
      </c>
      <c r="D3105" s="305" t="str">
        <f>IF(ISBLANK($J$3759),"",IF(ISBLANK($L$3759),"",IF(Feb!$E39&gt;=$J$3759,IF(Feb!$E39&lt;=$L$3759,IF(ISBLANK(Feb!I39),"",Feb!I39),""),"")))</f>
        <v/>
      </c>
      <c r="E3105" s="305" t="str">
        <f>IF(ISBLANK($J$3759),"",IF(ISBLANK($L$3759),"",IF(Feb!$E39&gt;=$J$3759,IF(Feb!$E39&lt;=$L$3759,IF(ISBLANK(Feb!R39),"",Feb!R39),""),"")))</f>
        <v/>
      </c>
      <c r="F3105" s="307" t="str">
        <f>IF(ISBLANK($J$3759),"",IF(ISBLANK($L$3759),"",IF(Feb!$E39&gt;=$J$3759,IF(Feb!$E39&lt;=$L$3759,IF(ISBLANK(Feb!S39),"",Feb!S39),""),"")))</f>
        <v/>
      </c>
      <c r="G3105" s="308" t="str">
        <f t="shared" si="196"/>
        <v/>
      </c>
      <c r="H3105" s="309" t="str">
        <f t="shared" si="197"/>
        <v/>
      </c>
      <c r="I3105" s="310" t="str">
        <f>IF(ISBLANK($J$3759),"",IF(ISBLANK($L$3759),"",IF(Feb!$E39&gt;=$J$3759,IF(Feb!$E39&lt;=$L$3759,COUNTIF(Feb!L39:L39,"&gt;=0"),""),"")))</f>
        <v/>
      </c>
      <c r="J3105" s="300"/>
      <c r="K3105" s="300"/>
      <c r="L3105" s="300"/>
      <c r="M3105" s="302"/>
    </row>
    <row r="3106" spans="1:13" ht="9.9499999999999993" hidden="1" customHeight="1" x14ac:dyDescent="0.2">
      <c r="A3106" s="301"/>
      <c r="B3106" s="300" t="s">
        <v>342</v>
      </c>
      <c r="C3106" s="305" t="str">
        <f>IF(ISBLANK($J$3759),"",IF(ISBLANK($L$3759),"",IF(Feb!$E43&gt;=$J$3759,IF(Feb!$E43&lt;=$L$3759,IF(ISBLANK(Feb!G43),"",Feb!G43),""),"")))</f>
        <v/>
      </c>
      <c r="D3106" s="305"/>
      <c r="E3106" s="305" t="str">
        <f>IF(ISBLANK($J$3759),"",IF(ISBLANK($L$3759),"",IF(Feb!$E43&gt;=$J$3759,IF(Feb!$E43&lt;=$L$3759,IF(ISBLANK(Feb!R43),"",Feb!R43),""),"")))</f>
        <v/>
      </c>
      <c r="F3106" s="307" t="str">
        <f>IF(ISBLANK($J$3759),"",IF(ISBLANK($L$3759),"",IF(Feb!$E43&gt;=$J$3759,IF(Feb!$E43&lt;=$L$3759,IF(ISBLANK(Feb!S43),"",Feb!S43),""),"")))</f>
        <v/>
      </c>
      <c r="G3106" s="308" t="str">
        <f>IF(ISNUMBER(F3106),IF(F3106=0,"",IF(E3106=0,"",F3106/E3106)),"")</f>
        <v/>
      </c>
      <c r="H3106" s="309" t="str">
        <f>IF(ISNUMBER(G3106),IF(G3106=0,"",IF(F3106=0,"",E3106/F3106/24)),"")</f>
        <v/>
      </c>
      <c r="I3106" s="310" t="str">
        <f>IF(ISBLANK($J$3759),"",IF(ISBLANK($L$3759),"",IF(Feb!$E43&gt;=$J$3759,IF(Feb!$E43&lt;=$L$3759,COUNTIF(Feb!L43:L43,"&gt;=0"),""),"")))</f>
        <v/>
      </c>
      <c r="J3106" s="300"/>
      <c r="K3106" s="300"/>
      <c r="L3106" s="300"/>
      <c r="M3106" s="302"/>
    </row>
    <row r="3107" spans="1:13" ht="9.9499999999999993" hidden="1" customHeight="1" x14ac:dyDescent="0.2">
      <c r="A3107" s="301"/>
      <c r="B3107" s="300"/>
      <c r="C3107" s="305" t="str">
        <f>IF(ISBLANK($J$3759),"",IF(ISBLANK($L$3759),"",IF(Feb!$E44&gt;=$J$3759,IF(Feb!$E44&lt;=$L$3759,IF(ISBLANK(Feb!G44),"",Feb!G44),""),"")))</f>
        <v/>
      </c>
      <c r="D3107" s="305"/>
      <c r="E3107" s="305" t="str">
        <f>IF(ISBLANK($J$3759),"",IF(ISBLANK($L$3759),"",IF(Feb!$E44&gt;=$J$3759,IF(Feb!$E44&lt;=$L$3759,IF(ISBLANK(Feb!R44),"",Feb!R44),""),"")))</f>
        <v/>
      </c>
      <c r="F3107" s="307" t="str">
        <f>IF(ISBLANK($J$3759),"",IF(ISBLANK($L$3759),"",IF(Feb!$E44&gt;=$J$3759,IF(Feb!$E44&lt;=$L$3759,IF(ISBLANK(Feb!S44),"",Feb!S44),""),"")))</f>
        <v/>
      </c>
      <c r="G3107" s="308" t="str">
        <f t="shared" ref="G3107:G3136" si="198">IF(ISNUMBER(F3107),IF(F3107=0,"",IF(E3107=0,"",F3107/E3107)),"")</f>
        <v/>
      </c>
      <c r="H3107" s="309" t="str">
        <f t="shared" ref="H3107:H3136" si="199">IF(ISNUMBER(G3107),IF(G3107=0,"",IF(F3107=0,"",E3107/F3107/24)),"")</f>
        <v/>
      </c>
      <c r="I3107" s="310" t="str">
        <f>IF(ISBLANK($J$3759),"",IF(ISBLANK($L$3759),"",IF(Feb!$E44&gt;=$J$3759,IF(Feb!$E44&lt;=$L$3759,COUNTIF(Feb!L44:L44,"&gt;=0"),""),"")))</f>
        <v/>
      </c>
      <c r="J3107" s="300"/>
      <c r="K3107" s="300"/>
      <c r="L3107" s="300"/>
      <c r="M3107" s="302"/>
    </row>
    <row r="3108" spans="1:13" ht="9.9499999999999993" hidden="1" customHeight="1" x14ac:dyDescent="0.2">
      <c r="A3108" s="301"/>
      <c r="B3108" s="300"/>
      <c r="C3108" s="305" t="str">
        <f>IF(ISBLANK($J$3759),"",IF(ISBLANK($L$3759),"",IF(Feb!$E45&gt;=$J$3759,IF(Feb!$E45&lt;=$L$3759,IF(ISBLANK(Feb!G45),"",Feb!G45),""),"")))</f>
        <v/>
      </c>
      <c r="D3108" s="305"/>
      <c r="E3108" s="305" t="str">
        <f>IF(ISBLANK($J$3759),"",IF(ISBLANK($L$3759),"",IF(Feb!$E45&gt;=$J$3759,IF(Feb!$E45&lt;=$L$3759,IF(ISBLANK(Feb!R45),"",Feb!R45),""),"")))</f>
        <v/>
      </c>
      <c r="F3108" s="307" t="str">
        <f>IF(ISBLANK($J$3759),"",IF(ISBLANK($L$3759),"",IF(Feb!$E45&gt;=$J$3759,IF(Feb!$E45&lt;=$L$3759,IF(ISBLANK(Feb!S45),"",Feb!S45),""),"")))</f>
        <v/>
      </c>
      <c r="G3108" s="308" t="str">
        <f t="shared" si="198"/>
        <v/>
      </c>
      <c r="H3108" s="309" t="str">
        <f t="shared" si="199"/>
        <v/>
      </c>
      <c r="I3108" s="310" t="str">
        <f>IF(ISBLANK($J$3759),"",IF(ISBLANK($L$3759),"",IF(Feb!$E45&gt;=$J$3759,IF(Feb!$E45&lt;=$L$3759,COUNTIF(Feb!L45:L45,"&gt;=0"),""),"")))</f>
        <v/>
      </c>
      <c r="J3108" s="300"/>
      <c r="K3108" s="300"/>
      <c r="L3108" s="300"/>
      <c r="M3108" s="302"/>
    </row>
    <row r="3109" spans="1:13" ht="9.9499999999999993" hidden="1" customHeight="1" x14ac:dyDescent="0.2">
      <c r="A3109" s="301"/>
      <c r="B3109" s="300"/>
      <c r="C3109" s="305" t="str">
        <f>IF(ISBLANK($J$3759),"",IF(ISBLANK($L$3759),"",IF(Feb!$E46&gt;=$J$3759,IF(Feb!$E46&lt;=$L$3759,IF(ISBLANK(Feb!G46),"",Feb!G46),""),"")))</f>
        <v/>
      </c>
      <c r="D3109" s="305"/>
      <c r="E3109" s="305" t="str">
        <f>IF(ISBLANK($J$3759),"",IF(ISBLANK($L$3759),"",IF(Feb!$E46&gt;=$J$3759,IF(Feb!$E46&lt;=$L$3759,IF(ISBLANK(Feb!R46),"",Feb!R46),""),"")))</f>
        <v/>
      </c>
      <c r="F3109" s="307" t="str">
        <f>IF(ISBLANK($J$3759),"",IF(ISBLANK($L$3759),"",IF(Feb!$E46&gt;=$J$3759,IF(Feb!$E46&lt;=$L$3759,IF(ISBLANK(Feb!S46),"",Feb!S46),""),"")))</f>
        <v/>
      </c>
      <c r="G3109" s="308" t="str">
        <f t="shared" si="198"/>
        <v/>
      </c>
      <c r="H3109" s="309" t="str">
        <f t="shared" si="199"/>
        <v/>
      </c>
      <c r="I3109" s="310" t="str">
        <f>IF(ISBLANK($J$3759),"",IF(ISBLANK($L$3759),"",IF(Feb!$E46&gt;=$J$3759,IF(Feb!$E46&lt;=$L$3759,COUNTIF(Feb!L46:L46,"&gt;=0"),""),"")))</f>
        <v/>
      </c>
      <c r="J3109" s="300"/>
      <c r="K3109" s="300"/>
      <c r="L3109" s="300"/>
      <c r="M3109" s="302"/>
    </row>
    <row r="3110" spans="1:13" ht="9.9499999999999993" hidden="1" customHeight="1" x14ac:dyDescent="0.2">
      <c r="A3110" s="301"/>
      <c r="B3110" s="300"/>
      <c r="C3110" s="305" t="str">
        <f>IF(ISBLANK($J$3759),"",IF(ISBLANK($L$3759),"",IF(Feb!$E47&gt;=$J$3759,IF(Feb!$E47&lt;=$L$3759,IF(ISBLANK(Feb!G47),"",Feb!G47),""),"")))</f>
        <v/>
      </c>
      <c r="D3110" s="305"/>
      <c r="E3110" s="305" t="str">
        <f>IF(ISBLANK($J$3759),"",IF(ISBLANK($L$3759),"",IF(Feb!$E47&gt;=$J$3759,IF(Feb!$E47&lt;=$L$3759,IF(ISBLANK(Feb!R47),"",Feb!R47),""),"")))</f>
        <v/>
      </c>
      <c r="F3110" s="307" t="str">
        <f>IF(ISBLANK($J$3759),"",IF(ISBLANK($L$3759),"",IF(Feb!$E47&gt;=$J$3759,IF(Feb!$E47&lt;=$L$3759,IF(ISBLANK(Feb!S47),"",Feb!S47),""),"")))</f>
        <v/>
      </c>
      <c r="G3110" s="308" t="str">
        <f t="shared" si="198"/>
        <v/>
      </c>
      <c r="H3110" s="309" t="str">
        <f t="shared" si="199"/>
        <v/>
      </c>
      <c r="I3110" s="310" t="str">
        <f>IF(ISBLANK($J$3759),"",IF(ISBLANK($L$3759),"",IF(Feb!$E47&gt;=$J$3759,IF(Feb!$E47&lt;=$L$3759,COUNTIF(Feb!L47:L47,"&gt;=0"),""),"")))</f>
        <v/>
      </c>
      <c r="J3110" s="300"/>
      <c r="K3110" s="300"/>
      <c r="L3110" s="300"/>
      <c r="M3110" s="302"/>
    </row>
    <row r="3111" spans="1:13" ht="9.9499999999999993" hidden="1" customHeight="1" x14ac:dyDescent="0.2">
      <c r="A3111" s="301"/>
      <c r="B3111" s="300"/>
      <c r="C3111" s="305" t="str">
        <f>IF(ISBLANK($J$3759),"",IF(ISBLANK($L$3759),"",IF(Feb!$E48&gt;=$J$3759,IF(Feb!$E48&lt;=$L$3759,IF(ISBLANK(Feb!G48),"",Feb!G48),""),"")))</f>
        <v/>
      </c>
      <c r="D3111" s="305"/>
      <c r="E3111" s="305" t="str">
        <f>IF(ISBLANK($J$3759),"",IF(ISBLANK($L$3759),"",IF(Feb!$E48&gt;=$J$3759,IF(Feb!$E48&lt;=$L$3759,IF(ISBLANK(Feb!R48),"",Feb!R48),""),"")))</f>
        <v/>
      </c>
      <c r="F3111" s="307" t="str">
        <f>IF(ISBLANK($J$3759),"",IF(ISBLANK($L$3759),"",IF(Feb!$E48&gt;=$J$3759,IF(Feb!$E48&lt;=$L$3759,IF(ISBLANK(Feb!S48),"",Feb!S48),""),"")))</f>
        <v/>
      </c>
      <c r="G3111" s="308" t="str">
        <f t="shared" si="198"/>
        <v/>
      </c>
      <c r="H3111" s="309" t="str">
        <f t="shared" si="199"/>
        <v/>
      </c>
      <c r="I3111" s="310" t="str">
        <f>IF(ISBLANK($J$3759),"",IF(ISBLANK($L$3759),"",IF(Feb!$E48&gt;=$J$3759,IF(Feb!$E48&lt;=$L$3759,COUNTIF(Feb!L48:L48,"&gt;=0"),""),"")))</f>
        <v/>
      </c>
      <c r="J3111" s="300"/>
      <c r="K3111" s="300"/>
      <c r="L3111" s="300"/>
      <c r="M3111" s="302"/>
    </row>
    <row r="3112" spans="1:13" ht="9.9499999999999993" hidden="1" customHeight="1" x14ac:dyDescent="0.2">
      <c r="A3112" s="301"/>
      <c r="B3112" s="300"/>
      <c r="C3112" s="305" t="str">
        <f>IF(ISBLANK($J$3759),"",IF(ISBLANK($L$3759),"",IF(Feb!$E49&gt;=$J$3759,IF(Feb!$E49&lt;=$L$3759,IF(ISBLANK(Feb!G49),"",Feb!G49),""),"")))</f>
        <v/>
      </c>
      <c r="D3112" s="305"/>
      <c r="E3112" s="305" t="str">
        <f>IF(ISBLANK($J$3759),"",IF(ISBLANK($L$3759),"",IF(Feb!$E49&gt;=$J$3759,IF(Feb!$E49&lt;=$L$3759,IF(ISBLANK(Feb!R49),"",Feb!R49),""),"")))</f>
        <v/>
      </c>
      <c r="F3112" s="307" t="str">
        <f>IF(ISBLANK($J$3759),"",IF(ISBLANK($L$3759),"",IF(Feb!$E49&gt;=$J$3759,IF(Feb!$E49&lt;=$L$3759,IF(ISBLANK(Feb!S49),"",Feb!S49),""),"")))</f>
        <v/>
      </c>
      <c r="G3112" s="308" t="str">
        <f t="shared" si="198"/>
        <v/>
      </c>
      <c r="H3112" s="309" t="str">
        <f t="shared" si="199"/>
        <v/>
      </c>
      <c r="I3112" s="310" t="str">
        <f>IF(ISBLANK($J$3759),"",IF(ISBLANK($L$3759),"",IF(Feb!$E49&gt;=$J$3759,IF(Feb!$E49&lt;=$L$3759,COUNTIF(Feb!L49:L49,"&gt;=0"),""),"")))</f>
        <v/>
      </c>
      <c r="J3112" s="300"/>
      <c r="K3112" s="300"/>
      <c r="L3112" s="300"/>
      <c r="M3112" s="302"/>
    </row>
    <row r="3113" spans="1:13" ht="9.9499999999999993" hidden="1" customHeight="1" x14ac:dyDescent="0.2">
      <c r="A3113" s="301"/>
      <c r="B3113" s="300"/>
      <c r="C3113" s="305" t="str">
        <f>IF(ISBLANK($J$3759),"",IF(ISBLANK($L$3759),"",IF(Feb!$E50&gt;=$J$3759,IF(Feb!$E50&lt;=$L$3759,IF(ISBLANK(Feb!G50),"",Feb!G50),""),"")))</f>
        <v/>
      </c>
      <c r="D3113" s="305"/>
      <c r="E3113" s="305" t="str">
        <f>IF(ISBLANK($J$3759),"",IF(ISBLANK($L$3759),"",IF(Feb!$E50&gt;=$J$3759,IF(Feb!$E50&lt;=$L$3759,IF(ISBLANK(Feb!R50),"",Feb!R50),""),"")))</f>
        <v/>
      </c>
      <c r="F3113" s="307" t="str">
        <f>IF(ISBLANK($J$3759),"",IF(ISBLANK($L$3759),"",IF(Feb!$E50&gt;=$J$3759,IF(Feb!$E50&lt;=$L$3759,IF(ISBLANK(Feb!S50),"",Feb!S50),""),"")))</f>
        <v/>
      </c>
      <c r="G3113" s="308" t="str">
        <f t="shared" si="198"/>
        <v/>
      </c>
      <c r="H3113" s="309" t="str">
        <f t="shared" si="199"/>
        <v/>
      </c>
      <c r="I3113" s="310" t="str">
        <f>IF(ISBLANK($J$3759),"",IF(ISBLANK($L$3759),"",IF(Feb!$E50&gt;=$J$3759,IF(Feb!$E50&lt;=$L$3759,COUNTIF(Feb!L50:L50,"&gt;=0"),""),"")))</f>
        <v/>
      </c>
      <c r="J3113" s="300"/>
      <c r="K3113" s="300"/>
      <c r="L3113" s="300"/>
      <c r="M3113" s="302"/>
    </row>
    <row r="3114" spans="1:13" ht="9.9499999999999993" hidden="1" customHeight="1" x14ac:dyDescent="0.2">
      <c r="A3114" s="301"/>
      <c r="B3114" s="300"/>
      <c r="C3114" s="305" t="str">
        <f>IF(ISBLANK($J$3759),"",IF(ISBLANK($L$3759),"",IF(Feb!$E51&gt;=$J$3759,IF(Feb!$E51&lt;=$L$3759,IF(ISBLANK(Feb!G51),"",Feb!G51),""),"")))</f>
        <v/>
      </c>
      <c r="D3114" s="305"/>
      <c r="E3114" s="305" t="str">
        <f>IF(ISBLANK($J$3759),"",IF(ISBLANK($L$3759),"",IF(Feb!$E51&gt;=$J$3759,IF(Feb!$E51&lt;=$L$3759,IF(ISBLANK(Feb!R51),"",Feb!R51),""),"")))</f>
        <v/>
      </c>
      <c r="F3114" s="307" t="str">
        <f>IF(ISBLANK($J$3759),"",IF(ISBLANK($L$3759),"",IF(Feb!$E51&gt;=$J$3759,IF(Feb!$E51&lt;=$L$3759,IF(ISBLANK(Feb!S51),"",Feb!S51),""),"")))</f>
        <v/>
      </c>
      <c r="G3114" s="308" t="str">
        <f t="shared" si="198"/>
        <v/>
      </c>
      <c r="H3114" s="309" t="str">
        <f t="shared" si="199"/>
        <v/>
      </c>
      <c r="I3114" s="310" t="str">
        <f>IF(ISBLANK($J$3759),"",IF(ISBLANK($L$3759),"",IF(Feb!$E51&gt;=$J$3759,IF(Feb!$E51&lt;=$L$3759,COUNTIF(Feb!L51:L51,"&gt;=0"),""),"")))</f>
        <v/>
      </c>
      <c r="J3114" s="300"/>
      <c r="K3114" s="300"/>
      <c r="L3114" s="300"/>
      <c r="M3114" s="302"/>
    </row>
    <row r="3115" spans="1:13" ht="9.9499999999999993" hidden="1" customHeight="1" x14ac:dyDescent="0.2">
      <c r="A3115" s="301"/>
      <c r="B3115" s="300"/>
      <c r="C3115" s="305" t="str">
        <f>IF(ISBLANK($J$3759),"",IF(ISBLANK($L$3759),"",IF(Feb!$E52&gt;=$J$3759,IF(Feb!$E52&lt;=$L$3759,IF(ISBLANK(Feb!G52),"",Feb!G52),""),"")))</f>
        <v/>
      </c>
      <c r="D3115" s="305"/>
      <c r="E3115" s="305" t="str">
        <f>IF(ISBLANK($J$3759),"",IF(ISBLANK($L$3759),"",IF(Feb!$E52&gt;=$J$3759,IF(Feb!$E52&lt;=$L$3759,IF(ISBLANK(Feb!R52),"",Feb!R52),""),"")))</f>
        <v/>
      </c>
      <c r="F3115" s="307" t="str">
        <f>IF(ISBLANK($J$3759),"",IF(ISBLANK($L$3759),"",IF(Feb!$E52&gt;=$J$3759,IF(Feb!$E52&lt;=$L$3759,IF(ISBLANK(Feb!S52),"",Feb!S52),""),"")))</f>
        <v/>
      </c>
      <c r="G3115" s="308" t="str">
        <f t="shared" si="198"/>
        <v/>
      </c>
      <c r="H3115" s="309" t="str">
        <f t="shared" si="199"/>
        <v/>
      </c>
      <c r="I3115" s="310" t="str">
        <f>IF(ISBLANK($J$3759),"",IF(ISBLANK($L$3759),"",IF(Feb!$E52&gt;=$J$3759,IF(Feb!$E52&lt;=$L$3759,COUNTIF(Feb!L52:L52,"&gt;=0"),""),"")))</f>
        <v/>
      </c>
      <c r="J3115" s="300"/>
      <c r="K3115" s="300"/>
      <c r="L3115" s="300"/>
      <c r="M3115" s="302"/>
    </row>
    <row r="3116" spans="1:13" ht="9.9499999999999993" hidden="1" customHeight="1" x14ac:dyDescent="0.2">
      <c r="A3116" s="301"/>
      <c r="B3116" s="300"/>
      <c r="C3116" s="305" t="str">
        <f>IF(ISBLANK($J$3759),"",IF(ISBLANK($L$3759),"",IF(Feb!$E53&gt;=$J$3759,IF(Feb!$E53&lt;=$L$3759,IF(ISBLANK(Feb!G53),"",Feb!G53),""),"")))</f>
        <v/>
      </c>
      <c r="D3116" s="305"/>
      <c r="E3116" s="305" t="str">
        <f>IF(ISBLANK($J$3759),"",IF(ISBLANK($L$3759),"",IF(Feb!$E53&gt;=$J$3759,IF(Feb!$E53&lt;=$L$3759,IF(ISBLANK(Feb!R53),"",Feb!R53),""),"")))</f>
        <v/>
      </c>
      <c r="F3116" s="307" t="str">
        <f>IF(ISBLANK($J$3759),"",IF(ISBLANK($L$3759),"",IF(Feb!$E53&gt;=$J$3759,IF(Feb!$E53&lt;=$L$3759,IF(ISBLANK(Feb!S53),"",Feb!S53),""),"")))</f>
        <v/>
      </c>
      <c r="G3116" s="308" t="str">
        <f t="shared" si="198"/>
        <v/>
      </c>
      <c r="H3116" s="309" t="str">
        <f t="shared" si="199"/>
        <v/>
      </c>
      <c r="I3116" s="310" t="str">
        <f>IF(ISBLANK($J$3759),"",IF(ISBLANK($L$3759),"",IF(Feb!$E53&gt;=$J$3759,IF(Feb!$E53&lt;=$L$3759,COUNTIF(Feb!L53:L53,"&gt;=0"),""),"")))</f>
        <v/>
      </c>
      <c r="J3116" s="300"/>
      <c r="K3116" s="300"/>
      <c r="L3116" s="300"/>
      <c r="M3116" s="302"/>
    </row>
    <row r="3117" spans="1:13" ht="9.9499999999999993" hidden="1" customHeight="1" x14ac:dyDescent="0.2">
      <c r="A3117" s="301"/>
      <c r="B3117" s="300"/>
      <c r="C3117" s="305" t="str">
        <f>IF(ISBLANK($J$3759),"",IF(ISBLANK($L$3759),"",IF(Feb!$E54&gt;=$J$3759,IF(Feb!$E54&lt;=$L$3759,IF(ISBLANK(Feb!G54),"",Feb!G54),""),"")))</f>
        <v/>
      </c>
      <c r="D3117" s="305"/>
      <c r="E3117" s="305" t="str">
        <f>IF(ISBLANK($J$3759),"",IF(ISBLANK($L$3759),"",IF(Feb!$E54&gt;=$J$3759,IF(Feb!$E54&lt;=$L$3759,IF(ISBLANK(Feb!R54),"",Feb!R54),""),"")))</f>
        <v/>
      </c>
      <c r="F3117" s="307" t="str">
        <f>IF(ISBLANK($J$3759),"",IF(ISBLANK($L$3759),"",IF(Feb!$E54&gt;=$J$3759,IF(Feb!$E54&lt;=$L$3759,IF(ISBLANK(Feb!S54),"",Feb!S54),""),"")))</f>
        <v/>
      </c>
      <c r="G3117" s="308" t="str">
        <f t="shared" si="198"/>
        <v/>
      </c>
      <c r="H3117" s="309" t="str">
        <f t="shared" si="199"/>
        <v/>
      </c>
      <c r="I3117" s="310" t="str">
        <f>IF(ISBLANK($J$3759),"",IF(ISBLANK($L$3759),"",IF(Feb!$E54&gt;=$J$3759,IF(Feb!$E54&lt;=$L$3759,COUNTIF(Feb!L54:L54,"&gt;=0"),""),"")))</f>
        <v/>
      </c>
      <c r="J3117" s="300"/>
      <c r="K3117" s="300"/>
      <c r="L3117" s="300"/>
      <c r="M3117" s="302"/>
    </row>
    <row r="3118" spans="1:13" ht="9.9499999999999993" hidden="1" customHeight="1" x14ac:dyDescent="0.2">
      <c r="A3118" s="301"/>
      <c r="B3118" s="300"/>
      <c r="C3118" s="305" t="str">
        <f>IF(ISBLANK($J$3759),"",IF(ISBLANK($L$3759),"",IF(Feb!$E55&gt;=$J$3759,IF(Feb!$E55&lt;=$L$3759,IF(ISBLANK(Feb!G55),"",Feb!G55),""),"")))</f>
        <v/>
      </c>
      <c r="D3118" s="305"/>
      <c r="E3118" s="305" t="str">
        <f>IF(ISBLANK($J$3759),"",IF(ISBLANK($L$3759),"",IF(Feb!$E55&gt;=$J$3759,IF(Feb!$E55&lt;=$L$3759,IF(ISBLANK(Feb!R55),"",Feb!R55),""),"")))</f>
        <v/>
      </c>
      <c r="F3118" s="307" t="str">
        <f>IF(ISBLANK($J$3759),"",IF(ISBLANK($L$3759),"",IF(Feb!$E55&gt;=$J$3759,IF(Feb!$E55&lt;=$L$3759,IF(ISBLANK(Feb!S55),"",Feb!S55),""),"")))</f>
        <v/>
      </c>
      <c r="G3118" s="308" t="str">
        <f t="shared" si="198"/>
        <v/>
      </c>
      <c r="H3118" s="309" t="str">
        <f t="shared" si="199"/>
        <v/>
      </c>
      <c r="I3118" s="310" t="str">
        <f>IF(ISBLANK($J$3759),"",IF(ISBLANK($L$3759),"",IF(Feb!$E55&gt;=$J$3759,IF(Feb!$E55&lt;=$L$3759,COUNTIF(Feb!L55:L55,"&gt;=0"),""),"")))</f>
        <v/>
      </c>
      <c r="J3118" s="300"/>
      <c r="K3118" s="300"/>
      <c r="L3118" s="300"/>
      <c r="M3118" s="302"/>
    </row>
    <row r="3119" spans="1:13" ht="9.9499999999999993" hidden="1" customHeight="1" x14ac:dyDescent="0.2">
      <c r="A3119" s="301"/>
      <c r="B3119" s="300"/>
      <c r="C3119" s="305" t="str">
        <f>IF(ISBLANK($J$3759),"",IF(ISBLANK($L$3759),"",IF(Feb!$E56&gt;=$J$3759,IF(Feb!$E56&lt;=$L$3759,IF(ISBLANK(Feb!G56),"",Feb!G56),""),"")))</f>
        <v/>
      </c>
      <c r="D3119" s="305"/>
      <c r="E3119" s="305" t="str">
        <f>IF(ISBLANK($J$3759),"",IF(ISBLANK($L$3759),"",IF(Feb!$E56&gt;=$J$3759,IF(Feb!$E56&lt;=$L$3759,IF(ISBLANK(Feb!R56),"",Feb!R56),""),"")))</f>
        <v/>
      </c>
      <c r="F3119" s="307" t="str">
        <f>IF(ISBLANK($J$3759),"",IF(ISBLANK($L$3759),"",IF(Feb!$E56&gt;=$J$3759,IF(Feb!$E56&lt;=$L$3759,IF(ISBLANK(Feb!S56),"",Feb!S56),""),"")))</f>
        <v/>
      </c>
      <c r="G3119" s="308" t="str">
        <f t="shared" si="198"/>
        <v/>
      </c>
      <c r="H3119" s="309" t="str">
        <f t="shared" si="199"/>
        <v/>
      </c>
      <c r="I3119" s="310" t="str">
        <f>IF(ISBLANK($J$3759),"",IF(ISBLANK($L$3759),"",IF(Feb!$E56&gt;=$J$3759,IF(Feb!$E56&lt;=$L$3759,COUNTIF(Feb!L56:L56,"&gt;=0"),""),"")))</f>
        <v/>
      </c>
      <c r="J3119" s="300"/>
      <c r="K3119" s="300"/>
      <c r="L3119" s="300"/>
      <c r="M3119" s="302"/>
    </row>
    <row r="3120" spans="1:13" ht="9.9499999999999993" hidden="1" customHeight="1" x14ac:dyDescent="0.2">
      <c r="A3120" s="301"/>
      <c r="B3120" s="300"/>
      <c r="C3120" s="305" t="str">
        <f>IF(ISBLANK($J$3759),"",IF(ISBLANK($L$3759),"",IF(Feb!$E57&gt;=$J$3759,IF(Feb!$E57&lt;=$L$3759,IF(ISBLANK(Feb!G57),"",Feb!G57),""),"")))</f>
        <v/>
      </c>
      <c r="D3120" s="305"/>
      <c r="E3120" s="305" t="str">
        <f>IF(ISBLANK($J$3759),"",IF(ISBLANK($L$3759),"",IF(Feb!$E57&gt;=$J$3759,IF(Feb!$E57&lt;=$L$3759,IF(ISBLANK(Feb!R57),"",Feb!R57),""),"")))</f>
        <v/>
      </c>
      <c r="F3120" s="307" t="str">
        <f>IF(ISBLANK($J$3759),"",IF(ISBLANK($L$3759),"",IF(Feb!$E57&gt;=$J$3759,IF(Feb!$E57&lt;=$L$3759,IF(ISBLANK(Feb!S57),"",Feb!S57),""),"")))</f>
        <v/>
      </c>
      <c r="G3120" s="308" t="str">
        <f t="shared" si="198"/>
        <v/>
      </c>
      <c r="H3120" s="309" t="str">
        <f t="shared" si="199"/>
        <v/>
      </c>
      <c r="I3120" s="310" t="str">
        <f>IF(ISBLANK($J$3759),"",IF(ISBLANK($L$3759),"",IF(Feb!$E57&gt;=$J$3759,IF(Feb!$E57&lt;=$L$3759,COUNTIF(Feb!L57:L57,"&gt;=0"),""),"")))</f>
        <v/>
      </c>
      <c r="J3120" s="300"/>
      <c r="K3120" s="300"/>
      <c r="L3120" s="300"/>
      <c r="M3120" s="302"/>
    </row>
    <row r="3121" spans="1:13" ht="9.9499999999999993" hidden="1" customHeight="1" x14ac:dyDescent="0.2">
      <c r="A3121" s="301"/>
      <c r="B3121" s="300"/>
      <c r="C3121" s="305" t="str">
        <f>IF(ISBLANK($J$3759),"",IF(ISBLANK($L$3759),"",IF(Feb!$E58&gt;=$J$3759,IF(Feb!$E58&lt;=$L$3759,IF(ISBLANK(Feb!G58),"",Feb!G58),""),"")))</f>
        <v/>
      </c>
      <c r="D3121" s="305"/>
      <c r="E3121" s="305" t="str">
        <f>IF(ISBLANK($J$3759),"",IF(ISBLANK($L$3759),"",IF(Feb!$E58&gt;=$J$3759,IF(Feb!$E58&lt;=$L$3759,IF(ISBLANK(Feb!R58),"",Feb!R58),""),"")))</f>
        <v/>
      </c>
      <c r="F3121" s="307" t="str">
        <f>IF(ISBLANK($J$3759),"",IF(ISBLANK($L$3759),"",IF(Feb!$E58&gt;=$J$3759,IF(Feb!$E58&lt;=$L$3759,IF(ISBLANK(Feb!S58),"",Feb!S58),""),"")))</f>
        <v/>
      </c>
      <c r="G3121" s="308" t="str">
        <f t="shared" si="198"/>
        <v/>
      </c>
      <c r="H3121" s="309" t="str">
        <f t="shared" si="199"/>
        <v/>
      </c>
      <c r="I3121" s="310" t="str">
        <f>IF(ISBLANK($J$3759),"",IF(ISBLANK($L$3759),"",IF(Feb!$E58&gt;=$J$3759,IF(Feb!$E58&lt;=$L$3759,COUNTIF(Feb!L58:L58,"&gt;=0"),""),"")))</f>
        <v/>
      </c>
      <c r="J3121" s="300"/>
      <c r="K3121" s="300"/>
      <c r="L3121" s="300"/>
      <c r="M3121" s="302"/>
    </row>
    <row r="3122" spans="1:13" ht="9.9499999999999993" hidden="1" customHeight="1" x14ac:dyDescent="0.2">
      <c r="A3122" s="301"/>
      <c r="B3122" s="300"/>
      <c r="C3122" s="305" t="str">
        <f>IF(ISBLANK($J$3759),"",IF(ISBLANK($L$3759),"",IF(Feb!$E59&gt;=$J$3759,IF(Feb!$E59&lt;=$L$3759,IF(ISBLANK(Feb!G59),"",Feb!G59),""),"")))</f>
        <v/>
      </c>
      <c r="D3122" s="305"/>
      <c r="E3122" s="305" t="str">
        <f>IF(ISBLANK($J$3759),"",IF(ISBLANK($L$3759),"",IF(Feb!$E59&gt;=$J$3759,IF(Feb!$E59&lt;=$L$3759,IF(ISBLANK(Feb!R59),"",Feb!R59),""),"")))</f>
        <v/>
      </c>
      <c r="F3122" s="307" t="str">
        <f>IF(ISBLANK($J$3759),"",IF(ISBLANK($L$3759),"",IF(Feb!$E59&gt;=$J$3759,IF(Feb!$E59&lt;=$L$3759,IF(ISBLANK(Feb!S59),"",Feb!S59),""),"")))</f>
        <v/>
      </c>
      <c r="G3122" s="308" t="str">
        <f t="shared" si="198"/>
        <v/>
      </c>
      <c r="H3122" s="309" t="str">
        <f t="shared" si="199"/>
        <v/>
      </c>
      <c r="I3122" s="310" t="str">
        <f>IF(ISBLANK($J$3759),"",IF(ISBLANK($L$3759),"",IF(Feb!$E59&gt;=$J$3759,IF(Feb!$E59&lt;=$L$3759,COUNTIF(Feb!L59:L59,"&gt;=0"),""),"")))</f>
        <v/>
      </c>
      <c r="J3122" s="300"/>
      <c r="K3122" s="300"/>
      <c r="L3122" s="300"/>
      <c r="M3122" s="302"/>
    </row>
    <row r="3123" spans="1:13" ht="9.9499999999999993" hidden="1" customHeight="1" x14ac:dyDescent="0.2">
      <c r="A3123" s="301"/>
      <c r="B3123" s="300"/>
      <c r="C3123" s="305" t="str">
        <f>IF(ISBLANK($J$3759),"",IF(ISBLANK($L$3759),"",IF(Feb!$E60&gt;=$J$3759,IF(Feb!$E60&lt;=$L$3759,IF(ISBLANK(Feb!G60),"",Feb!G60),""),"")))</f>
        <v/>
      </c>
      <c r="D3123" s="305"/>
      <c r="E3123" s="305" t="str">
        <f>IF(ISBLANK($J$3759),"",IF(ISBLANK($L$3759),"",IF(Feb!$E60&gt;=$J$3759,IF(Feb!$E60&lt;=$L$3759,IF(ISBLANK(Feb!R60),"",Feb!R60),""),"")))</f>
        <v/>
      </c>
      <c r="F3123" s="307" t="str">
        <f>IF(ISBLANK($J$3759),"",IF(ISBLANK($L$3759),"",IF(Feb!$E60&gt;=$J$3759,IF(Feb!$E60&lt;=$L$3759,IF(ISBLANK(Feb!S60),"",Feb!S60),""),"")))</f>
        <v/>
      </c>
      <c r="G3123" s="308" t="str">
        <f t="shared" si="198"/>
        <v/>
      </c>
      <c r="H3123" s="309" t="str">
        <f t="shared" si="199"/>
        <v/>
      </c>
      <c r="I3123" s="310" t="str">
        <f>IF(ISBLANK($J$3759),"",IF(ISBLANK($L$3759),"",IF(Feb!$E60&gt;=$J$3759,IF(Feb!$E60&lt;=$L$3759,COUNTIF(Feb!L60:L60,"&gt;=0"),""),"")))</f>
        <v/>
      </c>
      <c r="J3123" s="300"/>
      <c r="K3123" s="300"/>
      <c r="L3123" s="300"/>
      <c r="M3123" s="302"/>
    </row>
    <row r="3124" spans="1:13" ht="9.9499999999999993" hidden="1" customHeight="1" x14ac:dyDescent="0.2">
      <c r="A3124" s="301"/>
      <c r="B3124" s="300"/>
      <c r="C3124" s="305" t="str">
        <f>IF(ISBLANK($J$3759),"",IF(ISBLANK($L$3759),"",IF(Feb!$E61&gt;=$J$3759,IF(Feb!$E61&lt;=$L$3759,IF(ISBLANK(Feb!G61),"",Feb!G61),""),"")))</f>
        <v/>
      </c>
      <c r="D3124" s="305"/>
      <c r="E3124" s="305" t="str">
        <f>IF(ISBLANK($J$3759),"",IF(ISBLANK($L$3759),"",IF(Feb!$E61&gt;=$J$3759,IF(Feb!$E61&lt;=$L$3759,IF(ISBLANK(Feb!R61),"",Feb!R61),""),"")))</f>
        <v/>
      </c>
      <c r="F3124" s="307" t="str">
        <f>IF(ISBLANK($J$3759),"",IF(ISBLANK($L$3759),"",IF(Feb!$E61&gt;=$J$3759,IF(Feb!$E61&lt;=$L$3759,IF(ISBLANK(Feb!S61),"",Feb!S61),""),"")))</f>
        <v/>
      </c>
      <c r="G3124" s="308" t="str">
        <f t="shared" si="198"/>
        <v/>
      </c>
      <c r="H3124" s="309" t="str">
        <f t="shared" si="199"/>
        <v/>
      </c>
      <c r="I3124" s="310" t="str">
        <f>IF(ISBLANK($J$3759),"",IF(ISBLANK($L$3759),"",IF(Feb!$E61&gt;=$J$3759,IF(Feb!$E61&lt;=$L$3759,COUNTIF(Feb!L61:L61,"&gt;=0"),""),"")))</f>
        <v/>
      </c>
      <c r="J3124" s="300"/>
      <c r="K3124" s="300"/>
      <c r="L3124" s="300"/>
      <c r="M3124" s="302"/>
    </row>
    <row r="3125" spans="1:13" ht="9.9499999999999993" hidden="1" customHeight="1" x14ac:dyDescent="0.2">
      <c r="A3125" s="301"/>
      <c r="B3125" s="300"/>
      <c r="C3125" s="305" t="str">
        <f>IF(ISBLANK($J$3759),"",IF(ISBLANK($L$3759),"",IF(Feb!$E62&gt;=$J$3759,IF(Feb!$E62&lt;=$L$3759,IF(ISBLANK(Feb!G62),"",Feb!G62),""),"")))</f>
        <v/>
      </c>
      <c r="D3125" s="305"/>
      <c r="E3125" s="305" t="str">
        <f>IF(ISBLANK($J$3759),"",IF(ISBLANK($L$3759),"",IF(Feb!$E62&gt;=$J$3759,IF(Feb!$E62&lt;=$L$3759,IF(ISBLANK(Feb!R62),"",Feb!R62),""),"")))</f>
        <v/>
      </c>
      <c r="F3125" s="307" t="str">
        <f>IF(ISBLANK($J$3759),"",IF(ISBLANK($L$3759),"",IF(Feb!$E62&gt;=$J$3759,IF(Feb!$E62&lt;=$L$3759,IF(ISBLANK(Feb!S62),"",Feb!S62),""),"")))</f>
        <v/>
      </c>
      <c r="G3125" s="308" t="str">
        <f t="shared" si="198"/>
        <v/>
      </c>
      <c r="H3125" s="309" t="str">
        <f t="shared" si="199"/>
        <v/>
      </c>
      <c r="I3125" s="310" t="str">
        <f>IF(ISBLANK($J$3759),"",IF(ISBLANK($L$3759),"",IF(Feb!$E62&gt;=$J$3759,IF(Feb!$E62&lt;=$L$3759,COUNTIF(Feb!L62:L62,"&gt;=0"),""),"")))</f>
        <v/>
      </c>
      <c r="J3125" s="300"/>
      <c r="K3125" s="300"/>
      <c r="L3125" s="300"/>
      <c r="M3125" s="302"/>
    </row>
    <row r="3126" spans="1:13" ht="9.9499999999999993" hidden="1" customHeight="1" x14ac:dyDescent="0.2">
      <c r="A3126" s="301"/>
      <c r="B3126" s="300"/>
      <c r="C3126" s="305" t="str">
        <f>IF(ISBLANK($J$3759),"",IF(ISBLANK($L$3759),"",IF(Feb!$E63&gt;=$J$3759,IF(Feb!$E63&lt;=$L$3759,IF(ISBLANK(Feb!G63),"",Feb!G63),""),"")))</f>
        <v/>
      </c>
      <c r="D3126" s="305"/>
      <c r="E3126" s="305" t="str">
        <f>IF(ISBLANK($J$3759),"",IF(ISBLANK($L$3759),"",IF(Feb!$E63&gt;=$J$3759,IF(Feb!$E63&lt;=$L$3759,IF(ISBLANK(Feb!R63),"",Feb!R63),""),"")))</f>
        <v/>
      </c>
      <c r="F3126" s="307" t="str">
        <f>IF(ISBLANK($J$3759),"",IF(ISBLANK($L$3759),"",IF(Feb!$E63&gt;=$J$3759,IF(Feb!$E63&lt;=$L$3759,IF(ISBLANK(Feb!S63),"",Feb!S63),""),"")))</f>
        <v/>
      </c>
      <c r="G3126" s="308" t="str">
        <f t="shared" si="198"/>
        <v/>
      </c>
      <c r="H3126" s="309" t="str">
        <f t="shared" si="199"/>
        <v/>
      </c>
      <c r="I3126" s="310" t="str">
        <f>IF(ISBLANK($J$3759),"",IF(ISBLANK($L$3759),"",IF(Feb!$E63&gt;=$J$3759,IF(Feb!$E63&lt;=$L$3759,COUNTIF(Feb!L63:L63,"&gt;=0"),""),"")))</f>
        <v/>
      </c>
      <c r="J3126" s="300"/>
      <c r="K3126" s="300"/>
      <c r="L3126" s="300"/>
      <c r="M3126" s="302"/>
    </row>
    <row r="3127" spans="1:13" ht="9.9499999999999993" hidden="1" customHeight="1" x14ac:dyDescent="0.2">
      <c r="A3127" s="301"/>
      <c r="B3127" s="300"/>
      <c r="C3127" s="305" t="str">
        <f>IF(ISBLANK($J$3759),"",IF(ISBLANK($L$3759),"",IF(Feb!$E64&gt;=$J$3759,IF(Feb!$E64&lt;=$L$3759,IF(ISBLANK(Feb!G64),"",Feb!G64),""),"")))</f>
        <v/>
      </c>
      <c r="D3127" s="305"/>
      <c r="E3127" s="305" t="str">
        <f>IF(ISBLANK($J$3759),"",IF(ISBLANK($L$3759),"",IF(Feb!$E64&gt;=$J$3759,IF(Feb!$E64&lt;=$L$3759,IF(ISBLANK(Feb!R64),"",Feb!R64),""),"")))</f>
        <v/>
      </c>
      <c r="F3127" s="307" t="str">
        <f>IF(ISBLANK($J$3759),"",IF(ISBLANK($L$3759),"",IF(Feb!$E64&gt;=$J$3759,IF(Feb!$E64&lt;=$L$3759,IF(ISBLANK(Feb!S64),"",Feb!S64),""),"")))</f>
        <v/>
      </c>
      <c r="G3127" s="308" t="str">
        <f t="shared" si="198"/>
        <v/>
      </c>
      <c r="H3127" s="309" t="str">
        <f t="shared" si="199"/>
        <v/>
      </c>
      <c r="I3127" s="310" t="str">
        <f>IF(ISBLANK($J$3759),"",IF(ISBLANK($L$3759),"",IF(Feb!$E64&gt;=$J$3759,IF(Feb!$E64&lt;=$L$3759,COUNTIF(Feb!L64:L64,"&gt;=0"),""),"")))</f>
        <v/>
      </c>
      <c r="J3127" s="300"/>
      <c r="K3127" s="300"/>
      <c r="L3127" s="300"/>
      <c r="M3127" s="302"/>
    </row>
    <row r="3128" spans="1:13" ht="9.9499999999999993" hidden="1" customHeight="1" x14ac:dyDescent="0.2">
      <c r="A3128" s="301"/>
      <c r="B3128" s="300"/>
      <c r="C3128" s="305" t="str">
        <f>IF(ISBLANK($J$3759),"",IF(ISBLANK($L$3759),"",IF(Feb!$E65&gt;=$J$3759,IF(Feb!$E65&lt;=$L$3759,IF(ISBLANK(Feb!G65),"",Feb!G65),""),"")))</f>
        <v/>
      </c>
      <c r="D3128" s="305"/>
      <c r="E3128" s="305" t="str">
        <f>IF(ISBLANK($J$3759),"",IF(ISBLANK($L$3759),"",IF(Feb!$E65&gt;=$J$3759,IF(Feb!$E65&lt;=$L$3759,IF(ISBLANK(Feb!R65),"",Feb!R65),""),"")))</f>
        <v/>
      </c>
      <c r="F3128" s="307" t="str">
        <f>IF(ISBLANK($J$3759),"",IF(ISBLANK($L$3759),"",IF(Feb!$E65&gt;=$J$3759,IF(Feb!$E65&lt;=$L$3759,IF(ISBLANK(Feb!S65),"",Feb!S65),""),"")))</f>
        <v/>
      </c>
      <c r="G3128" s="308" t="str">
        <f t="shared" si="198"/>
        <v/>
      </c>
      <c r="H3128" s="309" t="str">
        <f t="shared" si="199"/>
        <v/>
      </c>
      <c r="I3128" s="310" t="str">
        <f>IF(ISBLANK($J$3759),"",IF(ISBLANK($L$3759),"",IF(Feb!$E65&gt;=$J$3759,IF(Feb!$E65&lt;=$L$3759,COUNTIF(Feb!L65:L65,"&gt;=0"),""),"")))</f>
        <v/>
      </c>
      <c r="J3128" s="300"/>
      <c r="K3128" s="300"/>
      <c r="L3128" s="300"/>
      <c r="M3128" s="302"/>
    </row>
    <row r="3129" spans="1:13" ht="9.9499999999999993" hidden="1" customHeight="1" x14ac:dyDescent="0.2">
      <c r="A3129" s="301"/>
      <c r="B3129" s="300"/>
      <c r="C3129" s="305" t="str">
        <f>IF(ISBLANK($J$3759),"",IF(ISBLANK($L$3759),"",IF(Feb!$E66&gt;=$J$3759,IF(Feb!$E66&lt;=$L$3759,IF(ISBLANK(Feb!G66),"",Feb!G66),""),"")))</f>
        <v/>
      </c>
      <c r="D3129" s="305"/>
      <c r="E3129" s="305" t="str">
        <f>IF(ISBLANK($J$3759),"",IF(ISBLANK($L$3759),"",IF(Feb!$E66&gt;=$J$3759,IF(Feb!$E66&lt;=$L$3759,IF(ISBLANK(Feb!R66),"",Feb!R66),""),"")))</f>
        <v/>
      </c>
      <c r="F3129" s="307" t="str">
        <f>IF(ISBLANK($J$3759),"",IF(ISBLANK($L$3759),"",IF(Feb!$E66&gt;=$J$3759,IF(Feb!$E66&lt;=$L$3759,IF(ISBLANK(Feb!S66),"",Feb!S66),""),"")))</f>
        <v/>
      </c>
      <c r="G3129" s="308" t="str">
        <f t="shared" si="198"/>
        <v/>
      </c>
      <c r="H3129" s="309" t="str">
        <f t="shared" si="199"/>
        <v/>
      </c>
      <c r="I3129" s="310" t="str">
        <f>IF(ISBLANK($J$3759),"",IF(ISBLANK($L$3759),"",IF(Feb!$E66&gt;=$J$3759,IF(Feb!$E66&lt;=$L$3759,COUNTIF(Feb!L66:L66,"&gt;=0"),""),"")))</f>
        <v/>
      </c>
      <c r="J3129" s="300"/>
      <c r="K3129" s="300"/>
      <c r="L3129" s="300"/>
      <c r="M3129" s="302"/>
    </row>
    <row r="3130" spans="1:13" ht="9.9499999999999993" hidden="1" customHeight="1" x14ac:dyDescent="0.2">
      <c r="A3130" s="301"/>
      <c r="B3130" s="300"/>
      <c r="C3130" s="305" t="str">
        <f>IF(ISBLANK($J$3759),"",IF(ISBLANK($L$3759),"",IF(Feb!$E67&gt;=$J$3759,IF(Feb!$E67&lt;=$L$3759,IF(ISBLANK(Feb!G67),"",Feb!G67),""),"")))</f>
        <v/>
      </c>
      <c r="D3130" s="305"/>
      <c r="E3130" s="305" t="str">
        <f>IF(ISBLANK($J$3759),"",IF(ISBLANK($L$3759),"",IF(Feb!$E67&gt;=$J$3759,IF(Feb!$E67&lt;=$L$3759,IF(ISBLANK(Feb!R67),"",Feb!R67),""),"")))</f>
        <v/>
      </c>
      <c r="F3130" s="307" t="str">
        <f>IF(ISBLANK($J$3759),"",IF(ISBLANK($L$3759),"",IF(Feb!$E67&gt;=$J$3759,IF(Feb!$E67&lt;=$L$3759,IF(ISBLANK(Feb!S67),"",Feb!S67),""),"")))</f>
        <v/>
      </c>
      <c r="G3130" s="308" t="str">
        <f t="shared" si="198"/>
        <v/>
      </c>
      <c r="H3130" s="309" t="str">
        <f t="shared" si="199"/>
        <v/>
      </c>
      <c r="I3130" s="310" t="str">
        <f>IF(ISBLANK($J$3759),"",IF(ISBLANK($L$3759),"",IF(Feb!$E67&gt;=$J$3759,IF(Feb!$E67&lt;=$L$3759,COUNTIF(Feb!L67:L67,"&gt;=0"),""),"")))</f>
        <v/>
      </c>
      <c r="J3130" s="300"/>
      <c r="K3130" s="300"/>
      <c r="L3130" s="300"/>
      <c r="M3130" s="302"/>
    </row>
    <row r="3131" spans="1:13" ht="9.9499999999999993" hidden="1" customHeight="1" x14ac:dyDescent="0.2">
      <c r="A3131" s="301"/>
      <c r="B3131" s="300"/>
      <c r="C3131" s="305" t="str">
        <f>IF(ISBLANK($J$3759),"",IF(ISBLANK($L$3759),"",IF(Feb!$E68&gt;=$J$3759,IF(Feb!$E68&lt;=$L$3759,IF(ISBLANK(Feb!G68),"",Feb!G68),""),"")))</f>
        <v/>
      </c>
      <c r="D3131" s="305"/>
      <c r="E3131" s="305" t="str">
        <f>IF(ISBLANK($J$3759),"",IF(ISBLANK($L$3759),"",IF(Feb!$E68&gt;=$J$3759,IF(Feb!$E68&lt;=$L$3759,IF(ISBLANK(Feb!R68),"",Feb!R68),""),"")))</f>
        <v/>
      </c>
      <c r="F3131" s="307" t="str">
        <f>IF(ISBLANK($J$3759),"",IF(ISBLANK($L$3759),"",IF(Feb!$E68&gt;=$J$3759,IF(Feb!$E68&lt;=$L$3759,IF(ISBLANK(Feb!S68),"",Feb!S68),""),"")))</f>
        <v/>
      </c>
      <c r="G3131" s="308" t="str">
        <f t="shared" si="198"/>
        <v/>
      </c>
      <c r="H3131" s="309" t="str">
        <f t="shared" si="199"/>
        <v/>
      </c>
      <c r="I3131" s="310" t="str">
        <f>IF(ISBLANK($J$3759),"",IF(ISBLANK($L$3759),"",IF(Feb!$E68&gt;=$J$3759,IF(Feb!$E68&lt;=$L$3759,COUNTIF(Feb!L68:L68,"&gt;=0"),""),"")))</f>
        <v/>
      </c>
      <c r="J3131" s="300"/>
      <c r="K3131" s="300"/>
      <c r="L3131" s="300"/>
      <c r="M3131" s="302"/>
    </row>
    <row r="3132" spans="1:13" ht="9.9499999999999993" hidden="1" customHeight="1" x14ac:dyDescent="0.2">
      <c r="A3132" s="301"/>
      <c r="B3132" s="300"/>
      <c r="C3132" s="305" t="str">
        <f>IF(ISBLANK($J$3759),"",IF(ISBLANK($L$3759),"",IF(Feb!$E69&gt;=$J$3759,IF(Feb!$E69&lt;=$L$3759,IF(ISBLANK(Feb!G69),"",Feb!G69),""),"")))</f>
        <v/>
      </c>
      <c r="D3132" s="305"/>
      <c r="E3132" s="305" t="str">
        <f>IF(ISBLANK($J$3759),"",IF(ISBLANK($L$3759),"",IF(Feb!$E69&gt;=$J$3759,IF(Feb!$E69&lt;=$L$3759,IF(ISBLANK(Feb!R69),"",Feb!R69),""),"")))</f>
        <v/>
      </c>
      <c r="F3132" s="307" t="str">
        <f>IF(ISBLANK($J$3759),"",IF(ISBLANK($L$3759),"",IF(Feb!$E69&gt;=$J$3759,IF(Feb!$E69&lt;=$L$3759,IF(ISBLANK(Feb!S69),"",Feb!S69),""),"")))</f>
        <v/>
      </c>
      <c r="G3132" s="308" t="str">
        <f t="shared" si="198"/>
        <v/>
      </c>
      <c r="H3132" s="309" t="str">
        <f t="shared" si="199"/>
        <v/>
      </c>
      <c r="I3132" s="310" t="str">
        <f>IF(ISBLANK($J$3759),"",IF(ISBLANK($L$3759),"",IF(Feb!$E69&gt;=$J$3759,IF(Feb!$E69&lt;=$L$3759,COUNTIF(Feb!L69:L69,"&gt;=0"),""),"")))</f>
        <v/>
      </c>
      <c r="J3132" s="300"/>
      <c r="K3132" s="300"/>
      <c r="L3132" s="300"/>
      <c r="M3132" s="302"/>
    </row>
    <row r="3133" spans="1:13" ht="9.9499999999999993" hidden="1" customHeight="1" x14ac:dyDescent="0.2">
      <c r="A3133" s="301"/>
      <c r="B3133" s="300"/>
      <c r="C3133" s="305" t="str">
        <f>IF(ISBLANK($J$3759),"",IF(ISBLANK($L$3759),"",IF(Feb!$E70&gt;=$J$3759,IF(Feb!$E70&lt;=$L$3759,IF(ISBLANK(Feb!G70),"",Feb!G70),""),"")))</f>
        <v/>
      </c>
      <c r="D3133" s="305"/>
      <c r="E3133" s="305" t="str">
        <f>IF(ISBLANK($J$3759),"",IF(ISBLANK($L$3759),"",IF(Feb!$E70&gt;=$J$3759,IF(Feb!$E70&lt;=$L$3759,IF(ISBLANK(Feb!R70),"",Feb!R70),""),"")))</f>
        <v/>
      </c>
      <c r="F3133" s="307" t="str">
        <f>IF(ISBLANK($J$3759),"",IF(ISBLANK($L$3759),"",IF(Feb!$E70&gt;=$J$3759,IF(Feb!$E70&lt;=$L$3759,IF(ISBLANK(Feb!S70),"",Feb!S70),""),"")))</f>
        <v/>
      </c>
      <c r="G3133" s="308" t="str">
        <f t="shared" si="198"/>
        <v/>
      </c>
      <c r="H3133" s="309" t="str">
        <f t="shared" si="199"/>
        <v/>
      </c>
      <c r="I3133" s="310" t="str">
        <f>IF(ISBLANK($J$3759),"",IF(ISBLANK($L$3759),"",IF(Feb!$E70&gt;=$J$3759,IF(Feb!$E70&lt;=$L$3759,COUNTIF(Feb!L70:L70,"&gt;=0"),""),"")))</f>
        <v/>
      </c>
      <c r="J3133" s="300"/>
      <c r="K3133" s="300"/>
      <c r="L3133" s="300"/>
      <c r="M3133" s="302"/>
    </row>
    <row r="3134" spans="1:13" ht="9.9499999999999993" hidden="1" customHeight="1" x14ac:dyDescent="0.2">
      <c r="A3134" s="301"/>
      <c r="B3134" s="300"/>
      <c r="C3134" s="305" t="str">
        <f>IF(ISBLANK($J$3759),"",IF(ISBLANK($L$3759),"",IF(Feb!$E71&gt;=$J$3759,IF(Feb!$E71&lt;=$L$3759,IF(ISBLANK(Feb!G71),"",Feb!G71),""),"")))</f>
        <v/>
      </c>
      <c r="D3134" s="305"/>
      <c r="E3134" s="305" t="str">
        <f>IF(ISBLANK($J$3759),"",IF(ISBLANK($L$3759),"",IF(Feb!$E71&gt;=$J$3759,IF(Feb!$E71&lt;=$L$3759,IF(ISBLANK(Feb!R71),"",Feb!R71),""),"")))</f>
        <v/>
      </c>
      <c r="F3134" s="307" t="str">
        <f>IF(ISBLANK($J$3759),"",IF(ISBLANK($L$3759),"",IF(Feb!$E71&gt;=$J$3759,IF(Feb!$E71&lt;=$L$3759,IF(ISBLANK(Feb!S71),"",Feb!S71),""),"")))</f>
        <v/>
      </c>
      <c r="G3134" s="308" t="str">
        <f t="shared" si="198"/>
        <v/>
      </c>
      <c r="H3134" s="309" t="str">
        <f t="shared" si="199"/>
        <v/>
      </c>
      <c r="I3134" s="310" t="str">
        <f>IF(ISBLANK($J$3759),"",IF(ISBLANK($L$3759),"",IF(Feb!$E71&gt;=$J$3759,IF(Feb!$E71&lt;=$L$3759,COUNTIF(Feb!L71:L71,"&gt;=0"),""),"")))</f>
        <v/>
      </c>
      <c r="J3134" s="300"/>
      <c r="K3134" s="300"/>
      <c r="L3134" s="300"/>
      <c r="M3134" s="302"/>
    </row>
    <row r="3135" spans="1:13" ht="9.9499999999999993" hidden="1" customHeight="1" x14ac:dyDescent="0.2">
      <c r="A3135" s="301"/>
      <c r="B3135" s="300"/>
      <c r="C3135" s="305" t="str">
        <f>IF(ISBLANK($J$3759),"",IF(ISBLANK($L$3759),"",IF(Feb!$E72&gt;=$J$3759,IF(Feb!$E72&lt;=$L$3759,IF(ISBLANK(Feb!G72),"",Feb!G72),""),"")))</f>
        <v/>
      </c>
      <c r="D3135" s="305"/>
      <c r="E3135" s="305" t="str">
        <f>IF(ISBLANK($J$3759),"",IF(ISBLANK($L$3759),"",IF(Feb!$E72&gt;=$J$3759,IF(Feb!$E72&lt;=$L$3759,IF(ISBLANK(Feb!R72),"",Feb!R72),""),"")))</f>
        <v/>
      </c>
      <c r="F3135" s="307" t="str">
        <f>IF(ISBLANK($J$3759),"",IF(ISBLANK($L$3759),"",IF(Feb!$E72&gt;=$J$3759,IF(Feb!$E72&lt;=$L$3759,IF(ISBLANK(Feb!S72),"",Feb!S72),""),"")))</f>
        <v/>
      </c>
      <c r="G3135" s="308" t="str">
        <f t="shared" si="198"/>
        <v/>
      </c>
      <c r="H3135" s="309" t="str">
        <f t="shared" si="199"/>
        <v/>
      </c>
      <c r="I3135" s="310" t="str">
        <f>IF(ISBLANK($J$3759),"",IF(ISBLANK($L$3759),"",IF(Feb!$E72&gt;=$J$3759,IF(Feb!$E72&lt;=$L$3759,COUNTIF(Feb!L72:L72,"&gt;=0"),""),"")))</f>
        <v/>
      </c>
      <c r="J3135" s="300"/>
      <c r="K3135" s="300"/>
      <c r="L3135" s="300"/>
      <c r="M3135" s="302"/>
    </row>
    <row r="3136" spans="1:13" ht="9.9499999999999993" hidden="1" customHeight="1" x14ac:dyDescent="0.2">
      <c r="A3136" s="301"/>
      <c r="B3136" s="300"/>
      <c r="C3136" s="305" t="str">
        <f>IF(ISBLANK($J$3759),"",IF(ISBLANK($L$3759),"",IF(Feb!$E73&gt;=$J$3759,IF(Feb!$E73&lt;=$L$3759,IF(ISBLANK(Feb!G73),"",Feb!G73),""),"")))</f>
        <v/>
      </c>
      <c r="D3136" s="305"/>
      <c r="E3136" s="305" t="str">
        <f>IF(ISBLANK($J$3759),"",IF(ISBLANK($L$3759),"",IF(Feb!$E73&gt;=$J$3759,IF(Feb!$E73&lt;=$L$3759,IF(ISBLANK(Feb!R73),"",Feb!R73),""),"")))</f>
        <v/>
      </c>
      <c r="F3136" s="307" t="str">
        <f>IF(ISBLANK($J$3759),"",IF(ISBLANK($L$3759),"",IF(Feb!$E73&gt;=$J$3759,IF(Feb!$E73&lt;=$L$3759,IF(ISBLANK(Feb!S73),"",Feb!S73),""),"")))</f>
        <v/>
      </c>
      <c r="G3136" s="308" t="str">
        <f t="shared" si="198"/>
        <v/>
      </c>
      <c r="H3136" s="309" t="str">
        <f t="shared" si="199"/>
        <v/>
      </c>
      <c r="I3136" s="310" t="str">
        <f>IF(ISBLANK($J$3759),"",IF(ISBLANK($L$3759),"",IF(Feb!$E73&gt;=$J$3759,IF(Feb!$E73&lt;=$L$3759,COUNTIF(Feb!L73:L73,"&gt;=0"),""),"")))</f>
        <v/>
      </c>
      <c r="J3136" s="300"/>
      <c r="K3136" s="300"/>
      <c r="L3136" s="300"/>
      <c r="M3136" s="302"/>
    </row>
    <row r="3137" spans="1:13" ht="9.9499999999999993" hidden="1" customHeight="1" x14ac:dyDescent="0.2">
      <c r="A3137" s="301"/>
      <c r="B3137" s="300" t="s">
        <v>125</v>
      </c>
      <c r="C3137" s="305" t="str">
        <f>IF(ISBLANK($J$3759),"",IF(ISBLANK($L$3759),"",IF(Mar!$E9&gt;=$J$3759,IF(Mar!$E9&lt;=$L$3759,IF(ISBLANK(Mar!G9),"",Mar!G9),""),"")))</f>
        <v/>
      </c>
      <c r="D3137" s="305" t="str">
        <f>IF(ISBLANK($J$3759),"",IF(ISBLANK($L$3759),"",IF(Mar!$E9&gt;=$J$3759,IF(Mar!$E9&lt;=$L$3759,IF(ISBLANK(Mar!I9),"",Mar!I9),""),"")))</f>
        <v/>
      </c>
      <c r="E3137" s="305" t="str">
        <f>IF(ISBLANK($J$3759),"",IF(ISBLANK($L$3759),"",IF(Mar!$E9&gt;=$J$3759,IF(Mar!$E9&lt;=$L$3759,IF(ISBLANK(Mar!R9),"",Mar!R9),""),"")))</f>
        <v/>
      </c>
      <c r="F3137" s="307" t="str">
        <f>IF(ISBLANK($J$3759),"",IF(ISBLANK($L$3759),"",IF(Mar!$E9&gt;=$J$3759,IF(Mar!$E9&lt;=$L$3759,IF(ISBLANK(Mar!S9),"",Mar!S9),""),"")))</f>
        <v/>
      </c>
      <c r="G3137" s="308" t="str">
        <f>IF(ISNUMBER(F3137),IF(F3137=0,"",IF(E3137=0,"",F3137/E3137)),"")</f>
        <v/>
      </c>
      <c r="H3137" s="309" t="str">
        <f>IF(ISNUMBER(G3137),IF(G3137=0,"",IF(F3137=0,"",E3137/F3137/24)),"")</f>
        <v/>
      </c>
      <c r="I3137" s="310" t="str">
        <f>IF(ISBLANK($J$3759),"",IF(ISBLANK($L$3759),"",IF(Mar!$E9&gt;=$J$3759,IF(Mar!$E9&lt;=$L$3759,COUNTIF(Mar!L9:L9,"&gt;=0"),""),"")))</f>
        <v/>
      </c>
      <c r="J3137" s="300"/>
      <c r="K3137" s="300"/>
      <c r="L3137" s="300"/>
      <c r="M3137" s="302"/>
    </row>
    <row r="3138" spans="1:13" ht="9.9499999999999993" hidden="1" customHeight="1" x14ac:dyDescent="0.2">
      <c r="A3138" s="301"/>
      <c r="B3138" s="300"/>
      <c r="C3138" s="305" t="str">
        <f>IF(ISBLANK($J$3759),"",IF(ISBLANK($L$3759),"",IF(Mar!$E10&gt;=$J$3759,IF(Mar!$E10&lt;=$L$3759,IF(ISBLANK(Mar!G10),"",Mar!G10),""),"")))</f>
        <v/>
      </c>
      <c r="D3138" s="305" t="str">
        <f>IF(ISBLANK($J$3759),"",IF(ISBLANK($L$3759),"",IF(Mar!$E10&gt;=$J$3759,IF(Mar!$E10&lt;=$L$3759,IF(ISBLANK(Mar!I10),"",Mar!I10),""),"")))</f>
        <v/>
      </c>
      <c r="E3138" s="305" t="str">
        <f>IF(ISBLANK($J$3759),"",IF(ISBLANK($L$3759),"",IF(Mar!$E10&gt;=$J$3759,IF(Mar!$E10&lt;=$L$3759,IF(ISBLANK(Mar!R10),"",Mar!R10),""),"")))</f>
        <v/>
      </c>
      <c r="F3138" s="307" t="str">
        <f>IF(ISBLANK($J$3759),"",IF(ISBLANK($L$3759),"",IF(Mar!$E10&gt;=$J$3759,IF(Mar!$E10&lt;=$L$3759,IF(ISBLANK(Mar!S10),"",Mar!S10),""),"")))</f>
        <v/>
      </c>
      <c r="G3138" s="308" t="str">
        <f t="shared" ref="G3138:G3167" si="200">IF(ISNUMBER(F3138),IF(F3138=0,"",IF(E3138=0,"",F3138/E3138)),"")</f>
        <v/>
      </c>
      <c r="H3138" s="309" t="str">
        <f t="shared" ref="H3138:H3167" si="201">IF(ISNUMBER(G3138),IF(G3138=0,"",IF(F3138=0,"",E3138/F3138/24)),"")</f>
        <v/>
      </c>
      <c r="I3138" s="310" t="str">
        <f>IF(ISBLANK($J$3759),"",IF(ISBLANK($L$3759),"",IF(Mar!$E10&gt;=$J$3759,IF(Mar!$E10&lt;=$L$3759,COUNTIF(Mar!L10:L10,"&gt;=0"),""),"")))</f>
        <v/>
      </c>
      <c r="J3138" s="300"/>
      <c r="K3138" s="300"/>
      <c r="L3138" s="300"/>
      <c r="M3138" s="302"/>
    </row>
    <row r="3139" spans="1:13" ht="9.9499999999999993" hidden="1" customHeight="1" x14ac:dyDescent="0.2">
      <c r="A3139" s="301"/>
      <c r="B3139" s="300"/>
      <c r="C3139" s="305" t="str">
        <f>IF(ISBLANK($J$3759),"",IF(ISBLANK($L$3759),"",IF(Mar!$E11&gt;=$J$3759,IF(Mar!$E11&lt;=$L$3759,IF(ISBLANK(Mar!G11),"",Mar!G11),""),"")))</f>
        <v/>
      </c>
      <c r="D3139" s="305" t="str">
        <f>IF(ISBLANK($J$3759),"",IF(ISBLANK($L$3759),"",IF(Mar!$E11&gt;=$J$3759,IF(Mar!$E11&lt;=$L$3759,IF(ISBLANK(Mar!I11),"",Mar!I11),""),"")))</f>
        <v/>
      </c>
      <c r="E3139" s="305" t="str">
        <f>IF(ISBLANK($J$3759),"",IF(ISBLANK($L$3759),"",IF(Mar!$E11&gt;=$J$3759,IF(Mar!$E11&lt;=$L$3759,IF(ISBLANK(Mar!R11),"",Mar!R11),""),"")))</f>
        <v/>
      </c>
      <c r="F3139" s="307" t="str">
        <f>IF(ISBLANK($J$3759),"",IF(ISBLANK($L$3759),"",IF(Mar!$E11&gt;=$J$3759,IF(Mar!$E11&lt;=$L$3759,IF(ISBLANK(Mar!S11),"",Mar!S11),""),"")))</f>
        <v/>
      </c>
      <c r="G3139" s="308" t="str">
        <f t="shared" si="200"/>
        <v/>
      </c>
      <c r="H3139" s="309" t="str">
        <f t="shared" si="201"/>
        <v/>
      </c>
      <c r="I3139" s="310" t="str">
        <f>IF(ISBLANK($J$3759),"",IF(ISBLANK($L$3759),"",IF(Mar!$E11&gt;=$J$3759,IF(Mar!$E11&lt;=$L$3759,COUNTIF(Mar!L11:L11,"&gt;=0"),""),"")))</f>
        <v/>
      </c>
      <c r="J3139" s="300"/>
      <c r="K3139" s="300"/>
      <c r="L3139" s="300"/>
      <c r="M3139" s="302"/>
    </row>
    <row r="3140" spans="1:13" ht="9.9499999999999993" hidden="1" customHeight="1" x14ac:dyDescent="0.2">
      <c r="A3140" s="301"/>
      <c r="B3140" s="300"/>
      <c r="C3140" s="305" t="str">
        <f>IF(ISBLANK($J$3759),"",IF(ISBLANK($L$3759),"",IF(Mar!$E12&gt;=$J$3759,IF(Mar!$E12&lt;=$L$3759,IF(ISBLANK(Mar!G12),"",Mar!G12),""),"")))</f>
        <v/>
      </c>
      <c r="D3140" s="305" t="str">
        <f>IF(ISBLANK($J$3759),"",IF(ISBLANK($L$3759),"",IF(Mar!$E12&gt;=$J$3759,IF(Mar!$E12&lt;=$L$3759,IF(ISBLANK(Mar!I12),"",Mar!I12),""),"")))</f>
        <v/>
      </c>
      <c r="E3140" s="305" t="str">
        <f>IF(ISBLANK($J$3759),"",IF(ISBLANK($L$3759),"",IF(Mar!$E12&gt;=$J$3759,IF(Mar!$E12&lt;=$L$3759,IF(ISBLANK(Mar!R12),"",Mar!R12),""),"")))</f>
        <v/>
      </c>
      <c r="F3140" s="307" t="str">
        <f>IF(ISBLANK($J$3759),"",IF(ISBLANK($L$3759),"",IF(Mar!$E12&gt;=$J$3759,IF(Mar!$E12&lt;=$L$3759,IF(ISBLANK(Mar!S12),"",Mar!S12),""),"")))</f>
        <v/>
      </c>
      <c r="G3140" s="308" t="str">
        <f t="shared" si="200"/>
        <v/>
      </c>
      <c r="H3140" s="309" t="str">
        <f t="shared" si="201"/>
        <v/>
      </c>
      <c r="I3140" s="310" t="str">
        <f>IF(ISBLANK($J$3759),"",IF(ISBLANK($L$3759),"",IF(Mar!$E12&gt;=$J$3759,IF(Mar!$E12&lt;=$L$3759,COUNTIF(Mar!L12:L12,"&gt;=0"),""),"")))</f>
        <v/>
      </c>
      <c r="J3140" s="300"/>
      <c r="K3140" s="300"/>
      <c r="L3140" s="300"/>
      <c r="M3140" s="302"/>
    </row>
    <row r="3141" spans="1:13" ht="9.9499999999999993" hidden="1" customHeight="1" x14ac:dyDescent="0.2">
      <c r="A3141" s="301"/>
      <c r="B3141" s="300"/>
      <c r="C3141" s="305" t="str">
        <f>IF(ISBLANK($J$3759),"",IF(ISBLANK($L$3759),"",IF(Mar!$E13&gt;=$J$3759,IF(Mar!$E13&lt;=$L$3759,IF(ISBLANK(Mar!G13),"",Mar!G13),""),"")))</f>
        <v/>
      </c>
      <c r="D3141" s="305" t="str">
        <f>IF(ISBLANK($J$3759),"",IF(ISBLANK($L$3759),"",IF(Mar!$E13&gt;=$J$3759,IF(Mar!$E13&lt;=$L$3759,IF(ISBLANK(Mar!I13),"",Mar!I13),""),"")))</f>
        <v/>
      </c>
      <c r="E3141" s="305" t="str">
        <f>IF(ISBLANK($J$3759),"",IF(ISBLANK($L$3759),"",IF(Mar!$E13&gt;=$J$3759,IF(Mar!$E13&lt;=$L$3759,IF(ISBLANK(Mar!R13),"",Mar!R13),""),"")))</f>
        <v/>
      </c>
      <c r="F3141" s="307" t="str">
        <f>IF(ISBLANK($J$3759),"",IF(ISBLANK($L$3759),"",IF(Mar!$E13&gt;=$J$3759,IF(Mar!$E13&lt;=$L$3759,IF(ISBLANK(Mar!S13),"",Mar!S13),""),"")))</f>
        <v/>
      </c>
      <c r="G3141" s="308" t="str">
        <f t="shared" si="200"/>
        <v/>
      </c>
      <c r="H3141" s="309" t="str">
        <f t="shared" si="201"/>
        <v/>
      </c>
      <c r="I3141" s="310" t="str">
        <f>IF(ISBLANK($J$3759),"",IF(ISBLANK($L$3759),"",IF(Mar!$E13&gt;=$J$3759,IF(Mar!$E13&lt;=$L$3759,COUNTIF(Mar!L13:L13,"&gt;=0"),""),"")))</f>
        <v/>
      </c>
      <c r="J3141" s="300"/>
      <c r="K3141" s="300"/>
      <c r="L3141" s="300"/>
      <c r="M3141" s="302"/>
    </row>
    <row r="3142" spans="1:13" ht="9.9499999999999993" hidden="1" customHeight="1" x14ac:dyDescent="0.2">
      <c r="A3142" s="301"/>
      <c r="B3142" s="300"/>
      <c r="C3142" s="305" t="str">
        <f>IF(ISBLANK($J$3759),"",IF(ISBLANK($L$3759),"",IF(Mar!$E14&gt;=$J$3759,IF(Mar!$E14&lt;=$L$3759,IF(ISBLANK(Mar!G14),"",Mar!G14),""),"")))</f>
        <v/>
      </c>
      <c r="D3142" s="305" t="str">
        <f>IF(ISBLANK($J$3759),"",IF(ISBLANK($L$3759),"",IF(Mar!$E14&gt;=$J$3759,IF(Mar!$E14&lt;=$L$3759,IF(ISBLANK(Mar!I14),"",Mar!I14),""),"")))</f>
        <v/>
      </c>
      <c r="E3142" s="305" t="str">
        <f>IF(ISBLANK($J$3759),"",IF(ISBLANK($L$3759),"",IF(Mar!$E14&gt;=$J$3759,IF(Mar!$E14&lt;=$L$3759,IF(ISBLANK(Mar!R14),"",Mar!R14),""),"")))</f>
        <v/>
      </c>
      <c r="F3142" s="307" t="str">
        <f>IF(ISBLANK($J$3759),"",IF(ISBLANK($L$3759),"",IF(Mar!$E14&gt;=$J$3759,IF(Mar!$E14&lt;=$L$3759,IF(ISBLANK(Mar!S14),"",Mar!S14),""),"")))</f>
        <v/>
      </c>
      <c r="G3142" s="308" t="str">
        <f t="shared" si="200"/>
        <v/>
      </c>
      <c r="H3142" s="309" t="str">
        <f t="shared" si="201"/>
        <v/>
      </c>
      <c r="I3142" s="310" t="str">
        <f>IF(ISBLANK($J$3759),"",IF(ISBLANK($L$3759),"",IF(Mar!$E14&gt;=$J$3759,IF(Mar!$E14&lt;=$L$3759,COUNTIF(Mar!L14:L14,"&gt;=0"),""),"")))</f>
        <v/>
      </c>
      <c r="J3142" s="300"/>
      <c r="K3142" s="300"/>
      <c r="L3142" s="300"/>
      <c r="M3142" s="302"/>
    </row>
    <row r="3143" spans="1:13" ht="9.9499999999999993" hidden="1" customHeight="1" x14ac:dyDescent="0.2">
      <c r="A3143" s="301"/>
      <c r="B3143" s="300"/>
      <c r="C3143" s="305" t="str">
        <f>IF(ISBLANK($J$3759),"",IF(ISBLANK($L$3759),"",IF(Mar!$E15&gt;=$J$3759,IF(Mar!$E15&lt;=$L$3759,IF(ISBLANK(Mar!G15),"",Mar!G15),""),"")))</f>
        <v/>
      </c>
      <c r="D3143" s="305" t="str">
        <f>IF(ISBLANK($J$3759),"",IF(ISBLANK($L$3759),"",IF(Mar!$E15&gt;=$J$3759,IF(Mar!$E15&lt;=$L$3759,IF(ISBLANK(Mar!I15),"",Mar!I15),""),"")))</f>
        <v/>
      </c>
      <c r="E3143" s="305" t="str">
        <f>IF(ISBLANK($J$3759),"",IF(ISBLANK($L$3759),"",IF(Mar!$E15&gt;=$J$3759,IF(Mar!$E15&lt;=$L$3759,IF(ISBLANK(Mar!R15),"",Mar!R15),""),"")))</f>
        <v/>
      </c>
      <c r="F3143" s="307" t="str">
        <f>IF(ISBLANK($J$3759),"",IF(ISBLANK($L$3759),"",IF(Mar!$E15&gt;=$J$3759,IF(Mar!$E15&lt;=$L$3759,IF(ISBLANK(Mar!S15),"",Mar!S15),""),"")))</f>
        <v/>
      </c>
      <c r="G3143" s="308" t="str">
        <f t="shared" si="200"/>
        <v/>
      </c>
      <c r="H3143" s="309" t="str">
        <f t="shared" si="201"/>
        <v/>
      </c>
      <c r="I3143" s="310" t="str">
        <f>IF(ISBLANK($J$3759),"",IF(ISBLANK($L$3759),"",IF(Mar!$E15&gt;=$J$3759,IF(Mar!$E15&lt;=$L$3759,COUNTIF(Mar!L15:L15,"&gt;=0"),""),"")))</f>
        <v/>
      </c>
      <c r="J3143" s="300"/>
      <c r="K3143" s="300"/>
      <c r="L3143" s="300"/>
      <c r="M3143" s="302"/>
    </row>
    <row r="3144" spans="1:13" ht="9.9499999999999993" hidden="1" customHeight="1" x14ac:dyDescent="0.2">
      <c r="A3144" s="301"/>
      <c r="B3144" s="300"/>
      <c r="C3144" s="305" t="str">
        <f>IF(ISBLANK($J$3759),"",IF(ISBLANK($L$3759),"",IF(Mar!$E16&gt;=$J$3759,IF(Mar!$E16&lt;=$L$3759,IF(ISBLANK(Mar!G16),"",Mar!G16),""),"")))</f>
        <v/>
      </c>
      <c r="D3144" s="305" t="str">
        <f>IF(ISBLANK($J$3759),"",IF(ISBLANK($L$3759),"",IF(Mar!$E16&gt;=$J$3759,IF(Mar!$E16&lt;=$L$3759,IF(ISBLANK(Mar!I16),"",Mar!I16),""),"")))</f>
        <v/>
      </c>
      <c r="E3144" s="305" t="str">
        <f>IF(ISBLANK($J$3759),"",IF(ISBLANK($L$3759),"",IF(Mar!$E16&gt;=$J$3759,IF(Mar!$E16&lt;=$L$3759,IF(ISBLANK(Mar!R16),"",Mar!R16),""),"")))</f>
        <v/>
      </c>
      <c r="F3144" s="307" t="str">
        <f>IF(ISBLANK($J$3759),"",IF(ISBLANK($L$3759),"",IF(Mar!$E16&gt;=$J$3759,IF(Mar!$E16&lt;=$L$3759,IF(ISBLANK(Mar!S16),"",Mar!S16),""),"")))</f>
        <v/>
      </c>
      <c r="G3144" s="308" t="str">
        <f t="shared" si="200"/>
        <v/>
      </c>
      <c r="H3144" s="309" t="str">
        <f t="shared" si="201"/>
        <v/>
      </c>
      <c r="I3144" s="310" t="str">
        <f>IF(ISBLANK($J$3759),"",IF(ISBLANK($L$3759),"",IF(Mar!$E16&gt;=$J$3759,IF(Mar!$E16&lt;=$L$3759,COUNTIF(Mar!L16:L16,"&gt;=0"),""),"")))</f>
        <v/>
      </c>
      <c r="J3144" s="300"/>
      <c r="K3144" s="300"/>
      <c r="L3144" s="300"/>
      <c r="M3144" s="302"/>
    </row>
    <row r="3145" spans="1:13" ht="9.9499999999999993" hidden="1" customHeight="1" x14ac:dyDescent="0.2">
      <c r="A3145" s="301"/>
      <c r="B3145" s="300"/>
      <c r="C3145" s="305" t="str">
        <f>IF(ISBLANK($J$3759),"",IF(ISBLANK($L$3759),"",IF(Mar!$E17&gt;=$J$3759,IF(Mar!$E17&lt;=$L$3759,IF(ISBLANK(Mar!G17),"",Mar!G17),""),"")))</f>
        <v/>
      </c>
      <c r="D3145" s="305" t="str">
        <f>IF(ISBLANK($J$3759),"",IF(ISBLANK($L$3759),"",IF(Mar!$E17&gt;=$J$3759,IF(Mar!$E17&lt;=$L$3759,IF(ISBLANK(Mar!I17),"",Mar!I17),""),"")))</f>
        <v/>
      </c>
      <c r="E3145" s="305" t="str">
        <f>IF(ISBLANK($J$3759),"",IF(ISBLANK($L$3759),"",IF(Mar!$E17&gt;=$J$3759,IF(Mar!$E17&lt;=$L$3759,IF(ISBLANK(Mar!R17),"",Mar!R17),""),"")))</f>
        <v/>
      </c>
      <c r="F3145" s="307" t="str">
        <f>IF(ISBLANK($J$3759),"",IF(ISBLANK($L$3759),"",IF(Mar!$E17&gt;=$J$3759,IF(Mar!$E17&lt;=$L$3759,IF(ISBLANK(Mar!S17),"",Mar!S17),""),"")))</f>
        <v/>
      </c>
      <c r="G3145" s="308" t="str">
        <f t="shared" si="200"/>
        <v/>
      </c>
      <c r="H3145" s="309" t="str">
        <f t="shared" si="201"/>
        <v/>
      </c>
      <c r="I3145" s="310" t="str">
        <f>IF(ISBLANK($J$3759),"",IF(ISBLANK($L$3759),"",IF(Mar!$E17&gt;=$J$3759,IF(Mar!$E17&lt;=$L$3759,COUNTIF(Mar!L17:L17,"&gt;=0"),""),"")))</f>
        <v/>
      </c>
      <c r="J3145" s="300"/>
      <c r="K3145" s="300"/>
      <c r="L3145" s="300"/>
      <c r="M3145" s="302"/>
    </row>
    <row r="3146" spans="1:13" ht="9.9499999999999993" hidden="1" customHeight="1" x14ac:dyDescent="0.2">
      <c r="A3146" s="301"/>
      <c r="B3146" s="300"/>
      <c r="C3146" s="305" t="str">
        <f>IF(ISBLANK($J$3759),"",IF(ISBLANK($L$3759),"",IF(Mar!$E18&gt;=$J$3759,IF(Mar!$E18&lt;=$L$3759,IF(ISBLANK(Mar!G18),"",Mar!G18),""),"")))</f>
        <v/>
      </c>
      <c r="D3146" s="305" t="str">
        <f>IF(ISBLANK($J$3759),"",IF(ISBLANK($L$3759),"",IF(Mar!$E18&gt;=$J$3759,IF(Mar!$E18&lt;=$L$3759,IF(ISBLANK(Mar!I18),"",Mar!I18),""),"")))</f>
        <v/>
      </c>
      <c r="E3146" s="305" t="str">
        <f>IF(ISBLANK($J$3759),"",IF(ISBLANK($L$3759),"",IF(Mar!$E18&gt;=$J$3759,IF(Mar!$E18&lt;=$L$3759,IF(ISBLANK(Mar!R18),"",Mar!R18),""),"")))</f>
        <v/>
      </c>
      <c r="F3146" s="307" t="str">
        <f>IF(ISBLANK($J$3759),"",IF(ISBLANK($L$3759),"",IF(Mar!$E18&gt;=$J$3759,IF(Mar!$E18&lt;=$L$3759,IF(ISBLANK(Mar!S18),"",Mar!S18),""),"")))</f>
        <v/>
      </c>
      <c r="G3146" s="308" t="str">
        <f t="shared" si="200"/>
        <v/>
      </c>
      <c r="H3146" s="309" t="str">
        <f t="shared" si="201"/>
        <v/>
      </c>
      <c r="I3146" s="310" t="str">
        <f>IF(ISBLANK($J$3759),"",IF(ISBLANK($L$3759),"",IF(Mar!$E18&gt;=$J$3759,IF(Mar!$E18&lt;=$L$3759,COUNTIF(Mar!L18:L18,"&gt;=0"),""),"")))</f>
        <v/>
      </c>
      <c r="J3146" s="300"/>
      <c r="K3146" s="300"/>
      <c r="L3146" s="300"/>
      <c r="M3146" s="302"/>
    </row>
    <row r="3147" spans="1:13" ht="9.9499999999999993" hidden="1" customHeight="1" x14ac:dyDescent="0.2">
      <c r="A3147" s="301"/>
      <c r="B3147" s="300"/>
      <c r="C3147" s="305" t="str">
        <f>IF(ISBLANK($J$3759),"",IF(ISBLANK($L$3759),"",IF(Mar!$E19&gt;=$J$3759,IF(Mar!$E19&lt;=$L$3759,IF(ISBLANK(Mar!G19),"",Mar!G19),""),"")))</f>
        <v/>
      </c>
      <c r="D3147" s="305" t="str">
        <f>IF(ISBLANK($J$3759),"",IF(ISBLANK($L$3759),"",IF(Mar!$E19&gt;=$J$3759,IF(Mar!$E19&lt;=$L$3759,IF(ISBLANK(Mar!I19),"",Mar!I19),""),"")))</f>
        <v/>
      </c>
      <c r="E3147" s="305" t="str">
        <f>IF(ISBLANK($J$3759),"",IF(ISBLANK($L$3759),"",IF(Mar!$E19&gt;=$J$3759,IF(Mar!$E19&lt;=$L$3759,IF(ISBLANK(Mar!R19),"",Mar!R19),""),"")))</f>
        <v/>
      </c>
      <c r="F3147" s="307" t="str">
        <f>IF(ISBLANK($J$3759),"",IF(ISBLANK($L$3759),"",IF(Mar!$E19&gt;=$J$3759,IF(Mar!$E19&lt;=$L$3759,IF(ISBLANK(Mar!S19),"",Mar!S19),""),"")))</f>
        <v/>
      </c>
      <c r="G3147" s="308" t="str">
        <f t="shared" si="200"/>
        <v/>
      </c>
      <c r="H3147" s="309" t="str">
        <f t="shared" si="201"/>
        <v/>
      </c>
      <c r="I3147" s="310" t="str">
        <f>IF(ISBLANK($J$3759),"",IF(ISBLANK($L$3759),"",IF(Mar!$E19&gt;=$J$3759,IF(Mar!$E19&lt;=$L$3759,COUNTIF(Mar!L19:L19,"&gt;=0"),""),"")))</f>
        <v/>
      </c>
      <c r="J3147" s="300"/>
      <c r="K3147" s="300"/>
      <c r="L3147" s="300"/>
      <c r="M3147" s="302"/>
    </row>
    <row r="3148" spans="1:13" ht="9.9499999999999993" hidden="1" customHeight="1" x14ac:dyDescent="0.2">
      <c r="A3148" s="301"/>
      <c r="B3148" s="300"/>
      <c r="C3148" s="305" t="str">
        <f>IF(ISBLANK($J$3759),"",IF(ISBLANK($L$3759),"",IF(Mar!$E20&gt;=$J$3759,IF(Mar!$E20&lt;=$L$3759,IF(ISBLANK(Mar!G20),"",Mar!G20),""),"")))</f>
        <v/>
      </c>
      <c r="D3148" s="305" t="str">
        <f>IF(ISBLANK($J$3759),"",IF(ISBLANK($L$3759),"",IF(Mar!$E20&gt;=$J$3759,IF(Mar!$E20&lt;=$L$3759,IF(ISBLANK(Mar!I20),"",Mar!I20),""),"")))</f>
        <v/>
      </c>
      <c r="E3148" s="305" t="str">
        <f>IF(ISBLANK($J$3759),"",IF(ISBLANK($L$3759),"",IF(Mar!$E20&gt;=$J$3759,IF(Mar!$E20&lt;=$L$3759,IF(ISBLANK(Mar!R20),"",Mar!R20),""),"")))</f>
        <v/>
      </c>
      <c r="F3148" s="307" t="str">
        <f>IF(ISBLANK($J$3759),"",IF(ISBLANK($L$3759),"",IF(Mar!$E20&gt;=$J$3759,IF(Mar!$E20&lt;=$L$3759,IF(ISBLANK(Mar!S20),"",Mar!S20),""),"")))</f>
        <v/>
      </c>
      <c r="G3148" s="308" t="str">
        <f t="shared" si="200"/>
        <v/>
      </c>
      <c r="H3148" s="309" t="str">
        <f t="shared" si="201"/>
        <v/>
      </c>
      <c r="I3148" s="310" t="str">
        <f>IF(ISBLANK($J$3759),"",IF(ISBLANK($L$3759),"",IF(Mar!$E20&gt;=$J$3759,IF(Mar!$E20&lt;=$L$3759,COUNTIF(Mar!L20:L20,"&gt;=0"),""),"")))</f>
        <v/>
      </c>
      <c r="J3148" s="300"/>
      <c r="K3148" s="300"/>
      <c r="L3148" s="300"/>
      <c r="M3148" s="302"/>
    </row>
    <row r="3149" spans="1:13" ht="9.9499999999999993" hidden="1" customHeight="1" x14ac:dyDescent="0.2">
      <c r="A3149" s="301"/>
      <c r="B3149" s="300"/>
      <c r="C3149" s="305" t="str">
        <f>IF(ISBLANK($J$3759),"",IF(ISBLANK($L$3759),"",IF(Mar!$E21&gt;=$J$3759,IF(Mar!$E21&lt;=$L$3759,IF(ISBLANK(Mar!G21),"",Mar!G21),""),"")))</f>
        <v/>
      </c>
      <c r="D3149" s="305" t="str">
        <f>IF(ISBLANK($J$3759),"",IF(ISBLANK($L$3759),"",IF(Mar!$E21&gt;=$J$3759,IF(Mar!$E21&lt;=$L$3759,IF(ISBLANK(Mar!I21),"",Mar!I21),""),"")))</f>
        <v/>
      </c>
      <c r="E3149" s="305" t="str">
        <f>IF(ISBLANK($J$3759),"",IF(ISBLANK($L$3759),"",IF(Mar!$E21&gt;=$J$3759,IF(Mar!$E21&lt;=$L$3759,IF(ISBLANK(Mar!R21),"",Mar!R21),""),"")))</f>
        <v/>
      </c>
      <c r="F3149" s="307" t="str">
        <f>IF(ISBLANK($J$3759),"",IF(ISBLANK($L$3759),"",IF(Mar!$E21&gt;=$J$3759,IF(Mar!$E21&lt;=$L$3759,IF(ISBLANK(Mar!S21),"",Mar!S21),""),"")))</f>
        <v/>
      </c>
      <c r="G3149" s="308" t="str">
        <f t="shared" si="200"/>
        <v/>
      </c>
      <c r="H3149" s="309" t="str">
        <f t="shared" si="201"/>
        <v/>
      </c>
      <c r="I3149" s="310" t="str">
        <f>IF(ISBLANK($J$3759),"",IF(ISBLANK($L$3759),"",IF(Mar!$E21&gt;=$J$3759,IF(Mar!$E21&lt;=$L$3759,COUNTIF(Mar!L21:L21,"&gt;=0"),""),"")))</f>
        <v/>
      </c>
      <c r="J3149" s="300"/>
      <c r="K3149" s="300"/>
      <c r="L3149" s="300"/>
      <c r="M3149" s="302"/>
    </row>
    <row r="3150" spans="1:13" ht="9.9499999999999993" hidden="1" customHeight="1" x14ac:dyDescent="0.2">
      <c r="A3150" s="301"/>
      <c r="B3150" s="300"/>
      <c r="C3150" s="305" t="str">
        <f>IF(ISBLANK($J$3759),"",IF(ISBLANK($L$3759),"",IF(Mar!$E22&gt;=$J$3759,IF(Mar!$E22&lt;=$L$3759,IF(ISBLANK(Mar!G22),"",Mar!G22),""),"")))</f>
        <v/>
      </c>
      <c r="D3150" s="305" t="str">
        <f>IF(ISBLANK($J$3759),"",IF(ISBLANK($L$3759),"",IF(Mar!$E22&gt;=$J$3759,IF(Mar!$E22&lt;=$L$3759,IF(ISBLANK(Mar!I22),"",Mar!I22),""),"")))</f>
        <v/>
      </c>
      <c r="E3150" s="305" t="str">
        <f>IF(ISBLANK($J$3759),"",IF(ISBLANK($L$3759),"",IF(Mar!$E22&gt;=$J$3759,IF(Mar!$E22&lt;=$L$3759,IF(ISBLANK(Mar!R22),"",Mar!R22),""),"")))</f>
        <v/>
      </c>
      <c r="F3150" s="307" t="str">
        <f>IF(ISBLANK($J$3759),"",IF(ISBLANK($L$3759),"",IF(Mar!$E22&gt;=$J$3759,IF(Mar!$E22&lt;=$L$3759,IF(ISBLANK(Mar!S22),"",Mar!S22),""),"")))</f>
        <v/>
      </c>
      <c r="G3150" s="308" t="str">
        <f t="shared" si="200"/>
        <v/>
      </c>
      <c r="H3150" s="309" t="str">
        <f t="shared" si="201"/>
        <v/>
      </c>
      <c r="I3150" s="310" t="str">
        <f>IF(ISBLANK($J$3759),"",IF(ISBLANK($L$3759),"",IF(Mar!$E22&gt;=$J$3759,IF(Mar!$E22&lt;=$L$3759,COUNTIF(Mar!L22:L22,"&gt;=0"),""),"")))</f>
        <v/>
      </c>
      <c r="J3150" s="300"/>
      <c r="K3150" s="300"/>
      <c r="L3150" s="300"/>
      <c r="M3150" s="302"/>
    </row>
    <row r="3151" spans="1:13" ht="9.9499999999999993" hidden="1" customHeight="1" x14ac:dyDescent="0.2">
      <c r="A3151" s="301"/>
      <c r="B3151" s="300"/>
      <c r="C3151" s="305" t="str">
        <f>IF(ISBLANK($J$3759),"",IF(ISBLANK($L$3759),"",IF(Mar!$E23&gt;=$J$3759,IF(Mar!$E23&lt;=$L$3759,IF(ISBLANK(Mar!G23),"",Mar!G23),""),"")))</f>
        <v/>
      </c>
      <c r="D3151" s="305" t="str">
        <f>IF(ISBLANK($J$3759),"",IF(ISBLANK($L$3759),"",IF(Mar!$E23&gt;=$J$3759,IF(Mar!$E23&lt;=$L$3759,IF(ISBLANK(Mar!I23),"",Mar!I23),""),"")))</f>
        <v/>
      </c>
      <c r="E3151" s="305" t="str">
        <f>IF(ISBLANK($J$3759),"",IF(ISBLANK($L$3759),"",IF(Mar!$E23&gt;=$J$3759,IF(Mar!$E23&lt;=$L$3759,IF(ISBLANK(Mar!R23),"",Mar!R23),""),"")))</f>
        <v/>
      </c>
      <c r="F3151" s="307" t="str">
        <f>IF(ISBLANK($J$3759),"",IF(ISBLANK($L$3759),"",IF(Mar!$E23&gt;=$J$3759,IF(Mar!$E23&lt;=$L$3759,IF(ISBLANK(Mar!S23),"",Mar!S23),""),"")))</f>
        <v/>
      </c>
      <c r="G3151" s="308" t="str">
        <f t="shared" si="200"/>
        <v/>
      </c>
      <c r="H3151" s="309" t="str">
        <f t="shared" si="201"/>
        <v/>
      </c>
      <c r="I3151" s="310" t="str">
        <f>IF(ISBLANK($J$3759),"",IF(ISBLANK($L$3759),"",IF(Mar!$E23&gt;=$J$3759,IF(Mar!$E23&lt;=$L$3759,COUNTIF(Mar!L23:L23,"&gt;=0"),""),"")))</f>
        <v/>
      </c>
      <c r="J3151" s="300"/>
      <c r="K3151" s="300"/>
      <c r="L3151" s="300"/>
      <c r="M3151" s="302"/>
    </row>
    <row r="3152" spans="1:13" ht="9.9499999999999993" hidden="1" customHeight="1" x14ac:dyDescent="0.2">
      <c r="A3152" s="301"/>
      <c r="B3152" s="300"/>
      <c r="C3152" s="305" t="str">
        <f>IF(ISBLANK($J$3759),"",IF(ISBLANK($L$3759),"",IF(Mar!$E24&gt;=$J$3759,IF(Mar!$E24&lt;=$L$3759,IF(ISBLANK(Mar!G24),"",Mar!G24),""),"")))</f>
        <v/>
      </c>
      <c r="D3152" s="305" t="str">
        <f>IF(ISBLANK($J$3759),"",IF(ISBLANK($L$3759),"",IF(Mar!$E24&gt;=$J$3759,IF(Mar!$E24&lt;=$L$3759,IF(ISBLANK(Mar!I24),"",Mar!I24),""),"")))</f>
        <v/>
      </c>
      <c r="E3152" s="305" t="str">
        <f>IF(ISBLANK($J$3759),"",IF(ISBLANK($L$3759),"",IF(Mar!$E24&gt;=$J$3759,IF(Mar!$E24&lt;=$L$3759,IF(ISBLANK(Mar!R24),"",Mar!R24),""),"")))</f>
        <v/>
      </c>
      <c r="F3152" s="307" t="str">
        <f>IF(ISBLANK($J$3759),"",IF(ISBLANK($L$3759),"",IF(Mar!$E24&gt;=$J$3759,IF(Mar!$E24&lt;=$L$3759,IF(ISBLANK(Mar!S24),"",Mar!S24),""),"")))</f>
        <v/>
      </c>
      <c r="G3152" s="308" t="str">
        <f t="shared" si="200"/>
        <v/>
      </c>
      <c r="H3152" s="309" t="str">
        <f t="shared" si="201"/>
        <v/>
      </c>
      <c r="I3152" s="310" t="str">
        <f>IF(ISBLANK($J$3759),"",IF(ISBLANK($L$3759),"",IF(Mar!$E24&gt;=$J$3759,IF(Mar!$E24&lt;=$L$3759,COUNTIF(Mar!L24:L24,"&gt;=0"),""),"")))</f>
        <v/>
      </c>
      <c r="J3152" s="300"/>
      <c r="K3152" s="300"/>
      <c r="L3152" s="300"/>
      <c r="M3152" s="302"/>
    </row>
    <row r="3153" spans="1:13" ht="9.9499999999999993" hidden="1" customHeight="1" x14ac:dyDescent="0.2">
      <c r="A3153" s="301"/>
      <c r="B3153" s="300"/>
      <c r="C3153" s="305" t="str">
        <f>IF(ISBLANK($J$3759),"",IF(ISBLANK($L$3759),"",IF(Mar!$E25&gt;=$J$3759,IF(Mar!$E25&lt;=$L$3759,IF(ISBLANK(Mar!G25),"",Mar!G25),""),"")))</f>
        <v/>
      </c>
      <c r="D3153" s="305" t="str">
        <f>IF(ISBLANK($J$3759),"",IF(ISBLANK($L$3759),"",IF(Mar!$E25&gt;=$J$3759,IF(Mar!$E25&lt;=$L$3759,IF(ISBLANK(Mar!I25),"",Mar!I25),""),"")))</f>
        <v/>
      </c>
      <c r="E3153" s="305" t="str">
        <f>IF(ISBLANK($J$3759),"",IF(ISBLANK($L$3759),"",IF(Mar!$E25&gt;=$J$3759,IF(Mar!$E25&lt;=$L$3759,IF(ISBLANK(Mar!R25),"",Mar!R25),""),"")))</f>
        <v/>
      </c>
      <c r="F3153" s="307" t="str">
        <f>IF(ISBLANK($J$3759),"",IF(ISBLANK($L$3759),"",IF(Mar!$E25&gt;=$J$3759,IF(Mar!$E25&lt;=$L$3759,IF(ISBLANK(Mar!S25),"",Mar!S25),""),"")))</f>
        <v/>
      </c>
      <c r="G3153" s="308" t="str">
        <f t="shared" si="200"/>
        <v/>
      </c>
      <c r="H3153" s="309" t="str">
        <f t="shared" si="201"/>
        <v/>
      </c>
      <c r="I3153" s="310" t="str">
        <f>IF(ISBLANK($J$3759),"",IF(ISBLANK($L$3759),"",IF(Mar!$E25&gt;=$J$3759,IF(Mar!$E25&lt;=$L$3759,COUNTIF(Mar!L25:L25,"&gt;=0"),""),"")))</f>
        <v/>
      </c>
      <c r="J3153" s="300"/>
      <c r="K3153" s="300"/>
      <c r="L3153" s="300"/>
      <c r="M3153" s="302"/>
    </row>
    <row r="3154" spans="1:13" ht="9.9499999999999993" hidden="1" customHeight="1" x14ac:dyDescent="0.2">
      <c r="A3154" s="301"/>
      <c r="B3154" s="300"/>
      <c r="C3154" s="305" t="str">
        <f>IF(ISBLANK($J$3759),"",IF(ISBLANK($L$3759),"",IF(Mar!$E26&gt;=$J$3759,IF(Mar!$E26&lt;=$L$3759,IF(ISBLANK(Mar!G26),"",Mar!G26),""),"")))</f>
        <v/>
      </c>
      <c r="D3154" s="305" t="str">
        <f>IF(ISBLANK($J$3759),"",IF(ISBLANK($L$3759),"",IF(Mar!$E26&gt;=$J$3759,IF(Mar!$E26&lt;=$L$3759,IF(ISBLANK(Mar!I26),"",Mar!I26),""),"")))</f>
        <v/>
      </c>
      <c r="E3154" s="305" t="str">
        <f>IF(ISBLANK($J$3759),"",IF(ISBLANK($L$3759),"",IF(Mar!$E26&gt;=$J$3759,IF(Mar!$E26&lt;=$L$3759,IF(ISBLANK(Mar!R26),"",Mar!R26),""),"")))</f>
        <v/>
      </c>
      <c r="F3154" s="307" t="str">
        <f>IF(ISBLANK($J$3759),"",IF(ISBLANK($L$3759),"",IF(Mar!$E26&gt;=$J$3759,IF(Mar!$E26&lt;=$L$3759,IF(ISBLANK(Mar!S26),"",Mar!S26),""),"")))</f>
        <v/>
      </c>
      <c r="G3154" s="308" t="str">
        <f t="shared" si="200"/>
        <v/>
      </c>
      <c r="H3154" s="309" t="str">
        <f t="shared" si="201"/>
        <v/>
      </c>
      <c r="I3154" s="310" t="str">
        <f>IF(ISBLANK($J$3759),"",IF(ISBLANK($L$3759),"",IF(Mar!$E26&gt;=$J$3759,IF(Mar!$E26&lt;=$L$3759,COUNTIF(Mar!L26:L26,"&gt;=0"),""),"")))</f>
        <v/>
      </c>
      <c r="J3154" s="300"/>
      <c r="K3154" s="300"/>
      <c r="L3154" s="300"/>
      <c r="M3154" s="302"/>
    </row>
    <row r="3155" spans="1:13" ht="9.9499999999999993" hidden="1" customHeight="1" x14ac:dyDescent="0.2">
      <c r="A3155" s="301"/>
      <c r="B3155" s="300"/>
      <c r="C3155" s="305" t="str">
        <f>IF(ISBLANK($J$3759),"",IF(ISBLANK($L$3759),"",IF(Mar!$E27&gt;=$J$3759,IF(Mar!$E27&lt;=$L$3759,IF(ISBLANK(Mar!G27),"",Mar!G27),""),"")))</f>
        <v/>
      </c>
      <c r="D3155" s="305" t="str">
        <f>IF(ISBLANK($J$3759),"",IF(ISBLANK($L$3759),"",IF(Mar!$E27&gt;=$J$3759,IF(Mar!$E27&lt;=$L$3759,IF(ISBLANK(Mar!I27),"",Mar!I27),""),"")))</f>
        <v/>
      </c>
      <c r="E3155" s="305" t="str">
        <f>IF(ISBLANK($J$3759),"",IF(ISBLANK($L$3759),"",IF(Mar!$E27&gt;=$J$3759,IF(Mar!$E27&lt;=$L$3759,IF(ISBLANK(Mar!R27),"",Mar!R27),""),"")))</f>
        <v/>
      </c>
      <c r="F3155" s="307" t="str">
        <f>IF(ISBLANK($J$3759),"",IF(ISBLANK($L$3759),"",IF(Mar!$E27&gt;=$J$3759,IF(Mar!$E27&lt;=$L$3759,IF(ISBLANK(Mar!S27),"",Mar!S27),""),"")))</f>
        <v/>
      </c>
      <c r="G3155" s="308" t="str">
        <f t="shared" si="200"/>
        <v/>
      </c>
      <c r="H3155" s="309" t="str">
        <f t="shared" si="201"/>
        <v/>
      </c>
      <c r="I3155" s="310" t="str">
        <f>IF(ISBLANK($J$3759),"",IF(ISBLANK($L$3759),"",IF(Mar!$E27&gt;=$J$3759,IF(Mar!$E27&lt;=$L$3759,COUNTIF(Mar!L27:L27,"&gt;=0"),""),"")))</f>
        <v/>
      </c>
      <c r="J3155" s="300"/>
      <c r="K3155" s="300"/>
      <c r="L3155" s="300"/>
      <c r="M3155" s="302"/>
    </row>
    <row r="3156" spans="1:13" ht="9.9499999999999993" hidden="1" customHeight="1" x14ac:dyDescent="0.2">
      <c r="A3156" s="301"/>
      <c r="B3156" s="300"/>
      <c r="C3156" s="305" t="str">
        <f>IF(ISBLANK($J$3759),"",IF(ISBLANK($L$3759),"",IF(Mar!$E28&gt;=$J$3759,IF(Mar!$E28&lt;=$L$3759,IF(ISBLANK(Mar!G28),"",Mar!G28),""),"")))</f>
        <v/>
      </c>
      <c r="D3156" s="305" t="str">
        <f>IF(ISBLANK($J$3759),"",IF(ISBLANK($L$3759),"",IF(Mar!$E28&gt;=$J$3759,IF(Mar!$E28&lt;=$L$3759,IF(ISBLANK(Mar!I28),"",Mar!I28),""),"")))</f>
        <v/>
      </c>
      <c r="E3156" s="305" t="str">
        <f>IF(ISBLANK($J$3759),"",IF(ISBLANK($L$3759),"",IF(Mar!$E28&gt;=$J$3759,IF(Mar!$E28&lt;=$L$3759,IF(ISBLANK(Mar!R28),"",Mar!R28),""),"")))</f>
        <v/>
      </c>
      <c r="F3156" s="307" t="str">
        <f>IF(ISBLANK($J$3759),"",IF(ISBLANK($L$3759),"",IF(Mar!$E28&gt;=$J$3759,IF(Mar!$E28&lt;=$L$3759,IF(ISBLANK(Mar!S28),"",Mar!S28),""),"")))</f>
        <v/>
      </c>
      <c r="G3156" s="308" t="str">
        <f t="shared" si="200"/>
        <v/>
      </c>
      <c r="H3156" s="309" t="str">
        <f t="shared" si="201"/>
        <v/>
      </c>
      <c r="I3156" s="310" t="str">
        <f>IF(ISBLANK($J$3759),"",IF(ISBLANK($L$3759),"",IF(Mar!$E28&gt;=$J$3759,IF(Mar!$E28&lt;=$L$3759,COUNTIF(Mar!L28:L28,"&gt;=0"),""),"")))</f>
        <v/>
      </c>
      <c r="J3156" s="300"/>
      <c r="K3156" s="300"/>
      <c r="L3156" s="300"/>
      <c r="M3156" s="302"/>
    </row>
    <row r="3157" spans="1:13" ht="9.9499999999999993" hidden="1" customHeight="1" x14ac:dyDescent="0.2">
      <c r="A3157" s="301"/>
      <c r="B3157" s="300"/>
      <c r="C3157" s="305" t="str">
        <f>IF(ISBLANK($J$3759),"",IF(ISBLANK($L$3759),"",IF(Mar!$E29&gt;=$J$3759,IF(Mar!$E29&lt;=$L$3759,IF(ISBLANK(Mar!G29),"",Mar!G29),""),"")))</f>
        <v/>
      </c>
      <c r="D3157" s="305" t="str">
        <f>IF(ISBLANK($J$3759),"",IF(ISBLANK($L$3759),"",IF(Mar!$E29&gt;=$J$3759,IF(Mar!$E29&lt;=$L$3759,IF(ISBLANK(Mar!I29),"",Mar!I29),""),"")))</f>
        <v/>
      </c>
      <c r="E3157" s="305" t="str">
        <f>IF(ISBLANK($J$3759),"",IF(ISBLANK($L$3759),"",IF(Mar!$E29&gt;=$J$3759,IF(Mar!$E29&lt;=$L$3759,IF(ISBLANK(Mar!R29),"",Mar!R29),""),"")))</f>
        <v/>
      </c>
      <c r="F3157" s="307" t="str">
        <f>IF(ISBLANK($J$3759),"",IF(ISBLANK($L$3759),"",IF(Mar!$E29&gt;=$J$3759,IF(Mar!$E29&lt;=$L$3759,IF(ISBLANK(Mar!S29),"",Mar!S29),""),"")))</f>
        <v/>
      </c>
      <c r="G3157" s="308" t="str">
        <f t="shared" si="200"/>
        <v/>
      </c>
      <c r="H3157" s="309" t="str">
        <f t="shared" si="201"/>
        <v/>
      </c>
      <c r="I3157" s="310" t="str">
        <f>IF(ISBLANK($J$3759),"",IF(ISBLANK($L$3759),"",IF(Mar!$E29&gt;=$J$3759,IF(Mar!$E29&lt;=$L$3759,COUNTIF(Mar!L29:L29,"&gt;=0"),""),"")))</f>
        <v/>
      </c>
      <c r="J3157" s="300"/>
      <c r="K3157" s="300"/>
      <c r="L3157" s="300"/>
      <c r="M3157" s="302"/>
    </row>
    <row r="3158" spans="1:13" ht="9.9499999999999993" hidden="1" customHeight="1" x14ac:dyDescent="0.2">
      <c r="A3158" s="301"/>
      <c r="B3158" s="300"/>
      <c r="C3158" s="305" t="str">
        <f>IF(ISBLANK($J$3759),"",IF(ISBLANK($L$3759),"",IF(Mar!$E30&gt;=$J$3759,IF(Mar!$E30&lt;=$L$3759,IF(ISBLANK(Mar!G30),"",Mar!G30),""),"")))</f>
        <v/>
      </c>
      <c r="D3158" s="305" t="str">
        <f>IF(ISBLANK($J$3759),"",IF(ISBLANK($L$3759),"",IF(Mar!$E30&gt;=$J$3759,IF(Mar!$E30&lt;=$L$3759,IF(ISBLANK(Mar!I30),"",Mar!I30),""),"")))</f>
        <v/>
      </c>
      <c r="E3158" s="305" t="str">
        <f>IF(ISBLANK($J$3759),"",IF(ISBLANK($L$3759),"",IF(Mar!$E30&gt;=$J$3759,IF(Mar!$E30&lt;=$L$3759,IF(ISBLANK(Mar!R30),"",Mar!R30),""),"")))</f>
        <v/>
      </c>
      <c r="F3158" s="307" t="str">
        <f>IF(ISBLANK($J$3759),"",IF(ISBLANK($L$3759),"",IF(Mar!$E30&gt;=$J$3759,IF(Mar!$E30&lt;=$L$3759,IF(ISBLANK(Mar!S30),"",Mar!S30),""),"")))</f>
        <v/>
      </c>
      <c r="G3158" s="308" t="str">
        <f t="shared" si="200"/>
        <v/>
      </c>
      <c r="H3158" s="309" t="str">
        <f t="shared" si="201"/>
        <v/>
      </c>
      <c r="I3158" s="310" t="str">
        <f>IF(ISBLANK($J$3759),"",IF(ISBLANK($L$3759),"",IF(Mar!$E30&gt;=$J$3759,IF(Mar!$E30&lt;=$L$3759,COUNTIF(Mar!L30:L30,"&gt;=0"),""),"")))</f>
        <v/>
      </c>
      <c r="J3158" s="300"/>
      <c r="K3158" s="300"/>
      <c r="L3158" s="300"/>
      <c r="M3158" s="302"/>
    </row>
    <row r="3159" spans="1:13" ht="9.9499999999999993" hidden="1" customHeight="1" x14ac:dyDescent="0.2">
      <c r="A3159" s="301"/>
      <c r="B3159" s="300"/>
      <c r="C3159" s="305" t="str">
        <f>IF(ISBLANK($J$3759),"",IF(ISBLANK($L$3759),"",IF(Mar!$E31&gt;=$J$3759,IF(Mar!$E31&lt;=$L$3759,IF(ISBLANK(Mar!G31),"",Mar!G31),""),"")))</f>
        <v/>
      </c>
      <c r="D3159" s="305" t="str">
        <f>IF(ISBLANK($J$3759),"",IF(ISBLANK($L$3759),"",IF(Mar!$E31&gt;=$J$3759,IF(Mar!$E31&lt;=$L$3759,IF(ISBLANK(Mar!I31),"",Mar!I31),""),"")))</f>
        <v/>
      </c>
      <c r="E3159" s="305" t="str">
        <f>IF(ISBLANK($J$3759),"",IF(ISBLANK($L$3759),"",IF(Mar!$E31&gt;=$J$3759,IF(Mar!$E31&lt;=$L$3759,IF(ISBLANK(Mar!R31),"",Mar!R31),""),"")))</f>
        <v/>
      </c>
      <c r="F3159" s="307" t="str">
        <f>IF(ISBLANK($J$3759),"",IF(ISBLANK($L$3759),"",IF(Mar!$E31&gt;=$J$3759,IF(Mar!$E31&lt;=$L$3759,IF(ISBLANK(Mar!S31),"",Mar!S31),""),"")))</f>
        <v/>
      </c>
      <c r="G3159" s="308" t="str">
        <f t="shared" si="200"/>
        <v/>
      </c>
      <c r="H3159" s="309" t="str">
        <f t="shared" si="201"/>
        <v/>
      </c>
      <c r="I3159" s="310" t="str">
        <f>IF(ISBLANK($J$3759),"",IF(ISBLANK($L$3759),"",IF(Mar!$E31&gt;=$J$3759,IF(Mar!$E31&lt;=$L$3759,COUNTIF(Mar!L31:L31,"&gt;=0"),""),"")))</f>
        <v/>
      </c>
      <c r="J3159" s="300"/>
      <c r="K3159" s="300"/>
      <c r="L3159" s="300"/>
      <c r="M3159" s="302"/>
    </row>
    <row r="3160" spans="1:13" ht="9.9499999999999993" hidden="1" customHeight="1" x14ac:dyDescent="0.2">
      <c r="A3160" s="301"/>
      <c r="B3160" s="300"/>
      <c r="C3160" s="305" t="str">
        <f>IF(ISBLANK($J$3759),"",IF(ISBLANK($L$3759),"",IF(Mar!$E32&gt;=$J$3759,IF(Mar!$E32&lt;=$L$3759,IF(ISBLANK(Mar!G32),"",Mar!G32),""),"")))</f>
        <v/>
      </c>
      <c r="D3160" s="305" t="str">
        <f>IF(ISBLANK($J$3759),"",IF(ISBLANK($L$3759),"",IF(Mar!$E32&gt;=$J$3759,IF(Mar!$E32&lt;=$L$3759,IF(ISBLANK(Mar!I32),"",Mar!I32),""),"")))</f>
        <v/>
      </c>
      <c r="E3160" s="305" t="str">
        <f>IF(ISBLANK($J$3759),"",IF(ISBLANK($L$3759),"",IF(Mar!$E32&gt;=$J$3759,IF(Mar!$E32&lt;=$L$3759,IF(ISBLANK(Mar!R32),"",Mar!R32),""),"")))</f>
        <v/>
      </c>
      <c r="F3160" s="307" t="str">
        <f>IF(ISBLANK($J$3759),"",IF(ISBLANK($L$3759),"",IF(Mar!$E32&gt;=$J$3759,IF(Mar!$E32&lt;=$L$3759,IF(ISBLANK(Mar!S32),"",Mar!S32),""),"")))</f>
        <v/>
      </c>
      <c r="G3160" s="308" t="str">
        <f t="shared" si="200"/>
        <v/>
      </c>
      <c r="H3160" s="309" t="str">
        <f t="shared" si="201"/>
        <v/>
      </c>
      <c r="I3160" s="310" t="str">
        <f>IF(ISBLANK($J$3759),"",IF(ISBLANK($L$3759),"",IF(Mar!$E32&gt;=$J$3759,IF(Mar!$E32&lt;=$L$3759,COUNTIF(Mar!L32:L32,"&gt;=0"),""),"")))</f>
        <v/>
      </c>
      <c r="J3160" s="300"/>
      <c r="K3160" s="300"/>
      <c r="L3160" s="300"/>
      <c r="M3160" s="302"/>
    </row>
    <row r="3161" spans="1:13" ht="9.9499999999999993" hidden="1" customHeight="1" x14ac:dyDescent="0.2">
      <c r="A3161" s="301"/>
      <c r="B3161" s="300"/>
      <c r="C3161" s="305" t="str">
        <f>IF(ISBLANK($J$3759),"",IF(ISBLANK($L$3759),"",IF(Mar!$E33&gt;=$J$3759,IF(Mar!$E33&lt;=$L$3759,IF(ISBLANK(Mar!G33),"",Mar!G33),""),"")))</f>
        <v/>
      </c>
      <c r="D3161" s="305" t="str">
        <f>IF(ISBLANK($J$3759),"",IF(ISBLANK($L$3759),"",IF(Mar!$E33&gt;=$J$3759,IF(Mar!$E33&lt;=$L$3759,IF(ISBLANK(Mar!I33),"",Mar!I33),""),"")))</f>
        <v/>
      </c>
      <c r="E3161" s="305" t="str">
        <f>IF(ISBLANK($J$3759),"",IF(ISBLANK($L$3759),"",IF(Mar!$E33&gt;=$J$3759,IF(Mar!$E33&lt;=$L$3759,IF(ISBLANK(Mar!R33),"",Mar!R33),""),"")))</f>
        <v/>
      </c>
      <c r="F3161" s="307" t="str">
        <f>IF(ISBLANK($J$3759),"",IF(ISBLANK($L$3759),"",IF(Mar!$E33&gt;=$J$3759,IF(Mar!$E33&lt;=$L$3759,IF(ISBLANK(Mar!S33),"",Mar!S33),""),"")))</f>
        <v/>
      </c>
      <c r="G3161" s="308" t="str">
        <f t="shared" si="200"/>
        <v/>
      </c>
      <c r="H3161" s="309" t="str">
        <f t="shared" si="201"/>
        <v/>
      </c>
      <c r="I3161" s="310" t="str">
        <f>IF(ISBLANK($J$3759),"",IF(ISBLANK($L$3759),"",IF(Mar!$E33&gt;=$J$3759,IF(Mar!$E33&lt;=$L$3759,COUNTIF(Mar!L33:L33,"&gt;=0"),""),"")))</f>
        <v/>
      </c>
      <c r="J3161" s="300"/>
      <c r="K3161" s="300"/>
      <c r="L3161" s="300"/>
      <c r="M3161" s="302"/>
    </row>
    <row r="3162" spans="1:13" ht="9.9499999999999993" hidden="1" customHeight="1" x14ac:dyDescent="0.2">
      <c r="A3162" s="301"/>
      <c r="B3162" s="300"/>
      <c r="C3162" s="305" t="str">
        <f>IF(ISBLANK($J$3759),"",IF(ISBLANK($L$3759),"",IF(Mar!$E34&gt;=$J$3759,IF(Mar!$E34&lt;=$L$3759,IF(ISBLANK(Mar!G34),"",Mar!G34),""),"")))</f>
        <v/>
      </c>
      <c r="D3162" s="305" t="str">
        <f>IF(ISBLANK($J$3759),"",IF(ISBLANK($L$3759),"",IF(Mar!$E34&gt;=$J$3759,IF(Mar!$E34&lt;=$L$3759,IF(ISBLANK(Mar!I34),"",Mar!I34),""),"")))</f>
        <v/>
      </c>
      <c r="E3162" s="305" t="str">
        <f>IF(ISBLANK($J$3759),"",IF(ISBLANK($L$3759),"",IF(Mar!$E34&gt;=$J$3759,IF(Mar!$E34&lt;=$L$3759,IF(ISBLANK(Mar!R34),"",Mar!R34),""),"")))</f>
        <v/>
      </c>
      <c r="F3162" s="307" t="str">
        <f>IF(ISBLANK($J$3759),"",IF(ISBLANK($L$3759),"",IF(Mar!$E34&gt;=$J$3759,IF(Mar!$E34&lt;=$L$3759,IF(ISBLANK(Mar!S34),"",Mar!S34),""),"")))</f>
        <v/>
      </c>
      <c r="G3162" s="308" t="str">
        <f t="shared" si="200"/>
        <v/>
      </c>
      <c r="H3162" s="309" t="str">
        <f t="shared" si="201"/>
        <v/>
      </c>
      <c r="I3162" s="310" t="str">
        <f>IF(ISBLANK($J$3759),"",IF(ISBLANK($L$3759),"",IF(Mar!$E34&gt;=$J$3759,IF(Mar!$E34&lt;=$L$3759,COUNTIF(Mar!L34:L34,"&gt;=0"),""),"")))</f>
        <v/>
      </c>
      <c r="J3162" s="300"/>
      <c r="K3162" s="300"/>
      <c r="L3162" s="300"/>
      <c r="M3162" s="302"/>
    </row>
    <row r="3163" spans="1:13" ht="9.9499999999999993" hidden="1" customHeight="1" x14ac:dyDescent="0.2">
      <c r="A3163" s="301"/>
      <c r="B3163" s="300"/>
      <c r="C3163" s="305" t="str">
        <f>IF(ISBLANK($J$3759),"",IF(ISBLANK($L$3759),"",IF(Mar!$E35&gt;=$J$3759,IF(Mar!$E35&lt;=$L$3759,IF(ISBLANK(Mar!G35),"",Mar!G35),""),"")))</f>
        <v/>
      </c>
      <c r="D3163" s="305" t="str">
        <f>IF(ISBLANK($J$3759),"",IF(ISBLANK($L$3759),"",IF(Mar!$E35&gt;=$J$3759,IF(Mar!$E35&lt;=$L$3759,IF(ISBLANK(Mar!I35),"",Mar!I35),""),"")))</f>
        <v/>
      </c>
      <c r="E3163" s="305" t="str">
        <f>IF(ISBLANK($J$3759),"",IF(ISBLANK($L$3759),"",IF(Mar!$E35&gt;=$J$3759,IF(Mar!$E35&lt;=$L$3759,IF(ISBLANK(Mar!R35),"",Mar!R35),""),"")))</f>
        <v/>
      </c>
      <c r="F3163" s="307" t="str">
        <f>IF(ISBLANK($J$3759),"",IF(ISBLANK($L$3759),"",IF(Mar!$E35&gt;=$J$3759,IF(Mar!$E35&lt;=$L$3759,IF(ISBLANK(Mar!S35),"",Mar!S35),""),"")))</f>
        <v/>
      </c>
      <c r="G3163" s="308" t="str">
        <f t="shared" si="200"/>
        <v/>
      </c>
      <c r="H3163" s="309" t="str">
        <f t="shared" si="201"/>
        <v/>
      </c>
      <c r="I3163" s="310" t="str">
        <f>IF(ISBLANK($J$3759),"",IF(ISBLANK($L$3759),"",IF(Mar!$E35&gt;=$J$3759,IF(Mar!$E35&lt;=$L$3759,COUNTIF(Mar!L35:L35,"&gt;=0"),""),"")))</f>
        <v/>
      </c>
      <c r="J3163" s="300"/>
      <c r="K3163" s="300"/>
      <c r="L3163" s="300"/>
      <c r="M3163" s="302"/>
    </row>
    <row r="3164" spans="1:13" ht="9.9499999999999993" hidden="1" customHeight="1" x14ac:dyDescent="0.2">
      <c r="A3164" s="301"/>
      <c r="B3164" s="300"/>
      <c r="C3164" s="305" t="str">
        <f>IF(ISBLANK($J$3759),"",IF(ISBLANK($L$3759),"",IF(Mar!$E36&gt;=$J$3759,IF(Mar!$E36&lt;=$L$3759,IF(ISBLANK(Mar!G36),"",Mar!G36),""),"")))</f>
        <v/>
      </c>
      <c r="D3164" s="305" t="str">
        <f>IF(ISBLANK($J$3759),"",IF(ISBLANK($L$3759),"",IF(Mar!$E36&gt;=$J$3759,IF(Mar!$E36&lt;=$L$3759,IF(ISBLANK(Mar!I36),"",Mar!I36),""),"")))</f>
        <v/>
      </c>
      <c r="E3164" s="305" t="str">
        <f>IF(ISBLANK($J$3759),"",IF(ISBLANK($L$3759),"",IF(Mar!$E36&gt;=$J$3759,IF(Mar!$E36&lt;=$L$3759,IF(ISBLANK(Mar!R36),"",Mar!R36),""),"")))</f>
        <v/>
      </c>
      <c r="F3164" s="307" t="str">
        <f>IF(ISBLANK($J$3759),"",IF(ISBLANK($L$3759),"",IF(Mar!$E36&gt;=$J$3759,IF(Mar!$E36&lt;=$L$3759,IF(ISBLANK(Mar!S36),"",Mar!S36),""),"")))</f>
        <v/>
      </c>
      <c r="G3164" s="308" t="str">
        <f t="shared" si="200"/>
        <v/>
      </c>
      <c r="H3164" s="309" t="str">
        <f t="shared" si="201"/>
        <v/>
      </c>
      <c r="I3164" s="310" t="str">
        <f>IF(ISBLANK($J$3759),"",IF(ISBLANK($L$3759),"",IF(Mar!$E36&gt;=$J$3759,IF(Mar!$E36&lt;=$L$3759,COUNTIF(Mar!L36:L36,"&gt;=0"),""),"")))</f>
        <v/>
      </c>
      <c r="J3164" s="300"/>
      <c r="K3164" s="300"/>
      <c r="L3164" s="300"/>
      <c r="M3164" s="302"/>
    </row>
    <row r="3165" spans="1:13" ht="9.9499999999999993" hidden="1" customHeight="1" x14ac:dyDescent="0.2">
      <c r="A3165" s="301"/>
      <c r="B3165" s="300"/>
      <c r="C3165" s="305" t="str">
        <f>IF(ISBLANK($J$3759),"",IF(ISBLANK($L$3759),"",IF(Mar!$E37&gt;=$J$3759,IF(Mar!$E37&lt;=$L$3759,IF(ISBLANK(Mar!G37),"",Mar!G37),""),"")))</f>
        <v/>
      </c>
      <c r="D3165" s="305" t="str">
        <f>IF(ISBLANK($J$3759),"",IF(ISBLANK($L$3759),"",IF(Mar!$E37&gt;=$J$3759,IF(Mar!$E37&lt;=$L$3759,IF(ISBLANK(Mar!I37),"",Mar!I37),""),"")))</f>
        <v/>
      </c>
      <c r="E3165" s="305" t="str">
        <f>IF(ISBLANK($J$3759),"",IF(ISBLANK($L$3759),"",IF(Mar!$E37&gt;=$J$3759,IF(Mar!$E37&lt;=$L$3759,IF(ISBLANK(Mar!R37),"",Mar!R37),""),"")))</f>
        <v/>
      </c>
      <c r="F3165" s="307" t="str">
        <f>IF(ISBLANK($J$3759),"",IF(ISBLANK($L$3759),"",IF(Mar!$E37&gt;=$J$3759,IF(Mar!$E37&lt;=$L$3759,IF(ISBLANK(Mar!S37),"",Mar!S37),""),"")))</f>
        <v/>
      </c>
      <c r="G3165" s="308" t="str">
        <f t="shared" si="200"/>
        <v/>
      </c>
      <c r="H3165" s="309" t="str">
        <f t="shared" si="201"/>
        <v/>
      </c>
      <c r="I3165" s="310" t="str">
        <f>IF(ISBLANK($J$3759),"",IF(ISBLANK($L$3759),"",IF(Mar!$E37&gt;=$J$3759,IF(Mar!$E37&lt;=$L$3759,COUNTIF(Mar!L37:L37,"&gt;=0"),""),"")))</f>
        <v/>
      </c>
      <c r="J3165" s="300"/>
      <c r="K3165" s="300"/>
      <c r="L3165" s="300"/>
      <c r="M3165" s="302"/>
    </row>
    <row r="3166" spans="1:13" ht="9.9499999999999993" hidden="1" customHeight="1" x14ac:dyDescent="0.2">
      <c r="A3166" s="301"/>
      <c r="B3166" s="300"/>
      <c r="C3166" s="305" t="str">
        <f>IF(ISBLANK($J$3759),"",IF(ISBLANK($L$3759),"",IF(Mar!$E38&gt;=$J$3759,IF(Mar!$E38&lt;=$L$3759,IF(ISBLANK(Mar!G38),"",Mar!G38),""),"")))</f>
        <v/>
      </c>
      <c r="D3166" s="305" t="str">
        <f>IF(ISBLANK($J$3759),"",IF(ISBLANK($L$3759),"",IF(Mar!$E38&gt;=$J$3759,IF(Mar!$E38&lt;=$L$3759,IF(ISBLANK(Mar!I38),"",Mar!I38),""),"")))</f>
        <v/>
      </c>
      <c r="E3166" s="305" t="str">
        <f>IF(ISBLANK($J$3759),"",IF(ISBLANK($L$3759),"",IF(Mar!$E38&gt;=$J$3759,IF(Mar!$E38&lt;=$L$3759,IF(ISBLANK(Mar!R38),"",Mar!R38),""),"")))</f>
        <v/>
      </c>
      <c r="F3166" s="307" t="str">
        <f>IF(ISBLANK($J$3759),"",IF(ISBLANK($L$3759),"",IF(Mar!$E38&gt;=$J$3759,IF(Mar!$E38&lt;=$L$3759,IF(ISBLANK(Mar!S38),"",Mar!S38),""),"")))</f>
        <v/>
      </c>
      <c r="G3166" s="308" t="str">
        <f t="shared" si="200"/>
        <v/>
      </c>
      <c r="H3166" s="309" t="str">
        <f t="shared" si="201"/>
        <v/>
      </c>
      <c r="I3166" s="310" t="str">
        <f>IF(ISBLANK($J$3759),"",IF(ISBLANK($L$3759),"",IF(Mar!$E38&gt;=$J$3759,IF(Mar!$E38&lt;=$L$3759,COUNTIF(Mar!L38:L38,"&gt;=0"),""),"")))</f>
        <v/>
      </c>
      <c r="J3166" s="300"/>
      <c r="K3166" s="300"/>
      <c r="L3166" s="300"/>
      <c r="M3166" s="302"/>
    </row>
    <row r="3167" spans="1:13" ht="9.9499999999999993" hidden="1" customHeight="1" x14ac:dyDescent="0.2">
      <c r="A3167" s="301"/>
      <c r="B3167" s="300"/>
      <c r="C3167" s="305" t="str">
        <f>IF(ISBLANK($J$3759),"",IF(ISBLANK($L$3759),"",IF(Mar!$E39&gt;=$J$3759,IF(Mar!$E39&lt;=$L$3759,IF(ISBLANK(Mar!G39),"",Mar!G39),""),"")))</f>
        <v/>
      </c>
      <c r="D3167" s="305" t="str">
        <f>IF(ISBLANK($J$3759),"",IF(ISBLANK($L$3759),"",IF(Mar!$E39&gt;=$J$3759,IF(Mar!$E39&lt;=$L$3759,IF(ISBLANK(Mar!I39),"",Mar!I39),""),"")))</f>
        <v/>
      </c>
      <c r="E3167" s="305" t="str">
        <f>IF(ISBLANK($J$3759),"",IF(ISBLANK($L$3759),"",IF(Mar!$E39&gt;=$J$3759,IF(Mar!$E39&lt;=$L$3759,IF(ISBLANK(Mar!R39),"",Mar!R39),""),"")))</f>
        <v/>
      </c>
      <c r="F3167" s="307" t="str">
        <f>IF(ISBLANK($J$3759),"",IF(ISBLANK($L$3759),"",IF(Mar!$E39&gt;=$J$3759,IF(Mar!$E39&lt;=$L$3759,IF(ISBLANK(Mar!S39),"",Mar!S39),""),"")))</f>
        <v/>
      </c>
      <c r="G3167" s="308" t="str">
        <f t="shared" si="200"/>
        <v/>
      </c>
      <c r="H3167" s="309" t="str">
        <f t="shared" si="201"/>
        <v/>
      </c>
      <c r="I3167" s="310" t="str">
        <f>IF(ISBLANK($J$3759),"",IF(ISBLANK($L$3759),"",IF(Mar!$E39&gt;=$J$3759,IF(Mar!$E39&lt;=$L$3759,COUNTIF(Mar!L39:L39,"&gt;=0"),""),"")))</f>
        <v/>
      </c>
      <c r="J3167" s="300"/>
      <c r="K3167" s="300"/>
      <c r="L3167" s="300"/>
      <c r="M3167" s="302"/>
    </row>
    <row r="3168" spans="1:13" ht="9.9499999999999993" hidden="1" customHeight="1" x14ac:dyDescent="0.2">
      <c r="A3168" s="301"/>
      <c r="B3168" s="300" t="s">
        <v>343</v>
      </c>
      <c r="C3168" s="305" t="str">
        <f>IF(ISBLANK($J$3759),"",IF(ISBLANK($L$3759),"",IF(Mar!$E43&gt;=$J$3759,IF(Mar!$E43&lt;=$L$3759,IF(ISBLANK(Mar!G43),"",Mar!G43),""),"")))</f>
        <v/>
      </c>
      <c r="D3168" s="305"/>
      <c r="E3168" s="305" t="str">
        <f>IF(ISBLANK($J$3759),"",IF(ISBLANK($L$3759),"",IF(Mar!$E43&gt;=$J$3759,IF(Mar!$E43&lt;=$L$3759,IF(ISBLANK(Mar!R43),"",Mar!R43),""),"")))</f>
        <v/>
      </c>
      <c r="F3168" s="307" t="str">
        <f>IF(ISBLANK($J$3759),"",IF(ISBLANK($L$3759),"",IF(Mar!$E43&gt;=$J$3759,IF(Mar!$E43&lt;=$L$3759,IF(ISBLANK(Mar!S43),"",Mar!S43),""),"")))</f>
        <v/>
      </c>
      <c r="G3168" s="308" t="str">
        <f>IF(ISNUMBER(F3168),IF(F3168=0,"",IF(E3168=0,"",F3168/E3168)),"")</f>
        <v/>
      </c>
      <c r="H3168" s="309" t="str">
        <f>IF(ISNUMBER(G3168),IF(G3168=0,"",IF(F3168=0,"",E3168/F3168/24)),"")</f>
        <v/>
      </c>
      <c r="I3168" s="310" t="str">
        <f>IF(ISBLANK($J$3759),"",IF(ISBLANK($L$3759),"",IF(Mar!$E43&gt;=$J$3759,IF(Mar!$E43&lt;=$L$3759,COUNTIF(Mar!L43:L43,"&gt;=0"),""),"")))</f>
        <v/>
      </c>
      <c r="J3168" s="300"/>
      <c r="K3168" s="300"/>
      <c r="L3168" s="300"/>
      <c r="M3168" s="302"/>
    </row>
    <row r="3169" spans="1:13" ht="9.9499999999999993" hidden="1" customHeight="1" x14ac:dyDescent="0.2">
      <c r="A3169" s="301"/>
      <c r="B3169" s="300"/>
      <c r="C3169" s="305" t="str">
        <f>IF(ISBLANK($J$3759),"",IF(ISBLANK($L$3759),"",IF(Mar!$E44&gt;=$J$3759,IF(Mar!$E44&lt;=$L$3759,IF(ISBLANK(Mar!G44),"",Mar!G44),""),"")))</f>
        <v/>
      </c>
      <c r="D3169" s="305"/>
      <c r="E3169" s="305" t="str">
        <f>IF(ISBLANK($J$3759),"",IF(ISBLANK($L$3759),"",IF(Mar!$E44&gt;=$J$3759,IF(Mar!$E44&lt;=$L$3759,IF(ISBLANK(Mar!R44),"",Mar!R44),""),"")))</f>
        <v/>
      </c>
      <c r="F3169" s="307" t="str">
        <f>IF(ISBLANK($J$3759),"",IF(ISBLANK($L$3759),"",IF(Mar!$E44&gt;=$J$3759,IF(Mar!$E44&lt;=$L$3759,IF(ISBLANK(Mar!S44),"",Mar!S44),""),"")))</f>
        <v/>
      </c>
      <c r="G3169" s="308" t="str">
        <f t="shared" ref="G3169:G3198" si="202">IF(ISNUMBER(F3169),IF(F3169=0,"",IF(E3169=0,"",F3169/E3169)),"")</f>
        <v/>
      </c>
      <c r="H3169" s="309" t="str">
        <f t="shared" ref="H3169:H3198" si="203">IF(ISNUMBER(G3169),IF(G3169=0,"",IF(F3169=0,"",E3169/F3169/24)),"")</f>
        <v/>
      </c>
      <c r="I3169" s="310" t="str">
        <f>IF(ISBLANK($J$3759),"",IF(ISBLANK($L$3759),"",IF(Mar!$E44&gt;=$J$3759,IF(Mar!$E44&lt;=$L$3759,COUNTIF(Mar!L44:L44,"&gt;=0"),""),"")))</f>
        <v/>
      </c>
      <c r="J3169" s="300"/>
      <c r="K3169" s="300"/>
      <c r="L3169" s="300"/>
      <c r="M3169" s="302"/>
    </row>
    <row r="3170" spans="1:13" ht="9.9499999999999993" hidden="1" customHeight="1" x14ac:dyDescent="0.2">
      <c r="A3170" s="301"/>
      <c r="B3170" s="300"/>
      <c r="C3170" s="305" t="str">
        <f>IF(ISBLANK($J$3759),"",IF(ISBLANK($L$3759),"",IF(Mar!$E45&gt;=$J$3759,IF(Mar!$E45&lt;=$L$3759,IF(ISBLANK(Mar!G45),"",Mar!G45),""),"")))</f>
        <v/>
      </c>
      <c r="D3170" s="305"/>
      <c r="E3170" s="305" t="str">
        <f>IF(ISBLANK($J$3759),"",IF(ISBLANK($L$3759),"",IF(Mar!$E45&gt;=$J$3759,IF(Mar!$E45&lt;=$L$3759,IF(ISBLANK(Mar!R45),"",Mar!R45),""),"")))</f>
        <v/>
      </c>
      <c r="F3170" s="307" t="str">
        <f>IF(ISBLANK($J$3759),"",IF(ISBLANK($L$3759),"",IF(Mar!$E45&gt;=$J$3759,IF(Mar!$E45&lt;=$L$3759,IF(ISBLANK(Mar!S45),"",Mar!S45),""),"")))</f>
        <v/>
      </c>
      <c r="G3170" s="308" t="str">
        <f t="shared" si="202"/>
        <v/>
      </c>
      <c r="H3170" s="309" t="str">
        <f t="shared" si="203"/>
        <v/>
      </c>
      <c r="I3170" s="310" t="str">
        <f>IF(ISBLANK($J$3759),"",IF(ISBLANK($L$3759),"",IF(Mar!$E45&gt;=$J$3759,IF(Mar!$E45&lt;=$L$3759,COUNTIF(Mar!L45:L45,"&gt;=0"),""),"")))</f>
        <v/>
      </c>
      <c r="J3170" s="300"/>
      <c r="K3170" s="300"/>
      <c r="L3170" s="300"/>
      <c r="M3170" s="302"/>
    </row>
    <row r="3171" spans="1:13" ht="9.9499999999999993" hidden="1" customHeight="1" x14ac:dyDescent="0.2">
      <c r="A3171" s="301"/>
      <c r="B3171" s="300"/>
      <c r="C3171" s="305" t="str">
        <f>IF(ISBLANK($J$3759),"",IF(ISBLANK($L$3759),"",IF(Mar!$E46&gt;=$J$3759,IF(Mar!$E46&lt;=$L$3759,IF(ISBLANK(Mar!G46),"",Mar!G46),""),"")))</f>
        <v/>
      </c>
      <c r="D3171" s="305"/>
      <c r="E3171" s="305" t="str">
        <f>IF(ISBLANK($J$3759),"",IF(ISBLANK($L$3759),"",IF(Mar!$E46&gt;=$J$3759,IF(Mar!$E46&lt;=$L$3759,IF(ISBLANK(Mar!R46),"",Mar!R46),""),"")))</f>
        <v/>
      </c>
      <c r="F3171" s="307" t="str">
        <f>IF(ISBLANK($J$3759),"",IF(ISBLANK($L$3759),"",IF(Mar!$E46&gt;=$J$3759,IF(Mar!$E46&lt;=$L$3759,IF(ISBLANK(Mar!S46),"",Mar!S46),""),"")))</f>
        <v/>
      </c>
      <c r="G3171" s="308" t="str">
        <f t="shared" si="202"/>
        <v/>
      </c>
      <c r="H3171" s="309" t="str">
        <f t="shared" si="203"/>
        <v/>
      </c>
      <c r="I3171" s="310" t="str">
        <f>IF(ISBLANK($J$3759),"",IF(ISBLANK($L$3759),"",IF(Mar!$E46&gt;=$J$3759,IF(Mar!$E46&lt;=$L$3759,COUNTIF(Mar!L46:L46,"&gt;=0"),""),"")))</f>
        <v/>
      </c>
      <c r="J3171" s="300"/>
      <c r="K3171" s="300"/>
      <c r="L3171" s="300"/>
      <c r="M3171" s="302"/>
    </row>
    <row r="3172" spans="1:13" ht="9.9499999999999993" hidden="1" customHeight="1" x14ac:dyDescent="0.2">
      <c r="A3172" s="301"/>
      <c r="B3172" s="300"/>
      <c r="C3172" s="305" t="str">
        <f>IF(ISBLANK($J$3759),"",IF(ISBLANK($L$3759),"",IF(Mar!$E47&gt;=$J$3759,IF(Mar!$E47&lt;=$L$3759,IF(ISBLANK(Mar!G47),"",Mar!G47),""),"")))</f>
        <v/>
      </c>
      <c r="D3172" s="305"/>
      <c r="E3172" s="305" t="str">
        <f>IF(ISBLANK($J$3759),"",IF(ISBLANK($L$3759),"",IF(Mar!$E47&gt;=$J$3759,IF(Mar!$E47&lt;=$L$3759,IF(ISBLANK(Mar!R47),"",Mar!R47),""),"")))</f>
        <v/>
      </c>
      <c r="F3172" s="307" t="str">
        <f>IF(ISBLANK($J$3759),"",IF(ISBLANK($L$3759),"",IF(Mar!$E47&gt;=$J$3759,IF(Mar!$E47&lt;=$L$3759,IF(ISBLANK(Mar!S47),"",Mar!S47),""),"")))</f>
        <v/>
      </c>
      <c r="G3172" s="308" t="str">
        <f t="shared" si="202"/>
        <v/>
      </c>
      <c r="H3172" s="309" t="str">
        <f t="shared" si="203"/>
        <v/>
      </c>
      <c r="I3172" s="310" t="str">
        <f>IF(ISBLANK($J$3759),"",IF(ISBLANK($L$3759),"",IF(Mar!$E47&gt;=$J$3759,IF(Mar!$E47&lt;=$L$3759,COUNTIF(Mar!L47:L47,"&gt;=0"),""),"")))</f>
        <v/>
      </c>
      <c r="J3172" s="300"/>
      <c r="K3172" s="300"/>
      <c r="L3172" s="300"/>
      <c r="M3172" s="302"/>
    </row>
    <row r="3173" spans="1:13" ht="9.9499999999999993" hidden="1" customHeight="1" x14ac:dyDescent="0.2">
      <c r="A3173" s="301"/>
      <c r="B3173" s="300"/>
      <c r="C3173" s="305" t="str">
        <f>IF(ISBLANK($J$3759),"",IF(ISBLANK($L$3759),"",IF(Mar!$E48&gt;=$J$3759,IF(Mar!$E48&lt;=$L$3759,IF(ISBLANK(Mar!G48),"",Mar!G48),""),"")))</f>
        <v/>
      </c>
      <c r="D3173" s="305"/>
      <c r="E3173" s="305" t="str">
        <f>IF(ISBLANK($J$3759),"",IF(ISBLANK($L$3759),"",IF(Mar!$E48&gt;=$J$3759,IF(Mar!$E48&lt;=$L$3759,IF(ISBLANK(Mar!R48),"",Mar!R48),""),"")))</f>
        <v/>
      </c>
      <c r="F3173" s="307" t="str">
        <f>IF(ISBLANK($J$3759),"",IF(ISBLANK($L$3759),"",IF(Mar!$E48&gt;=$J$3759,IF(Mar!$E48&lt;=$L$3759,IF(ISBLANK(Mar!S48),"",Mar!S48),""),"")))</f>
        <v/>
      </c>
      <c r="G3173" s="308" t="str">
        <f t="shared" si="202"/>
        <v/>
      </c>
      <c r="H3173" s="309" t="str">
        <f t="shared" si="203"/>
        <v/>
      </c>
      <c r="I3173" s="310" t="str">
        <f>IF(ISBLANK($J$3759),"",IF(ISBLANK($L$3759),"",IF(Mar!$E48&gt;=$J$3759,IF(Mar!$E48&lt;=$L$3759,COUNTIF(Mar!L48:L48,"&gt;=0"),""),"")))</f>
        <v/>
      </c>
      <c r="J3173" s="300"/>
      <c r="K3173" s="300"/>
      <c r="L3173" s="300"/>
      <c r="M3173" s="302"/>
    </row>
    <row r="3174" spans="1:13" ht="9.9499999999999993" hidden="1" customHeight="1" x14ac:dyDescent="0.2">
      <c r="A3174" s="301"/>
      <c r="B3174" s="300"/>
      <c r="C3174" s="305" t="str">
        <f>IF(ISBLANK($J$3759),"",IF(ISBLANK($L$3759),"",IF(Mar!$E49&gt;=$J$3759,IF(Mar!$E49&lt;=$L$3759,IF(ISBLANK(Mar!G49),"",Mar!G49),""),"")))</f>
        <v/>
      </c>
      <c r="D3174" s="305"/>
      <c r="E3174" s="305" t="str">
        <f>IF(ISBLANK($J$3759),"",IF(ISBLANK($L$3759),"",IF(Mar!$E49&gt;=$J$3759,IF(Mar!$E49&lt;=$L$3759,IF(ISBLANK(Mar!R49),"",Mar!R49),""),"")))</f>
        <v/>
      </c>
      <c r="F3174" s="307" t="str">
        <f>IF(ISBLANK($J$3759),"",IF(ISBLANK($L$3759),"",IF(Mar!$E49&gt;=$J$3759,IF(Mar!$E49&lt;=$L$3759,IF(ISBLANK(Mar!S49),"",Mar!S49),""),"")))</f>
        <v/>
      </c>
      <c r="G3174" s="308" t="str">
        <f t="shared" si="202"/>
        <v/>
      </c>
      <c r="H3174" s="309" t="str">
        <f t="shared" si="203"/>
        <v/>
      </c>
      <c r="I3174" s="310" t="str">
        <f>IF(ISBLANK($J$3759),"",IF(ISBLANK($L$3759),"",IF(Mar!$E49&gt;=$J$3759,IF(Mar!$E49&lt;=$L$3759,COUNTIF(Mar!L49:L49,"&gt;=0"),""),"")))</f>
        <v/>
      </c>
      <c r="J3174" s="300"/>
      <c r="K3174" s="300"/>
      <c r="L3174" s="300"/>
      <c r="M3174" s="302"/>
    </row>
    <row r="3175" spans="1:13" ht="9.9499999999999993" hidden="1" customHeight="1" x14ac:dyDescent="0.2">
      <c r="A3175" s="301"/>
      <c r="B3175" s="300"/>
      <c r="C3175" s="305" t="str">
        <f>IF(ISBLANK($J$3759),"",IF(ISBLANK($L$3759),"",IF(Mar!$E50&gt;=$J$3759,IF(Mar!$E50&lt;=$L$3759,IF(ISBLANK(Mar!G50),"",Mar!G50),""),"")))</f>
        <v/>
      </c>
      <c r="D3175" s="305"/>
      <c r="E3175" s="305" t="str">
        <f>IF(ISBLANK($J$3759),"",IF(ISBLANK($L$3759),"",IF(Mar!$E50&gt;=$J$3759,IF(Mar!$E50&lt;=$L$3759,IF(ISBLANK(Mar!R50),"",Mar!R50),""),"")))</f>
        <v/>
      </c>
      <c r="F3175" s="307" t="str">
        <f>IF(ISBLANK($J$3759),"",IF(ISBLANK($L$3759),"",IF(Mar!$E50&gt;=$J$3759,IF(Mar!$E50&lt;=$L$3759,IF(ISBLANK(Mar!S50),"",Mar!S50),""),"")))</f>
        <v/>
      </c>
      <c r="G3175" s="308" t="str">
        <f t="shared" si="202"/>
        <v/>
      </c>
      <c r="H3175" s="309" t="str">
        <f t="shared" si="203"/>
        <v/>
      </c>
      <c r="I3175" s="310" t="str">
        <f>IF(ISBLANK($J$3759),"",IF(ISBLANK($L$3759),"",IF(Mar!$E50&gt;=$J$3759,IF(Mar!$E50&lt;=$L$3759,COUNTIF(Mar!L50:L50,"&gt;=0"),""),"")))</f>
        <v/>
      </c>
      <c r="J3175" s="300"/>
      <c r="K3175" s="300"/>
      <c r="L3175" s="300"/>
      <c r="M3175" s="302"/>
    </row>
    <row r="3176" spans="1:13" ht="9.9499999999999993" hidden="1" customHeight="1" x14ac:dyDescent="0.2">
      <c r="A3176" s="301"/>
      <c r="B3176" s="300"/>
      <c r="C3176" s="305" t="str">
        <f>IF(ISBLANK($J$3759),"",IF(ISBLANK($L$3759),"",IF(Mar!$E51&gt;=$J$3759,IF(Mar!$E51&lt;=$L$3759,IF(ISBLANK(Mar!G51),"",Mar!G51),""),"")))</f>
        <v/>
      </c>
      <c r="D3176" s="305"/>
      <c r="E3176" s="305" t="str">
        <f>IF(ISBLANK($J$3759),"",IF(ISBLANK($L$3759),"",IF(Mar!$E51&gt;=$J$3759,IF(Mar!$E51&lt;=$L$3759,IF(ISBLANK(Mar!R51),"",Mar!R51),""),"")))</f>
        <v/>
      </c>
      <c r="F3176" s="307" t="str">
        <f>IF(ISBLANK($J$3759),"",IF(ISBLANK($L$3759),"",IF(Mar!$E51&gt;=$J$3759,IF(Mar!$E51&lt;=$L$3759,IF(ISBLANK(Mar!S51),"",Mar!S51),""),"")))</f>
        <v/>
      </c>
      <c r="G3176" s="308" t="str">
        <f t="shared" si="202"/>
        <v/>
      </c>
      <c r="H3176" s="309" t="str">
        <f t="shared" si="203"/>
        <v/>
      </c>
      <c r="I3176" s="310" t="str">
        <f>IF(ISBLANK($J$3759),"",IF(ISBLANK($L$3759),"",IF(Mar!$E51&gt;=$J$3759,IF(Mar!$E51&lt;=$L$3759,COUNTIF(Mar!L51:L51,"&gt;=0"),""),"")))</f>
        <v/>
      </c>
      <c r="J3176" s="300"/>
      <c r="K3176" s="300"/>
      <c r="L3176" s="300"/>
      <c r="M3176" s="302"/>
    </row>
    <row r="3177" spans="1:13" ht="9.9499999999999993" hidden="1" customHeight="1" x14ac:dyDescent="0.2">
      <c r="A3177" s="301"/>
      <c r="B3177" s="300"/>
      <c r="C3177" s="305" t="str">
        <f>IF(ISBLANK($J$3759),"",IF(ISBLANK($L$3759),"",IF(Mar!$E52&gt;=$J$3759,IF(Mar!$E52&lt;=$L$3759,IF(ISBLANK(Mar!G52),"",Mar!G52),""),"")))</f>
        <v/>
      </c>
      <c r="D3177" s="305"/>
      <c r="E3177" s="305" t="str">
        <f>IF(ISBLANK($J$3759),"",IF(ISBLANK($L$3759),"",IF(Mar!$E52&gt;=$J$3759,IF(Mar!$E52&lt;=$L$3759,IF(ISBLANK(Mar!R52),"",Mar!R52),""),"")))</f>
        <v/>
      </c>
      <c r="F3177" s="307" t="str">
        <f>IF(ISBLANK($J$3759),"",IF(ISBLANK($L$3759),"",IF(Mar!$E52&gt;=$J$3759,IF(Mar!$E52&lt;=$L$3759,IF(ISBLANK(Mar!S52),"",Mar!S52),""),"")))</f>
        <v/>
      </c>
      <c r="G3177" s="308" t="str">
        <f t="shared" si="202"/>
        <v/>
      </c>
      <c r="H3177" s="309" t="str">
        <f t="shared" si="203"/>
        <v/>
      </c>
      <c r="I3177" s="310" t="str">
        <f>IF(ISBLANK($J$3759),"",IF(ISBLANK($L$3759),"",IF(Mar!$E52&gt;=$J$3759,IF(Mar!$E52&lt;=$L$3759,COUNTIF(Mar!L52:L52,"&gt;=0"),""),"")))</f>
        <v/>
      </c>
      <c r="J3177" s="300"/>
      <c r="K3177" s="300"/>
      <c r="L3177" s="300"/>
      <c r="M3177" s="302"/>
    </row>
    <row r="3178" spans="1:13" ht="9.9499999999999993" hidden="1" customHeight="1" x14ac:dyDescent="0.2">
      <c r="A3178" s="301"/>
      <c r="B3178" s="300"/>
      <c r="C3178" s="305" t="str">
        <f>IF(ISBLANK($J$3759),"",IF(ISBLANK($L$3759),"",IF(Mar!$E53&gt;=$J$3759,IF(Mar!$E53&lt;=$L$3759,IF(ISBLANK(Mar!G53),"",Mar!G53),""),"")))</f>
        <v/>
      </c>
      <c r="D3178" s="305"/>
      <c r="E3178" s="305" t="str">
        <f>IF(ISBLANK($J$3759),"",IF(ISBLANK($L$3759),"",IF(Mar!$E53&gt;=$J$3759,IF(Mar!$E53&lt;=$L$3759,IF(ISBLANK(Mar!R53),"",Mar!R53),""),"")))</f>
        <v/>
      </c>
      <c r="F3178" s="307" t="str">
        <f>IF(ISBLANK($J$3759),"",IF(ISBLANK($L$3759),"",IF(Mar!$E53&gt;=$J$3759,IF(Mar!$E53&lt;=$L$3759,IF(ISBLANK(Mar!S53),"",Mar!S53),""),"")))</f>
        <v/>
      </c>
      <c r="G3178" s="308" t="str">
        <f t="shared" si="202"/>
        <v/>
      </c>
      <c r="H3178" s="309" t="str">
        <f t="shared" si="203"/>
        <v/>
      </c>
      <c r="I3178" s="310" t="str">
        <f>IF(ISBLANK($J$3759),"",IF(ISBLANK($L$3759),"",IF(Mar!$E53&gt;=$J$3759,IF(Mar!$E53&lt;=$L$3759,COUNTIF(Mar!L53:L53,"&gt;=0"),""),"")))</f>
        <v/>
      </c>
      <c r="J3178" s="300"/>
      <c r="K3178" s="300"/>
      <c r="L3178" s="300"/>
      <c r="M3178" s="302"/>
    </row>
    <row r="3179" spans="1:13" ht="9.9499999999999993" hidden="1" customHeight="1" x14ac:dyDescent="0.2">
      <c r="A3179" s="301"/>
      <c r="B3179" s="300"/>
      <c r="C3179" s="305" t="str">
        <f>IF(ISBLANK($J$3759),"",IF(ISBLANK($L$3759),"",IF(Mar!$E54&gt;=$J$3759,IF(Mar!$E54&lt;=$L$3759,IF(ISBLANK(Mar!G54),"",Mar!G54),""),"")))</f>
        <v/>
      </c>
      <c r="D3179" s="305"/>
      <c r="E3179" s="305" t="str">
        <f>IF(ISBLANK($J$3759),"",IF(ISBLANK($L$3759),"",IF(Mar!$E54&gt;=$J$3759,IF(Mar!$E54&lt;=$L$3759,IF(ISBLANK(Mar!R54),"",Mar!R54),""),"")))</f>
        <v/>
      </c>
      <c r="F3179" s="307" t="str">
        <f>IF(ISBLANK($J$3759),"",IF(ISBLANK($L$3759),"",IF(Mar!$E54&gt;=$J$3759,IF(Mar!$E54&lt;=$L$3759,IF(ISBLANK(Mar!S54),"",Mar!S54),""),"")))</f>
        <v/>
      </c>
      <c r="G3179" s="308" t="str">
        <f t="shared" si="202"/>
        <v/>
      </c>
      <c r="H3179" s="309" t="str">
        <f t="shared" si="203"/>
        <v/>
      </c>
      <c r="I3179" s="310" t="str">
        <f>IF(ISBLANK($J$3759),"",IF(ISBLANK($L$3759),"",IF(Mar!$E54&gt;=$J$3759,IF(Mar!$E54&lt;=$L$3759,COUNTIF(Mar!L54:L54,"&gt;=0"),""),"")))</f>
        <v/>
      </c>
      <c r="J3179" s="300"/>
      <c r="K3179" s="300"/>
      <c r="L3179" s="300"/>
      <c r="M3179" s="302"/>
    </row>
    <row r="3180" spans="1:13" ht="9.9499999999999993" hidden="1" customHeight="1" x14ac:dyDescent="0.2">
      <c r="A3180" s="301"/>
      <c r="B3180" s="300"/>
      <c r="C3180" s="305" t="str">
        <f>IF(ISBLANK($J$3759),"",IF(ISBLANK($L$3759),"",IF(Mar!$E55&gt;=$J$3759,IF(Mar!$E55&lt;=$L$3759,IF(ISBLANK(Mar!G55),"",Mar!G55),""),"")))</f>
        <v/>
      </c>
      <c r="D3180" s="305"/>
      <c r="E3180" s="305" t="str">
        <f>IF(ISBLANK($J$3759),"",IF(ISBLANK($L$3759),"",IF(Mar!$E55&gt;=$J$3759,IF(Mar!$E55&lt;=$L$3759,IF(ISBLANK(Mar!R55),"",Mar!R55),""),"")))</f>
        <v/>
      </c>
      <c r="F3180" s="307" t="str">
        <f>IF(ISBLANK($J$3759),"",IF(ISBLANK($L$3759),"",IF(Mar!$E55&gt;=$J$3759,IF(Mar!$E55&lt;=$L$3759,IF(ISBLANK(Mar!S55),"",Mar!S55),""),"")))</f>
        <v/>
      </c>
      <c r="G3180" s="308" t="str">
        <f t="shared" si="202"/>
        <v/>
      </c>
      <c r="H3180" s="309" t="str">
        <f t="shared" si="203"/>
        <v/>
      </c>
      <c r="I3180" s="310" t="str">
        <f>IF(ISBLANK($J$3759),"",IF(ISBLANK($L$3759),"",IF(Mar!$E55&gt;=$J$3759,IF(Mar!$E55&lt;=$L$3759,COUNTIF(Mar!L55:L55,"&gt;=0"),""),"")))</f>
        <v/>
      </c>
      <c r="J3180" s="300"/>
      <c r="K3180" s="300"/>
      <c r="L3180" s="300"/>
      <c r="M3180" s="302"/>
    </row>
    <row r="3181" spans="1:13" ht="9.9499999999999993" hidden="1" customHeight="1" x14ac:dyDescent="0.2">
      <c r="A3181" s="301"/>
      <c r="B3181" s="300"/>
      <c r="C3181" s="305" t="str">
        <f>IF(ISBLANK($J$3759),"",IF(ISBLANK($L$3759),"",IF(Mar!$E56&gt;=$J$3759,IF(Mar!$E56&lt;=$L$3759,IF(ISBLANK(Mar!G56),"",Mar!G56),""),"")))</f>
        <v/>
      </c>
      <c r="D3181" s="305"/>
      <c r="E3181" s="305" t="str">
        <f>IF(ISBLANK($J$3759),"",IF(ISBLANK($L$3759),"",IF(Mar!$E56&gt;=$J$3759,IF(Mar!$E56&lt;=$L$3759,IF(ISBLANK(Mar!R56),"",Mar!R56),""),"")))</f>
        <v/>
      </c>
      <c r="F3181" s="307" t="str">
        <f>IF(ISBLANK($J$3759),"",IF(ISBLANK($L$3759),"",IF(Mar!$E56&gt;=$J$3759,IF(Mar!$E56&lt;=$L$3759,IF(ISBLANK(Mar!S56),"",Mar!S56),""),"")))</f>
        <v/>
      </c>
      <c r="G3181" s="308" t="str">
        <f t="shared" si="202"/>
        <v/>
      </c>
      <c r="H3181" s="309" t="str">
        <f t="shared" si="203"/>
        <v/>
      </c>
      <c r="I3181" s="310" t="str">
        <f>IF(ISBLANK($J$3759),"",IF(ISBLANK($L$3759),"",IF(Mar!$E56&gt;=$J$3759,IF(Mar!$E56&lt;=$L$3759,COUNTIF(Mar!L56:L56,"&gt;=0"),""),"")))</f>
        <v/>
      </c>
      <c r="J3181" s="300"/>
      <c r="K3181" s="300"/>
      <c r="L3181" s="300"/>
      <c r="M3181" s="302"/>
    </row>
    <row r="3182" spans="1:13" ht="9.9499999999999993" hidden="1" customHeight="1" x14ac:dyDescent="0.2">
      <c r="A3182" s="301"/>
      <c r="B3182" s="300"/>
      <c r="C3182" s="305" t="str">
        <f>IF(ISBLANK($J$3759),"",IF(ISBLANK($L$3759),"",IF(Mar!$E57&gt;=$J$3759,IF(Mar!$E57&lt;=$L$3759,IF(ISBLANK(Mar!G57),"",Mar!G57),""),"")))</f>
        <v/>
      </c>
      <c r="D3182" s="305"/>
      <c r="E3182" s="305" t="str">
        <f>IF(ISBLANK($J$3759),"",IF(ISBLANK($L$3759),"",IF(Mar!$E57&gt;=$J$3759,IF(Mar!$E57&lt;=$L$3759,IF(ISBLANK(Mar!R57),"",Mar!R57),""),"")))</f>
        <v/>
      </c>
      <c r="F3182" s="307" t="str">
        <f>IF(ISBLANK($J$3759),"",IF(ISBLANK($L$3759),"",IF(Mar!$E57&gt;=$J$3759,IF(Mar!$E57&lt;=$L$3759,IF(ISBLANK(Mar!S57),"",Mar!S57),""),"")))</f>
        <v/>
      </c>
      <c r="G3182" s="308" t="str">
        <f t="shared" si="202"/>
        <v/>
      </c>
      <c r="H3182" s="309" t="str">
        <f t="shared" si="203"/>
        <v/>
      </c>
      <c r="I3182" s="310" t="str">
        <f>IF(ISBLANK($J$3759),"",IF(ISBLANK($L$3759),"",IF(Mar!$E57&gt;=$J$3759,IF(Mar!$E57&lt;=$L$3759,COUNTIF(Mar!L57:L57,"&gt;=0"),""),"")))</f>
        <v/>
      </c>
      <c r="J3182" s="300"/>
      <c r="K3182" s="300"/>
      <c r="L3182" s="300"/>
      <c r="M3182" s="302"/>
    </row>
    <row r="3183" spans="1:13" ht="9.9499999999999993" hidden="1" customHeight="1" x14ac:dyDescent="0.2">
      <c r="A3183" s="301"/>
      <c r="B3183" s="300"/>
      <c r="C3183" s="305" t="str">
        <f>IF(ISBLANK($J$3759),"",IF(ISBLANK($L$3759),"",IF(Mar!$E58&gt;=$J$3759,IF(Mar!$E58&lt;=$L$3759,IF(ISBLANK(Mar!G58),"",Mar!G58),""),"")))</f>
        <v/>
      </c>
      <c r="D3183" s="305"/>
      <c r="E3183" s="305" t="str">
        <f>IF(ISBLANK($J$3759),"",IF(ISBLANK($L$3759),"",IF(Mar!$E58&gt;=$J$3759,IF(Mar!$E58&lt;=$L$3759,IF(ISBLANK(Mar!R58),"",Mar!R58),""),"")))</f>
        <v/>
      </c>
      <c r="F3183" s="307" t="str">
        <f>IF(ISBLANK($J$3759),"",IF(ISBLANK($L$3759),"",IF(Mar!$E58&gt;=$J$3759,IF(Mar!$E58&lt;=$L$3759,IF(ISBLANK(Mar!S58),"",Mar!S58),""),"")))</f>
        <v/>
      </c>
      <c r="G3183" s="308" t="str">
        <f t="shared" si="202"/>
        <v/>
      </c>
      <c r="H3183" s="309" t="str">
        <f t="shared" si="203"/>
        <v/>
      </c>
      <c r="I3183" s="310" t="str">
        <f>IF(ISBLANK($J$3759),"",IF(ISBLANK($L$3759),"",IF(Mar!$E58&gt;=$J$3759,IF(Mar!$E58&lt;=$L$3759,COUNTIF(Mar!L58:L58,"&gt;=0"),""),"")))</f>
        <v/>
      </c>
      <c r="J3183" s="300"/>
      <c r="K3183" s="300"/>
      <c r="L3183" s="300"/>
      <c r="M3183" s="302"/>
    </row>
    <row r="3184" spans="1:13" ht="9.9499999999999993" hidden="1" customHeight="1" x14ac:dyDescent="0.2">
      <c r="A3184" s="301"/>
      <c r="B3184" s="300"/>
      <c r="C3184" s="305" t="str">
        <f>IF(ISBLANK($J$3759),"",IF(ISBLANK($L$3759),"",IF(Mar!$E59&gt;=$J$3759,IF(Mar!$E59&lt;=$L$3759,IF(ISBLANK(Mar!G59),"",Mar!G59),""),"")))</f>
        <v/>
      </c>
      <c r="D3184" s="305"/>
      <c r="E3184" s="305" t="str">
        <f>IF(ISBLANK($J$3759),"",IF(ISBLANK($L$3759),"",IF(Mar!$E59&gt;=$J$3759,IF(Mar!$E59&lt;=$L$3759,IF(ISBLANK(Mar!R59),"",Mar!R59),""),"")))</f>
        <v/>
      </c>
      <c r="F3184" s="307" t="str">
        <f>IF(ISBLANK($J$3759),"",IF(ISBLANK($L$3759),"",IF(Mar!$E59&gt;=$J$3759,IF(Mar!$E59&lt;=$L$3759,IF(ISBLANK(Mar!S59),"",Mar!S59),""),"")))</f>
        <v/>
      </c>
      <c r="G3184" s="308" t="str">
        <f t="shared" si="202"/>
        <v/>
      </c>
      <c r="H3184" s="309" t="str">
        <f t="shared" si="203"/>
        <v/>
      </c>
      <c r="I3184" s="310" t="str">
        <f>IF(ISBLANK($J$3759),"",IF(ISBLANK($L$3759),"",IF(Mar!$E59&gt;=$J$3759,IF(Mar!$E59&lt;=$L$3759,COUNTIF(Mar!L59:L59,"&gt;=0"),""),"")))</f>
        <v/>
      </c>
      <c r="J3184" s="300"/>
      <c r="K3184" s="300"/>
      <c r="L3184" s="300"/>
      <c r="M3184" s="302"/>
    </row>
    <row r="3185" spans="1:13" ht="9.9499999999999993" hidden="1" customHeight="1" x14ac:dyDescent="0.2">
      <c r="A3185" s="301"/>
      <c r="B3185" s="300"/>
      <c r="C3185" s="305" t="str">
        <f>IF(ISBLANK($J$3759),"",IF(ISBLANK($L$3759),"",IF(Mar!$E60&gt;=$J$3759,IF(Mar!$E60&lt;=$L$3759,IF(ISBLANK(Mar!G60),"",Mar!G60),""),"")))</f>
        <v/>
      </c>
      <c r="D3185" s="305"/>
      <c r="E3185" s="305" t="str">
        <f>IF(ISBLANK($J$3759),"",IF(ISBLANK($L$3759),"",IF(Mar!$E60&gt;=$J$3759,IF(Mar!$E60&lt;=$L$3759,IF(ISBLANK(Mar!R60),"",Mar!R60),""),"")))</f>
        <v/>
      </c>
      <c r="F3185" s="307" t="str">
        <f>IF(ISBLANK($J$3759),"",IF(ISBLANK($L$3759),"",IF(Mar!$E60&gt;=$J$3759,IF(Mar!$E60&lt;=$L$3759,IF(ISBLANK(Mar!S60),"",Mar!S60),""),"")))</f>
        <v/>
      </c>
      <c r="G3185" s="308" t="str">
        <f t="shared" si="202"/>
        <v/>
      </c>
      <c r="H3185" s="309" t="str">
        <f t="shared" si="203"/>
        <v/>
      </c>
      <c r="I3185" s="310" t="str">
        <f>IF(ISBLANK($J$3759),"",IF(ISBLANK($L$3759),"",IF(Mar!$E60&gt;=$J$3759,IF(Mar!$E60&lt;=$L$3759,COUNTIF(Mar!L60:L60,"&gt;=0"),""),"")))</f>
        <v/>
      </c>
      <c r="J3185" s="300"/>
      <c r="K3185" s="300"/>
      <c r="L3185" s="300"/>
      <c r="M3185" s="302"/>
    </row>
    <row r="3186" spans="1:13" ht="9.9499999999999993" hidden="1" customHeight="1" x14ac:dyDescent="0.2">
      <c r="A3186" s="301"/>
      <c r="B3186" s="300"/>
      <c r="C3186" s="305" t="str">
        <f>IF(ISBLANK($J$3759),"",IF(ISBLANK($L$3759),"",IF(Mar!$E61&gt;=$J$3759,IF(Mar!$E61&lt;=$L$3759,IF(ISBLANK(Mar!G61),"",Mar!G61),""),"")))</f>
        <v/>
      </c>
      <c r="D3186" s="305"/>
      <c r="E3186" s="305" t="str">
        <f>IF(ISBLANK($J$3759),"",IF(ISBLANK($L$3759),"",IF(Mar!$E61&gt;=$J$3759,IF(Mar!$E61&lt;=$L$3759,IF(ISBLANK(Mar!R61),"",Mar!R61),""),"")))</f>
        <v/>
      </c>
      <c r="F3186" s="307" t="str">
        <f>IF(ISBLANK($J$3759),"",IF(ISBLANK($L$3759),"",IF(Mar!$E61&gt;=$J$3759,IF(Mar!$E61&lt;=$L$3759,IF(ISBLANK(Mar!S61),"",Mar!S61),""),"")))</f>
        <v/>
      </c>
      <c r="G3186" s="308" t="str">
        <f t="shared" si="202"/>
        <v/>
      </c>
      <c r="H3186" s="309" t="str">
        <f t="shared" si="203"/>
        <v/>
      </c>
      <c r="I3186" s="310" t="str">
        <f>IF(ISBLANK($J$3759),"",IF(ISBLANK($L$3759),"",IF(Mar!$E61&gt;=$J$3759,IF(Mar!$E61&lt;=$L$3759,COUNTIF(Mar!L61:L61,"&gt;=0"),""),"")))</f>
        <v/>
      </c>
      <c r="J3186" s="300"/>
      <c r="K3186" s="300"/>
      <c r="L3186" s="300"/>
      <c r="M3186" s="302"/>
    </row>
    <row r="3187" spans="1:13" ht="9.9499999999999993" hidden="1" customHeight="1" x14ac:dyDescent="0.2">
      <c r="A3187" s="301"/>
      <c r="B3187" s="300"/>
      <c r="C3187" s="305" t="str">
        <f>IF(ISBLANK($J$3759),"",IF(ISBLANK($L$3759),"",IF(Mar!$E62&gt;=$J$3759,IF(Mar!$E62&lt;=$L$3759,IF(ISBLANK(Mar!G62),"",Mar!G62),""),"")))</f>
        <v/>
      </c>
      <c r="D3187" s="305"/>
      <c r="E3187" s="305" t="str">
        <f>IF(ISBLANK($J$3759),"",IF(ISBLANK($L$3759),"",IF(Mar!$E62&gt;=$J$3759,IF(Mar!$E62&lt;=$L$3759,IF(ISBLANK(Mar!R62),"",Mar!R62),""),"")))</f>
        <v/>
      </c>
      <c r="F3187" s="307" t="str">
        <f>IF(ISBLANK($J$3759),"",IF(ISBLANK($L$3759),"",IF(Mar!$E62&gt;=$J$3759,IF(Mar!$E62&lt;=$L$3759,IF(ISBLANK(Mar!S62),"",Mar!S62),""),"")))</f>
        <v/>
      </c>
      <c r="G3187" s="308" t="str">
        <f t="shared" si="202"/>
        <v/>
      </c>
      <c r="H3187" s="309" t="str">
        <f t="shared" si="203"/>
        <v/>
      </c>
      <c r="I3187" s="310" t="str">
        <f>IF(ISBLANK($J$3759),"",IF(ISBLANK($L$3759),"",IF(Mar!$E62&gt;=$J$3759,IF(Mar!$E62&lt;=$L$3759,COUNTIF(Mar!L62:L62,"&gt;=0"),""),"")))</f>
        <v/>
      </c>
      <c r="J3187" s="300"/>
      <c r="K3187" s="300"/>
      <c r="L3187" s="300"/>
      <c r="M3187" s="302"/>
    </row>
    <row r="3188" spans="1:13" ht="9.9499999999999993" hidden="1" customHeight="1" x14ac:dyDescent="0.2">
      <c r="A3188" s="301"/>
      <c r="B3188" s="300"/>
      <c r="C3188" s="305" t="str">
        <f>IF(ISBLANK($J$3759),"",IF(ISBLANK($L$3759),"",IF(Mar!$E63&gt;=$J$3759,IF(Mar!$E63&lt;=$L$3759,IF(ISBLANK(Mar!G63),"",Mar!G63),""),"")))</f>
        <v/>
      </c>
      <c r="D3188" s="305"/>
      <c r="E3188" s="305" t="str">
        <f>IF(ISBLANK($J$3759),"",IF(ISBLANK($L$3759),"",IF(Mar!$E63&gt;=$J$3759,IF(Mar!$E63&lt;=$L$3759,IF(ISBLANK(Mar!R63),"",Mar!R63),""),"")))</f>
        <v/>
      </c>
      <c r="F3188" s="307" t="str">
        <f>IF(ISBLANK($J$3759),"",IF(ISBLANK($L$3759),"",IF(Mar!$E63&gt;=$J$3759,IF(Mar!$E63&lt;=$L$3759,IF(ISBLANK(Mar!S63),"",Mar!S63),""),"")))</f>
        <v/>
      </c>
      <c r="G3188" s="308" t="str">
        <f t="shared" si="202"/>
        <v/>
      </c>
      <c r="H3188" s="309" t="str">
        <f t="shared" si="203"/>
        <v/>
      </c>
      <c r="I3188" s="310" t="str">
        <f>IF(ISBLANK($J$3759),"",IF(ISBLANK($L$3759),"",IF(Mar!$E63&gt;=$J$3759,IF(Mar!$E63&lt;=$L$3759,COUNTIF(Mar!L63:L63,"&gt;=0"),""),"")))</f>
        <v/>
      </c>
      <c r="J3188" s="300"/>
      <c r="K3188" s="300"/>
      <c r="L3188" s="300"/>
      <c r="M3188" s="302"/>
    </row>
    <row r="3189" spans="1:13" ht="9.9499999999999993" hidden="1" customHeight="1" x14ac:dyDescent="0.2">
      <c r="A3189" s="301"/>
      <c r="B3189" s="300"/>
      <c r="C3189" s="305" t="str">
        <f>IF(ISBLANK($J$3759),"",IF(ISBLANK($L$3759),"",IF(Mar!$E64&gt;=$J$3759,IF(Mar!$E64&lt;=$L$3759,IF(ISBLANK(Mar!G64),"",Mar!G64),""),"")))</f>
        <v/>
      </c>
      <c r="D3189" s="305"/>
      <c r="E3189" s="305" t="str">
        <f>IF(ISBLANK($J$3759),"",IF(ISBLANK($L$3759),"",IF(Mar!$E64&gt;=$J$3759,IF(Mar!$E64&lt;=$L$3759,IF(ISBLANK(Mar!R64),"",Mar!R64),""),"")))</f>
        <v/>
      </c>
      <c r="F3189" s="307" t="str">
        <f>IF(ISBLANK($J$3759),"",IF(ISBLANK($L$3759),"",IF(Mar!$E64&gt;=$J$3759,IF(Mar!$E64&lt;=$L$3759,IF(ISBLANK(Mar!S64),"",Mar!S64),""),"")))</f>
        <v/>
      </c>
      <c r="G3189" s="308" t="str">
        <f t="shared" si="202"/>
        <v/>
      </c>
      <c r="H3189" s="309" t="str">
        <f t="shared" si="203"/>
        <v/>
      </c>
      <c r="I3189" s="310" t="str">
        <f>IF(ISBLANK($J$3759),"",IF(ISBLANK($L$3759),"",IF(Mar!$E64&gt;=$J$3759,IF(Mar!$E64&lt;=$L$3759,COUNTIF(Mar!L64:L64,"&gt;=0"),""),"")))</f>
        <v/>
      </c>
      <c r="J3189" s="300"/>
      <c r="K3189" s="300"/>
      <c r="L3189" s="300"/>
      <c r="M3189" s="302"/>
    </row>
    <row r="3190" spans="1:13" ht="9.9499999999999993" hidden="1" customHeight="1" x14ac:dyDescent="0.2">
      <c r="A3190" s="301"/>
      <c r="B3190" s="300"/>
      <c r="C3190" s="305" t="str">
        <f>IF(ISBLANK($J$3759),"",IF(ISBLANK($L$3759),"",IF(Mar!$E65&gt;=$J$3759,IF(Mar!$E65&lt;=$L$3759,IF(ISBLANK(Mar!G65),"",Mar!G65),""),"")))</f>
        <v/>
      </c>
      <c r="D3190" s="305"/>
      <c r="E3190" s="305" t="str">
        <f>IF(ISBLANK($J$3759),"",IF(ISBLANK($L$3759),"",IF(Mar!$E65&gt;=$J$3759,IF(Mar!$E65&lt;=$L$3759,IF(ISBLANK(Mar!R65),"",Mar!R65),""),"")))</f>
        <v/>
      </c>
      <c r="F3190" s="307" t="str">
        <f>IF(ISBLANK($J$3759),"",IF(ISBLANK($L$3759),"",IF(Mar!$E65&gt;=$J$3759,IF(Mar!$E65&lt;=$L$3759,IF(ISBLANK(Mar!S65),"",Mar!S65),""),"")))</f>
        <v/>
      </c>
      <c r="G3190" s="308" t="str">
        <f t="shared" si="202"/>
        <v/>
      </c>
      <c r="H3190" s="309" t="str">
        <f t="shared" si="203"/>
        <v/>
      </c>
      <c r="I3190" s="310" t="str">
        <f>IF(ISBLANK($J$3759),"",IF(ISBLANK($L$3759),"",IF(Mar!$E65&gt;=$J$3759,IF(Mar!$E65&lt;=$L$3759,COUNTIF(Mar!L65:L65,"&gt;=0"),""),"")))</f>
        <v/>
      </c>
      <c r="J3190" s="300"/>
      <c r="K3190" s="300"/>
      <c r="L3190" s="300"/>
      <c r="M3190" s="302"/>
    </row>
    <row r="3191" spans="1:13" ht="9.9499999999999993" hidden="1" customHeight="1" x14ac:dyDescent="0.2">
      <c r="A3191" s="301"/>
      <c r="B3191" s="300"/>
      <c r="C3191" s="305" t="str">
        <f>IF(ISBLANK($J$3759),"",IF(ISBLANK($L$3759),"",IF(Mar!$E66&gt;=$J$3759,IF(Mar!$E66&lt;=$L$3759,IF(ISBLANK(Mar!G66),"",Mar!G66),""),"")))</f>
        <v/>
      </c>
      <c r="D3191" s="305"/>
      <c r="E3191" s="305" t="str">
        <f>IF(ISBLANK($J$3759),"",IF(ISBLANK($L$3759),"",IF(Mar!$E66&gt;=$J$3759,IF(Mar!$E66&lt;=$L$3759,IF(ISBLANK(Mar!R66),"",Mar!R66),""),"")))</f>
        <v/>
      </c>
      <c r="F3191" s="307" t="str">
        <f>IF(ISBLANK($J$3759),"",IF(ISBLANK($L$3759),"",IF(Mar!$E66&gt;=$J$3759,IF(Mar!$E66&lt;=$L$3759,IF(ISBLANK(Mar!S66),"",Mar!S66),""),"")))</f>
        <v/>
      </c>
      <c r="G3191" s="308" t="str">
        <f t="shared" si="202"/>
        <v/>
      </c>
      <c r="H3191" s="309" t="str">
        <f t="shared" si="203"/>
        <v/>
      </c>
      <c r="I3191" s="310" t="str">
        <f>IF(ISBLANK($J$3759),"",IF(ISBLANK($L$3759),"",IF(Mar!$E66&gt;=$J$3759,IF(Mar!$E66&lt;=$L$3759,COUNTIF(Mar!L66:L66,"&gt;=0"),""),"")))</f>
        <v/>
      </c>
      <c r="J3191" s="300"/>
      <c r="K3191" s="300"/>
      <c r="L3191" s="300"/>
      <c r="M3191" s="302"/>
    </row>
    <row r="3192" spans="1:13" ht="9.9499999999999993" hidden="1" customHeight="1" x14ac:dyDescent="0.2">
      <c r="A3192" s="301"/>
      <c r="B3192" s="300"/>
      <c r="C3192" s="305" t="str">
        <f>IF(ISBLANK($J$3759),"",IF(ISBLANK($L$3759),"",IF(Mar!$E67&gt;=$J$3759,IF(Mar!$E67&lt;=$L$3759,IF(ISBLANK(Mar!G67),"",Mar!G67),""),"")))</f>
        <v/>
      </c>
      <c r="D3192" s="305"/>
      <c r="E3192" s="305" t="str">
        <f>IF(ISBLANK($J$3759),"",IF(ISBLANK($L$3759),"",IF(Mar!$E67&gt;=$J$3759,IF(Mar!$E67&lt;=$L$3759,IF(ISBLANK(Mar!R67),"",Mar!R67),""),"")))</f>
        <v/>
      </c>
      <c r="F3192" s="307" t="str">
        <f>IF(ISBLANK($J$3759),"",IF(ISBLANK($L$3759),"",IF(Mar!$E67&gt;=$J$3759,IF(Mar!$E67&lt;=$L$3759,IF(ISBLANK(Mar!S67),"",Mar!S67),""),"")))</f>
        <v/>
      </c>
      <c r="G3192" s="308" t="str">
        <f t="shared" si="202"/>
        <v/>
      </c>
      <c r="H3192" s="309" t="str">
        <f t="shared" si="203"/>
        <v/>
      </c>
      <c r="I3192" s="310" t="str">
        <f>IF(ISBLANK($J$3759),"",IF(ISBLANK($L$3759),"",IF(Mar!$E67&gt;=$J$3759,IF(Mar!$E67&lt;=$L$3759,COUNTIF(Mar!L67:L67,"&gt;=0"),""),"")))</f>
        <v/>
      </c>
      <c r="J3192" s="300"/>
      <c r="K3192" s="300"/>
      <c r="L3192" s="300"/>
      <c r="M3192" s="302"/>
    </row>
    <row r="3193" spans="1:13" ht="9.9499999999999993" hidden="1" customHeight="1" x14ac:dyDescent="0.2">
      <c r="A3193" s="301"/>
      <c r="B3193" s="300"/>
      <c r="C3193" s="305" t="str">
        <f>IF(ISBLANK($J$3759),"",IF(ISBLANK($L$3759),"",IF(Mar!$E68&gt;=$J$3759,IF(Mar!$E68&lt;=$L$3759,IF(ISBLANK(Mar!G68),"",Mar!G68),""),"")))</f>
        <v/>
      </c>
      <c r="D3193" s="305"/>
      <c r="E3193" s="305" t="str">
        <f>IF(ISBLANK($J$3759),"",IF(ISBLANK($L$3759),"",IF(Mar!$E68&gt;=$J$3759,IF(Mar!$E68&lt;=$L$3759,IF(ISBLANK(Mar!R68),"",Mar!R68),""),"")))</f>
        <v/>
      </c>
      <c r="F3193" s="307" t="str">
        <f>IF(ISBLANK($J$3759),"",IF(ISBLANK($L$3759),"",IF(Mar!$E68&gt;=$J$3759,IF(Mar!$E68&lt;=$L$3759,IF(ISBLANK(Mar!S68),"",Mar!S68),""),"")))</f>
        <v/>
      </c>
      <c r="G3193" s="308" t="str">
        <f t="shared" si="202"/>
        <v/>
      </c>
      <c r="H3193" s="309" t="str">
        <f t="shared" si="203"/>
        <v/>
      </c>
      <c r="I3193" s="310" t="str">
        <f>IF(ISBLANK($J$3759),"",IF(ISBLANK($L$3759),"",IF(Mar!$E68&gt;=$J$3759,IF(Mar!$E68&lt;=$L$3759,COUNTIF(Mar!L68:L68,"&gt;=0"),""),"")))</f>
        <v/>
      </c>
      <c r="J3193" s="300"/>
      <c r="K3193" s="300"/>
      <c r="L3193" s="300"/>
      <c r="M3193" s="302"/>
    </row>
    <row r="3194" spans="1:13" ht="9.9499999999999993" hidden="1" customHeight="1" x14ac:dyDescent="0.2">
      <c r="A3194" s="301"/>
      <c r="B3194" s="300"/>
      <c r="C3194" s="305" t="str">
        <f>IF(ISBLANK($J$3759),"",IF(ISBLANK($L$3759),"",IF(Mar!$E69&gt;=$J$3759,IF(Mar!$E69&lt;=$L$3759,IF(ISBLANK(Mar!G69),"",Mar!G69),""),"")))</f>
        <v/>
      </c>
      <c r="D3194" s="305"/>
      <c r="E3194" s="305" t="str">
        <f>IF(ISBLANK($J$3759),"",IF(ISBLANK($L$3759),"",IF(Mar!$E69&gt;=$J$3759,IF(Mar!$E69&lt;=$L$3759,IF(ISBLANK(Mar!R69),"",Mar!R69),""),"")))</f>
        <v/>
      </c>
      <c r="F3194" s="307" t="str">
        <f>IF(ISBLANK($J$3759),"",IF(ISBLANK($L$3759),"",IF(Mar!$E69&gt;=$J$3759,IF(Mar!$E69&lt;=$L$3759,IF(ISBLANK(Mar!S69),"",Mar!S69),""),"")))</f>
        <v/>
      </c>
      <c r="G3194" s="308" t="str">
        <f t="shared" si="202"/>
        <v/>
      </c>
      <c r="H3194" s="309" t="str">
        <f t="shared" si="203"/>
        <v/>
      </c>
      <c r="I3194" s="310" t="str">
        <f>IF(ISBLANK($J$3759),"",IF(ISBLANK($L$3759),"",IF(Mar!$E69&gt;=$J$3759,IF(Mar!$E69&lt;=$L$3759,COUNTIF(Mar!L69:L69,"&gt;=0"),""),"")))</f>
        <v/>
      </c>
      <c r="J3194" s="300"/>
      <c r="K3194" s="300"/>
      <c r="L3194" s="300"/>
      <c r="M3194" s="302"/>
    </row>
    <row r="3195" spans="1:13" ht="9.9499999999999993" hidden="1" customHeight="1" x14ac:dyDescent="0.2">
      <c r="A3195" s="301"/>
      <c r="B3195" s="300"/>
      <c r="C3195" s="305" t="str">
        <f>IF(ISBLANK($J$3759),"",IF(ISBLANK($L$3759),"",IF(Mar!$E70&gt;=$J$3759,IF(Mar!$E70&lt;=$L$3759,IF(ISBLANK(Mar!G70),"",Mar!G70),""),"")))</f>
        <v/>
      </c>
      <c r="D3195" s="305"/>
      <c r="E3195" s="305" t="str">
        <f>IF(ISBLANK($J$3759),"",IF(ISBLANK($L$3759),"",IF(Mar!$E70&gt;=$J$3759,IF(Mar!$E70&lt;=$L$3759,IF(ISBLANK(Mar!R70),"",Mar!R70),""),"")))</f>
        <v/>
      </c>
      <c r="F3195" s="307" t="str">
        <f>IF(ISBLANK($J$3759),"",IF(ISBLANK($L$3759),"",IF(Mar!$E70&gt;=$J$3759,IF(Mar!$E70&lt;=$L$3759,IF(ISBLANK(Mar!S70),"",Mar!S70),""),"")))</f>
        <v/>
      </c>
      <c r="G3195" s="308" t="str">
        <f t="shared" si="202"/>
        <v/>
      </c>
      <c r="H3195" s="309" t="str">
        <f t="shared" si="203"/>
        <v/>
      </c>
      <c r="I3195" s="310" t="str">
        <f>IF(ISBLANK($J$3759),"",IF(ISBLANK($L$3759),"",IF(Mar!$E70&gt;=$J$3759,IF(Mar!$E70&lt;=$L$3759,COUNTIF(Mar!L70:L70,"&gt;=0"),""),"")))</f>
        <v/>
      </c>
      <c r="J3195" s="300"/>
      <c r="K3195" s="300"/>
      <c r="L3195" s="300"/>
      <c r="M3195" s="302"/>
    </row>
    <row r="3196" spans="1:13" ht="9.9499999999999993" hidden="1" customHeight="1" x14ac:dyDescent="0.2">
      <c r="A3196" s="301"/>
      <c r="B3196" s="300"/>
      <c r="C3196" s="305" t="str">
        <f>IF(ISBLANK($J$3759),"",IF(ISBLANK($L$3759),"",IF(Mar!$E71&gt;=$J$3759,IF(Mar!$E71&lt;=$L$3759,IF(ISBLANK(Mar!G71),"",Mar!G71),""),"")))</f>
        <v/>
      </c>
      <c r="D3196" s="305"/>
      <c r="E3196" s="305" t="str">
        <f>IF(ISBLANK($J$3759),"",IF(ISBLANK($L$3759),"",IF(Mar!$E71&gt;=$J$3759,IF(Mar!$E71&lt;=$L$3759,IF(ISBLANK(Mar!R71),"",Mar!R71),""),"")))</f>
        <v/>
      </c>
      <c r="F3196" s="307" t="str">
        <f>IF(ISBLANK($J$3759),"",IF(ISBLANK($L$3759),"",IF(Mar!$E71&gt;=$J$3759,IF(Mar!$E71&lt;=$L$3759,IF(ISBLANK(Mar!S71),"",Mar!S71),""),"")))</f>
        <v/>
      </c>
      <c r="G3196" s="308" t="str">
        <f t="shared" si="202"/>
        <v/>
      </c>
      <c r="H3196" s="309" t="str">
        <f t="shared" si="203"/>
        <v/>
      </c>
      <c r="I3196" s="310" t="str">
        <f>IF(ISBLANK($J$3759),"",IF(ISBLANK($L$3759),"",IF(Mar!$E71&gt;=$J$3759,IF(Mar!$E71&lt;=$L$3759,COUNTIF(Mar!L71:L71,"&gt;=0"),""),"")))</f>
        <v/>
      </c>
      <c r="J3196" s="300"/>
      <c r="K3196" s="300"/>
      <c r="L3196" s="300"/>
      <c r="M3196" s="302"/>
    </row>
    <row r="3197" spans="1:13" ht="9.9499999999999993" hidden="1" customHeight="1" x14ac:dyDescent="0.2">
      <c r="A3197" s="301"/>
      <c r="B3197" s="300"/>
      <c r="C3197" s="305" t="str">
        <f>IF(ISBLANK($J$3759),"",IF(ISBLANK($L$3759),"",IF(Mar!$E72&gt;=$J$3759,IF(Mar!$E72&lt;=$L$3759,IF(ISBLANK(Mar!G72),"",Mar!G72),""),"")))</f>
        <v/>
      </c>
      <c r="D3197" s="305"/>
      <c r="E3197" s="305" t="str">
        <f>IF(ISBLANK($J$3759),"",IF(ISBLANK($L$3759),"",IF(Mar!$E72&gt;=$J$3759,IF(Mar!$E72&lt;=$L$3759,IF(ISBLANK(Mar!R72),"",Mar!R72),""),"")))</f>
        <v/>
      </c>
      <c r="F3197" s="307" t="str">
        <f>IF(ISBLANK($J$3759),"",IF(ISBLANK($L$3759),"",IF(Mar!$E72&gt;=$J$3759,IF(Mar!$E72&lt;=$L$3759,IF(ISBLANK(Mar!S72),"",Mar!S72),""),"")))</f>
        <v/>
      </c>
      <c r="G3197" s="308" t="str">
        <f t="shared" si="202"/>
        <v/>
      </c>
      <c r="H3197" s="309" t="str">
        <f t="shared" si="203"/>
        <v/>
      </c>
      <c r="I3197" s="310" t="str">
        <f>IF(ISBLANK($J$3759),"",IF(ISBLANK($L$3759),"",IF(Mar!$E72&gt;=$J$3759,IF(Mar!$E72&lt;=$L$3759,COUNTIF(Mar!L72:L72,"&gt;=0"),""),"")))</f>
        <v/>
      </c>
      <c r="J3197" s="300"/>
      <c r="K3197" s="300"/>
      <c r="L3197" s="300"/>
      <c r="M3197" s="302"/>
    </row>
    <row r="3198" spans="1:13" ht="9.9499999999999993" hidden="1" customHeight="1" x14ac:dyDescent="0.2">
      <c r="A3198" s="301"/>
      <c r="B3198" s="300"/>
      <c r="C3198" s="305" t="str">
        <f>IF(ISBLANK($J$3759),"",IF(ISBLANK($L$3759),"",IF(Mar!$E73&gt;=$J$3759,IF(Mar!$E73&lt;=$L$3759,IF(ISBLANK(Mar!G73),"",Mar!G73),""),"")))</f>
        <v/>
      </c>
      <c r="D3198" s="305"/>
      <c r="E3198" s="305" t="str">
        <f>IF(ISBLANK($J$3759),"",IF(ISBLANK($L$3759),"",IF(Mar!$E73&gt;=$J$3759,IF(Mar!$E73&lt;=$L$3759,IF(ISBLANK(Mar!R73),"",Mar!R73),""),"")))</f>
        <v/>
      </c>
      <c r="F3198" s="307" t="str">
        <f>IF(ISBLANK($J$3759),"",IF(ISBLANK($L$3759),"",IF(Mar!$E73&gt;=$J$3759,IF(Mar!$E73&lt;=$L$3759,IF(ISBLANK(Mar!S73),"",Mar!S73),""),"")))</f>
        <v/>
      </c>
      <c r="G3198" s="308" t="str">
        <f t="shared" si="202"/>
        <v/>
      </c>
      <c r="H3198" s="309" t="str">
        <f t="shared" si="203"/>
        <v/>
      </c>
      <c r="I3198" s="310" t="str">
        <f>IF(ISBLANK($J$3759),"",IF(ISBLANK($L$3759),"",IF(Mar!$E73&gt;=$J$3759,IF(Mar!$E73&lt;=$L$3759,COUNTIF(Mar!L73:L73,"&gt;=0"),""),"")))</f>
        <v/>
      </c>
      <c r="J3198" s="300"/>
      <c r="K3198" s="300"/>
      <c r="L3198" s="300"/>
      <c r="M3198" s="302"/>
    </row>
    <row r="3199" spans="1:13" ht="9.9499999999999993" hidden="1" customHeight="1" x14ac:dyDescent="0.2">
      <c r="A3199" s="301"/>
      <c r="B3199" s="300" t="s">
        <v>126</v>
      </c>
      <c r="C3199" s="305" t="str">
        <f>IF(ISBLANK($J$3759),"",IF(ISBLANK($L$3759),"",IF(Apr!$E9&gt;=$J$3759,IF(Apr!$E9&lt;=$L$3759,IF(ISBLANK(Apr!G9),"",Apr!G9),""),"")))</f>
        <v/>
      </c>
      <c r="D3199" s="305" t="str">
        <f>IF(ISBLANK($J$3759),"",IF(ISBLANK($L$3759),"",IF(Apr!$E9&gt;=$J$3759,IF(Apr!$E9&lt;=$L$3759,IF(ISBLANK(Apr!I9),"",Apr!I9),""),"")))</f>
        <v/>
      </c>
      <c r="E3199" s="305" t="str">
        <f>IF(ISBLANK($J$3759),"",IF(ISBLANK($L$3759),"",IF(Apr!$E9&gt;=$J$3759,IF(Apr!$E9&lt;=$L$3759,IF(ISBLANK(Apr!R9),"",Apr!R9),""),"")))</f>
        <v/>
      </c>
      <c r="F3199" s="307" t="str">
        <f>IF(ISBLANK($J$3759),"",IF(ISBLANK($L$3759),"",IF(Apr!$E9&gt;=$J$3759,IF(Apr!$E9&lt;=$L$3759,IF(ISBLANK(Apr!S9),"",Apr!S9),""),"")))</f>
        <v/>
      </c>
      <c r="G3199" s="308" t="str">
        <f>IF(ISNUMBER(F3199),IF(F3199=0,"",IF(E3199=0,"",F3199/E3199)),"")</f>
        <v/>
      </c>
      <c r="H3199" s="309" t="str">
        <f>IF(ISNUMBER(G3199),IF(G3199=0,"",IF(F3199=0,"",E3199/F3199/24)),"")</f>
        <v/>
      </c>
      <c r="I3199" s="310" t="str">
        <f>IF(ISBLANK($J$3759),"",IF(ISBLANK($L$3759),"",IF(Apr!$E9&gt;=$J$3759,IF(Apr!$E9&lt;=$L$3759,COUNTIF(Apr!L9:L9,"&gt;=0"),""),"")))</f>
        <v/>
      </c>
      <c r="J3199" s="300"/>
      <c r="K3199" s="300"/>
      <c r="L3199" s="300"/>
      <c r="M3199" s="302"/>
    </row>
    <row r="3200" spans="1:13" ht="9.9499999999999993" hidden="1" customHeight="1" x14ac:dyDescent="0.2">
      <c r="A3200" s="301"/>
      <c r="B3200" s="300"/>
      <c r="C3200" s="305" t="str">
        <f>IF(ISBLANK($J$3759),"",IF(ISBLANK($L$3759),"",IF(Apr!$E10&gt;=$J$3759,IF(Apr!$E10&lt;=$L$3759,IF(ISBLANK(Apr!G10),"",Apr!G10),""),"")))</f>
        <v/>
      </c>
      <c r="D3200" s="305" t="str">
        <f>IF(ISBLANK($J$3759),"",IF(ISBLANK($L$3759),"",IF(Apr!$E10&gt;=$J$3759,IF(Apr!$E10&lt;=$L$3759,IF(ISBLANK(Apr!I10),"",Apr!I10),""),"")))</f>
        <v/>
      </c>
      <c r="E3200" s="305" t="str">
        <f>IF(ISBLANK($J$3759),"",IF(ISBLANK($L$3759),"",IF(Apr!$E10&gt;=$J$3759,IF(Apr!$E10&lt;=$L$3759,IF(ISBLANK(Apr!R10),"",Apr!R10),""),"")))</f>
        <v/>
      </c>
      <c r="F3200" s="307" t="str">
        <f>IF(ISBLANK($J$3759),"",IF(ISBLANK($L$3759),"",IF(Apr!$E10&gt;=$J$3759,IF(Apr!$E10&lt;=$L$3759,IF(ISBLANK(Apr!S10),"",Apr!S10),""),"")))</f>
        <v/>
      </c>
      <c r="G3200" s="308" t="str">
        <f t="shared" ref="G3200:G3229" si="204">IF(ISNUMBER(F3200),IF(F3200=0,"",IF(E3200=0,"",F3200/E3200)),"")</f>
        <v/>
      </c>
      <c r="H3200" s="309" t="str">
        <f t="shared" ref="H3200:H3229" si="205">IF(ISNUMBER(G3200),IF(G3200=0,"",IF(F3200=0,"",E3200/F3200/24)),"")</f>
        <v/>
      </c>
      <c r="I3200" s="310" t="str">
        <f>IF(ISBLANK($J$3759),"",IF(ISBLANK($L$3759),"",IF(Apr!$E10&gt;=$J$3759,IF(Apr!$E10&lt;=$L$3759,COUNTIF(Apr!L10:L10,"&gt;=0"),""),"")))</f>
        <v/>
      </c>
      <c r="J3200" s="300"/>
      <c r="K3200" s="300"/>
      <c r="L3200" s="300"/>
      <c r="M3200" s="302"/>
    </row>
    <row r="3201" spans="1:13" ht="9.9499999999999993" hidden="1" customHeight="1" x14ac:dyDescent="0.2">
      <c r="A3201" s="301"/>
      <c r="B3201" s="300"/>
      <c r="C3201" s="305" t="str">
        <f>IF(ISBLANK($J$3759),"",IF(ISBLANK($L$3759),"",IF(Apr!$E11&gt;=$J$3759,IF(Apr!$E11&lt;=$L$3759,IF(ISBLANK(Apr!G11),"",Apr!G11),""),"")))</f>
        <v/>
      </c>
      <c r="D3201" s="305" t="str">
        <f>IF(ISBLANK($J$3759),"",IF(ISBLANK($L$3759),"",IF(Apr!$E11&gt;=$J$3759,IF(Apr!$E11&lt;=$L$3759,IF(ISBLANK(Apr!I11),"",Apr!I11),""),"")))</f>
        <v/>
      </c>
      <c r="E3201" s="305" t="str">
        <f>IF(ISBLANK($J$3759),"",IF(ISBLANK($L$3759),"",IF(Apr!$E11&gt;=$J$3759,IF(Apr!$E11&lt;=$L$3759,IF(ISBLANK(Apr!R11),"",Apr!R11),""),"")))</f>
        <v/>
      </c>
      <c r="F3201" s="307" t="str">
        <f>IF(ISBLANK($J$3759),"",IF(ISBLANK($L$3759),"",IF(Apr!$E11&gt;=$J$3759,IF(Apr!$E11&lt;=$L$3759,IF(ISBLANK(Apr!S11),"",Apr!S11),""),"")))</f>
        <v/>
      </c>
      <c r="G3201" s="308" t="str">
        <f t="shared" si="204"/>
        <v/>
      </c>
      <c r="H3201" s="309" t="str">
        <f t="shared" si="205"/>
        <v/>
      </c>
      <c r="I3201" s="310" t="str">
        <f>IF(ISBLANK($J$3759),"",IF(ISBLANK($L$3759),"",IF(Apr!$E11&gt;=$J$3759,IF(Apr!$E11&lt;=$L$3759,COUNTIF(Apr!L11:L11,"&gt;=0"),""),"")))</f>
        <v/>
      </c>
      <c r="J3201" s="300"/>
      <c r="K3201" s="300"/>
      <c r="L3201" s="300"/>
      <c r="M3201" s="302"/>
    </row>
    <row r="3202" spans="1:13" ht="9.9499999999999993" hidden="1" customHeight="1" x14ac:dyDescent="0.2">
      <c r="A3202" s="301"/>
      <c r="B3202" s="300"/>
      <c r="C3202" s="305" t="str">
        <f>IF(ISBLANK($J$3759),"",IF(ISBLANK($L$3759),"",IF(Apr!$E12&gt;=$J$3759,IF(Apr!$E12&lt;=$L$3759,IF(ISBLANK(Apr!G12),"",Apr!G12),""),"")))</f>
        <v/>
      </c>
      <c r="D3202" s="305" t="str">
        <f>IF(ISBLANK($J$3759),"",IF(ISBLANK($L$3759),"",IF(Apr!$E12&gt;=$J$3759,IF(Apr!$E12&lt;=$L$3759,IF(ISBLANK(Apr!I12),"",Apr!I12),""),"")))</f>
        <v/>
      </c>
      <c r="E3202" s="305" t="str">
        <f>IF(ISBLANK($J$3759),"",IF(ISBLANK($L$3759),"",IF(Apr!$E12&gt;=$J$3759,IF(Apr!$E12&lt;=$L$3759,IF(ISBLANK(Apr!R12),"",Apr!R12),""),"")))</f>
        <v/>
      </c>
      <c r="F3202" s="307" t="str">
        <f>IF(ISBLANK($J$3759),"",IF(ISBLANK($L$3759),"",IF(Apr!$E12&gt;=$J$3759,IF(Apr!$E12&lt;=$L$3759,IF(ISBLANK(Apr!S12),"",Apr!S12),""),"")))</f>
        <v/>
      </c>
      <c r="G3202" s="308" t="str">
        <f t="shared" si="204"/>
        <v/>
      </c>
      <c r="H3202" s="309" t="str">
        <f t="shared" si="205"/>
        <v/>
      </c>
      <c r="I3202" s="310" t="str">
        <f>IF(ISBLANK($J$3759),"",IF(ISBLANK($L$3759),"",IF(Apr!$E12&gt;=$J$3759,IF(Apr!$E12&lt;=$L$3759,COUNTIF(Apr!L12:L12,"&gt;=0"),""),"")))</f>
        <v/>
      </c>
      <c r="J3202" s="300"/>
      <c r="K3202" s="300"/>
      <c r="L3202" s="300"/>
      <c r="M3202" s="302"/>
    </row>
    <row r="3203" spans="1:13" ht="9.9499999999999993" hidden="1" customHeight="1" x14ac:dyDescent="0.2">
      <c r="A3203" s="301"/>
      <c r="B3203" s="300"/>
      <c r="C3203" s="305" t="str">
        <f>IF(ISBLANK($J$3759),"",IF(ISBLANK($L$3759),"",IF(Apr!$E13&gt;=$J$3759,IF(Apr!$E13&lt;=$L$3759,IF(ISBLANK(Apr!G13),"",Apr!G13),""),"")))</f>
        <v/>
      </c>
      <c r="D3203" s="305" t="str">
        <f>IF(ISBLANK($J$3759),"",IF(ISBLANK($L$3759),"",IF(Apr!$E13&gt;=$J$3759,IF(Apr!$E13&lt;=$L$3759,IF(ISBLANK(Apr!I13),"",Apr!I13),""),"")))</f>
        <v/>
      </c>
      <c r="E3203" s="305" t="str">
        <f>IF(ISBLANK($J$3759),"",IF(ISBLANK($L$3759),"",IF(Apr!$E13&gt;=$J$3759,IF(Apr!$E13&lt;=$L$3759,IF(ISBLANK(Apr!R13),"",Apr!R13),""),"")))</f>
        <v/>
      </c>
      <c r="F3203" s="307" t="str">
        <f>IF(ISBLANK($J$3759),"",IF(ISBLANK($L$3759),"",IF(Apr!$E13&gt;=$J$3759,IF(Apr!$E13&lt;=$L$3759,IF(ISBLANK(Apr!S13),"",Apr!S13),""),"")))</f>
        <v/>
      </c>
      <c r="G3203" s="308" t="str">
        <f t="shared" si="204"/>
        <v/>
      </c>
      <c r="H3203" s="309" t="str">
        <f t="shared" si="205"/>
        <v/>
      </c>
      <c r="I3203" s="310" t="str">
        <f>IF(ISBLANK($J$3759),"",IF(ISBLANK($L$3759),"",IF(Apr!$E13&gt;=$J$3759,IF(Apr!$E13&lt;=$L$3759,COUNTIF(Apr!L13:L13,"&gt;=0"),""),"")))</f>
        <v/>
      </c>
      <c r="J3203" s="300"/>
      <c r="K3203" s="300"/>
      <c r="L3203" s="300"/>
      <c r="M3203" s="302"/>
    </row>
    <row r="3204" spans="1:13" ht="9.9499999999999993" hidden="1" customHeight="1" x14ac:dyDescent="0.2">
      <c r="A3204" s="301"/>
      <c r="B3204" s="300"/>
      <c r="C3204" s="305" t="str">
        <f>IF(ISBLANK($J$3759),"",IF(ISBLANK($L$3759),"",IF(Apr!$E14&gt;=$J$3759,IF(Apr!$E14&lt;=$L$3759,IF(ISBLANK(Apr!G14),"",Apr!G14),""),"")))</f>
        <v/>
      </c>
      <c r="D3204" s="305" t="str">
        <f>IF(ISBLANK($J$3759),"",IF(ISBLANK($L$3759),"",IF(Apr!$E14&gt;=$J$3759,IF(Apr!$E14&lt;=$L$3759,IF(ISBLANK(Apr!I14),"",Apr!I14),""),"")))</f>
        <v/>
      </c>
      <c r="E3204" s="305" t="str">
        <f>IF(ISBLANK($J$3759),"",IF(ISBLANK($L$3759),"",IF(Apr!$E14&gt;=$J$3759,IF(Apr!$E14&lt;=$L$3759,IF(ISBLANK(Apr!R14),"",Apr!R14),""),"")))</f>
        <v/>
      </c>
      <c r="F3204" s="307" t="str">
        <f>IF(ISBLANK($J$3759),"",IF(ISBLANK($L$3759),"",IF(Apr!$E14&gt;=$J$3759,IF(Apr!$E14&lt;=$L$3759,IF(ISBLANK(Apr!S14),"",Apr!S14),""),"")))</f>
        <v/>
      </c>
      <c r="G3204" s="308" t="str">
        <f t="shared" si="204"/>
        <v/>
      </c>
      <c r="H3204" s="309" t="str">
        <f t="shared" si="205"/>
        <v/>
      </c>
      <c r="I3204" s="310" t="str">
        <f>IF(ISBLANK($J$3759),"",IF(ISBLANK($L$3759),"",IF(Apr!$E14&gt;=$J$3759,IF(Apr!$E14&lt;=$L$3759,COUNTIF(Apr!L14:L14,"&gt;=0"),""),"")))</f>
        <v/>
      </c>
      <c r="J3204" s="300"/>
      <c r="K3204" s="300"/>
      <c r="L3204" s="300"/>
      <c r="M3204" s="302"/>
    </row>
    <row r="3205" spans="1:13" ht="9.9499999999999993" hidden="1" customHeight="1" x14ac:dyDescent="0.2">
      <c r="A3205" s="301"/>
      <c r="B3205" s="300"/>
      <c r="C3205" s="305" t="str">
        <f>IF(ISBLANK($J$3759),"",IF(ISBLANK($L$3759),"",IF(Apr!$E15&gt;=$J$3759,IF(Apr!$E15&lt;=$L$3759,IF(ISBLANK(Apr!G15),"",Apr!G15),""),"")))</f>
        <v/>
      </c>
      <c r="D3205" s="305" t="str">
        <f>IF(ISBLANK($J$3759),"",IF(ISBLANK($L$3759),"",IF(Apr!$E15&gt;=$J$3759,IF(Apr!$E15&lt;=$L$3759,IF(ISBLANK(Apr!I15),"",Apr!I15),""),"")))</f>
        <v/>
      </c>
      <c r="E3205" s="305" t="str">
        <f>IF(ISBLANK($J$3759),"",IF(ISBLANK($L$3759),"",IF(Apr!$E15&gt;=$J$3759,IF(Apr!$E15&lt;=$L$3759,IF(ISBLANK(Apr!R15),"",Apr!R15),""),"")))</f>
        <v/>
      </c>
      <c r="F3205" s="307" t="str">
        <f>IF(ISBLANK($J$3759),"",IF(ISBLANK($L$3759),"",IF(Apr!$E15&gt;=$J$3759,IF(Apr!$E15&lt;=$L$3759,IF(ISBLANK(Apr!S15),"",Apr!S15),""),"")))</f>
        <v/>
      </c>
      <c r="G3205" s="308" t="str">
        <f t="shared" si="204"/>
        <v/>
      </c>
      <c r="H3205" s="309" t="str">
        <f t="shared" si="205"/>
        <v/>
      </c>
      <c r="I3205" s="310" t="str">
        <f>IF(ISBLANK($J$3759),"",IF(ISBLANK($L$3759),"",IF(Apr!$E15&gt;=$J$3759,IF(Apr!$E15&lt;=$L$3759,COUNTIF(Apr!L15:L15,"&gt;=0"),""),"")))</f>
        <v/>
      </c>
      <c r="J3205" s="300"/>
      <c r="K3205" s="300"/>
      <c r="L3205" s="300"/>
      <c r="M3205" s="302"/>
    </row>
    <row r="3206" spans="1:13" ht="9.9499999999999993" hidden="1" customHeight="1" x14ac:dyDescent="0.2">
      <c r="A3206" s="301"/>
      <c r="B3206" s="300"/>
      <c r="C3206" s="305" t="str">
        <f>IF(ISBLANK($J$3759),"",IF(ISBLANK($L$3759),"",IF(Apr!$E16&gt;=$J$3759,IF(Apr!$E16&lt;=$L$3759,IF(ISBLANK(Apr!G16),"",Apr!G16),""),"")))</f>
        <v/>
      </c>
      <c r="D3206" s="305" t="str">
        <f>IF(ISBLANK($J$3759),"",IF(ISBLANK($L$3759),"",IF(Apr!$E16&gt;=$J$3759,IF(Apr!$E16&lt;=$L$3759,IF(ISBLANK(Apr!I16),"",Apr!I16),""),"")))</f>
        <v/>
      </c>
      <c r="E3206" s="305" t="str">
        <f>IF(ISBLANK($J$3759),"",IF(ISBLANK($L$3759),"",IF(Apr!$E16&gt;=$J$3759,IF(Apr!$E16&lt;=$L$3759,IF(ISBLANK(Apr!R16),"",Apr!R16),""),"")))</f>
        <v/>
      </c>
      <c r="F3206" s="307" t="str">
        <f>IF(ISBLANK($J$3759),"",IF(ISBLANK($L$3759),"",IF(Apr!$E16&gt;=$J$3759,IF(Apr!$E16&lt;=$L$3759,IF(ISBLANK(Apr!S16),"",Apr!S16),""),"")))</f>
        <v/>
      </c>
      <c r="G3206" s="308" t="str">
        <f t="shared" si="204"/>
        <v/>
      </c>
      <c r="H3206" s="309" t="str">
        <f t="shared" si="205"/>
        <v/>
      </c>
      <c r="I3206" s="310" t="str">
        <f>IF(ISBLANK($J$3759),"",IF(ISBLANK($L$3759),"",IF(Apr!$E16&gt;=$J$3759,IF(Apr!$E16&lt;=$L$3759,COUNTIF(Apr!L16:L16,"&gt;=0"),""),"")))</f>
        <v/>
      </c>
      <c r="J3206" s="300"/>
      <c r="K3206" s="300"/>
      <c r="L3206" s="300"/>
      <c r="M3206" s="302"/>
    </row>
    <row r="3207" spans="1:13" ht="9.9499999999999993" hidden="1" customHeight="1" x14ac:dyDescent="0.2">
      <c r="A3207" s="301"/>
      <c r="B3207" s="300"/>
      <c r="C3207" s="305" t="str">
        <f>IF(ISBLANK($J$3759),"",IF(ISBLANK($L$3759),"",IF(Apr!$E17&gt;=$J$3759,IF(Apr!$E17&lt;=$L$3759,IF(ISBLANK(Apr!G17),"",Apr!G17),""),"")))</f>
        <v/>
      </c>
      <c r="D3207" s="305" t="str">
        <f>IF(ISBLANK($J$3759),"",IF(ISBLANK($L$3759),"",IF(Apr!$E17&gt;=$J$3759,IF(Apr!$E17&lt;=$L$3759,IF(ISBLANK(Apr!I17),"",Apr!I17),""),"")))</f>
        <v/>
      </c>
      <c r="E3207" s="305" t="str">
        <f>IF(ISBLANK($J$3759),"",IF(ISBLANK($L$3759),"",IF(Apr!$E17&gt;=$J$3759,IF(Apr!$E17&lt;=$L$3759,IF(ISBLANK(Apr!R17),"",Apr!R17),""),"")))</f>
        <v/>
      </c>
      <c r="F3207" s="307" t="str">
        <f>IF(ISBLANK($J$3759),"",IF(ISBLANK($L$3759),"",IF(Apr!$E17&gt;=$J$3759,IF(Apr!$E17&lt;=$L$3759,IF(ISBLANK(Apr!S17),"",Apr!S17),""),"")))</f>
        <v/>
      </c>
      <c r="G3207" s="308" t="str">
        <f t="shared" si="204"/>
        <v/>
      </c>
      <c r="H3207" s="309" t="str">
        <f t="shared" si="205"/>
        <v/>
      </c>
      <c r="I3207" s="310" t="str">
        <f>IF(ISBLANK($J$3759),"",IF(ISBLANK($L$3759),"",IF(Apr!$E17&gt;=$J$3759,IF(Apr!$E17&lt;=$L$3759,COUNTIF(Apr!L17:L17,"&gt;=0"),""),"")))</f>
        <v/>
      </c>
      <c r="J3207" s="300"/>
      <c r="K3207" s="300"/>
      <c r="L3207" s="300"/>
      <c r="M3207" s="302"/>
    </row>
    <row r="3208" spans="1:13" ht="9.9499999999999993" hidden="1" customHeight="1" x14ac:dyDescent="0.2">
      <c r="A3208" s="301"/>
      <c r="B3208" s="300"/>
      <c r="C3208" s="305" t="str">
        <f>IF(ISBLANK($J$3759),"",IF(ISBLANK($L$3759),"",IF(Apr!$E18&gt;=$J$3759,IF(Apr!$E18&lt;=$L$3759,IF(ISBLANK(Apr!G18),"",Apr!G18),""),"")))</f>
        <v/>
      </c>
      <c r="D3208" s="305" t="str">
        <f>IF(ISBLANK($J$3759),"",IF(ISBLANK($L$3759),"",IF(Apr!$E18&gt;=$J$3759,IF(Apr!$E18&lt;=$L$3759,IF(ISBLANK(Apr!I18),"",Apr!I18),""),"")))</f>
        <v/>
      </c>
      <c r="E3208" s="305" t="str">
        <f>IF(ISBLANK($J$3759),"",IF(ISBLANK($L$3759),"",IF(Apr!$E18&gt;=$J$3759,IF(Apr!$E18&lt;=$L$3759,IF(ISBLANK(Apr!R18),"",Apr!R18),""),"")))</f>
        <v/>
      </c>
      <c r="F3208" s="307" t="str">
        <f>IF(ISBLANK($J$3759),"",IF(ISBLANK($L$3759),"",IF(Apr!$E18&gt;=$J$3759,IF(Apr!$E18&lt;=$L$3759,IF(ISBLANK(Apr!S18),"",Apr!S18),""),"")))</f>
        <v/>
      </c>
      <c r="G3208" s="308" t="str">
        <f t="shared" si="204"/>
        <v/>
      </c>
      <c r="H3208" s="309" t="str">
        <f t="shared" si="205"/>
        <v/>
      </c>
      <c r="I3208" s="310" t="str">
        <f>IF(ISBLANK($J$3759),"",IF(ISBLANK($L$3759),"",IF(Apr!$E18&gt;=$J$3759,IF(Apr!$E18&lt;=$L$3759,COUNTIF(Apr!L18:L18,"&gt;=0"),""),"")))</f>
        <v/>
      </c>
      <c r="J3208" s="300"/>
      <c r="K3208" s="300"/>
      <c r="L3208" s="300"/>
      <c r="M3208" s="302"/>
    </row>
    <row r="3209" spans="1:13" ht="9.9499999999999993" hidden="1" customHeight="1" x14ac:dyDescent="0.2">
      <c r="A3209" s="301"/>
      <c r="B3209" s="300"/>
      <c r="C3209" s="305" t="str">
        <f>IF(ISBLANK($J$3759),"",IF(ISBLANK($L$3759),"",IF(Apr!$E19&gt;=$J$3759,IF(Apr!$E19&lt;=$L$3759,IF(ISBLANK(Apr!G19),"",Apr!G19),""),"")))</f>
        <v/>
      </c>
      <c r="D3209" s="305" t="str">
        <f>IF(ISBLANK($J$3759),"",IF(ISBLANK($L$3759),"",IF(Apr!$E19&gt;=$J$3759,IF(Apr!$E19&lt;=$L$3759,IF(ISBLANK(Apr!I19),"",Apr!I19),""),"")))</f>
        <v/>
      </c>
      <c r="E3209" s="305" t="str">
        <f>IF(ISBLANK($J$3759),"",IF(ISBLANK($L$3759),"",IF(Apr!$E19&gt;=$J$3759,IF(Apr!$E19&lt;=$L$3759,IF(ISBLANK(Apr!R19),"",Apr!R19),""),"")))</f>
        <v/>
      </c>
      <c r="F3209" s="307" t="str">
        <f>IF(ISBLANK($J$3759),"",IF(ISBLANK($L$3759),"",IF(Apr!$E19&gt;=$J$3759,IF(Apr!$E19&lt;=$L$3759,IF(ISBLANK(Apr!S19),"",Apr!S19),""),"")))</f>
        <v/>
      </c>
      <c r="G3209" s="308" t="str">
        <f t="shared" si="204"/>
        <v/>
      </c>
      <c r="H3209" s="309" t="str">
        <f t="shared" si="205"/>
        <v/>
      </c>
      <c r="I3209" s="310" t="str">
        <f>IF(ISBLANK($J$3759),"",IF(ISBLANK($L$3759),"",IF(Apr!$E19&gt;=$J$3759,IF(Apr!$E19&lt;=$L$3759,COUNTIF(Apr!L19:L19,"&gt;=0"),""),"")))</f>
        <v/>
      </c>
      <c r="J3209" s="300"/>
      <c r="K3209" s="300"/>
      <c r="L3209" s="300"/>
      <c r="M3209" s="302"/>
    </row>
    <row r="3210" spans="1:13" ht="9.9499999999999993" hidden="1" customHeight="1" x14ac:dyDescent="0.2">
      <c r="A3210" s="301"/>
      <c r="B3210" s="300"/>
      <c r="C3210" s="305" t="str">
        <f>IF(ISBLANK($J$3759),"",IF(ISBLANK($L$3759),"",IF(Apr!$E20&gt;=$J$3759,IF(Apr!$E20&lt;=$L$3759,IF(ISBLANK(Apr!G20),"",Apr!G20),""),"")))</f>
        <v/>
      </c>
      <c r="D3210" s="305" t="str">
        <f>IF(ISBLANK($J$3759),"",IF(ISBLANK($L$3759),"",IF(Apr!$E20&gt;=$J$3759,IF(Apr!$E20&lt;=$L$3759,IF(ISBLANK(Apr!I20),"",Apr!I20),""),"")))</f>
        <v/>
      </c>
      <c r="E3210" s="305" t="str">
        <f>IF(ISBLANK($J$3759),"",IF(ISBLANK($L$3759),"",IF(Apr!$E20&gt;=$J$3759,IF(Apr!$E20&lt;=$L$3759,IF(ISBLANK(Apr!R20),"",Apr!R20),""),"")))</f>
        <v/>
      </c>
      <c r="F3210" s="307" t="str">
        <f>IF(ISBLANK($J$3759),"",IF(ISBLANK($L$3759),"",IF(Apr!$E20&gt;=$J$3759,IF(Apr!$E20&lt;=$L$3759,IF(ISBLANK(Apr!S20),"",Apr!S20),""),"")))</f>
        <v/>
      </c>
      <c r="G3210" s="308" t="str">
        <f t="shared" si="204"/>
        <v/>
      </c>
      <c r="H3210" s="309" t="str">
        <f t="shared" si="205"/>
        <v/>
      </c>
      <c r="I3210" s="310" t="str">
        <f>IF(ISBLANK($J$3759),"",IF(ISBLANK($L$3759),"",IF(Apr!$E20&gt;=$J$3759,IF(Apr!$E20&lt;=$L$3759,COUNTIF(Apr!L20:L20,"&gt;=0"),""),"")))</f>
        <v/>
      </c>
      <c r="J3210" s="300"/>
      <c r="K3210" s="300"/>
      <c r="L3210" s="300"/>
      <c r="M3210" s="302"/>
    </row>
    <row r="3211" spans="1:13" ht="9.9499999999999993" hidden="1" customHeight="1" x14ac:dyDescent="0.2">
      <c r="A3211" s="301"/>
      <c r="B3211" s="300"/>
      <c r="C3211" s="305" t="str">
        <f>IF(ISBLANK($J$3759),"",IF(ISBLANK($L$3759),"",IF(Apr!$E21&gt;=$J$3759,IF(Apr!$E21&lt;=$L$3759,IF(ISBLANK(Apr!G21),"",Apr!G21),""),"")))</f>
        <v/>
      </c>
      <c r="D3211" s="305" t="str">
        <f>IF(ISBLANK($J$3759),"",IF(ISBLANK($L$3759),"",IF(Apr!$E21&gt;=$J$3759,IF(Apr!$E21&lt;=$L$3759,IF(ISBLANK(Apr!I21),"",Apr!I21),""),"")))</f>
        <v/>
      </c>
      <c r="E3211" s="305" t="str">
        <f>IF(ISBLANK($J$3759),"",IF(ISBLANK($L$3759),"",IF(Apr!$E21&gt;=$J$3759,IF(Apr!$E21&lt;=$L$3759,IF(ISBLANK(Apr!R21),"",Apr!R21),""),"")))</f>
        <v/>
      </c>
      <c r="F3211" s="307" t="str">
        <f>IF(ISBLANK($J$3759),"",IF(ISBLANK($L$3759),"",IF(Apr!$E21&gt;=$J$3759,IF(Apr!$E21&lt;=$L$3759,IF(ISBLANK(Apr!S21),"",Apr!S21),""),"")))</f>
        <v/>
      </c>
      <c r="G3211" s="308" t="str">
        <f t="shared" si="204"/>
        <v/>
      </c>
      <c r="H3211" s="309" t="str">
        <f t="shared" si="205"/>
        <v/>
      </c>
      <c r="I3211" s="310" t="str">
        <f>IF(ISBLANK($J$3759),"",IF(ISBLANK($L$3759),"",IF(Apr!$E21&gt;=$J$3759,IF(Apr!$E21&lt;=$L$3759,COUNTIF(Apr!L21:L21,"&gt;=0"),""),"")))</f>
        <v/>
      </c>
      <c r="J3211" s="300"/>
      <c r="K3211" s="300"/>
      <c r="L3211" s="300"/>
      <c r="M3211" s="302"/>
    </row>
    <row r="3212" spans="1:13" ht="9.9499999999999993" hidden="1" customHeight="1" x14ac:dyDescent="0.2">
      <c r="A3212" s="301"/>
      <c r="B3212" s="300"/>
      <c r="C3212" s="305" t="str">
        <f>IF(ISBLANK($J$3759),"",IF(ISBLANK($L$3759),"",IF(Apr!$E22&gt;=$J$3759,IF(Apr!$E22&lt;=$L$3759,IF(ISBLANK(Apr!G22),"",Apr!G22),""),"")))</f>
        <v/>
      </c>
      <c r="D3212" s="305" t="str">
        <f>IF(ISBLANK($J$3759),"",IF(ISBLANK($L$3759),"",IF(Apr!$E22&gt;=$J$3759,IF(Apr!$E22&lt;=$L$3759,IF(ISBLANK(Apr!I22),"",Apr!I22),""),"")))</f>
        <v/>
      </c>
      <c r="E3212" s="305" t="str">
        <f>IF(ISBLANK($J$3759),"",IF(ISBLANK($L$3759),"",IF(Apr!$E22&gt;=$J$3759,IF(Apr!$E22&lt;=$L$3759,IF(ISBLANK(Apr!R22),"",Apr!R22),""),"")))</f>
        <v/>
      </c>
      <c r="F3212" s="307" t="str">
        <f>IF(ISBLANK($J$3759),"",IF(ISBLANK($L$3759),"",IF(Apr!$E22&gt;=$J$3759,IF(Apr!$E22&lt;=$L$3759,IF(ISBLANK(Apr!S22),"",Apr!S22),""),"")))</f>
        <v/>
      </c>
      <c r="G3212" s="308" t="str">
        <f t="shared" si="204"/>
        <v/>
      </c>
      <c r="H3212" s="309" t="str">
        <f t="shared" si="205"/>
        <v/>
      </c>
      <c r="I3212" s="310" t="str">
        <f>IF(ISBLANK($J$3759),"",IF(ISBLANK($L$3759),"",IF(Apr!$E22&gt;=$J$3759,IF(Apr!$E22&lt;=$L$3759,COUNTIF(Apr!L22:L22,"&gt;=0"),""),"")))</f>
        <v/>
      </c>
      <c r="J3212" s="300"/>
      <c r="K3212" s="300"/>
      <c r="L3212" s="300"/>
      <c r="M3212" s="302"/>
    </row>
    <row r="3213" spans="1:13" ht="9.9499999999999993" hidden="1" customHeight="1" x14ac:dyDescent="0.2">
      <c r="A3213" s="301"/>
      <c r="B3213" s="300"/>
      <c r="C3213" s="305" t="str">
        <f>IF(ISBLANK($J$3759),"",IF(ISBLANK($L$3759),"",IF(Apr!$E23&gt;=$J$3759,IF(Apr!$E23&lt;=$L$3759,IF(ISBLANK(Apr!G23),"",Apr!G23),""),"")))</f>
        <v/>
      </c>
      <c r="D3213" s="305" t="str">
        <f>IF(ISBLANK($J$3759),"",IF(ISBLANK($L$3759),"",IF(Apr!$E23&gt;=$J$3759,IF(Apr!$E23&lt;=$L$3759,IF(ISBLANK(Apr!I23),"",Apr!I23),""),"")))</f>
        <v/>
      </c>
      <c r="E3213" s="305" t="str">
        <f>IF(ISBLANK($J$3759),"",IF(ISBLANK($L$3759),"",IF(Apr!$E23&gt;=$J$3759,IF(Apr!$E23&lt;=$L$3759,IF(ISBLANK(Apr!R23),"",Apr!R23),""),"")))</f>
        <v/>
      </c>
      <c r="F3213" s="307" t="str">
        <f>IF(ISBLANK($J$3759),"",IF(ISBLANK($L$3759),"",IF(Apr!$E23&gt;=$J$3759,IF(Apr!$E23&lt;=$L$3759,IF(ISBLANK(Apr!S23),"",Apr!S23),""),"")))</f>
        <v/>
      </c>
      <c r="G3213" s="308" t="str">
        <f t="shared" si="204"/>
        <v/>
      </c>
      <c r="H3213" s="309" t="str">
        <f t="shared" si="205"/>
        <v/>
      </c>
      <c r="I3213" s="310" t="str">
        <f>IF(ISBLANK($J$3759),"",IF(ISBLANK($L$3759),"",IF(Apr!$E23&gt;=$J$3759,IF(Apr!$E23&lt;=$L$3759,COUNTIF(Apr!L23:L23,"&gt;=0"),""),"")))</f>
        <v/>
      </c>
      <c r="J3213" s="300"/>
      <c r="K3213" s="300"/>
      <c r="L3213" s="300"/>
      <c r="M3213" s="302"/>
    </row>
    <row r="3214" spans="1:13" ht="9.9499999999999993" hidden="1" customHeight="1" x14ac:dyDescent="0.2">
      <c r="A3214" s="301"/>
      <c r="B3214" s="300"/>
      <c r="C3214" s="305" t="str">
        <f>IF(ISBLANK($J$3759),"",IF(ISBLANK($L$3759),"",IF(Apr!$E24&gt;=$J$3759,IF(Apr!$E24&lt;=$L$3759,IF(ISBLANK(Apr!G24),"",Apr!G24),""),"")))</f>
        <v/>
      </c>
      <c r="D3214" s="305" t="str">
        <f>IF(ISBLANK($J$3759),"",IF(ISBLANK($L$3759),"",IF(Apr!$E24&gt;=$J$3759,IF(Apr!$E24&lt;=$L$3759,IF(ISBLANK(Apr!I24),"",Apr!I24),""),"")))</f>
        <v/>
      </c>
      <c r="E3214" s="305" t="str">
        <f>IF(ISBLANK($J$3759),"",IF(ISBLANK($L$3759),"",IF(Apr!$E24&gt;=$J$3759,IF(Apr!$E24&lt;=$L$3759,IF(ISBLANK(Apr!R24),"",Apr!R24),""),"")))</f>
        <v/>
      </c>
      <c r="F3214" s="307" t="str">
        <f>IF(ISBLANK($J$3759),"",IF(ISBLANK($L$3759),"",IF(Apr!$E24&gt;=$J$3759,IF(Apr!$E24&lt;=$L$3759,IF(ISBLANK(Apr!S24),"",Apr!S24),""),"")))</f>
        <v/>
      </c>
      <c r="G3214" s="308" t="str">
        <f t="shared" si="204"/>
        <v/>
      </c>
      <c r="H3214" s="309" t="str">
        <f t="shared" si="205"/>
        <v/>
      </c>
      <c r="I3214" s="310" t="str">
        <f>IF(ISBLANK($J$3759),"",IF(ISBLANK($L$3759),"",IF(Apr!$E24&gt;=$J$3759,IF(Apr!$E24&lt;=$L$3759,COUNTIF(Apr!L24:L24,"&gt;=0"),""),"")))</f>
        <v/>
      </c>
      <c r="J3214" s="300"/>
      <c r="K3214" s="300"/>
      <c r="L3214" s="300"/>
      <c r="M3214" s="302"/>
    </row>
    <row r="3215" spans="1:13" ht="9.9499999999999993" hidden="1" customHeight="1" x14ac:dyDescent="0.2">
      <c r="A3215" s="301"/>
      <c r="B3215" s="300"/>
      <c r="C3215" s="305" t="str">
        <f>IF(ISBLANK($J$3759),"",IF(ISBLANK($L$3759),"",IF(Apr!$E25&gt;=$J$3759,IF(Apr!$E25&lt;=$L$3759,IF(ISBLANK(Apr!G25),"",Apr!G25),""),"")))</f>
        <v/>
      </c>
      <c r="D3215" s="305" t="str">
        <f>IF(ISBLANK($J$3759),"",IF(ISBLANK($L$3759),"",IF(Apr!$E25&gt;=$J$3759,IF(Apr!$E25&lt;=$L$3759,IF(ISBLANK(Apr!I25),"",Apr!I25),""),"")))</f>
        <v/>
      </c>
      <c r="E3215" s="305" t="str">
        <f>IF(ISBLANK($J$3759),"",IF(ISBLANK($L$3759),"",IF(Apr!$E25&gt;=$J$3759,IF(Apr!$E25&lt;=$L$3759,IF(ISBLANK(Apr!R25),"",Apr!R25),""),"")))</f>
        <v/>
      </c>
      <c r="F3215" s="307" t="str">
        <f>IF(ISBLANK($J$3759),"",IF(ISBLANK($L$3759),"",IF(Apr!$E25&gt;=$J$3759,IF(Apr!$E25&lt;=$L$3759,IF(ISBLANK(Apr!S25),"",Apr!S25),""),"")))</f>
        <v/>
      </c>
      <c r="G3215" s="308" t="str">
        <f t="shared" si="204"/>
        <v/>
      </c>
      <c r="H3215" s="309" t="str">
        <f t="shared" si="205"/>
        <v/>
      </c>
      <c r="I3215" s="310" t="str">
        <f>IF(ISBLANK($J$3759),"",IF(ISBLANK($L$3759),"",IF(Apr!$E25&gt;=$J$3759,IF(Apr!$E25&lt;=$L$3759,COUNTIF(Apr!L25:L25,"&gt;=0"),""),"")))</f>
        <v/>
      </c>
      <c r="J3215" s="300"/>
      <c r="K3215" s="300"/>
      <c r="L3215" s="300"/>
      <c r="M3215" s="302"/>
    </row>
    <row r="3216" spans="1:13" ht="9.9499999999999993" hidden="1" customHeight="1" x14ac:dyDescent="0.2">
      <c r="A3216" s="301"/>
      <c r="B3216" s="300"/>
      <c r="C3216" s="305" t="str">
        <f>IF(ISBLANK($J$3759),"",IF(ISBLANK($L$3759),"",IF(Apr!$E26&gt;=$J$3759,IF(Apr!$E26&lt;=$L$3759,IF(ISBLANK(Apr!G26),"",Apr!G26),""),"")))</f>
        <v/>
      </c>
      <c r="D3216" s="305" t="str">
        <f>IF(ISBLANK($J$3759),"",IF(ISBLANK($L$3759),"",IF(Apr!$E26&gt;=$J$3759,IF(Apr!$E26&lt;=$L$3759,IF(ISBLANK(Apr!I26),"",Apr!I26),""),"")))</f>
        <v/>
      </c>
      <c r="E3216" s="305" t="str">
        <f>IF(ISBLANK($J$3759),"",IF(ISBLANK($L$3759),"",IF(Apr!$E26&gt;=$J$3759,IF(Apr!$E26&lt;=$L$3759,IF(ISBLANK(Apr!R26),"",Apr!R26),""),"")))</f>
        <v/>
      </c>
      <c r="F3216" s="307" t="str">
        <f>IF(ISBLANK($J$3759),"",IF(ISBLANK($L$3759),"",IF(Apr!$E26&gt;=$J$3759,IF(Apr!$E26&lt;=$L$3759,IF(ISBLANK(Apr!S26),"",Apr!S26),""),"")))</f>
        <v/>
      </c>
      <c r="G3216" s="308" t="str">
        <f t="shared" si="204"/>
        <v/>
      </c>
      <c r="H3216" s="309" t="str">
        <f t="shared" si="205"/>
        <v/>
      </c>
      <c r="I3216" s="310" t="str">
        <f>IF(ISBLANK($J$3759),"",IF(ISBLANK($L$3759),"",IF(Apr!$E26&gt;=$J$3759,IF(Apr!$E26&lt;=$L$3759,COUNTIF(Apr!L26:L26,"&gt;=0"),""),"")))</f>
        <v/>
      </c>
      <c r="J3216" s="300"/>
      <c r="K3216" s="300"/>
      <c r="L3216" s="300"/>
      <c r="M3216" s="302"/>
    </row>
    <row r="3217" spans="1:13" ht="9.9499999999999993" hidden="1" customHeight="1" x14ac:dyDescent="0.2">
      <c r="A3217" s="301"/>
      <c r="B3217" s="300"/>
      <c r="C3217" s="305" t="str">
        <f>IF(ISBLANK($J$3759),"",IF(ISBLANK($L$3759),"",IF(Apr!$E27&gt;=$J$3759,IF(Apr!$E27&lt;=$L$3759,IF(ISBLANK(Apr!G27),"",Apr!G27),""),"")))</f>
        <v/>
      </c>
      <c r="D3217" s="305" t="str">
        <f>IF(ISBLANK($J$3759),"",IF(ISBLANK($L$3759),"",IF(Apr!$E27&gt;=$J$3759,IF(Apr!$E27&lt;=$L$3759,IF(ISBLANK(Apr!I27),"",Apr!I27),""),"")))</f>
        <v/>
      </c>
      <c r="E3217" s="305" t="str">
        <f>IF(ISBLANK($J$3759),"",IF(ISBLANK($L$3759),"",IF(Apr!$E27&gt;=$J$3759,IF(Apr!$E27&lt;=$L$3759,IF(ISBLANK(Apr!R27),"",Apr!R27),""),"")))</f>
        <v/>
      </c>
      <c r="F3217" s="307" t="str">
        <f>IF(ISBLANK($J$3759),"",IF(ISBLANK($L$3759),"",IF(Apr!$E27&gt;=$J$3759,IF(Apr!$E27&lt;=$L$3759,IF(ISBLANK(Apr!S27),"",Apr!S27),""),"")))</f>
        <v/>
      </c>
      <c r="G3217" s="308" t="str">
        <f t="shared" si="204"/>
        <v/>
      </c>
      <c r="H3217" s="309" t="str">
        <f t="shared" si="205"/>
        <v/>
      </c>
      <c r="I3217" s="310" t="str">
        <f>IF(ISBLANK($J$3759),"",IF(ISBLANK($L$3759),"",IF(Apr!$E27&gt;=$J$3759,IF(Apr!$E27&lt;=$L$3759,COUNTIF(Apr!L27:L27,"&gt;=0"),""),"")))</f>
        <v/>
      </c>
      <c r="J3217" s="300"/>
      <c r="K3217" s="300"/>
      <c r="L3217" s="300"/>
      <c r="M3217" s="302"/>
    </row>
    <row r="3218" spans="1:13" ht="9.9499999999999993" hidden="1" customHeight="1" x14ac:dyDescent="0.2">
      <c r="A3218" s="301"/>
      <c r="B3218" s="300"/>
      <c r="C3218" s="305" t="str">
        <f>IF(ISBLANK($J$3759),"",IF(ISBLANK($L$3759),"",IF(Apr!$E28&gt;=$J$3759,IF(Apr!$E28&lt;=$L$3759,IF(ISBLANK(Apr!G28),"",Apr!G28),""),"")))</f>
        <v/>
      </c>
      <c r="D3218" s="305" t="str">
        <f>IF(ISBLANK($J$3759),"",IF(ISBLANK($L$3759),"",IF(Apr!$E28&gt;=$J$3759,IF(Apr!$E28&lt;=$L$3759,IF(ISBLANK(Apr!I28),"",Apr!I28),""),"")))</f>
        <v/>
      </c>
      <c r="E3218" s="305" t="str">
        <f>IF(ISBLANK($J$3759),"",IF(ISBLANK($L$3759),"",IF(Apr!$E28&gt;=$J$3759,IF(Apr!$E28&lt;=$L$3759,IF(ISBLANK(Apr!R28),"",Apr!R28),""),"")))</f>
        <v/>
      </c>
      <c r="F3218" s="307" t="str">
        <f>IF(ISBLANK($J$3759),"",IF(ISBLANK($L$3759),"",IF(Apr!$E28&gt;=$J$3759,IF(Apr!$E28&lt;=$L$3759,IF(ISBLANK(Apr!S28),"",Apr!S28),""),"")))</f>
        <v/>
      </c>
      <c r="G3218" s="308" t="str">
        <f t="shared" si="204"/>
        <v/>
      </c>
      <c r="H3218" s="309" t="str">
        <f t="shared" si="205"/>
        <v/>
      </c>
      <c r="I3218" s="310" t="str">
        <f>IF(ISBLANK($J$3759),"",IF(ISBLANK($L$3759),"",IF(Apr!$E28&gt;=$J$3759,IF(Apr!$E28&lt;=$L$3759,COUNTIF(Apr!L28:L28,"&gt;=0"),""),"")))</f>
        <v/>
      </c>
      <c r="J3218" s="300"/>
      <c r="K3218" s="300"/>
      <c r="L3218" s="300"/>
      <c r="M3218" s="302"/>
    </row>
    <row r="3219" spans="1:13" ht="9.9499999999999993" hidden="1" customHeight="1" x14ac:dyDescent="0.2">
      <c r="A3219" s="301"/>
      <c r="B3219" s="300"/>
      <c r="C3219" s="305" t="str">
        <f>IF(ISBLANK($J$3759),"",IF(ISBLANK($L$3759),"",IF(Apr!$E29&gt;=$J$3759,IF(Apr!$E29&lt;=$L$3759,IF(ISBLANK(Apr!G29),"",Apr!G29),""),"")))</f>
        <v/>
      </c>
      <c r="D3219" s="305" t="str">
        <f>IF(ISBLANK($J$3759),"",IF(ISBLANK($L$3759),"",IF(Apr!$E29&gt;=$J$3759,IF(Apr!$E29&lt;=$L$3759,IF(ISBLANK(Apr!I29),"",Apr!I29),""),"")))</f>
        <v/>
      </c>
      <c r="E3219" s="305" t="str">
        <f>IF(ISBLANK($J$3759),"",IF(ISBLANK($L$3759),"",IF(Apr!$E29&gt;=$J$3759,IF(Apr!$E29&lt;=$L$3759,IF(ISBLANK(Apr!R29),"",Apr!R29),""),"")))</f>
        <v/>
      </c>
      <c r="F3219" s="307" t="str">
        <f>IF(ISBLANK($J$3759),"",IF(ISBLANK($L$3759),"",IF(Apr!$E29&gt;=$J$3759,IF(Apr!$E29&lt;=$L$3759,IF(ISBLANK(Apr!S29),"",Apr!S29),""),"")))</f>
        <v/>
      </c>
      <c r="G3219" s="308" t="str">
        <f t="shared" si="204"/>
        <v/>
      </c>
      <c r="H3219" s="309" t="str">
        <f t="shared" si="205"/>
        <v/>
      </c>
      <c r="I3219" s="310" t="str">
        <f>IF(ISBLANK($J$3759),"",IF(ISBLANK($L$3759),"",IF(Apr!$E29&gt;=$J$3759,IF(Apr!$E29&lt;=$L$3759,COUNTIF(Apr!L29:L29,"&gt;=0"),""),"")))</f>
        <v/>
      </c>
      <c r="J3219" s="300"/>
      <c r="K3219" s="300"/>
      <c r="L3219" s="300"/>
      <c r="M3219" s="302"/>
    </row>
    <row r="3220" spans="1:13" ht="9.9499999999999993" hidden="1" customHeight="1" x14ac:dyDescent="0.2">
      <c r="A3220" s="301"/>
      <c r="B3220" s="300"/>
      <c r="C3220" s="305" t="str">
        <f>IF(ISBLANK($J$3759),"",IF(ISBLANK($L$3759),"",IF(Apr!$E30&gt;=$J$3759,IF(Apr!$E30&lt;=$L$3759,IF(ISBLANK(Apr!G30),"",Apr!G30),""),"")))</f>
        <v/>
      </c>
      <c r="D3220" s="305" t="str">
        <f>IF(ISBLANK($J$3759),"",IF(ISBLANK($L$3759),"",IF(Apr!$E30&gt;=$J$3759,IF(Apr!$E30&lt;=$L$3759,IF(ISBLANK(Apr!I30),"",Apr!I30),""),"")))</f>
        <v/>
      </c>
      <c r="E3220" s="305" t="str">
        <f>IF(ISBLANK($J$3759),"",IF(ISBLANK($L$3759),"",IF(Apr!$E30&gt;=$J$3759,IF(Apr!$E30&lt;=$L$3759,IF(ISBLANK(Apr!R30),"",Apr!R30),""),"")))</f>
        <v/>
      </c>
      <c r="F3220" s="307" t="str">
        <f>IF(ISBLANK($J$3759),"",IF(ISBLANK($L$3759),"",IF(Apr!$E30&gt;=$J$3759,IF(Apr!$E30&lt;=$L$3759,IF(ISBLANK(Apr!S30),"",Apr!S30),""),"")))</f>
        <v/>
      </c>
      <c r="G3220" s="308" t="str">
        <f t="shared" si="204"/>
        <v/>
      </c>
      <c r="H3220" s="309" t="str">
        <f t="shared" si="205"/>
        <v/>
      </c>
      <c r="I3220" s="310" t="str">
        <f>IF(ISBLANK($J$3759),"",IF(ISBLANK($L$3759),"",IF(Apr!$E30&gt;=$J$3759,IF(Apr!$E30&lt;=$L$3759,COUNTIF(Apr!L30:L30,"&gt;=0"),""),"")))</f>
        <v/>
      </c>
      <c r="J3220" s="300"/>
      <c r="K3220" s="300"/>
      <c r="L3220" s="300"/>
      <c r="M3220" s="302"/>
    </row>
    <row r="3221" spans="1:13" ht="9.9499999999999993" hidden="1" customHeight="1" x14ac:dyDescent="0.2">
      <c r="A3221" s="301"/>
      <c r="B3221" s="300"/>
      <c r="C3221" s="305" t="str">
        <f>IF(ISBLANK($J$3759),"",IF(ISBLANK($L$3759),"",IF(Apr!$E31&gt;=$J$3759,IF(Apr!$E31&lt;=$L$3759,IF(ISBLANK(Apr!G31),"",Apr!G31),""),"")))</f>
        <v/>
      </c>
      <c r="D3221" s="305" t="str">
        <f>IF(ISBLANK($J$3759),"",IF(ISBLANK($L$3759),"",IF(Apr!$E31&gt;=$J$3759,IF(Apr!$E31&lt;=$L$3759,IF(ISBLANK(Apr!I31),"",Apr!I31),""),"")))</f>
        <v/>
      </c>
      <c r="E3221" s="305" t="str">
        <f>IF(ISBLANK($J$3759),"",IF(ISBLANK($L$3759),"",IF(Apr!$E31&gt;=$J$3759,IF(Apr!$E31&lt;=$L$3759,IF(ISBLANK(Apr!R31),"",Apr!R31),""),"")))</f>
        <v/>
      </c>
      <c r="F3221" s="307" t="str">
        <f>IF(ISBLANK($J$3759),"",IF(ISBLANK($L$3759),"",IF(Apr!$E31&gt;=$J$3759,IF(Apr!$E31&lt;=$L$3759,IF(ISBLANK(Apr!S31),"",Apr!S31),""),"")))</f>
        <v/>
      </c>
      <c r="G3221" s="308" t="str">
        <f t="shared" si="204"/>
        <v/>
      </c>
      <c r="H3221" s="309" t="str">
        <f t="shared" si="205"/>
        <v/>
      </c>
      <c r="I3221" s="310" t="str">
        <f>IF(ISBLANK($J$3759),"",IF(ISBLANK($L$3759),"",IF(Apr!$E31&gt;=$J$3759,IF(Apr!$E31&lt;=$L$3759,COUNTIF(Apr!L31:L31,"&gt;=0"),""),"")))</f>
        <v/>
      </c>
      <c r="J3221" s="300"/>
      <c r="K3221" s="300"/>
      <c r="L3221" s="300"/>
      <c r="M3221" s="302"/>
    </row>
    <row r="3222" spans="1:13" ht="9.9499999999999993" hidden="1" customHeight="1" x14ac:dyDescent="0.2">
      <c r="A3222" s="301"/>
      <c r="B3222" s="300"/>
      <c r="C3222" s="305" t="str">
        <f>IF(ISBLANK($J$3759),"",IF(ISBLANK($L$3759),"",IF(Apr!$E32&gt;=$J$3759,IF(Apr!$E32&lt;=$L$3759,IF(ISBLANK(Apr!G32),"",Apr!G32),""),"")))</f>
        <v/>
      </c>
      <c r="D3222" s="305" t="str">
        <f>IF(ISBLANK($J$3759),"",IF(ISBLANK($L$3759),"",IF(Apr!$E32&gt;=$J$3759,IF(Apr!$E32&lt;=$L$3759,IF(ISBLANK(Apr!I32),"",Apr!I32),""),"")))</f>
        <v/>
      </c>
      <c r="E3222" s="305" t="str">
        <f>IF(ISBLANK($J$3759),"",IF(ISBLANK($L$3759),"",IF(Apr!$E32&gt;=$J$3759,IF(Apr!$E32&lt;=$L$3759,IF(ISBLANK(Apr!R32),"",Apr!R32),""),"")))</f>
        <v/>
      </c>
      <c r="F3222" s="307" t="str">
        <f>IF(ISBLANK($J$3759),"",IF(ISBLANK($L$3759),"",IF(Apr!$E32&gt;=$J$3759,IF(Apr!$E32&lt;=$L$3759,IF(ISBLANK(Apr!S32),"",Apr!S32),""),"")))</f>
        <v/>
      </c>
      <c r="G3222" s="308" t="str">
        <f t="shared" si="204"/>
        <v/>
      </c>
      <c r="H3222" s="309" t="str">
        <f t="shared" si="205"/>
        <v/>
      </c>
      <c r="I3222" s="310" t="str">
        <f>IF(ISBLANK($J$3759),"",IF(ISBLANK($L$3759),"",IF(Apr!$E32&gt;=$J$3759,IF(Apr!$E32&lt;=$L$3759,COUNTIF(Apr!L32:L32,"&gt;=0"),""),"")))</f>
        <v/>
      </c>
      <c r="J3222" s="300"/>
      <c r="K3222" s="300"/>
      <c r="L3222" s="300"/>
      <c r="M3222" s="302"/>
    </row>
    <row r="3223" spans="1:13" ht="9.9499999999999993" hidden="1" customHeight="1" x14ac:dyDescent="0.2">
      <c r="A3223" s="301"/>
      <c r="B3223" s="300"/>
      <c r="C3223" s="305" t="str">
        <f>IF(ISBLANK($J$3759),"",IF(ISBLANK($L$3759),"",IF(Apr!$E33&gt;=$J$3759,IF(Apr!$E33&lt;=$L$3759,IF(ISBLANK(Apr!G33),"",Apr!G33),""),"")))</f>
        <v/>
      </c>
      <c r="D3223" s="305" t="str">
        <f>IF(ISBLANK($J$3759),"",IF(ISBLANK($L$3759),"",IF(Apr!$E33&gt;=$J$3759,IF(Apr!$E33&lt;=$L$3759,IF(ISBLANK(Apr!I33),"",Apr!I33),""),"")))</f>
        <v/>
      </c>
      <c r="E3223" s="305" t="str">
        <f>IF(ISBLANK($J$3759),"",IF(ISBLANK($L$3759),"",IF(Apr!$E33&gt;=$J$3759,IF(Apr!$E33&lt;=$L$3759,IF(ISBLANK(Apr!R33),"",Apr!R33),""),"")))</f>
        <v/>
      </c>
      <c r="F3223" s="307" t="str">
        <f>IF(ISBLANK($J$3759),"",IF(ISBLANK($L$3759),"",IF(Apr!$E33&gt;=$J$3759,IF(Apr!$E33&lt;=$L$3759,IF(ISBLANK(Apr!S33),"",Apr!S33),""),"")))</f>
        <v/>
      </c>
      <c r="G3223" s="308" t="str">
        <f t="shared" si="204"/>
        <v/>
      </c>
      <c r="H3223" s="309" t="str">
        <f t="shared" si="205"/>
        <v/>
      </c>
      <c r="I3223" s="310" t="str">
        <f>IF(ISBLANK($J$3759),"",IF(ISBLANK($L$3759),"",IF(Apr!$E33&gt;=$J$3759,IF(Apr!$E33&lt;=$L$3759,COUNTIF(Apr!L33:L33,"&gt;=0"),""),"")))</f>
        <v/>
      </c>
      <c r="J3223" s="300"/>
      <c r="K3223" s="300"/>
      <c r="L3223" s="300"/>
      <c r="M3223" s="302"/>
    </row>
    <row r="3224" spans="1:13" ht="9.9499999999999993" hidden="1" customHeight="1" x14ac:dyDescent="0.2">
      <c r="A3224" s="301"/>
      <c r="B3224" s="300"/>
      <c r="C3224" s="305" t="str">
        <f>IF(ISBLANK($J$3759),"",IF(ISBLANK($L$3759),"",IF(Apr!$E34&gt;=$J$3759,IF(Apr!$E34&lt;=$L$3759,IF(ISBLANK(Apr!G34),"",Apr!G34),""),"")))</f>
        <v/>
      </c>
      <c r="D3224" s="305" t="str">
        <f>IF(ISBLANK($J$3759),"",IF(ISBLANK($L$3759),"",IF(Apr!$E34&gt;=$J$3759,IF(Apr!$E34&lt;=$L$3759,IF(ISBLANK(Apr!I34),"",Apr!I34),""),"")))</f>
        <v/>
      </c>
      <c r="E3224" s="305" t="str">
        <f>IF(ISBLANK($J$3759),"",IF(ISBLANK($L$3759),"",IF(Apr!$E34&gt;=$J$3759,IF(Apr!$E34&lt;=$L$3759,IF(ISBLANK(Apr!R34),"",Apr!R34),""),"")))</f>
        <v/>
      </c>
      <c r="F3224" s="307" t="str">
        <f>IF(ISBLANK($J$3759),"",IF(ISBLANK($L$3759),"",IF(Apr!$E34&gt;=$J$3759,IF(Apr!$E34&lt;=$L$3759,IF(ISBLANK(Apr!S34),"",Apr!S34),""),"")))</f>
        <v/>
      </c>
      <c r="G3224" s="308" t="str">
        <f t="shared" si="204"/>
        <v/>
      </c>
      <c r="H3224" s="309" t="str">
        <f t="shared" si="205"/>
        <v/>
      </c>
      <c r="I3224" s="310" t="str">
        <f>IF(ISBLANK($J$3759),"",IF(ISBLANK($L$3759),"",IF(Apr!$E34&gt;=$J$3759,IF(Apr!$E34&lt;=$L$3759,COUNTIF(Apr!L34:L34,"&gt;=0"),""),"")))</f>
        <v/>
      </c>
      <c r="J3224" s="300"/>
      <c r="K3224" s="300"/>
      <c r="L3224" s="300"/>
      <c r="M3224" s="302"/>
    </row>
    <row r="3225" spans="1:13" ht="9.9499999999999993" hidden="1" customHeight="1" x14ac:dyDescent="0.2">
      <c r="A3225" s="301"/>
      <c r="B3225" s="300"/>
      <c r="C3225" s="305" t="str">
        <f>IF(ISBLANK($J$3759),"",IF(ISBLANK($L$3759),"",IF(Apr!$E35&gt;=$J$3759,IF(Apr!$E35&lt;=$L$3759,IF(ISBLANK(Apr!G35),"",Apr!G35),""),"")))</f>
        <v/>
      </c>
      <c r="D3225" s="305" t="str">
        <f>IF(ISBLANK($J$3759),"",IF(ISBLANK($L$3759),"",IF(Apr!$E35&gt;=$J$3759,IF(Apr!$E35&lt;=$L$3759,IF(ISBLANK(Apr!I35),"",Apr!I35),""),"")))</f>
        <v/>
      </c>
      <c r="E3225" s="305" t="str">
        <f>IF(ISBLANK($J$3759),"",IF(ISBLANK($L$3759),"",IF(Apr!$E35&gt;=$J$3759,IF(Apr!$E35&lt;=$L$3759,IF(ISBLANK(Apr!R35),"",Apr!R35),""),"")))</f>
        <v/>
      </c>
      <c r="F3225" s="307" t="str">
        <f>IF(ISBLANK($J$3759),"",IF(ISBLANK($L$3759),"",IF(Apr!$E35&gt;=$J$3759,IF(Apr!$E35&lt;=$L$3759,IF(ISBLANK(Apr!S35),"",Apr!S35),""),"")))</f>
        <v/>
      </c>
      <c r="G3225" s="308" t="str">
        <f t="shared" si="204"/>
        <v/>
      </c>
      <c r="H3225" s="309" t="str">
        <f t="shared" si="205"/>
        <v/>
      </c>
      <c r="I3225" s="310" t="str">
        <f>IF(ISBLANK($J$3759),"",IF(ISBLANK($L$3759),"",IF(Apr!$E35&gt;=$J$3759,IF(Apr!$E35&lt;=$L$3759,COUNTIF(Apr!L35:L35,"&gt;=0"),""),"")))</f>
        <v/>
      </c>
      <c r="J3225" s="300"/>
      <c r="K3225" s="300"/>
      <c r="L3225" s="300"/>
      <c r="M3225" s="302"/>
    </row>
    <row r="3226" spans="1:13" ht="9.9499999999999993" hidden="1" customHeight="1" x14ac:dyDescent="0.2">
      <c r="A3226" s="301"/>
      <c r="B3226" s="300"/>
      <c r="C3226" s="305" t="str">
        <f>IF(ISBLANK($J$3759),"",IF(ISBLANK($L$3759),"",IF(Apr!$E36&gt;=$J$3759,IF(Apr!$E36&lt;=$L$3759,IF(ISBLANK(Apr!G36),"",Apr!G36),""),"")))</f>
        <v/>
      </c>
      <c r="D3226" s="305" t="str">
        <f>IF(ISBLANK($J$3759),"",IF(ISBLANK($L$3759),"",IF(Apr!$E36&gt;=$J$3759,IF(Apr!$E36&lt;=$L$3759,IF(ISBLANK(Apr!I36),"",Apr!I36),""),"")))</f>
        <v/>
      </c>
      <c r="E3226" s="305" t="str">
        <f>IF(ISBLANK($J$3759),"",IF(ISBLANK($L$3759),"",IF(Apr!$E36&gt;=$J$3759,IF(Apr!$E36&lt;=$L$3759,IF(ISBLANK(Apr!R36),"",Apr!R36),""),"")))</f>
        <v/>
      </c>
      <c r="F3226" s="307" t="str">
        <f>IF(ISBLANK($J$3759),"",IF(ISBLANK($L$3759),"",IF(Apr!$E36&gt;=$J$3759,IF(Apr!$E36&lt;=$L$3759,IF(ISBLANK(Apr!S36),"",Apr!S36),""),"")))</f>
        <v/>
      </c>
      <c r="G3226" s="308" t="str">
        <f t="shared" si="204"/>
        <v/>
      </c>
      <c r="H3226" s="309" t="str">
        <f t="shared" si="205"/>
        <v/>
      </c>
      <c r="I3226" s="310" t="str">
        <f>IF(ISBLANK($J$3759),"",IF(ISBLANK($L$3759),"",IF(Apr!$E36&gt;=$J$3759,IF(Apr!$E36&lt;=$L$3759,COUNTIF(Apr!L36:L36,"&gt;=0"),""),"")))</f>
        <v/>
      </c>
      <c r="J3226" s="300"/>
      <c r="K3226" s="300"/>
      <c r="L3226" s="300"/>
      <c r="M3226" s="302"/>
    </row>
    <row r="3227" spans="1:13" ht="9.9499999999999993" hidden="1" customHeight="1" x14ac:dyDescent="0.2">
      <c r="A3227" s="301"/>
      <c r="B3227" s="300"/>
      <c r="C3227" s="305" t="str">
        <f>IF(ISBLANK($J$3759),"",IF(ISBLANK($L$3759),"",IF(Apr!$E37&gt;=$J$3759,IF(Apr!$E37&lt;=$L$3759,IF(ISBLANK(Apr!G37),"",Apr!G37),""),"")))</f>
        <v/>
      </c>
      <c r="D3227" s="305" t="str">
        <f>IF(ISBLANK($J$3759),"",IF(ISBLANK($L$3759),"",IF(Apr!$E37&gt;=$J$3759,IF(Apr!$E37&lt;=$L$3759,IF(ISBLANK(Apr!I37),"",Apr!I37),""),"")))</f>
        <v/>
      </c>
      <c r="E3227" s="305" t="str">
        <f>IF(ISBLANK($J$3759),"",IF(ISBLANK($L$3759),"",IF(Apr!$E37&gt;=$J$3759,IF(Apr!$E37&lt;=$L$3759,IF(ISBLANK(Apr!R37),"",Apr!R37),""),"")))</f>
        <v/>
      </c>
      <c r="F3227" s="307" t="str">
        <f>IF(ISBLANK($J$3759),"",IF(ISBLANK($L$3759),"",IF(Apr!$E37&gt;=$J$3759,IF(Apr!$E37&lt;=$L$3759,IF(ISBLANK(Apr!S37),"",Apr!S37),""),"")))</f>
        <v/>
      </c>
      <c r="G3227" s="308" t="str">
        <f t="shared" si="204"/>
        <v/>
      </c>
      <c r="H3227" s="309" t="str">
        <f t="shared" si="205"/>
        <v/>
      </c>
      <c r="I3227" s="310" t="str">
        <f>IF(ISBLANK($J$3759),"",IF(ISBLANK($L$3759),"",IF(Apr!$E37&gt;=$J$3759,IF(Apr!$E37&lt;=$L$3759,COUNTIF(Apr!L37:L37,"&gt;=0"),""),"")))</f>
        <v/>
      </c>
      <c r="J3227" s="300"/>
      <c r="K3227" s="300"/>
      <c r="L3227" s="300"/>
      <c r="M3227" s="302"/>
    </row>
    <row r="3228" spans="1:13" ht="9.9499999999999993" hidden="1" customHeight="1" x14ac:dyDescent="0.2">
      <c r="A3228" s="301"/>
      <c r="B3228" s="300"/>
      <c r="C3228" s="305" t="str">
        <f>IF(ISBLANK($J$3759),"",IF(ISBLANK($L$3759),"",IF(Apr!$E38&gt;=$J$3759,IF(Apr!$E38&lt;=$L$3759,IF(ISBLANK(Apr!G38),"",Apr!G38),""),"")))</f>
        <v/>
      </c>
      <c r="D3228" s="305" t="str">
        <f>IF(ISBLANK($J$3759),"",IF(ISBLANK($L$3759),"",IF(Apr!$E38&gt;=$J$3759,IF(Apr!$E38&lt;=$L$3759,IF(ISBLANK(Apr!I38),"",Apr!I38),""),"")))</f>
        <v/>
      </c>
      <c r="E3228" s="305" t="str">
        <f>IF(ISBLANK($J$3759),"",IF(ISBLANK($L$3759),"",IF(Apr!$E38&gt;=$J$3759,IF(Apr!$E38&lt;=$L$3759,IF(ISBLANK(Apr!R38),"",Apr!R38),""),"")))</f>
        <v/>
      </c>
      <c r="F3228" s="307" t="str">
        <f>IF(ISBLANK($J$3759),"",IF(ISBLANK($L$3759),"",IF(Apr!$E38&gt;=$J$3759,IF(Apr!$E38&lt;=$L$3759,IF(ISBLANK(Apr!S38),"",Apr!S38),""),"")))</f>
        <v/>
      </c>
      <c r="G3228" s="308" t="str">
        <f t="shared" si="204"/>
        <v/>
      </c>
      <c r="H3228" s="309" t="str">
        <f t="shared" si="205"/>
        <v/>
      </c>
      <c r="I3228" s="310" t="str">
        <f>IF(ISBLANK($J$3759),"",IF(ISBLANK($L$3759),"",IF(Apr!$E38&gt;=$J$3759,IF(Apr!$E38&lt;=$L$3759,COUNTIF(Apr!L38:L38,"&gt;=0"),""),"")))</f>
        <v/>
      </c>
      <c r="J3228" s="300"/>
      <c r="K3228" s="300"/>
      <c r="L3228" s="300"/>
      <c r="M3228" s="302"/>
    </row>
    <row r="3229" spans="1:13" ht="9.9499999999999993" hidden="1" customHeight="1" x14ac:dyDescent="0.2">
      <c r="A3229" s="301"/>
      <c r="B3229" s="300"/>
      <c r="C3229" s="305" t="str">
        <f>IF(ISBLANK($J$3759),"",IF(ISBLANK($L$3759),"",IF(Apr!$E39&gt;=$J$3759,IF(Apr!$E39&lt;=$L$3759,IF(ISBLANK(Apr!G39),"",Apr!G39),""),"")))</f>
        <v/>
      </c>
      <c r="D3229" s="305" t="str">
        <f>IF(ISBLANK($J$3759),"",IF(ISBLANK($L$3759),"",IF(Apr!$E39&gt;=$J$3759,IF(Apr!$E39&lt;=$L$3759,IF(ISBLANK(Apr!I39),"",Apr!I39),""),"")))</f>
        <v/>
      </c>
      <c r="E3229" s="305" t="str">
        <f>IF(ISBLANK($J$3759),"",IF(ISBLANK($L$3759),"",IF(Apr!$E39&gt;=$J$3759,IF(Apr!$E39&lt;=$L$3759,IF(ISBLANK(Apr!R39),"",Apr!R39),""),"")))</f>
        <v/>
      </c>
      <c r="F3229" s="307" t="str">
        <f>IF(ISBLANK($J$3759),"",IF(ISBLANK($L$3759),"",IF(Apr!$E39&gt;=$J$3759,IF(Apr!$E39&lt;=$L$3759,IF(ISBLANK(Apr!S39),"",Apr!S39),""),"")))</f>
        <v/>
      </c>
      <c r="G3229" s="308" t="str">
        <f t="shared" si="204"/>
        <v/>
      </c>
      <c r="H3229" s="309" t="str">
        <f t="shared" si="205"/>
        <v/>
      </c>
      <c r="I3229" s="310" t="str">
        <f>IF(ISBLANK($J$3759),"",IF(ISBLANK($L$3759),"",IF(Apr!$E39&gt;=$J$3759,IF(Apr!$E39&lt;=$L$3759,COUNTIF(Apr!L39:L39,"&gt;=0"),""),"")))</f>
        <v/>
      </c>
      <c r="J3229" s="300"/>
      <c r="K3229" s="300"/>
      <c r="L3229" s="300"/>
      <c r="M3229" s="302"/>
    </row>
    <row r="3230" spans="1:13" ht="9.9499999999999993" hidden="1" customHeight="1" x14ac:dyDescent="0.2">
      <c r="A3230" s="301"/>
      <c r="B3230" s="300" t="s">
        <v>344</v>
      </c>
      <c r="C3230" s="305" t="str">
        <f>IF(ISBLANK($J$3759),"",IF(ISBLANK($L$3759),"",IF(Apr!$E43&gt;=$J$3759,IF(Apr!$E43&lt;=$L$3759,IF(ISBLANK(Apr!G43),"",Apr!G43),""),"")))</f>
        <v/>
      </c>
      <c r="D3230" s="305"/>
      <c r="E3230" s="305" t="str">
        <f>IF(ISBLANK($J$3759),"",IF(ISBLANK($L$3759),"",IF(Apr!$E43&gt;=$J$3759,IF(Apr!$E43&lt;=$L$3759,IF(ISBLANK(Apr!R43),"",Apr!R43),""),"")))</f>
        <v/>
      </c>
      <c r="F3230" s="307" t="str">
        <f>IF(ISBLANK($J$3759),"",IF(ISBLANK($L$3759),"",IF(Apr!$E43&gt;=$J$3759,IF(Apr!$E43&lt;=$L$3759,IF(ISBLANK(Apr!S43),"",Apr!S43),""),"")))</f>
        <v/>
      </c>
      <c r="G3230" s="308" t="str">
        <f>IF(ISNUMBER(F3230),IF(F3230=0,"",IF(E3230=0,"",F3230/E3230)),"")</f>
        <v/>
      </c>
      <c r="H3230" s="309" t="str">
        <f>IF(ISNUMBER(G3230),IF(G3230=0,"",IF(F3230=0,"",E3230/F3230/24)),"")</f>
        <v/>
      </c>
      <c r="I3230" s="310" t="str">
        <f>IF(ISBLANK($J$3759),"",IF(ISBLANK($L$3759),"",IF(Apr!$E43&gt;=$J$3759,IF(Apr!$E43&lt;=$L$3759,COUNTIF(Apr!L43:L43,"&gt;=0"),""),"")))</f>
        <v/>
      </c>
      <c r="J3230" s="300"/>
      <c r="K3230" s="300"/>
      <c r="L3230" s="300"/>
      <c r="M3230" s="302"/>
    </row>
    <row r="3231" spans="1:13" ht="9.9499999999999993" hidden="1" customHeight="1" x14ac:dyDescent="0.2">
      <c r="A3231" s="301"/>
      <c r="B3231" s="300"/>
      <c r="C3231" s="305" t="str">
        <f>IF(ISBLANK($J$3759),"",IF(ISBLANK($L$3759),"",IF(Apr!$E44&gt;=$J$3759,IF(Apr!$E44&lt;=$L$3759,IF(ISBLANK(Apr!G44),"",Apr!G44),""),"")))</f>
        <v/>
      </c>
      <c r="D3231" s="305"/>
      <c r="E3231" s="305" t="str">
        <f>IF(ISBLANK($J$3759),"",IF(ISBLANK($L$3759),"",IF(Apr!$E44&gt;=$J$3759,IF(Apr!$E44&lt;=$L$3759,IF(ISBLANK(Apr!R44),"",Apr!R44),""),"")))</f>
        <v/>
      </c>
      <c r="F3231" s="307" t="str">
        <f>IF(ISBLANK($J$3759),"",IF(ISBLANK($L$3759),"",IF(Apr!$E44&gt;=$J$3759,IF(Apr!$E44&lt;=$L$3759,IF(ISBLANK(Apr!S44),"",Apr!S44),""),"")))</f>
        <v/>
      </c>
      <c r="G3231" s="308" t="str">
        <f t="shared" ref="G3231:G3260" si="206">IF(ISNUMBER(F3231),IF(F3231=0,"",IF(E3231=0,"",F3231/E3231)),"")</f>
        <v/>
      </c>
      <c r="H3231" s="309" t="str">
        <f t="shared" ref="H3231:H3260" si="207">IF(ISNUMBER(G3231),IF(G3231=0,"",IF(F3231=0,"",E3231/F3231/24)),"")</f>
        <v/>
      </c>
      <c r="I3231" s="310" t="str">
        <f>IF(ISBLANK($J$3759),"",IF(ISBLANK($L$3759),"",IF(Apr!$E44&gt;=$J$3759,IF(Apr!$E44&lt;=$L$3759,COUNTIF(Apr!L44:L44,"&gt;=0"),""),"")))</f>
        <v/>
      </c>
      <c r="J3231" s="300"/>
      <c r="K3231" s="300"/>
      <c r="L3231" s="300"/>
      <c r="M3231" s="302"/>
    </row>
    <row r="3232" spans="1:13" ht="9.9499999999999993" hidden="1" customHeight="1" x14ac:dyDescent="0.2">
      <c r="A3232" s="301"/>
      <c r="B3232" s="300"/>
      <c r="C3232" s="305" t="str">
        <f>IF(ISBLANK($J$3759),"",IF(ISBLANK($L$3759),"",IF(Apr!$E45&gt;=$J$3759,IF(Apr!$E45&lt;=$L$3759,IF(ISBLANK(Apr!G45),"",Apr!G45),""),"")))</f>
        <v/>
      </c>
      <c r="D3232" s="305"/>
      <c r="E3232" s="305" t="str">
        <f>IF(ISBLANK($J$3759),"",IF(ISBLANK($L$3759),"",IF(Apr!$E45&gt;=$J$3759,IF(Apr!$E45&lt;=$L$3759,IF(ISBLANK(Apr!R45),"",Apr!R45),""),"")))</f>
        <v/>
      </c>
      <c r="F3232" s="307" t="str">
        <f>IF(ISBLANK($J$3759),"",IF(ISBLANK($L$3759),"",IF(Apr!$E45&gt;=$J$3759,IF(Apr!$E45&lt;=$L$3759,IF(ISBLANK(Apr!S45),"",Apr!S45),""),"")))</f>
        <v/>
      </c>
      <c r="G3232" s="308" t="str">
        <f t="shared" si="206"/>
        <v/>
      </c>
      <c r="H3232" s="309" t="str">
        <f t="shared" si="207"/>
        <v/>
      </c>
      <c r="I3232" s="310" t="str">
        <f>IF(ISBLANK($J$3759),"",IF(ISBLANK($L$3759),"",IF(Apr!$E45&gt;=$J$3759,IF(Apr!$E45&lt;=$L$3759,COUNTIF(Apr!L45:L45,"&gt;=0"),""),"")))</f>
        <v/>
      </c>
      <c r="J3232" s="300"/>
      <c r="K3232" s="300"/>
      <c r="L3232" s="300"/>
      <c r="M3232" s="302"/>
    </row>
    <row r="3233" spans="1:13" ht="9.9499999999999993" hidden="1" customHeight="1" x14ac:dyDescent="0.2">
      <c r="A3233" s="301"/>
      <c r="B3233" s="300"/>
      <c r="C3233" s="305" t="str">
        <f>IF(ISBLANK($J$3759),"",IF(ISBLANK($L$3759),"",IF(Apr!$E46&gt;=$J$3759,IF(Apr!$E46&lt;=$L$3759,IF(ISBLANK(Apr!G46),"",Apr!G46),""),"")))</f>
        <v/>
      </c>
      <c r="D3233" s="305"/>
      <c r="E3233" s="305" t="str">
        <f>IF(ISBLANK($J$3759),"",IF(ISBLANK($L$3759),"",IF(Apr!$E46&gt;=$J$3759,IF(Apr!$E46&lt;=$L$3759,IF(ISBLANK(Apr!R46),"",Apr!R46),""),"")))</f>
        <v/>
      </c>
      <c r="F3233" s="307" t="str">
        <f>IF(ISBLANK($J$3759),"",IF(ISBLANK($L$3759),"",IF(Apr!$E46&gt;=$J$3759,IF(Apr!$E46&lt;=$L$3759,IF(ISBLANK(Apr!S46),"",Apr!S46),""),"")))</f>
        <v/>
      </c>
      <c r="G3233" s="308" t="str">
        <f t="shared" si="206"/>
        <v/>
      </c>
      <c r="H3233" s="309" t="str">
        <f t="shared" si="207"/>
        <v/>
      </c>
      <c r="I3233" s="310" t="str">
        <f>IF(ISBLANK($J$3759),"",IF(ISBLANK($L$3759),"",IF(Apr!$E46&gt;=$J$3759,IF(Apr!$E46&lt;=$L$3759,COUNTIF(Apr!L46:L46,"&gt;=0"),""),"")))</f>
        <v/>
      </c>
      <c r="J3233" s="300"/>
      <c r="K3233" s="300"/>
      <c r="L3233" s="300"/>
      <c r="M3233" s="302"/>
    </row>
    <row r="3234" spans="1:13" ht="9.9499999999999993" hidden="1" customHeight="1" x14ac:dyDescent="0.2">
      <c r="A3234" s="301"/>
      <c r="B3234" s="300"/>
      <c r="C3234" s="305" t="str">
        <f>IF(ISBLANK($J$3759),"",IF(ISBLANK($L$3759),"",IF(Apr!$E47&gt;=$J$3759,IF(Apr!$E47&lt;=$L$3759,IF(ISBLANK(Apr!G47),"",Apr!G47),""),"")))</f>
        <v/>
      </c>
      <c r="D3234" s="305"/>
      <c r="E3234" s="305" t="str">
        <f>IF(ISBLANK($J$3759),"",IF(ISBLANK($L$3759),"",IF(Apr!$E47&gt;=$J$3759,IF(Apr!$E47&lt;=$L$3759,IF(ISBLANK(Apr!R47),"",Apr!R47),""),"")))</f>
        <v/>
      </c>
      <c r="F3234" s="307" t="str">
        <f>IF(ISBLANK($J$3759),"",IF(ISBLANK($L$3759),"",IF(Apr!$E47&gt;=$J$3759,IF(Apr!$E47&lt;=$L$3759,IF(ISBLANK(Apr!S47),"",Apr!S47),""),"")))</f>
        <v/>
      </c>
      <c r="G3234" s="308" t="str">
        <f t="shared" si="206"/>
        <v/>
      </c>
      <c r="H3234" s="309" t="str">
        <f t="shared" si="207"/>
        <v/>
      </c>
      <c r="I3234" s="310" t="str">
        <f>IF(ISBLANK($J$3759),"",IF(ISBLANK($L$3759),"",IF(Apr!$E47&gt;=$J$3759,IF(Apr!$E47&lt;=$L$3759,COUNTIF(Apr!L47:L47,"&gt;=0"),""),"")))</f>
        <v/>
      </c>
      <c r="J3234" s="300"/>
      <c r="K3234" s="300"/>
      <c r="L3234" s="300"/>
      <c r="M3234" s="302"/>
    </row>
    <row r="3235" spans="1:13" ht="9.9499999999999993" hidden="1" customHeight="1" x14ac:dyDescent="0.2">
      <c r="A3235" s="301"/>
      <c r="B3235" s="300"/>
      <c r="C3235" s="305" t="str">
        <f>IF(ISBLANK($J$3759),"",IF(ISBLANK($L$3759),"",IF(Apr!$E48&gt;=$J$3759,IF(Apr!$E48&lt;=$L$3759,IF(ISBLANK(Apr!G48),"",Apr!G48),""),"")))</f>
        <v/>
      </c>
      <c r="D3235" s="305"/>
      <c r="E3235" s="305" t="str">
        <f>IF(ISBLANK($J$3759),"",IF(ISBLANK($L$3759),"",IF(Apr!$E48&gt;=$J$3759,IF(Apr!$E48&lt;=$L$3759,IF(ISBLANK(Apr!R48),"",Apr!R48),""),"")))</f>
        <v/>
      </c>
      <c r="F3235" s="307" t="str">
        <f>IF(ISBLANK($J$3759),"",IF(ISBLANK($L$3759),"",IF(Apr!$E48&gt;=$J$3759,IF(Apr!$E48&lt;=$L$3759,IF(ISBLANK(Apr!S48),"",Apr!S48),""),"")))</f>
        <v/>
      </c>
      <c r="G3235" s="308" t="str">
        <f t="shared" si="206"/>
        <v/>
      </c>
      <c r="H3235" s="309" t="str">
        <f t="shared" si="207"/>
        <v/>
      </c>
      <c r="I3235" s="310" t="str">
        <f>IF(ISBLANK($J$3759),"",IF(ISBLANK($L$3759),"",IF(Apr!$E48&gt;=$J$3759,IF(Apr!$E48&lt;=$L$3759,COUNTIF(Apr!L48:L48,"&gt;=0"),""),"")))</f>
        <v/>
      </c>
      <c r="J3235" s="300"/>
      <c r="K3235" s="300"/>
      <c r="L3235" s="300"/>
      <c r="M3235" s="302"/>
    </row>
    <row r="3236" spans="1:13" ht="9.9499999999999993" hidden="1" customHeight="1" x14ac:dyDescent="0.2">
      <c r="A3236" s="301"/>
      <c r="B3236" s="300"/>
      <c r="C3236" s="305" t="str">
        <f>IF(ISBLANK($J$3759),"",IF(ISBLANK($L$3759),"",IF(Apr!$E49&gt;=$J$3759,IF(Apr!$E49&lt;=$L$3759,IF(ISBLANK(Apr!G49),"",Apr!G49),""),"")))</f>
        <v/>
      </c>
      <c r="D3236" s="305"/>
      <c r="E3236" s="305" t="str">
        <f>IF(ISBLANK($J$3759),"",IF(ISBLANK($L$3759),"",IF(Apr!$E49&gt;=$J$3759,IF(Apr!$E49&lt;=$L$3759,IF(ISBLANK(Apr!R49),"",Apr!R49),""),"")))</f>
        <v/>
      </c>
      <c r="F3236" s="307" t="str">
        <f>IF(ISBLANK($J$3759),"",IF(ISBLANK($L$3759),"",IF(Apr!$E49&gt;=$J$3759,IF(Apr!$E49&lt;=$L$3759,IF(ISBLANK(Apr!S49),"",Apr!S49),""),"")))</f>
        <v/>
      </c>
      <c r="G3236" s="308" t="str">
        <f t="shared" si="206"/>
        <v/>
      </c>
      <c r="H3236" s="309" t="str">
        <f t="shared" si="207"/>
        <v/>
      </c>
      <c r="I3236" s="310" t="str">
        <f>IF(ISBLANK($J$3759),"",IF(ISBLANK($L$3759),"",IF(Apr!$E49&gt;=$J$3759,IF(Apr!$E49&lt;=$L$3759,COUNTIF(Apr!L49:L49,"&gt;=0"),""),"")))</f>
        <v/>
      </c>
      <c r="J3236" s="300"/>
      <c r="K3236" s="300"/>
      <c r="L3236" s="300"/>
      <c r="M3236" s="302"/>
    </row>
    <row r="3237" spans="1:13" ht="9.9499999999999993" hidden="1" customHeight="1" x14ac:dyDescent="0.2">
      <c r="A3237" s="301"/>
      <c r="B3237" s="300"/>
      <c r="C3237" s="305" t="str">
        <f>IF(ISBLANK($J$3759),"",IF(ISBLANK($L$3759),"",IF(Apr!$E50&gt;=$J$3759,IF(Apr!$E50&lt;=$L$3759,IF(ISBLANK(Apr!G50),"",Apr!G50),""),"")))</f>
        <v/>
      </c>
      <c r="D3237" s="305"/>
      <c r="E3237" s="305" t="str">
        <f>IF(ISBLANK($J$3759),"",IF(ISBLANK($L$3759),"",IF(Apr!$E50&gt;=$J$3759,IF(Apr!$E50&lt;=$L$3759,IF(ISBLANK(Apr!R50),"",Apr!R50),""),"")))</f>
        <v/>
      </c>
      <c r="F3237" s="307" t="str">
        <f>IF(ISBLANK($J$3759),"",IF(ISBLANK($L$3759),"",IF(Apr!$E50&gt;=$J$3759,IF(Apr!$E50&lt;=$L$3759,IF(ISBLANK(Apr!S50),"",Apr!S50),""),"")))</f>
        <v/>
      </c>
      <c r="G3237" s="308" t="str">
        <f t="shared" si="206"/>
        <v/>
      </c>
      <c r="H3237" s="309" t="str">
        <f t="shared" si="207"/>
        <v/>
      </c>
      <c r="I3237" s="310" t="str">
        <f>IF(ISBLANK($J$3759),"",IF(ISBLANK($L$3759),"",IF(Apr!$E50&gt;=$J$3759,IF(Apr!$E50&lt;=$L$3759,COUNTIF(Apr!L50:L50,"&gt;=0"),""),"")))</f>
        <v/>
      </c>
      <c r="J3237" s="300"/>
      <c r="K3237" s="300"/>
      <c r="L3237" s="300"/>
      <c r="M3237" s="302"/>
    </row>
    <row r="3238" spans="1:13" ht="9.9499999999999993" hidden="1" customHeight="1" x14ac:dyDescent="0.2">
      <c r="A3238" s="301"/>
      <c r="B3238" s="300"/>
      <c r="C3238" s="305" t="str">
        <f>IF(ISBLANK($J$3759),"",IF(ISBLANK($L$3759),"",IF(Apr!$E51&gt;=$J$3759,IF(Apr!$E51&lt;=$L$3759,IF(ISBLANK(Apr!G51),"",Apr!G51),""),"")))</f>
        <v/>
      </c>
      <c r="D3238" s="305"/>
      <c r="E3238" s="305" t="str">
        <f>IF(ISBLANK($J$3759),"",IF(ISBLANK($L$3759),"",IF(Apr!$E51&gt;=$J$3759,IF(Apr!$E51&lt;=$L$3759,IF(ISBLANK(Apr!R51),"",Apr!R51),""),"")))</f>
        <v/>
      </c>
      <c r="F3238" s="307" t="str">
        <f>IF(ISBLANK($J$3759),"",IF(ISBLANK($L$3759),"",IF(Apr!$E51&gt;=$J$3759,IF(Apr!$E51&lt;=$L$3759,IF(ISBLANK(Apr!S51),"",Apr!S51),""),"")))</f>
        <v/>
      </c>
      <c r="G3238" s="308" t="str">
        <f t="shared" si="206"/>
        <v/>
      </c>
      <c r="H3238" s="309" t="str">
        <f t="shared" si="207"/>
        <v/>
      </c>
      <c r="I3238" s="310" t="str">
        <f>IF(ISBLANK($J$3759),"",IF(ISBLANK($L$3759),"",IF(Apr!$E51&gt;=$J$3759,IF(Apr!$E51&lt;=$L$3759,COUNTIF(Apr!L51:L51,"&gt;=0"),""),"")))</f>
        <v/>
      </c>
      <c r="J3238" s="300"/>
      <c r="K3238" s="300"/>
      <c r="L3238" s="300"/>
      <c r="M3238" s="302"/>
    </row>
    <row r="3239" spans="1:13" ht="9.9499999999999993" hidden="1" customHeight="1" x14ac:dyDescent="0.2">
      <c r="A3239" s="301"/>
      <c r="B3239" s="300"/>
      <c r="C3239" s="305" t="str">
        <f>IF(ISBLANK($J$3759),"",IF(ISBLANK($L$3759),"",IF(Apr!$E52&gt;=$J$3759,IF(Apr!$E52&lt;=$L$3759,IF(ISBLANK(Apr!G52),"",Apr!G52),""),"")))</f>
        <v/>
      </c>
      <c r="D3239" s="305"/>
      <c r="E3239" s="305" t="str">
        <f>IF(ISBLANK($J$3759),"",IF(ISBLANK($L$3759),"",IF(Apr!$E52&gt;=$J$3759,IF(Apr!$E52&lt;=$L$3759,IF(ISBLANK(Apr!R52),"",Apr!R52),""),"")))</f>
        <v/>
      </c>
      <c r="F3239" s="307" t="str">
        <f>IF(ISBLANK($J$3759),"",IF(ISBLANK($L$3759),"",IF(Apr!$E52&gt;=$J$3759,IF(Apr!$E52&lt;=$L$3759,IF(ISBLANK(Apr!S52),"",Apr!S52),""),"")))</f>
        <v/>
      </c>
      <c r="G3239" s="308" t="str">
        <f t="shared" si="206"/>
        <v/>
      </c>
      <c r="H3239" s="309" t="str">
        <f t="shared" si="207"/>
        <v/>
      </c>
      <c r="I3239" s="310" t="str">
        <f>IF(ISBLANK($J$3759),"",IF(ISBLANK($L$3759),"",IF(Apr!$E52&gt;=$J$3759,IF(Apr!$E52&lt;=$L$3759,COUNTIF(Apr!L52:L52,"&gt;=0"),""),"")))</f>
        <v/>
      </c>
      <c r="J3239" s="300"/>
      <c r="K3239" s="300"/>
      <c r="L3239" s="300"/>
      <c r="M3239" s="302"/>
    </row>
    <row r="3240" spans="1:13" ht="9.9499999999999993" hidden="1" customHeight="1" x14ac:dyDescent="0.2">
      <c r="A3240" s="301"/>
      <c r="B3240" s="300"/>
      <c r="C3240" s="305" t="str">
        <f>IF(ISBLANK($J$3759),"",IF(ISBLANK($L$3759),"",IF(Apr!$E53&gt;=$J$3759,IF(Apr!$E53&lt;=$L$3759,IF(ISBLANK(Apr!G53),"",Apr!G53),""),"")))</f>
        <v/>
      </c>
      <c r="D3240" s="305"/>
      <c r="E3240" s="305" t="str">
        <f>IF(ISBLANK($J$3759),"",IF(ISBLANK($L$3759),"",IF(Apr!$E53&gt;=$J$3759,IF(Apr!$E53&lt;=$L$3759,IF(ISBLANK(Apr!R53),"",Apr!R53),""),"")))</f>
        <v/>
      </c>
      <c r="F3240" s="307" t="str">
        <f>IF(ISBLANK($J$3759),"",IF(ISBLANK($L$3759),"",IF(Apr!$E53&gt;=$J$3759,IF(Apr!$E53&lt;=$L$3759,IF(ISBLANK(Apr!S53),"",Apr!S53),""),"")))</f>
        <v/>
      </c>
      <c r="G3240" s="308" t="str">
        <f t="shared" si="206"/>
        <v/>
      </c>
      <c r="H3240" s="309" t="str">
        <f t="shared" si="207"/>
        <v/>
      </c>
      <c r="I3240" s="310" t="str">
        <f>IF(ISBLANK($J$3759),"",IF(ISBLANK($L$3759),"",IF(Apr!$E53&gt;=$J$3759,IF(Apr!$E53&lt;=$L$3759,COUNTIF(Apr!L53:L53,"&gt;=0"),""),"")))</f>
        <v/>
      </c>
      <c r="J3240" s="300"/>
      <c r="K3240" s="300"/>
      <c r="L3240" s="300"/>
      <c r="M3240" s="302"/>
    </row>
    <row r="3241" spans="1:13" ht="9.9499999999999993" hidden="1" customHeight="1" x14ac:dyDescent="0.2">
      <c r="A3241" s="301"/>
      <c r="B3241" s="300"/>
      <c r="C3241" s="305" t="str">
        <f>IF(ISBLANK($J$3759),"",IF(ISBLANK($L$3759),"",IF(Apr!$E54&gt;=$J$3759,IF(Apr!$E54&lt;=$L$3759,IF(ISBLANK(Apr!G54),"",Apr!G54),""),"")))</f>
        <v/>
      </c>
      <c r="D3241" s="305"/>
      <c r="E3241" s="305" t="str">
        <f>IF(ISBLANK($J$3759),"",IF(ISBLANK($L$3759),"",IF(Apr!$E54&gt;=$J$3759,IF(Apr!$E54&lt;=$L$3759,IF(ISBLANK(Apr!R54),"",Apr!R54),""),"")))</f>
        <v/>
      </c>
      <c r="F3241" s="307" t="str">
        <f>IF(ISBLANK($J$3759),"",IF(ISBLANK($L$3759),"",IF(Apr!$E54&gt;=$J$3759,IF(Apr!$E54&lt;=$L$3759,IF(ISBLANK(Apr!S54),"",Apr!S54),""),"")))</f>
        <v/>
      </c>
      <c r="G3241" s="308" t="str">
        <f t="shared" si="206"/>
        <v/>
      </c>
      <c r="H3241" s="309" t="str">
        <f t="shared" si="207"/>
        <v/>
      </c>
      <c r="I3241" s="310" t="str">
        <f>IF(ISBLANK($J$3759),"",IF(ISBLANK($L$3759),"",IF(Apr!$E54&gt;=$J$3759,IF(Apr!$E54&lt;=$L$3759,COUNTIF(Apr!L54:L54,"&gt;=0"),""),"")))</f>
        <v/>
      </c>
      <c r="J3241" s="300"/>
      <c r="K3241" s="300"/>
      <c r="L3241" s="300"/>
      <c r="M3241" s="302"/>
    </row>
    <row r="3242" spans="1:13" ht="9.9499999999999993" hidden="1" customHeight="1" x14ac:dyDescent="0.2">
      <c r="A3242" s="301"/>
      <c r="B3242" s="300"/>
      <c r="C3242" s="305" t="str">
        <f>IF(ISBLANK($J$3759),"",IF(ISBLANK($L$3759),"",IF(Apr!$E55&gt;=$J$3759,IF(Apr!$E55&lt;=$L$3759,IF(ISBLANK(Apr!G55),"",Apr!G55),""),"")))</f>
        <v/>
      </c>
      <c r="D3242" s="305"/>
      <c r="E3242" s="305" t="str">
        <f>IF(ISBLANK($J$3759),"",IF(ISBLANK($L$3759),"",IF(Apr!$E55&gt;=$J$3759,IF(Apr!$E55&lt;=$L$3759,IF(ISBLANK(Apr!R55),"",Apr!R55),""),"")))</f>
        <v/>
      </c>
      <c r="F3242" s="307" t="str">
        <f>IF(ISBLANK($J$3759),"",IF(ISBLANK($L$3759),"",IF(Apr!$E55&gt;=$J$3759,IF(Apr!$E55&lt;=$L$3759,IF(ISBLANK(Apr!S55),"",Apr!S55),""),"")))</f>
        <v/>
      </c>
      <c r="G3242" s="308" t="str">
        <f t="shared" si="206"/>
        <v/>
      </c>
      <c r="H3242" s="309" t="str">
        <f t="shared" si="207"/>
        <v/>
      </c>
      <c r="I3242" s="310" t="str">
        <f>IF(ISBLANK($J$3759),"",IF(ISBLANK($L$3759),"",IF(Apr!$E55&gt;=$J$3759,IF(Apr!$E55&lt;=$L$3759,COUNTIF(Apr!L55:L55,"&gt;=0"),""),"")))</f>
        <v/>
      </c>
      <c r="J3242" s="300"/>
      <c r="K3242" s="300"/>
      <c r="L3242" s="300"/>
      <c r="M3242" s="302"/>
    </row>
    <row r="3243" spans="1:13" ht="9.9499999999999993" hidden="1" customHeight="1" x14ac:dyDescent="0.2">
      <c r="A3243" s="301"/>
      <c r="B3243" s="300"/>
      <c r="C3243" s="305" t="str">
        <f>IF(ISBLANK($J$3759),"",IF(ISBLANK($L$3759),"",IF(Apr!$E56&gt;=$J$3759,IF(Apr!$E56&lt;=$L$3759,IF(ISBLANK(Apr!G56),"",Apr!G56),""),"")))</f>
        <v/>
      </c>
      <c r="D3243" s="305"/>
      <c r="E3243" s="305" t="str">
        <f>IF(ISBLANK($J$3759),"",IF(ISBLANK($L$3759),"",IF(Apr!$E56&gt;=$J$3759,IF(Apr!$E56&lt;=$L$3759,IF(ISBLANK(Apr!R56),"",Apr!R56),""),"")))</f>
        <v/>
      </c>
      <c r="F3243" s="307" t="str">
        <f>IF(ISBLANK($J$3759),"",IF(ISBLANK($L$3759),"",IF(Apr!$E56&gt;=$J$3759,IF(Apr!$E56&lt;=$L$3759,IF(ISBLANK(Apr!S56),"",Apr!S56),""),"")))</f>
        <v/>
      </c>
      <c r="G3243" s="308" t="str">
        <f t="shared" si="206"/>
        <v/>
      </c>
      <c r="H3243" s="309" t="str">
        <f t="shared" si="207"/>
        <v/>
      </c>
      <c r="I3243" s="310" t="str">
        <f>IF(ISBLANK($J$3759),"",IF(ISBLANK($L$3759),"",IF(Apr!$E56&gt;=$J$3759,IF(Apr!$E56&lt;=$L$3759,COUNTIF(Apr!L56:L56,"&gt;=0"),""),"")))</f>
        <v/>
      </c>
      <c r="J3243" s="300"/>
      <c r="K3243" s="300"/>
      <c r="L3243" s="300"/>
      <c r="M3243" s="302"/>
    </row>
    <row r="3244" spans="1:13" ht="9.9499999999999993" hidden="1" customHeight="1" x14ac:dyDescent="0.2">
      <c r="A3244" s="301"/>
      <c r="B3244" s="300"/>
      <c r="C3244" s="305" t="str">
        <f>IF(ISBLANK($J$3759),"",IF(ISBLANK($L$3759),"",IF(Apr!$E57&gt;=$J$3759,IF(Apr!$E57&lt;=$L$3759,IF(ISBLANK(Apr!G57),"",Apr!G57),""),"")))</f>
        <v/>
      </c>
      <c r="D3244" s="305"/>
      <c r="E3244" s="305" t="str">
        <f>IF(ISBLANK($J$3759),"",IF(ISBLANK($L$3759),"",IF(Apr!$E57&gt;=$J$3759,IF(Apr!$E57&lt;=$L$3759,IF(ISBLANK(Apr!R57),"",Apr!R57),""),"")))</f>
        <v/>
      </c>
      <c r="F3244" s="307" t="str">
        <f>IF(ISBLANK($J$3759),"",IF(ISBLANK($L$3759),"",IF(Apr!$E57&gt;=$J$3759,IF(Apr!$E57&lt;=$L$3759,IF(ISBLANK(Apr!S57),"",Apr!S57),""),"")))</f>
        <v/>
      </c>
      <c r="G3244" s="308" t="str">
        <f t="shared" si="206"/>
        <v/>
      </c>
      <c r="H3244" s="309" t="str">
        <f t="shared" si="207"/>
        <v/>
      </c>
      <c r="I3244" s="310" t="str">
        <f>IF(ISBLANK($J$3759),"",IF(ISBLANK($L$3759),"",IF(Apr!$E57&gt;=$J$3759,IF(Apr!$E57&lt;=$L$3759,COUNTIF(Apr!L57:L57,"&gt;=0"),""),"")))</f>
        <v/>
      </c>
      <c r="J3244" s="300"/>
      <c r="K3244" s="300"/>
      <c r="L3244" s="300"/>
      <c r="M3244" s="302"/>
    </row>
    <row r="3245" spans="1:13" ht="9.9499999999999993" hidden="1" customHeight="1" x14ac:dyDescent="0.2">
      <c r="A3245" s="301"/>
      <c r="B3245" s="300"/>
      <c r="C3245" s="305" t="str">
        <f>IF(ISBLANK($J$3759),"",IF(ISBLANK($L$3759),"",IF(Apr!$E58&gt;=$J$3759,IF(Apr!$E58&lt;=$L$3759,IF(ISBLANK(Apr!G58),"",Apr!G58),""),"")))</f>
        <v/>
      </c>
      <c r="D3245" s="305"/>
      <c r="E3245" s="305" t="str">
        <f>IF(ISBLANK($J$3759),"",IF(ISBLANK($L$3759),"",IF(Apr!$E58&gt;=$J$3759,IF(Apr!$E58&lt;=$L$3759,IF(ISBLANK(Apr!R58),"",Apr!R58),""),"")))</f>
        <v/>
      </c>
      <c r="F3245" s="307" t="str">
        <f>IF(ISBLANK($J$3759),"",IF(ISBLANK($L$3759),"",IF(Apr!$E58&gt;=$J$3759,IF(Apr!$E58&lt;=$L$3759,IF(ISBLANK(Apr!S58),"",Apr!S58),""),"")))</f>
        <v/>
      </c>
      <c r="G3245" s="308" t="str">
        <f t="shared" si="206"/>
        <v/>
      </c>
      <c r="H3245" s="309" t="str">
        <f t="shared" si="207"/>
        <v/>
      </c>
      <c r="I3245" s="310" t="str">
        <f>IF(ISBLANK($J$3759),"",IF(ISBLANK($L$3759),"",IF(Apr!$E58&gt;=$J$3759,IF(Apr!$E58&lt;=$L$3759,COUNTIF(Apr!L58:L58,"&gt;=0"),""),"")))</f>
        <v/>
      </c>
      <c r="J3245" s="300"/>
      <c r="K3245" s="300"/>
      <c r="L3245" s="300"/>
      <c r="M3245" s="302"/>
    </row>
    <row r="3246" spans="1:13" ht="9.9499999999999993" hidden="1" customHeight="1" x14ac:dyDescent="0.2">
      <c r="A3246" s="301"/>
      <c r="B3246" s="300"/>
      <c r="C3246" s="305" t="str">
        <f>IF(ISBLANK($J$3759),"",IF(ISBLANK($L$3759),"",IF(Apr!$E59&gt;=$J$3759,IF(Apr!$E59&lt;=$L$3759,IF(ISBLANK(Apr!G59),"",Apr!G59),""),"")))</f>
        <v/>
      </c>
      <c r="D3246" s="305"/>
      <c r="E3246" s="305" t="str">
        <f>IF(ISBLANK($J$3759),"",IF(ISBLANK($L$3759),"",IF(Apr!$E59&gt;=$J$3759,IF(Apr!$E59&lt;=$L$3759,IF(ISBLANK(Apr!R59),"",Apr!R59),""),"")))</f>
        <v/>
      </c>
      <c r="F3246" s="307" t="str">
        <f>IF(ISBLANK($J$3759),"",IF(ISBLANK($L$3759),"",IF(Apr!$E59&gt;=$J$3759,IF(Apr!$E59&lt;=$L$3759,IF(ISBLANK(Apr!S59),"",Apr!S59),""),"")))</f>
        <v/>
      </c>
      <c r="G3246" s="308" t="str">
        <f t="shared" si="206"/>
        <v/>
      </c>
      <c r="H3246" s="309" t="str">
        <f t="shared" si="207"/>
        <v/>
      </c>
      <c r="I3246" s="310" t="str">
        <f>IF(ISBLANK($J$3759),"",IF(ISBLANK($L$3759),"",IF(Apr!$E59&gt;=$J$3759,IF(Apr!$E59&lt;=$L$3759,COUNTIF(Apr!L59:L59,"&gt;=0"),""),"")))</f>
        <v/>
      </c>
      <c r="J3246" s="300"/>
      <c r="K3246" s="300"/>
      <c r="L3246" s="300"/>
      <c r="M3246" s="302"/>
    </row>
    <row r="3247" spans="1:13" ht="9.9499999999999993" hidden="1" customHeight="1" x14ac:dyDescent="0.2">
      <c r="A3247" s="301"/>
      <c r="B3247" s="300"/>
      <c r="C3247" s="305" t="str">
        <f>IF(ISBLANK($J$3759),"",IF(ISBLANK($L$3759),"",IF(Apr!$E60&gt;=$J$3759,IF(Apr!$E60&lt;=$L$3759,IF(ISBLANK(Apr!G60),"",Apr!G60),""),"")))</f>
        <v/>
      </c>
      <c r="D3247" s="305"/>
      <c r="E3247" s="305" t="str">
        <f>IF(ISBLANK($J$3759),"",IF(ISBLANK($L$3759),"",IF(Apr!$E60&gt;=$J$3759,IF(Apr!$E60&lt;=$L$3759,IF(ISBLANK(Apr!R60),"",Apr!R60),""),"")))</f>
        <v/>
      </c>
      <c r="F3247" s="307" t="str">
        <f>IF(ISBLANK($J$3759),"",IF(ISBLANK($L$3759),"",IF(Apr!$E60&gt;=$J$3759,IF(Apr!$E60&lt;=$L$3759,IF(ISBLANK(Apr!S60),"",Apr!S60),""),"")))</f>
        <v/>
      </c>
      <c r="G3247" s="308" t="str">
        <f t="shared" si="206"/>
        <v/>
      </c>
      <c r="H3247" s="309" t="str">
        <f t="shared" si="207"/>
        <v/>
      </c>
      <c r="I3247" s="310" t="str">
        <f>IF(ISBLANK($J$3759),"",IF(ISBLANK($L$3759),"",IF(Apr!$E60&gt;=$J$3759,IF(Apr!$E60&lt;=$L$3759,COUNTIF(Apr!L60:L60,"&gt;=0"),""),"")))</f>
        <v/>
      </c>
      <c r="J3247" s="300"/>
      <c r="K3247" s="300"/>
      <c r="L3247" s="300"/>
      <c r="M3247" s="302"/>
    </row>
    <row r="3248" spans="1:13" ht="9.9499999999999993" hidden="1" customHeight="1" x14ac:dyDescent="0.2">
      <c r="A3248" s="301"/>
      <c r="B3248" s="300"/>
      <c r="C3248" s="305" t="str">
        <f>IF(ISBLANK($J$3759),"",IF(ISBLANK($L$3759),"",IF(Apr!$E61&gt;=$J$3759,IF(Apr!$E61&lt;=$L$3759,IF(ISBLANK(Apr!G61),"",Apr!G61),""),"")))</f>
        <v/>
      </c>
      <c r="D3248" s="305"/>
      <c r="E3248" s="305" t="str">
        <f>IF(ISBLANK($J$3759),"",IF(ISBLANK($L$3759),"",IF(Apr!$E61&gt;=$J$3759,IF(Apr!$E61&lt;=$L$3759,IF(ISBLANK(Apr!R61),"",Apr!R61),""),"")))</f>
        <v/>
      </c>
      <c r="F3248" s="307" t="str">
        <f>IF(ISBLANK($J$3759),"",IF(ISBLANK($L$3759),"",IF(Apr!$E61&gt;=$J$3759,IF(Apr!$E61&lt;=$L$3759,IF(ISBLANK(Apr!S61),"",Apr!S61),""),"")))</f>
        <v/>
      </c>
      <c r="G3248" s="308" t="str">
        <f t="shared" si="206"/>
        <v/>
      </c>
      <c r="H3248" s="309" t="str">
        <f t="shared" si="207"/>
        <v/>
      </c>
      <c r="I3248" s="310" t="str">
        <f>IF(ISBLANK($J$3759),"",IF(ISBLANK($L$3759),"",IF(Apr!$E61&gt;=$J$3759,IF(Apr!$E61&lt;=$L$3759,COUNTIF(Apr!L61:L61,"&gt;=0"),""),"")))</f>
        <v/>
      </c>
      <c r="J3248" s="300"/>
      <c r="K3248" s="300"/>
      <c r="L3248" s="300"/>
      <c r="M3248" s="302"/>
    </row>
    <row r="3249" spans="1:13" ht="9.9499999999999993" hidden="1" customHeight="1" x14ac:dyDescent="0.2">
      <c r="A3249" s="301"/>
      <c r="B3249" s="300"/>
      <c r="C3249" s="305" t="str">
        <f>IF(ISBLANK($J$3759),"",IF(ISBLANK($L$3759),"",IF(Apr!$E62&gt;=$J$3759,IF(Apr!$E62&lt;=$L$3759,IF(ISBLANK(Apr!G62),"",Apr!G62),""),"")))</f>
        <v/>
      </c>
      <c r="D3249" s="305"/>
      <c r="E3249" s="305" t="str">
        <f>IF(ISBLANK($J$3759),"",IF(ISBLANK($L$3759),"",IF(Apr!$E62&gt;=$J$3759,IF(Apr!$E62&lt;=$L$3759,IF(ISBLANK(Apr!R62),"",Apr!R62),""),"")))</f>
        <v/>
      </c>
      <c r="F3249" s="307" t="str">
        <f>IF(ISBLANK($J$3759),"",IF(ISBLANK($L$3759),"",IF(Apr!$E62&gt;=$J$3759,IF(Apr!$E62&lt;=$L$3759,IF(ISBLANK(Apr!S62),"",Apr!S62),""),"")))</f>
        <v/>
      </c>
      <c r="G3249" s="308" t="str">
        <f t="shared" si="206"/>
        <v/>
      </c>
      <c r="H3249" s="309" t="str">
        <f t="shared" si="207"/>
        <v/>
      </c>
      <c r="I3249" s="310" t="str">
        <f>IF(ISBLANK($J$3759),"",IF(ISBLANK($L$3759),"",IF(Apr!$E62&gt;=$J$3759,IF(Apr!$E62&lt;=$L$3759,COUNTIF(Apr!L62:L62,"&gt;=0"),""),"")))</f>
        <v/>
      </c>
      <c r="J3249" s="300"/>
      <c r="K3249" s="300"/>
      <c r="L3249" s="300"/>
      <c r="M3249" s="302"/>
    </row>
    <row r="3250" spans="1:13" ht="9.9499999999999993" hidden="1" customHeight="1" x14ac:dyDescent="0.2">
      <c r="A3250" s="301"/>
      <c r="B3250" s="300"/>
      <c r="C3250" s="305" t="str">
        <f>IF(ISBLANK($J$3759),"",IF(ISBLANK($L$3759),"",IF(Apr!$E63&gt;=$J$3759,IF(Apr!$E63&lt;=$L$3759,IF(ISBLANK(Apr!G63),"",Apr!G63),""),"")))</f>
        <v/>
      </c>
      <c r="D3250" s="305"/>
      <c r="E3250" s="305" t="str">
        <f>IF(ISBLANK($J$3759),"",IF(ISBLANK($L$3759),"",IF(Apr!$E63&gt;=$J$3759,IF(Apr!$E63&lt;=$L$3759,IF(ISBLANK(Apr!R63),"",Apr!R63),""),"")))</f>
        <v/>
      </c>
      <c r="F3250" s="307" t="str">
        <f>IF(ISBLANK($J$3759),"",IF(ISBLANK($L$3759),"",IF(Apr!$E63&gt;=$J$3759,IF(Apr!$E63&lt;=$L$3759,IF(ISBLANK(Apr!S63),"",Apr!S63),""),"")))</f>
        <v/>
      </c>
      <c r="G3250" s="308" t="str">
        <f t="shared" si="206"/>
        <v/>
      </c>
      <c r="H3250" s="309" t="str">
        <f t="shared" si="207"/>
        <v/>
      </c>
      <c r="I3250" s="310" t="str">
        <f>IF(ISBLANK($J$3759),"",IF(ISBLANK($L$3759),"",IF(Apr!$E63&gt;=$J$3759,IF(Apr!$E63&lt;=$L$3759,COUNTIF(Apr!L63:L63,"&gt;=0"),""),"")))</f>
        <v/>
      </c>
      <c r="J3250" s="300"/>
      <c r="K3250" s="300"/>
      <c r="L3250" s="300"/>
      <c r="M3250" s="302"/>
    </row>
    <row r="3251" spans="1:13" ht="9.9499999999999993" hidden="1" customHeight="1" x14ac:dyDescent="0.2">
      <c r="A3251" s="301"/>
      <c r="B3251" s="300"/>
      <c r="C3251" s="305" t="str">
        <f>IF(ISBLANK($J$3759),"",IF(ISBLANK($L$3759),"",IF(Apr!$E64&gt;=$J$3759,IF(Apr!$E64&lt;=$L$3759,IF(ISBLANK(Apr!G64),"",Apr!G64),""),"")))</f>
        <v/>
      </c>
      <c r="D3251" s="305"/>
      <c r="E3251" s="305" t="str">
        <f>IF(ISBLANK($J$3759),"",IF(ISBLANK($L$3759),"",IF(Apr!$E64&gt;=$J$3759,IF(Apr!$E64&lt;=$L$3759,IF(ISBLANK(Apr!R64),"",Apr!R64),""),"")))</f>
        <v/>
      </c>
      <c r="F3251" s="307" t="str">
        <f>IF(ISBLANK($J$3759),"",IF(ISBLANK($L$3759),"",IF(Apr!$E64&gt;=$J$3759,IF(Apr!$E64&lt;=$L$3759,IF(ISBLANK(Apr!S64),"",Apr!S64),""),"")))</f>
        <v/>
      </c>
      <c r="G3251" s="308" t="str">
        <f t="shared" si="206"/>
        <v/>
      </c>
      <c r="H3251" s="309" t="str">
        <f t="shared" si="207"/>
        <v/>
      </c>
      <c r="I3251" s="310" t="str">
        <f>IF(ISBLANK($J$3759),"",IF(ISBLANK($L$3759),"",IF(Apr!$E64&gt;=$J$3759,IF(Apr!$E64&lt;=$L$3759,COUNTIF(Apr!L64:L64,"&gt;=0"),""),"")))</f>
        <v/>
      </c>
      <c r="J3251" s="300"/>
      <c r="K3251" s="300"/>
      <c r="L3251" s="300"/>
      <c r="M3251" s="302"/>
    </row>
    <row r="3252" spans="1:13" ht="9.9499999999999993" hidden="1" customHeight="1" x14ac:dyDescent="0.2">
      <c r="A3252" s="301"/>
      <c r="B3252" s="300"/>
      <c r="C3252" s="305" t="str">
        <f>IF(ISBLANK($J$3759),"",IF(ISBLANK($L$3759),"",IF(Apr!$E65&gt;=$J$3759,IF(Apr!$E65&lt;=$L$3759,IF(ISBLANK(Apr!G65),"",Apr!G65),""),"")))</f>
        <v/>
      </c>
      <c r="D3252" s="305"/>
      <c r="E3252" s="305" t="str">
        <f>IF(ISBLANK($J$3759),"",IF(ISBLANK($L$3759),"",IF(Apr!$E65&gt;=$J$3759,IF(Apr!$E65&lt;=$L$3759,IF(ISBLANK(Apr!R65),"",Apr!R65),""),"")))</f>
        <v/>
      </c>
      <c r="F3252" s="307" t="str">
        <f>IF(ISBLANK($J$3759),"",IF(ISBLANK($L$3759),"",IF(Apr!$E65&gt;=$J$3759,IF(Apr!$E65&lt;=$L$3759,IF(ISBLANK(Apr!S65),"",Apr!S65),""),"")))</f>
        <v/>
      </c>
      <c r="G3252" s="308" t="str">
        <f t="shared" si="206"/>
        <v/>
      </c>
      <c r="H3252" s="309" t="str">
        <f t="shared" si="207"/>
        <v/>
      </c>
      <c r="I3252" s="310" t="str">
        <f>IF(ISBLANK($J$3759),"",IF(ISBLANK($L$3759),"",IF(Apr!$E65&gt;=$J$3759,IF(Apr!$E65&lt;=$L$3759,COUNTIF(Apr!L65:L65,"&gt;=0"),""),"")))</f>
        <v/>
      </c>
      <c r="J3252" s="300"/>
      <c r="K3252" s="300"/>
      <c r="L3252" s="300"/>
      <c r="M3252" s="302"/>
    </row>
    <row r="3253" spans="1:13" ht="9.9499999999999993" hidden="1" customHeight="1" x14ac:dyDescent="0.2">
      <c r="A3253" s="301"/>
      <c r="B3253" s="300"/>
      <c r="C3253" s="305" t="str">
        <f>IF(ISBLANK($J$3759),"",IF(ISBLANK($L$3759),"",IF(Apr!$E66&gt;=$J$3759,IF(Apr!$E66&lt;=$L$3759,IF(ISBLANK(Apr!G66),"",Apr!G66),""),"")))</f>
        <v/>
      </c>
      <c r="D3253" s="305"/>
      <c r="E3253" s="305" t="str">
        <f>IF(ISBLANK($J$3759),"",IF(ISBLANK($L$3759),"",IF(Apr!$E66&gt;=$J$3759,IF(Apr!$E66&lt;=$L$3759,IF(ISBLANK(Apr!R66),"",Apr!R66),""),"")))</f>
        <v/>
      </c>
      <c r="F3253" s="307" t="str">
        <f>IF(ISBLANK($J$3759),"",IF(ISBLANK($L$3759),"",IF(Apr!$E66&gt;=$J$3759,IF(Apr!$E66&lt;=$L$3759,IF(ISBLANK(Apr!S66),"",Apr!S66),""),"")))</f>
        <v/>
      </c>
      <c r="G3253" s="308" t="str">
        <f t="shared" si="206"/>
        <v/>
      </c>
      <c r="H3253" s="309" t="str">
        <f t="shared" si="207"/>
        <v/>
      </c>
      <c r="I3253" s="310" t="str">
        <f>IF(ISBLANK($J$3759),"",IF(ISBLANK($L$3759),"",IF(Apr!$E66&gt;=$J$3759,IF(Apr!$E66&lt;=$L$3759,COUNTIF(Apr!L66:L66,"&gt;=0"),""),"")))</f>
        <v/>
      </c>
      <c r="J3253" s="300"/>
      <c r="K3253" s="300"/>
      <c r="L3253" s="300"/>
      <c r="M3253" s="302"/>
    </row>
    <row r="3254" spans="1:13" ht="9.9499999999999993" hidden="1" customHeight="1" x14ac:dyDescent="0.2">
      <c r="A3254" s="301"/>
      <c r="B3254" s="300"/>
      <c r="C3254" s="305" t="str">
        <f>IF(ISBLANK($J$3759),"",IF(ISBLANK($L$3759),"",IF(Apr!$E67&gt;=$J$3759,IF(Apr!$E67&lt;=$L$3759,IF(ISBLANK(Apr!G67),"",Apr!G67),""),"")))</f>
        <v/>
      </c>
      <c r="D3254" s="305"/>
      <c r="E3254" s="305" t="str">
        <f>IF(ISBLANK($J$3759),"",IF(ISBLANK($L$3759),"",IF(Apr!$E67&gt;=$J$3759,IF(Apr!$E67&lt;=$L$3759,IF(ISBLANK(Apr!R67),"",Apr!R67),""),"")))</f>
        <v/>
      </c>
      <c r="F3254" s="307" t="str">
        <f>IF(ISBLANK($J$3759),"",IF(ISBLANK($L$3759),"",IF(Apr!$E67&gt;=$J$3759,IF(Apr!$E67&lt;=$L$3759,IF(ISBLANK(Apr!S67),"",Apr!S67),""),"")))</f>
        <v/>
      </c>
      <c r="G3254" s="308" t="str">
        <f t="shared" si="206"/>
        <v/>
      </c>
      <c r="H3254" s="309" t="str">
        <f t="shared" si="207"/>
        <v/>
      </c>
      <c r="I3254" s="310" t="str">
        <f>IF(ISBLANK($J$3759),"",IF(ISBLANK($L$3759),"",IF(Apr!$E67&gt;=$J$3759,IF(Apr!$E67&lt;=$L$3759,COUNTIF(Apr!L67:L67,"&gt;=0"),""),"")))</f>
        <v/>
      </c>
      <c r="J3254" s="300"/>
      <c r="K3254" s="300"/>
      <c r="L3254" s="300"/>
      <c r="M3254" s="302"/>
    </row>
    <row r="3255" spans="1:13" ht="9.9499999999999993" hidden="1" customHeight="1" x14ac:dyDescent="0.2">
      <c r="A3255" s="301"/>
      <c r="B3255" s="300"/>
      <c r="C3255" s="305" t="str">
        <f>IF(ISBLANK($J$3759),"",IF(ISBLANK($L$3759),"",IF(Apr!$E68&gt;=$J$3759,IF(Apr!$E68&lt;=$L$3759,IF(ISBLANK(Apr!G68),"",Apr!G68),""),"")))</f>
        <v/>
      </c>
      <c r="D3255" s="305"/>
      <c r="E3255" s="305" t="str">
        <f>IF(ISBLANK($J$3759),"",IF(ISBLANK($L$3759),"",IF(Apr!$E68&gt;=$J$3759,IF(Apr!$E68&lt;=$L$3759,IF(ISBLANK(Apr!R68),"",Apr!R68),""),"")))</f>
        <v/>
      </c>
      <c r="F3255" s="307" t="str">
        <f>IF(ISBLANK($J$3759),"",IF(ISBLANK($L$3759),"",IF(Apr!$E68&gt;=$J$3759,IF(Apr!$E68&lt;=$L$3759,IF(ISBLANK(Apr!S68),"",Apr!S68),""),"")))</f>
        <v/>
      </c>
      <c r="G3255" s="308" t="str">
        <f t="shared" si="206"/>
        <v/>
      </c>
      <c r="H3255" s="309" t="str">
        <f t="shared" si="207"/>
        <v/>
      </c>
      <c r="I3255" s="310" t="str">
        <f>IF(ISBLANK($J$3759),"",IF(ISBLANK($L$3759),"",IF(Apr!$E68&gt;=$J$3759,IF(Apr!$E68&lt;=$L$3759,COUNTIF(Apr!L68:L68,"&gt;=0"),""),"")))</f>
        <v/>
      </c>
      <c r="J3255" s="300"/>
      <c r="K3255" s="300"/>
      <c r="L3255" s="300"/>
      <c r="M3255" s="302"/>
    </row>
    <row r="3256" spans="1:13" ht="9.9499999999999993" hidden="1" customHeight="1" x14ac:dyDescent="0.2">
      <c r="A3256" s="301"/>
      <c r="B3256" s="300"/>
      <c r="C3256" s="305" t="str">
        <f>IF(ISBLANK($J$3759),"",IF(ISBLANK($L$3759),"",IF(Apr!$E69&gt;=$J$3759,IF(Apr!$E69&lt;=$L$3759,IF(ISBLANK(Apr!G69),"",Apr!G69),""),"")))</f>
        <v/>
      </c>
      <c r="D3256" s="305"/>
      <c r="E3256" s="305" t="str">
        <f>IF(ISBLANK($J$3759),"",IF(ISBLANK($L$3759),"",IF(Apr!$E69&gt;=$J$3759,IF(Apr!$E69&lt;=$L$3759,IF(ISBLANK(Apr!R69),"",Apr!R69),""),"")))</f>
        <v/>
      </c>
      <c r="F3256" s="307" t="str">
        <f>IF(ISBLANK($J$3759),"",IF(ISBLANK($L$3759),"",IF(Apr!$E69&gt;=$J$3759,IF(Apr!$E69&lt;=$L$3759,IF(ISBLANK(Apr!S69),"",Apr!S69),""),"")))</f>
        <v/>
      </c>
      <c r="G3256" s="308" t="str">
        <f t="shared" si="206"/>
        <v/>
      </c>
      <c r="H3256" s="309" t="str">
        <f t="shared" si="207"/>
        <v/>
      </c>
      <c r="I3256" s="310" t="str">
        <f>IF(ISBLANK($J$3759),"",IF(ISBLANK($L$3759),"",IF(Apr!$E69&gt;=$J$3759,IF(Apr!$E69&lt;=$L$3759,COUNTIF(Apr!L69:L69,"&gt;=0"),""),"")))</f>
        <v/>
      </c>
      <c r="J3256" s="300"/>
      <c r="K3256" s="300"/>
      <c r="L3256" s="300"/>
      <c r="M3256" s="302"/>
    </row>
    <row r="3257" spans="1:13" ht="9.9499999999999993" hidden="1" customHeight="1" x14ac:dyDescent="0.2">
      <c r="A3257" s="301"/>
      <c r="B3257" s="300"/>
      <c r="C3257" s="305" t="str">
        <f>IF(ISBLANK($J$3759),"",IF(ISBLANK($L$3759),"",IF(Apr!$E70&gt;=$J$3759,IF(Apr!$E70&lt;=$L$3759,IF(ISBLANK(Apr!G70),"",Apr!G70),""),"")))</f>
        <v/>
      </c>
      <c r="D3257" s="305"/>
      <c r="E3257" s="305" t="str">
        <f>IF(ISBLANK($J$3759),"",IF(ISBLANK($L$3759),"",IF(Apr!$E70&gt;=$J$3759,IF(Apr!$E70&lt;=$L$3759,IF(ISBLANK(Apr!R70),"",Apr!R70),""),"")))</f>
        <v/>
      </c>
      <c r="F3257" s="307" t="str">
        <f>IF(ISBLANK($J$3759),"",IF(ISBLANK($L$3759),"",IF(Apr!$E70&gt;=$J$3759,IF(Apr!$E70&lt;=$L$3759,IF(ISBLANK(Apr!S70),"",Apr!S70),""),"")))</f>
        <v/>
      </c>
      <c r="G3257" s="308" t="str">
        <f t="shared" si="206"/>
        <v/>
      </c>
      <c r="H3257" s="309" t="str">
        <f t="shared" si="207"/>
        <v/>
      </c>
      <c r="I3257" s="310" t="str">
        <f>IF(ISBLANK($J$3759),"",IF(ISBLANK($L$3759),"",IF(Apr!$E70&gt;=$J$3759,IF(Apr!$E70&lt;=$L$3759,COUNTIF(Apr!L70:L70,"&gt;=0"),""),"")))</f>
        <v/>
      </c>
      <c r="J3257" s="300"/>
      <c r="K3257" s="300"/>
      <c r="L3257" s="300"/>
      <c r="M3257" s="302"/>
    </row>
    <row r="3258" spans="1:13" ht="9.9499999999999993" hidden="1" customHeight="1" x14ac:dyDescent="0.2">
      <c r="A3258" s="301"/>
      <c r="B3258" s="300"/>
      <c r="C3258" s="305" t="str">
        <f>IF(ISBLANK($J$3759),"",IF(ISBLANK($L$3759),"",IF(Apr!$E71&gt;=$J$3759,IF(Apr!$E71&lt;=$L$3759,IF(ISBLANK(Apr!G71),"",Apr!G71),""),"")))</f>
        <v/>
      </c>
      <c r="D3258" s="305"/>
      <c r="E3258" s="305" t="str">
        <f>IF(ISBLANK($J$3759),"",IF(ISBLANK($L$3759),"",IF(Apr!$E71&gt;=$J$3759,IF(Apr!$E71&lt;=$L$3759,IF(ISBLANK(Apr!R71),"",Apr!R71),""),"")))</f>
        <v/>
      </c>
      <c r="F3258" s="307" t="str">
        <f>IF(ISBLANK($J$3759),"",IF(ISBLANK($L$3759),"",IF(Apr!$E71&gt;=$J$3759,IF(Apr!$E71&lt;=$L$3759,IF(ISBLANK(Apr!S71),"",Apr!S71),""),"")))</f>
        <v/>
      </c>
      <c r="G3258" s="308" t="str">
        <f t="shared" si="206"/>
        <v/>
      </c>
      <c r="H3258" s="309" t="str">
        <f t="shared" si="207"/>
        <v/>
      </c>
      <c r="I3258" s="310" t="str">
        <f>IF(ISBLANK($J$3759),"",IF(ISBLANK($L$3759),"",IF(Apr!$E71&gt;=$J$3759,IF(Apr!$E71&lt;=$L$3759,COUNTIF(Apr!L71:L71,"&gt;=0"),""),"")))</f>
        <v/>
      </c>
      <c r="J3258" s="300"/>
      <c r="K3258" s="300"/>
      <c r="L3258" s="300"/>
      <c r="M3258" s="302"/>
    </row>
    <row r="3259" spans="1:13" ht="9.9499999999999993" hidden="1" customHeight="1" x14ac:dyDescent="0.2">
      <c r="A3259" s="301"/>
      <c r="B3259" s="300"/>
      <c r="C3259" s="305" t="str">
        <f>IF(ISBLANK($J$3759),"",IF(ISBLANK($L$3759),"",IF(Apr!$E72&gt;=$J$3759,IF(Apr!$E72&lt;=$L$3759,IF(ISBLANK(Apr!G72),"",Apr!G72),""),"")))</f>
        <v/>
      </c>
      <c r="D3259" s="305"/>
      <c r="E3259" s="305" t="str">
        <f>IF(ISBLANK($J$3759),"",IF(ISBLANK($L$3759),"",IF(Apr!$E72&gt;=$J$3759,IF(Apr!$E72&lt;=$L$3759,IF(ISBLANK(Apr!R72),"",Apr!R72),""),"")))</f>
        <v/>
      </c>
      <c r="F3259" s="307" t="str">
        <f>IF(ISBLANK($J$3759),"",IF(ISBLANK($L$3759),"",IF(Apr!$E72&gt;=$J$3759,IF(Apr!$E72&lt;=$L$3759,IF(ISBLANK(Apr!S72),"",Apr!S72),""),"")))</f>
        <v/>
      </c>
      <c r="G3259" s="308" t="str">
        <f t="shared" si="206"/>
        <v/>
      </c>
      <c r="H3259" s="309" t="str">
        <f t="shared" si="207"/>
        <v/>
      </c>
      <c r="I3259" s="310" t="str">
        <f>IF(ISBLANK($J$3759),"",IF(ISBLANK($L$3759),"",IF(Apr!$E72&gt;=$J$3759,IF(Apr!$E72&lt;=$L$3759,COUNTIF(Apr!L72:L72,"&gt;=0"),""),"")))</f>
        <v/>
      </c>
      <c r="J3259" s="300"/>
      <c r="K3259" s="300"/>
      <c r="L3259" s="300"/>
      <c r="M3259" s="302"/>
    </row>
    <row r="3260" spans="1:13" ht="9.9499999999999993" hidden="1" customHeight="1" x14ac:dyDescent="0.2">
      <c r="A3260" s="301"/>
      <c r="B3260" s="300"/>
      <c r="C3260" s="305" t="str">
        <f>IF(ISBLANK($J$3759),"",IF(ISBLANK($L$3759),"",IF(Apr!$E73&gt;=$J$3759,IF(Apr!$E73&lt;=$L$3759,IF(ISBLANK(Apr!G73),"",Apr!G73),""),"")))</f>
        <v/>
      </c>
      <c r="D3260" s="305"/>
      <c r="E3260" s="305" t="str">
        <f>IF(ISBLANK($J$3759),"",IF(ISBLANK($L$3759),"",IF(Apr!$E73&gt;=$J$3759,IF(Apr!$E73&lt;=$L$3759,IF(ISBLANK(Apr!R73),"",Apr!R73),""),"")))</f>
        <v/>
      </c>
      <c r="F3260" s="307" t="str">
        <f>IF(ISBLANK($J$3759),"",IF(ISBLANK($L$3759),"",IF(Apr!$E73&gt;=$J$3759,IF(Apr!$E73&lt;=$L$3759,IF(ISBLANK(Apr!S73),"",Apr!S73),""),"")))</f>
        <v/>
      </c>
      <c r="G3260" s="308" t="str">
        <f t="shared" si="206"/>
        <v/>
      </c>
      <c r="H3260" s="309" t="str">
        <f t="shared" si="207"/>
        <v/>
      </c>
      <c r="I3260" s="310" t="str">
        <f>IF(ISBLANK($J$3759),"",IF(ISBLANK($L$3759),"",IF(Apr!$E73&gt;=$J$3759,IF(Apr!$E73&lt;=$L$3759,COUNTIF(Apr!L73:L73,"&gt;=0"),""),"")))</f>
        <v/>
      </c>
      <c r="J3260" s="300"/>
      <c r="K3260" s="300"/>
      <c r="L3260" s="300"/>
      <c r="M3260" s="302"/>
    </row>
    <row r="3261" spans="1:13" ht="9.9499999999999993" hidden="1" customHeight="1" x14ac:dyDescent="0.2">
      <c r="A3261" s="301"/>
      <c r="B3261" s="300" t="s">
        <v>127</v>
      </c>
      <c r="C3261" s="305" t="str">
        <f>IF(ISBLANK($J$3759),"",IF(ISBLANK($L$3759),"",IF(Mai!$E9&gt;=$J$3759,IF(Mai!$E9&lt;=$L$3759,IF(ISBLANK(Mai!G9),"",Mai!G9),""),"")))</f>
        <v/>
      </c>
      <c r="D3261" s="305" t="str">
        <f>IF(ISBLANK($J$3759),"",IF(ISBLANK($L$3759),"",IF(Mai!$E9&gt;=$J$3759,IF(Mai!$E9&lt;=$L$3759,IF(ISBLANK(Mai!I9),"",Mai!I9),""),"")))</f>
        <v/>
      </c>
      <c r="E3261" s="305" t="str">
        <f>IF(ISBLANK($J$3759),"",IF(ISBLANK($L$3759),"",IF(Mai!$E9&gt;=$J$3759,IF(Mai!$E9&lt;=$L$3759,IF(ISBLANK(Mai!R9),"",Mai!R9),""),"")))</f>
        <v/>
      </c>
      <c r="F3261" s="307" t="str">
        <f>IF(ISBLANK($J$3759),"",IF(ISBLANK($L$3759),"",IF(Mai!$E9&gt;=$J$3759,IF(Mai!$E9&lt;=$L$3759,IF(ISBLANK(Mai!S9),"",Mai!S9),""),"")))</f>
        <v/>
      </c>
      <c r="G3261" s="308" t="str">
        <f>IF(ISNUMBER(F3261),IF(F3261=0,"",IF(E3261=0,"",F3261/E3261)),"")</f>
        <v/>
      </c>
      <c r="H3261" s="309" t="str">
        <f>IF(ISNUMBER(G3261),IF(G3261=0,"",IF(F3261=0,"",E3261/F3261/24)),"")</f>
        <v/>
      </c>
      <c r="I3261" s="310" t="str">
        <f>IF(ISBLANK($J$3759),"",IF(ISBLANK($L$3759),"",IF(Mai!$E9&gt;=$J$3759,IF(Mai!$E9&lt;=$L$3759,COUNTIF(Mai!L9:L9,"&gt;=0"),""),"")))</f>
        <v/>
      </c>
      <c r="J3261" s="300"/>
      <c r="K3261" s="300"/>
      <c r="L3261" s="300"/>
      <c r="M3261" s="302"/>
    </row>
    <row r="3262" spans="1:13" ht="9.9499999999999993" hidden="1" customHeight="1" x14ac:dyDescent="0.2">
      <c r="A3262" s="301"/>
      <c r="B3262" s="300"/>
      <c r="C3262" s="305" t="str">
        <f>IF(ISBLANK($J$3759),"",IF(ISBLANK($L$3759),"",IF(Mai!$E10&gt;=$J$3759,IF(Mai!$E10&lt;=$L$3759,IF(ISBLANK(Mai!G10),"",Mai!G10),""),"")))</f>
        <v/>
      </c>
      <c r="D3262" s="305" t="str">
        <f>IF(ISBLANK($J$3759),"",IF(ISBLANK($L$3759),"",IF(Mai!$E10&gt;=$J$3759,IF(Mai!$E10&lt;=$L$3759,IF(ISBLANK(Mai!I10),"",Mai!I10),""),"")))</f>
        <v/>
      </c>
      <c r="E3262" s="305" t="str">
        <f>IF(ISBLANK($J$3759),"",IF(ISBLANK($L$3759),"",IF(Mai!$E10&gt;=$J$3759,IF(Mai!$E10&lt;=$L$3759,IF(ISBLANK(Mai!R10),"",Mai!R10),""),"")))</f>
        <v/>
      </c>
      <c r="F3262" s="307" t="str">
        <f>IF(ISBLANK($J$3759),"",IF(ISBLANK($L$3759),"",IF(Mai!$E10&gt;=$J$3759,IF(Mai!$E10&lt;=$L$3759,IF(ISBLANK(Mai!S10),"",Mai!S10),""),"")))</f>
        <v/>
      </c>
      <c r="G3262" s="308" t="str">
        <f t="shared" ref="G3262:G3291" si="208">IF(ISNUMBER(F3262),IF(F3262=0,"",IF(E3262=0,"",F3262/E3262)),"")</f>
        <v/>
      </c>
      <c r="H3262" s="309" t="str">
        <f t="shared" ref="H3262:H3291" si="209">IF(ISNUMBER(G3262),IF(G3262=0,"",IF(F3262=0,"",E3262/F3262/24)),"")</f>
        <v/>
      </c>
      <c r="I3262" s="310" t="str">
        <f>IF(ISBLANK($J$3759),"",IF(ISBLANK($L$3759),"",IF(Mai!$E10&gt;=$J$3759,IF(Mai!$E10&lt;=$L$3759,COUNTIF(Mai!L10:L10,"&gt;=0"),""),"")))</f>
        <v/>
      </c>
      <c r="J3262" s="300"/>
      <c r="K3262" s="300"/>
      <c r="L3262" s="300"/>
      <c r="M3262" s="302"/>
    </row>
    <row r="3263" spans="1:13" ht="9.9499999999999993" hidden="1" customHeight="1" x14ac:dyDescent="0.2">
      <c r="A3263" s="301"/>
      <c r="B3263" s="300"/>
      <c r="C3263" s="305" t="str">
        <f>IF(ISBLANK($J$3759),"",IF(ISBLANK($L$3759),"",IF(Mai!$E11&gt;=$J$3759,IF(Mai!$E11&lt;=$L$3759,IF(ISBLANK(Mai!G11),"",Mai!G11),""),"")))</f>
        <v/>
      </c>
      <c r="D3263" s="305" t="str">
        <f>IF(ISBLANK($J$3759),"",IF(ISBLANK($L$3759),"",IF(Mai!$E11&gt;=$J$3759,IF(Mai!$E11&lt;=$L$3759,IF(ISBLANK(Mai!I11),"",Mai!I11),""),"")))</f>
        <v/>
      </c>
      <c r="E3263" s="305" t="str">
        <f>IF(ISBLANK($J$3759),"",IF(ISBLANK($L$3759),"",IF(Mai!$E11&gt;=$J$3759,IF(Mai!$E11&lt;=$L$3759,IF(ISBLANK(Mai!R11),"",Mai!R11),""),"")))</f>
        <v/>
      </c>
      <c r="F3263" s="307" t="str">
        <f>IF(ISBLANK($J$3759),"",IF(ISBLANK($L$3759),"",IF(Mai!$E11&gt;=$J$3759,IF(Mai!$E11&lt;=$L$3759,IF(ISBLANK(Mai!S11),"",Mai!S11),""),"")))</f>
        <v/>
      </c>
      <c r="G3263" s="308" t="str">
        <f t="shared" si="208"/>
        <v/>
      </c>
      <c r="H3263" s="309" t="str">
        <f t="shared" si="209"/>
        <v/>
      </c>
      <c r="I3263" s="310" t="str">
        <f>IF(ISBLANK($J$3759),"",IF(ISBLANK($L$3759),"",IF(Mai!$E11&gt;=$J$3759,IF(Mai!$E11&lt;=$L$3759,COUNTIF(Mai!L11:L11,"&gt;=0"),""),"")))</f>
        <v/>
      </c>
      <c r="J3263" s="300"/>
      <c r="K3263" s="300"/>
      <c r="L3263" s="300"/>
      <c r="M3263" s="302"/>
    </row>
    <row r="3264" spans="1:13" ht="9.9499999999999993" hidden="1" customHeight="1" x14ac:dyDescent="0.2">
      <c r="A3264" s="301"/>
      <c r="B3264" s="300"/>
      <c r="C3264" s="305" t="str">
        <f>IF(ISBLANK($J$3759),"",IF(ISBLANK($L$3759),"",IF(Mai!$E12&gt;=$J$3759,IF(Mai!$E12&lt;=$L$3759,IF(ISBLANK(Mai!G12),"",Mai!G12),""),"")))</f>
        <v/>
      </c>
      <c r="D3264" s="305" t="str">
        <f>IF(ISBLANK($J$3759),"",IF(ISBLANK($L$3759),"",IF(Mai!$E12&gt;=$J$3759,IF(Mai!$E12&lt;=$L$3759,IF(ISBLANK(Mai!I12),"",Mai!I12),""),"")))</f>
        <v/>
      </c>
      <c r="E3264" s="305" t="str">
        <f>IF(ISBLANK($J$3759),"",IF(ISBLANK($L$3759),"",IF(Mai!$E12&gt;=$J$3759,IF(Mai!$E12&lt;=$L$3759,IF(ISBLANK(Mai!R12),"",Mai!R12),""),"")))</f>
        <v/>
      </c>
      <c r="F3264" s="307" t="str">
        <f>IF(ISBLANK($J$3759),"",IF(ISBLANK($L$3759),"",IF(Mai!$E12&gt;=$J$3759,IF(Mai!$E12&lt;=$L$3759,IF(ISBLANK(Mai!S12),"",Mai!S12),""),"")))</f>
        <v/>
      </c>
      <c r="G3264" s="308" t="str">
        <f t="shared" si="208"/>
        <v/>
      </c>
      <c r="H3264" s="309" t="str">
        <f t="shared" si="209"/>
        <v/>
      </c>
      <c r="I3264" s="310" t="str">
        <f>IF(ISBLANK($J$3759),"",IF(ISBLANK($L$3759),"",IF(Mai!$E12&gt;=$J$3759,IF(Mai!$E12&lt;=$L$3759,COUNTIF(Mai!L12:L12,"&gt;=0"),""),"")))</f>
        <v/>
      </c>
      <c r="J3264" s="300"/>
      <c r="K3264" s="300"/>
      <c r="L3264" s="300"/>
      <c r="M3264" s="302"/>
    </row>
    <row r="3265" spans="1:13" ht="9.9499999999999993" hidden="1" customHeight="1" x14ac:dyDescent="0.2">
      <c r="A3265" s="301"/>
      <c r="B3265" s="300"/>
      <c r="C3265" s="305" t="str">
        <f>IF(ISBLANK($J$3759),"",IF(ISBLANK($L$3759),"",IF(Mai!$E13&gt;=$J$3759,IF(Mai!$E13&lt;=$L$3759,IF(ISBLANK(Mai!G13),"",Mai!G13),""),"")))</f>
        <v/>
      </c>
      <c r="D3265" s="305" t="str">
        <f>IF(ISBLANK($J$3759),"",IF(ISBLANK($L$3759),"",IF(Mai!$E13&gt;=$J$3759,IF(Mai!$E13&lt;=$L$3759,IF(ISBLANK(Mai!I13),"",Mai!I13),""),"")))</f>
        <v/>
      </c>
      <c r="E3265" s="305" t="str">
        <f>IF(ISBLANK($J$3759),"",IF(ISBLANK($L$3759),"",IF(Mai!$E13&gt;=$J$3759,IF(Mai!$E13&lt;=$L$3759,IF(ISBLANK(Mai!R13),"",Mai!R13),""),"")))</f>
        <v/>
      </c>
      <c r="F3265" s="307" t="str">
        <f>IF(ISBLANK($J$3759),"",IF(ISBLANK($L$3759),"",IF(Mai!$E13&gt;=$J$3759,IF(Mai!$E13&lt;=$L$3759,IF(ISBLANK(Mai!S13),"",Mai!S13),""),"")))</f>
        <v/>
      </c>
      <c r="G3265" s="308" t="str">
        <f t="shared" si="208"/>
        <v/>
      </c>
      <c r="H3265" s="309" t="str">
        <f t="shared" si="209"/>
        <v/>
      </c>
      <c r="I3265" s="310" t="str">
        <f>IF(ISBLANK($J$3759),"",IF(ISBLANK($L$3759),"",IF(Mai!$E13&gt;=$J$3759,IF(Mai!$E13&lt;=$L$3759,COUNTIF(Mai!L13:L13,"&gt;=0"),""),"")))</f>
        <v/>
      </c>
      <c r="J3265" s="300"/>
      <c r="K3265" s="300"/>
      <c r="L3265" s="300"/>
      <c r="M3265" s="302"/>
    </row>
    <row r="3266" spans="1:13" ht="9.9499999999999993" hidden="1" customHeight="1" x14ac:dyDescent="0.2">
      <c r="A3266" s="301"/>
      <c r="B3266" s="300"/>
      <c r="C3266" s="305" t="str">
        <f>IF(ISBLANK($J$3759),"",IF(ISBLANK($L$3759),"",IF(Mai!$E14&gt;=$J$3759,IF(Mai!$E14&lt;=$L$3759,IF(ISBLANK(Mai!G14),"",Mai!G14),""),"")))</f>
        <v/>
      </c>
      <c r="D3266" s="305" t="str">
        <f>IF(ISBLANK($J$3759),"",IF(ISBLANK($L$3759),"",IF(Mai!$E14&gt;=$J$3759,IF(Mai!$E14&lt;=$L$3759,IF(ISBLANK(Mai!I14),"",Mai!I14),""),"")))</f>
        <v/>
      </c>
      <c r="E3266" s="305" t="str">
        <f>IF(ISBLANK($J$3759),"",IF(ISBLANK($L$3759),"",IF(Mai!$E14&gt;=$J$3759,IF(Mai!$E14&lt;=$L$3759,IF(ISBLANK(Mai!R14),"",Mai!R14),""),"")))</f>
        <v/>
      </c>
      <c r="F3266" s="307" t="str">
        <f>IF(ISBLANK($J$3759),"",IF(ISBLANK($L$3759),"",IF(Mai!$E14&gt;=$J$3759,IF(Mai!$E14&lt;=$L$3759,IF(ISBLANK(Mai!S14),"",Mai!S14),""),"")))</f>
        <v/>
      </c>
      <c r="G3266" s="308" t="str">
        <f t="shared" si="208"/>
        <v/>
      </c>
      <c r="H3266" s="309" t="str">
        <f t="shared" si="209"/>
        <v/>
      </c>
      <c r="I3266" s="310" t="str">
        <f>IF(ISBLANK($J$3759),"",IF(ISBLANK($L$3759),"",IF(Mai!$E14&gt;=$J$3759,IF(Mai!$E14&lt;=$L$3759,COUNTIF(Mai!L14:L14,"&gt;=0"),""),"")))</f>
        <v/>
      </c>
      <c r="J3266" s="300"/>
      <c r="K3266" s="300"/>
      <c r="L3266" s="300"/>
      <c r="M3266" s="302"/>
    </row>
    <row r="3267" spans="1:13" ht="9.9499999999999993" hidden="1" customHeight="1" x14ac:dyDescent="0.2">
      <c r="A3267" s="301"/>
      <c r="B3267" s="300"/>
      <c r="C3267" s="305" t="str">
        <f>IF(ISBLANK($J$3759),"",IF(ISBLANK($L$3759),"",IF(Mai!$E15&gt;=$J$3759,IF(Mai!$E15&lt;=$L$3759,IF(ISBLANK(Mai!G15),"",Mai!G15),""),"")))</f>
        <v/>
      </c>
      <c r="D3267" s="305" t="str">
        <f>IF(ISBLANK($J$3759),"",IF(ISBLANK($L$3759),"",IF(Mai!$E15&gt;=$J$3759,IF(Mai!$E15&lt;=$L$3759,IF(ISBLANK(Mai!I15),"",Mai!I15),""),"")))</f>
        <v/>
      </c>
      <c r="E3267" s="305" t="str">
        <f>IF(ISBLANK($J$3759),"",IF(ISBLANK($L$3759),"",IF(Mai!$E15&gt;=$J$3759,IF(Mai!$E15&lt;=$L$3759,IF(ISBLANK(Mai!R15),"",Mai!R15),""),"")))</f>
        <v/>
      </c>
      <c r="F3267" s="307" t="str">
        <f>IF(ISBLANK($J$3759),"",IF(ISBLANK($L$3759),"",IF(Mai!$E15&gt;=$J$3759,IF(Mai!$E15&lt;=$L$3759,IF(ISBLANK(Mai!S15),"",Mai!S15),""),"")))</f>
        <v/>
      </c>
      <c r="G3267" s="308" t="str">
        <f t="shared" si="208"/>
        <v/>
      </c>
      <c r="H3267" s="309" t="str">
        <f t="shared" si="209"/>
        <v/>
      </c>
      <c r="I3267" s="310" t="str">
        <f>IF(ISBLANK($J$3759),"",IF(ISBLANK($L$3759),"",IF(Mai!$E15&gt;=$J$3759,IF(Mai!$E15&lt;=$L$3759,COUNTIF(Mai!L15:L15,"&gt;=0"),""),"")))</f>
        <v/>
      </c>
      <c r="J3267" s="300"/>
      <c r="K3267" s="300"/>
      <c r="L3267" s="300"/>
      <c r="M3267" s="302"/>
    </row>
    <row r="3268" spans="1:13" ht="9.9499999999999993" hidden="1" customHeight="1" x14ac:dyDescent="0.2">
      <c r="A3268" s="301"/>
      <c r="B3268" s="300"/>
      <c r="C3268" s="305" t="str">
        <f>IF(ISBLANK($J$3759),"",IF(ISBLANK($L$3759),"",IF(Mai!$E16&gt;=$J$3759,IF(Mai!$E16&lt;=$L$3759,IF(ISBLANK(Mai!G16),"",Mai!G16),""),"")))</f>
        <v/>
      </c>
      <c r="D3268" s="305" t="str">
        <f>IF(ISBLANK($J$3759),"",IF(ISBLANK($L$3759),"",IF(Mai!$E16&gt;=$J$3759,IF(Mai!$E16&lt;=$L$3759,IF(ISBLANK(Mai!I16),"",Mai!I16),""),"")))</f>
        <v/>
      </c>
      <c r="E3268" s="305" t="str">
        <f>IF(ISBLANK($J$3759),"",IF(ISBLANK($L$3759),"",IF(Mai!$E16&gt;=$J$3759,IF(Mai!$E16&lt;=$L$3759,IF(ISBLANK(Mai!R16),"",Mai!R16),""),"")))</f>
        <v/>
      </c>
      <c r="F3268" s="307" t="str">
        <f>IF(ISBLANK($J$3759),"",IF(ISBLANK($L$3759),"",IF(Mai!$E16&gt;=$J$3759,IF(Mai!$E16&lt;=$L$3759,IF(ISBLANK(Mai!S16),"",Mai!S16),""),"")))</f>
        <v/>
      </c>
      <c r="G3268" s="308" t="str">
        <f t="shared" si="208"/>
        <v/>
      </c>
      <c r="H3268" s="309" t="str">
        <f t="shared" si="209"/>
        <v/>
      </c>
      <c r="I3268" s="310" t="str">
        <f>IF(ISBLANK($J$3759),"",IF(ISBLANK($L$3759),"",IF(Mai!$E16&gt;=$J$3759,IF(Mai!$E16&lt;=$L$3759,COUNTIF(Mai!L16:L16,"&gt;=0"),""),"")))</f>
        <v/>
      </c>
      <c r="J3268" s="300"/>
      <c r="K3268" s="300"/>
      <c r="L3268" s="300"/>
      <c r="M3268" s="302"/>
    </row>
    <row r="3269" spans="1:13" ht="9.9499999999999993" hidden="1" customHeight="1" x14ac:dyDescent="0.2">
      <c r="A3269" s="301"/>
      <c r="B3269" s="300"/>
      <c r="C3269" s="305" t="str">
        <f>IF(ISBLANK($J$3759),"",IF(ISBLANK($L$3759),"",IF(Mai!$E17&gt;=$J$3759,IF(Mai!$E17&lt;=$L$3759,IF(ISBLANK(Mai!G17),"",Mai!G17),""),"")))</f>
        <v/>
      </c>
      <c r="D3269" s="305" t="str">
        <f>IF(ISBLANK($J$3759),"",IF(ISBLANK($L$3759),"",IF(Mai!$E17&gt;=$J$3759,IF(Mai!$E17&lt;=$L$3759,IF(ISBLANK(Mai!I17),"",Mai!I17),""),"")))</f>
        <v/>
      </c>
      <c r="E3269" s="305" t="str">
        <f>IF(ISBLANK($J$3759),"",IF(ISBLANK($L$3759),"",IF(Mai!$E17&gt;=$J$3759,IF(Mai!$E17&lt;=$L$3759,IF(ISBLANK(Mai!R17),"",Mai!R17),""),"")))</f>
        <v/>
      </c>
      <c r="F3269" s="307" t="str">
        <f>IF(ISBLANK($J$3759),"",IF(ISBLANK($L$3759),"",IF(Mai!$E17&gt;=$J$3759,IF(Mai!$E17&lt;=$L$3759,IF(ISBLANK(Mai!S17),"",Mai!S17),""),"")))</f>
        <v/>
      </c>
      <c r="G3269" s="308" t="str">
        <f t="shared" si="208"/>
        <v/>
      </c>
      <c r="H3269" s="309" t="str">
        <f t="shared" si="209"/>
        <v/>
      </c>
      <c r="I3269" s="310" t="str">
        <f>IF(ISBLANK($J$3759),"",IF(ISBLANK($L$3759),"",IF(Mai!$E17&gt;=$J$3759,IF(Mai!$E17&lt;=$L$3759,COUNTIF(Mai!L17:L17,"&gt;=0"),""),"")))</f>
        <v/>
      </c>
      <c r="J3269" s="300"/>
      <c r="K3269" s="300"/>
      <c r="L3269" s="300"/>
      <c r="M3269" s="302"/>
    </row>
    <row r="3270" spans="1:13" ht="9.9499999999999993" hidden="1" customHeight="1" x14ac:dyDescent="0.2">
      <c r="A3270" s="301"/>
      <c r="B3270" s="300"/>
      <c r="C3270" s="305" t="str">
        <f>IF(ISBLANK($J$3759),"",IF(ISBLANK($L$3759),"",IF(Mai!$E18&gt;=$J$3759,IF(Mai!$E18&lt;=$L$3759,IF(ISBLANK(Mai!G18),"",Mai!G18),""),"")))</f>
        <v/>
      </c>
      <c r="D3270" s="305" t="str">
        <f>IF(ISBLANK($J$3759),"",IF(ISBLANK($L$3759),"",IF(Mai!$E18&gt;=$J$3759,IF(Mai!$E18&lt;=$L$3759,IF(ISBLANK(Mai!I18),"",Mai!I18),""),"")))</f>
        <v/>
      </c>
      <c r="E3270" s="305" t="str">
        <f>IF(ISBLANK($J$3759),"",IF(ISBLANK($L$3759),"",IF(Mai!$E18&gt;=$J$3759,IF(Mai!$E18&lt;=$L$3759,IF(ISBLANK(Mai!R18),"",Mai!R18),""),"")))</f>
        <v/>
      </c>
      <c r="F3270" s="307" t="str">
        <f>IF(ISBLANK($J$3759),"",IF(ISBLANK($L$3759),"",IF(Mai!$E18&gt;=$J$3759,IF(Mai!$E18&lt;=$L$3759,IF(ISBLANK(Mai!S18),"",Mai!S18),""),"")))</f>
        <v/>
      </c>
      <c r="G3270" s="308" t="str">
        <f t="shared" si="208"/>
        <v/>
      </c>
      <c r="H3270" s="309" t="str">
        <f t="shared" si="209"/>
        <v/>
      </c>
      <c r="I3270" s="310" t="str">
        <f>IF(ISBLANK($J$3759),"",IF(ISBLANK($L$3759),"",IF(Mai!$E18&gt;=$J$3759,IF(Mai!$E18&lt;=$L$3759,COUNTIF(Mai!L18:L18,"&gt;=0"),""),"")))</f>
        <v/>
      </c>
      <c r="J3270" s="300"/>
      <c r="K3270" s="300"/>
      <c r="L3270" s="300"/>
      <c r="M3270" s="302"/>
    </row>
    <row r="3271" spans="1:13" ht="9.9499999999999993" hidden="1" customHeight="1" x14ac:dyDescent="0.2">
      <c r="A3271" s="301"/>
      <c r="B3271" s="300"/>
      <c r="C3271" s="305" t="str">
        <f>IF(ISBLANK($J$3759),"",IF(ISBLANK($L$3759),"",IF(Mai!$E19&gt;=$J$3759,IF(Mai!$E19&lt;=$L$3759,IF(ISBLANK(Mai!G19),"",Mai!G19),""),"")))</f>
        <v/>
      </c>
      <c r="D3271" s="305" t="str">
        <f>IF(ISBLANK($J$3759),"",IF(ISBLANK($L$3759),"",IF(Mai!$E19&gt;=$J$3759,IF(Mai!$E19&lt;=$L$3759,IF(ISBLANK(Mai!I19),"",Mai!I19),""),"")))</f>
        <v/>
      </c>
      <c r="E3271" s="305" t="str">
        <f>IF(ISBLANK($J$3759),"",IF(ISBLANK($L$3759),"",IF(Mai!$E19&gt;=$J$3759,IF(Mai!$E19&lt;=$L$3759,IF(ISBLANK(Mai!R19),"",Mai!R19),""),"")))</f>
        <v/>
      </c>
      <c r="F3271" s="307" t="str">
        <f>IF(ISBLANK($J$3759),"",IF(ISBLANK($L$3759),"",IF(Mai!$E19&gt;=$J$3759,IF(Mai!$E19&lt;=$L$3759,IF(ISBLANK(Mai!S19),"",Mai!S19),""),"")))</f>
        <v/>
      </c>
      <c r="G3271" s="308" t="str">
        <f t="shared" si="208"/>
        <v/>
      </c>
      <c r="H3271" s="309" t="str">
        <f t="shared" si="209"/>
        <v/>
      </c>
      <c r="I3271" s="310" t="str">
        <f>IF(ISBLANK($J$3759),"",IF(ISBLANK($L$3759),"",IF(Mai!$E19&gt;=$J$3759,IF(Mai!$E19&lt;=$L$3759,COUNTIF(Mai!L19:L19,"&gt;=0"),""),"")))</f>
        <v/>
      </c>
      <c r="J3271" s="300"/>
      <c r="K3271" s="300"/>
      <c r="L3271" s="300"/>
      <c r="M3271" s="302"/>
    </row>
    <row r="3272" spans="1:13" ht="9.9499999999999993" hidden="1" customHeight="1" x14ac:dyDescent="0.2">
      <c r="A3272" s="301"/>
      <c r="B3272" s="300"/>
      <c r="C3272" s="305" t="str">
        <f>IF(ISBLANK($J$3759),"",IF(ISBLANK($L$3759),"",IF(Mai!$E20&gt;=$J$3759,IF(Mai!$E20&lt;=$L$3759,IF(ISBLANK(Mai!G20),"",Mai!G20),""),"")))</f>
        <v/>
      </c>
      <c r="D3272" s="305" t="str">
        <f>IF(ISBLANK($J$3759),"",IF(ISBLANK($L$3759),"",IF(Mai!$E20&gt;=$J$3759,IF(Mai!$E20&lt;=$L$3759,IF(ISBLANK(Mai!I20),"",Mai!I20),""),"")))</f>
        <v/>
      </c>
      <c r="E3272" s="305" t="str">
        <f>IF(ISBLANK($J$3759),"",IF(ISBLANK($L$3759),"",IF(Mai!$E20&gt;=$J$3759,IF(Mai!$E20&lt;=$L$3759,IF(ISBLANK(Mai!R20),"",Mai!R20),""),"")))</f>
        <v/>
      </c>
      <c r="F3272" s="307" t="str">
        <f>IF(ISBLANK($J$3759),"",IF(ISBLANK($L$3759),"",IF(Mai!$E20&gt;=$J$3759,IF(Mai!$E20&lt;=$L$3759,IF(ISBLANK(Mai!S20),"",Mai!S20),""),"")))</f>
        <v/>
      </c>
      <c r="G3272" s="308" t="str">
        <f t="shared" si="208"/>
        <v/>
      </c>
      <c r="H3272" s="309" t="str">
        <f t="shared" si="209"/>
        <v/>
      </c>
      <c r="I3272" s="310" t="str">
        <f>IF(ISBLANK($J$3759),"",IF(ISBLANK($L$3759),"",IF(Mai!$E20&gt;=$J$3759,IF(Mai!$E20&lt;=$L$3759,COUNTIF(Mai!L20:L20,"&gt;=0"),""),"")))</f>
        <v/>
      </c>
      <c r="J3272" s="300"/>
      <c r="K3272" s="300"/>
      <c r="L3272" s="300"/>
      <c r="M3272" s="302"/>
    </row>
    <row r="3273" spans="1:13" ht="9.9499999999999993" hidden="1" customHeight="1" x14ac:dyDescent="0.2">
      <c r="A3273" s="301"/>
      <c r="B3273" s="300"/>
      <c r="C3273" s="305" t="str">
        <f>IF(ISBLANK($J$3759),"",IF(ISBLANK($L$3759),"",IF(Mai!$E21&gt;=$J$3759,IF(Mai!$E21&lt;=$L$3759,IF(ISBLANK(Mai!G21),"",Mai!G21),""),"")))</f>
        <v/>
      </c>
      <c r="D3273" s="305" t="str">
        <f>IF(ISBLANK($J$3759),"",IF(ISBLANK($L$3759),"",IF(Mai!$E21&gt;=$J$3759,IF(Mai!$E21&lt;=$L$3759,IF(ISBLANK(Mai!I21),"",Mai!I21),""),"")))</f>
        <v/>
      </c>
      <c r="E3273" s="305" t="str">
        <f>IF(ISBLANK($J$3759),"",IF(ISBLANK($L$3759),"",IF(Mai!$E21&gt;=$J$3759,IF(Mai!$E21&lt;=$L$3759,IF(ISBLANK(Mai!R21),"",Mai!R21),""),"")))</f>
        <v/>
      </c>
      <c r="F3273" s="307" t="str">
        <f>IF(ISBLANK($J$3759),"",IF(ISBLANK($L$3759),"",IF(Mai!$E21&gt;=$J$3759,IF(Mai!$E21&lt;=$L$3759,IF(ISBLANK(Mai!S21),"",Mai!S21),""),"")))</f>
        <v/>
      </c>
      <c r="G3273" s="308" t="str">
        <f t="shared" si="208"/>
        <v/>
      </c>
      <c r="H3273" s="309" t="str">
        <f t="shared" si="209"/>
        <v/>
      </c>
      <c r="I3273" s="310" t="str">
        <f>IF(ISBLANK($J$3759),"",IF(ISBLANK($L$3759),"",IF(Mai!$E21&gt;=$J$3759,IF(Mai!$E21&lt;=$L$3759,COUNTIF(Mai!L21:L21,"&gt;=0"),""),"")))</f>
        <v/>
      </c>
      <c r="J3273" s="300"/>
      <c r="K3273" s="300"/>
      <c r="L3273" s="300"/>
      <c r="M3273" s="302"/>
    </row>
    <row r="3274" spans="1:13" ht="9.9499999999999993" hidden="1" customHeight="1" x14ac:dyDescent="0.2">
      <c r="A3274" s="301"/>
      <c r="B3274" s="300"/>
      <c r="C3274" s="305" t="str">
        <f>IF(ISBLANK($J$3759),"",IF(ISBLANK($L$3759),"",IF(Mai!$E22&gt;=$J$3759,IF(Mai!$E22&lt;=$L$3759,IF(ISBLANK(Mai!G22),"",Mai!G22),""),"")))</f>
        <v/>
      </c>
      <c r="D3274" s="305" t="str">
        <f>IF(ISBLANK($J$3759),"",IF(ISBLANK($L$3759),"",IF(Mai!$E22&gt;=$J$3759,IF(Mai!$E22&lt;=$L$3759,IF(ISBLANK(Mai!I22),"",Mai!I22),""),"")))</f>
        <v/>
      </c>
      <c r="E3274" s="305" t="str">
        <f>IF(ISBLANK($J$3759),"",IF(ISBLANK($L$3759),"",IF(Mai!$E22&gt;=$J$3759,IF(Mai!$E22&lt;=$L$3759,IF(ISBLANK(Mai!R22),"",Mai!R22),""),"")))</f>
        <v/>
      </c>
      <c r="F3274" s="307" t="str">
        <f>IF(ISBLANK($J$3759),"",IF(ISBLANK($L$3759),"",IF(Mai!$E22&gt;=$J$3759,IF(Mai!$E22&lt;=$L$3759,IF(ISBLANK(Mai!S22),"",Mai!S22),""),"")))</f>
        <v/>
      </c>
      <c r="G3274" s="308" t="str">
        <f t="shared" si="208"/>
        <v/>
      </c>
      <c r="H3274" s="309" t="str">
        <f t="shared" si="209"/>
        <v/>
      </c>
      <c r="I3274" s="310" t="str">
        <f>IF(ISBLANK($J$3759),"",IF(ISBLANK($L$3759),"",IF(Mai!$E22&gt;=$J$3759,IF(Mai!$E22&lt;=$L$3759,COUNTIF(Mai!L22:L22,"&gt;=0"),""),"")))</f>
        <v/>
      </c>
      <c r="J3274" s="300"/>
      <c r="K3274" s="300"/>
      <c r="L3274" s="300"/>
      <c r="M3274" s="302"/>
    </row>
    <row r="3275" spans="1:13" ht="9.9499999999999993" hidden="1" customHeight="1" x14ac:dyDescent="0.2">
      <c r="A3275" s="301"/>
      <c r="B3275" s="300"/>
      <c r="C3275" s="305" t="str">
        <f>IF(ISBLANK($J$3759),"",IF(ISBLANK($L$3759),"",IF(Mai!$E23&gt;=$J$3759,IF(Mai!$E23&lt;=$L$3759,IF(ISBLANK(Mai!G23),"",Mai!G23),""),"")))</f>
        <v/>
      </c>
      <c r="D3275" s="305" t="str">
        <f>IF(ISBLANK($J$3759),"",IF(ISBLANK($L$3759),"",IF(Mai!$E23&gt;=$J$3759,IF(Mai!$E23&lt;=$L$3759,IF(ISBLANK(Mai!I23),"",Mai!I23),""),"")))</f>
        <v/>
      </c>
      <c r="E3275" s="305" t="str">
        <f>IF(ISBLANK($J$3759),"",IF(ISBLANK($L$3759),"",IF(Mai!$E23&gt;=$J$3759,IF(Mai!$E23&lt;=$L$3759,IF(ISBLANK(Mai!R23),"",Mai!R23),""),"")))</f>
        <v/>
      </c>
      <c r="F3275" s="307" t="str">
        <f>IF(ISBLANK($J$3759),"",IF(ISBLANK($L$3759),"",IF(Mai!$E23&gt;=$J$3759,IF(Mai!$E23&lt;=$L$3759,IF(ISBLANK(Mai!S23),"",Mai!S23),""),"")))</f>
        <v/>
      </c>
      <c r="G3275" s="308" t="str">
        <f t="shared" si="208"/>
        <v/>
      </c>
      <c r="H3275" s="309" t="str">
        <f t="shared" si="209"/>
        <v/>
      </c>
      <c r="I3275" s="310" t="str">
        <f>IF(ISBLANK($J$3759),"",IF(ISBLANK($L$3759),"",IF(Mai!$E23&gt;=$J$3759,IF(Mai!$E23&lt;=$L$3759,COUNTIF(Mai!L23:L23,"&gt;=0"),""),"")))</f>
        <v/>
      </c>
      <c r="J3275" s="300"/>
      <c r="K3275" s="300"/>
      <c r="L3275" s="300"/>
      <c r="M3275" s="302"/>
    </row>
    <row r="3276" spans="1:13" ht="9.9499999999999993" hidden="1" customHeight="1" x14ac:dyDescent="0.2">
      <c r="A3276" s="301"/>
      <c r="B3276" s="300"/>
      <c r="C3276" s="305" t="str">
        <f>IF(ISBLANK($J$3759),"",IF(ISBLANK($L$3759),"",IF(Mai!$E24&gt;=$J$3759,IF(Mai!$E24&lt;=$L$3759,IF(ISBLANK(Mai!G24),"",Mai!G24),""),"")))</f>
        <v/>
      </c>
      <c r="D3276" s="305" t="str">
        <f>IF(ISBLANK($J$3759),"",IF(ISBLANK($L$3759),"",IF(Mai!$E24&gt;=$J$3759,IF(Mai!$E24&lt;=$L$3759,IF(ISBLANK(Mai!I24),"",Mai!I24),""),"")))</f>
        <v/>
      </c>
      <c r="E3276" s="305" t="str">
        <f>IF(ISBLANK($J$3759),"",IF(ISBLANK($L$3759),"",IF(Mai!$E24&gt;=$J$3759,IF(Mai!$E24&lt;=$L$3759,IF(ISBLANK(Mai!R24),"",Mai!R24),""),"")))</f>
        <v/>
      </c>
      <c r="F3276" s="307" t="str">
        <f>IF(ISBLANK($J$3759),"",IF(ISBLANK($L$3759),"",IF(Mai!$E24&gt;=$J$3759,IF(Mai!$E24&lt;=$L$3759,IF(ISBLANK(Mai!S24),"",Mai!S24),""),"")))</f>
        <v/>
      </c>
      <c r="G3276" s="308" t="str">
        <f t="shared" si="208"/>
        <v/>
      </c>
      <c r="H3276" s="309" t="str">
        <f t="shared" si="209"/>
        <v/>
      </c>
      <c r="I3276" s="310" t="str">
        <f>IF(ISBLANK($J$3759),"",IF(ISBLANK($L$3759),"",IF(Mai!$E24&gt;=$J$3759,IF(Mai!$E24&lt;=$L$3759,COUNTIF(Mai!L24:L24,"&gt;=0"),""),"")))</f>
        <v/>
      </c>
      <c r="J3276" s="300"/>
      <c r="K3276" s="300"/>
      <c r="L3276" s="300"/>
      <c r="M3276" s="302"/>
    </row>
    <row r="3277" spans="1:13" ht="9.9499999999999993" hidden="1" customHeight="1" x14ac:dyDescent="0.2">
      <c r="A3277" s="301"/>
      <c r="B3277" s="300"/>
      <c r="C3277" s="305" t="str">
        <f>IF(ISBLANK($J$3759),"",IF(ISBLANK($L$3759),"",IF(Mai!$E25&gt;=$J$3759,IF(Mai!$E25&lt;=$L$3759,IF(ISBLANK(Mai!G25),"",Mai!G25),""),"")))</f>
        <v/>
      </c>
      <c r="D3277" s="305" t="str">
        <f>IF(ISBLANK($J$3759),"",IF(ISBLANK($L$3759),"",IF(Mai!$E25&gt;=$J$3759,IF(Mai!$E25&lt;=$L$3759,IF(ISBLANK(Mai!I25),"",Mai!I25),""),"")))</f>
        <v/>
      </c>
      <c r="E3277" s="305" t="str">
        <f>IF(ISBLANK($J$3759),"",IF(ISBLANK($L$3759),"",IF(Mai!$E25&gt;=$J$3759,IF(Mai!$E25&lt;=$L$3759,IF(ISBLANK(Mai!R25),"",Mai!R25),""),"")))</f>
        <v/>
      </c>
      <c r="F3277" s="307" t="str">
        <f>IF(ISBLANK($J$3759),"",IF(ISBLANK($L$3759),"",IF(Mai!$E25&gt;=$J$3759,IF(Mai!$E25&lt;=$L$3759,IF(ISBLANK(Mai!S25),"",Mai!S25),""),"")))</f>
        <v/>
      </c>
      <c r="G3277" s="308" t="str">
        <f t="shared" si="208"/>
        <v/>
      </c>
      <c r="H3277" s="309" t="str">
        <f t="shared" si="209"/>
        <v/>
      </c>
      <c r="I3277" s="310" t="str">
        <f>IF(ISBLANK($J$3759),"",IF(ISBLANK($L$3759),"",IF(Mai!$E25&gt;=$J$3759,IF(Mai!$E25&lt;=$L$3759,COUNTIF(Mai!L25:L25,"&gt;=0"),""),"")))</f>
        <v/>
      </c>
      <c r="J3277" s="300"/>
      <c r="K3277" s="300"/>
      <c r="L3277" s="300"/>
      <c r="M3277" s="302"/>
    </row>
    <row r="3278" spans="1:13" ht="9.9499999999999993" hidden="1" customHeight="1" x14ac:dyDescent="0.2">
      <c r="A3278" s="301"/>
      <c r="B3278" s="300"/>
      <c r="C3278" s="305" t="str">
        <f>IF(ISBLANK($J$3759),"",IF(ISBLANK($L$3759),"",IF(Mai!$E26&gt;=$J$3759,IF(Mai!$E26&lt;=$L$3759,IF(ISBLANK(Mai!G26),"",Mai!G26),""),"")))</f>
        <v/>
      </c>
      <c r="D3278" s="305" t="str">
        <f>IF(ISBLANK($J$3759),"",IF(ISBLANK($L$3759),"",IF(Mai!$E26&gt;=$J$3759,IF(Mai!$E26&lt;=$L$3759,IF(ISBLANK(Mai!I26),"",Mai!I26),""),"")))</f>
        <v/>
      </c>
      <c r="E3278" s="305" t="str">
        <f>IF(ISBLANK($J$3759),"",IF(ISBLANK($L$3759),"",IF(Mai!$E26&gt;=$J$3759,IF(Mai!$E26&lt;=$L$3759,IF(ISBLANK(Mai!R26),"",Mai!R26),""),"")))</f>
        <v/>
      </c>
      <c r="F3278" s="307" t="str">
        <f>IF(ISBLANK($J$3759),"",IF(ISBLANK($L$3759),"",IF(Mai!$E26&gt;=$J$3759,IF(Mai!$E26&lt;=$L$3759,IF(ISBLANK(Mai!S26),"",Mai!S26),""),"")))</f>
        <v/>
      </c>
      <c r="G3278" s="308" t="str">
        <f t="shared" si="208"/>
        <v/>
      </c>
      <c r="H3278" s="309" t="str">
        <f t="shared" si="209"/>
        <v/>
      </c>
      <c r="I3278" s="310" t="str">
        <f>IF(ISBLANK($J$3759),"",IF(ISBLANK($L$3759),"",IF(Mai!$E26&gt;=$J$3759,IF(Mai!$E26&lt;=$L$3759,COUNTIF(Mai!L26:L26,"&gt;=0"),""),"")))</f>
        <v/>
      </c>
      <c r="J3278" s="300"/>
      <c r="K3278" s="300"/>
      <c r="L3278" s="300"/>
      <c r="M3278" s="302"/>
    </row>
    <row r="3279" spans="1:13" ht="9.9499999999999993" hidden="1" customHeight="1" x14ac:dyDescent="0.2">
      <c r="A3279" s="301"/>
      <c r="B3279" s="300"/>
      <c r="C3279" s="305" t="str">
        <f>IF(ISBLANK($J$3759),"",IF(ISBLANK($L$3759),"",IF(Mai!$E27&gt;=$J$3759,IF(Mai!$E27&lt;=$L$3759,IF(ISBLANK(Mai!G27),"",Mai!G27),""),"")))</f>
        <v/>
      </c>
      <c r="D3279" s="305" t="str">
        <f>IF(ISBLANK($J$3759),"",IF(ISBLANK($L$3759),"",IF(Mai!$E27&gt;=$J$3759,IF(Mai!$E27&lt;=$L$3759,IF(ISBLANK(Mai!I27),"",Mai!I27),""),"")))</f>
        <v/>
      </c>
      <c r="E3279" s="305" t="str">
        <f>IF(ISBLANK($J$3759),"",IF(ISBLANK($L$3759),"",IF(Mai!$E27&gt;=$J$3759,IF(Mai!$E27&lt;=$L$3759,IF(ISBLANK(Mai!R27),"",Mai!R27),""),"")))</f>
        <v/>
      </c>
      <c r="F3279" s="307" t="str">
        <f>IF(ISBLANK($J$3759),"",IF(ISBLANK($L$3759),"",IF(Mai!$E27&gt;=$J$3759,IF(Mai!$E27&lt;=$L$3759,IF(ISBLANK(Mai!S27),"",Mai!S27),""),"")))</f>
        <v/>
      </c>
      <c r="G3279" s="308" t="str">
        <f t="shared" si="208"/>
        <v/>
      </c>
      <c r="H3279" s="309" t="str">
        <f t="shared" si="209"/>
        <v/>
      </c>
      <c r="I3279" s="310" t="str">
        <f>IF(ISBLANK($J$3759),"",IF(ISBLANK($L$3759),"",IF(Mai!$E27&gt;=$J$3759,IF(Mai!$E27&lt;=$L$3759,COUNTIF(Mai!L27:L27,"&gt;=0"),""),"")))</f>
        <v/>
      </c>
      <c r="J3279" s="300"/>
      <c r="K3279" s="300"/>
      <c r="L3279" s="300"/>
      <c r="M3279" s="302"/>
    </row>
    <row r="3280" spans="1:13" ht="9.9499999999999993" hidden="1" customHeight="1" x14ac:dyDescent="0.2">
      <c r="A3280" s="301"/>
      <c r="B3280" s="300"/>
      <c r="C3280" s="305" t="str">
        <f>IF(ISBLANK($J$3759),"",IF(ISBLANK($L$3759),"",IF(Mai!$E28&gt;=$J$3759,IF(Mai!$E28&lt;=$L$3759,IF(ISBLANK(Mai!G28),"",Mai!G28),""),"")))</f>
        <v/>
      </c>
      <c r="D3280" s="305" t="str">
        <f>IF(ISBLANK($J$3759),"",IF(ISBLANK($L$3759),"",IF(Mai!$E28&gt;=$J$3759,IF(Mai!$E28&lt;=$L$3759,IF(ISBLANK(Mai!I28),"",Mai!I28),""),"")))</f>
        <v/>
      </c>
      <c r="E3280" s="305" t="str">
        <f>IF(ISBLANK($J$3759),"",IF(ISBLANK($L$3759),"",IF(Mai!$E28&gt;=$J$3759,IF(Mai!$E28&lt;=$L$3759,IF(ISBLANK(Mai!R28),"",Mai!R28),""),"")))</f>
        <v/>
      </c>
      <c r="F3280" s="307" t="str">
        <f>IF(ISBLANK($J$3759),"",IF(ISBLANK($L$3759),"",IF(Mai!$E28&gt;=$J$3759,IF(Mai!$E28&lt;=$L$3759,IF(ISBLANK(Mai!S28),"",Mai!S28),""),"")))</f>
        <v/>
      </c>
      <c r="G3280" s="308" t="str">
        <f t="shared" si="208"/>
        <v/>
      </c>
      <c r="H3280" s="309" t="str">
        <f t="shared" si="209"/>
        <v/>
      </c>
      <c r="I3280" s="310" t="str">
        <f>IF(ISBLANK($J$3759),"",IF(ISBLANK($L$3759),"",IF(Mai!$E28&gt;=$J$3759,IF(Mai!$E28&lt;=$L$3759,COUNTIF(Mai!L28:L28,"&gt;=0"),""),"")))</f>
        <v/>
      </c>
      <c r="J3280" s="300"/>
      <c r="K3280" s="300"/>
      <c r="L3280" s="300"/>
      <c r="M3280" s="302"/>
    </row>
    <row r="3281" spans="1:13" ht="9.9499999999999993" hidden="1" customHeight="1" x14ac:dyDescent="0.2">
      <c r="A3281" s="301"/>
      <c r="B3281" s="300"/>
      <c r="C3281" s="305" t="str">
        <f>IF(ISBLANK($J$3759),"",IF(ISBLANK($L$3759),"",IF(Mai!$E29&gt;=$J$3759,IF(Mai!$E29&lt;=$L$3759,IF(ISBLANK(Mai!G29),"",Mai!G29),""),"")))</f>
        <v/>
      </c>
      <c r="D3281" s="305" t="str">
        <f>IF(ISBLANK($J$3759),"",IF(ISBLANK($L$3759),"",IF(Mai!$E29&gt;=$J$3759,IF(Mai!$E29&lt;=$L$3759,IF(ISBLANK(Mai!I29),"",Mai!I29),""),"")))</f>
        <v/>
      </c>
      <c r="E3281" s="305" t="str">
        <f>IF(ISBLANK($J$3759),"",IF(ISBLANK($L$3759),"",IF(Mai!$E29&gt;=$J$3759,IF(Mai!$E29&lt;=$L$3759,IF(ISBLANK(Mai!R29),"",Mai!R29),""),"")))</f>
        <v/>
      </c>
      <c r="F3281" s="307" t="str">
        <f>IF(ISBLANK($J$3759),"",IF(ISBLANK($L$3759),"",IF(Mai!$E29&gt;=$J$3759,IF(Mai!$E29&lt;=$L$3759,IF(ISBLANK(Mai!S29),"",Mai!S29),""),"")))</f>
        <v/>
      </c>
      <c r="G3281" s="308" t="str">
        <f t="shared" si="208"/>
        <v/>
      </c>
      <c r="H3281" s="309" t="str">
        <f t="shared" si="209"/>
        <v/>
      </c>
      <c r="I3281" s="310" t="str">
        <f>IF(ISBLANK($J$3759),"",IF(ISBLANK($L$3759),"",IF(Mai!$E29&gt;=$J$3759,IF(Mai!$E29&lt;=$L$3759,COUNTIF(Mai!L29:L29,"&gt;=0"),""),"")))</f>
        <v/>
      </c>
      <c r="J3281" s="300"/>
      <c r="K3281" s="300"/>
      <c r="L3281" s="300"/>
      <c r="M3281" s="302"/>
    </row>
    <row r="3282" spans="1:13" ht="9.9499999999999993" hidden="1" customHeight="1" x14ac:dyDescent="0.2">
      <c r="A3282" s="301"/>
      <c r="B3282" s="300"/>
      <c r="C3282" s="305" t="str">
        <f>IF(ISBLANK($J$3759),"",IF(ISBLANK($L$3759),"",IF(Mai!$E30&gt;=$J$3759,IF(Mai!$E30&lt;=$L$3759,IF(ISBLANK(Mai!G30),"",Mai!G30),""),"")))</f>
        <v/>
      </c>
      <c r="D3282" s="305" t="str">
        <f>IF(ISBLANK($J$3759),"",IF(ISBLANK($L$3759),"",IF(Mai!$E30&gt;=$J$3759,IF(Mai!$E30&lt;=$L$3759,IF(ISBLANK(Mai!I30),"",Mai!I30),""),"")))</f>
        <v/>
      </c>
      <c r="E3282" s="305" t="str">
        <f>IF(ISBLANK($J$3759),"",IF(ISBLANK($L$3759),"",IF(Mai!$E30&gt;=$J$3759,IF(Mai!$E30&lt;=$L$3759,IF(ISBLANK(Mai!R30),"",Mai!R30),""),"")))</f>
        <v/>
      </c>
      <c r="F3282" s="307" t="str">
        <f>IF(ISBLANK($J$3759),"",IF(ISBLANK($L$3759),"",IF(Mai!$E30&gt;=$J$3759,IF(Mai!$E30&lt;=$L$3759,IF(ISBLANK(Mai!S30),"",Mai!S30),""),"")))</f>
        <v/>
      </c>
      <c r="G3282" s="308" t="str">
        <f t="shared" si="208"/>
        <v/>
      </c>
      <c r="H3282" s="309" t="str">
        <f t="shared" si="209"/>
        <v/>
      </c>
      <c r="I3282" s="310" t="str">
        <f>IF(ISBLANK($J$3759),"",IF(ISBLANK($L$3759),"",IF(Mai!$E30&gt;=$J$3759,IF(Mai!$E30&lt;=$L$3759,COUNTIF(Mai!L30:L30,"&gt;=0"),""),"")))</f>
        <v/>
      </c>
      <c r="J3282" s="300"/>
      <c r="K3282" s="300"/>
      <c r="L3282" s="300"/>
      <c r="M3282" s="302"/>
    </row>
    <row r="3283" spans="1:13" ht="9.9499999999999993" hidden="1" customHeight="1" x14ac:dyDescent="0.2">
      <c r="A3283" s="301"/>
      <c r="B3283" s="300"/>
      <c r="C3283" s="305" t="str">
        <f>IF(ISBLANK($J$3759),"",IF(ISBLANK($L$3759),"",IF(Mai!$E31&gt;=$J$3759,IF(Mai!$E31&lt;=$L$3759,IF(ISBLANK(Mai!G31),"",Mai!G31),""),"")))</f>
        <v/>
      </c>
      <c r="D3283" s="305" t="str">
        <f>IF(ISBLANK($J$3759),"",IF(ISBLANK($L$3759),"",IF(Mai!$E31&gt;=$J$3759,IF(Mai!$E31&lt;=$L$3759,IF(ISBLANK(Mai!I31),"",Mai!I31),""),"")))</f>
        <v/>
      </c>
      <c r="E3283" s="305" t="str">
        <f>IF(ISBLANK($J$3759),"",IF(ISBLANK($L$3759),"",IF(Mai!$E31&gt;=$J$3759,IF(Mai!$E31&lt;=$L$3759,IF(ISBLANK(Mai!R31),"",Mai!R31),""),"")))</f>
        <v/>
      </c>
      <c r="F3283" s="307" t="str">
        <f>IF(ISBLANK($J$3759),"",IF(ISBLANK($L$3759),"",IF(Mai!$E31&gt;=$J$3759,IF(Mai!$E31&lt;=$L$3759,IF(ISBLANK(Mai!S31),"",Mai!S31),""),"")))</f>
        <v/>
      </c>
      <c r="G3283" s="308" t="str">
        <f t="shared" si="208"/>
        <v/>
      </c>
      <c r="H3283" s="309" t="str">
        <f t="shared" si="209"/>
        <v/>
      </c>
      <c r="I3283" s="310" t="str">
        <f>IF(ISBLANK($J$3759),"",IF(ISBLANK($L$3759),"",IF(Mai!$E31&gt;=$J$3759,IF(Mai!$E31&lt;=$L$3759,COUNTIF(Mai!L31:L31,"&gt;=0"),""),"")))</f>
        <v/>
      </c>
      <c r="J3283" s="300"/>
      <c r="K3283" s="300"/>
      <c r="L3283" s="300"/>
      <c r="M3283" s="302"/>
    </row>
    <row r="3284" spans="1:13" ht="9.9499999999999993" hidden="1" customHeight="1" x14ac:dyDescent="0.2">
      <c r="A3284" s="301"/>
      <c r="B3284" s="300"/>
      <c r="C3284" s="305" t="str">
        <f>IF(ISBLANK($J$3759),"",IF(ISBLANK($L$3759),"",IF(Mai!$E32&gt;=$J$3759,IF(Mai!$E32&lt;=$L$3759,IF(ISBLANK(Mai!G32),"",Mai!G32),""),"")))</f>
        <v/>
      </c>
      <c r="D3284" s="305" t="str">
        <f>IF(ISBLANK($J$3759),"",IF(ISBLANK($L$3759),"",IF(Mai!$E32&gt;=$J$3759,IF(Mai!$E32&lt;=$L$3759,IF(ISBLANK(Mai!I32),"",Mai!I32),""),"")))</f>
        <v/>
      </c>
      <c r="E3284" s="305" t="str">
        <f>IF(ISBLANK($J$3759),"",IF(ISBLANK($L$3759),"",IF(Mai!$E32&gt;=$J$3759,IF(Mai!$E32&lt;=$L$3759,IF(ISBLANK(Mai!R32),"",Mai!R32),""),"")))</f>
        <v/>
      </c>
      <c r="F3284" s="307" t="str">
        <f>IF(ISBLANK($J$3759),"",IF(ISBLANK($L$3759),"",IF(Mai!$E32&gt;=$J$3759,IF(Mai!$E32&lt;=$L$3759,IF(ISBLANK(Mai!S32),"",Mai!S32),""),"")))</f>
        <v/>
      </c>
      <c r="G3284" s="308" t="str">
        <f t="shared" si="208"/>
        <v/>
      </c>
      <c r="H3284" s="309" t="str">
        <f t="shared" si="209"/>
        <v/>
      </c>
      <c r="I3284" s="310" t="str">
        <f>IF(ISBLANK($J$3759),"",IF(ISBLANK($L$3759),"",IF(Mai!$E32&gt;=$J$3759,IF(Mai!$E32&lt;=$L$3759,COUNTIF(Mai!L32:L32,"&gt;=0"),""),"")))</f>
        <v/>
      </c>
      <c r="J3284" s="300"/>
      <c r="K3284" s="300"/>
      <c r="L3284" s="300"/>
      <c r="M3284" s="302"/>
    </row>
    <row r="3285" spans="1:13" ht="9.9499999999999993" hidden="1" customHeight="1" x14ac:dyDescent="0.2">
      <c r="A3285" s="301"/>
      <c r="B3285" s="300"/>
      <c r="C3285" s="305" t="str">
        <f>IF(ISBLANK($J$3759),"",IF(ISBLANK($L$3759),"",IF(Mai!$E33&gt;=$J$3759,IF(Mai!$E33&lt;=$L$3759,IF(ISBLANK(Mai!G33),"",Mai!G33),""),"")))</f>
        <v/>
      </c>
      <c r="D3285" s="305" t="str">
        <f>IF(ISBLANK($J$3759),"",IF(ISBLANK($L$3759),"",IF(Mai!$E33&gt;=$J$3759,IF(Mai!$E33&lt;=$L$3759,IF(ISBLANK(Mai!I33),"",Mai!I33),""),"")))</f>
        <v/>
      </c>
      <c r="E3285" s="305" t="str">
        <f>IF(ISBLANK($J$3759),"",IF(ISBLANK($L$3759),"",IF(Mai!$E33&gt;=$J$3759,IF(Mai!$E33&lt;=$L$3759,IF(ISBLANK(Mai!R33),"",Mai!R33),""),"")))</f>
        <v/>
      </c>
      <c r="F3285" s="307" t="str">
        <f>IF(ISBLANK($J$3759),"",IF(ISBLANK($L$3759),"",IF(Mai!$E33&gt;=$J$3759,IF(Mai!$E33&lt;=$L$3759,IF(ISBLANK(Mai!S33),"",Mai!S33),""),"")))</f>
        <v/>
      </c>
      <c r="G3285" s="308" t="str">
        <f t="shared" si="208"/>
        <v/>
      </c>
      <c r="H3285" s="309" t="str">
        <f t="shared" si="209"/>
        <v/>
      </c>
      <c r="I3285" s="310" t="str">
        <f>IF(ISBLANK($J$3759),"",IF(ISBLANK($L$3759),"",IF(Mai!$E33&gt;=$J$3759,IF(Mai!$E33&lt;=$L$3759,COUNTIF(Mai!L33:L33,"&gt;=0"),""),"")))</f>
        <v/>
      </c>
      <c r="J3285" s="300"/>
      <c r="K3285" s="300"/>
      <c r="L3285" s="300"/>
      <c r="M3285" s="302"/>
    </row>
    <row r="3286" spans="1:13" ht="9.9499999999999993" hidden="1" customHeight="1" x14ac:dyDescent="0.2">
      <c r="A3286" s="301"/>
      <c r="B3286" s="300"/>
      <c r="C3286" s="305" t="str">
        <f>IF(ISBLANK($J$3759),"",IF(ISBLANK($L$3759),"",IF(Mai!$E34&gt;=$J$3759,IF(Mai!$E34&lt;=$L$3759,IF(ISBLANK(Mai!G34),"",Mai!G34),""),"")))</f>
        <v/>
      </c>
      <c r="D3286" s="305" t="str">
        <f>IF(ISBLANK($J$3759),"",IF(ISBLANK($L$3759),"",IF(Mai!$E34&gt;=$J$3759,IF(Mai!$E34&lt;=$L$3759,IF(ISBLANK(Mai!I34),"",Mai!I34),""),"")))</f>
        <v/>
      </c>
      <c r="E3286" s="305" t="str">
        <f>IF(ISBLANK($J$3759),"",IF(ISBLANK($L$3759),"",IF(Mai!$E34&gt;=$J$3759,IF(Mai!$E34&lt;=$L$3759,IF(ISBLANK(Mai!R34),"",Mai!R34),""),"")))</f>
        <v/>
      </c>
      <c r="F3286" s="307" t="str">
        <f>IF(ISBLANK($J$3759),"",IF(ISBLANK($L$3759),"",IF(Mai!$E34&gt;=$J$3759,IF(Mai!$E34&lt;=$L$3759,IF(ISBLANK(Mai!S34),"",Mai!S34),""),"")))</f>
        <v/>
      </c>
      <c r="G3286" s="308" t="str">
        <f t="shared" si="208"/>
        <v/>
      </c>
      <c r="H3286" s="309" t="str">
        <f t="shared" si="209"/>
        <v/>
      </c>
      <c r="I3286" s="310" t="str">
        <f>IF(ISBLANK($J$3759),"",IF(ISBLANK($L$3759),"",IF(Mai!$E34&gt;=$J$3759,IF(Mai!$E34&lt;=$L$3759,COUNTIF(Mai!L34:L34,"&gt;=0"),""),"")))</f>
        <v/>
      </c>
      <c r="J3286" s="300"/>
      <c r="K3286" s="300"/>
      <c r="L3286" s="300"/>
      <c r="M3286" s="302"/>
    </row>
    <row r="3287" spans="1:13" ht="9.9499999999999993" hidden="1" customHeight="1" x14ac:dyDescent="0.2">
      <c r="A3287" s="301"/>
      <c r="B3287" s="300"/>
      <c r="C3287" s="305" t="str">
        <f>IF(ISBLANK($J$3759),"",IF(ISBLANK($L$3759),"",IF(Mai!$E35&gt;=$J$3759,IF(Mai!$E35&lt;=$L$3759,IF(ISBLANK(Mai!G35),"",Mai!G35),""),"")))</f>
        <v/>
      </c>
      <c r="D3287" s="305" t="str">
        <f>IF(ISBLANK($J$3759),"",IF(ISBLANK($L$3759),"",IF(Mai!$E35&gt;=$J$3759,IF(Mai!$E35&lt;=$L$3759,IF(ISBLANK(Mai!I35),"",Mai!I35),""),"")))</f>
        <v/>
      </c>
      <c r="E3287" s="305" t="str">
        <f>IF(ISBLANK($J$3759),"",IF(ISBLANK($L$3759),"",IF(Mai!$E35&gt;=$J$3759,IF(Mai!$E35&lt;=$L$3759,IF(ISBLANK(Mai!R35),"",Mai!R35),""),"")))</f>
        <v/>
      </c>
      <c r="F3287" s="307" t="str">
        <f>IF(ISBLANK($J$3759),"",IF(ISBLANK($L$3759),"",IF(Mai!$E35&gt;=$J$3759,IF(Mai!$E35&lt;=$L$3759,IF(ISBLANK(Mai!S35),"",Mai!S35),""),"")))</f>
        <v/>
      </c>
      <c r="G3287" s="308" t="str">
        <f t="shared" si="208"/>
        <v/>
      </c>
      <c r="H3287" s="309" t="str">
        <f t="shared" si="209"/>
        <v/>
      </c>
      <c r="I3287" s="310" t="str">
        <f>IF(ISBLANK($J$3759),"",IF(ISBLANK($L$3759),"",IF(Mai!$E35&gt;=$J$3759,IF(Mai!$E35&lt;=$L$3759,COUNTIF(Mai!L35:L35,"&gt;=0"),""),"")))</f>
        <v/>
      </c>
      <c r="J3287" s="300"/>
      <c r="K3287" s="300"/>
      <c r="L3287" s="300"/>
      <c r="M3287" s="302"/>
    </row>
    <row r="3288" spans="1:13" ht="9.9499999999999993" hidden="1" customHeight="1" x14ac:dyDescent="0.2">
      <c r="A3288" s="301"/>
      <c r="B3288" s="300"/>
      <c r="C3288" s="305" t="str">
        <f>IF(ISBLANK($J$3759),"",IF(ISBLANK($L$3759),"",IF(Mai!$E36&gt;=$J$3759,IF(Mai!$E36&lt;=$L$3759,IF(ISBLANK(Mai!G36),"",Mai!G36),""),"")))</f>
        <v/>
      </c>
      <c r="D3288" s="305" t="str">
        <f>IF(ISBLANK($J$3759),"",IF(ISBLANK($L$3759),"",IF(Mai!$E36&gt;=$J$3759,IF(Mai!$E36&lt;=$L$3759,IF(ISBLANK(Mai!I36),"",Mai!I36),""),"")))</f>
        <v/>
      </c>
      <c r="E3288" s="305" t="str">
        <f>IF(ISBLANK($J$3759),"",IF(ISBLANK($L$3759),"",IF(Mai!$E36&gt;=$J$3759,IF(Mai!$E36&lt;=$L$3759,IF(ISBLANK(Mai!R36),"",Mai!R36),""),"")))</f>
        <v/>
      </c>
      <c r="F3288" s="307" t="str">
        <f>IF(ISBLANK($J$3759),"",IF(ISBLANK($L$3759),"",IF(Mai!$E36&gt;=$J$3759,IF(Mai!$E36&lt;=$L$3759,IF(ISBLANK(Mai!S36),"",Mai!S36),""),"")))</f>
        <v/>
      </c>
      <c r="G3288" s="308" t="str">
        <f t="shared" si="208"/>
        <v/>
      </c>
      <c r="H3288" s="309" t="str">
        <f t="shared" si="209"/>
        <v/>
      </c>
      <c r="I3288" s="310" t="str">
        <f>IF(ISBLANK($J$3759),"",IF(ISBLANK($L$3759),"",IF(Mai!$E36&gt;=$J$3759,IF(Mai!$E36&lt;=$L$3759,COUNTIF(Mai!L36:L36,"&gt;=0"),""),"")))</f>
        <v/>
      </c>
      <c r="J3288" s="300"/>
      <c r="K3288" s="300"/>
      <c r="L3288" s="300"/>
      <c r="M3288" s="302"/>
    </row>
    <row r="3289" spans="1:13" ht="9.9499999999999993" hidden="1" customHeight="1" x14ac:dyDescent="0.2">
      <c r="A3289" s="301"/>
      <c r="B3289" s="300"/>
      <c r="C3289" s="305" t="str">
        <f>IF(ISBLANK($J$3759),"",IF(ISBLANK($L$3759),"",IF(Mai!$E37&gt;=$J$3759,IF(Mai!$E37&lt;=$L$3759,IF(ISBLANK(Mai!G37),"",Mai!G37),""),"")))</f>
        <v/>
      </c>
      <c r="D3289" s="305" t="str">
        <f>IF(ISBLANK($J$3759),"",IF(ISBLANK($L$3759),"",IF(Mai!$E37&gt;=$J$3759,IF(Mai!$E37&lt;=$L$3759,IF(ISBLANK(Mai!I37),"",Mai!I37),""),"")))</f>
        <v/>
      </c>
      <c r="E3289" s="305" t="str">
        <f>IF(ISBLANK($J$3759),"",IF(ISBLANK($L$3759),"",IF(Mai!$E37&gt;=$J$3759,IF(Mai!$E37&lt;=$L$3759,IF(ISBLANK(Mai!R37),"",Mai!R37),""),"")))</f>
        <v/>
      </c>
      <c r="F3289" s="307" t="str">
        <f>IF(ISBLANK($J$3759),"",IF(ISBLANK($L$3759),"",IF(Mai!$E37&gt;=$J$3759,IF(Mai!$E37&lt;=$L$3759,IF(ISBLANK(Mai!S37),"",Mai!S37),""),"")))</f>
        <v/>
      </c>
      <c r="G3289" s="308" t="str">
        <f t="shared" si="208"/>
        <v/>
      </c>
      <c r="H3289" s="309" t="str">
        <f t="shared" si="209"/>
        <v/>
      </c>
      <c r="I3289" s="310" t="str">
        <f>IF(ISBLANK($J$3759),"",IF(ISBLANK($L$3759),"",IF(Mai!$E37&gt;=$J$3759,IF(Mai!$E37&lt;=$L$3759,COUNTIF(Mai!L37:L37,"&gt;=0"),""),"")))</f>
        <v/>
      </c>
      <c r="J3289" s="300"/>
      <c r="K3289" s="300"/>
      <c r="L3289" s="300"/>
      <c r="M3289" s="302"/>
    </row>
    <row r="3290" spans="1:13" ht="9.9499999999999993" hidden="1" customHeight="1" x14ac:dyDescent="0.2">
      <c r="A3290" s="301"/>
      <c r="B3290" s="300"/>
      <c r="C3290" s="305" t="str">
        <f>IF(ISBLANK($J$3759),"",IF(ISBLANK($L$3759),"",IF(Mai!$E38&gt;=$J$3759,IF(Mai!$E38&lt;=$L$3759,IF(ISBLANK(Mai!G38),"",Mai!G38),""),"")))</f>
        <v/>
      </c>
      <c r="D3290" s="305" t="str">
        <f>IF(ISBLANK($J$3759),"",IF(ISBLANK($L$3759),"",IF(Mai!$E38&gt;=$J$3759,IF(Mai!$E38&lt;=$L$3759,IF(ISBLANK(Mai!I38),"",Mai!I38),""),"")))</f>
        <v/>
      </c>
      <c r="E3290" s="305" t="str">
        <f>IF(ISBLANK($J$3759),"",IF(ISBLANK($L$3759),"",IF(Mai!$E38&gt;=$J$3759,IF(Mai!$E38&lt;=$L$3759,IF(ISBLANK(Mai!R38),"",Mai!R38),""),"")))</f>
        <v/>
      </c>
      <c r="F3290" s="307" t="str">
        <f>IF(ISBLANK($J$3759),"",IF(ISBLANK($L$3759),"",IF(Mai!$E38&gt;=$J$3759,IF(Mai!$E38&lt;=$L$3759,IF(ISBLANK(Mai!S38),"",Mai!S38),""),"")))</f>
        <v/>
      </c>
      <c r="G3290" s="308" t="str">
        <f t="shared" si="208"/>
        <v/>
      </c>
      <c r="H3290" s="309" t="str">
        <f t="shared" si="209"/>
        <v/>
      </c>
      <c r="I3290" s="310" t="str">
        <f>IF(ISBLANK($J$3759),"",IF(ISBLANK($L$3759),"",IF(Mai!$E38&gt;=$J$3759,IF(Mai!$E38&lt;=$L$3759,COUNTIF(Mai!L38:L38,"&gt;=0"),""),"")))</f>
        <v/>
      </c>
      <c r="J3290" s="300"/>
      <c r="K3290" s="300"/>
      <c r="L3290" s="300"/>
      <c r="M3290" s="302"/>
    </row>
    <row r="3291" spans="1:13" ht="9.9499999999999993" hidden="1" customHeight="1" x14ac:dyDescent="0.2">
      <c r="A3291" s="301"/>
      <c r="B3291" s="300"/>
      <c r="C3291" s="305" t="str">
        <f>IF(ISBLANK($J$3759),"",IF(ISBLANK($L$3759),"",IF(Mai!$E39&gt;=$J$3759,IF(Mai!$E39&lt;=$L$3759,IF(ISBLANK(Mai!G39),"",Mai!G39),""),"")))</f>
        <v/>
      </c>
      <c r="D3291" s="305" t="str">
        <f>IF(ISBLANK($J$3759),"",IF(ISBLANK($L$3759),"",IF(Mai!$E39&gt;=$J$3759,IF(Mai!$E39&lt;=$L$3759,IF(ISBLANK(Mai!I39),"",Mai!I39),""),"")))</f>
        <v/>
      </c>
      <c r="E3291" s="305" t="str">
        <f>IF(ISBLANK($J$3759),"",IF(ISBLANK($L$3759),"",IF(Mai!$E39&gt;=$J$3759,IF(Mai!$E39&lt;=$L$3759,IF(ISBLANK(Mai!R39),"",Mai!R39),""),"")))</f>
        <v/>
      </c>
      <c r="F3291" s="307" t="str">
        <f>IF(ISBLANK($J$3759),"",IF(ISBLANK($L$3759),"",IF(Mai!$E39&gt;=$J$3759,IF(Mai!$E39&lt;=$L$3759,IF(ISBLANK(Mai!S39),"",Mai!S39),""),"")))</f>
        <v/>
      </c>
      <c r="G3291" s="308" t="str">
        <f t="shared" si="208"/>
        <v/>
      </c>
      <c r="H3291" s="309" t="str">
        <f t="shared" si="209"/>
        <v/>
      </c>
      <c r="I3291" s="310" t="str">
        <f>IF(ISBLANK($J$3759),"",IF(ISBLANK($L$3759),"",IF(Mai!$E39&gt;=$J$3759,IF(Mai!$E39&lt;=$L$3759,COUNTIF(Mai!L39:L39,"&gt;=0"),""),"")))</f>
        <v/>
      </c>
      <c r="J3291" s="300"/>
      <c r="K3291" s="300"/>
      <c r="L3291" s="300"/>
      <c r="M3291" s="302"/>
    </row>
    <row r="3292" spans="1:13" ht="9.9499999999999993" hidden="1" customHeight="1" x14ac:dyDescent="0.2">
      <c r="A3292" s="301"/>
      <c r="B3292" s="300" t="s">
        <v>345</v>
      </c>
      <c r="C3292" s="305" t="str">
        <f>IF(ISBLANK($J$3759),"",IF(ISBLANK($L$3759),"",IF(Mai!$E43&gt;=$J$3759,IF(Mai!$E43&lt;=$L$3759,IF(ISBLANK(Mai!G43),"",Mai!G43),""),"")))</f>
        <v/>
      </c>
      <c r="D3292" s="305"/>
      <c r="E3292" s="305" t="str">
        <f>IF(ISBLANK($J$3759),"",IF(ISBLANK($L$3759),"",IF(Mai!$E43&gt;=$J$3759,IF(Mai!$E43&lt;=$L$3759,IF(ISBLANK(Mai!R43),"",Mai!R43),""),"")))</f>
        <v/>
      </c>
      <c r="F3292" s="307" t="str">
        <f>IF(ISBLANK($J$3759),"",IF(ISBLANK($L$3759),"",IF(Mai!$E43&gt;=$J$3759,IF(Mai!$E43&lt;=$L$3759,IF(ISBLANK(Mai!S43),"",Mai!S43),""),"")))</f>
        <v/>
      </c>
      <c r="G3292" s="308" t="str">
        <f>IF(ISNUMBER(F3292),IF(F3292=0,"",IF(E3292=0,"",F3292/E3292)),"")</f>
        <v/>
      </c>
      <c r="H3292" s="309" t="str">
        <f>IF(ISNUMBER(G3292),IF(G3292=0,"",IF(F3292=0,"",E3292/F3292/24)),"")</f>
        <v/>
      </c>
      <c r="I3292" s="310" t="str">
        <f>IF(ISBLANK($J$3759),"",IF(ISBLANK($L$3759),"",IF(Mai!$E43&gt;=$J$3759,IF(Mai!$E43&lt;=$L$3759,COUNTIF(Mai!L43:L43,"&gt;=0"),""),"")))</f>
        <v/>
      </c>
      <c r="J3292" s="300"/>
      <c r="K3292" s="300"/>
      <c r="L3292" s="300"/>
      <c r="M3292" s="302"/>
    </row>
    <row r="3293" spans="1:13" ht="9.9499999999999993" hidden="1" customHeight="1" x14ac:dyDescent="0.2">
      <c r="A3293" s="301"/>
      <c r="B3293" s="300"/>
      <c r="C3293" s="305" t="str">
        <f>IF(ISBLANK($J$3759),"",IF(ISBLANK($L$3759),"",IF(Mai!$E44&gt;=$J$3759,IF(Mai!$E44&lt;=$L$3759,IF(ISBLANK(Mai!G44),"",Mai!G44),""),"")))</f>
        <v/>
      </c>
      <c r="D3293" s="305"/>
      <c r="E3293" s="305" t="str">
        <f>IF(ISBLANK($J$3759),"",IF(ISBLANK($L$3759),"",IF(Mai!$E44&gt;=$J$3759,IF(Mai!$E44&lt;=$L$3759,IF(ISBLANK(Mai!R44),"",Mai!R44),""),"")))</f>
        <v/>
      </c>
      <c r="F3293" s="307" t="str">
        <f>IF(ISBLANK($J$3759),"",IF(ISBLANK($L$3759),"",IF(Mai!$E44&gt;=$J$3759,IF(Mai!$E44&lt;=$L$3759,IF(ISBLANK(Mai!S44),"",Mai!S44),""),"")))</f>
        <v/>
      </c>
      <c r="G3293" s="308" t="str">
        <f t="shared" ref="G3293:G3322" si="210">IF(ISNUMBER(F3293),IF(F3293=0,"",IF(E3293=0,"",F3293/E3293)),"")</f>
        <v/>
      </c>
      <c r="H3293" s="309" t="str">
        <f t="shared" ref="H3293:H3322" si="211">IF(ISNUMBER(G3293),IF(G3293=0,"",IF(F3293=0,"",E3293/F3293/24)),"")</f>
        <v/>
      </c>
      <c r="I3293" s="310" t="str">
        <f>IF(ISBLANK($J$3759),"",IF(ISBLANK($L$3759),"",IF(Mai!$E44&gt;=$J$3759,IF(Mai!$E44&lt;=$L$3759,COUNTIF(Mai!L44:L44,"&gt;=0"),""),"")))</f>
        <v/>
      </c>
      <c r="J3293" s="300"/>
      <c r="K3293" s="300"/>
      <c r="L3293" s="300"/>
      <c r="M3293" s="302"/>
    </row>
    <row r="3294" spans="1:13" ht="9.9499999999999993" hidden="1" customHeight="1" x14ac:dyDescent="0.2">
      <c r="A3294" s="301"/>
      <c r="B3294" s="300"/>
      <c r="C3294" s="305" t="str">
        <f>IF(ISBLANK($J$3759),"",IF(ISBLANK($L$3759),"",IF(Mai!$E45&gt;=$J$3759,IF(Mai!$E45&lt;=$L$3759,IF(ISBLANK(Mai!G45),"",Mai!G45),""),"")))</f>
        <v/>
      </c>
      <c r="D3294" s="305"/>
      <c r="E3294" s="305" t="str">
        <f>IF(ISBLANK($J$3759),"",IF(ISBLANK($L$3759),"",IF(Mai!$E45&gt;=$J$3759,IF(Mai!$E45&lt;=$L$3759,IF(ISBLANK(Mai!R45),"",Mai!R45),""),"")))</f>
        <v/>
      </c>
      <c r="F3294" s="307" t="str">
        <f>IF(ISBLANK($J$3759),"",IF(ISBLANK($L$3759),"",IF(Mai!$E45&gt;=$J$3759,IF(Mai!$E45&lt;=$L$3759,IF(ISBLANK(Mai!S45),"",Mai!S45),""),"")))</f>
        <v/>
      </c>
      <c r="G3294" s="308" t="str">
        <f t="shared" si="210"/>
        <v/>
      </c>
      <c r="H3294" s="309" t="str">
        <f t="shared" si="211"/>
        <v/>
      </c>
      <c r="I3294" s="310" t="str">
        <f>IF(ISBLANK($J$3759),"",IF(ISBLANK($L$3759),"",IF(Mai!$E45&gt;=$J$3759,IF(Mai!$E45&lt;=$L$3759,COUNTIF(Mai!L45:L45,"&gt;=0"),""),"")))</f>
        <v/>
      </c>
      <c r="J3294" s="300"/>
      <c r="K3294" s="300"/>
      <c r="L3294" s="300"/>
      <c r="M3294" s="302"/>
    </row>
    <row r="3295" spans="1:13" ht="9.9499999999999993" hidden="1" customHeight="1" x14ac:dyDescent="0.2">
      <c r="A3295" s="301"/>
      <c r="B3295" s="300"/>
      <c r="C3295" s="305" t="str">
        <f>IF(ISBLANK($J$3759),"",IF(ISBLANK($L$3759),"",IF(Mai!$E46&gt;=$J$3759,IF(Mai!$E46&lt;=$L$3759,IF(ISBLANK(Mai!G46),"",Mai!G46),""),"")))</f>
        <v/>
      </c>
      <c r="D3295" s="305"/>
      <c r="E3295" s="305" t="str">
        <f>IF(ISBLANK($J$3759),"",IF(ISBLANK($L$3759),"",IF(Mai!$E46&gt;=$J$3759,IF(Mai!$E46&lt;=$L$3759,IF(ISBLANK(Mai!R46),"",Mai!R46),""),"")))</f>
        <v/>
      </c>
      <c r="F3295" s="307" t="str">
        <f>IF(ISBLANK($J$3759),"",IF(ISBLANK($L$3759),"",IF(Mai!$E46&gt;=$J$3759,IF(Mai!$E46&lt;=$L$3759,IF(ISBLANK(Mai!S46),"",Mai!S46),""),"")))</f>
        <v/>
      </c>
      <c r="G3295" s="308" t="str">
        <f t="shared" si="210"/>
        <v/>
      </c>
      <c r="H3295" s="309" t="str">
        <f t="shared" si="211"/>
        <v/>
      </c>
      <c r="I3295" s="310" t="str">
        <f>IF(ISBLANK($J$3759),"",IF(ISBLANK($L$3759),"",IF(Mai!$E46&gt;=$J$3759,IF(Mai!$E46&lt;=$L$3759,COUNTIF(Mai!L46:L46,"&gt;=0"),""),"")))</f>
        <v/>
      </c>
      <c r="J3295" s="300"/>
      <c r="K3295" s="300"/>
      <c r="L3295" s="300"/>
      <c r="M3295" s="302"/>
    </row>
    <row r="3296" spans="1:13" ht="9.9499999999999993" hidden="1" customHeight="1" x14ac:dyDescent="0.2">
      <c r="A3296" s="301"/>
      <c r="B3296" s="300"/>
      <c r="C3296" s="305" t="str">
        <f>IF(ISBLANK($J$3759),"",IF(ISBLANK($L$3759),"",IF(Mai!$E47&gt;=$J$3759,IF(Mai!$E47&lt;=$L$3759,IF(ISBLANK(Mai!G47),"",Mai!G47),""),"")))</f>
        <v/>
      </c>
      <c r="D3296" s="305"/>
      <c r="E3296" s="305" t="str">
        <f>IF(ISBLANK($J$3759),"",IF(ISBLANK($L$3759),"",IF(Mai!$E47&gt;=$J$3759,IF(Mai!$E47&lt;=$L$3759,IF(ISBLANK(Mai!R47),"",Mai!R47),""),"")))</f>
        <v/>
      </c>
      <c r="F3296" s="307" t="str">
        <f>IF(ISBLANK($J$3759),"",IF(ISBLANK($L$3759),"",IF(Mai!$E47&gt;=$J$3759,IF(Mai!$E47&lt;=$L$3759,IF(ISBLANK(Mai!S47),"",Mai!S47),""),"")))</f>
        <v/>
      </c>
      <c r="G3296" s="308" t="str">
        <f t="shared" si="210"/>
        <v/>
      </c>
      <c r="H3296" s="309" t="str">
        <f t="shared" si="211"/>
        <v/>
      </c>
      <c r="I3296" s="310" t="str">
        <f>IF(ISBLANK($J$3759),"",IF(ISBLANK($L$3759),"",IF(Mai!$E47&gt;=$J$3759,IF(Mai!$E47&lt;=$L$3759,COUNTIF(Mai!L47:L47,"&gt;=0"),""),"")))</f>
        <v/>
      </c>
      <c r="J3296" s="300"/>
      <c r="K3296" s="300"/>
      <c r="L3296" s="300"/>
      <c r="M3296" s="302"/>
    </row>
    <row r="3297" spans="1:13" ht="9.9499999999999993" hidden="1" customHeight="1" x14ac:dyDescent="0.2">
      <c r="A3297" s="301"/>
      <c r="B3297" s="300"/>
      <c r="C3297" s="305" t="str">
        <f>IF(ISBLANK($J$3759),"",IF(ISBLANK($L$3759),"",IF(Mai!$E48&gt;=$J$3759,IF(Mai!$E48&lt;=$L$3759,IF(ISBLANK(Mai!G48),"",Mai!G48),""),"")))</f>
        <v/>
      </c>
      <c r="D3297" s="305"/>
      <c r="E3297" s="305" t="str">
        <f>IF(ISBLANK($J$3759),"",IF(ISBLANK($L$3759),"",IF(Mai!$E48&gt;=$J$3759,IF(Mai!$E48&lt;=$L$3759,IF(ISBLANK(Mai!R48),"",Mai!R48),""),"")))</f>
        <v/>
      </c>
      <c r="F3297" s="307" t="str">
        <f>IF(ISBLANK($J$3759),"",IF(ISBLANK($L$3759),"",IF(Mai!$E48&gt;=$J$3759,IF(Mai!$E48&lt;=$L$3759,IF(ISBLANK(Mai!S48),"",Mai!S48),""),"")))</f>
        <v/>
      </c>
      <c r="G3297" s="308" t="str">
        <f t="shared" si="210"/>
        <v/>
      </c>
      <c r="H3297" s="309" t="str">
        <f t="shared" si="211"/>
        <v/>
      </c>
      <c r="I3297" s="310" t="str">
        <f>IF(ISBLANK($J$3759),"",IF(ISBLANK($L$3759),"",IF(Mai!$E48&gt;=$J$3759,IF(Mai!$E48&lt;=$L$3759,COUNTIF(Mai!L48:L48,"&gt;=0"),""),"")))</f>
        <v/>
      </c>
      <c r="J3297" s="300"/>
      <c r="K3297" s="300"/>
      <c r="L3297" s="300"/>
      <c r="M3297" s="302"/>
    </row>
    <row r="3298" spans="1:13" ht="9.9499999999999993" hidden="1" customHeight="1" x14ac:dyDescent="0.2">
      <c r="A3298" s="301"/>
      <c r="B3298" s="300"/>
      <c r="C3298" s="305" t="str">
        <f>IF(ISBLANK($J$3759),"",IF(ISBLANK($L$3759),"",IF(Mai!$E49&gt;=$J$3759,IF(Mai!$E49&lt;=$L$3759,IF(ISBLANK(Mai!G49),"",Mai!G49),""),"")))</f>
        <v/>
      </c>
      <c r="D3298" s="305"/>
      <c r="E3298" s="305" t="str">
        <f>IF(ISBLANK($J$3759),"",IF(ISBLANK($L$3759),"",IF(Mai!$E49&gt;=$J$3759,IF(Mai!$E49&lt;=$L$3759,IF(ISBLANK(Mai!R49),"",Mai!R49),""),"")))</f>
        <v/>
      </c>
      <c r="F3298" s="307" t="str">
        <f>IF(ISBLANK($J$3759),"",IF(ISBLANK($L$3759),"",IF(Mai!$E49&gt;=$J$3759,IF(Mai!$E49&lt;=$L$3759,IF(ISBLANK(Mai!S49),"",Mai!S49),""),"")))</f>
        <v/>
      </c>
      <c r="G3298" s="308" t="str">
        <f t="shared" si="210"/>
        <v/>
      </c>
      <c r="H3298" s="309" t="str">
        <f t="shared" si="211"/>
        <v/>
      </c>
      <c r="I3298" s="310" t="str">
        <f>IF(ISBLANK($J$3759),"",IF(ISBLANK($L$3759),"",IF(Mai!$E49&gt;=$J$3759,IF(Mai!$E49&lt;=$L$3759,COUNTIF(Mai!L49:L49,"&gt;=0"),""),"")))</f>
        <v/>
      </c>
      <c r="J3298" s="300"/>
      <c r="K3298" s="300"/>
      <c r="L3298" s="300"/>
      <c r="M3298" s="302"/>
    </row>
    <row r="3299" spans="1:13" ht="9.9499999999999993" hidden="1" customHeight="1" x14ac:dyDescent="0.2">
      <c r="A3299" s="301"/>
      <c r="B3299" s="300"/>
      <c r="C3299" s="305" t="str">
        <f>IF(ISBLANK($J$3759),"",IF(ISBLANK($L$3759),"",IF(Mai!$E50&gt;=$J$3759,IF(Mai!$E50&lt;=$L$3759,IF(ISBLANK(Mai!G50),"",Mai!G50),""),"")))</f>
        <v/>
      </c>
      <c r="D3299" s="305"/>
      <c r="E3299" s="305" t="str">
        <f>IF(ISBLANK($J$3759),"",IF(ISBLANK($L$3759),"",IF(Mai!$E50&gt;=$J$3759,IF(Mai!$E50&lt;=$L$3759,IF(ISBLANK(Mai!R50),"",Mai!R50),""),"")))</f>
        <v/>
      </c>
      <c r="F3299" s="307" t="str">
        <f>IF(ISBLANK($J$3759),"",IF(ISBLANK($L$3759),"",IF(Mai!$E50&gt;=$J$3759,IF(Mai!$E50&lt;=$L$3759,IF(ISBLANK(Mai!S50),"",Mai!S50),""),"")))</f>
        <v/>
      </c>
      <c r="G3299" s="308" t="str">
        <f t="shared" si="210"/>
        <v/>
      </c>
      <c r="H3299" s="309" t="str">
        <f t="shared" si="211"/>
        <v/>
      </c>
      <c r="I3299" s="310" t="str">
        <f>IF(ISBLANK($J$3759),"",IF(ISBLANK($L$3759),"",IF(Mai!$E50&gt;=$J$3759,IF(Mai!$E50&lt;=$L$3759,COUNTIF(Mai!L50:L50,"&gt;=0"),""),"")))</f>
        <v/>
      </c>
      <c r="J3299" s="300"/>
      <c r="K3299" s="300"/>
      <c r="L3299" s="300"/>
      <c r="M3299" s="302"/>
    </row>
    <row r="3300" spans="1:13" ht="9.9499999999999993" hidden="1" customHeight="1" x14ac:dyDescent="0.2">
      <c r="A3300" s="301"/>
      <c r="B3300" s="300"/>
      <c r="C3300" s="305" t="str">
        <f>IF(ISBLANK($J$3759),"",IF(ISBLANK($L$3759),"",IF(Mai!$E51&gt;=$J$3759,IF(Mai!$E51&lt;=$L$3759,IF(ISBLANK(Mai!G51),"",Mai!G51),""),"")))</f>
        <v/>
      </c>
      <c r="D3300" s="305"/>
      <c r="E3300" s="305" t="str">
        <f>IF(ISBLANK($J$3759),"",IF(ISBLANK($L$3759),"",IF(Mai!$E51&gt;=$J$3759,IF(Mai!$E51&lt;=$L$3759,IF(ISBLANK(Mai!R51),"",Mai!R51),""),"")))</f>
        <v/>
      </c>
      <c r="F3300" s="307" t="str">
        <f>IF(ISBLANK($J$3759),"",IF(ISBLANK($L$3759),"",IF(Mai!$E51&gt;=$J$3759,IF(Mai!$E51&lt;=$L$3759,IF(ISBLANK(Mai!S51),"",Mai!S51),""),"")))</f>
        <v/>
      </c>
      <c r="G3300" s="308" t="str">
        <f t="shared" si="210"/>
        <v/>
      </c>
      <c r="H3300" s="309" t="str">
        <f t="shared" si="211"/>
        <v/>
      </c>
      <c r="I3300" s="310" t="str">
        <f>IF(ISBLANK($J$3759),"",IF(ISBLANK($L$3759),"",IF(Mai!$E51&gt;=$J$3759,IF(Mai!$E51&lt;=$L$3759,COUNTIF(Mai!L51:L51,"&gt;=0"),""),"")))</f>
        <v/>
      </c>
      <c r="J3300" s="300"/>
      <c r="K3300" s="300"/>
      <c r="L3300" s="300"/>
      <c r="M3300" s="302"/>
    </row>
    <row r="3301" spans="1:13" ht="9.9499999999999993" hidden="1" customHeight="1" x14ac:dyDescent="0.2">
      <c r="A3301" s="301"/>
      <c r="B3301" s="300"/>
      <c r="C3301" s="305" t="str">
        <f>IF(ISBLANK($J$3759),"",IF(ISBLANK($L$3759),"",IF(Mai!$E52&gt;=$J$3759,IF(Mai!$E52&lt;=$L$3759,IF(ISBLANK(Mai!G52),"",Mai!G52),""),"")))</f>
        <v/>
      </c>
      <c r="D3301" s="305"/>
      <c r="E3301" s="305" t="str">
        <f>IF(ISBLANK($J$3759),"",IF(ISBLANK($L$3759),"",IF(Mai!$E52&gt;=$J$3759,IF(Mai!$E52&lt;=$L$3759,IF(ISBLANK(Mai!R52),"",Mai!R52),""),"")))</f>
        <v/>
      </c>
      <c r="F3301" s="307" t="str">
        <f>IF(ISBLANK($J$3759),"",IF(ISBLANK($L$3759),"",IF(Mai!$E52&gt;=$J$3759,IF(Mai!$E52&lt;=$L$3759,IF(ISBLANK(Mai!S52),"",Mai!S52),""),"")))</f>
        <v/>
      </c>
      <c r="G3301" s="308" t="str">
        <f t="shared" si="210"/>
        <v/>
      </c>
      <c r="H3301" s="309" t="str">
        <f t="shared" si="211"/>
        <v/>
      </c>
      <c r="I3301" s="310" t="str">
        <f>IF(ISBLANK($J$3759),"",IF(ISBLANK($L$3759),"",IF(Mai!$E52&gt;=$J$3759,IF(Mai!$E52&lt;=$L$3759,COUNTIF(Mai!L52:L52,"&gt;=0"),""),"")))</f>
        <v/>
      </c>
      <c r="J3301" s="300"/>
      <c r="K3301" s="300"/>
      <c r="L3301" s="300"/>
      <c r="M3301" s="302"/>
    </row>
    <row r="3302" spans="1:13" ht="9.9499999999999993" hidden="1" customHeight="1" x14ac:dyDescent="0.2">
      <c r="A3302" s="301"/>
      <c r="B3302" s="300"/>
      <c r="C3302" s="305" t="str">
        <f>IF(ISBLANK($J$3759),"",IF(ISBLANK($L$3759),"",IF(Mai!$E53&gt;=$J$3759,IF(Mai!$E53&lt;=$L$3759,IF(ISBLANK(Mai!G53),"",Mai!G53),""),"")))</f>
        <v/>
      </c>
      <c r="D3302" s="305"/>
      <c r="E3302" s="305" t="str">
        <f>IF(ISBLANK($J$3759),"",IF(ISBLANK($L$3759),"",IF(Mai!$E53&gt;=$J$3759,IF(Mai!$E53&lt;=$L$3759,IF(ISBLANK(Mai!R53),"",Mai!R53),""),"")))</f>
        <v/>
      </c>
      <c r="F3302" s="307" t="str">
        <f>IF(ISBLANK($J$3759),"",IF(ISBLANK($L$3759),"",IF(Mai!$E53&gt;=$J$3759,IF(Mai!$E53&lt;=$L$3759,IF(ISBLANK(Mai!S53),"",Mai!S53),""),"")))</f>
        <v/>
      </c>
      <c r="G3302" s="308" t="str">
        <f t="shared" si="210"/>
        <v/>
      </c>
      <c r="H3302" s="309" t="str">
        <f t="shared" si="211"/>
        <v/>
      </c>
      <c r="I3302" s="310" t="str">
        <f>IF(ISBLANK($J$3759),"",IF(ISBLANK($L$3759),"",IF(Mai!$E53&gt;=$J$3759,IF(Mai!$E53&lt;=$L$3759,COUNTIF(Mai!L53:L53,"&gt;=0"),""),"")))</f>
        <v/>
      </c>
      <c r="J3302" s="300"/>
      <c r="K3302" s="300"/>
      <c r="L3302" s="300"/>
      <c r="M3302" s="302"/>
    </row>
    <row r="3303" spans="1:13" ht="9.9499999999999993" hidden="1" customHeight="1" x14ac:dyDescent="0.2">
      <c r="A3303" s="301"/>
      <c r="B3303" s="300"/>
      <c r="C3303" s="305" t="str">
        <f>IF(ISBLANK($J$3759),"",IF(ISBLANK($L$3759),"",IF(Mai!$E54&gt;=$J$3759,IF(Mai!$E54&lt;=$L$3759,IF(ISBLANK(Mai!G54),"",Mai!G54),""),"")))</f>
        <v/>
      </c>
      <c r="D3303" s="305"/>
      <c r="E3303" s="305" t="str">
        <f>IF(ISBLANK($J$3759),"",IF(ISBLANK($L$3759),"",IF(Mai!$E54&gt;=$J$3759,IF(Mai!$E54&lt;=$L$3759,IF(ISBLANK(Mai!R54),"",Mai!R54),""),"")))</f>
        <v/>
      </c>
      <c r="F3303" s="307" t="str">
        <f>IF(ISBLANK($J$3759),"",IF(ISBLANK($L$3759),"",IF(Mai!$E54&gt;=$J$3759,IF(Mai!$E54&lt;=$L$3759,IF(ISBLANK(Mai!S54),"",Mai!S54),""),"")))</f>
        <v/>
      </c>
      <c r="G3303" s="308" t="str">
        <f t="shared" si="210"/>
        <v/>
      </c>
      <c r="H3303" s="309" t="str">
        <f t="shared" si="211"/>
        <v/>
      </c>
      <c r="I3303" s="310" t="str">
        <f>IF(ISBLANK($J$3759),"",IF(ISBLANK($L$3759),"",IF(Mai!$E54&gt;=$J$3759,IF(Mai!$E54&lt;=$L$3759,COUNTIF(Mai!L54:L54,"&gt;=0"),""),"")))</f>
        <v/>
      </c>
      <c r="J3303" s="300"/>
      <c r="K3303" s="300"/>
      <c r="L3303" s="300"/>
      <c r="M3303" s="302"/>
    </row>
    <row r="3304" spans="1:13" ht="9.9499999999999993" hidden="1" customHeight="1" x14ac:dyDescent="0.2">
      <c r="A3304" s="301"/>
      <c r="B3304" s="300"/>
      <c r="C3304" s="305" t="str">
        <f>IF(ISBLANK($J$3759),"",IF(ISBLANK($L$3759),"",IF(Mai!$E55&gt;=$J$3759,IF(Mai!$E55&lt;=$L$3759,IF(ISBLANK(Mai!G55),"",Mai!G55),""),"")))</f>
        <v/>
      </c>
      <c r="D3304" s="305"/>
      <c r="E3304" s="305" t="str">
        <f>IF(ISBLANK($J$3759),"",IF(ISBLANK($L$3759),"",IF(Mai!$E55&gt;=$J$3759,IF(Mai!$E55&lt;=$L$3759,IF(ISBLANK(Mai!R55),"",Mai!R55),""),"")))</f>
        <v/>
      </c>
      <c r="F3304" s="307" t="str">
        <f>IF(ISBLANK($J$3759),"",IF(ISBLANK($L$3759),"",IF(Mai!$E55&gt;=$J$3759,IF(Mai!$E55&lt;=$L$3759,IF(ISBLANK(Mai!S55),"",Mai!S55),""),"")))</f>
        <v/>
      </c>
      <c r="G3304" s="308" t="str">
        <f t="shared" si="210"/>
        <v/>
      </c>
      <c r="H3304" s="309" t="str">
        <f t="shared" si="211"/>
        <v/>
      </c>
      <c r="I3304" s="310" t="str">
        <f>IF(ISBLANK($J$3759),"",IF(ISBLANK($L$3759),"",IF(Mai!$E55&gt;=$J$3759,IF(Mai!$E55&lt;=$L$3759,COUNTIF(Mai!L55:L55,"&gt;=0"),""),"")))</f>
        <v/>
      </c>
      <c r="J3304" s="300"/>
      <c r="K3304" s="300"/>
      <c r="L3304" s="300"/>
      <c r="M3304" s="302"/>
    </row>
    <row r="3305" spans="1:13" ht="9.9499999999999993" hidden="1" customHeight="1" x14ac:dyDescent="0.2">
      <c r="A3305" s="301"/>
      <c r="B3305" s="300"/>
      <c r="C3305" s="305" t="str">
        <f>IF(ISBLANK($J$3759),"",IF(ISBLANK($L$3759),"",IF(Mai!$E56&gt;=$J$3759,IF(Mai!$E56&lt;=$L$3759,IF(ISBLANK(Mai!G56),"",Mai!G56),""),"")))</f>
        <v/>
      </c>
      <c r="D3305" s="305"/>
      <c r="E3305" s="305" t="str">
        <f>IF(ISBLANK($J$3759),"",IF(ISBLANK($L$3759),"",IF(Mai!$E56&gt;=$J$3759,IF(Mai!$E56&lt;=$L$3759,IF(ISBLANK(Mai!R56),"",Mai!R56),""),"")))</f>
        <v/>
      </c>
      <c r="F3305" s="307" t="str">
        <f>IF(ISBLANK($J$3759),"",IF(ISBLANK($L$3759),"",IF(Mai!$E56&gt;=$J$3759,IF(Mai!$E56&lt;=$L$3759,IF(ISBLANK(Mai!S56),"",Mai!S56),""),"")))</f>
        <v/>
      </c>
      <c r="G3305" s="308" t="str">
        <f t="shared" si="210"/>
        <v/>
      </c>
      <c r="H3305" s="309" t="str">
        <f t="shared" si="211"/>
        <v/>
      </c>
      <c r="I3305" s="310" t="str">
        <f>IF(ISBLANK($J$3759),"",IF(ISBLANK($L$3759),"",IF(Mai!$E56&gt;=$J$3759,IF(Mai!$E56&lt;=$L$3759,COUNTIF(Mai!L56:L56,"&gt;=0"),""),"")))</f>
        <v/>
      </c>
      <c r="J3305" s="300"/>
      <c r="K3305" s="300"/>
      <c r="L3305" s="300"/>
      <c r="M3305" s="302"/>
    </row>
    <row r="3306" spans="1:13" ht="9.9499999999999993" hidden="1" customHeight="1" x14ac:dyDescent="0.2">
      <c r="A3306" s="301"/>
      <c r="B3306" s="300"/>
      <c r="C3306" s="305" t="str">
        <f>IF(ISBLANK($J$3759),"",IF(ISBLANK($L$3759),"",IF(Mai!$E57&gt;=$J$3759,IF(Mai!$E57&lt;=$L$3759,IF(ISBLANK(Mai!G57),"",Mai!G57),""),"")))</f>
        <v/>
      </c>
      <c r="D3306" s="305"/>
      <c r="E3306" s="305" t="str">
        <f>IF(ISBLANK($J$3759),"",IF(ISBLANK($L$3759),"",IF(Mai!$E57&gt;=$J$3759,IF(Mai!$E57&lt;=$L$3759,IF(ISBLANK(Mai!R57),"",Mai!R57),""),"")))</f>
        <v/>
      </c>
      <c r="F3306" s="307" t="str">
        <f>IF(ISBLANK($J$3759),"",IF(ISBLANK($L$3759),"",IF(Mai!$E57&gt;=$J$3759,IF(Mai!$E57&lt;=$L$3759,IF(ISBLANK(Mai!S57),"",Mai!S57),""),"")))</f>
        <v/>
      </c>
      <c r="G3306" s="308" t="str">
        <f t="shared" si="210"/>
        <v/>
      </c>
      <c r="H3306" s="309" t="str">
        <f t="shared" si="211"/>
        <v/>
      </c>
      <c r="I3306" s="310" t="str">
        <f>IF(ISBLANK($J$3759),"",IF(ISBLANK($L$3759),"",IF(Mai!$E57&gt;=$J$3759,IF(Mai!$E57&lt;=$L$3759,COUNTIF(Mai!L57:L57,"&gt;=0"),""),"")))</f>
        <v/>
      </c>
      <c r="J3306" s="300"/>
      <c r="K3306" s="300"/>
      <c r="L3306" s="300"/>
      <c r="M3306" s="302"/>
    </row>
    <row r="3307" spans="1:13" ht="9.9499999999999993" hidden="1" customHeight="1" x14ac:dyDescent="0.2">
      <c r="A3307" s="301"/>
      <c r="B3307" s="300"/>
      <c r="C3307" s="305" t="str">
        <f>IF(ISBLANK($J$3759),"",IF(ISBLANK($L$3759),"",IF(Mai!$E58&gt;=$J$3759,IF(Mai!$E58&lt;=$L$3759,IF(ISBLANK(Mai!G58),"",Mai!G58),""),"")))</f>
        <v/>
      </c>
      <c r="D3307" s="305"/>
      <c r="E3307" s="305" t="str">
        <f>IF(ISBLANK($J$3759),"",IF(ISBLANK($L$3759),"",IF(Mai!$E58&gt;=$J$3759,IF(Mai!$E58&lt;=$L$3759,IF(ISBLANK(Mai!R58),"",Mai!R58),""),"")))</f>
        <v/>
      </c>
      <c r="F3307" s="307" t="str">
        <f>IF(ISBLANK($J$3759),"",IF(ISBLANK($L$3759),"",IF(Mai!$E58&gt;=$J$3759,IF(Mai!$E58&lt;=$L$3759,IF(ISBLANK(Mai!S58),"",Mai!S58),""),"")))</f>
        <v/>
      </c>
      <c r="G3307" s="308" t="str">
        <f t="shared" si="210"/>
        <v/>
      </c>
      <c r="H3307" s="309" t="str">
        <f t="shared" si="211"/>
        <v/>
      </c>
      <c r="I3307" s="310" t="str">
        <f>IF(ISBLANK($J$3759),"",IF(ISBLANK($L$3759),"",IF(Mai!$E58&gt;=$J$3759,IF(Mai!$E58&lt;=$L$3759,COUNTIF(Mai!L58:L58,"&gt;=0"),""),"")))</f>
        <v/>
      </c>
      <c r="J3307" s="300"/>
      <c r="K3307" s="300"/>
      <c r="L3307" s="300"/>
      <c r="M3307" s="302"/>
    </row>
    <row r="3308" spans="1:13" ht="9.9499999999999993" hidden="1" customHeight="1" x14ac:dyDescent="0.2">
      <c r="A3308" s="301"/>
      <c r="B3308" s="300"/>
      <c r="C3308" s="305" t="str">
        <f>IF(ISBLANK($J$3759),"",IF(ISBLANK($L$3759),"",IF(Mai!$E59&gt;=$J$3759,IF(Mai!$E59&lt;=$L$3759,IF(ISBLANK(Mai!G59),"",Mai!G59),""),"")))</f>
        <v/>
      </c>
      <c r="D3308" s="305"/>
      <c r="E3308" s="305" t="str">
        <f>IF(ISBLANK($J$3759),"",IF(ISBLANK($L$3759),"",IF(Mai!$E59&gt;=$J$3759,IF(Mai!$E59&lt;=$L$3759,IF(ISBLANK(Mai!R59),"",Mai!R59),""),"")))</f>
        <v/>
      </c>
      <c r="F3308" s="307" t="str">
        <f>IF(ISBLANK($J$3759),"",IF(ISBLANK($L$3759),"",IF(Mai!$E59&gt;=$J$3759,IF(Mai!$E59&lt;=$L$3759,IF(ISBLANK(Mai!S59),"",Mai!S59),""),"")))</f>
        <v/>
      </c>
      <c r="G3308" s="308" t="str">
        <f t="shared" si="210"/>
        <v/>
      </c>
      <c r="H3308" s="309" t="str">
        <f t="shared" si="211"/>
        <v/>
      </c>
      <c r="I3308" s="310" t="str">
        <f>IF(ISBLANK($J$3759),"",IF(ISBLANK($L$3759),"",IF(Mai!$E59&gt;=$J$3759,IF(Mai!$E59&lt;=$L$3759,COUNTIF(Mai!L59:L59,"&gt;=0"),""),"")))</f>
        <v/>
      </c>
      <c r="J3308" s="300"/>
      <c r="K3308" s="300"/>
      <c r="L3308" s="300"/>
      <c r="M3308" s="302"/>
    </row>
    <row r="3309" spans="1:13" ht="9.9499999999999993" hidden="1" customHeight="1" x14ac:dyDescent="0.2">
      <c r="A3309" s="301"/>
      <c r="B3309" s="300"/>
      <c r="C3309" s="305" t="str">
        <f>IF(ISBLANK($J$3759),"",IF(ISBLANK($L$3759),"",IF(Mai!$E60&gt;=$J$3759,IF(Mai!$E60&lt;=$L$3759,IF(ISBLANK(Mai!G60),"",Mai!G60),""),"")))</f>
        <v/>
      </c>
      <c r="D3309" s="305"/>
      <c r="E3309" s="305" t="str">
        <f>IF(ISBLANK($J$3759),"",IF(ISBLANK($L$3759),"",IF(Mai!$E60&gt;=$J$3759,IF(Mai!$E60&lt;=$L$3759,IF(ISBLANK(Mai!R60),"",Mai!R60),""),"")))</f>
        <v/>
      </c>
      <c r="F3309" s="307" t="str">
        <f>IF(ISBLANK($J$3759),"",IF(ISBLANK($L$3759),"",IF(Mai!$E60&gt;=$J$3759,IF(Mai!$E60&lt;=$L$3759,IF(ISBLANK(Mai!S60),"",Mai!S60),""),"")))</f>
        <v/>
      </c>
      <c r="G3309" s="308" t="str">
        <f t="shared" si="210"/>
        <v/>
      </c>
      <c r="H3309" s="309" t="str">
        <f t="shared" si="211"/>
        <v/>
      </c>
      <c r="I3309" s="310" t="str">
        <f>IF(ISBLANK($J$3759),"",IF(ISBLANK($L$3759),"",IF(Mai!$E60&gt;=$J$3759,IF(Mai!$E60&lt;=$L$3759,COUNTIF(Mai!L60:L60,"&gt;=0"),""),"")))</f>
        <v/>
      </c>
      <c r="J3309" s="300"/>
      <c r="K3309" s="300"/>
      <c r="L3309" s="300"/>
      <c r="M3309" s="302"/>
    </row>
    <row r="3310" spans="1:13" ht="9.9499999999999993" hidden="1" customHeight="1" x14ac:dyDescent="0.2">
      <c r="A3310" s="301"/>
      <c r="B3310" s="300"/>
      <c r="C3310" s="305" t="str">
        <f>IF(ISBLANK($J$3759),"",IF(ISBLANK($L$3759),"",IF(Mai!$E61&gt;=$J$3759,IF(Mai!$E61&lt;=$L$3759,IF(ISBLANK(Mai!G61),"",Mai!G61),""),"")))</f>
        <v/>
      </c>
      <c r="D3310" s="305"/>
      <c r="E3310" s="305" t="str">
        <f>IF(ISBLANK($J$3759),"",IF(ISBLANK($L$3759),"",IF(Mai!$E61&gt;=$J$3759,IF(Mai!$E61&lt;=$L$3759,IF(ISBLANK(Mai!R61),"",Mai!R61),""),"")))</f>
        <v/>
      </c>
      <c r="F3310" s="307" t="str">
        <f>IF(ISBLANK($J$3759),"",IF(ISBLANK($L$3759),"",IF(Mai!$E61&gt;=$J$3759,IF(Mai!$E61&lt;=$L$3759,IF(ISBLANK(Mai!S61),"",Mai!S61),""),"")))</f>
        <v/>
      </c>
      <c r="G3310" s="308" t="str">
        <f t="shared" si="210"/>
        <v/>
      </c>
      <c r="H3310" s="309" t="str">
        <f t="shared" si="211"/>
        <v/>
      </c>
      <c r="I3310" s="310" t="str">
        <f>IF(ISBLANK($J$3759),"",IF(ISBLANK($L$3759),"",IF(Mai!$E61&gt;=$J$3759,IF(Mai!$E61&lt;=$L$3759,COUNTIF(Mai!L61:L61,"&gt;=0"),""),"")))</f>
        <v/>
      </c>
      <c r="J3310" s="300"/>
      <c r="K3310" s="300"/>
      <c r="L3310" s="300"/>
      <c r="M3310" s="302"/>
    </row>
    <row r="3311" spans="1:13" ht="9.9499999999999993" hidden="1" customHeight="1" x14ac:dyDescent="0.2">
      <c r="A3311" s="301"/>
      <c r="B3311" s="300"/>
      <c r="C3311" s="305" t="str">
        <f>IF(ISBLANK($J$3759),"",IF(ISBLANK($L$3759),"",IF(Mai!$E62&gt;=$J$3759,IF(Mai!$E62&lt;=$L$3759,IF(ISBLANK(Mai!G62),"",Mai!G62),""),"")))</f>
        <v/>
      </c>
      <c r="D3311" s="305"/>
      <c r="E3311" s="305" t="str">
        <f>IF(ISBLANK($J$3759),"",IF(ISBLANK($L$3759),"",IF(Mai!$E62&gt;=$J$3759,IF(Mai!$E62&lt;=$L$3759,IF(ISBLANK(Mai!R62),"",Mai!R62),""),"")))</f>
        <v/>
      </c>
      <c r="F3311" s="307" t="str">
        <f>IF(ISBLANK($J$3759),"",IF(ISBLANK($L$3759),"",IF(Mai!$E62&gt;=$J$3759,IF(Mai!$E62&lt;=$L$3759,IF(ISBLANK(Mai!S62),"",Mai!S62),""),"")))</f>
        <v/>
      </c>
      <c r="G3311" s="308" t="str">
        <f t="shared" si="210"/>
        <v/>
      </c>
      <c r="H3311" s="309" t="str">
        <f t="shared" si="211"/>
        <v/>
      </c>
      <c r="I3311" s="310" t="str">
        <f>IF(ISBLANK($J$3759),"",IF(ISBLANK($L$3759),"",IF(Mai!$E62&gt;=$J$3759,IF(Mai!$E62&lt;=$L$3759,COUNTIF(Mai!L62:L62,"&gt;=0"),""),"")))</f>
        <v/>
      </c>
      <c r="J3311" s="300"/>
      <c r="K3311" s="300"/>
      <c r="L3311" s="300"/>
      <c r="M3311" s="302"/>
    </row>
    <row r="3312" spans="1:13" ht="9.9499999999999993" hidden="1" customHeight="1" x14ac:dyDescent="0.2">
      <c r="A3312" s="301"/>
      <c r="B3312" s="300"/>
      <c r="C3312" s="305" t="str">
        <f>IF(ISBLANK($J$3759),"",IF(ISBLANK($L$3759),"",IF(Mai!$E63&gt;=$J$3759,IF(Mai!$E63&lt;=$L$3759,IF(ISBLANK(Mai!G63),"",Mai!G63),""),"")))</f>
        <v/>
      </c>
      <c r="D3312" s="305"/>
      <c r="E3312" s="305" t="str">
        <f>IF(ISBLANK($J$3759),"",IF(ISBLANK($L$3759),"",IF(Mai!$E63&gt;=$J$3759,IF(Mai!$E63&lt;=$L$3759,IF(ISBLANK(Mai!R63),"",Mai!R63),""),"")))</f>
        <v/>
      </c>
      <c r="F3312" s="307" t="str">
        <f>IF(ISBLANK($J$3759),"",IF(ISBLANK($L$3759),"",IF(Mai!$E63&gt;=$J$3759,IF(Mai!$E63&lt;=$L$3759,IF(ISBLANK(Mai!S63),"",Mai!S63),""),"")))</f>
        <v/>
      </c>
      <c r="G3312" s="308" t="str">
        <f t="shared" si="210"/>
        <v/>
      </c>
      <c r="H3312" s="309" t="str">
        <f t="shared" si="211"/>
        <v/>
      </c>
      <c r="I3312" s="310" t="str">
        <f>IF(ISBLANK($J$3759),"",IF(ISBLANK($L$3759),"",IF(Mai!$E63&gt;=$J$3759,IF(Mai!$E63&lt;=$L$3759,COUNTIF(Mai!L63:L63,"&gt;=0"),""),"")))</f>
        <v/>
      </c>
      <c r="J3312" s="300"/>
      <c r="K3312" s="300"/>
      <c r="L3312" s="300"/>
      <c r="M3312" s="302"/>
    </row>
    <row r="3313" spans="1:13" ht="9.9499999999999993" hidden="1" customHeight="1" x14ac:dyDescent="0.2">
      <c r="A3313" s="301"/>
      <c r="B3313" s="300"/>
      <c r="C3313" s="305" t="str">
        <f>IF(ISBLANK($J$3759),"",IF(ISBLANK($L$3759),"",IF(Mai!$E64&gt;=$J$3759,IF(Mai!$E64&lt;=$L$3759,IF(ISBLANK(Mai!G64),"",Mai!G64),""),"")))</f>
        <v/>
      </c>
      <c r="D3313" s="305"/>
      <c r="E3313" s="305" t="str">
        <f>IF(ISBLANK($J$3759),"",IF(ISBLANK($L$3759),"",IF(Mai!$E64&gt;=$J$3759,IF(Mai!$E64&lt;=$L$3759,IF(ISBLANK(Mai!R64),"",Mai!R64),""),"")))</f>
        <v/>
      </c>
      <c r="F3313" s="307" t="str">
        <f>IF(ISBLANK($J$3759),"",IF(ISBLANK($L$3759),"",IF(Mai!$E64&gt;=$J$3759,IF(Mai!$E64&lt;=$L$3759,IF(ISBLANK(Mai!S64),"",Mai!S64),""),"")))</f>
        <v/>
      </c>
      <c r="G3313" s="308" t="str">
        <f t="shared" si="210"/>
        <v/>
      </c>
      <c r="H3313" s="309" t="str">
        <f t="shared" si="211"/>
        <v/>
      </c>
      <c r="I3313" s="310" t="str">
        <f>IF(ISBLANK($J$3759),"",IF(ISBLANK($L$3759),"",IF(Mai!$E64&gt;=$J$3759,IF(Mai!$E64&lt;=$L$3759,COUNTIF(Mai!L64:L64,"&gt;=0"),""),"")))</f>
        <v/>
      </c>
      <c r="J3313" s="300"/>
      <c r="K3313" s="300"/>
      <c r="L3313" s="300"/>
      <c r="M3313" s="302"/>
    </row>
    <row r="3314" spans="1:13" ht="9.9499999999999993" hidden="1" customHeight="1" x14ac:dyDescent="0.2">
      <c r="A3314" s="301"/>
      <c r="B3314" s="300"/>
      <c r="C3314" s="305" t="str">
        <f>IF(ISBLANK($J$3759),"",IF(ISBLANK($L$3759),"",IF(Mai!$E65&gt;=$J$3759,IF(Mai!$E65&lt;=$L$3759,IF(ISBLANK(Mai!G65),"",Mai!G65),""),"")))</f>
        <v/>
      </c>
      <c r="D3314" s="305"/>
      <c r="E3314" s="305" t="str">
        <f>IF(ISBLANK($J$3759),"",IF(ISBLANK($L$3759),"",IF(Mai!$E65&gt;=$J$3759,IF(Mai!$E65&lt;=$L$3759,IF(ISBLANK(Mai!R65),"",Mai!R65),""),"")))</f>
        <v/>
      </c>
      <c r="F3314" s="307" t="str">
        <f>IF(ISBLANK($J$3759),"",IF(ISBLANK($L$3759),"",IF(Mai!$E65&gt;=$J$3759,IF(Mai!$E65&lt;=$L$3759,IF(ISBLANK(Mai!S65),"",Mai!S65),""),"")))</f>
        <v/>
      </c>
      <c r="G3314" s="308" t="str">
        <f t="shared" si="210"/>
        <v/>
      </c>
      <c r="H3314" s="309" t="str">
        <f t="shared" si="211"/>
        <v/>
      </c>
      <c r="I3314" s="310" t="str">
        <f>IF(ISBLANK($J$3759),"",IF(ISBLANK($L$3759),"",IF(Mai!$E65&gt;=$J$3759,IF(Mai!$E65&lt;=$L$3759,COUNTIF(Mai!L65:L65,"&gt;=0"),""),"")))</f>
        <v/>
      </c>
      <c r="J3314" s="300"/>
      <c r="K3314" s="300"/>
      <c r="L3314" s="300"/>
      <c r="M3314" s="302"/>
    </row>
    <row r="3315" spans="1:13" ht="9.9499999999999993" hidden="1" customHeight="1" x14ac:dyDescent="0.2">
      <c r="A3315" s="301"/>
      <c r="B3315" s="300"/>
      <c r="C3315" s="305" t="str">
        <f>IF(ISBLANK($J$3759),"",IF(ISBLANK($L$3759),"",IF(Mai!$E66&gt;=$J$3759,IF(Mai!$E66&lt;=$L$3759,IF(ISBLANK(Mai!G66),"",Mai!G66),""),"")))</f>
        <v/>
      </c>
      <c r="D3315" s="305"/>
      <c r="E3315" s="305" t="str">
        <f>IF(ISBLANK($J$3759),"",IF(ISBLANK($L$3759),"",IF(Mai!$E66&gt;=$J$3759,IF(Mai!$E66&lt;=$L$3759,IF(ISBLANK(Mai!R66),"",Mai!R66),""),"")))</f>
        <v/>
      </c>
      <c r="F3315" s="307" t="str">
        <f>IF(ISBLANK($J$3759),"",IF(ISBLANK($L$3759),"",IF(Mai!$E66&gt;=$J$3759,IF(Mai!$E66&lt;=$L$3759,IF(ISBLANK(Mai!S66),"",Mai!S66),""),"")))</f>
        <v/>
      </c>
      <c r="G3315" s="308" t="str">
        <f t="shared" si="210"/>
        <v/>
      </c>
      <c r="H3315" s="309" t="str">
        <f t="shared" si="211"/>
        <v/>
      </c>
      <c r="I3315" s="310" t="str">
        <f>IF(ISBLANK($J$3759),"",IF(ISBLANK($L$3759),"",IF(Mai!$E66&gt;=$J$3759,IF(Mai!$E66&lt;=$L$3759,COUNTIF(Mai!L66:L66,"&gt;=0"),""),"")))</f>
        <v/>
      </c>
      <c r="J3315" s="300"/>
      <c r="K3315" s="300"/>
      <c r="L3315" s="300"/>
      <c r="M3315" s="302"/>
    </row>
    <row r="3316" spans="1:13" ht="9.9499999999999993" hidden="1" customHeight="1" x14ac:dyDescent="0.2">
      <c r="A3316" s="301"/>
      <c r="B3316" s="300"/>
      <c r="C3316" s="305" t="str">
        <f>IF(ISBLANK($J$3759),"",IF(ISBLANK($L$3759),"",IF(Mai!$E67&gt;=$J$3759,IF(Mai!$E67&lt;=$L$3759,IF(ISBLANK(Mai!G67),"",Mai!G67),""),"")))</f>
        <v/>
      </c>
      <c r="D3316" s="305"/>
      <c r="E3316" s="305" t="str">
        <f>IF(ISBLANK($J$3759),"",IF(ISBLANK($L$3759),"",IF(Mai!$E67&gt;=$J$3759,IF(Mai!$E67&lt;=$L$3759,IF(ISBLANK(Mai!R67),"",Mai!R67),""),"")))</f>
        <v/>
      </c>
      <c r="F3316" s="307" t="str">
        <f>IF(ISBLANK($J$3759),"",IF(ISBLANK($L$3759),"",IF(Mai!$E67&gt;=$J$3759,IF(Mai!$E67&lt;=$L$3759,IF(ISBLANK(Mai!S67),"",Mai!S67),""),"")))</f>
        <v/>
      </c>
      <c r="G3316" s="308" t="str">
        <f t="shared" si="210"/>
        <v/>
      </c>
      <c r="H3316" s="309" t="str">
        <f t="shared" si="211"/>
        <v/>
      </c>
      <c r="I3316" s="310" t="str">
        <f>IF(ISBLANK($J$3759),"",IF(ISBLANK($L$3759),"",IF(Mai!$E67&gt;=$J$3759,IF(Mai!$E67&lt;=$L$3759,COUNTIF(Mai!L67:L67,"&gt;=0"),""),"")))</f>
        <v/>
      </c>
      <c r="J3316" s="300"/>
      <c r="K3316" s="300"/>
      <c r="L3316" s="300"/>
      <c r="M3316" s="302"/>
    </row>
    <row r="3317" spans="1:13" ht="9.9499999999999993" hidden="1" customHeight="1" x14ac:dyDescent="0.2">
      <c r="A3317" s="301"/>
      <c r="B3317" s="300"/>
      <c r="C3317" s="305" t="str">
        <f>IF(ISBLANK($J$3759),"",IF(ISBLANK($L$3759),"",IF(Mai!$E68&gt;=$J$3759,IF(Mai!$E68&lt;=$L$3759,IF(ISBLANK(Mai!G68),"",Mai!G68),""),"")))</f>
        <v/>
      </c>
      <c r="D3317" s="305"/>
      <c r="E3317" s="305" t="str">
        <f>IF(ISBLANK($J$3759),"",IF(ISBLANK($L$3759),"",IF(Mai!$E68&gt;=$J$3759,IF(Mai!$E68&lt;=$L$3759,IF(ISBLANK(Mai!R68),"",Mai!R68),""),"")))</f>
        <v/>
      </c>
      <c r="F3317" s="307" t="str">
        <f>IF(ISBLANK($J$3759),"",IF(ISBLANK($L$3759),"",IF(Mai!$E68&gt;=$J$3759,IF(Mai!$E68&lt;=$L$3759,IF(ISBLANK(Mai!S68),"",Mai!S68),""),"")))</f>
        <v/>
      </c>
      <c r="G3317" s="308" t="str">
        <f t="shared" si="210"/>
        <v/>
      </c>
      <c r="H3317" s="309" t="str">
        <f t="shared" si="211"/>
        <v/>
      </c>
      <c r="I3317" s="310" t="str">
        <f>IF(ISBLANK($J$3759),"",IF(ISBLANK($L$3759),"",IF(Mai!$E68&gt;=$J$3759,IF(Mai!$E68&lt;=$L$3759,COUNTIF(Mai!L68:L68,"&gt;=0"),""),"")))</f>
        <v/>
      </c>
      <c r="J3317" s="300"/>
      <c r="K3317" s="300"/>
      <c r="L3317" s="300"/>
      <c r="M3317" s="302"/>
    </row>
    <row r="3318" spans="1:13" ht="9.9499999999999993" hidden="1" customHeight="1" x14ac:dyDescent="0.2">
      <c r="A3318" s="301"/>
      <c r="B3318" s="300"/>
      <c r="C3318" s="305" t="str">
        <f>IF(ISBLANK($J$3759),"",IF(ISBLANK($L$3759),"",IF(Mai!$E69&gt;=$J$3759,IF(Mai!$E69&lt;=$L$3759,IF(ISBLANK(Mai!G69),"",Mai!G69),""),"")))</f>
        <v/>
      </c>
      <c r="D3318" s="305"/>
      <c r="E3318" s="305" t="str">
        <f>IF(ISBLANK($J$3759),"",IF(ISBLANK($L$3759),"",IF(Mai!$E69&gt;=$J$3759,IF(Mai!$E69&lt;=$L$3759,IF(ISBLANK(Mai!R69),"",Mai!R69),""),"")))</f>
        <v/>
      </c>
      <c r="F3318" s="307" t="str">
        <f>IF(ISBLANK($J$3759),"",IF(ISBLANK($L$3759),"",IF(Mai!$E69&gt;=$J$3759,IF(Mai!$E69&lt;=$L$3759,IF(ISBLANK(Mai!S69),"",Mai!S69),""),"")))</f>
        <v/>
      </c>
      <c r="G3318" s="308" t="str">
        <f t="shared" si="210"/>
        <v/>
      </c>
      <c r="H3318" s="309" t="str">
        <f t="shared" si="211"/>
        <v/>
      </c>
      <c r="I3318" s="310" t="str">
        <f>IF(ISBLANK($J$3759),"",IF(ISBLANK($L$3759),"",IF(Mai!$E69&gt;=$J$3759,IF(Mai!$E69&lt;=$L$3759,COUNTIF(Mai!L69:L69,"&gt;=0"),""),"")))</f>
        <v/>
      </c>
      <c r="J3318" s="300"/>
      <c r="K3318" s="300"/>
      <c r="L3318" s="300"/>
      <c r="M3318" s="302"/>
    </row>
    <row r="3319" spans="1:13" ht="9.9499999999999993" hidden="1" customHeight="1" x14ac:dyDescent="0.2">
      <c r="A3319" s="301"/>
      <c r="B3319" s="300"/>
      <c r="C3319" s="305" t="str">
        <f>IF(ISBLANK($J$3759),"",IF(ISBLANK($L$3759),"",IF(Mai!$E70&gt;=$J$3759,IF(Mai!$E70&lt;=$L$3759,IF(ISBLANK(Mai!G70),"",Mai!G70),""),"")))</f>
        <v/>
      </c>
      <c r="D3319" s="305"/>
      <c r="E3319" s="305" t="str">
        <f>IF(ISBLANK($J$3759),"",IF(ISBLANK($L$3759),"",IF(Mai!$E70&gt;=$J$3759,IF(Mai!$E70&lt;=$L$3759,IF(ISBLANK(Mai!R70),"",Mai!R70),""),"")))</f>
        <v/>
      </c>
      <c r="F3319" s="307" t="str">
        <f>IF(ISBLANK($J$3759),"",IF(ISBLANK($L$3759),"",IF(Mai!$E70&gt;=$J$3759,IF(Mai!$E70&lt;=$L$3759,IF(ISBLANK(Mai!S70),"",Mai!S70),""),"")))</f>
        <v/>
      </c>
      <c r="G3319" s="308" t="str">
        <f t="shared" si="210"/>
        <v/>
      </c>
      <c r="H3319" s="309" t="str">
        <f t="shared" si="211"/>
        <v/>
      </c>
      <c r="I3319" s="310" t="str">
        <f>IF(ISBLANK($J$3759),"",IF(ISBLANK($L$3759),"",IF(Mai!$E70&gt;=$J$3759,IF(Mai!$E70&lt;=$L$3759,COUNTIF(Mai!L70:L70,"&gt;=0"),""),"")))</f>
        <v/>
      </c>
      <c r="J3319" s="300"/>
      <c r="K3319" s="300"/>
      <c r="L3319" s="300"/>
      <c r="M3319" s="302"/>
    </row>
    <row r="3320" spans="1:13" ht="9.9499999999999993" hidden="1" customHeight="1" x14ac:dyDescent="0.2">
      <c r="A3320" s="301"/>
      <c r="B3320" s="300"/>
      <c r="C3320" s="305" t="str">
        <f>IF(ISBLANK($J$3759),"",IF(ISBLANK($L$3759),"",IF(Mai!$E71&gt;=$J$3759,IF(Mai!$E71&lt;=$L$3759,IF(ISBLANK(Mai!G71),"",Mai!G71),""),"")))</f>
        <v/>
      </c>
      <c r="D3320" s="305"/>
      <c r="E3320" s="305" t="str">
        <f>IF(ISBLANK($J$3759),"",IF(ISBLANK($L$3759),"",IF(Mai!$E71&gt;=$J$3759,IF(Mai!$E71&lt;=$L$3759,IF(ISBLANK(Mai!R71),"",Mai!R71),""),"")))</f>
        <v/>
      </c>
      <c r="F3320" s="307" t="str">
        <f>IF(ISBLANK($J$3759),"",IF(ISBLANK($L$3759),"",IF(Mai!$E71&gt;=$J$3759,IF(Mai!$E71&lt;=$L$3759,IF(ISBLANK(Mai!S71),"",Mai!S71),""),"")))</f>
        <v/>
      </c>
      <c r="G3320" s="308" t="str">
        <f t="shared" si="210"/>
        <v/>
      </c>
      <c r="H3320" s="309" t="str">
        <f t="shared" si="211"/>
        <v/>
      </c>
      <c r="I3320" s="310" t="str">
        <f>IF(ISBLANK($J$3759),"",IF(ISBLANK($L$3759),"",IF(Mai!$E71&gt;=$J$3759,IF(Mai!$E71&lt;=$L$3759,COUNTIF(Mai!L71:L71,"&gt;=0"),""),"")))</f>
        <v/>
      </c>
      <c r="J3320" s="300"/>
      <c r="K3320" s="300"/>
      <c r="L3320" s="300"/>
      <c r="M3320" s="302"/>
    </row>
    <row r="3321" spans="1:13" ht="9.9499999999999993" hidden="1" customHeight="1" x14ac:dyDescent="0.2">
      <c r="A3321" s="301"/>
      <c r="B3321" s="300"/>
      <c r="C3321" s="305" t="str">
        <f>IF(ISBLANK($J$3759),"",IF(ISBLANK($L$3759),"",IF(Mai!$E72&gt;=$J$3759,IF(Mai!$E72&lt;=$L$3759,IF(ISBLANK(Mai!G72),"",Mai!G72),""),"")))</f>
        <v/>
      </c>
      <c r="D3321" s="305"/>
      <c r="E3321" s="305" t="str">
        <f>IF(ISBLANK($J$3759),"",IF(ISBLANK($L$3759),"",IF(Mai!$E72&gt;=$J$3759,IF(Mai!$E72&lt;=$L$3759,IF(ISBLANK(Mai!R72),"",Mai!R72),""),"")))</f>
        <v/>
      </c>
      <c r="F3321" s="307" t="str">
        <f>IF(ISBLANK($J$3759),"",IF(ISBLANK($L$3759),"",IF(Mai!$E72&gt;=$J$3759,IF(Mai!$E72&lt;=$L$3759,IF(ISBLANK(Mai!S72),"",Mai!S72),""),"")))</f>
        <v/>
      </c>
      <c r="G3321" s="308" t="str">
        <f t="shared" si="210"/>
        <v/>
      </c>
      <c r="H3321" s="309" t="str">
        <f t="shared" si="211"/>
        <v/>
      </c>
      <c r="I3321" s="310" t="str">
        <f>IF(ISBLANK($J$3759),"",IF(ISBLANK($L$3759),"",IF(Mai!$E72&gt;=$J$3759,IF(Mai!$E72&lt;=$L$3759,COUNTIF(Mai!L72:L72,"&gt;=0"),""),"")))</f>
        <v/>
      </c>
      <c r="J3321" s="300"/>
      <c r="K3321" s="300"/>
      <c r="L3321" s="300"/>
      <c r="M3321" s="302"/>
    </row>
    <row r="3322" spans="1:13" ht="9.9499999999999993" hidden="1" customHeight="1" x14ac:dyDescent="0.2">
      <c r="A3322" s="301"/>
      <c r="B3322" s="300"/>
      <c r="C3322" s="305" t="str">
        <f>IF(ISBLANK($J$3759),"",IF(ISBLANK($L$3759),"",IF(Mai!$E73&gt;=$J$3759,IF(Mai!$E73&lt;=$L$3759,IF(ISBLANK(Mai!G73),"",Mai!G73),""),"")))</f>
        <v/>
      </c>
      <c r="D3322" s="305"/>
      <c r="E3322" s="305" t="str">
        <f>IF(ISBLANK($J$3759),"",IF(ISBLANK($L$3759),"",IF(Mai!$E73&gt;=$J$3759,IF(Mai!$E73&lt;=$L$3759,IF(ISBLANK(Mai!R73),"",Mai!R73),""),"")))</f>
        <v/>
      </c>
      <c r="F3322" s="307" t="str">
        <f>IF(ISBLANK($J$3759),"",IF(ISBLANK($L$3759),"",IF(Mai!$E73&gt;=$J$3759,IF(Mai!$E73&lt;=$L$3759,IF(ISBLANK(Mai!S73),"",Mai!S73),""),"")))</f>
        <v/>
      </c>
      <c r="G3322" s="308" t="str">
        <f t="shared" si="210"/>
        <v/>
      </c>
      <c r="H3322" s="309" t="str">
        <f t="shared" si="211"/>
        <v/>
      </c>
      <c r="I3322" s="310" t="str">
        <f>IF(ISBLANK($J$3759),"",IF(ISBLANK($L$3759),"",IF(Mai!$E73&gt;=$J$3759,IF(Mai!$E73&lt;=$L$3759,COUNTIF(Mai!L73:L73,"&gt;=0"),""),"")))</f>
        <v/>
      </c>
      <c r="J3322" s="300"/>
      <c r="K3322" s="300"/>
      <c r="L3322" s="300"/>
      <c r="M3322" s="302"/>
    </row>
    <row r="3323" spans="1:13" ht="9.9499999999999993" hidden="1" customHeight="1" x14ac:dyDescent="0.2">
      <c r="A3323" s="301"/>
      <c r="B3323" s="300" t="s">
        <v>128</v>
      </c>
      <c r="C3323" s="305" t="str">
        <f>IF(ISBLANK($J$3759),"",IF(ISBLANK($L$3759),"",IF(Jun!$E9&gt;=$J$3759,IF(Jun!$E9&lt;=$L$3759,IF(ISBLANK(Jun!G9),"",Jun!G9),""),"")))</f>
        <v/>
      </c>
      <c r="D3323" s="305" t="str">
        <f>IF(ISBLANK($J$3759),"",IF(ISBLANK($L$3759),"",IF(Jun!$E9&gt;=$J$3759,IF(Jun!$E9&lt;=$L$3759,IF(ISBLANK(Jun!I9),"",Jun!I9),""),"")))</f>
        <v/>
      </c>
      <c r="E3323" s="305" t="str">
        <f>IF(ISBLANK($J$3759),"",IF(ISBLANK($L$3759),"",IF(Jun!$E9&gt;=$J$3759,IF(Jun!$E9&lt;=$L$3759,IF(ISBLANK(Jun!R9),"",Jun!R9),""),"")))</f>
        <v/>
      </c>
      <c r="F3323" s="307" t="str">
        <f>IF(ISBLANK($J$3759),"",IF(ISBLANK($L$3759),"",IF(Jun!$E9&gt;=$J$3759,IF(Jun!$E9&lt;=$L$3759,IF(ISBLANK(Jun!S9),"",Jun!S9),""),"")))</f>
        <v/>
      </c>
      <c r="G3323" s="308" t="str">
        <f>IF(ISNUMBER(F3323),IF(F3323=0,"",IF(E3323=0,"",F3323/E3323)),"")</f>
        <v/>
      </c>
      <c r="H3323" s="309" t="str">
        <f>IF(ISNUMBER(G3323),IF(G3323=0,"",IF(F3323=0,"",E3323/F3323/24)),"")</f>
        <v/>
      </c>
      <c r="I3323" s="310" t="str">
        <f>IF(ISBLANK($J$3759),"",IF(ISBLANK($L$3759),"",IF(Jun!$E9&gt;=$J$3759,IF(Jun!$E9&lt;=$L$3759,COUNTIF(Jun!L9:L9,"&gt;=0"),""),"")))</f>
        <v/>
      </c>
      <c r="J3323" s="300"/>
      <c r="K3323" s="300"/>
      <c r="L3323" s="300"/>
      <c r="M3323" s="302"/>
    </row>
    <row r="3324" spans="1:13" ht="9.9499999999999993" hidden="1" customHeight="1" x14ac:dyDescent="0.2">
      <c r="A3324" s="301"/>
      <c r="B3324" s="300"/>
      <c r="C3324" s="305" t="str">
        <f>IF(ISBLANK($J$3759),"",IF(ISBLANK($L$3759),"",IF(Jun!$E10&gt;=$J$3759,IF(Jun!$E10&lt;=$L$3759,IF(ISBLANK(Jun!G10),"",Jun!G10),""),"")))</f>
        <v/>
      </c>
      <c r="D3324" s="305" t="str">
        <f>IF(ISBLANK($J$3759),"",IF(ISBLANK($L$3759),"",IF(Jun!$E10&gt;=$J$3759,IF(Jun!$E10&lt;=$L$3759,IF(ISBLANK(Jun!I10),"",Jun!I10),""),"")))</f>
        <v/>
      </c>
      <c r="E3324" s="305" t="str">
        <f>IF(ISBLANK($J$3759),"",IF(ISBLANK($L$3759),"",IF(Jun!$E10&gt;=$J$3759,IF(Jun!$E10&lt;=$L$3759,IF(ISBLANK(Jun!R10),"",Jun!R10),""),"")))</f>
        <v/>
      </c>
      <c r="F3324" s="307" t="str">
        <f>IF(ISBLANK($J$3759),"",IF(ISBLANK($L$3759),"",IF(Jun!$E10&gt;=$J$3759,IF(Jun!$E10&lt;=$L$3759,IF(ISBLANK(Jun!S10),"",Jun!S10),""),"")))</f>
        <v/>
      </c>
      <c r="G3324" s="308" t="str">
        <f t="shared" ref="G3324:G3353" si="212">IF(ISNUMBER(F3324),IF(F3324=0,"",IF(E3324=0,"",F3324/E3324)),"")</f>
        <v/>
      </c>
      <c r="H3324" s="309" t="str">
        <f t="shared" ref="H3324:H3353" si="213">IF(ISNUMBER(G3324),IF(G3324=0,"",IF(F3324=0,"",E3324/F3324/24)),"")</f>
        <v/>
      </c>
      <c r="I3324" s="310" t="str">
        <f>IF(ISBLANK($J$3759),"",IF(ISBLANK($L$3759),"",IF(Jun!$E10&gt;=$J$3759,IF(Jun!$E10&lt;=$L$3759,COUNTIF(Jun!L10:L10,"&gt;=0"),""),"")))</f>
        <v/>
      </c>
      <c r="J3324" s="300"/>
      <c r="K3324" s="300"/>
      <c r="L3324" s="300"/>
      <c r="M3324" s="302"/>
    </row>
    <row r="3325" spans="1:13" ht="9.9499999999999993" hidden="1" customHeight="1" x14ac:dyDescent="0.2">
      <c r="A3325" s="301"/>
      <c r="B3325" s="300"/>
      <c r="C3325" s="305" t="str">
        <f>IF(ISBLANK($J$3759),"",IF(ISBLANK($L$3759),"",IF(Jun!$E11&gt;=$J$3759,IF(Jun!$E11&lt;=$L$3759,IF(ISBLANK(Jun!G11),"",Jun!G11),""),"")))</f>
        <v/>
      </c>
      <c r="D3325" s="305" t="str">
        <f>IF(ISBLANK($J$3759),"",IF(ISBLANK($L$3759),"",IF(Jun!$E11&gt;=$J$3759,IF(Jun!$E11&lt;=$L$3759,IF(ISBLANK(Jun!I11),"",Jun!I11),""),"")))</f>
        <v/>
      </c>
      <c r="E3325" s="305" t="str">
        <f>IF(ISBLANK($J$3759),"",IF(ISBLANK($L$3759),"",IF(Jun!$E11&gt;=$J$3759,IF(Jun!$E11&lt;=$L$3759,IF(ISBLANK(Jun!R11),"",Jun!R11),""),"")))</f>
        <v/>
      </c>
      <c r="F3325" s="307" t="str">
        <f>IF(ISBLANK($J$3759),"",IF(ISBLANK($L$3759),"",IF(Jun!$E11&gt;=$J$3759,IF(Jun!$E11&lt;=$L$3759,IF(ISBLANK(Jun!S11),"",Jun!S11),""),"")))</f>
        <v/>
      </c>
      <c r="G3325" s="308" t="str">
        <f t="shared" si="212"/>
        <v/>
      </c>
      <c r="H3325" s="309" t="str">
        <f t="shared" si="213"/>
        <v/>
      </c>
      <c r="I3325" s="310" t="str">
        <f>IF(ISBLANK($J$3759),"",IF(ISBLANK($L$3759),"",IF(Jun!$E11&gt;=$J$3759,IF(Jun!$E11&lt;=$L$3759,COUNTIF(Jun!L11:L11,"&gt;=0"),""),"")))</f>
        <v/>
      </c>
      <c r="J3325" s="300"/>
      <c r="K3325" s="300"/>
      <c r="L3325" s="300"/>
      <c r="M3325" s="302"/>
    </row>
    <row r="3326" spans="1:13" ht="9.9499999999999993" hidden="1" customHeight="1" x14ac:dyDescent="0.2">
      <c r="A3326" s="301"/>
      <c r="B3326" s="300"/>
      <c r="C3326" s="305" t="str">
        <f>IF(ISBLANK($J$3759),"",IF(ISBLANK($L$3759),"",IF(Jun!$E12&gt;=$J$3759,IF(Jun!$E12&lt;=$L$3759,IF(ISBLANK(Jun!G12),"",Jun!G12),""),"")))</f>
        <v/>
      </c>
      <c r="D3326" s="305" t="str">
        <f>IF(ISBLANK($J$3759),"",IF(ISBLANK($L$3759),"",IF(Jun!$E12&gt;=$J$3759,IF(Jun!$E12&lt;=$L$3759,IF(ISBLANK(Jun!I12),"",Jun!I12),""),"")))</f>
        <v/>
      </c>
      <c r="E3326" s="305" t="str">
        <f>IF(ISBLANK($J$3759),"",IF(ISBLANK($L$3759),"",IF(Jun!$E12&gt;=$J$3759,IF(Jun!$E12&lt;=$L$3759,IF(ISBLANK(Jun!R12),"",Jun!R12),""),"")))</f>
        <v/>
      </c>
      <c r="F3326" s="307" t="str">
        <f>IF(ISBLANK($J$3759),"",IF(ISBLANK($L$3759),"",IF(Jun!$E12&gt;=$J$3759,IF(Jun!$E12&lt;=$L$3759,IF(ISBLANK(Jun!S12),"",Jun!S12),""),"")))</f>
        <v/>
      </c>
      <c r="G3326" s="308" t="str">
        <f t="shared" si="212"/>
        <v/>
      </c>
      <c r="H3326" s="309" t="str">
        <f t="shared" si="213"/>
        <v/>
      </c>
      <c r="I3326" s="310" t="str">
        <f>IF(ISBLANK($J$3759),"",IF(ISBLANK($L$3759),"",IF(Jun!$E12&gt;=$J$3759,IF(Jun!$E12&lt;=$L$3759,COUNTIF(Jun!L12:L12,"&gt;=0"),""),"")))</f>
        <v/>
      </c>
      <c r="J3326" s="300"/>
      <c r="K3326" s="300"/>
      <c r="L3326" s="300"/>
      <c r="M3326" s="302"/>
    </row>
    <row r="3327" spans="1:13" ht="9.9499999999999993" hidden="1" customHeight="1" x14ac:dyDescent="0.2">
      <c r="A3327" s="301"/>
      <c r="B3327" s="300"/>
      <c r="C3327" s="305" t="str">
        <f>IF(ISBLANK($J$3759),"",IF(ISBLANK($L$3759),"",IF(Jun!$E13&gt;=$J$3759,IF(Jun!$E13&lt;=$L$3759,IF(ISBLANK(Jun!G13),"",Jun!G13),""),"")))</f>
        <v/>
      </c>
      <c r="D3327" s="305" t="str">
        <f>IF(ISBLANK($J$3759),"",IF(ISBLANK($L$3759),"",IF(Jun!$E13&gt;=$J$3759,IF(Jun!$E13&lt;=$L$3759,IF(ISBLANK(Jun!I13),"",Jun!I13),""),"")))</f>
        <v/>
      </c>
      <c r="E3327" s="305" t="str">
        <f>IF(ISBLANK($J$3759),"",IF(ISBLANK($L$3759),"",IF(Jun!$E13&gt;=$J$3759,IF(Jun!$E13&lt;=$L$3759,IF(ISBLANK(Jun!R13),"",Jun!R13),""),"")))</f>
        <v/>
      </c>
      <c r="F3327" s="307" t="str">
        <f>IF(ISBLANK($J$3759),"",IF(ISBLANK($L$3759),"",IF(Jun!$E13&gt;=$J$3759,IF(Jun!$E13&lt;=$L$3759,IF(ISBLANK(Jun!S13),"",Jun!S13),""),"")))</f>
        <v/>
      </c>
      <c r="G3327" s="308" t="str">
        <f t="shared" si="212"/>
        <v/>
      </c>
      <c r="H3327" s="309" t="str">
        <f t="shared" si="213"/>
        <v/>
      </c>
      <c r="I3327" s="310" t="str">
        <f>IF(ISBLANK($J$3759),"",IF(ISBLANK($L$3759),"",IF(Jun!$E13&gt;=$J$3759,IF(Jun!$E13&lt;=$L$3759,COUNTIF(Jun!L13:L13,"&gt;=0"),""),"")))</f>
        <v/>
      </c>
      <c r="J3327" s="300"/>
      <c r="K3327" s="300"/>
      <c r="L3327" s="300"/>
      <c r="M3327" s="302"/>
    </row>
    <row r="3328" spans="1:13" ht="9.9499999999999993" hidden="1" customHeight="1" x14ac:dyDescent="0.2">
      <c r="A3328" s="301"/>
      <c r="B3328" s="300"/>
      <c r="C3328" s="305" t="str">
        <f>IF(ISBLANK($J$3759),"",IF(ISBLANK($L$3759),"",IF(Jun!$E14&gt;=$J$3759,IF(Jun!$E14&lt;=$L$3759,IF(ISBLANK(Jun!G14),"",Jun!G14),""),"")))</f>
        <v/>
      </c>
      <c r="D3328" s="305" t="str">
        <f>IF(ISBLANK($J$3759),"",IF(ISBLANK($L$3759),"",IF(Jun!$E14&gt;=$J$3759,IF(Jun!$E14&lt;=$L$3759,IF(ISBLANK(Jun!I14),"",Jun!I14),""),"")))</f>
        <v/>
      </c>
      <c r="E3328" s="305" t="str">
        <f>IF(ISBLANK($J$3759),"",IF(ISBLANK($L$3759),"",IF(Jun!$E14&gt;=$J$3759,IF(Jun!$E14&lt;=$L$3759,IF(ISBLANK(Jun!R14),"",Jun!R14),""),"")))</f>
        <v/>
      </c>
      <c r="F3328" s="307" t="str">
        <f>IF(ISBLANK($J$3759),"",IF(ISBLANK($L$3759),"",IF(Jun!$E14&gt;=$J$3759,IF(Jun!$E14&lt;=$L$3759,IF(ISBLANK(Jun!S14),"",Jun!S14),""),"")))</f>
        <v/>
      </c>
      <c r="G3328" s="308" t="str">
        <f t="shared" si="212"/>
        <v/>
      </c>
      <c r="H3328" s="309" t="str">
        <f t="shared" si="213"/>
        <v/>
      </c>
      <c r="I3328" s="310" t="str">
        <f>IF(ISBLANK($J$3759),"",IF(ISBLANK($L$3759),"",IF(Jun!$E14&gt;=$J$3759,IF(Jun!$E14&lt;=$L$3759,COUNTIF(Jun!L14:L14,"&gt;=0"),""),"")))</f>
        <v/>
      </c>
      <c r="J3328" s="300"/>
      <c r="K3328" s="300"/>
      <c r="L3328" s="300"/>
      <c r="M3328" s="302"/>
    </row>
    <row r="3329" spans="1:13" ht="9.9499999999999993" hidden="1" customHeight="1" x14ac:dyDescent="0.2">
      <c r="A3329" s="301"/>
      <c r="B3329" s="300"/>
      <c r="C3329" s="305" t="str">
        <f>IF(ISBLANK($J$3759),"",IF(ISBLANK($L$3759),"",IF(Jun!$E15&gt;=$J$3759,IF(Jun!$E15&lt;=$L$3759,IF(ISBLANK(Jun!G15),"",Jun!G15),""),"")))</f>
        <v/>
      </c>
      <c r="D3329" s="305" t="str">
        <f>IF(ISBLANK($J$3759),"",IF(ISBLANK($L$3759),"",IF(Jun!$E15&gt;=$J$3759,IF(Jun!$E15&lt;=$L$3759,IF(ISBLANK(Jun!I15),"",Jun!I15),""),"")))</f>
        <v/>
      </c>
      <c r="E3329" s="305" t="str">
        <f>IF(ISBLANK($J$3759),"",IF(ISBLANK($L$3759),"",IF(Jun!$E15&gt;=$J$3759,IF(Jun!$E15&lt;=$L$3759,IF(ISBLANK(Jun!R15),"",Jun!R15),""),"")))</f>
        <v/>
      </c>
      <c r="F3329" s="307" t="str">
        <f>IF(ISBLANK($J$3759),"",IF(ISBLANK($L$3759),"",IF(Jun!$E15&gt;=$J$3759,IF(Jun!$E15&lt;=$L$3759,IF(ISBLANK(Jun!S15),"",Jun!S15),""),"")))</f>
        <v/>
      </c>
      <c r="G3329" s="308" t="str">
        <f t="shared" si="212"/>
        <v/>
      </c>
      <c r="H3329" s="309" t="str">
        <f t="shared" si="213"/>
        <v/>
      </c>
      <c r="I3329" s="310" t="str">
        <f>IF(ISBLANK($J$3759),"",IF(ISBLANK($L$3759),"",IF(Jun!$E15&gt;=$J$3759,IF(Jun!$E15&lt;=$L$3759,COUNTIF(Jun!L15:L15,"&gt;=0"),""),"")))</f>
        <v/>
      </c>
      <c r="J3329" s="300"/>
      <c r="K3329" s="300"/>
      <c r="L3329" s="300"/>
      <c r="M3329" s="302"/>
    </row>
    <row r="3330" spans="1:13" ht="9.9499999999999993" hidden="1" customHeight="1" x14ac:dyDescent="0.2">
      <c r="A3330" s="301"/>
      <c r="B3330" s="300"/>
      <c r="C3330" s="305" t="str">
        <f>IF(ISBLANK($J$3759),"",IF(ISBLANK($L$3759),"",IF(Jun!$E16&gt;=$J$3759,IF(Jun!$E16&lt;=$L$3759,IF(ISBLANK(Jun!G16),"",Jun!G16),""),"")))</f>
        <v/>
      </c>
      <c r="D3330" s="305" t="str">
        <f>IF(ISBLANK($J$3759),"",IF(ISBLANK($L$3759),"",IF(Jun!$E16&gt;=$J$3759,IF(Jun!$E16&lt;=$L$3759,IF(ISBLANK(Jun!I16),"",Jun!I16),""),"")))</f>
        <v/>
      </c>
      <c r="E3330" s="305" t="str">
        <f>IF(ISBLANK($J$3759),"",IF(ISBLANK($L$3759),"",IF(Jun!$E16&gt;=$J$3759,IF(Jun!$E16&lt;=$L$3759,IF(ISBLANK(Jun!R16),"",Jun!R16),""),"")))</f>
        <v/>
      </c>
      <c r="F3330" s="307" t="str">
        <f>IF(ISBLANK($J$3759),"",IF(ISBLANK($L$3759),"",IF(Jun!$E16&gt;=$J$3759,IF(Jun!$E16&lt;=$L$3759,IF(ISBLANK(Jun!S16),"",Jun!S16),""),"")))</f>
        <v/>
      </c>
      <c r="G3330" s="308" t="str">
        <f t="shared" si="212"/>
        <v/>
      </c>
      <c r="H3330" s="309" t="str">
        <f t="shared" si="213"/>
        <v/>
      </c>
      <c r="I3330" s="310" t="str">
        <f>IF(ISBLANK($J$3759),"",IF(ISBLANK($L$3759),"",IF(Jun!$E16&gt;=$J$3759,IF(Jun!$E16&lt;=$L$3759,COUNTIF(Jun!L16:L16,"&gt;=0"),""),"")))</f>
        <v/>
      </c>
      <c r="J3330" s="300"/>
      <c r="K3330" s="300"/>
      <c r="L3330" s="300"/>
      <c r="M3330" s="302"/>
    </row>
    <row r="3331" spans="1:13" ht="9.9499999999999993" hidden="1" customHeight="1" x14ac:dyDescent="0.2">
      <c r="A3331" s="301"/>
      <c r="B3331" s="300"/>
      <c r="C3331" s="305" t="str">
        <f>IF(ISBLANK($J$3759),"",IF(ISBLANK($L$3759),"",IF(Jun!$E17&gt;=$J$3759,IF(Jun!$E17&lt;=$L$3759,IF(ISBLANK(Jun!G17),"",Jun!G17),""),"")))</f>
        <v/>
      </c>
      <c r="D3331" s="305" t="str">
        <f>IF(ISBLANK($J$3759),"",IF(ISBLANK($L$3759),"",IF(Jun!$E17&gt;=$J$3759,IF(Jun!$E17&lt;=$L$3759,IF(ISBLANK(Jun!I17),"",Jun!I17),""),"")))</f>
        <v/>
      </c>
      <c r="E3331" s="305" t="str">
        <f>IF(ISBLANK($J$3759),"",IF(ISBLANK($L$3759),"",IF(Jun!$E17&gt;=$J$3759,IF(Jun!$E17&lt;=$L$3759,IF(ISBLANK(Jun!R17),"",Jun!R17),""),"")))</f>
        <v/>
      </c>
      <c r="F3331" s="307" t="str">
        <f>IF(ISBLANK($J$3759),"",IF(ISBLANK($L$3759),"",IF(Jun!$E17&gt;=$J$3759,IF(Jun!$E17&lt;=$L$3759,IF(ISBLANK(Jun!S17),"",Jun!S17),""),"")))</f>
        <v/>
      </c>
      <c r="G3331" s="308" t="str">
        <f t="shared" si="212"/>
        <v/>
      </c>
      <c r="H3331" s="309" t="str">
        <f t="shared" si="213"/>
        <v/>
      </c>
      <c r="I3331" s="310" t="str">
        <f>IF(ISBLANK($J$3759),"",IF(ISBLANK($L$3759),"",IF(Jun!$E17&gt;=$J$3759,IF(Jun!$E17&lt;=$L$3759,COUNTIF(Jun!L17:L17,"&gt;=0"),""),"")))</f>
        <v/>
      </c>
      <c r="J3331" s="300"/>
      <c r="K3331" s="300"/>
      <c r="L3331" s="300"/>
      <c r="M3331" s="302"/>
    </row>
    <row r="3332" spans="1:13" ht="9.9499999999999993" hidden="1" customHeight="1" x14ac:dyDescent="0.2">
      <c r="A3332" s="301"/>
      <c r="B3332" s="300"/>
      <c r="C3332" s="305" t="str">
        <f>IF(ISBLANK($J$3759),"",IF(ISBLANK($L$3759),"",IF(Jun!$E18&gt;=$J$3759,IF(Jun!$E18&lt;=$L$3759,IF(ISBLANK(Jun!G18),"",Jun!G18),""),"")))</f>
        <v/>
      </c>
      <c r="D3332" s="305" t="str">
        <f>IF(ISBLANK($J$3759),"",IF(ISBLANK($L$3759),"",IF(Jun!$E18&gt;=$J$3759,IF(Jun!$E18&lt;=$L$3759,IF(ISBLANK(Jun!I18),"",Jun!I18),""),"")))</f>
        <v/>
      </c>
      <c r="E3332" s="305" t="str">
        <f>IF(ISBLANK($J$3759),"",IF(ISBLANK($L$3759),"",IF(Jun!$E18&gt;=$J$3759,IF(Jun!$E18&lt;=$L$3759,IF(ISBLANK(Jun!R18),"",Jun!R18),""),"")))</f>
        <v/>
      </c>
      <c r="F3332" s="307" t="str">
        <f>IF(ISBLANK($J$3759),"",IF(ISBLANK($L$3759),"",IF(Jun!$E18&gt;=$J$3759,IF(Jun!$E18&lt;=$L$3759,IF(ISBLANK(Jun!S18),"",Jun!S18),""),"")))</f>
        <v/>
      </c>
      <c r="G3332" s="308" t="str">
        <f t="shared" si="212"/>
        <v/>
      </c>
      <c r="H3332" s="309" t="str">
        <f t="shared" si="213"/>
        <v/>
      </c>
      <c r="I3332" s="310" t="str">
        <f>IF(ISBLANK($J$3759),"",IF(ISBLANK($L$3759),"",IF(Jun!$E18&gt;=$J$3759,IF(Jun!$E18&lt;=$L$3759,COUNTIF(Jun!L18:L18,"&gt;=0"),""),"")))</f>
        <v/>
      </c>
      <c r="J3332" s="300"/>
      <c r="K3332" s="300"/>
      <c r="L3332" s="300"/>
      <c r="M3332" s="302"/>
    </row>
    <row r="3333" spans="1:13" ht="9.9499999999999993" hidden="1" customHeight="1" x14ac:dyDescent="0.2">
      <c r="A3333" s="301"/>
      <c r="B3333" s="300"/>
      <c r="C3333" s="305" t="str">
        <f>IF(ISBLANK($J$3759),"",IF(ISBLANK($L$3759),"",IF(Jun!$E19&gt;=$J$3759,IF(Jun!$E19&lt;=$L$3759,IF(ISBLANK(Jun!G19),"",Jun!G19),""),"")))</f>
        <v/>
      </c>
      <c r="D3333" s="305" t="str">
        <f>IF(ISBLANK($J$3759),"",IF(ISBLANK($L$3759),"",IF(Jun!$E19&gt;=$J$3759,IF(Jun!$E19&lt;=$L$3759,IF(ISBLANK(Jun!I19),"",Jun!I19),""),"")))</f>
        <v/>
      </c>
      <c r="E3333" s="305" t="str">
        <f>IF(ISBLANK($J$3759),"",IF(ISBLANK($L$3759),"",IF(Jun!$E19&gt;=$J$3759,IF(Jun!$E19&lt;=$L$3759,IF(ISBLANK(Jun!R19),"",Jun!R19),""),"")))</f>
        <v/>
      </c>
      <c r="F3333" s="307" t="str">
        <f>IF(ISBLANK($J$3759),"",IF(ISBLANK($L$3759),"",IF(Jun!$E19&gt;=$J$3759,IF(Jun!$E19&lt;=$L$3759,IF(ISBLANK(Jun!S19),"",Jun!S19),""),"")))</f>
        <v/>
      </c>
      <c r="G3333" s="308" t="str">
        <f t="shared" si="212"/>
        <v/>
      </c>
      <c r="H3333" s="309" t="str">
        <f t="shared" si="213"/>
        <v/>
      </c>
      <c r="I3333" s="310" t="str">
        <f>IF(ISBLANK($J$3759),"",IF(ISBLANK($L$3759),"",IF(Jun!$E19&gt;=$J$3759,IF(Jun!$E19&lt;=$L$3759,COUNTIF(Jun!L19:L19,"&gt;=0"),""),"")))</f>
        <v/>
      </c>
      <c r="J3333" s="300"/>
      <c r="K3333" s="300"/>
      <c r="L3333" s="300"/>
      <c r="M3333" s="302"/>
    </row>
    <row r="3334" spans="1:13" ht="9.9499999999999993" hidden="1" customHeight="1" x14ac:dyDescent="0.2">
      <c r="A3334" s="301"/>
      <c r="B3334" s="300"/>
      <c r="C3334" s="305" t="str">
        <f>IF(ISBLANK($J$3759),"",IF(ISBLANK($L$3759),"",IF(Jun!$E20&gt;=$J$3759,IF(Jun!$E20&lt;=$L$3759,IF(ISBLANK(Jun!G20),"",Jun!G20),""),"")))</f>
        <v/>
      </c>
      <c r="D3334" s="305" t="str">
        <f>IF(ISBLANK($J$3759),"",IF(ISBLANK($L$3759),"",IF(Jun!$E20&gt;=$J$3759,IF(Jun!$E20&lt;=$L$3759,IF(ISBLANK(Jun!I20),"",Jun!I20),""),"")))</f>
        <v/>
      </c>
      <c r="E3334" s="305" t="str">
        <f>IF(ISBLANK($J$3759),"",IF(ISBLANK($L$3759),"",IF(Jun!$E20&gt;=$J$3759,IF(Jun!$E20&lt;=$L$3759,IF(ISBLANK(Jun!R20),"",Jun!R20),""),"")))</f>
        <v/>
      </c>
      <c r="F3334" s="307" t="str">
        <f>IF(ISBLANK($J$3759),"",IF(ISBLANK($L$3759),"",IF(Jun!$E20&gt;=$J$3759,IF(Jun!$E20&lt;=$L$3759,IF(ISBLANK(Jun!S20),"",Jun!S20),""),"")))</f>
        <v/>
      </c>
      <c r="G3334" s="308" t="str">
        <f t="shared" si="212"/>
        <v/>
      </c>
      <c r="H3334" s="309" t="str">
        <f t="shared" si="213"/>
        <v/>
      </c>
      <c r="I3334" s="310" t="str">
        <f>IF(ISBLANK($J$3759),"",IF(ISBLANK($L$3759),"",IF(Jun!$E20&gt;=$J$3759,IF(Jun!$E20&lt;=$L$3759,COUNTIF(Jun!L20:L20,"&gt;=0"),""),"")))</f>
        <v/>
      </c>
      <c r="J3334" s="300"/>
      <c r="K3334" s="300"/>
      <c r="L3334" s="300"/>
      <c r="M3334" s="302"/>
    </row>
    <row r="3335" spans="1:13" ht="9.9499999999999993" hidden="1" customHeight="1" x14ac:dyDescent="0.2">
      <c r="A3335" s="301"/>
      <c r="B3335" s="300"/>
      <c r="C3335" s="305" t="str">
        <f>IF(ISBLANK($J$3759),"",IF(ISBLANK($L$3759),"",IF(Jun!$E21&gt;=$J$3759,IF(Jun!$E21&lt;=$L$3759,IF(ISBLANK(Jun!G21),"",Jun!G21),""),"")))</f>
        <v/>
      </c>
      <c r="D3335" s="305" t="str">
        <f>IF(ISBLANK($J$3759),"",IF(ISBLANK($L$3759),"",IF(Jun!$E21&gt;=$J$3759,IF(Jun!$E21&lt;=$L$3759,IF(ISBLANK(Jun!I21),"",Jun!I21),""),"")))</f>
        <v/>
      </c>
      <c r="E3335" s="305" t="str">
        <f>IF(ISBLANK($J$3759),"",IF(ISBLANK($L$3759),"",IF(Jun!$E21&gt;=$J$3759,IF(Jun!$E21&lt;=$L$3759,IF(ISBLANK(Jun!R21),"",Jun!R21),""),"")))</f>
        <v/>
      </c>
      <c r="F3335" s="307" t="str">
        <f>IF(ISBLANK($J$3759),"",IF(ISBLANK($L$3759),"",IF(Jun!$E21&gt;=$J$3759,IF(Jun!$E21&lt;=$L$3759,IF(ISBLANK(Jun!S21),"",Jun!S21),""),"")))</f>
        <v/>
      </c>
      <c r="G3335" s="308" t="str">
        <f t="shared" si="212"/>
        <v/>
      </c>
      <c r="H3335" s="309" t="str">
        <f t="shared" si="213"/>
        <v/>
      </c>
      <c r="I3335" s="310" t="str">
        <f>IF(ISBLANK($J$3759),"",IF(ISBLANK($L$3759),"",IF(Jun!$E21&gt;=$J$3759,IF(Jun!$E21&lt;=$L$3759,COUNTIF(Jun!L21:L21,"&gt;=0"),""),"")))</f>
        <v/>
      </c>
      <c r="J3335" s="300"/>
      <c r="K3335" s="300"/>
      <c r="L3335" s="300"/>
      <c r="M3335" s="302"/>
    </row>
    <row r="3336" spans="1:13" ht="9.9499999999999993" hidden="1" customHeight="1" x14ac:dyDescent="0.2">
      <c r="A3336" s="301"/>
      <c r="B3336" s="300"/>
      <c r="C3336" s="305" t="str">
        <f>IF(ISBLANK($J$3759),"",IF(ISBLANK($L$3759),"",IF(Jun!$E22&gt;=$J$3759,IF(Jun!$E22&lt;=$L$3759,IF(ISBLANK(Jun!G22),"",Jun!G22),""),"")))</f>
        <v/>
      </c>
      <c r="D3336" s="305" t="str">
        <f>IF(ISBLANK($J$3759),"",IF(ISBLANK($L$3759),"",IF(Jun!$E22&gt;=$J$3759,IF(Jun!$E22&lt;=$L$3759,IF(ISBLANK(Jun!I22),"",Jun!I22),""),"")))</f>
        <v/>
      </c>
      <c r="E3336" s="305" t="str">
        <f>IF(ISBLANK($J$3759),"",IF(ISBLANK($L$3759),"",IF(Jun!$E22&gt;=$J$3759,IF(Jun!$E22&lt;=$L$3759,IF(ISBLANK(Jun!R22),"",Jun!R22),""),"")))</f>
        <v/>
      </c>
      <c r="F3336" s="307" t="str">
        <f>IF(ISBLANK($J$3759),"",IF(ISBLANK($L$3759),"",IF(Jun!$E22&gt;=$J$3759,IF(Jun!$E22&lt;=$L$3759,IF(ISBLANK(Jun!S22),"",Jun!S22),""),"")))</f>
        <v/>
      </c>
      <c r="G3336" s="308" t="str">
        <f t="shared" si="212"/>
        <v/>
      </c>
      <c r="H3336" s="309" t="str">
        <f t="shared" si="213"/>
        <v/>
      </c>
      <c r="I3336" s="310" t="str">
        <f>IF(ISBLANK($J$3759),"",IF(ISBLANK($L$3759),"",IF(Jun!$E22&gt;=$J$3759,IF(Jun!$E22&lt;=$L$3759,COUNTIF(Jun!L22:L22,"&gt;=0"),""),"")))</f>
        <v/>
      </c>
      <c r="J3336" s="300"/>
      <c r="K3336" s="300"/>
      <c r="L3336" s="300"/>
      <c r="M3336" s="302"/>
    </row>
    <row r="3337" spans="1:13" ht="9.9499999999999993" hidden="1" customHeight="1" x14ac:dyDescent="0.2">
      <c r="A3337" s="301"/>
      <c r="B3337" s="300"/>
      <c r="C3337" s="305" t="str">
        <f>IF(ISBLANK($J$3759),"",IF(ISBLANK($L$3759),"",IF(Jun!$E23&gt;=$J$3759,IF(Jun!$E23&lt;=$L$3759,IF(ISBLANK(Jun!G23),"",Jun!G23),""),"")))</f>
        <v/>
      </c>
      <c r="D3337" s="305" t="str">
        <f>IF(ISBLANK($J$3759),"",IF(ISBLANK($L$3759),"",IF(Jun!$E23&gt;=$J$3759,IF(Jun!$E23&lt;=$L$3759,IF(ISBLANK(Jun!I23),"",Jun!I23),""),"")))</f>
        <v/>
      </c>
      <c r="E3337" s="305" t="str">
        <f>IF(ISBLANK($J$3759),"",IF(ISBLANK($L$3759),"",IF(Jun!$E23&gt;=$J$3759,IF(Jun!$E23&lt;=$L$3759,IF(ISBLANK(Jun!R23),"",Jun!R23),""),"")))</f>
        <v/>
      </c>
      <c r="F3337" s="307" t="str">
        <f>IF(ISBLANK($J$3759),"",IF(ISBLANK($L$3759),"",IF(Jun!$E23&gt;=$J$3759,IF(Jun!$E23&lt;=$L$3759,IF(ISBLANK(Jun!S23),"",Jun!S23),""),"")))</f>
        <v/>
      </c>
      <c r="G3337" s="308" t="str">
        <f t="shared" si="212"/>
        <v/>
      </c>
      <c r="H3337" s="309" t="str">
        <f t="shared" si="213"/>
        <v/>
      </c>
      <c r="I3337" s="310" t="str">
        <f>IF(ISBLANK($J$3759),"",IF(ISBLANK($L$3759),"",IF(Jun!$E23&gt;=$J$3759,IF(Jun!$E23&lt;=$L$3759,COUNTIF(Jun!L23:L23,"&gt;=0"),""),"")))</f>
        <v/>
      </c>
      <c r="J3337" s="300"/>
      <c r="K3337" s="300"/>
      <c r="L3337" s="300"/>
      <c r="M3337" s="302"/>
    </row>
    <row r="3338" spans="1:13" ht="9.9499999999999993" hidden="1" customHeight="1" x14ac:dyDescent="0.2">
      <c r="A3338" s="301"/>
      <c r="B3338" s="300"/>
      <c r="C3338" s="305" t="str">
        <f>IF(ISBLANK($J$3759),"",IF(ISBLANK($L$3759),"",IF(Jun!$E24&gt;=$J$3759,IF(Jun!$E24&lt;=$L$3759,IF(ISBLANK(Jun!G24),"",Jun!G24),""),"")))</f>
        <v/>
      </c>
      <c r="D3338" s="305" t="str">
        <f>IF(ISBLANK($J$3759),"",IF(ISBLANK($L$3759),"",IF(Jun!$E24&gt;=$J$3759,IF(Jun!$E24&lt;=$L$3759,IF(ISBLANK(Jun!I24),"",Jun!I24),""),"")))</f>
        <v/>
      </c>
      <c r="E3338" s="305" t="str">
        <f>IF(ISBLANK($J$3759),"",IF(ISBLANK($L$3759),"",IF(Jun!$E24&gt;=$J$3759,IF(Jun!$E24&lt;=$L$3759,IF(ISBLANK(Jun!R24),"",Jun!R24),""),"")))</f>
        <v/>
      </c>
      <c r="F3338" s="307" t="str">
        <f>IF(ISBLANK($J$3759),"",IF(ISBLANK($L$3759),"",IF(Jun!$E24&gt;=$J$3759,IF(Jun!$E24&lt;=$L$3759,IF(ISBLANK(Jun!S24),"",Jun!S24),""),"")))</f>
        <v/>
      </c>
      <c r="G3338" s="308" t="str">
        <f t="shared" si="212"/>
        <v/>
      </c>
      <c r="H3338" s="309" t="str">
        <f t="shared" si="213"/>
        <v/>
      </c>
      <c r="I3338" s="310" t="str">
        <f>IF(ISBLANK($J$3759),"",IF(ISBLANK($L$3759),"",IF(Jun!$E24&gt;=$J$3759,IF(Jun!$E24&lt;=$L$3759,COUNTIF(Jun!L24:L24,"&gt;=0"),""),"")))</f>
        <v/>
      </c>
      <c r="J3338" s="300"/>
      <c r="K3338" s="300"/>
      <c r="L3338" s="300"/>
      <c r="M3338" s="302"/>
    </row>
    <row r="3339" spans="1:13" ht="9.9499999999999993" hidden="1" customHeight="1" x14ac:dyDescent="0.2">
      <c r="A3339" s="301"/>
      <c r="B3339" s="300"/>
      <c r="C3339" s="305" t="str">
        <f>IF(ISBLANK($J$3759),"",IF(ISBLANK($L$3759),"",IF(Jun!$E25&gt;=$J$3759,IF(Jun!$E25&lt;=$L$3759,IF(ISBLANK(Jun!G25),"",Jun!G25),""),"")))</f>
        <v/>
      </c>
      <c r="D3339" s="305" t="str">
        <f>IF(ISBLANK($J$3759),"",IF(ISBLANK($L$3759),"",IF(Jun!$E25&gt;=$J$3759,IF(Jun!$E25&lt;=$L$3759,IF(ISBLANK(Jun!I25),"",Jun!I25),""),"")))</f>
        <v/>
      </c>
      <c r="E3339" s="305" t="str">
        <f>IF(ISBLANK($J$3759),"",IF(ISBLANK($L$3759),"",IF(Jun!$E25&gt;=$J$3759,IF(Jun!$E25&lt;=$L$3759,IF(ISBLANK(Jun!R25),"",Jun!R25),""),"")))</f>
        <v/>
      </c>
      <c r="F3339" s="307" t="str">
        <f>IF(ISBLANK($J$3759),"",IF(ISBLANK($L$3759),"",IF(Jun!$E25&gt;=$J$3759,IF(Jun!$E25&lt;=$L$3759,IF(ISBLANK(Jun!S25),"",Jun!S25),""),"")))</f>
        <v/>
      </c>
      <c r="G3339" s="308" t="str">
        <f t="shared" si="212"/>
        <v/>
      </c>
      <c r="H3339" s="309" t="str">
        <f t="shared" si="213"/>
        <v/>
      </c>
      <c r="I3339" s="310" t="str">
        <f>IF(ISBLANK($J$3759),"",IF(ISBLANK($L$3759),"",IF(Jun!$E25&gt;=$J$3759,IF(Jun!$E25&lt;=$L$3759,COUNTIF(Jun!L25:L25,"&gt;=0"),""),"")))</f>
        <v/>
      </c>
      <c r="J3339" s="300"/>
      <c r="K3339" s="300"/>
      <c r="L3339" s="300"/>
      <c r="M3339" s="302"/>
    </row>
    <row r="3340" spans="1:13" ht="9.9499999999999993" hidden="1" customHeight="1" x14ac:dyDescent="0.2">
      <c r="A3340" s="301"/>
      <c r="B3340" s="300"/>
      <c r="C3340" s="305" t="str">
        <f>IF(ISBLANK($J$3759),"",IF(ISBLANK($L$3759),"",IF(Jun!$E26&gt;=$J$3759,IF(Jun!$E26&lt;=$L$3759,IF(ISBLANK(Jun!G26),"",Jun!G26),""),"")))</f>
        <v/>
      </c>
      <c r="D3340" s="305" t="str">
        <f>IF(ISBLANK($J$3759),"",IF(ISBLANK($L$3759),"",IF(Jun!$E26&gt;=$J$3759,IF(Jun!$E26&lt;=$L$3759,IF(ISBLANK(Jun!I26),"",Jun!I26),""),"")))</f>
        <v/>
      </c>
      <c r="E3340" s="305" t="str">
        <f>IF(ISBLANK($J$3759),"",IF(ISBLANK($L$3759),"",IF(Jun!$E26&gt;=$J$3759,IF(Jun!$E26&lt;=$L$3759,IF(ISBLANK(Jun!R26),"",Jun!R26),""),"")))</f>
        <v/>
      </c>
      <c r="F3340" s="307" t="str">
        <f>IF(ISBLANK($J$3759),"",IF(ISBLANK($L$3759),"",IF(Jun!$E26&gt;=$J$3759,IF(Jun!$E26&lt;=$L$3759,IF(ISBLANK(Jun!S26),"",Jun!S26),""),"")))</f>
        <v/>
      </c>
      <c r="G3340" s="308" t="str">
        <f t="shared" si="212"/>
        <v/>
      </c>
      <c r="H3340" s="309" t="str">
        <f t="shared" si="213"/>
        <v/>
      </c>
      <c r="I3340" s="310" t="str">
        <f>IF(ISBLANK($J$3759),"",IF(ISBLANK($L$3759),"",IF(Jun!$E26&gt;=$J$3759,IF(Jun!$E26&lt;=$L$3759,COUNTIF(Jun!L26:L26,"&gt;=0"),""),"")))</f>
        <v/>
      </c>
      <c r="J3340" s="300"/>
      <c r="K3340" s="300"/>
      <c r="L3340" s="300"/>
      <c r="M3340" s="302"/>
    </row>
    <row r="3341" spans="1:13" ht="9.9499999999999993" hidden="1" customHeight="1" x14ac:dyDescent="0.2">
      <c r="A3341" s="301"/>
      <c r="B3341" s="300"/>
      <c r="C3341" s="305" t="str">
        <f>IF(ISBLANK($J$3759),"",IF(ISBLANK($L$3759),"",IF(Jun!$E27&gt;=$J$3759,IF(Jun!$E27&lt;=$L$3759,IF(ISBLANK(Jun!G27),"",Jun!G27),""),"")))</f>
        <v/>
      </c>
      <c r="D3341" s="305" t="str">
        <f>IF(ISBLANK($J$3759),"",IF(ISBLANK($L$3759),"",IF(Jun!$E27&gt;=$J$3759,IF(Jun!$E27&lt;=$L$3759,IF(ISBLANK(Jun!I27),"",Jun!I27),""),"")))</f>
        <v/>
      </c>
      <c r="E3341" s="305" t="str">
        <f>IF(ISBLANK($J$3759),"",IF(ISBLANK($L$3759),"",IF(Jun!$E27&gt;=$J$3759,IF(Jun!$E27&lt;=$L$3759,IF(ISBLANK(Jun!R27),"",Jun!R27),""),"")))</f>
        <v/>
      </c>
      <c r="F3341" s="307" t="str">
        <f>IF(ISBLANK($J$3759),"",IF(ISBLANK($L$3759),"",IF(Jun!$E27&gt;=$J$3759,IF(Jun!$E27&lt;=$L$3759,IF(ISBLANK(Jun!S27),"",Jun!S27),""),"")))</f>
        <v/>
      </c>
      <c r="G3341" s="308" t="str">
        <f t="shared" si="212"/>
        <v/>
      </c>
      <c r="H3341" s="309" t="str">
        <f t="shared" si="213"/>
        <v/>
      </c>
      <c r="I3341" s="310" t="str">
        <f>IF(ISBLANK($J$3759),"",IF(ISBLANK($L$3759),"",IF(Jun!$E27&gt;=$J$3759,IF(Jun!$E27&lt;=$L$3759,COUNTIF(Jun!L27:L27,"&gt;=0"),""),"")))</f>
        <v/>
      </c>
      <c r="J3341" s="300"/>
      <c r="K3341" s="300"/>
      <c r="L3341" s="300"/>
      <c r="M3341" s="302"/>
    </row>
    <row r="3342" spans="1:13" ht="9.9499999999999993" hidden="1" customHeight="1" x14ac:dyDescent="0.2">
      <c r="A3342" s="301"/>
      <c r="B3342" s="300"/>
      <c r="C3342" s="305" t="str">
        <f>IF(ISBLANK($J$3759),"",IF(ISBLANK($L$3759),"",IF(Jun!$E28&gt;=$J$3759,IF(Jun!$E28&lt;=$L$3759,IF(ISBLANK(Jun!G28),"",Jun!G28),""),"")))</f>
        <v/>
      </c>
      <c r="D3342" s="305" t="str">
        <f>IF(ISBLANK($J$3759),"",IF(ISBLANK($L$3759),"",IF(Jun!$E28&gt;=$J$3759,IF(Jun!$E28&lt;=$L$3759,IF(ISBLANK(Jun!I28),"",Jun!I28),""),"")))</f>
        <v/>
      </c>
      <c r="E3342" s="305" t="str">
        <f>IF(ISBLANK($J$3759),"",IF(ISBLANK($L$3759),"",IF(Jun!$E28&gt;=$J$3759,IF(Jun!$E28&lt;=$L$3759,IF(ISBLANK(Jun!R28),"",Jun!R28),""),"")))</f>
        <v/>
      </c>
      <c r="F3342" s="307" t="str">
        <f>IF(ISBLANK($J$3759),"",IF(ISBLANK($L$3759),"",IF(Jun!$E28&gt;=$J$3759,IF(Jun!$E28&lt;=$L$3759,IF(ISBLANK(Jun!S28),"",Jun!S28),""),"")))</f>
        <v/>
      </c>
      <c r="G3342" s="308" t="str">
        <f t="shared" si="212"/>
        <v/>
      </c>
      <c r="H3342" s="309" t="str">
        <f t="shared" si="213"/>
        <v/>
      </c>
      <c r="I3342" s="310" t="str">
        <f>IF(ISBLANK($J$3759),"",IF(ISBLANK($L$3759),"",IF(Jun!$E28&gt;=$J$3759,IF(Jun!$E28&lt;=$L$3759,COUNTIF(Jun!L28:L28,"&gt;=0"),""),"")))</f>
        <v/>
      </c>
      <c r="J3342" s="300"/>
      <c r="K3342" s="300"/>
      <c r="L3342" s="300"/>
      <c r="M3342" s="302"/>
    </row>
    <row r="3343" spans="1:13" ht="9.9499999999999993" hidden="1" customHeight="1" x14ac:dyDescent="0.2">
      <c r="A3343" s="301"/>
      <c r="B3343" s="300"/>
      <c r="C3343" s="305" t="str">
        <f>IF(ISBLANK($J$3759),"",IF(ISBLANK($L$3759),"",IF(Jun!$E29&gt;=$J$3759,IF(Jun!$E29&lt;=$L$3759,IF(ISBLANK(Jun!G29),"",Jun!G29),""),"")))</f>
        <v/>
      </c>
      <c r="D3343" s="305" t="str">
        <f>IF(ISBLANK($J$3759),"",IF(ISBLANK($L$3759),"",IF(Jun!$E29&gt;=$J$3759,IF(Jun!$E29&lt;=$L$3759,IF(ISBLANK(Jun!I29),"",Jun!I29),""),"")))</f>
        <v/>
      </c>
      <c r="E3343" s="305" t="str">
        <f>IF(ISBLANK($J$3759),"",IF(ISBLANK($L$3759),"",IF(Jun!$E29&gt;=$J$3759,IF(Jun!$E29&lt;=$L$3759,IF(ISBLANK(Jun!R29),"",Jun!R29),""),"")))</f>
        <v/>
      </c>
      <c r="F3343" s="307" t="str">
        <f>IF(ISBLANK($J$3759),"",IF(ISBLANK($L$3759),"",IF(Jun!$E29&gt;=$J$3759,IF(Jun!$E29&lt;=$L$3759,IF(ISBLANK(Jun!S29),"",Jun!S29),""),"")))</f>
        <v/>
      </c>
      <c r="G3343" s="308" t="str">
        <f t="shared" si="212"/>
        <v/>
      </c>
      <c r="H3343" s="309" t="str">
        <f t="shared" si="213"/>
        <v/>
      </c>
      <c r="I3343" s="310" t="str">
        <f>IF(ISBLANK($J$3759),"",IF(ISBLANK($L$3759),"",IF(Jun!$E29&gt;=$J$3759,IF(Jun!$E29&lt;=$L$3759,COUNTIF(Jun!L29:L29,"&gt;=0"),""),"")))</f>
        <v/>
      </c>
      <c r="J3343" s="300"/>
      <c r="K3343" s="300"/>
      <c r="L3343" s="300"/>
      <c r="M3343" s="302"/>
    </row>
    <row r="3344" spans="1:13" ht="9.9499999999999993" hidden="1" customHeight="1" x14ac:dyDescent="0.2">
      <c r="A3344" s="301"/>
      <c r="B3344" s="300"/>
      <c r="C3344" s="305" t="str">
        <f>IF(ISBLANK($J$3759),"",IF(ISBLANK($L$3759),"",IF(Jun!$E30&gt;=$J$3759,IF(Jun!$E30&lt;=$L$3759,IF(ISBLANK(Jun!G30),"",Jun!G30),""),"")))</f>
        <v/>
      </c>
      <c r="D3344" s="305" t="str">
        <f>IF(ISBLANK($J$3759),"",IF(ISBLANK($L$3759),"",IF(Jun!$E30&gt;=$J$3759,IF(Jun!$E30&lt;=$L$3759,IF(ISBLANK(Jun!I30),"",Jun!I30),""),"")))</f>
        <v/>
      </c>
      <c r="E3344" s="305" t="str">
        <f>IF(ISBLANK($J$3759),"",IF(ISBLANK($L$3759),"",IF(Jun!$E30&gt;=$J$3759,IF(Jun!$E30&lt;=$L$3759,IF(ISBLANK(Jun!R30),"",Jun!R30),""),"")))</f>
        <v/>
      </c>
      <c r="F3344" s="307" t="str">
        <f>IF(ISBLANK($J$3759),"",IF(ISBLANK($L$3759),"",IF(Jun!$E30&gt;=$J$3759,IF(Jun!$E30&lt;=$L$3759,IF(ISBLANK(Jun!S30),"",Jun!S30),""),"")))</f>
        <v/>
      </c>
      <c r="G3344" s="308" t="str">
        <f t="shared" si="212"/>
        <v/>
      </c>
      <c r="H3344" s="309" t="str">
        <f t="shared" si="213"/>
        <v/>
      </c>
      <c r="I3344" s="310" t="str">
        <f>IF(ISBLANK($J$3759),"",IF(ISBLANK($L$3759),"",IF(Jun!$E30&gt;=$J$3759,IF(Jun!$E30&lt;=$L$3759,COUNTIF(Jun!L30:L30,"&gt;=0"),""),"")))</f>
        <v/>
      </c>
      <c r="J3344" s="300"/>
      <c r="K3344" s="300"/>
      <c r="L3344" s="300"/>
      <c r="M3344" s="302"/>
    </row>
    <row r="3345" spans="1:13" ht="9.9499999999999993" hidden="1" customHeight="1" x14ac:dyDescent="0.2">
      <c r="A3345" s="301"/>
      <c r="B3345" s="300"/>
      <c r="C3345" s="305" t="str">
        <f>IF(ISBLANK($J$3759),"",IF(ISBLANK($L$3759),"",IF(Jun!$E31&gt;=$J$3759,IF(Jun!$E31&lt;=$L$3759,IF(ISBLANK(Jun!G31),"",Jun!G31),""),"")))</f>
        <v/>
      </c>
      <c r="D3345" s="305" t="str">
        <f>IF(ISBLANK($J$3759),"",IF(ISBLANK($L$3759),"",IF(Jun!$E31&gt;=$J$3759,IF(Jun!$E31&lt;=$L$3759,IF(ISBLANK(Jun!I31),"",Jun!I31),""),"")))</f>
        <v/>
      </c>
      <c r="E3345" s="305" t="str">
        <f>IF(ISBLANK($J$3759),"",IF(ISBLANK($L$3759),"",IF(Jun!$E31&gt;=$J$3759,IF(Jun!$E31&lt;=$L$3759,IF(ISBLANK(Jun!R31),"",Jun!R31),""),"")))</f>
        <v/>
      </c>
      <c r="F3345" s="307" t="str">
        <f>IF(ISBLANK($J$3759),"",IF(ISBLANK($L$3759),"",IF(Jun!$E31&gt;=$J$3759,IF(Jun!$E31&lt;=$L$3759,IF(ISBLANK(Jun!S31),"",Jun!S31),""),"")))</f>
        <v/>
      </c>
      <c r="G3345" s="308" t="str">
        <f t="shared" si="212"/>
        <v/>
      </c>
      <c r="H3345" s="309" t="str">
        <f t="shared" si="213"/>
        <v/>
      </c>
      <c r="I3345" s="310" t="str">
        <f>IF(ISBLANK($J$3759),"",IF(ISBLANK($L$3759),"",IF(Jun!$E31&gt;=$J$3759,IF(Jun!$E31&lt;=$L$3759,COUNTIF(Jun!L31:L31,"&gt;=0"),""),"")))</f>
        <v/>
      </c>
      <c r="J3345" s="300"/>
      <c r="K3345" s="300"/>
      <c r="L3345" s="300"/>
      <c r="M3345" s="302"/>
    </row>
    <row r="3346" spans="1:13" ht="9.9499999999999993" hidden="1" customHeight="1" x14ac:dyDescent="0.2">
      <c r="A3346" s="301"/>
      <c r="B3346" s="300"/>
      <c r="C3346" s="305" t="str">
        <f>IF(ISBLANK($J$3759),"",IF(ISBLANK($L$3759),"",IF(Jun!$E32&gt;=$J$3759,IF(Jun!$E32&lt;=$L$3759,IF(ISBLANK(Jun!G32),"",Jun!G32),""),"")))</f>
        <v/>
      </c>
      <c r="D3346" s="305" t="str">
        <f>IF(ISBLANK($J$3759),"",IF(ISBLANK($L$3759),"",IF(Jun!$E32&gt;=$J$3759,IF(Jun!$E32&lt;=$L$3759,IF(ISBLANK(Jun!I32),"",Jun!I32),""),"")))</f>
        <v/>
      </c>
      <c r="E3346" s="305" t="str">
        <f>IF(ISBLANK($J$3759),"",IF(ISBLANK($L$3759),"",IF(Jun!$E32&gt;=$J$3759,IF(Jun!$E32&lt;=$L$3759,IF(ISBLANK(Jun!R32),"",Jun!R32),""),"")))</f>
        <v/>
      </c>
      <c r="F3346" s="307" t="str">
        <f>IF(ISBLANK($J$3759),"",IF(ISBLANK($L$3759),"",IF(Jun!$E32&gt;=$J$3759,IF(Jun!$E32&lt;=$L$3759,IF(ISBLANK(Jun!S32),"",Jun!S32),""),"")))</f>
        <v/>
      </c>
      <c r="G3346" s="308" t="str">
        <f t="shared" si="212"/>
        <v/>
      </c>
      <c r="H3346" s="309" t="str">
        <f t="shared" si="213"/>
        <v/>
      </c>
      <c r="I3346" s="310" t="str">
        <f>IF(ISBLANK($J$3759),"",IF(ISBLANK($L$3759),"",IF(Jun!$E32&gt;=$J$3759,IF(Jun!$E32&lt;=$L$3759,COUNTIF(Jun!L32:L32,"&gt;=0"),""),"")))</f>
        <v/>
      </c>
      <c r="J3346" s="300"/>
      <c r="K3346" s="300"/>
      <c r="L3346" s="300"/>
      <c r="M3346" s="302"/>
    </row>
    <row r="3347" spans="1:13" ht="9.9499999999999993" hidden="1" customHeight="1" x14ac:dyDescent="0.2">
      <c r="A3347" s="301"/>
      <c r="B3347" s="300"/>
      <c r="C3347" s="305" t="str">
        <f>IF(ISBLANK($J$3759),"",IF(ISBLANK($L$3759),"",IF(Jun!$E33&gt;=$J$3759,IF(Jun!$E33&lt;=$L$3759,IF(ISBLANK(Jun!G33),"",Jun!G33),""),"")))</f>
        <v/>
      </c>
      <c r="D3347" s="305" t="str">
        <f>IF(ISBLANK($J$3759),"",IF(ISBLANK($L$3759),"",IF(Jun!$E33&gt;=$J$3759,IF(Jun!$E33&lt;=$L$3759,IF(ISBLANK(Jun!I33),"",Jun!I33),""),"")))</f>
        <v/>
      </c>
      <c r="E3347" s="305" t="str">
        <f>IF(ISBLANK($J$3759),"",IF(ISBLANK($L$3759),"",IF(Jun!$E33&gt;=$J$3759,IF(Jun!$E33&lt;=$L$3759,IF(ISBLANK(Jun!R33),"",Jun!R33),""),"")))</f>
        <v/>
      </c>
      <c r="F3347" s="307" t="str">
        <f>IF(ISBLANK($J$3759),"",IF(ISBLANK($L$3759),"",IF(Jun!$E33&gt;=$J$3759,IF(Jun!$E33&lt;=$L$3759,IF(ISBLANK(Jun!S33),"",Jun!S33),""),"")))</f>
        <v/>
      </c>
      <c r="G3347" s="308" t="str">
        <f t="shared" si="212"/>
        <v/>
      </c>
      <c r="H3347" s="309" t="str">
        <f t="shared" si="213"/>
        <v/>
      </c>
      <c r="I3347" s="310" t="str">
        <f>IF(ISBLANK($J$3759),"",IF(ISBLANK($L$3759),"",IF(Jun!$E33&gt;=$J$3759,IF(Jun!$E33&lt;=$L$3759,COUNTIF(Jun!L33:L33,"&gt;=0"),""),"")))</f>
        <v/>
      </c>
      <c r="J3347" s="300"/>
      <c r="K3347" s="300"/>
      <c r="L3347" s="300"/>
      <c r="M3347" s="302"/>
    </row>
    <row r="3348" spans="1:13" ht="9.9499999999999993" hidden="1" customHeight="1" x14ac:dyDescent="0.2">
      <c r="A3348" s="301"/>
      <c r="B3348" s="300"/>
      <c r="C3348" s="305" t="str">
        <f>IF(ISBLANK($J$3759),"",IF(ISBLANK($L$3759),"",IF(Jun!$E34&gt;=$J$3759,IF(Jun!$E34&lt;=$L$3759,IF(ISBLANK(Jun!G34),"",Jun!G34),""),"")))</f>
        <v/>
      </c>
      <c r="D3348" s="305" t="str">
        <f>IF(ISBLANK($J$3759),"",IF(ISBLANK($L$3759),"",IF(Jun!$E34&gt;=$J$3759,IF(Jun!$E34&lt;=$L$3759,IF(ISBLANK(Jun!I34),"",Jun!I34),""),"")))</f>
        <v/>
      </c>
      <c r="E3348" s="305" t="str">
        <f>IF(ISBLANK($J$3759),"",IF(ISBLANK($L$3759),"",IF(Jun!$E34&gt;=$J$3759,IF(Jun!$E34&lt;=$L$3759,IF(ISBLANK(Jun!R34),"",Jun!R34),""),"")))</f>
        <v/>
      </c>
      <c r="F3348" s="307" t="str">
        <f>IF(ISBLANK($J$3759),"",IF(ISBLANK($L$3759),"",IF(Jun!$E34&gt;=$J$3759,IF(Jun!$E34&lt;=$L$3759,IF(ISBLANK(Jun!S34),"",Jun!S34),""),"")))</f>
        <v/>
      </c>
      <c r="G3348" s="308" t="str">
        <f t="shared" si="212"/>
        <v/>
      </c>
      <c r="H3348" s="309" t="str">
        <f t="shared" si="213"/>
        <v/>
      </c>
      <c r="I3348" s="310" t="str">
        <f>IF(ISBLANK($J$3759),"",IF(ISBLANK($L$3759),"",IF(Jun!$E34&gt;=$J$3759,IF(Jun!$E34&lt;=$L$3759,COUNTIF(Jun!L34:L34,"&gt;=0"),""),"")))</f>
        <v/>
      </c>
      <c r="J3348" s="300"/>
      <c r="K3348" s="300"/>
      <c r="L3348" s="300"/>
      <c r="M3348" s="302"/>
    </row>
    <row r="3349" spans="1:13" ht="9.9499999999999993" hidden="1" customHeight="1" x14ac:dyDescent="0.2">
      <c r="A3349" s="301"/>
      <c r="B3349" s="300"/>
      <c r="C3349" s="305" t="str">
        <f>IF(ISBLANK($J$3759),"",IF(ISBLANK($L$3759),"",IF(Jun!$E35&gt;=$J$3759,IF(Jun!$E35&lt;=$L$3759,IF(ISBLANK(Jun!G35),"",Jun!G35),""),"")))</f>
        <v/>
      </c>
      <c r="D3349" s="305" t="str">
        <f>IF(ISBLANK($J$3759),"",IF(ISBLANK($L$3759),"",IF(Jun!$E35&gt;=$J$3759,IF(Jun!$E35&lt;=$L$3759,IF(ISBLANK(Jun!I35),"",Jun!I35),""),"")))</f>
        <v/>
      </c>
      <c r="E3349" s="305" t="str">
        <f>IF(ISBLANK($J$3759),"",IF(ISBLANK($L$3759),"",IF(Jun!$E35&gt;=$J$3759,IF(Jun!$E35&lt;=$L$3759,IF(ISBLANK(Jun!R35),"",Jun!R35),""),"")))</f>
        <v/>
      </c>
      <c r="F3349" s="307" t="str">
        <f>IF(ISBLANK($J$3759),"",IF(ISBLANK($L$3759),"",IF(Jun!$E35&gt;=$J$3759,IF(Jun!$E35&lt;=$L$3759,IF(ISBLANK(Jun!S35),"",Jun!S35),""),"")))</f>
        <v/>
      </c>
      <c r="G3349" s="308" t="str">
        <f t="shared" si="212"/>
        <v/>
      </c>
      <c r="H3349" s="309" t="str">
        <f t="shared" si="213"/>
        <v/>
      </c>
      <c r="I3349" s="310" t="str">
        <f>IF(ISBLANK($J$3759),"",IF(ISBLANK($L$3759),"",IF(Jun!$E35&gt;=$J$3759,IF(Jun!$E35&lt;=$L$3759,COUNTIF(Jun!L35:L35,"&gt;=0"),""),"")))</f>
        <v/>
      </c>
      <c r="J3349" s="300"/>
      <c r="K3349" s="300"/>
      <c r="L3349" s="300"/>
      <c r="M3349" s="302"/>
    </row>
    <row r="3350" spans="1:13" ht="9.9499999999999993" hidden="1" customHeight="1" x14ac:dyDescent="0.2">
      <c r="A3350" s="301"/>
      <c r="B3350" s="300"/>
      <c r="C3350" s="305" t="str">
        <f>IF(ISBLANK($J$3759),"",IF(ISBLANK($L$3759),"",IF(Jun!$E36&gt;=$J$3759,IF(Jun!$E36&lt;=$L$3759,IF(ISBLANK(Jun!G36),"",Jun!G36),""),"")))</f>
        <v/>
      </c>
      <c r="D3350" s="305" t="str">
        <f>IF(ISBLANK($J$3759),"",IF(ISBLANK($L$3759),"",IF(Jun!$E36&gt;=$J$3759,IF(Jun!$E36&lt;=$L$3759,IF(ISBLANK(Jun!I36),"",Jun!I36),""),"")))</f>
        <v/>
      </c>
      <c r="E3350" s="305" t="str">
        <f>IF(ISBLANK($J$3759),"",IF(ISBLANK($L$3759),"",IF(Jun!$E36&gt;=$J$3759,IF(Jun!$E36&lt;=$L$3759,IF(ISBLANK(Jun!R36),"",Jun!R36),""),"")))</f>
        <v/>
      </c>
      <c r="F3350" s="307" t="str">
        <f>IF(ISBLANK($J$3759),"",IF(ISBLANK($L$3759),"",IF(Jun!$E36&gt;=$J$3759,IF(Jun!$E36&lt;=$L$3759,IF(ISBLANK(Jun!S36),"",Jun!S36),""),"")))</f>
        <v/>
      </c>
      <c r="G3350" s="308" t="str">
        <f t="shared" si="212"/>
        <v/>
      </c>
      <c r="H3350" s="309" t="str">
        <f t="shared" si="213"/>
        <v/>
      </c>
      <c r="I3350" s="310" t="str">
        <f>IF(ISBLANK($J$3759),"",IF(ISBLANK($L$3759),"",IF(Jun!$E36&gt;=$J$3759,IF(Jun!$E36&lt;=$L$3759,COUNTIF(Jun!L36:L36,"&gt;=0"),""),"")))</f>
        <v/>
      </c>
      <c r="J3350" s="300"/>
      <c r="K3350" s="300"/>
      <c r="L3350" s="300"/>
      <c r="M3350" s="302"/>
    </row>
    <row r="3351" spans="1:13" ht="9.9499999999999993" hidden="1" customHeight="1" x14ac:dyDescent="0.2">
      <c r="A3351" s="301"/>
      <c r="B3351" s="300"/>
      <c r="C3351" s="305" t="str">
        <f>IF(ISBLANK($J$3759),"",IF(ISBLANK($L$3759),"",IF(Jun!$E37&gt;=$J$3759,IF(Jun!$E37&lt;=$L$3759,IF(ISBLANK(Jun!G37),"",Jun!G37),""),"")))</f>
        <v/>
      </c>
      <c r="D3351" s="305" t="str">
        <f>IF(ISBLANK($J$3759),"",IF(ISBLANK($L$3759),"",IF(Jun!$E37&gt;=$J$3759,IF(Jun!$E37&lt;=$L$3759,IF(ISBLANK(Jun!I37),"",Jun!I37),""),"")))</f>
        <v/>
      </c>
      <c r="E3351" s="305" t="str">
        <f>IF(ISBLANK($J$3759),"",IF(ISBLANK($L$3759),"",IF(Jun!$E37&gt;=$J$3759,IF(Jun!$E37&lt;=$L$3759,IF(ISBLANK(Jun!R37),"",Jun!R37),""),"")))</f>
        <v/>
      </c>
      <c r="F3351" s="307" t="str">
        <f>IF(ISBLANK($J$3759),"",IF(ISBLANK($L$3759),"",IF(Jun!$E37&gt;=$J$3759,IF(Jun!$E37&lt;=$L$3759,IF(ISBLANK(Jun!S37),"",Jun!S37),""),"")))</f>
        <v/>
      </c>
      <c r="G3351" s="308" t="str">
        <f t="shared" si="212"/>
        <v/>
      </c>
      <c r="H3351" s="309" t="str">
        <f t="shared" si="213"/>
        <v/>
      </c>
      <c r="I3351" s="310" t="str">
        <f>IF(ISBLANK($J$3759),"",IF(ISBLANK($L$3759),"",IF(Jun!$E37&gt;=$J$3759,IF(Jun!$E37&lt;=$L$3759,COUNTIF(Jun!L37:L37,"&gt;=0"),""),"")))</f>
        <v/>
      </c>
      <c r="J3351" s="300"/>
      <c r="K3351" s="300"/>
      <c r="L3351" s="300"/>
      <c r="M3351" s="302"/>
    </row>
    <row r="3352" spans="1:13" ht="9.9499999999999993" hidden="1" customHeight="1" x14ac:dyDescent="0.2">
      <c r="A3352" s="301"/>
      <c r="B3352" s="300"/>
      <c r="C3352" s="305" t="str">
        <f>IF(ISBLANK($J$3759),"",IF(ISBLANK($L$3759),"",IF(Jun!$E38&gt;=$J$3759,IF(Jun!$E38&lt;=$L$3759,IF(ISBLANK(Jun!G38),"",Jun!G38),""),"")))</f>
        <v/>
      </c>
      <c r="D3352" s="305" t="str">
        <f>IF(ISBLANK($J$3759),"",IF(ISBLANK($L$3759),"",IF(Jun!$E38&gt;=$J$3759,IF(Jun!$E38&lt;=$L$3759,IF(ISBLANK(Jun!I38),"",Jun!I38),""),"")))</f>
        <v/>
      </c>
      <c r="E3352" s="305" t="str">
        <f>IF(ISBLANK($J$3759),"",IF(ISBLANK($L$3759),"",IF(Jun!$E38&gt;=$J$3759,IF(Jun!$E38&lt;=$L$3759,IF(ISBLANK(Jun!R38),"",Jun!R38),""),"")))</f>
        <v/>
      </c>
      <c r="F3352" s="307" t="str">
        <f>IF(ISBLANK($J$3759),"",IF(ISBLANK($L$3759),"",IF(Jun!$E38&gt;=$J$3759,IF(Jun!$E38&lt;=$L$3759,IF(ISBLANK(Jun!S38),"",Jun!S38),""),"")))</f>
        <v/>
      </c>
      <c r="G3352" s="308" t="str">
        <f t="shared" si="212"/>
        <v/>
      </c>
      <c r="H3352" s="309" t="str">
        <f t="shared" si="213"/>
        <v/>
      </c>
      <c r="I3352" s="310" t="str">
        <f>IF(ISBLANK($J$3759),"",IF(ISBLANK($L$3759),"",IF(Jun!$E38&gt;=$J$3759,IF(Jun!$E38&lt;=$L$3759,COUNTIF(Jun!L38:L38,"&gt;=0"),""),"")))</f>
        <v/>
      </c>
      <c r="J3352" s="300"/>
      <c r="K3352" s="300"/>
      <c r="L3352" s="300"/>
      <c r="M3352" s="302"/>
    </row>
    <row r="3353" spans="1:13" ht="9.9499999999999993" hidden="1" customHeight="1" x14ac:dyDescent="0.2">
      <c r="A3353" s="301"/>
      <c r="B3353" s="300"/>
      <c r="C3353" s="305" t="str">
        <f>IF(ISBLANK($J$3759),"",IF(ISBLANK($L$3759),"",IF(Jun!$E39&gt;=$J$3759,IF(Jun!$E39&lt;=$L$3759,IF(ISBLANK(Jun!G39),"",Jun!G39),""),"")))</f>
        <v/>
      </c>
      <c r="D3353" s="305" t="str">
        <f>IF(ISBLANK($J$3759),"",IF(ISBLANK($L$3759),"",IF(Jun!$E39&gt;=$J$3759,IF(Jun!$E39&lt;=$L$3759,IF(ISBLANK(Jun!I39),"",Jun!I39),""),"")))</f>
        <v/>
      </c>
      <c r="E3353" s="305" t="str">
        <f>IF(ISBLANK($J$3759),"",IF(ISBLANK($L$3759),"",IF(Jun!$E39&gt;=$J$3759,IF(Jun!$E39&lt;=$L$3759,IF(ISBLANK(Jun!R39),"",Jun!R39),""),"")))</f>
        <v/>
      </c>
      <c r="F3353" s="307" t="str">
        <f>IF(ISBLANK($J$3759),"",IF(ISBLANK($L$3759),"",IF(Jun!$E39&gt;=$J$3759,IF(Jun!$E39&lt;=$L$3759,IF(ISBLANK(Jun!S39),"",Jun!S39),""),"")))</f>
        <v/>
      </c>
      <c r="G3353" s="308" t="str">
        <f t="shared" si="212"/>
        <v/>
      </c>
      <c r="H3353" s="309" t="str">
        <f t="shared" si="213"/>
        <v/>
      </c>
      <c r="I3353" s="310" t="str">
        <f>IF(ISBLANK($J$3759),"",IF(ISBLANK($L$3759),"",IF(Jun!$E39&gt;=$J$3759,IF(Jun!$E39&lt;=$L$3759,COUNTIF(Jun!L39:L39,"&gt;=0"),""),"")))</f>
        <v/>
      </c>
      <c r="J3353" s="300"/>
      <c r="K3353" s="300"/>
      <c r="L3353" s="300"/>
      <c r="M3353" s="302"/>
    </row>
    <row r="3354" spans="1:13" ht="9.9499999999999993" hidden="1" customHeight="1" x14ac:dyDescent="0.2">
      <c r="A3354" s="301"/>
      <c r="B3354" s="300" t="s">
        <v>346</v>
      </c>
      <c r="C3354" s="305" t="str">
        <f>IF(ISBLANK($J$3759),"",IF(ISBLANK($L$3759),"",IF(Jun!$E43&gt;=$J$3759,IF(Jun!$E43&lt;=$L$3759,IF(ISBLANK(Jun!G43),"",Jun!G43),""),"")))</f>
        <v/>
      </c>
      <c r="D3354" s="305"/>
      <c r="E3354" s="305" t="str">
        <f>IF(ISBLANK($J$3759),"",IF(ISBLANK($L$3759),"",IF(Jun!$E43&gt;=$J$3759,IF(Jun!$E43&lt;=$L$3759,IF(ISBLANK(Jun!R43),"",Jun!R43),""),"")))</f>
        <v/>
      </c>
      <c r="F3354" s="307" t="str">
        <f>IF(ISBLANK($J$3759),"",IF(ISBLANK($L$3759),"",IF(Jun!$E43&gt;=$J$3759,IF(Jun!$E43&lt;=$L$3759,IF(ISBLANK(Jun!S43),"",Jun!S43),""),"")))</f>
        <v/>
      </c>
      <c r="G3354" s="308" t="str">
        <f>IF(ISNUMBER(F3354),IF(F3354=0,"",IF(E3354=0,"",F3354/E3354)),"")</f>
        <v/>
      </c>
      <c r="H3354" s="309" t="str">
        <f>IF(ISNUMBER(G3354),IF(G3354=0,"",IF(F3354=0,"",E3354/F3354/24)),"")</f>
        <v/>
      </c>
      <c r="I3354" s="310" t="str">
        <f>IF(ISBLANK($J$3759),"",IF(ISBLANK($L$3759),"",IF(Jun!$E43&gt;=$J$3759,IF(Jun!$E43&lt;=$L$3759,COUNTIF(Jun!L43:L43,"&gt;=0"),""),"")))</f>
        <v/>
      </c>
      <c r="J3354" s="300"/>
      <c r="K3354" s="300"/>
      <c r="L3354" s="300"/>
      <c r="M3354" s="302"/>
    </row>
    <row r="3355" spans="1:13" ht="9.9499999999999993" hidden="1" customHeight="1" x14ac:dyDescent="0.2">
      <c r="A3355" s="301"/>
      <c r="B3355" s="300"/>
      <c r="C3355" s="305" t="str">
        <f>IF(ISBLANK($J$3759),"",IF(ISBLANK($L$3759),"",IF(Jun!$E44&gt;=$J$3759,IF(Jun!$E44&lt;=$L$3759,IF(ISBLANK(Jun!G44),"",Jun!G44),""),"")))</f>
        <v/>
      </c>
      <c r="D3355" s="305"/>
      <c r="E3355" s="305" t="str">
        <f>IF(ISBLANK($J$3759),"",IF(ISBLANK($L$3759),"",IF(Jun!$E44&gt;=$J$3759,IF(Jun!$E44&lt;=$L$3759,IF(ISBLANK(Jun!R44),"",Jun!R44),""),"")))</f>
        <v/>
      </c>
      <c r="F3355" s="307" t="str">
        <f>IF(ISBLANK($J$3759),"",IF(ISBLANK($L$3759),"",IF(Jun!$E44&gt;=$J$3759,IF(Jun!$E44&lt;=$L$3759,IF(ISBLANK(Jun!S44),"",Jun!S44),""),"")))</f>
        <v/>
      </c>
      <c r="G3355" s="308" t="str">
        <f t="shared" ref="G3355:G3384" si="214">IF(ISNUMBER(F3355),IF(F3355=0,"",IF(E3355=0,"",F3355/E3355)),"")</f>
        <v/>
      </c>
      <c r="H3355" s="309" t="str">
        <f t="shared" ref="H3355:H3384" si="215">IF(ISNUMBER(G3355),IF(G3355=0,"",IF(F3355=0,"",E3355/F3355/24)),"")</f>
        <v/>
      </c>
      <c r="I3355" s="310" t="str">
        <f>IF(ISBLANK($J$3759),"",IF(ISBLANK($L$3759),"",IF(Jun!$E44&gt;=$J$3759,IF(Jun!$E44&lt;=$L$3759,COUNTIF(Jun!L44:L44,"&gt;=0"),""),"")))</f>
        <v/>
      </c>
      <c r="J3355" s="300"/>
      <c r="K3355" s="300"/>
      <c r="L3355" s="300"/>
      <c r="M3355" s="302"/>
    </row>
    <row r="3356" spans="1:13" ht="9.9499999999999993" hidden="1" customHeight="1" x14ac:dyDescent="0.2">
      <c r="A3356" s="301"/>
      <c r="B3356" s="300"/>
      <c r="C3356" s="305" t="str">
        <f>IF(ISBLANK($J$3759),"",IF(ISBLANK($L$3759),"",IF(Jun!$E45&gt;=$J$3759,IF(Jun!$E45&lt;=$L$3759,IF(ISBLANK(Jun!G45),"",Jun!G45),""),"")))</f>
        <v/>
      </c>
      <c r="D3356" s="305"/>
      <c r="E3356" s="305" t="str">
        <f>IF(ISBLANK($J$3759),"",IF(ISBLANK($L$3759),"",IF(Jun!$E45&gt;=$J$3759,IF(Jun!$E45&lt;=$L$3759,IF(ISBLANK(Jun!R45),"",Jun!R45),""),"")))</f>
        <v/>
      </c>
      <c r="F3356" s="307" t="str">
        <f>IF(ISBLANK($J$3759),"",IF(ISBLANK($L$3759),"",IF(Jun!$E45&gt;=$J$3759,IF(Jun!$E45&lt;=$L$3759,IF(ISBLANK(Jun!S45),"",Jun!S45),""),"")))</f>
        <v/>
      </c>
      <c r="G3356" s="308" t="str">
        <f t="shared" si="214"/>
        <v/>
      </c>
      <c r="H3356" s="309" t="str">
        <f t="shared" si="215"/>
        <v/>
      </c>
      <c r="I3356" s="310" t="str">
        <f>IF(ISBLANK($J$3759),"",IF(ISBLANK($L$3759),"",IF(Jun!$E45&gt;=$J$3759,IF(Jun!$E45&lt;=$L$3759,COUNTIF(Jun!L45:L45,"&gt;=0"),""),"")))</f>
        <v/>
      </c>
      <c r="J3356" s="300"/>
      <c r="K3356" s="300"/>
      <c r="L3356" s="300"/>
      <c r="M3356" s="302"/>
    </row>
    <row r="3357" spans="1:13" ht="9.9499999999999993" hidden="1" customHeight="1" x14ac:dyDescent="0.2">
      <c r="A3357" s="301"/>
      <c r="B3357" s="300"/>
      <c r="C3357" s="305" t="str">
        <f>IF(ISBLANK($J$3759),"",IF(ISBLANK($L$3759),"",IF(Jun!$E46&gt;=$J$3759,IF(Jun!$E46&lt;=$L$3759,IF(ISBLANK(Jun!G46),"",Jun!G46),""),"")))</f>
        <v/>
      </c>
      <c r="D3357" s="305"/>
      <c r="E3357" s="305" t="str">
        <f>IF(ISBLANK($J$3759),"",IF(ISBLANK($L$3759),"",IF(Jun!$E46&gt;=$J$3759,IF(Jun!$E46&lt;=$L$3759,IF(ISBLANK(Jun!R46),"",Jun!R46),""),"")))</f>
        <v/>
      </c>
      <c r="F3357" s="307" t="str">
        <f>IF(ISBLANK($J$3759),"",IF(ISBLANK($L$3759),"",IF(Jun!$E46&gt;=$J$3759,IF(Jun!$E46&lt;=$L$3759,IF(ISBLANK(Jun!S46),"",Jun!S46),""),"")))</f>
        <v/>
      </c>
      <c r="G3357" s="308" t="str">
        <f t="shared" si="214"/>
        <v/>
      </c>
      <c r="H3357" s="309" t="str">
        <f t="shared" si="215"/>
        <v/>
      </c>
      <c r="I3357" s="310" t="str">
        <f>IF(ISBLANK($J$3759),"",IF(ISBLANK($L$3759),"",IF(Jun!$E46&gt;=$J$3759,IF(Jun!$E46&lt;=$L$3759,COUNTIF(Jun!L46:L46,"&gt;=0"),""),"")))</f>
        <v/>
      </c>
      <c r="J3357" s="300"/>
      <c r="K3357" s="300"/>
      <c r="L3357" s="300"/>
      <c r="M3357" s="302"/>
    </row>
    <row r="3358" spans="1:13" ht="9.9499999999999993" hidden="1" customHeight="1" x14ac:dyDescent="0.2">
      <c r="A3358" s="301"/>
      <c r="B3358" s="300"/>
      <c r="C3358" s="305" t="str">
        <f>IF(ISBLANK($J$3759),"",IF(ISBLANK($L$3759),"",IF(Jun!$E47&gt;=$J$3759,IF(Jun!$E47&lt;=$L$3759,IF(ISBLANK(Jun!G47),"",Jun!G47),""),"")))</f>
        <v/>
      </c>
      <c r="D3358" s="305"/>
      <c r="E3358" s="305" t="str">
        <f>IF(ISBLANK($J$3759),"",IF(ISBLANK($L$3759),"",IF(Jun!$E47&gt;=$J$3759,IF(Jun!$E47&lt;=$L$3759,IF(ISBLANK(Jun!R47),"",Jun!R47),""),"")))</f>
        <v/>
      </c>
      <c r="F3358" s="307" t="str">
        <f>IF(ISBLANK($J$3759),"",IF(ISBLANK($L$3759),"",IF(Jun!$E47&gt;=$J$3759,IF(Jun!$E47&lt;=$L$3759,IF(ISBLANK(Jun!S47),"",Jun!S47),""),"")))</f>
        <v/>
      </c>
      <c r="G3358" s="308" t="str">
        <f t="shared" si="214"/>
        <v/>
      </c>
      <c r="H3358" s="309" t="str">
        <f t="shared" si="215"/>
        <v/>
      </c>
      <c r="I3358" s="310" t="str">
        <f>IF(ISBLANK($J$3759),"",IF(ISBLANK($L$3759),"",IF(Jun!$E47&gt;=$J$3759,IF(Jun!$E47&lt;=$L$3759,COUNTIF(Jun!L47:L47,"&gt;=0"),""),"")))</f>
        <v/>
      </c>
      <c r="J3358" s="300"/>
      <c r="K3358" s="300"/>
      <c r="L3358" s="300"/>
      <c r="M3358" s="302"/>
    </row>
    <row r="3359" spans="1:13" ht="9.9499999999999993" hidden="1" customHeight="1" x14ac:dyDescent="0.2">
      <c r="A3359" s="301"/>
      <c r="B3359" s="300"/>
      <c r="C3359" s="305" t="str">
        <f>IF(ISBLANK($J$3759),"",IF(ISBLANK($L$3759),"",IF(Jun!$E48&gt;=$J$3759,IF(Jun!$E48&lt;=$L$3759,IF(ISBLANK(Jun!G48),"",Jun!G48),""),"")))</f>
        <v/>
      </c>
      <c r="D3359" s="305"/>
      <c r="E3359" s="305" t="str">
        <f>IF(ISBLANK($J$3759),"",IF(ISBLANK($L$3759),"",IF(Jun!$E48&gt;=$J$3759,IF(Jun!$E48&lt;=$L$3759,IF(ISBLANK(Jun!R48),"",Jun!R48),""),"")))</f>
        <v/>
      </c>
      <c r="F3359" s="307" t="str">
        <f>IF(ISBLANK($J$3759),"",IF(ISBLANK($L$3759),"",IF(Jun!$E48&gt;=$J$3759,IF(Jun!$E48&lt;=$L$3759,IF(ISBLANK(Jun!S48),"",Jun!S48),""),"")))</f>
        <v/>
      </c>
      <c r="G3359" s="308" t="str">
        <f t="shared" si="214"/>
        <v/>
      </c>
      <c r="H3359" s="309" t="str">
        <f t="shared" si="215"/>
        <v/>
      </c>
      <c r="I3359" s="310" t="str">
        <f>IF(ISBLANK($J$3759),"",IF(ISBLANK($L$3759),"",IF(Jun!$E48&gt;=$J$3759,IF(Jun!$E48&lt;=$L$3759,COUNTIF(Jun!L48:L48,"&gt;=0"),""),"")))</f>
        <v/>
      </c>
      <c r="J3359" s="300"/>
      <c r="K3359" s="300"/>
      <c r="L3359" s="300"/>
      <c r="M3359" s="302"/>
    </row>
    <row r="3360" spans="1:13" ht="9.9499999999999993" hidden="1" customHeight="1" x14ac:dyDescent="0.2">
      <c r="A3360" s="301"/>
      <c r="B3360" s="300"/>
      <c r="C3360" s="305" t="str">
        <f>IF(ISBLANK($J$3759),"",IF(ISBLANK($L$3759),"",IF(Jun!$E49&gt;=$J$3759,IF(Jun!$E49&lt;=$L$3759,IF(ISBLANK(Jun!G49),"",Jun!G49),""),"")))</f>
        <v/>
      </c>
      <c r="D3360" s="305"/>
      <c r="E3360" s="305" t="str">
        <f>IF(ISBLANK($J$3759),"",IF(ISBLANK($L$3759),"",IF(Jun!$E49&gt;=$J$3759,IF(Jun!$E49&lt;=$L$3759,IF(ISBLANK(Jun!R49),"",Jun!R49),""),"")))</f>
        <v/>
      </c>
      <c r="F3360" s="307" t="str">
        <f>IF(ISBLANK($J$3759),"",IF(ISBLANK($L$3759),"",IF(Jun!$E49&gt;=$J$3759,IF(Jun!$E49&lt;=$L$3759,IF(ISBLANK(Jun!S49),"",Jun!S49),""),"")))</f>
        <v/>
      </c>
      <c r="G3360" s="308" t="str">
        <f t="shared" si="214"/>
        <v/>
      </c>
      <c r="H3360" s="309" t="str">
        <f t="shared" si="215"/>
        <v/>
      </c>
      <c r="I3360" s="310" t="str">
        <f>IF(ISBLANK($J$3759),"",IF(ISBLANK($L$3759),"",IF(Jun!$E49&gt;=$J$3759,IF(Jun!$E49&lt;=$L$3759,COUNTIF(Jun!L49:L49,"&gt;=0"),""),"")))</f>
        <v/>
      </c>
      <c r="J3360" s="300"/>
      <c r="K3360" s="300"/>
      <c r="L3360" s="300"/>
      <c r="M3360" s="302"/>
    </row>
    <row r="3361" spans="1:13" ht="9.9499999999999993" hidden="1" customHeight="1" x14ac:dyDescent="0.2">
      <c r="A3361" s="301"/>
      <c r="B3361" s="300"/>
      <c r="C3361" s="305" t="str">
        <f>IF(ISBLANK($J$3759),"",IF(ISBLANK($L$3759),"",IF(Jun!$E50&gt;=$J$3759,IF(Jun!$E50&lt;=$L$3759,IF(ISBLANK(Jun!G50),"",Jun!G50),""),"")))</f>
        <v/>
      </c>
      <c r="D3361" s="305"/>
      <c r="E3361" s="305" t="str">
        <f>IF(ISBLANK($J$3759),"",IF(ISBLANK($L$3759),"",IF(Jun!$E50&gt;=$J$3759,IF(Jun!$E50&lt;=$L$3759,IF(ISBLANK(Jun!R50),"",Jun!R50),""),"")))</f>
        <v/>
      </c>
      <c r="F3361" s="307" t="str">
        <f>IF(ISBLANK($J$3759),"",IF(ISBLANK($L$3759),"",IF(Jun!$E50&gt;=$J$3759,IF(Jun!$E50&lt;=$L$3759,IF(ISBLANK(Jun!S50),"",Jun!S50),""),"")))</f>
        <v/>
      </c>
      <c r="G3361" s="308" t="str">
        <f t="shared" si="214"/>
        <v/>
      </c>
      <c r="H3361" s="309" t="str">
        <f t="shared" si="215"/>
        <v/>
      </c>
      <c r="I3361" s="310" t="str">
        <f>IF(ISBLANK($J$3759),"",IF(ISBLANK($L$3759),"",IF(Jun!$E50&gt;=$J$3759,IF(Jun!$E50&lt;=$L$3759,COUNTIF(Jun!L50:L50,"&gt;=0"),""),"")))</f>
        <v/>
      </c>
      <c r="J3361" s="300"/>
      <c r="K3361" s="300"/>
      <c r="L3361" s="300"/>
      <c r="M3361" s="302"/>
    </row>
    <row r="3362" spans="1:13" ht="9.9499999999999993" hidden="1" customHeight="1" x14ac:dyDescent="0.2">
      <c r="A3362" s="301"/>
      <c r="B3362" s="300"/>
      <c r="C3362" s="305" t="str">
        <f>IF(ISBLANK($J$3759),"",IF(ISBLANK($L$3759),"",IF(Jun!$E51&gt;=$J$3759,IF(Jun!$E51&lt;=$L$3759,IF(ISBLANK(Jun!G51),"",Jun!G51),""),"")))</f>
        <v/>
      </c>
      <c r="D3362" s="305"/>
      <c r="E3362" s="305" t="str">
        <f>IF(ISBLANK($J$3759),"",IF(ISBLANK($L$3759),"",IF(Jun!$E51&gt;=$J$3759,IF(Jun!$E51&lt;=$L$3759,IF(ISBLANK(Jun!R51),"",Jun!R51),""),"")))</f>
        <v/>
      </c>
      <c r="F3362" s="307" t="str">
        <f>IF(ISBLANK($J$3759),"",IF(ISBLANK($L$3759),"",IF(Jun!$E51&gt;=$J$3759,IF(Jun!$E51&lt;=$L$3759,IF(ISBLANK(Jun!S51),"",Jun!S51),""),"")))</f>
        <v/>
      </c>
      <c r="G3362" s="308" t="str">
        <f t="shared" si="214"/>
        <v/>
      </c>
      <c r="H3362" s="309" t="str">
        <f t="shared" si="215"/>
        <v/>
      </c>
      <c r="I3362" s="310" t="str">
        <f>IF(ISBLANK($J$3759),"",IF(ISBLANK($L$3759),"",IF(Jun!$E51&gt;=$J$3759,IF(Jun!$E51&lt;=$L$3759,COUNTIF(Jun!L51:L51,"&gt;=0"),""),"")))</f>
        <v/>
      </c>
      <c r="J3362" s="300"/>
      <c r="K3362" s="300"/>
      <c r="L3362" s="300"/>
      <c r="M3362" s="302"/>
    </row>
    <row r="3363" spans="1:13" ht="9.9499999999999993" hidden="1" customHeight="1" x14ac:dyDescent="0.2">
      <c r="A3363" s="301"/>
      <c r="B3363" s="300"/>
      <c r="C3363" s="305" t="str">
        <f>IF(ISBLANK($J$3759),"",IF(ISBLANK($L$3759),"",IF(Jun!$E52&gt;=$J$3759,IF(Jun!$E52&lt;=$L$3759,IF(ISBLANK(Jun!G52),"",Jun!G52),""),"")))</f>
        <v/>
      </c>
      <c r="D3363" s="305"/>
      <c r="E3363" s="305" t="str">
        <f>IF(ISBLANK($J$3759),"",IF(ISBLANK($L$3759),"",IF(Jun!$E52&gt;=$J$3759,IF(Jun!$E52&lt;=$L$3759,IF(ISBLANK(Jun!R52),"",Jun!R52),""),"")))</f>
        <v/>
      </c>
      <c r="F3363" s="307" t="str">
        <f>IF(ISBLANK($J$3759),"",IF(ISBLANK($L$3759),"",IF(Jun!$E52&gt;=$J$3759,IF(Jun!$E52&lt;=$L$3759,IF(ISBLANK(Jun!S52),"",Jun!S52),""),"")))</f>
        <v/>
      </c>
      <c r="G3363" s="308" t="str">
        <f t="shared" si="214"/>
        <v/>
      </c>
      <c r="H3363" s="309" t="str">
        <f t="shared" si="215"/>
        <v/>
      </c>
      <c r="I3363" s="310" t="str">
        <f>IF(ISBLANK($J$3759),"",IF(ISBLANK($L$3759),"",IF(Jun!$E52&gt;=$J$3759,IF(Jun!$E52&lt;=$L$3759,COUNTIF(Jun!L52:L52,"&gt;=0"),""),"")))</f>
        <v/>
      </c>
      <c r="J3363" s="300"/>
      <c r="K3363" s="300"/>
      <c r="L3363" s="300"/>
      <c r="M3363" s="302"/>
    </row>
    <row r="3364" spans="1:13" ht="9.9499999999999993" hidden="1" customHeight="1" x14ac:dyDescent="0.2">
      <c r="A3364" s="301"/>
      <c r="B3364" s="300"/>
      <c r="C3364" s="305" t="str">
        <f>IF(ISBLANK($J$3759),"",IF(ISBLANK($L$3759),"",IF(Jun!$E53&gt;=$J$3759,IF(Jun!$E53&lt;=$L$3759,IF(ISBLANK(Jun!G53),"",Jun!G53),""),"")))</f>
        <v/>
      </c>
      <c r="D3364" s="305"/>
      <c r="E3364" s="305" t="str">
        <f>IF(ISBLANK($J$3759),"",IF(ISBLANK($L$3759),"",IF(Jun!$E53&gt;=$J$3759,IF(Jun!$E53&lt;=$L$3759,IF(ISBLANK(Jun!R53),"",Jun!R53),""),"")))</f>
        <v/>
      </c>
      <c r="F3364" s="307" t="str">
        <f>IF(ISBLANK($J$3759),"",IF(ISBLANK($L$3759),"",IF(Jun!$E53&gt;=$J$3759,IF(Jun!$E53&lt;=$L$3759,IF(ISBLANK(Jun!S53),"",Jun!S53),""),"")))</f>
        <v/>
      </c>
      <c r="G3364" s="308" t="str">
        <f t="shared" si="214"/>
        <v/>
      </c>
      <c r="H3364" s="309" t="str">
        <f t="shared" si="215"/>
        <v/>
      </c>
      <c r="I3364" s="310" t="str">
        <f>IF(ISBLANK($J$3759),"",IF(ISBLANK($L$3759),"",IF(Jun!$E53&gt;=$J$3759,IF(Jun!$E53&lt;=$L$3759,COUNTIF(Jun!L53:L53,"&gt;=0"),""),"")))</f>
        <v/>
      </c>
      <c r="J3364" s="300"/>
      <c r="K3364" s="300"/>
      <c r="L3364" s="300"/>
      <c r="M3364" s="302"/>
    </row>
    <row r="3365" spans="1:13" ht="9.9499999999999993" hidden="1" customHeight="1" x14ac:dyDescent="0.2">
      <c r="A3365" s="301"/>
      <c r="B3365" s="300"/>
      <c r="C3365" s="305" t="str">
        <f>IF(ISBLANK($J$3759),"",IF(ISBLANK($L$3759),"",IF(Jun!$E54&gt;=$J$3759,IF(Jun!$E54&lt;=$L$3759,IF(ISBLANK(Jun!G54),"",Jun!G54),""),"")))</f>
        <v/>
      </c>
      <c r="D3365" s="305"/>
      <c r="E3365" s="305" t="str">
        <f>IF(ISBLANK($J$3759),"",IF(ISBLANK($L$3759),"",IF(Jun!$E54&gt;=$J$3759,IF(Jun!$E54&lt;=$L$3759,IF(ISBLANK(Jun!R54),"",Jun!R54),""),"")))</f>
        <v/>
      </c>
      <c r="F3365" s="307" t="str">
        <f>IF(ISBLANK($J$3759),"",IF(ISBLANK($L$3759),"",IF(Jun!$E54&gt;=$J$3759,IF(Jun!$E54&lt;=$L$3759,IF(ISBLANK(Jun!S54),"",Jun!S54),""),"")))</f>
        <v/>
      </c>
      <c r="G3365" s="308" t="str">
        <f t="shared" si="214"/>
        <v/>
      </c>
      <c r="H3365" s="309" t="str">
        <f t="shared" si="215"/>
        <v/>
      </c>
      <c r="I3365" s="310" t="str">
        <f>IF(ISBLANK($J$3759),"",IF(ISBLANK($L$3759),"",IF(Jun!$E54&gt;=$J$3759,IF(Jun!$E54&lt;=$L$3759,COUNTIF(Jun!L54:L54,"&gt;=0"),""),"")))</f>
        <v/>
      </c>
      <c r="J3365" s="300"/>
      <c r="K3365" s="300"/>
      <c r="L3365" s="300"/>
      <c r="M3365" s="302"/>
    </row>
    <row r="3366" spans="1:13" ht="9.9499999999999993" hidden="1" customHeight="1" x14ac:dyDescent="0.2">
      <c r="A3366" s="301"/>
      <c r="B3366" s="300"/>
      <c r="C3366" s="305" t="str">
        <f>IF(ISBLANK($J$3759),"",IF(ISBLANK($L$3759),"",IF(Jun!$E55&gt;=$J$3759,IF(Jun!$E55&lt;=$L$3759,IF(ISBLANK(Jun!G55),"",Jun!G55),""),"")))</f>
        <v/>
      </c>
      <c r="D3366" s="305"/>
      <c r="E3366" s="305" t="str">
        <f>IF(ISBLANK($J$3759),"",IF(ISBLANK($L$3759),"",IF(Jun!$E55&gt;=$J$3759,IF(Jun!$E55&lt;=$L$3759,IF(ISBLANK(Jun!R55),"",Jun!R55),""),"")))</f>
        <v/>
      </c>
      <c r="F3366" s="307" t="str">
        <f>IF(ISBLANK($J$3759),"",IF(ISBLANK($L$3759),"",IF(Jun!$E55&gt;=$J$3759,IF(Jun!$E55&lt;=$L$3759,IF(ISBLANK(Jun!S55),"",Jun!S55),""),"")))</f>
        <v/>
      </c>
      <c r="G3366" s="308" t="str">
        <f t="shared" si="214"/>
        <v/>
      </c>
      <c r="H3366" s="309" t="str">
        <f t="shared" si="215"/>
        <v/>
      </c>
      <c r="I3366" s="310" t="str">
        <f>IF(ISBLANK($J$3759),"",IF(ISBLANK($L$3759),"",IF(Jun!$E55&gt;=$J$3759,IF(Jun!$E55&lt;=$L$3759,COUNTIF(Jun!L55:L55,"&gt;=0"),""),"")))</f>
        <v/>
      </c>
      <c r="J3366" s="300"/>
      <c r="K3366" s="300"/>
      <c r="L3366" s="300"/>
      <c r="M3366" s="302"/>
    </row>
    <row r="3367" spans="1:13" ht="9.9499999999999993" hidden="1" customHeight="1" x14ac:dyDescent="0.2">
      <c r="A3367" s="301"/>
      <c r="B3367" s="300"/>
      <c r="C3367" s="305" t="str">
        <f>IF(ISBLANK($J$3759),"",IF(ISBLANK($L$3759),"",IF(Jun!$E56&gt;=$J$3759,IF(Jun!$E56&lt;=$L$3759,IF(ISBLANK(Jun!G56),"",Jun!G56),""),"")))</f>
        <v/>
      </c>
      <c r="D3367" s="305"/>
      <c r="E3367" s="305" t="str">
        <f>IF(ISBLANK($J$3759),"",IF(ISBLANK($L$3759),"",IF(Jun!$E56&gt;=$J$3759,IF(Jun!$E56&lt;=$L$3759,IF(ISBLANK(Jun!R56),"",Jun!R56),""),"")))</f>
        <v/>
      </c>
      <c r="F3367" s="307" t="str">
        <f>IF(ISBLANK($J$3759),"",IF(ISBLANK($L$3759),"",IF(Jun!$E56&gt;=$J$3759,IF(Jun!$E56&lt;=$L$3759,IF(ISBLANK(Jun!S56),"",Jun!S56),""),"")))</f>
        <v/>
      </c>
      <c r="G3367" s="308" t="str">
        <f t="shared" si="214"/>
        <v/>
      </c>
      <c r="H3367" s="309" t="str">
        <f t="shared" si="215"/>
        <v/>
      </c>
      <c r="I3367" s="310" t="str">
        <f>IF(ISBLANK($J$3759),"",IF(ISBLANK($L$3759),"",IF(Jun!$E56&gt;=$J$3759,IF(Jun!$E56&lt;=$L$3759,COUNTIF(Jun!L56:L56,"&gt;=0"),""),"")))</f>
        <v/>
      </c>
      <c r="J3367" s="300"/>
      <c r="K3367" s="300"/>
      <c r="L3367" s="300"/>
      <c r="M3367" s="302"/>
    </row>
    <row r="3368" spans="1:13" ht="9.9499999999999993" hidden="1" customHeight="1" x14ac:dyDescent="0.2">
      <c r="A3368" s="301"/>
      <c r="B3368" s="300"/>
      <c r="C3368" s="305" t="str">
        <f>IF(ISBLANK($J$3759),"",IF(ISBLANK($L$3759),"",IF(Jun!$E57&gt;=$J$3759,IF(Jun!$E57&lt;=$L$3759,IF(ISBLANK(Jun!G57),"",Jun!G57),""),"")))</f>
        <v/>
      </c>
      <c r="D3368" s="305"/>
      <c r="E3368" s="305" t="str">
        <f>IF(ISBLANK($J$3759),"",IF(ISBLANK($L$3759),"",IF(Jun!$E57&gt;=$J$3759,IF(Jun!$E57&lt;=$L$3759,IF(ISBLANK(Jun!R57),"",Jun!R57),""),"")))</f>
        <v/>
      </c>
      <c r="F3368" s="307" t="str">
        <f>IF(ISBLANK($J$3759),"",IF(ISBLANK($L$3759),"",IF(Jun!$E57&gt;=$J$3759,IF(Jun!$E57&lt;=$L$3759,IF(ISBLANK(Jun!S57),"",Jun!S57),""),"")))</f>
        <v/>
      </c>
      <c r="G3368" s="308" t="str">
        <f t="shared" si="214"/>
        <v/>
      </c>
      <c r="H3368" s="309" t="str">
        <f t="shared" si="215"/>
        <v/>
      </c>
      <c r="I3368" s="310" t="str">
        <f>IF(ISBLANK($J$3759),"",IF(ISBLANK($L$3759),"",IF(Jun!$E57&gt;=$J$3759,IF(Jun!$E57&lt;=$L$3759,COUNTIF(Jun!L57:L57,"&gt;=0"),""),"")))</f>
        <v/>
      </c>
      <c r="J3368" s="300"/>
      <c r="K3368" s="300"/>
      <c r="L3368" s="300"/>
      <c r="M3368" s="302"/>
    </row>
    <row r="3369" spans="1:13" ht="9.9499999999999993" hidden="1" customHeight="1" x14ac:dyDescent="0.2">
      <c r="A3369" s="301"/>
      <c r="B3369" s="300"/>
      <c r="C3369" s="305" t="str">
        <f>IF(ISBLANK($J$3759),"",IF(ISBLANK($L$3759),"",IF(Jun!$E58&gt;=$J$3759,IF(Jun!$E58&lt;=$L$3759,IF(ISBLANK(Jun!G58),"",Jun!G58),""),"")))</f>
        <v/>
      </c>
      <c r="D3369" s="305"/>
      <c r="E3369" s="305" t="str">
        <f>IF(ISBLANK($J$3759),"",IF(ISBLANK($L$3759),"",IF(Jun!$E58&gt;=$J$3759,IF(Jun!$E58&lt;=$L$3759,IF(ISBLANK(Jun!R58),"",Jun!R58),""),"")))</f>
        <v/>
      </c>
      <c r="F3369" s="307" t="str">
        <f>IF(ISBLANK($J$3759),"",IF(ISBLANK($L$3759),"",IF(Jun!$E58&gt;=$J$3759,IF(Jun!$E58&lt;=$L$3759,IF(ISBLANK(Jun!S58),"",Jun!S58),""),"")))</f>
        <v/>
      </c>
      <c r="G3369" s="308" t="str">
        <f t="shared" si="214"/>
        <v/>
      </c>
      <c r="H3369" s="309" t="str">
        <f t="shared" si="215"/>
        <v/>
      </c>
      <c r="I3369" s="310" t="str">
        <f>IF(ISBLANK($J$3759),"",IF(ISBLANK($L$3759),"",IF(Jun!$E58&gt;=$J$3759,IF(Jun!$E58&lt;=$L$3759,COUNTIF(Jun!L58:L58,"&gt;=0"),""),"")))</f>
        <v/>
      </c>
      <c r="J3369" s="300"/>
      <c r="K3369" s="300"/>
      <c r="L3369" s="300"/>
      <c r="M3369" s="302"/>
    </row>
    <row r="3370" spans="1:13" ht="9.9499999999999993" hidden="1" customHeight="1" x14ac:dyDescent="0.2">
      <c r="A3370" s="301"/>
      <c r="B3370" s="300"/>
      <c r="C3370" s="305" t="str">
        <f>IF(ISBLANK($J$3759),"",IF(ISBLANK($L$3759),"",IF(Jun!$E59&gt;=$J$3759,IF(Jun!$E59&lt;=$L$3759,IF(ISBLANK(Jun!G59),"",Jun!G59),""),"")))</f>
        <v/>
      </c>
      <c r="D3370" s="305"/>
      <c r="E3370" s="305" t="str">
        <f>IF(ISBLANK($J$3759),"",IF(ISBLANK($L$3759),"",IF(Jun!$E59&gt;=$J$3759,IF(Jun!$E59&lt;=$L$3759,IF(ISBLANK(Jun!R59),"",Jun!R59),""),"")))</f>
        <v/>
      </c>
      <c r="F3370" s="307" t="str">
        <f>IF(ISBLANK($J$3759),"",IF(ISBLANK($L$3759),"",IF(Jun!$E59&gt;=$J$3759,IF(Jun!$E59&lt;=$L$3759,IF(ISBLANK(Jun!S59),"",Jun!S59),""),"")))</f>
        <v/>
      </c>
      <c r="G3370" s="308" t="str">
        <f t="shared" si="214"/>
        <v/>
      </c>
      <c r="H3370" s="309" t="str">
        <f t="shared" si="215"/>
        <v/>
      </c>
      <c r="I3370" s="310" t="str">
        <f>IF(ISBLANK($J$3759),"",IF(ISBLANK($L$3759),"",IF(Jun!$E59&gt;=$J$3759,IF(Jun!$E59&lt;=$L$3759,COUNTIF(Jun!L59:L59,"&gt;=0"),""),"")))</f>
        <v/>
      </c>
      <c r="J3370" s="300"/>
      <c r="K3370" s="300"/>
      <c r="L3370" s="300"/>
      <c r="M3370" s="302"/>
    </row>
    <row r="3371" spans="1:13" ht="9.9499999999999993" hidden="1" customHeight="1" x14ac:dyDescent="0.2">
      <c r="A3371" s="301"/>
      <c r="B3371" s="300"/>
      <c r="C3371" s="305" t="str">
        <f>IF(ISBLANK($J$3759),"",IF(ISBLANK($L$3759),"",IF(Jun!$E60&gt;=$J$3759,IF(Jun!$E60&lt;=$L$3759,IF(ISBLANK(Jun!G60),"",Jun!G60),""),"")))</f>
        <v/>
      </c>
      <c r="D3371" s="305"/>
      <c r="E3371" s="305" t="str">
        <f>IF(ISBLANK($J$3759),"",IF(ISBLANK($L$3759),"",IF(Jun!$E60&gt;=$J$3759,IF(Jun!$E60&lt;=$L$3759,IF(ISBLANK(Jun!R60),"",Jun!R60),""),"")))</f>
        <v/>
      </c>
      <c r="F3371" s="307" t="str">
        <f>IF(ISBLANK($J$3759),"",IF(ISBLANK($L$3759),"",IF(Jun!$E60&gt;=$J$3759,IF(Jun!$E60&lt;=$L$3759,IF(ISBLANK(Jun!S60),"",Jun!S60),""),"")))</f>
        <v/>
      </c>
      <c r="G3371" s="308" t="str">
        <f t="shared" si="214"/>
        <v/>
      </c>
      <c r="H3371" s="309" t="str">
        <f t="shared" si="215"/>
        <v/>
      </c>
      <c r="I3371" s="310" t="str">
        <f>IF(ISBLANK($J$3759),"",IF(ISBLANK($L$3759),"",IF(Jun!$E60&gt;=$J$3759,IF(Jun!$E60&lt;=$L$3759,COUNTIF(Jun!L60:L60,"&gt;=0"),""),"")))</f>
        <v/>
      </c>
      <c r="J3371" s="300"/>
      <c r="K3371" s="300"/>
      <c r="L3371" s="300"/>
      <c r="M3371" s="302"/>
    </row>
    <row r="3372" spans="1:13" ht="9.9499999999999993" hidden="1" customHeight="1" x14ac:dyDescent="0.2">
      <c r="A3372" s="301"/>
      <c r="B3372" s="300"/>
      <c r="C3372" s="305" t="str">
        <f>IF(ISBLANK($J$3759),"",IF(ISBLANK($L$3759),"",IF(Jun!$E61&gt;=$J$3759,IF(Jun!$E61&lt;=$L$3759,IF(ISBLANK(Jun!G61),"",Jun!G61),""),"")))</f>
        <v/>
      </c>
      <c r="D3372" s="305"/>
      <c r="E3372" s="305" t="str">
        <f>IF(ISBLANK($J$3759),"",IF(ISBLANK($L$3759),"",IF(Jun!$E61&gt;=$J$3759,IF(Jun!$E61&lt;=$L$3759,IF(ISBLANK(Jun!R61),"",Jun!R61),""),"")))</f>
        <v/>
      </c>
      <c r="F3372" s="307" t="str">
        <f>IF(ISBLANK($J$3759),"",IF(ISBLANK($L$3759),"",IF(Jun!$E61&gt;=$J$3759,IF(Jun!$E61&lt;=$L$3759,IF(ISBLANK(Jun!S61),"",Jun!S61),""),"")))</f>
        <v/>
      </c>
      <c r="G3372" s="308" t="str">
        <f t="shared" si="214"/>
        <v/>
      </c>
      <c r="H3372" s="309" t="str">
        <f t="shared" si="215"/>
        <v/>
      </c>
      <c r="I3372" s="310" t="str">
        <f>IF(ISBLANK($J$3759),"",IF(ISBLANK($L$3759),"",IF(Jun!$E61&gt;=$J$3759,IF(Jun!$E61&lt;=$L$3759,COUNTIF(Jun!L61:L61,"&gt;=0"),""),"")))</f>
        <v/>
      </c>
      <c r="J3372" s="300"/>
      <c r="K3372" s="300"/>
      <c r="L3372" s="300"/>
      <c r="M3372" s="302"/>
    </row>
    <row r="3373" spans="1:13" ht="9.9499999999999993" hidden="1" customHeight="1" x14ac:dyDescent="0.2">
      <c r="A3373" s="301"/>
      <c r="B3373" s="300"/>
      <c r="C3373" s="305" t="str">
        <f>IF(ISBLANK($J$3759),"",IF(ISBLANK($L$3759),"",IF(Jun!$E62&gt;=$J$3759,IF(Jun!$E62&lt;=$L$3759,IF(ISBLANK(Jun!G62),"",Jun!G62),""),"")))</f>
        <v/>
      </c>
      <c r="D3373" s="305"/>
      <c r="E3373" s="305" t="str">
        <f>IF(ISBLANK($J$3759),"",IF(ISBLANK($L$3759),"",IF(Jun!$E62&gt;=$J$3759,IF(Jun!$E62&lt;=$L$3759,IF(ISBLANK(Jun!R62),"",Jun!R62),""),"")))</f>
        <v/>
      </c>
      <c r="F3373" s="307" t="str">
        <f>IF(ISBLANK($J$3759),"",IF(ISBLANK($L$3759),"",IF(Jun!$E62&gt;=$J$3759,IF(Jun!$E62&lt;=$L$3759,IF(ISBLANK(Jun!S62),"",Jun!S62),""),"")))</f>
        <v/>
      </c>
      <c r="G3373" s="308" t="str">
        <f t="shared" si="214"/>
        <v/>
      </c>
      <c r="H3373" s="309" t="str">
        <f t="shared" si="215"/>
        <v/>
      </c>
      <c r="I3373" s="310" t="str">
        <f>IF(ISBLANK($J$3759),"",IF(ISBLANK($L$3759),"",IF(Jun!$E62&gt;=$J$3759,IF(Jun!$E62&lt;=$L$3759,COUNTIF(Jun!L62:L62,"&gt;=0"),""),"")))</f>
        <v/>
      </c>
      <c r="J3373" s="300"/>
      <c r="K3373" s="300"/>
      <c r="L3373" s="300"/>
      <c r="M3373" s="302"/>
    </row>
    <row r="3374" spans="1:13" ht="9.9499999999999993" hidden="1" customHeight="1" x14ac:dyDescent="0.2">
      <c r="A3374" s="301"/>
      <c r="B3374" s="300"/>
      <c r="C3374" s="305" t="str">
        <f>IF(ISBLANK($J$3759),"",IF(ISBLANK($L$3759),"",IF(Jun!$E63&gt;=$J$3759,IF(Jun!$E63&lt;=$L$3759,IF(ISBLANK(Jun!G63),"",Jun!G63),""),"")))</f>
        <v/>
      </c>
      <c r="D3374" s="305"/>
      <c r="E3374" s="305" t="str">
        <f>IF(ISBLANK($J$3759),"",IF(ISBLANK($L$3759),"",IF(Jun!$E63&gt;=$J$3759,IF(Jun!$E63&lt;=$L$3759,IF(ISBLANK(Jun!R63),"",Jun!R63),""),"")))</f>
        <v/>
      </c>
      <c r="F3374" s="307" t="str">
        <f>IF(ISBLANK($J$3759),"",IF(ISBLANK($L$3759),"",IF(Jun!$E63&gt;=$J$3759,IF(Jun!$E63&lt;=$L$3759,IF(ISBLANK(Jun!S63),"",Jun!S63),""),"")))</f>
        <v/>
      </c>
      <c r="G3374" s="308" t="str">
        <f t="shared" si="214"/>
        <v/>
      </c>
      <c r="H3374" s="309" t="str">
        <f t="shared" si="215"/>
        <v/>
      </c>
      <c r="I3374" s="310" t="str">
        <f>IF(ISBLANK($J$3759),"",IF(ISBLANK($L$3759),"",IF(Jun!$E63&gt;=$J$3759,IF(Jun!$E63&lt;=$L$3759,COUNTIF(Jun!L63:L63,"&gt;=0"),""),"")))</f>
        <v/>
      </c>
      <c r="J3374" s="300"/>
      <c r="K3374" s="300"/>
      <c r="L3374" s="300"/>
      <c r="M3374" s="302"/>
    </row>
    <row r="3375" spans="1:13" ht="9.9499999999999993" hidden="1" customHeight="1" x14ac:dyDescent="0.2">
      <c r="A3375" s="301"/>
      <c r="B3375" s="300"/>
      <c r="C3375" s="305" t="str">
        <f>IF(ISBLANK($J$3759),"",IF(ISBLANK($L$3759),"",IF(Jun!$E64&gt;=$J$3759,IF(Jun!$E64&lt;=$L$3759,IF(ISBLANK(Jun!G64),"",Jun!G64),""),"")))</f>
        <v/>
      </c>
      <c r="D3375" s="305"/>
      <c r="E3375" s="305" t="str">
        <f>IF(ISBLANK($J$3759),"",IF(ISBLANK($L$3759),"",IF(Jun!$E64&gt;=$J$3759,IF(Jun!$E64&lt;=$L$3759,IF(ISBLANK(Jun!R64),"",Jun!R64),""),"")))</f>
        <v/>
      </c>
      <c r="F3375" s="307" t="str">
        <f>IF(ISBLANK($J$3759),"",IF(ISBLANK($L$3759),"",IF(Jun!$E64&gt;=$J$3759,IF(Jun!$E64&lt;=$L$3759,IF(ISBLANK(Jun!S64),"",Jun!S64),""),"")))</f>
        <v/>
      </c>
      <c r="G3375" s="308" t="str">
        <f t="shared" si="214"/>
        <v/>
      </c>
      <c r="H3375" s="309" t="str">
        <f t="shared" si="215"/>
        <v/>
      </c>
      <c r="I3375" s="310" t="str">
        <f>IF(ISBLANK($J$3759),"",IF(ISBLANK($L$3759),"",IF(Jun!$E64&gt;=$J$3759,IF(Jun!$E64&lt;=$L$3759,COUNTIF(Jun!L64:L64,"&gt;=0"),""),"")))</f>
        <v/>
      </c>
      <c r="J3375" s="300"/>
      <c r="K3375" s="300"/>
      <c r="L3375" s="300"/>
      <c r="M3375" s="302"/>
    </row>
    <row r="3376" spans="1:13" ht="9.9499999999999993" hidden="1" customHeight="1" x14ac:dyDescent="0.2">
      <c r="A3376" s="301"/>
      <c r="B3376" s="300"/>
      <c r="C3376" s="305" t="str">
        <f>IF(ISBLANK($J$3759),"",IF(ISBLANK($L$3759),"",IF(Jun!$E65&gt;=$J$3759,IF(Jun!$E65&lt;=$L$3759,IF(ISBLANK(Jun!G65),"",Jun!G65),""),"")))</f>
        <v/>
      </c>
      <c r="D3376" s="305"/>
      <c r="E3376" s="305" t="str">
        <f>IF(ISBLANK($J$3759),"",IF(ISBLANK($L$3759),"",IF(Jun!$E65&gt;=$J$3759,IF(Jun!$E65&lt;=$L$3759,IF(ISBLANK(Jun!R65),"",Jun!R65),""),"")))</f>
        <v/>
      </c>
      <c r="F3376" s="307" t="str">
        <f>IF(ISBLANK($J$3759),"",IF(ISBLANK($L$3759),"",IF(Jun!$E65&gt;=$J$3759,IF(Jun!$E65&lt;=$L$3759,IF(ISBLANK(Jun!S65),"",Jun!S65),""),"")))</f>
        <v/>
      </c>
      <c r="G3376" s="308" t="str">
        <f t="shared" si="214"/>
        <v/>
      </c>
      <c r="H3376" s="309" t="str">
        <f t="shared" si="215"/>
        <v/>
      </c>
      <c r="I3376" s="310" t="str">
        <f>IF(ISBLANK($J$3759),"",IF(ISBLANK($L$3759),"",IF(Jun!$E65&gt;=$J$3759,IF(Jun!$E65&lt;=$L$3759,COUNTIF(Jun!L65:L65,"&gt;=0"),""),"")))</f>
        <v/>
      </c>
      <c r="J3376" s="300"/>
      <c r="K3376" s="300"/>
      <c r="L3376" s="300"/>
      <c r="M3376" s="302"/>
    </row>
    <row r="3377" spans="1:13" ht="9.9499999999999993" hidden="1" customHeight="1" x14ac:dyDescent="0.2">
      <c r="A3377" s="301"/>
      <c r="B3377" s="300"/>
      <c r="C3377" s="305" t="str">
        <f>IF(ISBLANK($J$3759),"",IF(ISBLANK($L$3759),"",IF(Jun!$E66&gt;=$J$3759,IF(Jun!$E66&lt;=$L$3759,IF(ISBLANK(Jun!G66),"",Jun!G66),""),"")))</f>
        <v/>
      </c>
      <c r="D3377" s="305"/>
      <c r="E3377" s="305" t="str">
        <f>IF(ISBLANK($J$3759),"",IF(ISBLANK($L$3759),"",IF(Jun!$E66&gt;=$J$3759,IF(Jun!$E66&lt;=$L$3759,IF(ISBLANK(Jun!R66),"",Jun!R66),""),"")))</f>
        <v/>
      </c>
      <c r="F3377" s="307" t="str">
        <f>IF(ISBLANK($J$3759),"",IF(ISBLANK($L$3759),"",IF(Jun!$E66&gt;=$J$3759,IF(Jun!$E66&lt;=$L$3759,IF(ISBLANK(Jun!S66),"",Jun!S66),""),"")))</f>
        <v/>
      </c>
      <c r="G3377" s="308" t="str">
        <f t="shared" si="214"/>
        <v/>
      </c>
      <c r="H3377" s="309" t="str">
        <f t="shared" si="215"/>
        <v/>
      </c>
      <c r="I3377" s="310" t="str">
        <f>IF(ISBLANK($J$3759),"",IF(ISBLANK($L$3759),"",IF(Jun!$E66&gt;=$J$3759,IF(Jun!$E66&lt;=$L$3759,COUNTIF(Jun!L66:L66,"&gt;=0"),""),"")))</f>
        <v/>
      </c>
      <c r="J3377" s="300"/>
      <c r="K3377" s="300"/>
      <c r="L3377" s="300"/>
      <c r="M3377" s="302"/>
    </row>
    <row r="3378" spans="1:13" ht="9.9499999999999993" hidden="1" customHeight="1" x14ac:dyDescent="0.2">
      <c r="A3378" s="301"/>
      <c r="B3378" s="300"/>
      <c r="C3378" s="305" t="str">
        <f>IF(ISBLANK($J$3759),"",IF(ISBLANK($L$3759),"",IF(Jun!$E67&gt;=$J$3759,IF(Jun!$E67&lt;=$L$3759,IF(ISBLANK(Jun!G67),"",Jun!G67),""),"")))</f>
        <v/>
      </c>
      <c r="D3378" s="305"/>
      <c r="E3378" s="305" t="str">
        <f>IF(ISBLANK($J$3759),"",IF(ISBLANK($L$3759),"",IF(Jun!$E67&gt;=$J$3759,IF(Jun!$E67&lt;=$L$3759,IF(ISBLANK(Jun!R67),"",Jun!R67),""),"")))</f>
        <v/>
      </c>
      <c r="F3378" s="307" t="str">
        <f>IF(ISBLANK($J$3759),"",IF(ISBLANK($L$3759),"",IF(Jun!$E67&gt;=$J$3759,IF(Jun!$E67&lt;=$L$3759,IF(ISBLANK(Jun!S67),"",Jun!S67),""),"")))</f>
        <v/>
      </c>
      <c r="G3378" s="308" t="str">
        <f t="shared" si="214"/>
        <v/>
      </c>
      <c r="H3378" s="309" t="str">
        <f t="shared" si="215"/>
        <v/>
      </c>
      <c r="I3378" s="310" t="str">
        <f>IF(ISBLANK($J$3759),"",IF(ISBLANK($L$3759),"",IF(Jun!$E67&gt;=$J$3759,IF(Jun!$E67&lt;=$L$3759,COUNTIF(Jun!L67:L67,"&gt;=0"),""),"")))</f>
        <v/>
      </c>
      <c r="J3378" s="300"/>
      <c r="K3378" s="300"/>
      <c r="L3378" s="300"/>
      <c r="M3378" s="302"/>
    </row>
    <row r="3379" spans="1:13" ht="9.9499999999999993" hidden="1" customHeight="1" x14ac:dyDescent="0.2">
      <c r="A3379" s="301"/>
      <c r="B3379" s="300"/>
      <c r="C3379" s="305" t="str">
        <f>IF(ISBLANK($J$3759),"",IF(ISBLANK($L$3759),"",IF(Jun!$E68&gt;=$J$3759,IF(Jun!$E68&lt;=$L$3759,IF(ISBLANK(Jun!G68),"",Jun!G68),""),"")))</f>
        <v/>
      </c>
      <c r="D3379" s="305"/>
      <c r="E3379" s="305" t="str">
        <f>IF(ISBLANK($J$3759),"",IF(ISBLANK($L$3759),"",IF(Jun!$E68&gt;=$J$3759,IF(Jun!$E68&lt;=$L$3759,IF(ISBLANK(Jun!R68),"",Jun!R68),""),"")))</f>
        <v/>
      </c>
      <c r="F3379" s="307" t="str">
        <f>IF(ISBLANK($J$3759),"",IF(ISBLANK($L$3759),"",IF(Jun!$E68&gt;=$J$3759,IF(Jun!$E68&lt;=$L$3759,IF(ISBLANK(Jun!S68),"",Jun!S68),""),"")))</f>
        <v/>
      </c>
      <c r="G3379" s="308" t="str">
        <f t="shared" si="214"/>
        <v/>
      </c>
      <c r="H3379" s="309" t="str">
        <f t="shared" si="215"/>
        <v/>
      </c>
      <c r="I3379" s="310" t="str">
        <f>IF(ISBLANK($J$3759),"",IF(ISBLANK($L$3759),"",IF(Jun!$E68&gt;=$J$3759,IF(Jun!$E68&lt;=$L$3759,COUNTIF(Jun!L68:L68,"&gt;=0"),""),"")))</f>
        <v/>
      </c>
      <c r="J3379" s="300"/>
      <c r="K3379" s="300"/>
      <c r="L3379" s="300"/>
      <c r="M3379" s="302"/>
    </row>
    <row r="3380" spans="1:13" ht="9.9499999999999993" hidden="1" customHeight="1" x14ac:dyDescent="0.2">
      <c r="A3380" s="301"/>
      <c r="B3380" s="300"/>
      <c r="C3380" s="305" t="str">
        <f>IF(ISBLANK($J$3759),"",IF(ISBLANK($L$3759),"",IF(Jun!$E69&gt;=$J$3759,IF(Jun!$E69&lt;=$L$3759,IF(ISBLANK(Jun!G69),"",Jun!G69),""),"")))</f>
        <v/>
      </c>
      <c r="D3380" s="305"/>
      <c r="E3380" s="305" t="str">
        <f>IF(ISBLANK($J$3759),"",IF(ISBLANK($L$3759),"",IF(Jun!$E69&gt;=$J$3759,IF(Jun!$E69&lt;=$L$3759,IF(ISBLANK(Jun!R69),"",Jun!R69),""),"")))</f>
        <v/>
      </c>
      <c r="F3380" s="307" t="str">
        <f>IF(ISBLANK($J$3759),"",IF(ISBLANK($L$3759),"",IF(Jun!$E69&gt;=$J$3759,IF(Jun!$E69&lt;=$L$3759,IF(ISBLANK(Jun!S69),"",Jun!S69),""),"")))</f>
        <v/>
      </c>
      <c r="G3380" s="308" t="str">
        <f t="shared" si="214"/>
        <v/>
      </c>
      <c r="H3380" s="309" t="str">
        <f t="shared" si="215"/>
        <v/>
      </c>
      <c r="I3380" s="310" t="str">
        <f>IF(ISBLANK($J$3759),"",IF(ISBLANK($L$3759),"",IF(Jun!$E69&gt;=$J$3759,IF(Jun!$E69&lt;=$L$3759,COUNTIF(Jun!L69:L69,"&gt;=0"),""),"")))</f>
        <v/>
      </c>
      <c r="J3380" s="300"/>
      <c r="K3380" s="300"/>
      <c r="L3380" s="300"/>
      <c r="M3380" s="302"/>
    </row>
    <row r="3381" spans="1:13" ht="9.9499999999999993" hidden="1" customHeight="1" x14ac:dyDescent="0.2">
      <c r="A3381" s="301"/>
      <c r="B3381" s="300"/>
      <c r="C3381" s="305" t="str">
        <f>IF(ISBLANK($J$3759),"",IF(ISBLANK($L$3759),"",IF(Jun!$E70&gt;=$J$3759,IF(Jun!$E70&lt;=$L$3759,IF(ISBLANK(Jun!G70),"",Jun!G70),""),"")))</f>
        <v/>
      </c>
      <c r="D3381" s="305"/>
      <c r="E3381" s="305" t="str">
        <f>IF(ISBLANK($J$3759),"",IF(ISBLANK($L$3759),"",IF(Jun!$E70&gt;=$J$3759,IF(Jun!$E70&lt;=$L$3759,IF(ISBLANK(Jun!R70),"",Jun!R70),""),"")))</f>
        <v/>
      </c>
      <c r="F3381" s="307" t="str">
        <f>IF(ISBLANK($J$3759),"",IF(ISBLANK($L$3759),"",IF(Jun!$E70&gt;=$J$3759,IF(Jun!$E70&lt;=$L$3759,IF(ISBLANK(Jun!S70),"",Jun!S70),""),"")))</f>
        <v/>
      </c>
      <c r="G3381" s="308" t="str">
        <f t="shared" si="214"/>
        <v/>
      </c>
      <c r="H3381" s="309" t="str">
        <f t="shared" si="215"/>
        <v/>
      </c>
      <c r="I3381" s="310" t="str">
        <f>IF(ISBLANK($J$3759),"",IF(ISBLANK($L$3759),"",IF(Jun!$E70&gt;=$J$3759,IF(Jun!$E70&lt;=$L$3759,COUNTIF(Jun!L70:L70,"&gt;=0"),""),"")))</f>
        <v/>
      </c>
      <c r="J3381" s="300"/>
      <c r="K3381" s="300"/>
      <c r="L3381" s="300"/>
      <c r="M3381" s="302"/>
    </row>
    <row r="3382" spans="1:13" ht="9.9499999999999993" hidden="1" customHeight="1" x14ac:dyDescent="0.2">
      <c r="A3382" s="301"/>
      <c r="B3382" s="300"/>
      <c r="C3382" s="305" t="str">
        <f>IF(ISBLANK($J$3759),"",IF(ISBLANK($L$3759),"",IF(Jun!$E71&gt;=$J$3759,IF(Jun!$E71&lt;=$L$3759,IF(ISBLANK(Jun!G71),"",Jun!G71),""),"")))</f>
        <v/>
      </c>
      <c r="D3382" s="305"/>
      <c r="E3382" s="305" t="str">
        <f>IF(ISBLANK($J$3759),"",IF(ISBLANK($L$3759),"",IF(Jun!$E71&gt;=$J$3759,IF(Jun!$E71&lt;=$L$3759,IF(ISBLANK(Jun!R71),"",Jun!R71),""),"")))</f>
        <v/>
      </c>
      <c r="F3382" s="307" t="str">
        <f>IF(ISBLANK($J$3759),"",IF(ISBLANK($L$3759),"",IF(Jun!$E71&gt;=$J$3759,IF(Jun!$E71&lt;=$L$3759,IF(ISBLANK(Jun!S71),"",Jun!S71),""),"")))</f>
        <v/>
      </c>
      <c r="G3382" s="308" t="str">
        <f t="shared" si="214"/>
        <v/>
      </c>
      <c r="H3382" s="309" t="str">
        <f t="shared" si="215"/>
        <v/>
      </c>
      <c r="I3382" s="310" t="str">
        <f>IF(ISBLANK($J$3759),"",IF(ISBLANK($L$3759),"",IF(Jun!$E71&gt;=$J$3759,IF(Jun!$E71&lt;=$L$3759,COUNTIF(Jun!L71:L71,"&gt;=0"),""),"")))</f>
        <v/>
      </c>
      <c r="J3382" s="300"/>
      <c r="K3382" s="300"/>
      <c r="L3382" s="300"/>
      <c r="M3382" s="302"/>
    </row>
    <row r="3383" spans="1:13" ht="9.9499999999999993" hidden="1" customHeight="1" x14ac:dyDescent="0.2">
      <c r="A3383" s="301"/>
      <c r="B3383" s="300"/>
      <c r="C3383" s="305" t="str">
        <f>IF(ISBLANK($J$3759),"",IF(ISBLANK($L$3759),"",IF(Jun!$E72&gt;=$J$3759,IF(Jun!$E72&lt;=$L$3759,IF(ISBLANK(Jun!G72),"",Jun!G72),""),"")))</f>
        <v/>
      </c>
      <c r="D3383" s="305"/>
      <c r="E3383" s="305" t="str">
        <f>IF(ISBLANK($J$3759),"",IF(ISBLANK($L$3759),"",IF(Jun!$E72&gt;=$J$3759,IF(Jun!$E72&lt;=$L$3759,IF(ISBLANK(Jun!R72),"",Jun!R72),""),"")))</f>
        <v/>
      </c>
      <c r="F3383" s="307" t="str">
        <f>IF(ISBLANK($J$3759),"",IF(ISBLANK($L$3759),"",IF(Jun!$E72&gt;=$J$3759,IF(Jun!$E72&lt;=$L$3759,IF(ISBLANK(Jun!S72),"",Jun!S72),""),"")))</f>
        <v/>
      </c>
      <c r="G3383" s="308" t="str">
        <f t="shared" si="214"/>
        <v/>
      </c>
      <c r="H3383" s="309" t="str">
        <f t="shared" si="215"/>
        <v/>
      </c>
      <c r="I3383" s="310" t="str">
        <f>IF(ISBLANK($J$3759),"",IF(ISBLANK($L$3759),"",IF(Jun!$E72&gt;=$J$3759,IF(Jun!$E72&lt;=$L$3759,COUNTIF(Jun!L72:L72,"&gt;=0"),""),"")))</f>
        <v/>
      </c>
      <c r="J3383" s="300"/>
      <c r="K3383" s="300"/>
      <c r="L3383" s="300"/>
      <c r="M3383" s="302"/>
    </row>
    <row r="3384" spans="1:13" ht="9.9499999999999993" hidden="1" customHeight="1" x14ac:dyDescent="0.2">
      <c r="A3384" s="301"/>
      <c r="B3384" s="300"/>
      <c r="C3384" s="305" t="str">
        <f>IF(ISBLANK($J$3759),"",IF(ISBLANK($L$3759),"",IF(Jun!$E73&gt;=$J$3759,IF(Jun!$E73&lt;=$L$3759,IF(ISBLANK(Jun!G73),"",Jun!G73),""),"")))</f>
        <v/>
      </c>
      <c r="D3384" s="305"/>
      <c r="E3384" s="305" t="str">
        <f>IF(ISBLANK($J$3759),"",IF(ISBLANK($L$3759),"",IF(Jun!$E73&gt;=$J$3759,IF(Jun!$E73&lt;=$L$3759,IF(ISBLANK(Jun!R73),"",Jun!R73),""),"")))</f>
        <v/>
      </c>
      <c r="F3384" s="307" t="str">
        <f>IF(ISBLANK($J$3759),"",IF(ISBLANK($L$3759),"",IF(Jun!$E73&gt;=$J$3759,IF(Jun!$E73&lt;=$L$3759,IF(ISBLANK(Jun!S73),"",Jun!S73),""),"")))</f>
        <v/>
      </c>
      <c r="G3384" s="308" t="str">
        <f t="shared" si="214"/>
        <v/>
      </c>
      <c r="H3384" s="309" t="str">
        <f t="shared" si="215"/>
        <v/>
      </c>
      <c r="I3384" s="310" t="str">
        <f>IF(ISBLANK($J$3759),"",IF(ISBLANK($L$3759),"",IF(Jun!$E73&gt;=$J$3759,IF(Jun!$E73&lt;=$L$3759,COUNTIF(Jun!L73:L73,"&gt;=0"),""),"")))</f>
        <v/>
      </c>
      <c r="J3384" s="300"/>
      <c r="K3384" s="300"/>
      <c r="L3384" s="300"/>
      <c r="M3384" s="302"/>
    </row>
    <row r="3385" spans="1:13" ht="9.9499999999999993" hidden="1" customHeight="1" x14ac:dyDescent="0.2">
      <c r="A3385" s="301"/>
      <c r="B3385" s="300" t="s">
        <v>129</v>
      </c>
      <c r="C3385" s="305" t="str">
        <f>IF(ISBLANK($J$3759),"",IF(ISBLANK($L$3759),"",IF(Jul!$E9&gt;=$J$3759,IF(Jul!$E9&lt;=$L$3759,IF(ISBLANK(Jul!G9),"",Jul!G9),""),"")))</f>
        <v/>
      </c>
      <c r="D3385" s="305" t="str">
        <f>IF(ISBLANK($J$3759),"",IF(ISBLANK($L$3759),"",IF(Jul!$E9&gt;=$J$3759,IF(Jul!$E9&lt;=$L$3759,IF(ISBLANK(Jul!I9),"",Jul!I9),""),"")))</f>
        <v/>
      </c>
      <c r="E3385" s="305" t="str">
        <f>IF(ISBLANK($J$3759),"",IF(ISBLANK($L$3759),"",IF(Jul!$E9&gt;=$J$3759,IF(Jul!$E9&lt;=$L$3759,IF(ISBLANK(Jul!R9),"",Jul!R9),""),"")))</f>
        <v/>
      </c>
      <c r="F3385" s="307" t="str">
        <f>IF(ISBLANK($J$3759),"",IF(ISBLANK($L$3759),"",IF(Jul!$E9&gt;=$J$3759,IF(Jul!$E9&lt;=$L$3759,IF(ISBLANK(Jul!S9),"",Jul!S9),""),"")))</f>
        <v/>
      </c>
      <c r="G3385" s="308" t="str">
        <f>IF(ISNUMBER(F3385),IF(F3385=0,"",IF(E3385=0,"",F3385/E3385)),"")</f>
        <v/>
      </c>
      <c r="H3385" s="309" t="str">
        <f>IF(ISNUMBER(G3385),IF(G3385=0,"",IF(F3385=0,"",E3385/F3385/24)),"")</f>
        <v/>
      </c>
      <c r="I3385" s="310" t="str">
        <f>IF(ISBLANK($J$3759),"",IF(ISBLANK($L$3759),"",IF(Jul!$E9&gt;=$J$3759,IF(Jul!$E9&lt;=$L$3759,COUNTIF(Jul!L9:L9,"&gt;=0"),""),"")))</f>
        <v/>
      </c>
      <c r="J3385" s="300"/>
      <c r="K3385" s="300"/>
      <c r="L3385" s="300"/>
      <c r="M3385" s="302"/>
    </row>
    <row r="3386" spans="1:13" ht="9.9499999999999993" hidden="1" customHeight="1" x14ac:dyDescent="0.2">
      <c r="A3386" s="301"/>
      <c r="B3386" s="300"/>
      <c r="C3386" s="305" t="str">
        <f>IF(ISBLANK($J$3759),"",IF(ISBLANK($L$3759),"",IF(Jul!$E10&gt;=$J$3759,IF(Jul!$E10&lt;=$L$3759,IF(ISBLANK(Jul!G10),"",Jul!G10),""),"")))</f>
        <v/>
      </c>
      <c r="D3386" s="305" t="str">
        <f>IF(ISBLANK($J$3759),"",IF(ISBLANK($L$3759),"",IF(Jul!$E10&gt;=$J$3759,IF(Jul!$E10&lt;=$L$3759,IF(ISBLANK(Jul!I10),"",Jul!I10),""),"")))</f>
        <v/>
      </c>
      <c r="E3386" s="305" t="str">
        <f>IF(ISBLANK($J$3759),"",IF(ISBLANK($L$3759),"",IF(Jul!$E10&gt;=$J$3759,IF(Jul!$E10&lt;=$L$3759,IF(ISBLANK(Jul!R10),"",Jul!R10),""),"")))</f>
        <v/>
      </c>
      <c r="F3386" s="307" t="str">
        <f>IF(ISBLANK($J$3759),"",IF(ISBLANK($L$3759),"",IF(Jul!$E10&gt;=$J$3759,IF(Jul!$E10&lt;=$L$3759,IF(ISBLANK(Jul!S10),"",Jul!S10),""),"")))</f>
        <v/>
      </c>
      <c r="G3386" s="308" t="str">
        <f t="shared" ref="G3386:G3415" si="216">IF(ISNUMBER(F3386),IF(F3386=0,"",IF(E3386=0,"",F3386/E3386)),"")</f>
        <v/>
      </c>
      <c r="H3386" s="309" t="str">
        <f t="shared" ref="H3386:H3415" si="217">IF(ISNUMBER(G3386),IF(G3386=0,"",IF(F3386=0,"",E3386/F3386/24)),"")</f>
        <v/>
      </c>
      <c r="I3386" s="310" t="str">
        <f>IF(ISBLANK($J$3759),"",IF(ISBLANK($L$3759),"",IF(Jul!$E10&gt;=$J$3759,IF(Jul!$E10&lt;=$L$3759,COUNTIF(Jul!L10:L10,"&gt;=0"),""),"")))</f>
        <v/>
      </c>
      <c r="J3386" s="300"/>
      <c r="K3386" s="300"/>
      <c r="L3386" s="300"/>
      <c r="M3386" s="302"/>
    </row>
    <row r="3387" spans="1:13" ht="9.9499999999999993" hidden="1" customHeight="1" x14ac:dyDescent="0.2">
      <c r="A3387" s="301"/>
      <c r="B3387" s="300"/>
      <c r="C3387" s="305" t="str">
        <f>IF(ISBLANK($J$3759),"",IF(ISBLANK($L$3759),"",IF(Jul!$E11&gt;=$J$3759,IF(Jul!$E11&lt;=$L$3759,IF(ISBLANK(Jul!G11),"",Jul!G11),""),"")))</f>
        <v/>
      </c>
      <c r="D3387" s="305" t="str">
        <f>IF(ISBLANK($J$3759),"",IF(ISBLANK($L$3759),"",IF(Jul!$E11&gt;=$J$3759,IF(Jul!$E11&lt;=$L$3759,IF(ISBLANK(Jul!I11),"",Jul!I11),""),"")))</f>
        <v/>
      </c>
      <c r="E3387" s="305" t="str">
        <f>IF(ISBLANK($J$3759),"",IF(ISBLANK($L$3759),"",IF(Jul!$E11&gt;=$J$3759,IF(Jul!$E11&lt;=$L$3759,IF(ISBLANK(Jul!R11),"",Jul!R11),""),"")))</f>
        <v/>
      </c>
      <c r="F3387" s="307" t="str">
        <f>IF(ISBLANK($J$3759),"",IF(ISBLANK($L$3759),"",IF(Jul!$E11&gt;=$J$3759,IF(Jul!$E11&lt;=$L$3759,IF(ISBLANK(Jul!S11),"",Jul!S11),""),"")))</f>
        <v/>
      </c>
      <c r="G3387" s="308" t="str">
        <f t="shared" si="216"/>
        <v/>
      </c>
      <c r="H3387" s="309" t="str">
        <f t="shared" si="217"/>
        <v/>
      </c>
      <c r="I3387" s="310" t="str">
        <f>IF(ISBLANK($J$3759),"",IF(ISBLANK($L$3759),"",IF(Jul!$E11&gt;=$J$3759,IF(Jul!$E11&lt;=$L$3759,COUNTIF(Jul!L11:L11,"&gt;=0"),""),"")))</f>
        <v/>
      </c>
      <c r="J3387" s="300"/>
      <c r="K3387" s="300"/>
      <c r="L3387" s="300"/>
      <c r="M3387" s="302"/>
    </row>
    <row r="3388" spans="1:13" ht="9.9499999999999993" hidden="1" customHeight="1" x14ac:dyDescent="0.2">
      <c r="A3388" s="301"/>
      <c r="B3388" s="300"/>
      <c r="C3388" s="305" t="str">
        <f>IF(ISBLANK($J$3759),"",IF(ISBLANK($L$3759),"",IF(Jul!$E12&gt;=$J$3759,IF(Jul!$E12&lt;=$L$3759,IF(ISBLANK(Jul!G12),"",Jul!G12),""),"")))</f>
        <v/>
      </c>
      <c r="D3388" s="305" t="str">
        <f>IF(ISBLANK($J$3759),"",IF(ISBLANK($L$3759),"",IF(Jul!$E12&gt;=$J$3759,IF(Jul!$E12&lt;=$L$3759,IF(ISBLANK(Jul!I12),"",Jul!I12),""),"")))</f>
        <v/>
      </c>
      <c r="E3388" s="305" t="str">
        <f>IF(ISBLANK($J$3759),"",IF(ISBLANK($L$3759),"",IF(Jul!$E12&gt;=$J$3759,IF(Jul!$E12&lt;=$L$3759,IF(ISBLANK(Jul!R12),"",Jul!R12),""),"")))</f>
        <v/>
      </c>
      <c r="F3388" s="307" t="str">
        <f>IF(ISBLANK($J$3759),"",IF(ISBLANK($L$3759),"",IF(Jul!$E12&gt;=$J$3759,IF(Jul!$E12&lt;=$L$3759,IF(ISBLANK(Jul!S12),"",Jul!S12),""),"")))</f>
        <v/>
      </c>
      <c r="G3388" s="308" t="str">
        <f t="shared" si="216"/>
        <v/>
      </c>
      <c r="H3388" s="309" t="str">
        <f t="shared" si="217"/>
        <v/>
      </c>
      <c r="I3388" s="310" t="str">
        <f>IF(ISBLANK($J$3759),"",IF(ISBLANK($L$3759),"",IF(Jul!$E12&gt;=$J$3759,IF(Jul!$E12&lt;=$L$3759,COUNTIF(Jul!L12:L12,"&gt;=0"),""),"")))</f>
        <v/>
      </c>
      <c r="J3388" s="300"/>
      <c r="K3388" s="300"/>
      <c r="L3388" s="300"/>
      <c r="M3388" s="302"/>
    </row>
    <row r="3389" spans="1:13" ht="9.9499999999999993" hidden="1" customHeight="1" x14ac:dyDescent="0.2">
      <c r="A3389" s="301"/>
      <c r="B3389" s="300"/>
      <c r="C3389" s="305" t="str">
        <f>IF(ISBLANK($J$3759),"",IF(ISBLANK($L$3759),"",IF(Jul!$E13&gt;=$J$3759,IF(Jul!$E13&lt;=$L$3759,IF(ISBLANK(Jul!G13),"",Jul!G13),""),"")))</f>
        <v/>
      </c>
      <c r="D3389" s="305" t="str">
        <f>IF(ISBLANK($J$3759),"",IF(ISBLANK($L$3759),"",IF(Jul!$E13&gt;=$J$3759,IF(Jul!$E13&lt;=$L$3759,IF(ISBLANK(Jul!I13),"",Jul!I13),""),"")))</f>
        <v/>
      </c>
      <c r="E3389" s="305" t="str">
        <f>IF(ISBLANK($J$3759),"",IF(ISBLANK($L$3759),"",IF(Jul!$E13&gt;=$J$3759,IF(Jul!$E13&lt;=$L$3759,IF(ISBLANK(Jul!R13),"",Jul!R13),""),"")))</f>
        <v/>
      </c>
      <c r="F3389" s="307" t="str">
        <f>IF(ISBLANK($J$3759),"",IF(ISBLANK($L$3759),"",IF(Jul!$E13&gt;=$J$3759,IF(Jul!$E13&lt;=$L$3759,IF(ISBLANK(Jul!S13),"",Jul!S13),""),"")))</f>
        <v/>
      </c>
      <c r="G3389" s="308" t="str">
        <f t="shared" si="216"/>
        <v/>
      </c>
      <c r="H3389" s="309" t="str">
        <f t="shared" si="217"/>
        <v/>
      </c>
      <c r="I3389" s="310" t="str">
        <f>IF(ISBLANK($J$3759),"",IF(ISBLANK($L$3759),"",IF(Jul!$E13&gt;=$J$3759,IF(Jul!$E13&lt;=$L$3759,COUNTIF(Jul!L13:L13,"&gt;=0"),""),"")))</f>
        <v/>
      </c>
      <c r="J3389" s="300"/>
      <c r="K3389" s="300"/>
      <c r="L3389" s="300"/>
      <c r="M3389" s="302"/>
    </row>
    <row r="3390" spans="1:13" ht="9.9499999999999993" hidden="1" customHeight="1" x14ac:dyDescent="0.2">
      <c r="A3390" s="301"/>
      <c r="B3390" s="300"/>
      <c r="C3390" s="305" t="str">
        <f>IF(ISBLANK($J$3759),"",IF(ISBLANK($L$3759),"",IF(Jul!$E14&gt;=$J$3759,IF(Jul!$E14&lt;=$L$3759,IF(ISBLANK(Jul!G14),"",Jul!G14),""),"")))</f>
        <v/>
      </c>
      <c r="D3390" s="305" t="str">
        <f>IF(ISBLANK($J$3759),"",IF(ISBLANK($L$3759),"",IF(Jul!$E14&gt;=$J$3759,IF(Jul!$E14&lt;=$L$3759,IF(ISBLANK(Jul!I14),"",Jul!I14),""),"")))</f>
        <v/>
      </c>
      <c r="E3390" s="305" t="str">
        <f>IF(ISBLANK($J$3759),"",IF(ISBLANK($L$3759),"",IF(Jul!$E14&gt;=$J$3759,IF(Jul!$E14&lt;=$L$3759,IF(ISBLANK(Jul!R14),"",Jul!R14),""),"")))</f>
        <v/>
      </c>
      <c r="F3390" s="307" t="str">
        <f>IF(ISBLANK($J$3759),"",IF(ISBLANK($L$3759),"",IF(Jul!$E14&gt;=$J$3759,IF(Jul!$E14&lt;=$L$3759,IF(ISBLANK(Jul!S14),"",Jul!S14),""),"")))</f>
        <v/>
      </c>
      <c r="G3390" s="308" t="str">
        <f t="shared" si="216"/>
        <v/>
      </c>
      <c r="H3390" s="309" t="str">
        <f t="shared" si="217"/>
        <v/>
      </c>
      <c r="I3390" s="310" t="str">
        <f>IF(ISBLANK($J$3759),"",IF(ISBLANK($L$3759),"",IF(Jul!$E14&gt;=$J$3759,IF(Jul!$E14&lt;=$L$3759,COUNTIF(Jul!L14:L14,"&gt;=0"),""),"")))</f>
        <v/>
      </c>
      <c r="J3390" s="300"/>
      <c r="K3390" s="300"/>
      <c r="L3390" s="300"/>
      <c r="M3390" s="302"/>
    </row>
    <row r="3391" spans="1:13" ht="9.9499999999999993" hidden="1" customHeight="1" x14ac:dyDescent="0.2">
      <c r="A3391" s="301"/>
      <c r="B3391" s="300"/>
      <c r="C3391" s="305" t="str">
        <f>IF(ISBLANK($J$3759),"",IF(ISBLANK($L$3759),"",IF(Jul!$E15&gt;=$J$3759,IF(Jul!$E15&lt;=$L$3759,IF(ISBLANK(Jul!G15),"",Jul!G15),""),"")))</f>
        <v/>
      </c>
      <c r="D3391" s="305" t="str">
        <f>IF(ISBLANK($J$3759),"",IF(ISBLANK($L$3759),"",IF(Jul!$E15&gt;=$J$3759,IF(Jul!$E15&lt;=$L$3759,IF(ISBLANK(Jul!I15),"",Jul!I15),""),"")))</f>
        <v/>
      </c>
      <c r="E3391" s="305" t="str">
        <f>IF(ISBLANK($J$3759),"",IF(ISBLANK($L$3759),"",IF(Jul!$E15&gt;=$J$3759,IF(Jul!$E15&lt;=$L$3759,IF(ISBLANK(Jul!R15),"",Jul!R15),""),"")))</f>
        <v/>
      </c>
      <c r="F3391" s="307" t="str">
        <f>IF(ISBLANK($J$3759),"",IF(ISBLANK($L$3759),"",IF(Jul!$E15&gt;=$J$3759,IF(Jul!$E15&lt;=$L$3759,IF(ISBLANK(Jul!S15),"",Jul!S15),""),"")))</f>
        <v/>
      </c>
      <c r="G3391" s="308" t="str">
        <f t="shared" si="216"/>
        <v/>
      </c>
      <c r="H3391" s="309" t="str">
        <f t="shared" si="217"/>
        <v/>
      </c>
      <c r="I3391" s="310" t="str">
        <f>IF(ISBLANK($J$3759),"",IF(ISBLANK($L$3759),"",IF(Jul!$E15&gt;=$J$3759,IF(Jul!$E15&lt;=$L$3759,COUNTIF(Jul!L15:L15,"&gt;=0"),""),"")))</f>
        <v/>
      </c>
      <c r="J3391" s="300"/>
      <c r="K3391" s="300"/>
      <c r="L3391" s="300"/>
      <c r="M3391" s="302"/>
    </row>
    <row r="3392" spans="1:13" ht="9.9499999999999993" hidden="1" customHeight="1" x14ac:dyDescent="0.2">
      <c r="A3392" s="301"/>
      <c r="B3392" s="300"/>
      <c r="C3392" s="305" t="str">
        <f>IF(ISBLANK($J$3759),"",IF(ISBLANK($L$3759),"",IF(Jul!$E16&gt;=$J$3759,IF(Jul!$E16&lt;=$L$3759,IF(ISBLANK(Jul!G16),"",Jul!G16),""),"")))</f>
        <v/>
      </c>
      <c r="D3392" s="305" t="str">
        <f>IF(ISBLANK($J$3759),"",IF(ISBLANK($L$3759),"",IF(Jul!$E16&gt;=$J$3759,IF(Jul!$E16&lt;=$L$3759,IF(ISBLANK(Jul!I16),"",Jul!I16),""),"")))</f>
        <v/>
      </c>
      <c r="E3392" s="305" t="str">
        <f>IF(ISBLANK($J$3759),"",IF(ISBLANK($L$3759),"",IF(Jul!$E16&gt;=$J$3759,IF(Jul!$E16&lt;=$L$3759,IF(ISBLANK(Jul!R16),"",Jul!R16),""),"")))</f>
        <v/>
      </c>
      <c r="F3392" s="307" t="str">
        <f>IF(ISBLANK($J$3759),"",IF(ISBLANK($L$3759),"",IF(Jul!$E16&gt;=$J$3759,IF(Jul!$E16&lt;=$L$3759,IF(ISBLANK(Jul!S16),"",Jul!S16),""),"")))</f>
        <v/>
      </c>
      <c r="G3392" s="308" t="str">
        <f t="shared" si="216"/>
        <v/>
      </c>
      <c r="H3392" s="309" t="str">
        <f t="shared" si="217"/>
        <v/>
      </c>
      <c r="I3392" s="310" t="str">
        <f>IF(ISBLANK($J$3759),"",IF(ISBLANK($L$3759),"",IF(Jul!$E16&gt;=$J$3759,IF(Jul!$E16&lt;=$L$3759,COUNTIF(Jul!L16:L16,"&gt;=0"),""),"")))</f>
        <v/>
      </c>
      <c r="J3392" s="300"/>
      <c r="K3392" s="300"/>
      <c r="L3392" s="300"/>
      <c r="M3392" s="302"/>
    </row>
    <row r="3393" spans="1:13" ht="9.9499999999999993" hidden="1" customHeight="1" x14ac:dyDescent="0.2">
      <c r="A3393" s="301"/>
      <c r="B3393" s="300"/>
      <c r="C3393" s="305" t="str">
        <f>IF(ISBLANK($J$3759),"",IF(ISBLANK($L$3759),"",IF(Jul!$E17&gt;=$J$3759,IF(Jul!$E17&lt;=$L$3759,IF(ISBLANK(Jul!G17),"",Jul!G17),""),"")))</f>
        <v/>
      </c>
      <c r="D3393" s="305" t="str">
        <f>IF(ISBLANK($J$3759),"",IF(ISBLANK($L$3759),"",IF(Jul!$E17&gt;=$J$3759,IF(Jul!$E17&lt;=$L$3759,IF(ISBLANK(Jul!I17),"",Jul!I17),""),"")))</f>
        <v/>
      </c>
      <c r="E3393" s="305" t="str">
        <f>IF(ISBLANK($J$3759),"",IF(ISBLANK($L$3759),"",IF(Jul!$E17&gt;=$J$3759,IF(Jul!$E17&lt;=$L$3759,IF(ISBLANK(Jul!R17),"",Jul!R17),""),"")))</f>
        <v/>
      </c>
      <c r="F3393" s="307" t="str">
        <f>IF(ISBLANK($J$3759),"",IF(ISBLANK($L$3759),"",IF(Jul!$E17&gt;=$J$3759,IF(Jul!$E17&lt;=$L$3759,IF(ISBLANK(Jul!S17),"",Jul!S17),""),"")))</f>
        <v/>
      </c>
      <c r="G3393" s="308" t="str">
        <f t="shared" si="216"/>
        <v/>
      </c>
      <c r="H3393" s="309" t="str">
        <f t="shared" si="217"/>
        <v/>
      </c>
      <c r="I3393" s="310" t="str">
        <f>IF(ISBLANK($J$3759),"",IF(ISBLANK($L$3759),"",IF(Jul!$E17&gt;=$J$3759,IF(Jul!$E17&lt;=$L$3759,COUNTIF(Jul!L17:L17,"&gt;=0"),""),"")))</f>
        <v/>
      </c>
      <c r="J3393" s="300"/>
      <c r="K3393" s="300"/>
      <c r="L3393" s="300"/>
      <c r="M3393" s="302"/>
    </row>
    <row r="3394" spans="1:13" ht="9.9499999999999993" hidden="1" customHeight="1" x14ac:dyDescent="0.2">
      <c r="A3394" s="301"/>
      <c r="B3394" s="300"/>
      <c r="C3394" s="305" t="str">
        <f>IF(ISBLANK($J$3759),"",IF(ISBLANK($L$3759),"",IF(Jul!$E18&gt;=$J$3759,IF(Jul!$E18&lt;=$L$3759,IF(ISBLANK(Jul!G18),"",Jul!G18),""),"")))</f>
        <v/>
      </c>
      <c r="D3394" s="305" t="str">
        <f>IF(ISBLANK($J$3759),"",IF(ISBLANK($L$3759),"",IF(Jul!$E18&gt;=$J$3759,IF(Jul!$E18&lt;=$L$3759,IF(ISBLANK(Jul!I18),"",Jul!I18),""),"")))</f>
        <v/>
      </c>
      <c r="E3394" s="305" t="str">
        <f>IF(ISBLANK($J$3759),"",IF(ISBLANK($L$3759),"",IF(Jul!$E18&gt;=$J$3759,IF(Jul!$E18&lt;=$L$3759,IF(ISBLANK(Jul!R18),"",Jul!R18),""),"")))</f>
        <v/>
      </c>
      <c r="F3394" s="307" t="str">
        <f>IF(ISBLANK($J$3759),"",IF(ISBLANK($L$3759),"",IF(Jul!$E18&gt;=$J$3759,IF(Jul!$E18&lt;=$L$3759,IF(ISBLANK(Jul!S18),"",Jul!S18),""),"")))</f>
        <v/>
      </c>
      <c r="G3394" s="308" t="str">
        <f t="shared" si="216"/>
        <v/>
      </c>
      <c r="H3394" s="309" t="str">
        <f t="shared" si="217"/>
        <v/>
      </c>
      <c r="I3394" s="310" t="str">
        <f>IF(ISBLANK($J$3759),"",IF(ISBLANK($L$3759),"",IF(Jul!$E18&gt;=$J$3759,IF(Jul!$E18&lt;=$L$3759,COUNTIF(Jul!L18:L18,"&gt;=0"),""),"")))</f>
        <v/>
      </c>
      <c r="J3394" s="300"/>
      <c r="K3394" s="300"/>
      <c r="L3394" s="300"/>
      <c r="M3394" s="302"/>
    </row>
    <row r="3395" spans="1:13" ht="9.9499999999999993" hidden="1" customHeight="1" x14ac:dyDescent="0.2">
      <c r="A3395" s="301"/>
      <c r="B3395" s="300"/>
      <c r="C3395" s="305" t="str">
        <f>IF(ISBLANK($J$3759),"",IF(ISBLANK($L$3759),"",IF(Jul!$E19&gt;=$J$3759,IF(Jul!$E19&lt;=$L$3759,IF(ISBLANK(Jul!G19),"",Jul!G19),""),"")))</f>
        <v/>
      </c>
      <c r="D3395" s="305" t="str">
        <f>IF(ISBLANK($J$3759),"",IF(ISBLANK($L$3759),"",IF(Jul!$E19&gt;=$J$3759,IF(Jul!$E19&lt;=$L$3759,IF(ISBLANK(Jul!I19),"",Jul!I19),""),"")))</f>
        <v/>
      </c>
      <c r="E3395" s="305" t="str">
        <f>IF(ISBLANK($J$3759),"",IF(ISBLANK($L$3759),"",IF(Jul!$E19&gt;=$J$3759,IF(Jul!$E19&lt;=$L$3759,IF(ISBLANK(Jul!R19),"",Jul!R19),""),"")))</f>
        <v/>
      </c>
      <c r="F3395" s="307" t="str">
        <f>IF(ISBLANK($J$3759),"",IF(ISBLANK($L$3759),"",IF(Jul!$E19&gt;=$J$3759,IF(Jul!$E19&lt;=$L$3759,IF(ISBLANK(Jul!S19),"",Jul!S19),""),"")))</f>
        <v/>
      </c>
      <c r="G3395" s="308" t="str">
        <f t="shared" si="216"/>
        <v/>
      </c>
      <c r="H3395" s="309" t="str">
        <f t="shared" si="217"/>
        <v/>
      </c>
      <c r="I3395" s="310" t="str">
        <f>IF(ISBLANK($J$3759),"",IF(ISBLANK($L$3759),"",IF(Jul!$E19&gt;=$J$3759,IF(Jul!$E19&lt;=$L$3759,COUNTIF(Jul!L19:L19,"&gt;=0"),""),"")))</f>
        <v/>
      </c>
      <c r="J3395" s="300"/>
      <c r="K3395" s="300"/>
      <c r="L3395" s="300"/>
      <c r="M3395" s="302"/>
    </row>
    <row r="3396" spans="1:13" ht="9.9499999999999993" hidden="1" customHeight="1" x14ac:dyDescent="0.2">
      <c r="A3396" s="301"/>
      <c r="B3396" s="300"/>
      <c r="C3396" s="305" t="str">
        <f>IF(ISBLANK($J$3759),"",IF(ISBLANK($L$3759),"",IF(Jul!$E20&gt;=$J$3759,IF(Jul!$E20&lt;=$L$3759,IF(ISBLANK(Jul!G20),"",Jul!G20),""),"")))</f>
        <v/>
      </c>
      <c r="D3396" s="305" t="str">
        <f>IF(ISBLANK($J$3759),"",IF(ISBLANK($L$3759),"",IF(Jul!$E20&gt;=$J$3759,IF(Jul!$E20&lt;=$L$3759,IF(ISBLANK(Jul!I20),"",Jul!I20),""),"")))</f>
        <v/>
      </c>
      <c r="E3396" s="305" t="str">
        <f>IF(ISBLANK($J$3759),"",IF(ISBLANK($L$3759),"",IF(Jul!$E20&gt;=$J$3759,IF(Jul!$E20&lt;=$L$3759,IF(ISBLANK(Jul!R20),"",Jul!R20),""),"")))</f>
        <v/>
      </c>
      <c r="F3396" s="307" t="str">
        <f>IF(ISBLANK($J$3759),"",IF(ISBLANK($L$3759),"",IF(Jul!$E20&gt;=$J$3759,IF(Jul!$E20&lt;=$L$3759,IF(ISBLANK(Jul!S20),"",Jul!S20),""),"")))</f>
        <v/>
      </c>
      <c r="G3396" s="308" t="str">
        <f t="shared" si="216"/>
        <v/>
      </c>
      <c r="H3396" s="309" t="str">
        <f t="shared" si="217"/>
        <v/>
      </c>
      <c r="I3396" s="310" t="str">
        <f>IF(ISBLANK($J$3759),"",IF(ISBLANK($L$3759),"",IF(Jul!$E20&gt;=$J$3759,IF(Jul!$E20&lt;=$L$3759,COUNTIF(Jul!L20:L20,"&gt;=0"),""),"")))</f>
        <v/>
      </c>
      <c r="J3396" s="300"/>
      <c r="K3396" s="300"/>
      <c r="L3396" s="300"/>
      <c r="M3396" s="302"/>
    </row>
    <row r="3397" spans="1:13" ht="9.9499999999999993" hidden="1" customHeight="1" x14ac:dyDescent="0.2">
      <c r="A3397" s="301"/>
      <c r="B3397" s="300"/>
      <c r="C3397" s="305" t="str">
        <f>IF(ISBLANK($J$3759),"",IF(ISBLANK($L$3759),"",IF(Jul!$E21&gt;=$J$3759,IF(Jul!$E21&lt;=$L$3759,IF(ISBLANK(Jul!G21),"",Jul!G21),""),"")))</f>
        <v/>
      </c>
      <c r="D3397" s="305" t="str">
        <f>IF(ISBLANK($J$3759),"",IF(ISBLANK($L$3759),"",IF(Jul!$E21&gt;=$J$3759,IF(Jul!$E21&lt;=$L$3759,IF(ISBLANK(Jul!I21),"",Jul!I21),""),"")))</f>
        <v/>
      </c>
      <c r="E3397" s="305" t="str">
        <f>IF(ISBLANK($J$3759),"",IF(ISBLANK($L$3759),"",IF(Jul!$E21&gt;=$J$3759,IF(Jul!$E21&lt;=$L$3759,IF(ISBLANK(Jul!R21),"",Jul!R21),""),"")))</f>
        <v/>
      </c>
      <c r="F3397" s="307" t="str">
        <f>IF(ISBLANK($J$3759),"",IF(ISBLANK($L$3759),"",IF(Jul!$E21&gt;=$J$3759,IF(Jul!$E21&lt;=$L$3759,IF(ISBLANK(Jul!S21),"",Jul!S21),""),"")))</f>
        <v/>
      </c>
      <c r="G3397" s="308" t="str">
        <f t="shared" si="216"/>
        <v/>
      </c>
      <c r="H3397" s="309" t="str">
        <f t="shared" si="217"/>
        <v/>
      </c>
      <c r="I3397" s="310" t="str">
        <f>IF(ISBLANK($J$3759),"",IF(ISBLANK($L$3759),"",IF(Jul!$E21&gt;=$J$3759,IF(Jul!$E21&lt;=$L$3759,COUNTIF(Jul!L21:L21,"&gt;=0"),""),"")))</f>
        <v/>
      </c>
      <c r="J3397" s="300"/>
      <c r="K3397" s="300"/>
      <c r="L3397" s="300"/>
      <c r="M3397" s="302"/>
    </row>
    <row r="3398" spans="1:13" ht="9.9499999999999993" hidden="1" customHeight="1" x14ac:dyDescent="0.2">
      <c r="A3398" s="301"/>
      <c r="B3398" s="300"/>
      <c r="C3398" s="305" t="str">
        <f>IF(ISBLANK($J$3759),"",IF(ISBLANK($L$3759),"",IF(Jul!$E22&gt;=$J$3759,IF(Jul!$E22&lt;=$L$3759,IF(ISBLANK(Jul!G22),"",Jul!G22),""),"")))</f>
        <v/>
      </c>
      <c r="D3398" s="305" t="str">
        <f>IF(ISBLANK($J$3759),"",IF(ISBLANK($L$3759),"",IF(Jul!$E22&gt;=$J$3759,IF(Jul!$E22&lt;=$L$3759,IF(ISBLANK(Jul!I22),"",Jul!I22),""),"")))</f>
        <v/>
      </c>
      <c r="E3398" s="305" t="str">
        <f>IF(ISBLANK($J$3759),"",IF(ISBLANK($L$3759),"",IF(Jul!$E22&gt;=$J$3759,IF(Jul!$E22&lt;=$L$3759,IF(ISBLANK(Jul!R22),"",Jul!R22),""),"")))</f>
        <v/>
      </c>
      <c r="F3398" s="307" t="str">
        <f>IF(ISBLANK($J$3759),"",IF(ISBLANK($L$3759),"",IF(Jul!$E22&gt;=$J$3759,IF(Jul!$E22&lt;=$L$3759,IF(ISBLANK(Jul!S22),"",Jul!S22),""),"")))</f>
        <v/>
      </c>
      <c r="G3398" s="308" t="str">
        <f t="shared" si="216"/>
        <v/>
      </c>
      <c r="H3398" s="309" t="str">
        <f t="shared" si="217"/>
        <v/>
      </c>
      <c r="I3398" s="310" t="str">
        <f>IF(ISBLANK($J$3759),"",IF(ISBLANK($L$3759),"",IF(Jul!$E22&gt;=$J$3759,IF(Jul!$E22&lt;=$L$3759,COUNTIF(Jul!L22:L22,"&gt;=0"),""),"")))</f>
        <v/>
      </c>
      <c r="J3398" s="300"/>
      <c r="K3398" s="300"/>
      <c r="L3398" s="300"/>
      <c r="M3398" s="302"/>
    </row>
    <row r="3399" spans="1:13" ht="9.9499999999999993" hidden="1" customHeight="1" x14ac:dyDescent="0.2">
      <c r="A3399" s="301"/>
      <c r="B3399" s="300"/>
      <c r="C3399" s="305" t="str">
        <f>IF(ISBLANK($J$3759),"",IF(ISBLANK($L$3759),"",IF(Jul!$E23&gt;=$J$3759,IF(Jul!$E23&lt;=$L$3759,IF(ISBLANK(Jul!G23),"",Jul!G23),""),"")))</f>
        <v/>
      </c>
      <c r="D3399" s="305" t="str">
        <f>IF(ISBLANK($J$3759),"",IF(ISBLANK($L$3759),"",IF(Jul!$E23&gt;=$J$3759,IF(Jul!$E23&lt;=$L$3759,IF(ISBLANK(Jul!I23),"",Jul!I23),""),"")))</f>
        <v/>
      </c>
      <c r="E3399" s="305" t="str">
        <f>IF(ISBLANK($J$3759),"",IF(ISBLANK($L$3759),"",IF(Jul!$E23&gt;=$J$3759,IF(Jul!$E23&lt;=$L$3759,IF(ISBLANK(Jul!R23),"",Jul!R23),""),"")))</f>
        <v/>
      </c>
      <c r="F3399" s="307" t="str">
        <f>IF(ISBLANK($J$3759),"",IF(ISBLANK($L$3759),"",IF(Jul!$E23&gt;=$J$3759,IF(Jul!$E23&lt;=$L$3759,IF(ISBLANK(Jul!S23),"",Jul!S23),""),"")))</f>
        <v/>
      </c>
      <c r="G3399" s="308" t="str">
        <f t="shared" si="216"/>
        <v/>
      </c>
      <c r="H3399" s="309" t="str">
        <f t="shared" si="217"/>
        <v/>
      </c>
      <c r="I3399" s="310" t="str">
        <f>IF(ISBLANK($J$3759),"",IF(ISBLANK($L$3759),"",IF(Jul!$E23&gt;=$J$3759,IF(Jul!$E23&lt;=$L$3759,COUNTIF(Jul!L23:L23,"&gt;=0"),""),"")))</f>
        <v/>
      </c>
      <c r="J3399" s="300"/>
      <c r="K3399" s="300"/>
      <c r="L3399" s="300"/>
      <c r="M3399" s="302"/>
    </row>
    <row r="3400" spans="1:13" ht="9.9499999999999993" hidden="1" customHeight="1" x14ac:dyDescent="0.2">
      <c r="A3400" s="301"/>
      <c r="B3400" s="300"/>
      <c r="C3400" s="305" t="str">
        <f>IF(ISBLANK($J$3759),"",IF(ISBLANK($L$3759),"",IF(Jul!$E24&gt;=$J$3759,IF(Jul!$E24&lt;=$L$3759,IF(ISBLANK(Jul!G24),"",Jul!G24),""),"")))</f>
        <v/>
      </c>
      <c r="D3400" s="305" t="str">
        <f>IF(ISBLANK($J$3759),"",IF(ISBLANK($L$3759),"",IF(Jul!$E24&gt;=$J$3759,IF(Jul!$E24&lt;=$L$3759,IF(ISBLANK(Jul!I24),"",Jul!I24),""),"")))</f>
        <v/>
      </c>
      <c r="E3400" s="305" t="str">
        <f>IF(ISBLANK($J$3759),"",IF(ISBLANK($L$3759),"",IF(Jul!$E24&gt;=$J$3759,IF(Jul!$E24&lt;=$L$3759,IF(ISBLANK(Jul!R24),"",Jul!R24),""),"")))</f>
        <v/>
      </c>
      <c r="F3400" s="307" t="str">
        <f>IF(ISBLANK($J$3759),"",IF(ISBLANK($L$3759),"",IF(Jul!$E24&gt;=$J$3759,IF(Jul!$E24&lt;=$L$3759,IF(ISBLANK(Jul!S24),"",Jul!S24),""),"")))</f>
        <v/>
      </c>
      <c r="G3400" s="308" t="str">
        <f t="shared" si="216"/>
        <v/>
      </c>
      <c r="H3400" s="309" t="str">
        <f t="shared" si="217"/>
        <v/>
      </c>
      <c r="I3400" s="310" t="str">
        <f>IF(ISBLANK($J$3759),"",IF(ISBLANK($L$3759),"",IF(Jul!$E24&gt;=$J$3759,IF(Jul!$E24&lt;=$L$3759,COUNTIF(Jul!L24:L24,"&gt;=0"),""),"")))</f>
        <v/>
      </c>
      <c r="J3400" s="300"/>
      <c r="K3400" s="300"/>
      <c r="L3400" s="300"/>
      <c r="M3400" s="302"/>
    </row>
    <row r="3401" spans="1:13" ht="9.9499999999999993" hidden="1" customHeight="1" x14ac:dyDescent="0.2">
      <c r="A3401" s="301"/>
      <c r="B3401" s="300"/>
      <c r="C3401" s="305" t="str">
        <f>IF(ISBLANK($J$3759),"",IF(ISBLANK($L$3759),"",IF(Jul!$E25&gt;=$J$3759,IF(Jul!$E25&lt;=$L$3759,IF(ISBLANK(Jul!G25),"",Jul!G25),""),"")))</f>
        <v/>
      </c>
      <c r="D3401" s="305" t="str">
        <f>IF(ISBLANK($J$3759),"",IF(ISBLANK($L$3759),"",IF(Jul!$E25&gt;=$J$3759,IF(Jul!$E25&lt;=$L$3759,IF(ISBLANK(Jul!I25),"",Jul!I25),""),"")))</f>
        <v/>
      </c>
      <c r="E3401" s="305" t="str">
        <f>IF(ISBLANK($J$3759),"",IF(ISBLANK($L$3759),"",IF(Jul!$E25&gt;=$J$3759,IF(Jul!$E25&lt;=$L$3759,IF(ISBLANK(Jul!R25),"",Jul!R25),""),"")))</f>
        <v/>
      </c>
      <c r="F3401" s="307" t="str">
        <f>IF(ISBLANK($J$3759),"",IF(ISBLANK($L$3759),"",IF(Jul!$E25&gt;=$J$3759,IF(Jul!$E25&lt;=$L$3759,IF(ISBLANK(Jul!S25),"",Jul!S25),""),"")))</f>
        <v/>
      </c>
      <c r="G3401" s="308" t="str">
        <f t="shared" si="216"/>
        <v/>
      </c>
      <c r="H3401" s="309" t="str">
        <f t="shared" si="217"/>
        <v/>
      </c>
      <c r="I3401" s="310" t="str">
        <f>IF(ISBLANK($J$3759),"",IF(ISBLANK($L$3759),"",IF(Jul!$E25&gt;=$J$3759,IF(Jul!$E25&lt;=$L$3759,COUNTIF(Jul!L25:L25,"&gt;=0"),""),"")))</f>
        <v/>
      </c>
      <c r="J3401" s="300"/>
      <c r="K3401" s="300"/>
      <c r="L3401" s="300"/>
      <c r="M3401" s="302"/>
    </row>
    <row r="3402" spans="1:13" ht="9.9499999999999993" hidden="1" customHeight="1" x14ac:dyDescent="0.2">
      <c r="A3402" s="301"/>
      <c r="B3402" s="300"/>
      <c r="C3402" s="305" t="str">
        <f>IF(ISBLANK($J$3759),"",IF(ISBLANK($L$3759),"",IF(Jul!$E26&gt;=$J$3759,IF(Jul!$E26&lt;=$L$3759,IF(ISBLANK(Jul!G26),"",Jul!G26),""),"")))</f>
        <v/>
      </c>
      <c r="D3402" s="305" t="str">
        <f>IF(ISBLANK($J$3759),"",IF(ISBLANK($L$3759),"",IF(Jul!$E26&gt;=$J$3759,IF(Jul!$E26&lt;=$L$3759,IF(ISBLANK(Jul!I26),"",Jul!I26),""),"")))</f>
        <v/>
      </c>
      <c r="E3402" s="305" t="str">
        <f>IF(ISBLANK($J$3759),"",IF(ISBLANK($L$3759),"",IF(Jul!$E26&gt;=$J$3759,IF(Jul!$E26&lt;=$L$3759,IF(ISBLANK(Jul!R26),"",Jul!R26),""),"")))</f>
        <v/>
      </c>
      <c r="F3402" s="307" t="str">
        <f>IF(ISBLANK($J$3759),"",IF(ISBLANK($L$3759),"",IF(Jul!$E26&gt;=$J$3759,IF(Jul!$E26&lt;=$L$3759,IF(ISBLANK(Jul!S26),"",Jul!S26),""),"")))</f>
        <v/>
      </c>
      <c r="G3402" s="308" t="str">
        <f t="shared" si="216"/>
        <v/>
      </c>
      <c r="H3402" s="309" t="str">
        <f t="shared" si="217"/>
        <v/>
      </c>
      <c r="I3402" s="310" t="str">
        <f>IF(ISBLANK($J$3759),"",IF(ISBLANK($L$3759),"",IF(Jul!$E26&gt;=$J$3759,IF(Jul!$E26&lt;=$L$3759,COUNTIF(Jul!L26:L26,"&gt;=0"),""),"")))</f>
        <v/>
      </c>
      <c r="J3402" s="300"/>
      <c r="K3402" s="300"/>
      <c r="L3402" s="300"/>
      <c r="M3402" s="302"/>
    </row>
    <row r="3403" spans="1:13" ht="9.9499999999999993" hidden="1" customHeight="1" x14ac:dyDescent="0.2">
      <c r="A3403" s="301"/>
      <c r="B3403" s="300"/>
      <c r="C3403" s="305" t="str">
        <f>IF(ISBLANK($J$3759),"",IF(ISBLANK($L$3759),"",IF(Jul!$E27&gt;=$J$3759,IF(Jul!$E27&lt;=$L$3759,IF(ISBLANK(Jul!G27),"",Jul!G27),""),"")))</f>
        <v/>
      </c>
      <c r="D3403" s="305" t="str">
        <f>IF(ISBLANK($J$3759),"",IF(ISBLANK($L$3759),"",IF(Jul!$E27&gt;=$J$3759,IF(Jul!$E27&lt;=$L$3759,IF(ISBLANK(Jul!I27),"",Jul!I27),""),"")))</f>
        <v/>
      </c>
      <c r="E3403" s="305" t="str">
        <f>IF(ISBLANK($J$3759),"",IF(ISBLANK($L$3759),"",IF(Jul!$E27&gt;=$J$3759,IF(Jul!$E27&lt;=$L$3759,IF(ISBLANK(Jul!R27),"",Jul!R27),""),"")))</f>
        <v/>
      </c>
      <c r="F3403" s="307" t="str">
        <f>IF(ISBLANK($J$3759),"",IF(ISBLANK($L$3759),"",IF(Jul!$E27&gt;=$J$3759,IF(Jul!$E27&lt;=$L$3759,IF(ISBLANK(Jul!S27),"",Jul!S27),""),"")))</f>
        <v/>
      </c>
      <c r="G3403" s="308" t="str">
        <f t="shared" si="216"/>
        <v/>
      </c>
      <c r="H3403" s="309" t="str">
        <f t="shared" si="217"/>
        <v/>
      </c>
      <c r="I3403" s="310" t="str">
        <f>IF(ISBLANK($J$3759),"",IF(ISBLANK($L$3759),"",IF(Jul!$E27&gt;=$J$3759,IF(Jul!$E27&lt;=$L$3759,COUNTIF(Jul!L27:L27,"&gt;=0"),""),"")))</f>
        <v/>
      </c>
      <c r="J3403" s="300"/>
      <c r="K3403" s="300"/>
      <c r="L3403" s="300"/>
      <c r="M3403" s="302"/>
    </row>
    <row r="3404" spans="1:13" ht="9.9499999999999993" hidden="1" customHeight="1" x14ac:dyDescent="0.2">
      <c r="A3404" s="301"/>
      <c r="B3404" s="300"/>
      <c r="C3404" s="305" t="str">
        <f>IF(ISBLANK($J$3759),"",IF(ISBLANK($L$3759),"",IF(Jul!$E28&gt;=$J$3759,IF(Jul!$E28&lt;=$L$3759,IF(ISBLANK(Jul!G28),"",Jul!G28),""),"")))</f>
        <v/>
      </c>
      <c r="D3404" s="305" t="str">
        <f>IF(ISBLANK($J$3759),"",IF(ISBLANK($L$3759),"",IF(Jul!$E28&gt;=$J$3759,IF(Jul!$E28&lt;=$L$3759,IF(ISBLANK(Jul!I28),"",Jul!I28),""),"")))</f>
        <v/>
      </c>
      <c r="E3404" s="305" t="str">
        <f>IF(ISBLANK($J$3759),"",IF(ISBLANK($L$3759),"",IF(Jul!$E28&gt;=$J$3759,IF(Jul!$E28&lt;=$L$3759,IF(ISBLANK(Jul!R28),"",Jul!R28),""),"")))</f>
        <v/>
      </c>
      <c r="F3404" s="307" t="str">
        <f>IF(ISBLANK($J$3759),"",IF(ISBLANK($L$3759),"",IF(Jul!$E28&gt;=$J$3759,IF(Jul!$E28&lt;=$L$3759,IF(ISBLANK(Jul!S28),"",Jul!S28),""),"")))</f>
        <v/>
      </c>
      <c r="G3404" s="308" t="str">
        <f t="shared" si="216"/>
        <v/>
      </c>
      <c r="H3404" s="309" t="str">
        <f t="shared" si="217"/>
        <v/>
      </c>
      <c r="I3404" s="310" t="str">
        <f>IF(ISBLANK($J$3759),"",IF(ISBLANK($L$3759),"",IF(Jul!$E28&gt;=$J$3759,IF(Jul!$E28&lt;=$L$3759,COUNTIF(Jul!L28:L28,"&gt;=0"),""),"")))</f>
        <v/>
      </c>
      <c r="J3404" s="300"/>
      <c r="K3404" s="300"/>
      <c r="L3404" s="300"/>
      <c r="M3404" s="302"/>
    </row>
    <row r="3405" spans="1:13" ht="9.9499999999999993" hidden="1" customHeight="1" x14ac:dyDescent="0.2">
      <c r="A3405" s="301"/>
      <c r="B3405" s="300"/>
      <c r="C3405" s="305" t="str">
        <f>IF(ISBLANK($J$3759),"",IF(ISBLANK($L$3759),"",IF(Jul!$E29&gt;=$J$3759,IF(Jul!$E29&lt;=$L$3759,IF(ISBLANK(Jul!G29),"",Jul!G29),""),"")))</f>
        <v/>
      </c>
      <c r="D3405" s="305" t="str">
        <f>IF(ISBLANK($J$3759),"",IF(ISBLANK($L$3759),"",IF(Jul!$E29&gt;=$J$3759,IF(Jul!$E29&lt;=$L$3759,IF(ISBLANK(Jul!I29),"",Jul!I29),""),"")))</f>
        <v/>
      </c>
      <c r="E3405" s="305" t="str">
        <f>IF(ISBLANK($J$3759),"",IF(ISBLANK($L$3759),"",IF(Jul!$E29&gt;=$J$3759,IF(Jul!$E29&lt;=$L$3759,IF(ISBLANK(Jul!R29),"",Jul!R29),""),"")))</f>
        <v/>
      </c>
      <c r="F3405" s="307" t="str">
        <f>IF(ISBLANK($J$3759),"",IF(ISBLANK($L$3759),"",IF(Jul!$E29&gt;=$J$3759,IF(Jul!$E29&lt;=$L$3759,IF(ISBLANK(Jul!S29),"",Jul!S29),""),"")))</f>
        <v/>
      </c>
      <c r="G3405" s="308" t="str">
        <f t="shared" si="216"/>
        <v/>
      </c>
      <c r="H3405" s="309" t="str">
        <f t="shared" si="217"/>
        <v/>
      </c>
      <c r="I3405" s="310" t="str">
        <f>IF(ISBLANK($J$3759),"",IF(ISBLANK($L$3759),"",IF(Jul!$E29&gt;=$J$3759,IF(Jul!$E29&lt;=$L$3759,COUNTIF(Jul!L29:L29,"&gt;=0"),""),"")))</f>
        <v/>
      </c>
      <c r="J3405" s="300"/>
      <c r="K3405" s="300"/>
      <c r="L3405" s="300"/>
      <c r="M3405" s="302"/>
    </row>
    <row r="3406" spans="1:13" ht="9.9499999999999993" hidden="1" customHeight="1" x14ac:dyDescent="0.2">
      <c r="A3406" s="301"/>
      <c r="B3406" s="300"/>
      <c r="C3406" s="305" t="str">
        <f>IF(ISBLANK($J$3759),"",IF(ISBLANK($L$3759),"",IF(Jul!$E30&gt;=$J$3759,IF(Jul!$E30&lt;=$L$3759,IF(ISBLANK(Jul!G30),"",Jul!G30),""),"")))</f>
        <v/>
      </c>
      <c r="D3406" s="305" t="str">
        <f>IF(ISBLANK($J$3759),"",IF(ISBLANK($L$3759),"",IF(Jul!$E30&gt;=$J$3759,IF(Jul!$E30&lt;=$L$3759,IF(ISBLANK(Jul!I30),"",Jul!I30),""),"")))</f>
        <v/>
      </c>
      <c r="E3406" s="305" t="str">
        <f>IF(ISBLANK($J$3759),"",IF(ISBLANK($L$3759),"",IF(Jul!$E30&gt;=$J$3759,IF(Jul!$E30&lt;=$L$3759,IF(ISBLANK(Jul!R30),"",Jul!R30),""),"")))</f>
        <v/>
      </c>
      <c r="F3406" s="307" t="str">
        <f>IF(ISBLANK($J$3759),"",IF(ISBLANK($L$3759),"",IF(Jul!$E30&gt;=$J$3759,IF(Jul!$E30&lt;=$L$3759,IF(ISBLANK(Jul!S30),"",Jul!S30),""),"")))</f>
        <v/>
      </c>
      <c r="G3406" s="308" t="str">
        <f t="shared" si="216"/>
        <v/>
      </c>
      <c r="H3406" s="309" t="str">
        <f t="shared" si="217"/>
        <v/>
      </c>
      <c r="I3406" s="310" t="str">
        <f>IF(ISBLANK($J$3759),"",IF(ISBLANK($L$3759),"",IF(Jul!$E30&gt;=$J$3759,IF(Jul!$E30&lt;=$L$3759,COUNTIF(Jul!L30:L30,"&gt;=0"),""),"")))</f>
        <v/>
      </c>
      <c r="J3406" s="300"/>
      <c r="K3406" s="300"/>
      <c r="L3406" s="300"/>
      <c r="M3406" s="302"/>
    </row>
    <row r="3407" spans="1:13" ht="9.9499999999999993" hidden="1" customHeight="1" x14ac:dyDescent="0.2">
      <c r="A3407" s="301"/>
      <c r="B3407" s="300"/>
      <c r="C3407" s="305" t="str">
        <f>IF(ISBLANK($J$3759),"",IF(ISBLANK($L$3759),"",IF(Jul!$E31&gt;=$J$3759,IF(Jul!$E31&lt;=$L$3759,IF(ISBLANK(Jul!G31),"",Jul!G31),""),"")))</f>
        <v/>
      </c>
      <c r="D3407" s="305" t="str">
        <f>IF(ISBLANK($J$3759),"",IF(ISBLANK($L$3759),"",IF(Jul!$E31&gt;=$J$3759,IF(Jul!$E31&lt;=$L$3759,IF(ISBLANK(Jul!I31),"",Jul!I31),""),"")))</f>
        <v/>
      </c>
      <c r="E3407" s="305" t="str">
        <f>IF(ISBLANK($J$3759),"",IF(ISBLANK($L$3759),"",IF(Jul!$E31&gt;=$J$3759,IF(Jul!$E31&lt;=$L$3759,IF(ISBLANK(Jul!R31),"",Jul!R31),""),"")))</f>
        <v/>
      </c>
      <c r="F3407" s="307" t="str">
        <f>IF(ISBLANK($J$3759),"",IF(ISBLANK($L$3759),"",IF(Jul!$E31&gt;=$J$3759,IF(Jul!$E31&lt;=$L$3759,IF(ISBLANK(Jul!S31),"",Jul!S31),""),"")))</f>
        <v/>
      </c>
      <c r="G3407" s="308" t="str">
        <f t="shared" si="216"/>
        <v/>
      </c>
      <c r="H3407" s="309" t="str">
        <f t="shared" si="217"/>
        <v/>
      </c>
      <c r="I3407" s="310" t="str">
        <f>IF(ISBLANK($J$3759),"",IF(ISBLANK($L$3759),"",IF(Jul!$E31&gt;=$J$3759,IF(Jul!$E31&lt;=$L$3759,COUNTIF(Jul!L31:L31,"&gt;=0"),""),"")))</f>
        <v/>
      </c>
      <c r="J3407" s="300"/>
      <c r="K3407" s="300"/>
      <c r="L3407" s="300"/>
      <c r="M3407" s="302"/>
    </row>
    <row r="3408" spans="1:13" ht="9.9499999999999993" hidden="1" customHeight="1" x14ac:dyDescent="0.2">
      <c r="A3408" s="301"/>
      <c r="B3408" s="300"/>
      <c r="C3408" s="305" t="str">
        <f>IF(ISBLANK($J$3759),"",IF(ISBLANK($L$3759),"",IF(Jul!$E32&gt;=$J$3759,IF(Jul!$E32&lt;=$L$3759,IF(ISBLANK(Jul!G32),"",Jul!G32),""),"")))</f>
        <v/>
      </c>
      <c r="D3408" s="305" t="str">
        <f>IF(ISBLANK($J$3759),"",IF(ISBLANK($L$3759),"",IF(Jul!$E32&gt;=$J$3759,IF(Jul!$E32&lt;=$L$3759,IF(ISBLANK(Jul!I32),"",Jul!I32),""),"")))</f>
        <v/>
      </c>
      <c r="E3408" s="305" t="str">
        <f>IF(ISBLANK($J$3759),"",IF(ISBLANK($L$3759),"",IF(Jul!$E32&gt;=$J$3759,IF(Jul!$E32&lt;=$L$3759,IF(ISBLANK(Jul!R32),"",Jul!R32),""),"")))</f>
        <v/>
      </c>
      <c r="F3408" s="307" t="str">
        <f>IF(ISBLANK($J$3759),"",IF(ISBLANK($L$3759),"",IF(Jul!$E32&gt;=$J$3759,IF(Jul!$E32&lt;=$L$3759,IF(ISBLANK(Jul!S32),"",Jul!S32),""),"")))</f>
        <v/>
      </c>
      <c r="G3408" s="308" t="str">
        <f t="shared" si="216"/>
        <v/>
      </c>
      <c r="H3408" s="309" t="str">
        <f t="shared" si="217"/>
        <v/>
      </c>
      <c r="I3408" s="310" t="str">
        <f>IF(ISBLANK($J$3759),"",IF(ISBLANK($L$3759),"",IF(Jul!$E32&gt;=$J$3759,IF(Jul!$E32&lt;=$L$3759,COUNTIF(Jul!L32:L32,"&gt;=0"),""),"")))</f>
        <v/>
      </c>
      <c r="J3408" s="300"/>
      <c r="K3408" s="300"/>
      <c r="L3408" s="300"/>
      <c r="M3408" s="302"/>
    </row>
    <row r="3409" spans="1:13" ht="9.9499999999999993" hidden="1" customHeight="1" x14ac:dyDescent="0.2">
      <c r="A3409" s="301"/>
      <c r="B3409" s="300"/>
      <c r="C3409" s="305" t="str">
        <f>IF(ISBLANK($J$3759),"",IF(ISBLANK($L$3759),"",IF(Jul!$E33&gt;=$J$3759,IF(Jul!$E33&lt;=$L$3759,IF(ISBLANK(Jul!G33),"",Jul!G33),""),"")))</f>
        <v/>
      </c>
      <c r="D3409" s="305" t="str">
        <f>IF(ISBLANK($J$3759),"",IF(ISBLANK($L$3759),"",IF(Jul!$E33&gt;=$J$3759,IF(Jul!$E33&lt;=$L$3759,IF(ISBLANK(Jul!I33),"",Jul!I33),""),"")))</f>
        <v/>
      </c>
      <c r="E3409" s="305" t="str">
        <f>IF(ISBLANK($J$3759),"",IF(ISBLANK($L$3759),"",IF(Jul!$E33&gt;=$J$3759,IF(Jul!$E33&lt;=$L$3759,IF(ISBLANK(Jul!R33),"",Jul!R33),""),"")))</f>
        <v/>
      </c>
      <c r="F3409" s="307" t="str">
        <f>IF(ISBLANK($J$3759),"",IF(ISBLANK($L$3759),"",IF(Jul!$E33&gt;=$J$3759,IF(Jul!$E33&lt;=$L$3759,IF(ISBLANK(Jul!S33),"",Jul!S33),""),"")))</f>
        <v/>
      </c>
      <c r="G3409" s="308" t="str">
        <f t="shared" si="216"/>
        <v/>
      </c>
      <c r="H3409" s="309" t="str">
        <f t="shared" si="217"/>
        <v/>
      </c>
      <c r="I3409" s="310" t="str">
        <f>IF(ISBLANK($J$3759),"",IF(ISBLANK($L$3759),"",IF(Jul!$E33&gt;=$J$3759,IF(Jul!$E33&lt;=$L$3759,COUNTIF(Jul!L33:L33,"&gt;=0"),""),"")))</f>
        <v/>
      </c>
      <c r="J3409" s="300"/>
      <c r="K3409" s="300"/>
      <c r="L3409" s="300"/>
      <c r="M3409" s="302"/>
    </row>
    <row r="3410" spans="1:13" ht="9.9499999999999993" hidden="1" customHeight="1" x14ac:dyDescent="0.2">
      <c r="A3410" s="301"/>
      <c r="B3410" s="300"/>
      <c r="C3410" s="305" t="str">
        <f>IF(ISBLANK($J$3759),"",IF(ISBLANK($L$3759),"",IF(Jul!$E34&gt;=$J$3759,IF(Jul!$E34&lt;=$L$3759,IF(ISBLANK(Jul!G34),"",Jul!G34),""),"")))</f>
        <v/>
      </c>
      <c r="D3410" s="305" t="str">
        <f>IF(ISBLANK($J$3759),"",IF(ISBLANK($L$3759),"",IF(Jul!$E34&gt;=$J$3759,IF(Jul!$E34&lt;=$L$3759,IF(ISBLANK(Jul!I34),"",Jul!I34),""),"")))</f>
        <v/>
      </c>
      <c r="E3410" s="305" t="str">
        <f>IF(ISBLANK($J$3759),"",IF(ISBLANK($L$3759),"",IF(Jul!$E34&gt;=$J$3759,IF(Jul!$E34&lt;=$L$3759,IF(ISBLANK(Jul!R34),"",Jul!R34),""),"")))</f>
        <v/>
      </c>
      <c r="F3410" s="307" t="str">
        <f>IF(ISBLANK($J$3759),"",IF(ISBLANK($L$3759),"",IF(Jul!$E34&gt;=$J$3759,IF(Jul!$E34&lt;=$L$3759,IF(ISBLANK(Jul!S34),"",Jul!S34),""),"")))</f>
        <v/>
      </c>
      <c r="G3410" s="308" t="str">
        <f t="shared" si="216"/>
        <v/>
      </c>
      <c r="H3410" s="309" t="str">
        <f t="shared" si="217"/>
        <v/>
      </c>
      <c r="I3410" s="310" t="str">
        <f>IF(ISBLANK($J$3759),"",IF(ISBLANK($L$3759),"",IF(Jul!$E34&gt;=$J$3759,IF(Jul!$E34&lt;=$L$3759,COUNTIF(Jul!L34:L34,"&gt;=0"),""),"")))</f>
        <v/>
      </c>
      <c r="J3410" s="300"/>
      <c r="K3410" s="300"/>
      <c r="L3410" s="300"/>
      <c r="M3410" s="302"/>
    </row>
    <row r="3411" spans="1:13" ht="9.9499999999999993" hidden="1" customHeight="1" x14ac:dyDescent="0.2">
      <c r="A3411" s="301"/>
      <c r="B3411" s="300"/>
      <c r="C3411" s="305" t="str">
        <f>IF(ISBLANK($J$3759),"",IF(ISBLANK($L$3759),"",IF(Jul!$E35&gt;=$J$3759,IF(Jul!$E35&lt;=$L$3759,IF(ISBLANK(Jul!G35),"",Jul!G35),""),"")))</f>
        <v/>
      </c>
      <c r="D3411" s="305" t="str">
        <f>IF(ISBLANK($J$3759),"",IF(ISBLANK($L$3759),"",IF(Jul!$E35&gt;=$J$3759,IF(Jul!$E35&lt;=$L$3759,IF(ISBLANK(Jul!I35),"",Jul!I35),""),"")))</f>
        <v/>
      </c>
      <c r="E3411" s="305" t="str">
        <f>IF(ISBLANK($J$3759),"",IF(ISBLANK($L$3759),"",IF(Jul!$E35&gt;=$J$3759,IF(Jul!$E35&lt;=$L$3759,IF(ISBLANK(Jul!R35),"",Jul!R35),""),"")))</f>
        <v/>
      </c>
      <c r="F3411" s="307" t="str">
        <f>IF(ISBLANK($J$3759),"",IF(ISBLANK($L$3759),"",IF(Jul!$E35&gt;=$J$3759,IF(Jul!$E35&lt;=$L$3759,IF(ISBLANK(Jul!S35),"",Jul!S35),""),"")))</f>
        <v/>
      </c>
      <c r="G3411" s="308" t="str">
        <f t="shared" si="216"/>
        <v/>
      </c>
      <c r="H3411" s="309" t="str">
        <f t="shared" si="217"/>
        <v/>
      </c>
      <c r="I3411" s="310" t="str">
        <f>IF(ISBLANK($J$3759),"",IF(ISBLANK($L$3759),"",IF(Jul!$E35&gt;=$J$3759,IF(Jul!$E35&lt;=$L$3759,COUNTIF(Jul!L35:L35,"&gt;=0"),""),"")))</f>
        <v/>
      </c>
      <c r="J3411" s="300"/>
      <c r="K3411" s="300"/>
      <c r="L3411" s="300"/>
      <c r="M3411" s="302"/>
    </row>
    <row r="3412" spans="1:13" ht="9.9499999999999993" hidden="1" customHeight="1" x14ac:dyDescent="0.2">
      <c r="A3412" s="301"/>
      <c r="B3412" s="300"/>
      <c r="C3412" s="305" t="str">
        <f>IF(ISBLANK($J$3759),"",IF(ISBLANK($L$3759),"",IF(Jul!$E36&gt;=$J$3759,IF(Jul!$E36&lt;=$L$3759,IF(ISBLANK(Jul!G36),"",Jul!G36),""),"")))</f>
        <v/>
      </c>
      <c r="D3412" s="305" t="str">
        <f>IF(ISBLANK($J$3759),"",IF(ISBLANK($L$3759),"",IF(Jul!$E36&gt;=$J$3759,IF(Jul!$E36&lt;=$L$3759,IF(ISBLANK(Jul!I36),"",Jul!I36),""),"")))</f>
        <v/>
      </c>
      <c r="E3412" s="305" t="str">
        <f>IF(ISBLANK($J$3759),"",IF(ISBLANK($L$3759),"",IF(Jul!$E36&gt;=$J$3759,IF(Jul!$E36&lt;=$L$3759,IF(ISBLANK(Jul!R36),"",Jul!R36),""),"")))</f>
        <v/>
      </c>
      <c r="F3412" s="307" t="str">
        <f>IF(ISBLANK($J$3759),"",IF(ISBLANK($L$3759),"",IF(Jul!$E36&gt;=$J$3759,IF(Jul!$E36&lt;=$L$3759,IF(ISBLANK(Jul!S36),"",Jul!S36),""),"")))</f>
        <v/>
      </c>
      <c r="G3412" s="308" t="str">
        <f t="shared" si="216"/>
        <v/>
      </c>
      <c r="H3412" s="309" t="str">
        <f t="shared" si="217"/>
        <v/>
      </c>
      <c r="I3412" s="310" t="str">
        <f>IF(ISBLANK($J$3759),"",IF(ISBLANK($L$3759),"",IF(Jul!$E36&gt;=$J$3759,IF(Jul!$E36&lt;=$L$3759,COUNTIF(Jul!L36:L36,"&gt;=0"),""),"")))</f>
        <v/>
      </c>
      <c r="J3412" s="300"/>
      <c r="K3412" s="300"/>
      <c r="L3412" s="300"/>
      <c r="M3412" s="302"/>
    </row>
    <row r="3413" spans="1:13" ht="9.9499999999999993" hidden="1" customHeight="1" x14ac:dyDescent="0.2">
      <c r="A3413" s="301"/>
      <c r="B3413" s="300"/>
      <c r="C3413" s="305" t="str">
        <f>IF(ISBLANK($J$3759),"",IF(ISBLANK($L$3759),"",IF(Jul!$E37&gt;=$J$3759,IF(Jul!$E37&lt;=$L$3759,IF(ISBLANK(Jul!G37),"",Jul!G37),""),"")))</f>
        <v/>
      </c>
      <c r="D3413" s="305" t="str">
        <f>IF(ISBLANK($J$3759),"",IF(ISBLANK($L$3759),"",IF(Jul!$E37&gt;=$J$3759,IF(Jul!$E37&lt;=$L$3759,IF(ISBLANK(Jul!I37),"",Jul!I37),""),"")))</f>
        <v/>
      </c>
      <c r="E3413" s="305" t="str">
        <f>IF(ISBLANK($J$3759),"",IF(ISBLANK($L$3759),"",IF(Jul!$E37&gt;=$J$3759,IF(Jul!$E37&lt;=$L$3759,IF(ISBLANK(Jul!R37),"",Jul!R37),""),"")))</f>
        <v/>
      </c>
      <c r="F3413" s="307" t="str">
        <f>IF(ISBLANK($J$3759),"",IF(ISBLANK($L$3759),"",IF(Jul!$E37&gt;=$J$3759,IF(Jul!$E37&lt;=$L$3759,IF(ISBLANK(Jul!S37),"",Jul!S37),""),"")))</f>
        <v/>
      </c>
      <c r="G3413" s="308" t="str">
        <f t="shared" si="216"/>
        <v/>
      </c>
      <c r="H3413" s="309" t="str">
        <f t="shared" si="217"/>
        <v/>
      </c>
      <c r="I3413" s="310" t="str">
        <f>IF(ISBLANK($J$3759),"",IF(ISBLANK($L$3759),"",IF(Jul!$E37&gt;=$J$3759,IF(Jul!$E37&lt;=$L$3759,COUNTIF(Jul!L37:L37,"&gt;=0"),""),"")))</f>
        <v/>
      </c>
      <c r="J3413" s="300"/>
      <c r="K3413" s="300"/>
      <c r="L3413" s="300"/>
      <c r="M3413" s="302"/>
    </row>
    <row r="3414" spans="1:13" ht="9.9499999999999993" hidden="1" customHeight="1" x14ac:dyDescent="0.2">
      <c r="A3414" s="301"/>
      <c r="B3414" s="300"/>
      <c r="C3414" s="305" t="str">
        <f>IF(ISBLANK($J$3759),"",IF(ISBLANK($L$3759),"",IF(Jul!$E38&gt;=$J$3759,IF(Jul!$E38&lt;=$L$3759,IF(ISBLANK(Jul!G38),"",Jul!G38),""),"")))</f>
        <v/>
      </c>
      <c r="D3414" s="305" t="str">
        <f>IF(ISBLANK($J$3759),"",IF(ISBLANK($L$3759),"",IF(Jul!$E38&gt;=$J$3759,IF(Jul!$E38&lt;=$L$3759,IF(ISBLANK(Jul!I38),"",Jul!I38),""),"")))</f>
        <v/>
      </c>
      <c r="E3414" s="305" t="str">
        <f>IF(ISBLANK($J$3759),"",IF(ISBLANK($L$3759),"",IF(Jul!$E38&gt;=$J$3759,IF(Jul!$E38&lt;=$L$3759,IF(ISBLANK(Jul!R38),"",Jul!R38),""),"")))</f>
        <v/>
      </c>
      <c r="F3414" s="307" t="str">
        <f>IF(ISBLANK($J$3759),"",IF(ISBLANK($L$3759),"",IF(Jul!$E38&gt;=$J$3759,IF(Jul!$E38&lt;=$L$3759,IF(ISBLANK(Jul!S38),"",Jul!S38),""),"")))</f>
        <v/>
      </c>
      <c r="G3414" s="308" t="str">
        <f t="shared" si="216"/>
        <v/>
      </c>
      <c r="H3414" s="309" t="str">
        <f t="shared" si="217"/>
        <v/>
      </c>
      <c r="I3414" s="310" t="str">
        <f>IF(ISBLANK($J$3759),"",IF(ISBLANK($L$3759),"",IF(Jul!$E38&gt;=$J$3759,IF(Jul!$E38&lt;=$L$3759,COUNTIF(Jul!L38:L38,"&gt;=0"),""),"")))</f>
        <v/>
      </c>
      <c r="J3414" s="300"/>
      <c r="K3414" s="300"/>
      <c r="L3414" s="300"/>
      <c r="M3414" s="302"/>
    </row>
    <row r="3415" spans="1:13" ht="9.9499999999999993" hidden="1" customHeight="1" x14ac:dyDescent="0.2">
      <c r="A3415" s="301"/>
      <c r="B3415" s="300"/>
      <c r="C3415" s="305" t="str">
        <f>IF(ISBLANK($J$3759),"",IF(ISBLANK($L$3759),"",IF(Jul!$E39&gt;=$J$3759,IF(Jul!$E39&lt;=$L$3759,IF(ISBLANK(Jul!G39),"",Jul!G39),""),"")))</f>
        <v/>
      </c>
      <c r="D3415" s="305" t="str">
        <f>IF(ISBLANK($J$3759),"",IF(ISBLANK($L$3759),"",IF(Jul!$E39&gt;=$J$3759,IF(Jul!$E39&lt;=$L$3759,IF(ISBLANK(Jul!I39),"",Jul!I39),""),"")))</f>
        <v/>
      </c>
      <c r="E3415" s="305" t="str">
        <f>IF(ISBLANK($J$3759),"",IF(ISBLANK($L$3759),"",IF(Jul!$E39&gt;=$J$3759,IF(Jul!$E39&lt;=$L$3759,IF(ISBLANK(Jul!R39),"",Jul!R39),""),"")))</f>
        <v/>
      </c>
      <c r="F3415" s="307" t="str">
        <f>IF(ISBLANK($J$3759),"",IF(ISBLANK($L$3759),"",IF(Jul!$E39&gt;=$J$3759,IF(Jul!$E39&lt;=$L$3759,IF(ISBLANK(Jul!S39),"",Jul!S39),""),"")))</f>
        <v/>
      </c>
      <c r="G3415" s="308" t="str">
        <f t="shared" si="216"/>
        <v/>
      </c>
      <c r="H3415" s="309" t="str">
        <f t="shared" si="217"/>
        <v/>
      </c>
      <c r="I3415" s="310" t="str">
        <f>IF(ISBLANK($J$3759),"",IF(ISBLANK($L$3759),"",IF(Jul!$E39&gt;=$J$3759,IF(Jul!$E39&lt;=$L$3759,COUNTIF(Jul!L39:L39,"&gt;=0"),""),"")))</f>
        <v/>
      </c>
      <c r="J3415" s="300"/>
      <c r="K3415" s="300"/>
      <c r="L3415" s="300"/>
      <c r="M3415" s="302"/>
    </row>
    <row r="3416" spans="1:13" ht="9.9499999999999993" hidden="1" customHeight="1" x14ac:dyDescent="0.2">
      <c r="A3416" s="301"/>
      <c r="B3416" s="300" t="s">
        <v>347</v>
      </c>
      <c r="C3416" s="305" t="str">
        <f>IF(ISBLANK($J$3759),"",IF(ISBLANK($L$3759),"",IF(Jul!$E43&gt;=$J$3759,IF(Jul!$E43&lt;=$L$3759,IF(ISBLANK(Jul!G43),"",Jul!G43),""),"")))</f>
        <v/>
      </c>
      <c r="D3416" s="305"/>
      <c r="E3416" s="305" t="str">
        <f>IF(ISBLANK($J$3759),"",IF(ISBLANK($L$3759),"",IF(Jul!$E43&gt;=$J$3759,IF(Jul!$E43&lt;=$L$3759,IF(ISBLANK(Jul!R43),"",Jul!R43),""),"")))</f>
        <v/>
      </c>
      <c r="F3416" s="307" t="str">
        <f>IF(ISBLANK($J$3759),"",IF(ISBLANK($L$3759),"",IF(Jul!$E43&gt;=$J$3759,IF(Jul!$E43&lt;=$L$3759,IF(ISBLANK(Jul!S43),"",Jul!S43),""),"")))</f>
        <v/>
      </c>
      <c r="G3416" s="308" t="str">
        <f>IF(ISNUMBER(F3416),IF(F3416=0,"",IF(E3416=0,"",F3416/E3416)),"")</f>
        <v/>
      </c>
      <c r="H3416" s="309" t="str">
        <f>IF(ISNUMBER(G3416),IF(G3416=0,"",IF(F3416=0,"",E3416/F3416/24)),"")</f>
        <v/>
      </c>
      <c r="I3416" s="310" t="str">
        <f>IF(ISBLANK($J$3759),"",IF(ISBLANK($L$3759),"",IF(Jul!$E43&gt;=$J$3759,IF(Jul!$E43&lt;=$L$3759,COUNTIF(Jul!L43:L43,"&gt;=0"),""),"")))</f>
        <v/>
      </c>
      <c r="J3416" s="300"/>
      <c r="K3416" s="300"/>
      <c r="L3416" s="300"/>
      <c r="M3416" s="302"/>
    </row>
    <row r="3417" spans="1:13" ht="9.9499999999999993" hidden="1" customHeight="1" x14ac:dyDescent="0.2">
      <c r="A3417" s="301"/>
      <c r="B3417" s="300"/>
      <c r="C3417" s="305" t="str">
        <f>IF(ISBLANK($J$3759),"",IF(ISBLANK($L$3759),"",IF(Jul!$E44&gt;=$J$3759,IF(Jul!$E44&lt;=$L$3759,IF(ISBLANK(Jul!G44),"",Jul!G44),""),"")))</f>
        <v/>
      </c>
      <c r="D3417" s="305"/>
      <c r="E3417" s="305" t="str">
        <f>IF(ISBLANK($J$3759),"",IF(ISBLANK($L$3759),"",IF(Jul!$E44&gt;=$J$3759,IF(Jul!$E44&lt;=$L$3759,IF(ISBLANK(Jul!R44),"",Jul!R44),""),"")))</f>
        <v/>
      </c>
      <c r="F3417" s="307" t="str">
        <f>IF(ISBLANK($J$3759),"",IF(ISBLANK($L$3759),"",IF(Jul!$E44&gt;=$J$3759,IF(Jul!$E44&lt;=$L$3759,IF(ISBLANK(Jul!S44),"",Jul!S44),""),"")))</f>
        <v/>
      </c>
      <c r="G3417" s="308" t="str">
        <f t="shared" ref="G3417:G3446" si="218">IF(ISNUMBER(F3417),IF(F3417=0,"",IF(E3417=0,"",F3417/E3417)),"")</f>
        <v/>
      </c>
      <c r="H3417" s="309" t="str">
        <f t="shared" ref="H3417:H3446" si="219">IF(ISNUMBER(G3417),IF(G3417=0,"",IF(F3417=0,"",E3417/F3417/24)),"")</f>
        <v/>
      </c>
      <c r="I3417" s="310" t="str">
        <f>IF(ISBLANK($J$3759),"",IF(ISBLANK($L$3759),"",IF(Jul!$E44&gt;=$J$3759,IF(Jul!$E44&lt;=$L$3759,COUNTIF(Jul!L44:L44,"&gt;=0"),""),"")))</f>
        <v/>
      </c>
      <c r="J3417" s="300"/>
      <c r="K3417" s="300"/>
      <c r="L3417" s="300"/>
      <c r="M3417" s="302"/>
    </row>
    <row r="3418" spans="1:13" ht="9.9499999999999993" hidden="1" customHeight="1" x14ac:dyDescent="0.2">
      <c r="A3418" s="301"/>
      <c r="B3418" s="300"/>
      <c r="C3418" s="305" t="str">
        <f>IF(ISBLANK($J$3759),"",IF(ISBLANK($L$3759),"",IF(Jul!$E45&gt;=$J$3759,IF(Jul!$E45&lt;=$L$3759,IF(ISBLANK(Jul!G45),"",Jul!G45),""),"")))</f>
        <v/>
      </c>
      <c r="D3418" s="305"/>
      <c r="E3418" s="305" t="str">
        <f>IF(ISBLANK($J$3759),"",IF(ISBLANK($L$3759),"",IF(Jul!$E45&gt;=$J$3759,IF(Jul!$E45&lt;=$L$3759,IF(ISBLANK(Jul!R45),"",Jul!R45),""),"")))</f>
        <v/>
      </c>
      <c r="F3418" s="307" t="str">
        <f>IF(ISBLANK($J$3759),"",IF(ISBLANK($L$3759),"",IF(Jul!$E45&gt;=$J$3759,IF(Jul!$E45&lt;=$L$3759,IF(ISBLANK(Jul!S45),"",Jul!S45),""),"")))</f>
        <v/>
      </c>
      <c r="G3418" s="308" t="str">
        <f t="shared" si="218"/>
        <v/>
      </c>
      <c r="H3418" s="309" t="str">
        <f t="shared" si="219"/>
        <v/>
      </c>
      <c r="I3418" s="310" t="str">
        <f>IF(ISBLANK($J$3759),"",IF(ISBLANK($L$3759),"",IF(Jul!$E45&gt;=$J$3759,IF(Jul!$E45&lt;=$L$3759,COUNTIF(Jul!L45:L45,"&gt;=0"),""),"")))</f>
        <v/>
      </c>
      <c r="J3418" s="300"/>
      <c r="K3418" s="300"/>
      <c r="L3418" s="300"/>
      <c r="M3418" s="302"/>
    </row>
    <row r="3419" spans="1:13" ht="9.9499999999999993" hidden="1" customHeight="1" x14ac:dyDescent="0.2">
      <c r="A3419" s="301"/>
      <c r="B3419" s="300"/>
      <c r="C3419" s="305" t="str">
        <f>IF(ISBLANK($J$3759),"",IF(ISBLANK($L$3759),"",IF(Jul!$E46&gt;=$J$3759,IF(Jul!$E46&lt;=$L$3759,IF(ISBLANK(Jul!G46),"",Jul!G46),""),"")))</f>
        <v/>
      </c>
      <c r="D3419" s="305"/>
      <c r="E3419" s="305" t="str">
        <f>IF(ISBLANK($J$3759),"",IF(ISBLANK($L$3759),"",IF(Jul!$E46&gt;=$J$3759,IF(Jul!$E46&lt;=$L$3759,IF(ISBLANK(Jul!R46),"",Jul!R46),""),"")))</f>
        <v/>
      </c>
      <c r="F3419" s="307" t="str">
        <f>IF(ISBLANK($J$3759),"",IF(ISBLANK($L$3759),"",IF(Jul!$E46&gt;=$J$3759,IF(Jul!$E46&lt;=$L$3759,IF(ISBLANK(Jul!S46),"",Jul!S46),""),"")))</f>
        <v/>
      </c>
      <c r="G3419" s="308" t="str">
        <f t="shared" si="218"/>
        <v/>
      </c>
      <c r="H3419" s="309" t="str">
        <f t="shared" si="219"/>
        <v/>
      </c>
      <c r="I3419" s="310" t="str">
        <f>IF(ISBLANK($J$3759),"",IF(ISBLANK($L$3759),"",IF(Jul!$E46&gt;=$J$3759,IF(Jul!$E46&lt;=$L$3759,COUNTIF(Jul!L46:L46,"&gt;=0"),""),"")))</f>
        <v/>
      </c>
      <c r="J3419" s="300"/>
      <c r="K3419" s="300"/>
      <c r="L3419" s="300"/>
      <c r="M3419" s="302"/>
    </row>
    <row r="3420" spans="1:13" ht="9.9499999999999993" hidden="1" customHeight="1" x14ac:dyDescent="0.2">
      <c r="A3420" s="301"/>
      <c r="B3420" s="300"/>
      <c r="C3420" s="305" t="str">
        <f>IF(ISBLANK($J$3759),"",IF(ISBLANK($L$3759),"",IF(Jul!$E47&gt;=$J$3759,IF(Jul!$E47&lt;=$L$3759,IF(ISBLANK(Jul!G47),"",Jul!G47),""),"")))</f>
        <v/>
      </c>
      <c r="D3420" s="305"/>
      <c r="E3420" s="305" t="str">
        <f>IF(ISBLANK($J$3759),"",IF(ISBLANK($L$3759),"",IF(Jul!$E47&gt;=$J$3759,IF(Jul!$E47&lt;=$L$3759,IF(ISBLANK(Jul!R47),"",Jul!R47),""),"")))</f>
        <v/>
      </c>
      <c r="F3420" s="307" t="str">
        <f>IF(ISBLANK($J$3759),"",IF(ISBLANK($L$3759),"",IF(Jul!$E47&gt;=$J$3759,IF(Jul!$E47&lt;=$L$3759,IF(ISBLANK(Jul!S47),"",Jul!S47),""),"")))</f>
        <v/>
      </c>
      <c r="G3420" s="308" t="str">
        <f t="shared" si="218"/>
        <v/>
      </c>
      <c r="H3420" s="309" t="str">
        <f t="shared" si="219"/>
        <v/>
      </c>
      <c r="I3420" s="310" t="str">
        <f>IF(ISBLANK($J$3759),"",IF(ISBLANK($L$3759),"",IF(Jul!$E47&gt;=$J$3759,IF(Jul!$E47&lt;=$L$3759,COUNTIF(Jul!L47:L47,"&gt;=0"),""),"")))</f>
        <v/>
      </c>
      <c r="J3420" s="300"/>
      <c r="K3420" s="300"/>
      <c r="L3420" s="300"/>
      <c r="M3420" s="302"/>
    </row>
    <row r="3421" spans="1:13" ht="9.9499999999999993" hidden="1" customHeight="1" x14ac:dyDescent="0.2">
      <c r="A3421" s="301"/>
      <c r="B3421" s="300"/>
      <c r="C3421" s="305" t="str">
        <f>IF(ISBLANK($J$3759),"",IF(ISBLANK($L$3759),"",IF(Jul!$E48&gt;=$J$3759,IF(Jul!$E48&lt;=$L$3759,IF(ISBLANK(Jul!G48),"",Jul!G48),""),"")))</f>
        <v/>
      </c>
      <c r="D3421" s="305"/>
      <c r="E3421" s="305" t="str">
        <f>IF(ISBLANK($J$3759),"",IF(ISBLANK($L$3759),"",IF(Jul!$E48&gt;=$J$3759,IF(Jul!$E48&lt;=$L$3759,IF(ISBLANK(Jul!R48),"",Jul!R48),""),"")))</f>
        <v/>
      </c>
      <c r="F3421" s="307" t="str">
        <f>IF(ISBLANK($J$3759),"",IF(ISBLANK($L$3759),"",IF(Jul!$E48&gt;=$J$3759,IF(Jul!$E48&lt;=$L$3759,IF(ISBLANK(Jul!S48),"",Jul!S48),""),"")))</f>
        <v/>
      </c>
      <c r="G3421" s="308" t="str">
        <f t="shared" si="218"/>
        <v/>
      </c>
      <c r="H3421" s="309" t="str">
        <f t="shared" si="219"/>
        <v/>
      </c>
      <c r="I3421" s="310" t="str">
        <f>IF(ISBLANK($J$3759),"",IF(ISBLANK($L$3759),"",IF(Jul!$E48&gt;=$J$3759,IF(Jul!$E48&lt;=$L$3759,COUNTIF(Jul!L48:L48,"&gt;=0"),""),"")))</f>
        <v/>
      </c>
      <c r="J3421" s="300"/>
      <c r="K3421" s="300"/>
      <c r="L3421" s="300"/>
      <c r="M3421" s="302"/>
    </row>
    <row r="3422" spans="1:13" ht="9.9499999999999993" hidden="1" customHeight="1" x14ac:dyDescent="0.2">
      <c r="A3422" s="301"/>
      <c r="B3422" s="300"/>
      <c r="C3422" s="305" t="str">
        <f>IF(ISBLANK($J$3759),"",IF(ISBLANK($L$3759),"",IF(Jul!$E49&gt;=$J$3759,IF(Jul!$E49&lt;=$L$3759,IF(ISBLANK(Jul!G49),"",Jul!G49),""),"")))</f>
        <v/>
      </c>
      <c r="D3422" s="305"/>
      <c r="E3422" s="305" t="str">
        <f>IF(ISBLANK($J$3759),"",IF(ISBLANK($L$3759),"",IF(Jul!$E49&gt;=$J$3759,IF(Jul!$E49&lt;=$L$3759,IF(ISBLANK(Jul!R49),"",Jul!R49),""),"")))</f>
        <v/>
      </c>
      <c r="F3422" s="307" t="str">
        <f>IF(ISBLANK($J$3759),"",IF(ISBLANK($L$3759),"",IF(Jul!$E49&gt;=$J$3759,IF(Jul!$E49&lt;=$L$3759,IF(ISBLANK(Jul!S49),"",Jul!S49),""),"")))</f>
        <v/>
      </c>
      <c r="G3422" s="308" t="str">
        <f t="shared" si="218"/>
        <v/>
      </c>
      <c r="H3422" s="309" t="str">
        <f t="shared" si="219"/>
        <v/>
      </c>
      <c r="I3422" s="310" t="str">
        <f>IF(ISBLANK($J$3759),"",IF(ISBLANK($L$3759),"",IF(Jul!$E49&gt;=$J$3759,IF(Jul!$E49&lt;=$L$3759,COUNTIF(Jul!L49:L49,"&gt;=0"),""),"")))</f>
        <v/>
      </c>
      <c r="J3422" s="300"/>
      <c r="K3422" s="300"/>
      <c r="L3422" s="300"/>
      <c r="M3422" s="302"/>
    </row>
    <row r="3423" spans="1:13" ht="9.9499999999999993" hidden="1" customHeight="1" x14ac:dyDescent="0.2">
      <c r="A3423" s="301"/>
      <c r="B3423" s="300"/>
      <c r="C3423" s="305" t="str">
        <f>IF(ISBLANK($J$3759),"",IF(ISBLANK($L$3759),"",IF(Jul!$E50&gt;=$J$3759,IF(Jul!$E50&lt;=$L$3759,IF(ISBLANK(Jul!G50),"",Jul!G50),""),"")))</f>
        <v/>
      </c>
      <c r="D3423" s="305"/>
      <c r="E3423" s="305" t="str">
        <f>IF(ISBLANK($J$3759),"",IF(ISBLANK($L$3759),"",IF(Jul!$E50&gt;=$J$3759,IF(Jul!$E50&lt;=$L$3759,IF(ISBLANK(Jul!R50),"",Jul!R50),""),"")))</f>
        <v/>
      </c>
      <c r="F3423" s="307" t="str">
        <f>IF(ISBLANK($J$3759),"",IF(ISBLANK($L$3759),"",IF(Jul!$E50&gt;=$J$3759,IF(Jul!$E50&lt;=$L$3759,IF(ISBLANK(Jul!S50),"",Jul!S50),""),"")))</f>
        <v/>
      </c>
      <c r="G3423" s="308" t="str">
        <f t="shared" si="218"/>
        <v/>
      </c>
      <c r="H3423" s="309" t="str">
        <f t="shared" si="219"/>
        <v/>
      </c>
      <c r="I3423" s="310" t="str">
        <f>IF(ISBLANK($J$3759),"",IF(ISBLANK($L$3759),"",IF(Jul!$E50&gt;=$J$3759,IF(Jul!$E50&lt;=$L$3759,COUNTIF(Jul!L50:L50,"&gt;=0"),""),"")))</f>
        <v/>
      </c>
      <c r="J3423" s="300"/>
      <c r="K3423" s="300"/>
      <c r="L3423" s="300"/>
      <c r="M3423" s="302"/>
    </row>
    <row r="3424" spans="1:13" ht="9.9499999999999993" hidden="1" customHeight="1" x14ac:dyDescent="0.2">
      <c r="A3424" s="301"/>
      <c r="B3424" s="300"/>
      <c r="C3424" s="305" t="str">
        <f>IF(ISBLANK($J$3759),"",IF(ISBLANK($L$3759),"",IF(Jul!$E51&gt;=$J$3759,IF(Jul!$E51&lt;=$L$3759,IF(ISBLANK(Jul!G51),"",Jul!G51),""),"")))</f>
        <v/>
      </c>
      <c r="D3424" s="305"/>
      <c r="E3424" s="305" t="str">
        <f>IF(ISBLANK($J$3759),"",IF(ISBLANK($L$3759),"",IF(Jul!$E51&gt;=$J$3759,IF(Jul!$E51&lt;=$L$3759,IF(ISBLANK(Jul!R51),"",Jul!R51),""),"")))</f>
        <v/>
      </c>
      <c r="F3424" s="307" t="str">
        <f>IF(ISBLANK($J$3759),"",IF(ISBLANK($L$3759),"",IF(Jul!$E51&gt;=$J$3759,IF(Jul!$E51&lt;=$L$3759,IF(ISBLANK(Jul!S51),"",Jul!S51),""),"")))</f>
        <v/>
      </c>
      <c r="G3424" s="308" t="str">
        <f t="shared" si="218"/>
        <v/>
      </c>
      <c r="H3424" s="309" t="str">
        <f t="shared" si="219"/>
        <v/>
      </c>
      <c r="I3424" s="310" t="str">
        <f>IF(ISBLANK($J$3759),"",IF(ISBLANK($L$3759),"",IF(Jul!$E51&gt;=$J$3759,IF(Jul!$E51&lt;=$L$3759,COUNTIF(Jul!L51:L51,"&gt;=0"),""),"")))</f>
        <v/>
      </c>
      <c r="J3424" s="300"/>
      <c r="K3424" s="300"/>
      <c r="L3424" s="300"/>
      <c r="M3424" s="302"/>
    </row>
    <row r="3425" spans="1:13" ht="9.9499999999999993" hidden="1" customHeight="1" x14ac:dyDescent="0.2">
      <c r="A3425" s="301"/>
      <c r="B3425" s="300"/>
      <c r="C3425" s="305" t="str">
        <f>IF(ISBLANK($J$3759),"",IF(ISBLANK($L$3759),"",IF(Jul!$E52&gt;=$J$3759,IF(Jul!$E52&lt;=$L$3759,IF(ISBLANK(Jul!G52),"",Jul!G52),""),"")))</f>
        <v/>
      </c>
      <c r="D3425" s="305"/>
      <c r="E3425" s="305" t="str">
        <f>IF(ISBLANK($J$3759),"",IF(ISBLANK($L$3759),"",IF(Jul!$E52&gt;=$J$3759,IF(Jul!$E52&lt;=$L$3759,IF(ISBLANK(Jul!R52),"",Jul!R52),""),"")))</f>
        <v/>
      </c>
      <c r="F3425" s="307" t="str">
        <f>IF(ISBLANK($J$3759),"",IF(ISBLANK($L$3759),"",IF(Jul!$E52&gt;=$J$3759,IF(Jul!$E52&lt;=$L$3759,IF(ISBLANK(Jul!S52),"",Jul!S52),""),"")))</f>
        <v/>
      </c>
      <c r="G3425" s="308" t="str">
        <f t="shared" si="218"/>
        <v/>
      </c>
      <c r="H3425" s="309" t="str">
        <f t="shared" si="219"/>
        <v/>
      </c>
      <c r="I3425" s="310" t="str">
        <f>IF(ISBLANK($J$3759),"",IF(ISBLANK($L$3759),"",IF(Jul!$E52&gt;=$J$3759,IF(Jul!$E52&lt;=$L$3759,COUNTIF(Jul!L52:L52,"&gt;=0"),""),"")))</f>
        <v/>
      </c>
      <c r="J3425" s="300"/>
      <c r="K3425" s="300"/>
      <c r="L3425" s="300"/>
      <c r="M3425" s="302"/>
    </row>
    <row r="3426" spans="1:13" ht="9.9499999999999993" hidden="1" customHeight="1" x14ac:dyDescent="0.2">
      <c r="A3426" s="301"/>
      <c r="B3426" s="300"/>
      <c r="C3426" s="305" t="str">
        <f>IF(ISBLANK($J$3759),"",IF(ISBLANK($L$3759),"",IF(Jul!$E53&gt;=$J$3759,IF(Jul!$E53&lt;=$L$3759,IF(ISBLANK(Jul!G53),"",Jul!G53),""),"")))</f>
        <v/>
      </c>
      <c r="D3426" s="305"/>
      <c r="E3426" s="305" t="str">
        <f>IF(ISBLANK($J$3759),"",IF(ISBLANK($L$3759),"",IF(Jul!$E53&gt;=$J$3759,IF(Jul!$E53&lt;=$L$3759,IF(ISBLANK(Jul!R53),"",Jul!R53),""),"")))</f>
        <v/>
      </c>
      <c r="F3426" s="307" t="str">
        <f>IF(ISBLANK($J$3759),"",IF(ISBLANK($L$3759),"",IF(Jul!$E53&gt;=$J$3759,IF(Jul!$E53&lt;=$L$3759,IF(ISBLANK(Jul!S53),"",Jul!S53),""),"")))</f>
        <v/>
      </c>
      <c r="G3426" s="308" t="str">
        <f t="shared" si="218"/>
        <v/>
      </c>
      <c r="H3426" s="309" t="str">
        <f t="shared" si="219"/>
        <v/>
      </c>
      <c r="I3426" s="310" t="str">
        <f>IF(ISBLANK($J$3759),"",IF(ISBLANK($L$3759),"",IF(Jul!$E53&gt;=$J$3759,IF(Jul!$E53&lt;=$L$3759,COUNTIF(Jul!L53:L53,"&gt;=0"),""),"")))</f>
        <v/>
      </c>
      <c r="J3426" s="300"/>
      <c r="K3426" s="300"/>
      <c r="L3426" s="300"/>
      <c r="M3426" s="302"/>
    </row>
    <row r="3427" spans="1:13" ht="9.9499999999999993" hidden="1" customHeight="1" x14ac:dyDescent="0.2">
      <c r="A3427" s="301"/>
      <c r="B3427" s="300"/>
      <c r="C3427" s="305" t="str">
        <f>IF(ISBLANK($J$3759),"",IF(ISBLANK($L$3759),"",IF(Jul!$E54&gt;=$J$3759,IF(Jul!$E54&lt;=$L$3759,IF(ISBLANK(Jul!G54),"",Jul!G54),""),"")))</f>
        <v/>
      </c>
      <c r="D3427" s="305"/>
      <c r="E3427" s="305" t="str">
        <f>IF(ISBLANK($J$3759),"",IF(ISBLANK($L$3759),"",IF(Jul!$E54&gt;=$J$3759,IF(Jul!$E54&lt;=$L$3759,IF(ISBLANK(Jul!R54),"",Jul!R54),""),"")))</f>
        <v/>
      </c>
      <c r="F3427" s="307" t="str">
        <f>IF(ISBLANK($J$3759),"",IF(ISBLANK($L$3759),"",IF(Jul!$E54&gt;=$J$3759,IF(Jul!$E54&lt;=$L$3759,IF(ISBLANK(Jul!S54),"",Jul!S54),""),"")))</f>
        <v/>
      </c>
      <c r="G3427" s="308" t="str">
        <f t="shared" si="218"/>
        <v/>
      </c>
      <c r="H3427" s="309" t="str">
        <f t="shared" si="219"/>
        <v/>
      </c>
      <c r="I3427" s="310" t="str">
        <f>IF(ISBLANK($J$3759),"",IF(ISBLANK($L$3759),"",IF(Jul!$E54&gt;=$J$3759,IF(Jul!$E54&lt;=$L$3759,COUNTIF(Jul!L54:L54,"&gt;=0"),""),"")))</f>
        <v/>
      </c>
      <c r="J3427" s="300"/>
      <c r="K3427" s="300"/>
      <c r="L3427" s="300"/>
      <c r="M3427" s="302"/>
    </row>
    <row r="3428" spans="1:13" ht="9.9499999999999993" hidden="1" customHeight="1" x14ac:dyDescent="0.2">
      <c r="A3428" s="301"/>
      <c r="B3428" s="300"/>
      <c r="C3428" s="305" t="str">
        <f>IF(ISBLANK($J$3759),"",IF(ISBLANK($L$3759),"",IF(Jul!$E55&gt;=$J$3759,IF(Jul!$E55&lt;=$L$3759,IF(ISBLANK(Jul!G55),"",Jul!G55),""),"")))</f>
        <v/>
      </c>
      <c r="D3428" s="305"/>
      <c r="E3428" s="305" t="str">
        <f>IF(ISBLANK($J$3759),"",IF(ISBLANK($L$3759),"",IF(Jul!$E55&gt;=$J$3759,IF(Jul!$E55&lt;=$L$3759,IF(ISBLANK(Jul!R55),"",Jul!R55),""),"")))</f>
        <v/>
      </c>
      <c r="F3428" s="307" t="str">
        <f>IF(ISBLANK($J$3759),"",IF(ISBLANK($L$3759),"",IF(Jul!$E55&gt;=$J$3759,IF(Jul!$E55&lt;=$L$3759,IF(ISBLANK(Jul!S55),"",Jul!S55),""),"")))</f>
        <v/>
      </c>
      <c r="G3428" s="308" t="str">
        <f t="shared" si="218"/>
        <v/>
      </c>
      <c r="H3428" s="309" t="str">
        <f t="shared" si="219"/>
        <v/>
      </c>
      <c r="I3428" s="310" t="str">
        <f>IF(ISBLANK($J$3759),"",IF(ISBLANK($L$3759),"",IF(Jul!$E55&gt;=$J$3759,IF(Jul!$E55&lt;=$L$3759,COUNTIF(Jul!L55:L55,"&gt;=0"),""),"")))</f>
        <v/>
      </c>
      <c r="J3428" s="300"/>
      <c r="K3428" s="300"/>
      <c r="L3428" s="300"/>
      <c r="M3428" s="302"/>
    </row>
    <row r="3429" spans="1:13" ht="9.9499999999999993" hidden="1" customHeight="1" x14ac:dyDescent="0.2">
      <c r="A3429" s="301"/>
      <c r="B3429" s="300"/>
      <c r="C3429" s="305" t="str">
        <f>IF(ISBLANK($J$3759),"",IF(ISBLANK($L$3759),"",IF(Jul!$E56&gt;=$J$3759,IF(Jul!$E56&lt;=$L$3759,IF(ISBLANK(Jul!G56),"",Jul!G56),""),"")))</f>
        <v/>
      </c>
      <c r="D3429" s="305"/>
      <c r="E3429" s="305" t="str">
        <f>IF(ISBLANK($J$3759),"",IF(ISBLANK($L$3759),"",IF(Jul!$E56&gt;=$J$3759,IF(Jul!$E56&lt;=$L$3759,IF(ISBLANK(Jul!R56),"",Jul!R56),""),"")))</f>
        <v/>
      </c>
      <c r="F3429" s="307" t="str">
        <f>IF(ISBLANK($J$3759),"",IF(ISBLANK($L$3759),"",IF(Jul!$E56&gt;=$J$3759,IF(Jul!$E56&lt;=$L$3759,IF(ISBLANK(Jul!S56),"",Jul!S56),""),"")))</f>
        <v/>
      </c>
      <c r="G3429" s="308" t="str">
        <f t="shared" si="218"/>
        <v/>
      </c>
      <c r="H3429" s="309" t="str">
        <f t="shared" si="219"/>
        <v/>
      </c>
      <c r="I3429" s="310" t="str">
        <f>IF(ISBLANK($J$3759),"",IF(ISBLANK($L$3759),"",IF(Jul!$E56&gt;=$J$3759,IF(Jul!$E56&lt;=$L$3759,COUNTIF(Jul!L56:L56,"&gt;=0"),""),"")))</f>
        <v/>
      </c>
      <c r="J3429" s="300"/>
      <c r="K3429" s="300"/>
      <c r="L3429" s="300"/>
      <c r="M3429" s="302"/>
    </row>
    <row r="3430" spans="1:13" ht="9.9499999999999993" hidden="1" customHeight="1" x14ac:dyDescent="0.2">
      <c r="A3430" s="301"/>
      <c r="B3430" s="300"/>
      <c r="C3430" s="305" t="str">
        <f>IF(ISBLANK($J$3759),"",IF(ISBLANK($L$3759),"",IF(Jul!$E57&gt;=$J$3759,IF(Jul!$E57&lt;=$L$3759,IF(ISBLANK(Jul!G57),"",Jul!G57),""),"")))</f>
        <v/>
      </c>
      <c r="D3430" s="305"/>
      <c r="E3430" s="305" t="str">
        <f>IF(ISBLANK($J$3759),"",IF(ISBLANK($L$3759),"",IF(Jul!$E57&gt;=$J$3759,IF(Jul!$E57&lt;=$L$3759,IF(ISBLANK(Jul!R57),"",Jul!R57),""),"")))</f>
        <v/>
      </c>
      <c r="F3430" s="307" t="str">
        <f>IF(ISBLANK($J$3759),"",IF(ISBLANK($L$3759),"",IF(Jul!$E57&gt;=$J$3759,IF(Jul!$E57&lt;=$L$3759,IF(ISBLANK(Jul!S57),"",Jul!S57),""),"")))</f>
        <v/>
      </c>
      <c r="G3430" s="308" t="str">
        <f t="shared" si="218"/>
        <v/>
      </c>
      <c r="H3430" s="309" t="str">
        <f t="shared" si="219"/>
        <v/>
      </c>
      <c r="I3430" s="310" t="str">
        <f>IF(ISBLANK($J$3759),"",IF(ISBLANK($L$3759),"",IF(Jul!$E57&gt;=$J$3759,IF(Jul!$E57&lt;=$L$3759,COUNTIF(Jul!L57:L57,"&gt;=0"),""),"")))</f>
        <v/>
      </c>
      <c r="J3430" s="300"/>
      <c r="K3430" s="300"/>
      <c r="L3430" s="300"/>
      <c r="M3430" s="302"/>
    </row>
    <row r="3431" spans="1:13" ht="9.9499999999999993" hidden="1" customHeight="1" x14ac:dyDescent="0.2">
      <c r="A3431" s="301"/>
      <c r="B3431" s="300"/>
      <c r="C3431" s="305" t="str">
        <f>IF(ISBLANK($J$3759),"",IF(ISBLANK($L$3759),"",IF(Jul!$E58&gt;=$J$3759,IF(Jul!$E58&lt;=$L$3759,IF(ISBLANK(Jul!G58),"",Jul!G58),""),"")))</f>
        <v/>
      </c>
      <c r="D3431" s="305"/>
      <c r="E3431" s="305" t="str">
        <f>IF(ISBLANK($J$3759),"",IF(ISBLANK($L$3759),"",IF(Jul!$E58&gt;=$J$3759,IF(Jul!$E58&lt;=$L$3759,IF(ISBLANK(Jul!R58),"",Jul!R58),""),"")))</f>
        <v/>
      </c>
      <c r="F3431" s="307" t="str">
        <f>IF(ISBLANK($J$3759),"",IF(ISBLANK($L$3759),"",IF(Jul!$E58&gt;=$J$3759,IF(Jul!$E58&lt;=$L$3759,IF(ISBLANK(Jul!S58),"",Jul!S58),""),"")))</f>
        <v/>
      </c>
      <c r="G3431" s="308" t="str">
        <f t="shared" si="218"/>
        <v/>
      </c>
      <c r="H3431" s="309" t="str">
        <f t="shared" si="219"/>
        <v/>
      </c>
      <c r="I3431" s="310" t="str">
        <f>IF(ISBLANK($J$3759),"",IF(ISBLANK($L$3759),"",IF(Jul!$E58&gt;=$J$3759,IF(Jul!$E58&lt;=$L$3759,COUNTIF(Jul!L58:L58,"&gt;=0"),""),"")))</f>
        <v/>
      </c>
      <c r="J3431" s="300"/>
      <c r="K3431" s="300"/>
      <c r="L3431" s="300"/>
      <c r="M3431" s="302"/>
    </row>
    <row r="3432" spans="1:13" ht="9.9499999999999993" hidden="1" customHeight="1" x14ac:dyDescent="0.2">
      <c r="A3432" s="301"/>
      <c r="B3432" s="300"/>
      <c r="C3432" s="305" t="str">
        <f>IF(ISBLANK($J$3759),"",IF(ISBLANK($L$3759),"",IF(Jul!$E59&gt;=$J$3759,IF(Jul!$E59&lt;=$L$3759,IF(ISBLANK(Jul!G59),"",Jul!G59),""),"")))</f>
        <v/>
      </c>
      <c r="D3432" s="305"/>
      <c r="E3432" s="305" t="str">
        <f>IF(ISBLANK($J$3759),"",IF(ISBLANK($L$3759),"",IF(Jul!$E59&gt;=$J$3759,IF(Jul!$E59&lt;=$L$3759,IF(ISBLANK(Jul!R59),"",Jul!R59),""),"")))</f>
        <v/>
      </c>
      <c r="F3432" s="307" t="str">
        <f>IF(ISBLANK($J$3759),"",IF(ISBLANK($L$3759),"",IF(Jul!$E59&gt;=$J$3759,IF(Jul!$E59&lt;=$L$3759,IF(ISBLANK(Jul!S59),"",Jul!S59),""),"")))</f>
        <v/>
      </c>
      <c r="G3432" s="308" t="str">
        <f t="shared" si="218"/>
        <v/>
      </c>
      <c r="H3432" s="309" t="str">
        <f t="shared" si="219"/>
        <v/>
      </c>
      <c r="I3432" s="310" t="str">
        <f>IF(ISBLANK($J$3759),"",IF(ISBLANK($L$3759),"",IF(Jul!$E59&gt;=$J$3759,IF(Jul!$E59&lt;=$L$3759,COUNTIF(Jul!L59:L59,"&gt;=0"),""),"")))</f>
        <v/>
      </c>
      <c r="J3432" s="300"/>
      <c r="K3432" s="300"/>
      <c r="L3432" s="300"/>
      <c r="M3432" s="302"/>
    </row>
    <row r="3433" spans="1:13" ht="9.9499999999999993" hidden="1" customHeight="1" x14ac:dyDescent="0.2">
      <c r="A3433" s="301"/>
      <c r="B3433" s="300"/>
      <c r="C3433" s="305" t="str">
        <f>IF(ISBLANK($J$3759),"",IF(ISBLANK($L$3759),"",IF(Jul!$E60&gt;=$J$3759,IF(Jul!$E60&lt;=$L$3759,IF(ISBLANK(Jul!G60),"",Jul!G60),""),"")))</f>
        <v/>
      </c>
      <c r="D3433" s="305"/>
      <c r="E3433" s="305" t="str">
        <f>IF(ISBLANK($J$3759),"",IF(ISBLANK($L$3759),"",IF(Jul!$E60&gt;=$J$3759,IF(Jul!$E60&lt;=$L$3759,IF(ISBLANK(Jul!R60),"",Jul!R60),""),"")))</f>
        <v/>
      </c>
      <c r="F3433" s="307" t="str">
        <f>IF(ISBLANK($J$3759),"",IF(ISBLANK($L$3759),"",IF(Jul!$E60&gt;=$J$3759,IF(Jul!$E60&lt;=$L$3759,IF(ISBLANK(Jul!S60),"",Jul!S60),""),"")))</f>
        <v/>
      </c>
      <c r="G3433" s="308" t="str">
        <f t="shared" si="218"/>
        <v/>
      </c>
      <c r="H3433" s="309" t="str">
        <f t="shared" si="219"/>
        <v/>
      </c>
      <c r="I3433" s="310" t="str">
        <f>IF(ISBLANK($J$3759),"",IF(ISBLANK($L$3759),"",IF(Jul!$E60&gt;=$J$3759,IF(Jul!$E60&lt;=$L$3759,COUNTIF(Jul!L60:L60,"&gt;=0"),""),"")))</f>
        <v/>
      </c>
      <c r="J3433" s="300"/>
      <c r="K3433" s="300"/>
      <c r="L3433" s="300"/>
      <c r="M3433" s="302"/>
    </row>
    <row r="3434" spans="1:13" ht="9.9499999999999993" hidden="1" customHeight="1" x14ac:dyDescent="0.2">
      <c r="A3434" s="301"/>
      <c r="B3434" s="300"/>
      <c r="C3434" s="305" t="str">
        <f>IF(ISBLANK($J$3759),"",IF(ISBLANK($L$3759),"",IF(Jul!$E61&gt;=$J$3759,IF(Jul!$E61&lt;=$L$3759,IF(ISBLANK(Jul!G61),"",Jul!G61),""),"")))</f>
        <v/>
      </c>
      <c r="D3434" s="305"/>
      <c r="E3434" s="305" t="str">
        <f>IF(ISBLANK($J$3759),"",IF(ISBLANK($L$3759),"",IF(Jul!$E61&gt;=$J$3759,IF(Jul!$E61&lt;=$L$3759,IF(ISBLANK(Jul!R61),"",Jul!R61),""),"")))</f>
        <v/>
      </c>
      <c r="F3434" s="307" t="str">
        <f>IF(ISBLANK($J$3759),"",IF(ISBLANK($L$3759),"",IF(Jul!$E61&gt;=$J$3759,IF(Jul!$E61&lt;=$L$3759,IF(ISBLANK(Jul!S61),"",Jul!S61),""),"")))</f>
        <v/>
      </c>
      <c r="G3434" s="308" t="str">
        <f t="shared" si="218"/>
        <v/>
      </c>
      <c r="H3434" s="309" t="str">
        <f t="shared" si="219"/>
        <v/>
      </c>
      <c r="I3434" s="310" t="str">
        <f>IF(ISBLANK($J$3759),"",IF(ISBLANK($L$3759),"",IF(Jul!$E61&gt;=$J$3759,IF(Jul!$E61&lt;=$L$3759,COUNTIF(Jul!L61:L61,"&gt;=0"),""),"")))</f>
        <v/>
      </c>
      <c r="J3434" s="300"/>
      <c r="K3434" s="300"/>
      <c r="L3434" s="300"/>
      <c r="M3434" s="302"/>
    </row>
    <row r="3435" spans="1:13" ht="9.9499999999999993" hidden="1" customHeight="1" x14ac:dyDescent="0.2">
      <c r="A3435" s="301"/>
      <c r="B3435" s="300"/>
      <c r="C3435" s="305" t="str">
        <f>IF(ISBLANK($J$3759),"",IF(ISBLANK($L$3759),"",IF(Jul!$E62&gt;=$J$3759,IF(Jul!$E62&lt;=$L$3759,IF(ISBLANK(Jul!G62),"",Jul!G62),""),"")))</f>
        <v/>
      </c>
      <c r="D3435" s="305"/>
      <c r="E3435" s="305" t="str">
        <f>IF(ISBLANK($J$3759),"",IF(ISBLANK($L$3759),"",IF(Jul!$E62&gt;=$J$3759,IF(Jul!$E62&lt;=$L$3759,IF(ISBLANK(Jul!R62),"",Jul!R62),""),"")))</f>
        <v/>
      </c>
      <c r="F3435" s="307" t="str">
        <f>IF(ISBLANK($J$3759),"",IF(ISBLANK($L$3759),"",IF(Jul!$E62&gt;=$J$3759,IF(Jul!$E62&lt;=$L$3759,IF(ISBLANK(Jul!S62),"",Jul!S62),""),"")))</f>
        <v/>
      </c>
      <c r="G3435" s="308" t="str">
        <f t="shared" si="218"/>
        <v/>
      </c>
      <c r="H3435" s="309" t="str">
        <f t="shared" si="219"/>
        <v/>
      </c>
      <c r="I3435" s="310" t="str">
        <f>IF(ISBLANK($J$3759),"",IF(ISBLANK($L$3759),"",IF(Jul!$E62&gt;=$J$3759,IF(Jul!$E62&lt;=$L$3759,COUNTIF(Jul!L62:L62,"&gt;=0"),""),"")))</f>
        <v/>
      </c>
      <c r="J3435" s="300"/>
      <c r="K3435" s="300"/>
      <c r="L3435" s="300"/>
      <c r="M3435" s="302"/>
    </row>
    <row r="3436" spans="1:13" ht="9.9499999999999993" hidden="1" customHeight="1" x14ac:dyDescent="0.2">
      <c r="A3436" s="301"/>
      <c r="B3436" s="300"/>
      <c r="C3436" s="305" t="str">
        <f>IF(ISBLANK($J$3759),"",IF(ISBLANK($L$3759),"",IF(Jul!$E63&gt;=$J$3759,IF(Jul!$E63&lt;=$L$3759,IF(ISBLANK(Jul!G63),"",Jul!G63),""),"")))</f>
        <v/>
      </c>
      <c r="D3436" s="305"/>
      <c r="E3436" s="305" t="str">
        <f>IF(ISBLANK($J$3759),"",IF(ISBLANK($L$3759),"",IF(Jul!$E63&gt;=$J$3759,IF(Jul!$E63&lt;=$L$3759,IF(ISBLANK(Jul!R63),"",Jul!R63),""),"")))</f>
        <v/>
      </c>
      <c r="F3436" s="307" t="str">
        <f>IF(ISBLANK($J$3759),"",IF(ISBLANK($L$3759),"",IF(Jul!$E63&gt;=$J$3759,IF(Jul!$E63&lt;=$L$3759,IF(ISBLANK(Jul!S63),"",Jul!S63),""),"")))</f>
        <v/>
      </c>
      <c r="G3436" s="308" t="str">
        <f t="shared" si="218"/>
        <v/>
      </c>
      <c r="H3436" s="309" t="str">
        <f t="shared" si="219"/>
        <v/>
      </c>
      <c r="I3436" s="310" t="str">
        <f>IF(ISBLANK($J$3759),"",IF(ISBLANK($L$3759),"",IF(Jul!$E63&gt;=$J$3759,IF(Jul!$E63&lt;=$L$3759,COUNTIF(Jul!L63:L63,"&gt;=0"),""),"")))</f>
        <v/>
      </c>
      <c r="J3436" s="300"/>
      <c r="K3436" s="300"/>
      <c r="L3436" s="300"/>
      <c r="M3436" s="302"/>
    </row>
    <row r="3437" spans="1:13" ht="9.9499999999999993" hidden="1" customHeight="1" x14ac:dyDescent="0.2">
      <c r="A3437" s="301"/>
      <c r="B3437" s="300"/>
      <c r="C3437" s="305" t="str">
        <f>IF(ISBLANK($J$3759),"",IF(ISBLANK($L$3759),"",IF(Jul!$E64&gt;=$J$3759,IF(Jul!$E64&lt;=$L$3759,IF(ISBLANK(Jul!G64),"",Jul!G64),""),"")))</f>
        <v/>
      </c>
      <c r="D3437" s="305"/>
      <c r="E3437" s="305" t="str">
        <f>IF(ISBLANK($J$3759),"",IF(ISBLANK($L$3759),"",IF(Jul!$E64&gt;=$J$3759,IF(Jul!$E64&lt;=$L$3759,IF(ISBLANK(Jul!R64),"",Jul!R64),""),"")))</f>
        <v/>
      </c>
      <c r="F3437" s="307" t="str">
        <f>IF(ISBLANK($J$3759),"",IF(ISBLANK($L$3759),"",IF(Jul!$E64&gt;=$J$3759,IF(Jul!$E64&lt;=$L$3759,IF(ISBLANK(Jul!S64),"",Jul!S64),""),"")))</f>
        <v/>
      </c>
      <c r="G3437" s="308" t="str">
        <f t="shared" si="218"/>
        <v/>
      </c>
      <c r="H3437" s="309" t="str">
        <f t="shared" si="219"/>
        <v/>
      </c>
      <c r="I3437" s="310" t="str">
        <f>IF(ISBLANK($J$3759),"",IF(ISBLANK($L$3759),"",IF(Jul!$E64&gt;=$J$3759,IF(Jul!$E64&lt;=$L$3759,COUNTIF(Jul!L64:L64,"&gt;=0"),""),"")))</f>
        <v/>
      </c>
      <c r="J3437" s="300"/>
      <c r="K3437" s="300"/>
      <c r="L3437" s="300"/>
      <c r="M3437" s="302"/>
    </row>
    <row r="3438" spans="1:13" ht="9.9499999999999993" hidden="1" customHeight="1" x14ac:dyDescent="0.2">
      <c r="A3438" s="301"/>
      <c r="B3438" s="300"/>
      <c r="C3438" s="305" t="str">
        <f>IF(ISBLANK($J$3759),"",IF(ISBLANK($L$3759),"",IF(Jul!$E65&gt;=$J$3759,IF(Jul!$E65&lt;=$L$3759,IF(ISBLANK(Jul!G65),"",Jul!G65),""),"")))</f>
        <v/>
      </c>
      <c r="D3438" s="305"/>
      <c r="E3438" s="305" t="str">
        <f>IF(ISBLANK($J$3759),"",IF(ISBLANK($L$3759),"",IF(Jul!$E65&gt;=$J$3759,IF(Jul!$E65&lt;=$L$3759,IF(ISBLANK(Jul!R65),"",Jul!R65),""),"")))</f>
        <v/>
      </c>
      <c r="F3438" s="307" t="str">
        <f>IF(ISBLANK($J$3759),"",IF(ISBLANK($L$3759),"",IF(Jul!$E65&gt;=$J$3759,IF(Jul!$E65&lt;=$L$3759,IF(ISBLANK(Jul!S65),"",Jul!S65),""),"")))</f>
        <v/>
      </c>
      <c r="G3438" s="308" t="str">
        <f t="shared" si="218"/>
        <v/>
      </c>
      <c r="H3438" s="309" t="str">
        <f t="shared" si="219"/>
        <v/>
      </c>
      <c r="I3438" s="310" t="str">
        <f>IF(ISBLANK($J$3759),"",IF(ISBLANK($L$3759),"",IF(Jul!$E65&gt;=$J$3759,IF(Jul!$E65&lt;=$L$3759,COUNTIF(Jul!L65:L65,"&gt;=0"),""),"")))</f>
        <v/>
      </c>
      <c r="J3438" s="300"/>
      <c r="K3438" s="300"/>
      <c r="L3438" s="300"/>
      <c r="M3438" s="302"/>
    </row>
    <row r="3439" spans="1:13" ht="9.9499999999999993" hidden="1" customHeight="1" x14ac:dyDescent="0.2">
      <c r="A3439" s="301"/>
      <c r="B3439" s="300"/>
      <c r="C3439" s="305" t="str">
        <f>IF(ISBLANK($J$3759),"",IF(ISBLANK($L$3759),"",IF(Jul!$E66&gt;=$J$3759,IF(Jul!$E66&lt;=$L$3759,IF(ISBLANK(Jul!G66),"",Jul!G66),""),"")))</f>
        <v/>
      </c>
      <c r="D3439" s="305"/>
      <c r="E3439" s="305" t="str">
        <f>IF(ISBLANK($J$3759),"",IF(ISBLANK($L$3759),"",IF(Jul!$E66&gt;=$J$3759,IF(Jul!$E66&lt;=$L$3759,IF(ISBLANK(Jul!R66),"",Jul!R66),""),"")))</f>
        <v/>
      </c>
      <c r="F3439" s="307" t="str">
        <f>IF(ISBLANK($J$3759),"",IF(ISBLANK($L$3759),"",IF(Jul!$E66&gt;=$J$3759,IF(Jul!$E66&lt;=$L$3759,IF(ISBLANK(Jul!S66),"",Jul!S66),""),"")))</f>
        <v/>
      </c>
      <c r="G3439" s="308" t="str">
        <f t="shared" si="218"/>
        <v/>
      </c>
      <c r="H3439" s="309" t="str">
        <f t="shared" si="219"/>
        <v/>
      </c>
      <c r="I3439" s="310" t="str">
        <f>IF(ISBLANK($J$3759),"",IF(ISBLANK($L$3759),"",IF(Jul!$E66&gt;=$J$3759,IF(Jul!$E66&lt;=$L$3759,COUNTIF(Jul!L66:L66,"&gt;=0"),""),"")))</f>
        <v/>
      </c>
      <c r="J3439" s="300"/>
      <c r="K3439" s="300"/>
      <c r="L3439" s="300"/>
      <c r="M3439" s="302"/>
    </row>
    <row r="3440" spans="1:13" ht="9.9499999999999993" hidden="1" customHeight="1" x14ac:dyDescent="0.2">
      <c r="A3440" s="301"/>
      <c r="B3440" s="300"/>
      <c r="C3440" s="305" t="str">
        <f>IF(ISBLANK($J$3759),"",IF(ISBLANK($L$3759),"",IF(Jul!$E67&gt;=$J$3759,IF(Jul!$E67&lt;=$L$3759,IF(ISBLANK(Jul!G67),"",Jul!G67),""),"")))</f>
        <v/>
      </c>
      <c r="D3440" s="305"/>
      <c r="E3440" s="305" t="str">
        <f>IF(ISBLANK($J$3759),"",IF(ISBLANK($L$3759),"",IF(Jul!$E67&gt;=$J$3759,IF(Jul!$E67&lt;=$L$3759,IF(ISBLANK(Jul!R67),"",Jul!R67),""),"")))</f>
        <v/>
      </c>
      <c r="F3440" s="307" t="str">
        <f>IF(ISBLANK($J$3759),"",IF(ISBLANK($L$3759),"",IF(Jul!$E67&gt;=$J$3759,IF(Jul!$E67&lt;=$L$3759,IF(ISBLANK(Jul!S67),"",Jul!S67),""),"")))</f>
        <v/>
      </c>
      <c r="G3440" s="308" t="str">
        <f t="shared" si="218"/>
        <v/>
      </c>
      <c r="H3440" s="309" t="str">
        <f t="shared" si="219"/>
        <v/>
      </c>
      <c r="I3440" s="310" t="str">
        <f>IF(ISBLANK($J$3759),"",IF(ISBLANK($L$3759),"",IF(Jul!$E67&gt;=$J$3759,IF(Jul!$E67&lt;=$L$3759,COUNTIF(Jul!L67:L67,"&gt;=0"),""),"")))</f>
        <v/>
      </c>
      <c r="J3440" s="300"/>
      <c r="K3440" s="300"/>
      <c r="L3440" s="300"/>
      <c r="M3440" s="302"/>
    </row>
    <row r="3441" spans="1:13" ht="9.9499999999999993" hidden="1" customHeight="1" x14ac:dyDescent="0.2">
      <c r="A3441" s="301"/>
      <c r="B3441" s="300"/>
      <c r="C3441" s="305" t="str">
        <f>IF(ISBLANK($J$3759),"",IF(ISBLANK($L$3759),"",IF(Jul!$E68&gt;=$J$3759,IF(Jul!$E68&lt;=$L$3759,IF(ISBLANK(Jul!G68),"",Jul!G68),""),"")))</f>
        <v/>
      </c>
      <c r="D3441" s="305"/>
      <c r="E3441" s="305" t="str">
        <f>IF(ISBLANK($J$3759),"",IF(ISBLANK($L$3759),"",IF(Jul!$E68&gt;=$J$3759,IF(Jul!$E68&lt;=$L$3759,IF(ISBLANK(Jul!R68),"",Jul!R68),""),"")))</f>
        <v/>
      </c>
      <c r="F3441" s="307" t="str">
        <f>IF(ISBLANK($J$3759),"",IF(ISBLANK($L$3759),"",IF(Jul!$E68&gt;=$J$3759,IF(Jul!$E68&lt;=$L$3759,IF(ISBLANK(Jul!S68),"",Jul!S68),""),"")))</f>
        <v/>
      </c>
      <c r="G3441" s="308" t="str">
        <f t="shared" si="218"/>
        <v/>
      </c>
      <c r="H3441" s="309" t="str">
        <f t="shared" si="219"/>
        <v/>
      </c>
      <c r="I3441" s="310" t="str">
        <f>IF(ISBLANK($J$3759),"",IF(ISBLANK($L$3759),"",IF(Jul!$E68&gt;=$J$3759,IF(Jul!$E68&lt;=$L$3759,COUNTIF(Jul!L68:L68,"&gt;=0"),""),"")))</f>
        <v/>
      </c>
      <c r="J3441" s="300"/>
      <c r="K3441" s="300"/>
      <c r="L3441" s="300"/>
      <c r="M3441" s="302"/>
    </row>
    <row r="3442" spans="1:13" ht="9.9499999999999993" hidden="1" customHeight="1" x14ac:dyDescent="0.2">
      <c r="A3442" s="301"/>
      <c r="B3442" s="300"/>
      <c r="C3442" s="305" t="str">
        <f>IF(ISBLANK($J$3759),"",IF(ISBLANK($L$3759),"",IF(Jul!$E69&gt;=$J$3759,IF(Jul!$E69&lt;=$L$3759,IF(ISBLANK(Jul!G69),"",Jul!G69),""),"")))</f>
        <v/>
      </c>
      <c r="D3442" s="305"/>
      <c r="E3442" s="305" t="str">
        <f>IF(ISBLANK($J$3759),"",IF(ISBLANK($L$3759),"",IF(Jul!$E69&gt;=$J$3759,IF(Jul!$E69&lt;=$L$3759,IF(ISBLANK(Jul!R69),"",Jul!R69),""),"")))</f>
        <v/>
      </c>
      <c r="F3442" s="307" t="str">
        <f>IF(ISBLANK($J$3759),"",IF(ISBLANK($L$3759),"",IF(Jul!$E69&gt;=$J$3759,IF(Jul!$E69&lt;=$L$3759,IF(ISBLANK(Jul!S69),"",Jul!S69),""),"")))</f>
        <v/>
      </c>
      <c r="G3442" s="308" t="str">
        <f t="shared" si="218"/>
        <v/>
      </c>
      <c r="H3442" s="309" t="str">
        <f t="shared" si="219"/>
        <v/>
      </c>
      <c r="I3442" s="310" t="str">
        <f>IF(ISBLANK($J$3759),"",IF(ISBLANK($L$3759),"",IF(Jul!$E69&gt;=$J$3759,IF(Jul!$E69&lt;=$L$3759,COUNTIF(Jul!L69:L69,"&gt;=0"),""),"")))</f>
        <v/>
      </c>
      <c r="J3442" s="300"/>
      <c r="K3442" s="300"/>
      <c r="L3442" s="300"/>
      <c r="M3442" s="302"/>
    </row>
    <row r="3443" spans="1:13" ht="9.9499999999999993" hidden="1" customHeight="1" x14ac:dyDescent="0.2">
      <c r="A3443" s="301"/>
      <c r="B3443" s="300"/>
      <c r="C3443" s="305" t="str">
        <f>IF(ISBLANK($J$3759),"",IF(ISBLANK($L$3759),"",IF(Jul!$E70&gt;=$J$3759,IF(Jul!$E70&lt;=$L$3759,IF(ISBLANK(Jul!G70),"",Jul!G70),""),"")))</f>
        <v/>
      </c>
      <c r="D3443" s="305"/>
      <c r="E3443" s="305" t="str">
        <f>IF(ISBLANK($J$3759),"",IF(ISBLANK($L$3759),"",IF(Jul!$E70&gt;=$J$3759,IF(Jul!$E70&lt;=$L$3759,IF(ISBLANK(Jul!R70),"",Jul!R70),""),"")))</f>
        <v/>
      </c>
      <c r="F3443" s="307" t="str">
        <f>IF(ISBLANK($J$3759),"",IF(ISBLANK($L$3759),"",IF(Jul!$E70&gt;=$J$3759,IF(Jul!$E70&lt;=$L$3759,IF(ISBLANK(Jul!S70),"",Jul!S70),""),"")))</f>
        <v/>
      </c>
      <c r="G3443" s="308" t="str">
        <f t="shared" si="218"/>
        <v/>
      </c>
      <c r="H3443" s="309" t="str">
        <f t="shared" si="219"/>
        <v/>
      </c>
      <c r="I3443" s="310" t="str">
        <f>IF(ISBLANK($J$3759),"",IF(ISBLANK($L$3759),"",IF(Jul!$E70&gt;=$J$3759,IF(Jul!$E70&lt;=$L$3759,COUNTIF(Jul!L70:L70,"&gt;=0"),""),"")))</f>
        <v/>
      </c>
      <c r="J3443" s="300"/>
      <c r="K3443" s="300"/>
      <c r="L3443" s="300"/>
      <c r="M3443" s="302"/>
    </row>
    <row r="3444" spans="1:13" ht="9.9499999999999993" hidden="1" customHeight="1" x14ac:dyDescent="0.2">
      <c r="A3444" s="301"/>
      <c r="B3444" s="300"/>
      <c r="C3444" s="305" t="str">
        <f>IF(ISBLANK($J$3759),"",IF(ISBLANK($L$3759),"",IF(Jul!$E71&gt;=$J$3759,IF(Jul!$E71&lt;=$L$3759,IF(ISBLANK(Jul!G71),"",Jul!G71),""),"")))</f>
        <v/>
      </c>
      <c r="D3444" s="305"/>
      <c r="E3444" s="305" t="str">
        <f>IF(ISBLANK($J$3759),"",IF(ISBLANK($L$3759),"",IF(Jul!$E71&gt;=$J$3759,IF(Jul!$E71&lt;=$L$3759,IF(ISBLANK(Jul!R71),"",Jul!R71),""),"")))</f>
        <v/>
      </c>
      <c r="F3444" s="307" t="str">
        <f>IF(ISBLANK($J$3759),"",IF(ISBLANK($L$3759),"",IF(Jul!$E71&gt;=$J$3759,IF(Jul!$E71&lt;=$L$3759,IF(ISBLANK(Jul!S71),"",Jul!S71),""),"")))</f>
        <v/>
      </c>
      <c r="G3444" s="308" t="str">
        <f t="shared" si="218"/>
        <v/>
      </c>
      <c r="H3444" s="309" t="str">
        <f t="shared" si="219"/>
        <v/>
      </c>
      <c r="I3444" s="310" t="str">
        <f>IF(ISBLANK($J$3759),"",IF(ISBLANK($L$3759),"",IF(Jul!$E71&gt;=$J$3759,IF(Jul!$E71&lt;=$L$3759,COUNTIF(Jul!L71:L71,"&gt;=0"),""),"")))</f>
        <v/>
      </c>
      <c r="J3444" s="300"/>
      <c r="K3444" s="300"/>
      <c r="L3444" s="300"/>
      <c r="M3444" s="302"/>
    </row>
    <row r="3445" spans="1:13" ht="9.9499999999999993" hidden="1" customHeight="1" x14ac:dyDescent="0.2">
      <c r="A3445" s="301"/>
      <c r="B3445" s="300"/>
      <c r="C3445" s="305" t="str">
        <f>IF(ISBLANK($J$3759),"",IF(ISBLANK($L$3759),"",IF(Jul!$E72&gt;=$J$3759,IF(Jul!$E72&lt;=$L$3759,IF(ISBLANK(Jul!G72),"",Jul!G72),""),"")))</f>
        <v/>
      </c>
      <c r="D3445" s="305"/>
      <c r="E3445" s="305" t="str">
        <f>IF(ISBLANK($J$3759),"",IF(ISBLANK($L$3759),"",IF(Jul!$E72&gt;=$J$3759,IF(Jul!$E72&lt;=$L$3759,IF(ISBLANK(Jul!R72),"",Jul!R72),""),"")))</f>
        <v/>
      </c>
      <c r="F3445" s="307" t="str">
        <f>IF(ISBLANK($J$3759),"",IF(ISBLANK($L$3759),"",IF(Jul!$E72&gt;=$J$3759,IF(Jul!$E72&lt;=$L$3759,IF(ISBLANK(Jul!S72),"",Jul!S72),""),"")))</f>
        <v/>
      </c>
      <c r="G3445" s="308" t="str">
        <f t="shared" si="218"/>
        <v/>
      </c>
      <c r="H3445" s="309" t="str">
        <f t="shared" si="219"/>
        <v/>
      </c>
      <c r="I3445" s="310" t="str">
        <f>IF(ISBLANK($J$3759),"",IF(ISBLANK($L$3759),"",IF(Jul!$E72&gt;=$J$3759,IF(Jul!$E72&lt;=$L$3759,COUNTIF(Jul!L72:L72,"&gt;=0"),""),"")))</f>
        <v/>
      </c>
      <c r="J3445" s="300"/>
      <c r="K3445" s="300"/>
      <c r="L3445" s="300"/>
      <c r="M3445" s="302"/>
    </row>
    <row r="3446" spans="1:13" ht="9.9499999999999993" hidden="1" customHeight="1" x14ac:dyDescent="0.2">
      <c r="A3446" s="301"/>
      <c r="B3446" s="300"/>
      <c r="C3446" s="305" t="str">
        <f>IF(ISBLANK($J$3759),"",IF(ISBLANK($L$3759),"",IF(Jul!$E73&gt;=$J$3759,IF(Jul!$E73&lt;=$L$3759,IF(ISBLANK(Jul!G73),"",Jul!G73),""),"")))</f>
        <v/>
      </c>
      <c r="D3446" s="305"/>
      <c r="E3446" s="305" t="str">
        <f>IF(ISBLANK($J$3759),"",IF(ISBLANK($L$3759),"",IF(Jul!$E73&gt;=$J$3759,IF(Jul!$E73&lt;=$L$3759,IF(ISBLANK(Jul!R73),"",Jul!R73),""),"")))</f>
        <v/>
      </c>
      <c r="F3446" s="307" t="str">
        <f>IF(ISBLANK($J$3759),"",IF(ISBLANK($L$3759),"",IF(Jul!$E73&gt;=$J$3759,IF(Jul!$E73&lt;=$L$3759,IF(ISBLANK(Jul!S73),"",Jul!S73),""),"")))</f>
        <v/>
      </c>
      <c r="G3446" s="308" t="str">
        <f t="shared" si="218"/>
        <v/>
      </c>
      <c r="H3446" s="309" t="str">
        <f t="shared" si="219"/>
        <v/>
      </c>
      <c r="I3446" s="310" t="str">
        <f>IF(ISBLANK($J$3759),"",IF(ISBLANK($L$3759),"",IF(Jul!$E73&gt;=$J$3759,IF(Jul!$E73&lt;=$L$3759,COUNTIF(Jul!L73:L73,"&gt;=0"),""),"")))</f>
        <v/>
      </c>
      <c r="J3446" s="300"/>
      <c r="K3446" s="300"/>
      <c r="L3446" s="300"/>
      <c r="M3446" s="302"/>
    </row>
    <row r="3447" spans="1:13" ht="9.9499999999999993" hidden="1" customHeight="1" x14ac:dyDescent="0.2">
      <c r="A3447" s="301"/>
      <c r="B3447" s="300" t="s">
        <v>130</v>
      </c>
      <c r="C3447" s="305" t="str">
        <f>IF(ISBLANK($J$3759),"",IF(ISBLANK($L$3759),"",IF(Aug!$E9&gt;=$J$3759,IF(Aug!$E9&lt;=$L$3759,IF(ISBLANK(Aug!G9),"",Aug!G9),""),"")))</f>
        <v/>
      </c>
      <c r="D3447" s="305" t="str">
        <f>IF(ISBLANK($J$3759),"",IF(ISBLANK($L$3759),"",IF(Aug!$E9&gt;=$J$3759,IF(Aug!$E9&lt;=$L$3759,IF(ISBLANK(Aug!I9),"",Aug!I9),""),"")))</f>
        <v/>
      </c>
      <c r="E3447" s="305" t="str">
        <f>IF(ISBLANK($J$3759),"",IF(ISBLANK($L$3759),"",IF(Aug!$E9&gt;=$J$3759,IF(Aug!$E9&lt;=$L$3759,IF(ISBLANK(Aug!R9),"",Aug!R9),""),"")))</f>
        <v/>
      </c>
      <c r="F3447" s="307" t="str">
        <f>IF(ISBLANK($J$3759),"",IF(ISBLANK($L$3759),"",IF(Aug!$E9&gt;=$J$3759,IF(Aug!$E9&lt;=$L$3759,IF(ISBLANK(Aug!S9),"",Aug!S9),""),"")))</f>
        <v/>
      </c>
      <c r="G3447" s="308" t="str">
        <f>IF(ISNUMBER(F3447),IF(F3447=0,"",IF(E3447=0,"",F3447/E3447)),"")</f>
        <v/>
      </c>
      <c r="H3447" s="309" t="str">
        <f>IF(ISNUMBER(G3447),IF(G3447=0,"",IF(F3447=0,"",E3447/F3447/24)),"")</f>
        <v/>
      </c>
      <c r="I3447" s="310" t="str">
        <f>IF(ISBLANK($J$3759),"",IF(ISBLANK($L$3759),"",IF(Aug!$E9&gt;=$J$3759,IF(Aug!$E9&lt;=$L$3759,COUNTIF(Aug!L9:L9,"&gt;=0"),""),"")))</f>
        <v/>
      </c>
      <c r="J3447" s="300"/>
      <c r="K3447" s="300"/>
      <c r="L3447" s="300"/>
      <c r="M3447" s="302"/>
    </row>
    <row r="3448" spans="1:13" ht="9.9499999999999993" hidden="1" customHeight="1" x14ac:dyDescent="0.2">
      <c r="A3448" s="301"/>
      <c r="B3448" s="300"/>
      <c r="C3448" s="305" t="str">
        <f>IF(ISBLANK($J$3759),"",IF(ISBLANK($L$3759),"",IF(Aug!$E10&gt;=$J$3759,IF(Aug!$E10&lt;=$L$3759,IF(ISBLANK(Aug!G10),"",Aug!G10),""),"")))</f>
        <v/>
      </c>
      <c r="D3448" s="305" t="str">
        <f>IF(ISBLANK($J$3759),"",IF(ISBLANK($L$3759),"",IF(Aug!$E10&gt;=$J$3759,IF(Aug!$E10&lt;=$L$3759,IF(ISBLANK(Aug!I10),"",Aug!I10),""),"")))</f>
        <v/>
      </c>
      <c r="E3448" s="305" t="str">
        <f>IF(ISBLANK($J$3759),"",IF(ISBLANK($L$3759),"",IF(Aug!$E10&gt;=$J$3759,IF(Aug!$E10&lt;=$L$3759,IF(ISBLANK(Aug!R10),"",Aug!R10),""),"")))</f>
        <v/>
      </c>
      <c r="F3448" s="307" t="str">
        <f>IF(ISBLANK($J$3759),"",IF(ISBLANK($L$3759),"",IF(Aug!$E10&gt;=$J$3759,IF(Aug!$E10&lt;=$L$3759,IF(ISBLANK(Aug!S10),"",Aug!S10),""),"")))</f>
        <v/>
      </c>
      <c r="G3448" s="308" t="str">
        <f t="shared" ref="G3448:G3477" si="220">IF(ISNUMBER(F3448),IF(F3448=0,"",IF(E3448=0,"",F3448/E3448)),"")</f>
        <v/>
      </c>
      <c r="H3448" s="309" t="str">
        <f t="shared" ref="H3448:H3477" si="221">IF(ISNUMBER(G3448),IF(G3448=0,"",IF(F3448=0,"",E3448/F3448/24)),"")</f>
        <v/>
      </c>
      <c r="I3448" s="310" t="str">
        <f>IF(ISBLANK($J$3759),"",IF(ISBLANK($L$3759),"",IF(Aug!$E10&gt;=$J$3759,IF(Aug!$E10&lt;=$L$3759,COUNTIF(Aug!L10:L10,"&gt;=0"),""),"")))</f>
        <v/>
      </c>
      <c r="J3448" s="300"/>
      <c r="K3448" s="300"/>
      <c r="L3448" s="300"/>
      <c r="M3448" s="302"/>
    </row>
    <row r="3449" spans="1:13" ht="9.9499999999999993" hidden="1" customHeight="1" x14ac:dyDescent="0.2">
      <c r="A3449" s="301"/>
      <c r="B3449" s="300"/>
      <c r="C3449" s="305" t="str">
        <f>IF(ISBLANK($J$3759),"",IF(ISBLANK($L$3759),"",IF(Aug!$E11&gt;=$J$3759,IF(Aug!$E11&lt;=$L$3759,IF(ISBLANK(Aug!G11),"",Aug!G11),""),"")))</f>
        <v/>
      </c>
      <c r="D3449" s="305" t="str">
        <f>IF(ISBLANK($J$3759),"",IF(ISBLANK($L$3759),"",IF(Aug!$E11&gt;=$J$3759,IF(Aug!$E11&lt;=$L$3759,IF(ISBLANK(Aug!I11),"",Aug!I11),""),"")))</f>
        <v/>
      </c>
      <c r="E3449" s="305" t="str">
        <f>IF(ISBLANK($J$3759),"",IF(ISBLANK($L$3759),"",IF(Aug!$E11&gt;=$J$3759,IF(Aug!$E11&lt;=$L$3759,IF(ISBLANK(Aug!R11),"",Aug!R11),""),"")))</f>
        <v/>
      </c>
      <c r="F3449" s="307" t="str">
        <f>IF(ISBLANK($J$3759),"",IF(ISBLANK($L$3759),"",IF(Aug!$E11&gt;=$J$3759,IF(Aug!$E11&lt;=$L$3759,IF(ISBLANK(Aug!S11),"",Aug!S11),""),"")))</f>
        <v/>
      </c>
      <c r="G3449" s="308" t="str">
        <f t="shared" si="220"/>
        <v/>
      </c>
      <c r="H3449" s="309" t="str">
        <f t="shared" si="221"/>
        <v/>
      </c>
      <c r="I3449" s="310" t="str">
        <f>IF(ISBLANK($J$3759),"",IF(ISBLANK($L$3759),"",IF(Aug!$E11&gt;=$J$3759,IF(Aug!$E11&lt;=$L$3759,COUNTIF(Aug!L11:L11,"&gt;=0"),""),"")))</f>
        <v/>
      </c>
      <c r="J3449" s="300"/>
      <c r="K3449" s="300"/>
      <c r="L3449" s="300"/>
      <c r="M3449" s="302"/>
    </row>
    <row r="3450" spans="1:13" ht="9.9499999999999993" hidden="1" customHeight="1" x14ac:dyDescent="0.2">
      <c r="A3450" s="301"/>
      <c r="B3450" s="300"/>
      <c r="C3450" s="305" t="str">
        <f>IF(ISBLANK($J$3759),"",IF(ISBLANK($L$3759),"",IF(Aug!$E12&gt;=$J$3759,IF(Aug!$E12&lt;=$L$3759,IF(ISBLANK(Aug!G12),"",Aug!G12),""),"")))</f>
        <v/>
      </c>
      <c r="D3450" s="305" t="str">
        <f>IF(ISBLANK($J$3759),"",IF(ISBLANK($L$3759),"",IF(Aug!$E12&gt;=$J$3759,IF(Aug!$E12&lt;=$L$3759,IF(ISBLANK(Aug!I12),"",Aug!I12),""),"")))</f>
        <v/>
      </c>
      <c r="E3450" s="305" t="str">
        <f>IF(ISBLANK($J$3759),"",IF(ISBLANK($L$3759),"",IF(Aug!$E12&gt;=$J$3759,IF(Aug!$E12&lt;=$L$3759,IF(ISBLANK(Aug!R12),"",Aug!R12),""),"")))</f>
        <v/>
      </c>
      <c r="F3450" s="307" t="str">
        <f>IF(ISBLANK($J$3759),"",IF(ISBLANK($L$3759),"",IF(Aug!$E12&gt;=$J$3759,IF(Aug!$E12&lt;=$L$3759,IF(ISBLANK(Aug!S12),"",Aug!S12),""),"")))</f>
        <v/>
      </c>
      <c r="G3450" s="308" t="str">
        <f t="shared" si="220"/>
        <v/>
      </c>
      <c r="H3450" s="309" t="str">
        <f t="shared" si="221"/>
        <v/>
      </c>
      <c r="I3450" s="310" t="str">
        <f>IF(ISBLANK($J$3759),"",IF(ISBLANK($L$3759),"",IF(Aug!$E12&gt;=$J$3759,IF(Aug!$E12&lt;=$L$3759,COUNTIF(Aug!L12:L12,"&gt;=0"),""),"")))</f>
        <v/>
      </c>
      <c r="J3450" s="300"/>
      <c r="K3450" s="300"/>
      <c r="L3450" s="300"/>
      <c r="M3450" s="302"/>
    </row>
    <row r="3451" spans="1:13" ht="9.9499999999999993" hidden="1" customHeight="1" x14ac:dyDescent="0.2">
      <c r="A3451" s="301"/>
      <c r="B3451" s="300"/>
      <c r="C3451" s="305" t="str">
        <f>IF(ISBLANK($J$3759),"",IF(ISBLANK($L$3759),"",IF(Aug!$E13&gt;=$J$3759,IF(Aug!$E13&lt;=$L$3759,IF(ISBLANK(Aug!G13),"",Aug!G13),""),"")))</f>
        <v/>
      </c>
      <c r="D3451" s="305" t="str">
        <f>IF(ISBLANK($J$3759),"",IF(ISBLANK($L$3759),"",IF(Aug!$E13&gt;=$J$3759,IF(Aug!$E13&lt;=$L$3759,IF(ISBLANK(Aug!I13),"",Aug!I13),""),"")))</f>
        <v/>
      </c>
      <c r="E3451" s="305" t="str">
        <f>IF(ISBLANK($J$3759),"",IF(ISBLANK($L$3759),"",IF(Aug!$E13&gt;=$J$3759,IF(Aug!$E13&lt;=$L$3759,IF(ISBLANK(Aug!R13),"",Aug!R13),""),"")))</f>
        <v/>
      </c>
      <c r="F3451" s="307" t="str">
        <f>IF(ISBLANK($J$3759),"",IF(ISBLANK($L$3759),"",IF(Aug!$E13&gt;=$J$3759,IF(Aug!$E13&lt;=$L$3759,IF(ISBLANK(Aug!S13),"",Aug!S13),""),"")))</f>
        <v/>
      </c>
      <c r="G3451" s="308" t="str">
        <f t="shared" si="220"/>
        <v/>
      </c>
      <c r="H3451" s="309" t="str">
        <f t="shared" si="221"/>
        <v/>
      </c>
      <c r="I3451" s="310" t="str">
        <f>IF(ISBLANK($J$3759),"",IF(ISBLANK($L$3759),"",IF(Aug!$E13&gt;=$J$3759,IF(Aug!$E13&lt;=$L$3759,COUNTIF(Aug!L13:L13,"&gt;=0"),""),"")))</f>
        <v/>
      </c>
      <c r="J3451" s="300"/>
      <c r="K3451" s="300"/>
      <c r="L3451" s="300"/>
      <c r="M3451" s="302"/>
    </row>
    <row r="3452" spans="1:13" ht="9.9499999999999993" hidden="1" customHeight="1" x14ac:dyDescent="0.2">
      <c r="A3452" s="301"/>
      <c r="B3452" s="300"/>
      <c r="C3452" s="305" t="str">
        <f>IF(ISBLANK($J$3759),"",IF(ISBLANK($L$3759),"",IF(Aug!$E14&gt;=$J$3759,IF(Aug!$E14&lt;=$L$3759,IF(ISBLANK(Aug!G14),"",Aug!G14),""),"")))</f>
        <v/>
      </c>
      <c r="D3452" s="305" t="str">
        <f>IF(ISBLANK($J$3759),"",IF(ISBLANK($L$3759),"",IF(Aug!$E14&gt;=$J$3759,IF(Aug!$E14&lt;=$L$3759,IF(ISBLANK(Aug!I14),"",Aug!I14),""),"")))</f>
        <v/>
      </c>
      <c r="E3452" s="305" t="str">
        <f>IF(ISBLANK($J$3759),"",IF(ISBLANK($L$3759),"",IF(Aug!$E14&gt;=$J$3759,IF(Aug!$E14&lt;=$L$3759,IF(ISBLANK(Aug!R14),"",Aug!R14),""),"")))</f>
        <v/>
      </c>
      <c r="F3452" s="307" t="str">
        <f>IF(ISBLANK($J$3759),"",IF(ISBLANK($L$3759),"",IF(Aug!$E14&gt;=$J$3759,IF(Aug!$E14&lt;=$L$3759,IF(ISBLANK(Aug!S14),"",Aug!S14),""),"")))</f>
        <v/>
      </c>
      <c r="G3452" s="308" t="str">
        <f t="shared" si="220"/>
        <v/>
      </c>
      <c r="H3452" s="309" t="str">
        <f t="shared" si="221"/>
        <v/>
      </c>
      <c r="I3452" s="310" t="str">
        <f>IF(ISBLANK($J$3759),"",IF(ISBLANK($L$3759),"",IF(Aug!$E14&gt;=$J$3759,IF(Aug!$E14&lt;=$L$3759,COUNTIF(Aug!L14:L14,"&gt;=0"),""),"")))</f>
        <v/>
      </c>
      <c r="J3452" s="300"/>
      <c r="K3452" s="300"/>
      <c r="L3452" s="300"/>
      <c r="M3452" s="302"/>
    </row>
    <row r="3453" spans="1:13" ht="9.9499999999999993" hidden="1" customHeight="1" x14ac:dyDescent="0.2">
      <c r="A3453" s="301"/>
      <c r="B3453" s="300"/>
      <c r="C3453" s="305" t="str">
        <f>IF(ISBLANK($J$3759),"",IF(ISBLANK($L$3759),"",IF(Aug!$E15&gt;=$J$3759,IF(Aug!$E15&lt;=$L$3759,IF(ISBLANK(Aug!G15),"",Aug!G15),""),"")))</f>
        <v/>
      </c>
      <c r="D3453" s="305" t="str">
        <f>IF(ISBLANK($J$3759),"",IF(ISBLANK($L$3759),"",IF(Aug!$E15&gt;=$J$3759,IF(Aug!$E15&lt;=$L$3759,IF(ISBLANK(Aug!I15),"",Aug!I15),""),"")))</f>
        <v/>
      </c>
      <c r="E3453" s="305" t="str">
        <f>IF(ISBLANK($J$3759),"",IF(ISBLANK($L$3759),"",IF(Aug!$E15&gt;=$J$3759,IF(Aug!$E15&lt;=$L$3759,IF(ISBLANK(Aug!R15),"",Aug!R15),""),"")))</f>
        <v/>
      </c>
      <c r="F3453" s="307" t="str">
        <f>IF(ISBLANK($J$3759),"",IF(ISBLANK($L$3759),"",IF(Aug!$E15&gt;=$J$3759,IF(Aug!$E15&lt;=$L$3759,IF(ISBLANK(Aug!S15),"",Aug!S15),""),"")))</f>
        <v/>
      </c>
      <c r="G3453" s="308" t="str">
        <f t="shared" si="220"/>
        <v/>
      </c>
      <c r="H3453" s="309" t="str">
        <f t="shared" si="221"/>
        <v/>
      </c>
      <c r="I3453" s="310" t="str">
        <f>IF(ISBLANK($J$3759),"",IF(ISBLANK($L$3759),"",IF(Aug!$E15&gt;=$J$3759,IF(Aug!$E15&lt;=$L$3759,COUNTIF(Aug!L15:L15,"&gt;=0"),""),"")))</f>
        <v/>
      </c>
      <c r="J3453" s="300"/>
      <c r="K3453" s="300"/>
      <c r="L3453" s="300"/>
      <c r="M3453" s="302"/>
    </row>
    <row r="3454" spans="1:13" ht="9.9499999999999993" hidden="1" customHeight="1" x14ac:dyDescent="0.2">
      <c r="A3454" s="301"/>
      <c r="B3454" s="300"/>
      <c r="C3454" s="305" t="str">
        <f>IF(ISBLANK($J$3759),"",IF(ISBLANK($L$3759),"",IF(Aug!$E16&gt;=$J$3759,IF(Aug!$E16&lt;=$L$3759,IF(ISBLANK(Aug!G16),"",Aug!G16),""),"")))</f>
        <v/>
      </c>
      <c r="D3454" s="305" t="str">
        <f>IF(ISBLANK($J$3759),"",IF(ISBLANK($L$3759),"",IF(Aug!$E16&gt;=$J$3759,IF(Aug!$E16&lt;=$L$3759,IF(ISBLANK(Aug!I16),"",Aug!I16),""),"")))</f>
        <v/>
      </c>
      <c r="E3454" s="305" t="str">
        <f>IF(ISBLANK($J$3759),"",IF(ISBLANK($L$3759),"",IF(Aug!$E16&gt;=$J$3759,IF(Aug!$E16&lt;=$L$3759,IF(ISBLANK(Aug!R16),"",Aug!R16),""),"")))</f>
        <v/>
      </c>
      <c r="F3454" s="307" t="str">
        <f>IF(ISBLANK($J$3759),"",IF(ISBLANK($L$3759),"",IF(Aug!$E16&gt;=$J$3759,IF(Aug!$E16&lt;=$L$3759,IF(ISBLANK(Aug!S16),"",Aug!S16),""),"")))</f>
        <v/>
      </c>
      <c r="G3454" s="308" t="str">
        <f t="shared" si="220"/>
        <v/>
      </c>
      <c r="H3454" s="309" t="str">
        <f t="shared" si="221"/>
        <v/>
      </c>
      <c r="I3454" s="310" t="str">
        <f>IF(ISBLANK($J$3759),"",IF(ISBLANK($L$3759),"",IF(Aug!$E16&gt;=$J$3759,IF(Aug!$E16&lt;=$L$3759,COUNTIF(Aug!L16:L16,"&gt;=0"),""),"")))</f>
        <v/>
      </c>
      <c r="J3454" s="300"/>
      <c r="K3454" s="300"/>
      <c r="L3454" s="300"/>
      <c r="M3454" s="302"/>
    </row>
    <row r="3455" spans="1:13" ht="9.9499999999999993" hidden="1" customHeight="1" x14ac:dyDescent="0.2">
      <c r="A3455" s="301"/>
      <c r="B3455" s="300"/>
      <c r="C3455" s="305" t="str">
        <f>IF(ISBLANK($J$3759),"",IF(ISBLANK($L$3759),"",IF(Aug!$E17&gt;=$J$3759,IF(Aug!$E17&lt;=$L$3759,IF(ISBLANK(Aug!G17),"",Aug!G17),""),"")))</f>
        <v/>
      </c>
      <c r="D3455" s="305" t="str">
        <f>IF(ISBLANK($J$3759),"",IF(ISBLANK($L$3759),"",IF(Aug!$E17&gt;=$J$3759,IF(Aug!$E17&lt;=$L$3759,IF(ISBLANK(Aug!I17),"",Aug!I17),""),"")))</f>
        <v/>
      </c>
      <c r="E3455" s="305" t="str">
        <f>IF(ISBLANK($J$3759),"",IF(ISBLANK($L$3759),"",IF(Aug!$E17&gt;=$J$3759,IF(Aug!$E17&lt;=$L$3759,IF(ISBLANK(Aug!R17),"",Aug!R17),""),"")))</f>
        <v/>
      </c>
      <c r="F3455" s="307" t="str">
        <f>IF(ISBLANK($J$3759),"",IF(ISBLANK($L$3759),"",IF(Aug!$E17&gt;=$J$3759,IF(Aug!$E17&lt;=$L$3759,IF(ISBLANK(Aug!S17),"",Aug!S17),""),"")))</f>
        <v/>
      </c>
      <c r="G3455" s="308" t="str">
        <f t="shared" si="220"/>
        <v/>
      </c>
      <c r="H3455" s="309" t="str">
        <f t="shared" si="221"/>
        <v/>
      </c>
      <c r="I3455" s="310" t="str">
        <f>IF(ISBLANK($J$3759),"",IF(ISBLANK($L$3759),"",IF(Aug!$E17&gt;=$J$3759,IF(Aug!$E17&lt;=$L$3759,COUNTIF(Aug!L17:L17,"&gt;=0"),""),"")))</f>
        <v/>
      </c>
      <c r="J3455" s="300"/>
      <c r="K3455" s="300"/>
      <c r="L3455" s="300"/>
      <c r="M3455" s="302"/>
    </row>
    <row r="3456" spans="1:13" ht="9.9499999999999993" hidden="1" customHeight="1" x14ac:dyDescent="0.2">
      <c r="A3456" s="301"/>
      <c r="B3456" s="300"/>
      <c r="C3456" s="305" t="str">
        <f>IF(ISBLANK($J$3759),"",IF(ISBLANK($L$3759),"",IF(Aug!$E18&gt;=$J$3759,IF(Aug!$E18&lt;=$L$3759,IF(ISBLANK(Aug!G18),"",Aug!G18),""),"")))</f>
        <v/>
      </c>
      <c r="D3456" s="305" t="str">
        <f>IF(ISBLANK($J$3759),"",IF(ISBLANK($L$3759),"",IF(Aug!$E18&gt;=$J$3759,IF(Aug!$E18&lt;=$L$3759,IF(ISBLANK(Aug!I18),"",Aug!I18),""),"")))</f>
        <v/>
      </c>
      <c r="E3456" s="305" t="str">
        <f>IF(ISBLANK($J$3759),"",IF(ISBLANK($L$3759),"",IF(Aug!$E18&gt;=$J$3759,IF(Aug!$E18&lt;=$L$3759,IF(ISBLANK(Aug!R18),"",Aug!R18),""),"")))</f>
        <v/>
      </c>
      <c r="F3456" s="307" t="str">
        <f>IF(ISBLANK($J$3759),"",IF(ISBLANK($L$3759),"",IF(Aug!$E18&gt;=$J$3759,IF(Aug!$E18&lt;=$L$3759,IF(ISBLANK(Aug!S18),"",Aug!S18),""),"")))</f>
        <v/>
      </c>
      <c r="G3456" s="308" t="str">
        <f t="shared" si="220"/>
        <v/>
      </c>
      <c r="H3456" s="309" t="str">
        <f t="shared" si="221"/>
        <v/>
      </c>
      <c r="I3456" s="310" t="str">
        <f>IF(ISBLANK($J$3759),"",IF(ISBLANK($L$3759),"",IF(Aug!$E18&gt;=$J$3759,IF(Aug!$E18&lt;=$L$3759,COUNTIF(Aug!L18:L18,"&gt;=0"),""),"")))</f>
        <v/>
      </c>
      <c r="J3456" s="300"/>
      <c r="K3456" s="300"/>
      <c r="L3456" s="300"/>
      <c r="M3456" s="302"/>
    </row>
    <row r="3457" spans="1:13" ht="9.9499999999999993" hidden="1" customHeight="1" x14ac:dyDescent="0.2">
      <c r="A3457" s="301"/>
      <c r="B3457" s="300"/>
      <c r="C3457" s="305" t="str">
        <f>IF(ISBLANK($J$3759),"",IF(ISBLANK($L$3759),"",IF(Aug!$E19&gt;=$J$3759,IF(Aug!$E19&lt;=$L$3759,IF(ISBLANK(Aug!G19),"",Aug!G19),""),"")))</f>
        <v/>
      </c>
      <c r="D3457" s="305" t="str">
        <f>IF(ISBLANK($J$3759),"",IF(ISBLANK($L$3759),"",IF(Aug!$E19&gt;=$J$3759,IF(Aug!$E19&lt;=$L$3759,IF(ISBLANK(Aug!I19),"",Aug!I19),""),"")))</f>
        <v/>
      </c>
      <c r="E3457" s="305" t="str">
        <f>IF(ISBLANK($J$3759),"",IF(ISBLANK($L$3759),"",IF(Aug!$E19&gt;=$J$3759,IF(Aug!$E19&lt;=$L$3759,IF(ISBLANK(Aug!R19),"",Aug!R19),""),"")))</f>
        <v/>
      </c>
      <c r="F3457" s="307" t="str">
        <f>IF(ISBLANK($J$3759),"",IF(ISBLANK($L$3759),"",IF(Aug!$E19&gt;=$J$3759,IF(Aug!$E19&lt;=$L$3759,IF(ISBLANK(Aug!S19),"",Aug!S19),""),"")))</f>
        <v/>
      </c>
      <c r="G3457" s="308" t="str">
        <f t="shared" si="220"/>
        <v/>
      </c>
      <c r="H3457" s="309" t="str">
        <f t="shared" si="221"/>
        <v/>
      </c>
      <c r="I3457" s="310" t="str">
        <f>IF(ISBLANK($J$3759),"",IF(ISBLANK($L$3759),"",IF(Aug!$E19&gt;=$J$3759,IF(Aug!$E19&lt;=$L$3759,COUNTIF(Aug!L19:L19,"&gt;=0"),""),"")))</f>
        <v/>
      </c>
      <c r="J3457" s="300"/>
      <c r="K3457" s="300"/>
      <c r="L3457" s="300"/>
      <c r="M3457" s="302"/>
    </row>
    <row r="3458" spans="1:13" ht="9.9499999999999993" hidden="1" customHeight="1" x14ac:dyDescent="0.2">
      <c r="A3458" s="301"/>
      <c r="B3458" s="300"/>
      <c r="C3458" s="305" t="str">
        <f>IF(ISBLANK($J$3759),"",IF(ISBLANK($L$3759),"",IF(Aug!$E20&gt;=$J$3759,IF(Aug!$E20&lt;=$L$3759,IF(ISBLANK(Aug!G20),"",Aug!G20),""),"")))</f>
        <v/>
      </c>
      <c r="D3458" s="305" t="str">
        <f>IF(ISBLANK($J$3759),"",IF(ISBLANK($L$3759),"",IF(Aug!$E20&gt;=$J$3759,IF(Aug!$E20&lt;=$L$3759,IF(ISBLANK(Aug!I20),"",Aug!I20),""),"")))</f>
        <v/>
      </c>
      <c r="E3458" s="305" t="str">
        <f>IF(ISBLANK($J$3759),"",IF(ISBLANK($L$3759),"",IF(Aug!$E20&gt;=$J$3759,IF(Aug!$E20&lt;=$L$3759,IF(ISBLANK(Aug!R20),"",Aug!R20),""),"")))</f>
        <v/>
      </c>
      <c r="F3458" s="307" t="str">
        <f>IF(ISBLANK($J$3759),"",IF(ISBLANK($L$3759),"",IF(Aug!$E20&gt;=$J$3759,IF(Aug!$E20&lt;=$L$3759,IF(ISBLANK(Aug!S20),"",Aug!S20),""),"")))</f>
        <v/>
      </c>
      <c r="G3458" s="308" t="str">
        <f t="shared" si="220"/>
        <v/>
      </c>
      <c r="H3458" s="309" t="str">
        <f t="shared" si="221"/>
        <v/>
      </c>
      <c r="I3458" s="310" t="str">
        <f>IF(ISBLANK($J$3759),"",IF(ISBLANK($L$3759),"",IF(Aug!$E20&gt;=$J$3759,IF(Aug!$E20&lt;=$L$3759,COUNTIF(Aug!L20:L20,"&gt;=0"),""),"")))</f>
        <v/>
      </c>
      <c r="J3458" s="300"/>
      <c r="K3458" s="300"/>
      <c r="L3458" s="300"/>
      <c r="M3458" s="302"/>
    </row>
    <row r="3459" spans="1:13" ht="9.9499999999999993" hidden="1" customHeight="1" x14ac:dyDescent="0.2">
      <c r="A3459" s="301"/>
      <c r="B3459" s="300"/>
      <c r="C3459" s="305" t="str">
        <f>IF(ISBLANK($J$3759),"",IF(ISBLANK($L$3759),"",IF(Aug!$E21&gt;=$J$3759,IF(Aug!$E21&lt;=$L$3759,IF(ISBLANK(Aug!G21),"",Aug!G21),""),"")))</f>
        <v/>
      </c>
      <c r="D3459" s="305" t="str">
        <f>IF(ISBLANK($J$3759),"",IF(ISBLANK($L$3759),"",IF(Aug!$E21&gt;=$J$3759,IF(Aug!$E21&lt;=$L$3759,IF(ISBLANK(Aug!I21),"",Aug!I21),""),"")))</f>
        <v/>
      </c>
      <c r="E3459" s="305" t="str">
        <f>IF(ISBLANK($J$3759),"",IF(ISBLANK($L$3759),"",IF(Aug!$E21&gt;=$J$3759,IF(Aug!$E21&lt;=$L$3759,IF(ISBLANK(Aug!R21),"",Aug!R21),""),"")))</f>
        <v/>
      </c>
      <c r="F3459" s="307" t="str">
        <f>IF(ISBLANK($J$3759),"",IF(ISBLANK($L$3759),"",IF(Aug!$E21&gt;=$J$3759,IF(Aug!$E21&lt;=$L$3759,IF(ISBLANK(Aug!S21),"",Aug!S21),""),"")))</f>
        <v/>
      </c>
      <c r="G3459" s="308" t="str">
        <f t="shared" si="220"/>
        <v/>
      </c>
      <c r="H3459" s="309" t="str">
        <f t="shared" si="221"/>
        <v/>
      </c>
      <c r="I3459" s="310" t="str">
        <f>IF(ISBLANK($J$3759),"",IF(ISBLANK($L$3759),"",IF(Aug!$E21&gt;=$J$3759,IF(Aug!$E21&lt;=$L$3759,COUNTIF(Aug!L21:L21,"&gt;=0"),""),"")))</f>
        <v/>
      </c>
      <c r="J3459" s="300"/>
      <c r="K3459" s="300"/>
      <c r="L3459" s="300"/>
      <c r="M3459" s="302"/>
    </row>
    <row r="3460" spans="1:13" ht="9.9499999999999993" hidden="1" customHeight="1" x14ac:dyDescent="0.2">
      <c r="A3460" s="301"/>
      <c r="B3460" s="300"/>
      <c r="C3460" s="305" t="str">
        <f>IF(ISBLANK($J$3759),"",IF(ISBLANK($L$3759),"",IF(Aug!$E22&gt;=$J$3759,IF(Aug!$E22&lt;=$L$3759,IF(ISBLANK(Aug!G22),"",Aug!G22),""),"")))</f>
        <v/>
      </c>
      <c r="D3460" s="305" t="str">
        <f>IF(ISBLANK($J$3759),"",IF(ISBLANK($L$3759),"",IF(Aug!$E22&gt;=$J$3759,IF(Aug!$E22&lt;=$L$3759,IF(ISBLANK(Aug!I22),"",Aug!I22),""),"")))</f>
        <v/>
      </c>
      <c r="E3460" s="305" t="str">
        <f>IF(ISBLANK($J$3759),"",IF(ISBLANK($L$3759),"",IF(Aug!$E22&gt;=$J$3759,IF(Aug!$E22&lt;=$L$3759,IF(ISBLANK(Aug!R22),"",Aug!R22),""),"")))</f>
        <v/>
      </c>
      <c r="F3460" s="307" t="str">
        <f>IF(ISBLANK($J$3759),"",IF(ISBLANK($L$3759),"",IF(Aug!$E22&gt;=$J$3759,IF(Aug!$E22&lt;=$L$3759,IF(ISBLANK(Aug!S22),"",Aug!S22),""),"")))</f>
        <v/>
      </c>
      <c r="G3460" s="308" t="str">
        <f t="shared" si="220"/>
        <v/>
      </c>
      <c r="H3460" s="309" t="str">
        <f t="shared" si="221"/>
        <v/>
      </c>
      <c r="I3460" s="310" t="str">
        <f>IF(ISBLANK($J$3759),"",IF(ISBLANK($L$3759),"",IF(Aug!$E22&gt;=$J$3759,IF(Aug!$E22&lt;=$L$3759,COUNTIF(Aug!L22:L22,"&gt;=0"),""),"")))</f>
        <v/>
      </c>
      <c r="J3460" s="300"/>
      <c r="K3460" s="300"/>
      <c r="L3460" s="300"/>
      <c r="M3460" s="302"/>
    </row>
    <row r="3461" spans="1:13" ht="9.9499999999999993" hidden="1" customHeight="1" x14ac:dyDescent="0.2">
      <c r="A3461" s="301"/>
      <c r="B3461" s="300"/>
      <c r="C3461" s="305" t="str">
        <f>IF(ISBLANK($J$3759),"",IF(ISBLANK($L$3759),"",IF(Aug!$E23&gt;=$J$3759,IF(Aug!$E23&lt;=$L$3759,IF(ISBLANK(Aug!G23),"",Aug!G23),""),"")))</f>
        <v/>
      </c>
      <c r="D3461" s="305" t="str">
        <f>IF(ISBLANK($J$3759),"",IF(ISBLANK($L$3759),"",IF(Aug!$E23&gt;=$J$3759,IF(Aug!$E23&lt;=$L$3759,IF(ISBLANK(Aug!I23),"",Aug!I23),""),"")))</f>
        <v/>
      </c>
      <c r="E3461" s="305" t="str">
        <f>IF(ISBLANK($J$3759),"",IF(ISBLANK($L$3759),"",IF(Aug!$E23&gt;=$J$3759,IF(Aug!$E23&lt;=$L$3759,IF(ISBLANK(Aug!R23),"",Aug!R23),""),"")))</f>
        <v/>
      </c>
      <c r="F3461" s="307" t="str">
        <f>IF(ISBLANK($J$3759),"",IF(ISBLANK($L$3759),"",IF(Aug!$E23&gt;=$J$3759,IF(Aug!$E23&lt;=$L$3759,IF(ISBLANK(Aug!S23),"",Aug!S23),""),"")))</f>
        <v/>
      </c>
      <c r="G3461" s="308" t="str">
        <f t="shared" si="220"/>
        <v/>
      </c>
      <c r="H3461" s="309" t="str">
        <f t="shared" si="221"/>
        <v/>
      </c>
      <c r="I3461" s="310" t="str">
        <f>IF(ISBLANK($J$3759),"",IF(ISBLANK($L$3759),"",IF(Aug!$E23&gt;=$J$3759,IF(Aug!$E23&lt;=$L$3759,COUNTIF(Aug!L23:L23,"&gt;=0"),""),"")))</f>
        <v/>
      </c>
      <c r="J3461" s="300"/>
      <c r="K3461" s="300"/>
      <c r="L3461" s="300"/>
      <c r="M3461" s="302"/>
    </row>
    <row r="3462" spans="1:13" ht="9.9499999999999993" hidden="1" customHeight="1" x14ac:dyDescent="0.2">
      <c r="A3462" s="301"/>
      <c r="B3462" s="300"/>
      <c r="C3462" s="305" t="str">
        <f>IF(ISBLANK($J$3759),"",IF(ISBLANK($L$3759),"",IF(Aug!$E24&gt;=$J$3759,IF(Aug!$E24&lt;=$L$3759,IF(ISBLANK(Aug!G24),"",Aug!G24),""),"")))</f>
        <v/>
      </c>
      <c r="D3462" s="305" t="str">
        <f>IF(ISBLANK($J$3759),"",IF(ISBLANK($L$3759),"",IF(Aug!$E24&gt;=$J$3759,IF(Aug!$E24&lt;=$L$3759,IF(ISBLANK(Aug!I24),"",Aug!I24),""),"")))</f>
        <v/>
      </c>
      <c r="E3462" s="305" t="str">
        <f>IF(ISBLANK($J$3759),"",IF(ISBLANK($L$3759),"",IF(Aug!$E24&gt;=$J$3759,IF(Aug!$E24&lt;=$L$3759,IF(ISBLANK(Aug!R24),"",Aug!R24),""),"")))</f>
        <v/>
      </c>
      <c r="F3462" s="307" t="str">
        <f>IF(ISBLANK($J$3759),"",IF(ISBLANK($L$3759),"",IF(Aug!$E24&gt;=$J$3759,IF(Aug!$E24&lt;=$L$3759,IF(ISBLANK(Aug!S24),"",Aug!S24),""),"")))</f>
        <v/>
      </c>
      <c r="G3462" s="308" t="str">
        <f t="shared" si="220"/>
        <v/>
      </c>
      <c r="H3462" s="309" t="str">
        <f t="shared" si="221"/>
        <v/>
      </c>
      <c r="I3462" s="310" t="str">
        <f>IF(ISBLANK($J$3759),"",IF(ISBLANK($L$3759),"",IF(Aug!$E24&gt;=$J$3759,IF(Aug!$E24&lt;=$L$3759,COUNTIF(Aug!L24:L24,"&gt;=0"),""),"")))</f>
        <v/>
      </c>
      <c r="J3462" s="300"/>
      <c r="K3462" s="300"/>
      <c r="L3462" s="300"/>
      <c r="M3462" s="302"/>
    </row>
    <row r="3463" spans="1:13" ht="9.9499999999999993" hidden="1" customHeight="1" x14ac:dyDescent="0.2">
      <c r="A3463" s="301"/>
      <c r="B3463" s="300"/>
      <c r="C3463" s="305" t="str">
        <f>IF(ISBLANK($J$3759),"",IF(ISBLANK($L$3759),"",IF(Aug!$E25&gt;=$J$3759,IF(Aug!$E25&lt;=$L$3759,IF(ISBLANK(Aug!G25),"",Aug!G25),""),"")))</f>
        <v/>
      </c>
      <c r="D3463" s="305" t="str">
        <f>IF(ISBLANK($J$3759),"",IF(ISBLANK($L$3759),"",IF(Aug!$E25&gt;=$J$3759,IF(Aug!$E25&lt;=$L$3759,IF(ISBLANK(Aug!I25),"",Aug!I25),""),"")))</f>
        <v/>
      </c>
      <c r="E3463" s="305" t="str">
        <f>IF(ISBLANK($J$3759),"",IF(ISBLANK($L$3759),"",IF(Aug!$E25&gt;=$J$3759,IF(Aug!$E25&lt;=$L$3759,IF(ISBLANK(Aug!R25),"",Aug!R25),""),"")))</f>
        <v/>
      </c>
      <c r="F3463" s="307" t="str">
        <f>IF(ISBLANK($J$3759),"",IF(ISBLANK($L$3759),"",IF(Aug!$E25&gt;=$J$3759,IF(Aug!$E25&lt;=$L$3759,IF(ISBLANK(Aug!S25),"",Aug!S25),""),"")))</f>
        <v/>
      </c>
      <c r="G3463" s="308" t="str">
        <f t="shared" si="220"/>
        <v/>
      </c>
      <c r="H3463" s="309" t="str">
        <f t="shared" si="221"/>
        <v/>
      </c>
      <c r="I3463" s="310" t="str">
        <f>IF(ISBLANK($J$3759),"",IF(ISBLANK($L$3759),"",IF(Aug!$E25&gt;=$J$3759,IF(Aug!$E25&lt;=$L$3759,COUNTIF(Aug!L25:L25,"&gt;=0"),""),"")))</f>
        <v/>
      </c>
      <c r="J3463" s="300"/>
      <c r="K3463" s="300"/>
      <c r="L3463" s="300"/>
      <c r="M3463" s="302"/>
    </row>
    <row r="3464" spans="1:13" ht="9.9499999999999993" hidden="1" customHeight="1" x14ac:dyDescent="0.2">
      <c r="A3464" s="301"/>
      <c r="B3464" s="300"/>
      <c r="C3464" s="305" t="str">
        <f>IF(ISBLANK($J$3759),"",IF(ISBLANK($L$3759),"",IF(Aug!$E26&gt;=$J$3759,IF(Aug!$E26&lt;=$L$3759,IF(ISBLANK(Aug!G26),"",Aug!G26),""),"")))</f>
        <v/>
      </c>
      <c r="D3464" s="305" t="str">
        <f>IF(ISBLANK($J$3759),"",IF(ISBLANK($L$3759),"",IF(Aug!$E26&gt;=$J$3759,IF(Aug!$E26&lt;=$L$3759,IF(ISBLANK(Aug!I26),"",Aug!I26),""),"")))</f>
        <v/>
      </c>
      <c r="E3464" s="305" t="str">
        <f>IF(ISBLANK($J$3759),"",IF(ISBLANK($L$3759),"",IF(Aug!$E26&gt;=$J$3759,IF(Aug!$E26&lt;=$L$3759,IF(ISBLANK(Aug!R26),"",Aug!R26),""),"")))</f>
        <v/>
      </c>
      <c r="F3464" s="307" t="str">
        <f>IF(ISBLANK($J$3759),"",IF(ISBLANK($L$3759),"",IF(Aug!$E26&gt;=$J$3759,IF(Aug!$E26&lt;=$L$3759,IF(ISBLANK(Aug!S26),"",Aug!S26),""),"")))</f>
        <v/>
      </c>
      <c r="G3464" s="308" t="str">
        <f t="shared" si="220"/>
        <v/>
      </c>
      <c r="H3464" s="309" t="str">
        <f t="shared" si="221"/>
        <v/>
      </c>
      <c r="I3464" s="310" t="str">
        <f>IF(ISBLANK($J$3759),"",IF(ISBLANK($L$3759),"",IF(Aug!$E26&gt;=$J$3759,IF(Aug!$E26&lt;=$L$3759,COUNTIF(Aug!L26:L26,"&gt;=0"),""),"")))</f>
        <v/>
      </c>
      <c r="J3464" s="300"/>
      <c r="K3464" s="300"/>
      <c r="L3464" s="300"/>
      <c r="M3464" s="302"/>
    </row>
    <row r="3465" spans="1:13" ht="9.9499999999999993" hidden="1" customHeight="1" x14ac:dyDescent="0.2">
      <c r="A3465" s="301"/>
      <c r="B3465" s="300"/>
      <c r="C3465" s="305" t="str">
        <f>IF(ISBLANK($J$3759),"",IF(ISBLANK($L$3759),"",IF(Aug!$E27&gt;=$J$3759,IF(Aug!$E27&lt;=$L$3759,IF(ISBLANK(Aug!G27),"",Aug!G27),""),"")))</f>
        <v/>
      </c>
      <c r="D3465" s="305" t="str">
        <f>IF(ISBLANK($J$3759),"",IF(ISBLANK($L$3759),"",IF(Aug!$E27&gt;=$J$3759,IF(Aug!$E27&lt;=$L$3759,IF(ISBLANK(Aug!I27),"",Aug!I27),""),"")))</f>
        <v/>
      </c>
      <c r="E3465" s="305" t="str">
        <f>IF(ISBLANK($J$3759),"",IF(ISBLANK($L$3759),"",IF(Aug!$E27&gt;=$J$3759,IF(Aug!$E27&lt;=$L$3759,IF(ISBLANK(Aug!R27),"",Aug!R27),""),"")))</f>
        <v/>
      </c>
      <c r="F3465" s="307" t="str">
        <f>IF(ISBLANK($J$3759),"",IF(ISBLANK($L$3759),"",IF(Aug!$E27&gt;=$J$3759,IF(Aug!$E27&lt;=$L$3759,IF(ISBLANK(Aug!S27),"",Aug!S27),""),"")))</f>
        <v/>
      </c>
      <c r="G3465" s="308" t="str">
        <f t="shared" si="220"/>
        <v/>
      </c>
      <c r="H3465" s="309" t="str">
        <f t="shared" si="221"/>
        <v/>
      </c>
      <c r="I3465" s="310" t="str">
        <f>IF(ISBLANK($J$3759),"",IF(ISBLANK($L$3759),"",IF(Aug!$E27&gt;=$J$3759,IF(Aug!$E27&lt;=$L$3759,COUNTIF(Aug!L27:L27,"&gt;=0"),""),"")))</f>
        <v/>
      </c>
      <c r="J3465" s="300"/>
      <c r="K3465" s="300"/>
      <c r="L3465" s="300"/>
      <c r="M3465" s="302"/>
    </row>
    <row r="3466" spans="1:13" ht="9.9499999999999993" hidden="1" customHeight="1" x14ac:dyDescent="0.2">
      <c r="A3466" s="301"/>
      <c r="B3466" s="300"/>
      <c r="C3466" s="305" t="str">
        <f>IF(ISBLANK($J$3759),"",IF(ISBLANK($L$3759),"",IF(Aug!$E28&gt;=$J$3759,IF(Aug!$E28&lt;=$L$3759,IF(ISBLANK(Aug!G28),"",Aug!G28),""),"")))</f>
        <v/>
      </c>
      <c r="D3466" s="305" t="str">
        <f>IF(ISBLANK($J$3759),"",IF(ISBLANK($L$3759),"",IF(Aug!$E28&gt;=$J$3759,IF(Aug!$E28&lt;=$L$3759,IF(ISBLANK(Aug!I28),"",Aug!I28),""),"")))</f>
        <v/>
      </c>
      <c r="E3466" s="305" t="str">
        <f>IF(ISBLANK($J$3759),"",IF(ISBLANK($L$3759),"",IF(Aug!$E28&gt;=$J$3759,IF(Aug!$E28&lt;=$L$3759,IF(ISBLANK(Aug!R28),"",Aug!R28),""),"")))</f>
        <v/>
      </c>
      <c r="F3466" s="307" t="str">
        <f>IF(ISBLANK($J$3759),"",IF(ISBLANK($L$3759),"",IF(Aug!$E28&gt;=$J$3759,IF(Aug!$E28&lt;=$L$3759,IF(ISBLANK(Aug!S28),"",Aug!S28),""),"")))</f>
        <v/>
      </c>
      <c r="G3466" s="308" t="str">
        <f t="shared" si="220"/>
        <v/>
      </c>
      <c r="H3466" s="309" t="str">
        <f t="shared" si="221"/>
        <v/>
      </c>
      <c r="I3466" s="310" t="str">
        <f>IF(ISBLANK($J$3759),"",IF(ISBLANK($L$3759),"",IF(Aug!$E28&gt;=$J$3759,IF(Aug!$E28&lt;=$L$3759,COUNTIF(Aug!L28:L28,"&gt;=0"),""),"")))</f>
        <v/>
      </c>
      <c r="J3466" s="300"/>
      <c r="K3466" s="300"/>
      <c r="L3466" s="300"/>
      <c r="M3466" s="302"/>
    </row>
    <row r="3467" spans="1:13" ht="9.9499999999999993" hidden="1" customHeight="1" x14ac:dyDescent="0.2">
      <c r="A3467" s="301"/>
      <c r="B3467" s="300"/>
      <c r="C3467" s="305" t="str">
        <f>IF(ISBLANK($J$3759),"",IF(ISBLANK($L$3759),"",IF(Aug!$E29&gt;=$J$3759,IF(Aug!$E29&lt;=$L$3759,IF(ISBLANK(Aug!G29),"",Aug!G29),""),"")))</f>
        <v/>
      </c>
      <c r="D3467" s="305" t="str">
        <f>IF(ISBLANK($J$3759),"",IF(ISBLANK($L$3759),"",IF(Aug!$E29&gt;=$J$3759,IF(Aug!$E29&lt;=$L$3759,IF(ISBLANK(Aug!I29),"",Aug!I29),""),"")))</f>
        <v/>
      </c>
      <c r="E3467" s="305" t="str">
        <f>IF(ISBLANK($J$3759),"",IF(ISBLANK($L$3759),"",IF(Aug!$E29&gt;=$J$3759,IF(Aug!$E29&lt;=$L$3759,IF(ISBLANK(Aug!R29),"",Aug!R29),""),"")))</f>
        <v/>
      </c>
      <c r="F3467" s="307" t="str">
        <f>IF(ISBLANK($J$3759),"",IF(ISBLANK($L$3759),"",IF(Aug!$E29&gt;=$J$3759,IF(Aug!$E29&lt;=$L$3759,IF(ISBLANK(Aug!S29),"",Aug!S29),""),"")))</f>
        <v/>
      </c>
      <c r="G3467" s="308" t="str">
        <f t="shared" si="220"/>
        <v/>
      </c>
      <c r="H3467" s="309" t="str">
        <f t="shared" si="221"/>
        <v/>
      </c>
      <c r="I3467" s="310" t="str">
        <f>IF(ISBLANK($J$3759),"",IF(ISBLANK($L$3759),"",IF(Aug!$E29&gt;=$J$3759,IF(Aug!$E29&lt;=$L$3759,COUNTIF(Aug!L29:L29,"&gt;=0"),""),"")))</f>
        <v/>
      </c>
      <c r="J3467" s="300"/>
      <c r="K3467" s="300"/>
      <c r="L3467" s="300"/>
      <c r="M3467" s="302"/>
    </row>
    <row r="3468" spans="1:13" ht="9.9499999999999993" hidden="1" customHeight="1" x14ac:dyDescent="0.2">
      <c r="A3468" s="301"/>
      <c r="B3468" s="300"/>
      <c r="C3468" s="305" t="str">
        <f>IF(ISBLANK($J$3759),"",IF(ISBLANK($L$3759),"",IF(Aug!$E30&gt;=$J$3759,IF(Aug!$E30&lt;=$L$3759,IF(ISBLANK(Aug!G30),"",Aug!G30),""),"")))</f>
        <v/>
      </c>
      <c r="D3468" s="305" t="str">
        <f>IF(ISBLANK($J$3759),"",IF(ISBLANK($L$3759),"",IF(Aug!$E30&gt;=$J$3759,IF(Aug!$E30&lt;=$L$3759,IF(ISBLANK(Aug!I30),"",Aug!I30),""),"")))</f>
        <v/>
      </c>
      <c r="E3468" s="305" t="str">
        <f>IF(ISBLANK($J$3759),"",IF(ISBLANK($L$3759),"",IF(Aug!$E30&gt;=$J$3759,IF(Aug!$E30&lt;=$L$3759,IF(ISBLANK(Aug!R30),"",Aug!R30),""),"")))</f>
        <v/>
      </c>
      <c r="F3468" s="307" t="str">
        <f>IF(ISBLANK($J$3759),"",IF(ISBLANK($L$3759),"",IF(Aug!$E30&gt;=$J$3759,IF(Aug!$E30&lt;=$L$3759,IF(ISBLANK(Aug!S30),"",Aug!S30),""),"")))</f>
        <v/>
      </c>
      <c r="G3468" s="308" t="str">
        <f t="shared" si="220"/>
        <v/>
      </c>
      <c r="H3468" s="309" t="str">
        <f t="shared" si="221"/>
        <v/>
      </c>
      <c r="I3468" s="310" t="str">
        <f>IF(ISBLANK($J$3759),"",IF(ISBLANK($L$3759),"",IF(Aug!$E30&gt;=$J$3759,IF(Aug!$E30&lt;=$L$3759,COUNTIF(Aug!L30:L30,"&gt;=0"),""),"")))</f>
        <v/>
      </c>
      <c r="J3468" s="300"/>
      <c r="K3468" s="300"/>
      <c r="L3468" s="300"/>
      <c r="M3468" s="302"/>
    </row>
    <row r="3469" spans="1:13" ht="9.9499999999999993" hidden="1" customHeight="1" x14ac:dyDescent="0.2">
      <c r="A3469" s="301"/>
      <c r="B3469" s="300"/>
      <c r="C3469" s="305" t="str">
        <f>IF(ISBLANK($J$3759),"",IF(ISBLANK($L$3759),"",IF(Aug!$E31&gt;=$J$3759,IF(Aug!$E31&lt;=$L$3759,IF(ISBLANK(Aug!G31),"",Aug!G31),""),"")))</f>
        <v/>
      </c>
      <c r="D3469" s="305" t="str">
        <f>IF(ISBLANK($J$3759),"",IF(ISBLANK($L$3759),"",IF(Aug!$E31&gt;=$J$3759,IF(Aug!$E31&lt;=$L$3759,IF(ISBLANK(Aug!I31),"",Aug!I31),""),"")))</f>
        <v/>
      </c>
      <c r="E3469" s="305" t="str">
        <f>IF(ISBLANK($J$3759),"",IF(ISBLANK($L$3759),"",IF(Aug!$E31&gt;=$J$3759,IF(Aug!$E31&lt;=$L$3759,IF(ISBLANK(Aug!R31),"",Aug!R31),""),"")))</f>
        <v/>
      </c>
      <c r="F3469" s="307" t="str">
        <f>IF(ISBLANK($J$3759),"",IF(ISBLANK($L$3759),"",IF(Aug!$E31&gt;=$J$3759,IF(Aug!$E31&lt;=$L$3759,IF(ISBLANK(Aug!S31),"",Aug!S31),""),"")))</f>
        <v/>
      </c>
      <c r="G3469" s="308" t="str">
        <f t="shared" si="220"/>
        <v/>
      </c>
      <c r="H3469" s="309" t="str">
        <f t="shared" si="221"/>
        <v/>
      </c>
      <c r="I3469" s="310" t="str">
        <f>IF(ISBLANK($J$3759),"",IF(ISBLANK($L$3759),"",IF(Aug!$E31&gt;=$J$3759,IF(Aug!$E31&lt;=$L$3759,COUNTIF(Aug!L31:L31,"&gt;=0"),""),"")))</f>
        <v/>
      </c>
      <c r="J3469" s="300"/>
      <c r="K3469" s="300"/>
      <c r="L3469" s="300"/>
      <c r="M3469" s="302"/>
    </row>
    <row r="3470" spans="1:13" ht="9.9499999999999993" hidden="1" customHeight="1" x14ac:dyDescent="0.2">
      <c r="A3470" s="301"/>
      <c r="B3470" s="300"/>
      <c r="C3470" s="305" t="str">
        <f>IF(ISBLANK($J$3759),"",IF(ISBLANK($L$3759),"",IF(Aug!$E32&gt;=$J$3759,IF(Aug!$E32&lt;=$L$3759,IF(ISBLANK(Aug!G32),"",Aug!G32),""),"")))</f>
        <v/>
      </c>
      <c r="D3470" s="305" t="str">
        <f>IF(ISBLANK($J$3759),"",IF(ISBLANK($L$3759),"",IF(Aug!$E32&gt;=$J$3759,IF(Aug!$E32&lt;=$L$3759,IF(ISBLANK(Aug!I32),"",Aug!I32),""),"")))</f>
        <v/>
      </c>
      <c r="E3470" s="305" t="str">
        <f>IF(ISBLANK($J$3759),"",IF(ISBLANK($L$3759),"",IF(Aug!$E32&gt;=$J$3759,IF(Aug!$E32&lt;=$L$3759,IF(ISBLANK(Aug!R32),"",Aug!R32),""),"")))</f>
        <v/>
      </c>
      <c r="F3470" s="307" t="str">
        <f>IF(ISBLANK($J$3759),"",IF(ISBLANK($L$3759),"",IF(Aug!$E32&gt;=$J$3759,IF(Aug!$E32&lt;=$L$3759,IF(ISBLANK(Aug!S32),"",Aug!S32),""),"")))</f>
        <v/>
      </c>
      <c r="G3470" s="308" t="str">
        <f t="shared" si="220"/>
        <v/>
      </c>
      <c r="H3470" s="309" t="str">
        <f t="shared" si="221"/>
        <v/>
      </c>
      <c r="I3470" s="310" t="str">
        <f>IF(ISBLANK($J$3759),"",IF(ISBLANK($L$3759),"",IF(Aug!$E32&gt;=$J$3759,IF(Aug!$E32&lt;=$L$3759,COUNTIF(Aug!L32:L32,"&gt;=0"),""),"")))</f>
        <v/>
      </c>
      <c r="J3470" s="300"/>
      <c r="K3470" s="300"/>
      <c r="L3470" s="300"/>
      <c r="M3470" s="302"/>
    </row>
    <row r="3471" spans="1:13" ht="9.9499999999999993" hidden="1" customHeight="1" x14ac:dyDescent="0.2">
      <c r="A3471" s="301"/>
      <c r="B3471" s="300"/>
      <c r="C3471" s="305" t="str">
        <f>IF(ISBLANK($J$3759),"",IF(ISBLANK($L$3759),"",IF(Aug!$E33&gt;=$J$3759,IF(Aug!$E33&lt;=$L$3759,IF(ISBLANK(Aug!G33),"",Aug!G33),""),"")))</f>
        <v/>
      </c>
      <c r="D3471" s="305" t="str">
        <f>IF(ISBLANK($J$3759),"",IF(ISBLANK($L$3759),"",IF(Aug!$E33&gt;=$J$3759,IF(Aug!$E33&lt;=$L$3759,IF(ISBLANK(Aug!I33),"",Aug!I33),""),"")))</f>
        <v/>
      </c>
      <c r="E3471" s="305" t="str">
        <f>IF(ISBLANK($J$3759),"",IF(ISBLANK($L$3759),"",IF(Aug!$E33&gt;=$J$3759,IF(Aug!$E33&lt;=$L$3759,IF(ISBLANK(Aug!R33),"",Aug!R33),""),"")))</f>
        <v/>
      </c>
      <c r="F3471" s="307" t="str">
        <f>IF(ISBLANK($J$3759),"",IF(ISBLANK($L$3759),"",IF(Aug!$E33&gt;=$J$3759,IF(Aug!$E33&lt;=$L$3759,IF(ISBLANK(Aug!S33),"",Aug!S33),""),"")))</f>
        <v/>
      </c>
      <c r="G3471" s="308" t="str">
        <f t="shared" si="220"/>
        <v/>
      </c>
      <c r="H3471" s="309" t="str">
        <f t="shared" si="221"/>
        <v/>
      </c>
      <c r="I3471" s="310" t="str">
        <f>IF(ISBLANK($J$3759),"",IF(ISBLANK($L$3759),"",IF(Aug!$E33&gt;=$J$3759,IF(Aug!$E33&lt;=$L$3759,COUNTIF(Aug!L33:L33,"&gt;=0"),""),"")))</f>
        <v/>
      </c>
      <c r="J3471" s="300"/>
      <c r="K3471" s="300"/>
      <c r="L3471" s="300"/>
      <c r="M3471" s="302"/>
    </row>
    <row r="3472" spans="1:13" ht="9.9499999999999993" hidden="1" customHeight="1" x14ac:dyDescent="0.2">
      <c r="A3472" s="301"/>
      <c r="B3472" s="300"/>
      <c r="C3472" s="305" t="str">
        <f>IF(ISBLANK($J$3759),"",IF(ISBLANK($L$3759),"",IF(Aug!$E34&gt;=$J$3759,IF(Aug!$E34&lt;=$L$3759,IF(ISBLANK(Aug!G34),"",Aug!G34),""),"")))</f>
        <v/>
      </c>
      <c r="D3472" s="305" t="str">
        <f>IF(ISBLANK($J$3759),"",IF(ISBLANK($L$3759),"",IF(Aug!$E34&gt;=$J$3759,IF(Aug!$E34&lt;=$L$3759,IF(ISBLANK(Aug!I34),"",Aug!I34),""),"")))</f>
        <v/>
      </c>
      <c r="E3472" s="305" t="str">
        <f>IF(ISBLANK($J$3759),"",IF(ISBLANK($L$3759),"",IF(Aug!$E34&gt;=$J$3759,IF(Aug!$E34&lt;=$L$3759,IF(ISBLANK(Aug!R34),"",Aug!R34),""),"")))</f>
        <v/>
      </c>
      <c r="F3472" s="307" t="str">
        <f>IF(ISBLANK($J$3759),"",IF(ISBLANK($L$3759),"",IF(Aug!$E34&gt;=$J$3759,IF(Aug!$E34&lt;=$L$3759,IF(ISBLANK(Aug!S34),"",Aug!S34),""),"")))</f>
        <v/>
      </c>
      <c r="G3472" s="308" t="str">
        <f t="shared" si="220"/>
        <v/>
      </c>
      <c r="H3472" s="309" t="str">
        <f t="shared" si="221"/>
        <v/>
      </c>
      <c r="I3472" s="310" t="str">
        <f>IF(ISBLANK($J$3759),"",IF(ISBLANK($L$3759),"",IF(Aug!$E34&gt;=$J$3759,IF(Aug!$E34&lt;=$L$3759,COUNTIF(Aug!L34:L34,"&gt;=0"),""),"")))</f>
        <v/>
      </c>
      <c r="J3472" s="300"/>
      <c r="K3472" s="300"/>
      <c r="L3472" s="300"/>
      <c r="M3472" s="302"/>
    </row>
    <row r="3473" spans="1:13" ht="9.9499999999999993" hidden="1" customHeight="1" x14ac:dyDescent="0.2">
      <c r="A3473" s="301"/>
      <c r="B3473" s="300"/>
      <c r="C3473" s="305" t="str">
        <f>IF(ISBLANK($J$3759),"",IF(ISBLANK($L$3759),"",IF(Aug!$E35&gt;=$J$3759,IF(Aug!$E35&lt;=$L$3759,IF(ISBLANK(Aug!G35),"",Aug!G35),""),"")))</f>
        <v/>
      </c>
      <c r="D3473" s="305" t="str">
        <f>IF(ISBLANK($J$3759),"",IF(ISBLANK($L$3759),"",IF(Aug!$E35&gt;=$J$3759,IF(Aug!$E35&lt;=$L$3759,IF(ISBLANK(Aug!I35),"",Aug!I35),""),"")))</f>
        <v/>
      </c>
      <c r="E3473" s="305" t="str">
        <f>IF(ISBLANK($J$3759),"",IF(ISBLANK($L$3759),"",IF(Aug!$E35&gt;=$J$3759,IF(Aug!$E35&lt;=$L$3759,IF(ISBLANK(Aug!R35),"",Aug!R35),""),"")))</f>
        <v/>
      </c>
      <c r="F3473" s="307" t="str">
        <f>IF(ISBLANK($J$3759),"",IF(ISBLANK($L$3759),"",IF(Aug!$E35&gt;=$J$3759,IF(Aug!$E35&lt;=$L$3759,IF(ISBLANK(Aug!S35),"",Aug!S35),""),"")))</f>
        <v/>
      </c>
      <c r="G3473" s="308" t="str">
        <f t="shared" si="220"/>
        <v/>
      </c>
      <c r="H3473" s="309" t="str">
        <f t="shared" si="221"/>
        <v/>
      </c>
      <c r="I3473" s="310" t="str">
        <f>IF(ISBLANK($J$3759),"",IF(ISBLANK($L$3759),"",IF(Aug!$E35&gt;=$J$3759,IF(Aug!$E35&lt;=$L$3759,COUNTIF(Aug!L35:L35,"&gt;=0"),""),"")))</f>
        <v/>
      </c>
      <c r="J3473" s="300"/>
      <c r="K3473" s="300"/>
      <c r="L3473" s="300"/>
      <c r="M3473" s="302"/>
    </row>
    <row r="3474" spans="1:13" ht="9.9499999999999993" hidden="1" customHeight="1" x14ac:dyDescent="0.2">
      <c r="A3474" s="301"/>
      <c r="B3474" s="300"/>
      <c r="C3474" s="305" t="str">
        <f>IF(ISBLANK($J$3759),"",IF(ISBLANK($L$3759),"",IF(Aug!$E36&gt;=$J$3759,IF(Aug!$E36&lt;=$L$3759,IF(ISBLANK(Aug!G36),"",Aug!G36),""),"")))</f>
        <v/>
      </c>
      <c r="D3474" s="305" t="str">
        <f>IF(ISBLANK($J$3759),"",IF(ISBLANK($L$3759),"",IF(Aug!$E36&gt;=$J$3759,IF(Aug!$E36&lt;=$L$3759,IF(ISBLANK(Aug!I36),"",Aug!I36),""),"")))</f>
        <v/>
      </c>
      <c r="E3474" s="305" t="str">
        <f>IF(ISBLANK($J$3759),"",IF(ISBLANK($L$3759),"",IF(Aug!$E36&gt;=$J$3759,IF(Aug!$E36&lt;=$L$3759,IF(ISBLANK(Aug!R36),"",Aug!R36),""),"")))</f>
        <v/>
      </c>
      <c r="F3474" s="307" t="str">
        <f>IF(ISBLANK($J$3759),"",IF(ISBLANK($L$3759),"",IF(Aug!$E36&gt;=$J$3759,IF(Aug!$E36&lt;=$L$3759,IF(ISBLANK(Aug!S36),"",Aug!S36),""),"")))</f>
        <v/>
      </c>
      <c r="G3474" s="308" t="str">
        <f t="shared" si="220"/>
        <v/>
      </c>
      <c r="H3474" s="309" t="str">
        <f t="shared" si="221"/>
        <v/>
      </c>
      <c r="I3474" s="310" t="str">
        <f>IF(ISBLANK($J$3759),"",IF(ISBLANK($L$3759),"",IF(Aug!$E36&gt;=$J$3759,IF(Aug!$E36&lt;=$L$3759,COUNTIF(Aug!L36:L36,"&gt;=0"),""),"")))</f>
        <v/>
      </c>
      <c r="J3474" s="300"/>
      <c r="K3474" s="300"/>
      <c r="L3474" s="300"/>
      <c r="M3474" s="302"/>
    </row>
    <row r="3475" spans="1:13" ht="9.9499999999999993" hidden="1" customHeight="1" x14ac:dyDescent="0.2">
      <c r="A3475" s="301"/>
      <c r="B3475" s="300"/>
      <c r="C3475" s="305" t="str">
        <f>IF(ISBLANK($J$3759),"",IF(ISBLANK($L$3759),"",IF(Aug!$E37&gt;=$J$3759,IF(Aug!$E37&lt;=$L$3759,IF(ISBLANK(Aug!G37),"",Aug!G37),""),"")))</f>
        <v/>
      </c>
      <c r="D3475" s="305" t="str">
        <f>IF(ISBLANK($J$3759),"",IF(ISBLANK($L$3759),"",IF(Aug!$E37&gt;=$J$3759,IF(Aug!$E37&lt;=$L$3759,IF(ISBLANK(Aug!I37),"",Aug!I37),""),"")))</f>
        <v/>
      </c>
      <c r="E3475" s="305" t="str">
        <f>IF(ISBLANK($J$3759),"",IF(ISBLANK($L$3759),"",IF(Aug!$E37&gt;=$J$3759,IF(Aug!$E37&lt;=$L$3759,IF(ISBLANK(Aug!R37),"",Aug!R37),""),"")))</f>
        <v/>
      </c>
      <c r="F3475" s="307" t="str">
        <f>IF(ISBLANK($J$3759),"",IF(ISBLANK($L$3759),"",IF(Aug!$E37&gt;=$J$3759,IF(Aug!$E37&lt;=$L$3759,IF(ISBLANK(Aug!S37),"",Aug!S37),""),"")))</f>
        <v/>
      </c>
      <c r="G3475" s="308" t="str">
        <f t="shared" si="220"/>
        <v/>
      </c>
      <c r="H3475" s="309" t="str">
        <f t="shared" si="221"/>
        <v/>
      </c>
      <c r="I3475" s="310" t="str">
        <f>IF(ISBLANK($J$3759),"",IF(ISBLANK($L$3759),"",IF(Aug!$E37&gt;=$J$3759,IF(Aug!$E37&lt;=$L$3759,COUNTIF(Aug!L37:L37,"&gt;=0"),""),"")))</f>
        <v/>
      </c>
      <c r="J3475" s="300"/>
      <c r="K3475" s="300"/>
      <c r="L3475" s="300"/>
      <c r="M3475" s="302"/>
    </row>
    <row r="3476" spans="1:13" ht="9.9499999999999993" hidden="1" customHeight="1" x14ac:dyDescent="0.2">
      <c r="A3476" s="301"/>
      <c r="B3476" s="300"/>
      <c r="C3476" s="305" t="str">
        <f>IF(ISBLANK($J$3759),"",IF(ISBLANK($L$3759),"",IF(Aug!$E38&gt;=$J$3759,IF(Aug!$E38&lt;=$L$3759,IF(ISBLANK(Aug!G38),"",Aug!G38),""),"")))</f>
        <v/>
      </c>
      <c r="D3476" s="305" t="str">
        <f>IF(ISBLANK($J$3759),"",IF(ISBLANK($L$3759),"",IF(Aug!$E38&gt;=$J$3759,IF(Aug!$E38&lt;=$L$3759,IF(ISBLANK(Aug!I38),"",Aug!I38),""),"")))</f>
        <v/>
      </c>
      <c r="E3476" s="305" t="str">
        <f>IF(ISBLANK($J$3759),"",IF(ISBLANK($L$3759),"",IF(Aug!$E38&gt;=$J$3759,IF(Aug!$E38&lt;=$L$3759,IF(ISBLANK(Aug!R38),"",Aug!R38),""),"")))</f>
        <v/>
      </c>
      <c r="F3476" s="307" t="str">
        <f>IF(ISBLANK($J$3759),"",IF(ISBLANK($L$3759),"",IF(Aug!$E38&gt;=$J$3759,IF(Aug!$E38&lt;=$L$3759,IF(ISBLANK(Aug!S38),"",Aug!S38),""),"")))</f>
        <v/>
      </c>
      <c r="G3476" s="308" t="str">
        <f t="shared" si="220"/>
        <v/>
      </c>
      <c r="H3476" s="309" t="str">
        <f t="shared" si="221"/>
        <v/>
      </c>
      <c r="I3476" s="310" t="str">
        <f>IF(ISBLANK($J$3759),"",IF(ISBLANK($L$3759),"",IF(Aug!$E38&gt;=$J$3759,IF(Aug!$E38&lt;=$L$3759,COUNTIF(Aug!L38:L38,"&gt;=0"),""),"")))</f>
        <v/>
      </c>
      <c r="J3476" s="300"/>
      <c r="K3476" s="300"/>
      <c r="L3476" s="300"/>
      <c r="M3476" s="302"/>
    </row>
    <row r="3477" spans="1:13" ht="9.9499999999999993" hidden="1" customHeight="1" x14ac:dyDescent="0.2">
      <c r="A3477" s="301"/>
      <c r="B3477" s="300"/>
      <c r="C3477" s="305" t="str">
        <f>IF(ISBLANK($J$3759),"",IF(ISBLANK($L$3759),"",IF(Aug!$E39&gt;=$J$3759,IF(Aug!$E39&lt;=$L$3759,IF(ISBLANK(Aug!G39),"",Aug!G39),""),"")))</f>
        <v/>
      </c>
      <c r="D3477" s="305" t="str">
        <f>IF(ISBLANK($J$3759),"",IF(ISBLANK($L$3759),"",IF(Aug!$E39&gt;=$J$3759,IF(Aug!$E39&lt;=$L$3759,IF(ISBLANK(Aug!I39),"",Aug!I39),""),"")))</f>
        <v/>
      </c>
      <c r="E3477" s="305" t="str">
        <f>IF(ISBLANK($J$3759),"",IF(ISBLANK($L$3759),"",IF(Aug!$E39&gt;=$J$3759,IF(Aug!$E39&lt;=$L$3759,IF(ISBLANK(Aug!R39),"",Aug!R39),""),"")))</f>
        <v/>
      </c>
      <c r="F3477" s="307" t="str">
        <f>IF(ISBLANK($J$3759),"",IF(ISBLANK($L$3759),"",IF(Aug!$E39&gt;=$J$3759,IF(Aug!$E39&lt;=$L$3759,IF(ISBLANK(Aug!S39),"",Aug!S39),""),"")))</f>
        <v/>
      </c>
      <c r="G3477" s="308" t="str">
        <f t="shared" si="220"/>
        <v/>
      </c>
      <c r="H3477" s="309" t="str">
        <f t="shared" si="221"/>
        <v/>
      </c>
      <c r="I3477" s="310" t="str">
        <f>IF(ISBLANK($J$3759),"",IF(ISBLANK($L$3759),"",IF(Aug!$E39&gt;=$J$3759,IF(Aug!$E39&lt;=$L$3759,COUNTIF(Aug!L39:L39,"&gt;=0"),""),"")))</f>
        <v/>
      </c>
      <c r="J3477" s="300"/>
      <c r="K3477" s="300"/>
      <c r="L3477" s="300"/>
      <c r="M3477" s="302"/>
    </row>
    <row r="3478" spans="1:13" ht="9.9499999999999993" hidden="1" customHeight="1" x14ac:dyDescent="0.2">
      <c r="A3478" s="301"/>
      <c r="B3478" s="300" t="s">
        <v>348</v>
      </c>
      <c r="C3478" s="305" t="str">
        <f>IF(ISBLANK($J$3759),"",IF(ISBLANK($L$3759),"",IF(Aug!$E43&gt;=$J$3759,IF(Aug!$E43&lt;=$L$3759,IF(ISBLANK(Aug!G43),"",Aug!G43),""),"")))</f>
        <v/>
      </c>
      <c r="D3478" s="305"/>
      <c r="E3478" s="305" t="str">
        <f>IF(ISBLANK($J$3759),"",IF(ISBLANK($L$3759),"",IF(Aug!$E43&gt;=$J$3759,IF(Aug!$E43&lt;=$L$3759,IF(ISBLANK(Aug!R43),"",Aug!R43),""),"")))</f>
        <v/>
      </c>
      <c r="F3478" s="307" t="str">
        <f>IF(ISBLANK($J$3759),"",IF(ISBLANK($L$3759),"",IF(Aug!$E43&gt;=$J$3759,IF(Aug!$E43&lt;=$L$3759,IF(ISBLANK(Aug!S43),"",Aug!S43),""),"")))</f>
        <v/>
      </c>
      <c r="G3478" s="308" t="str">
        <f>IF(ISNUMBER(F3478),IF(F3478=0,"",IF(E3478=0,"",F3478/E3478)),"")</f>
        <v/>
      </c>
      <c r="H3478" s="309" t="str">
        <f>IF(ISNUMBER(G3478),IF(G3478=0,"",IF(F3478=0,"",E3478/F3478/24)),"")</f>
        <v/>
      </c>
      <c r="I3478" s="310" t="str">
        <f>IF(ISBLANK($J$3759),"",IF(ISBLANK($L$3759),"",IF(Aug!$E43&gt;=$J$3759,IF(Aug!$E43&lt;=$L$3759,COUNTIF(Aug!L43:L43,"&gt;=0"),""),"")))</f>
        <v/>
      </c>
      <c r="J3478" s="300"/>
      <c r="K3478" s="300"/>
      <c r="L3478" s="300"/>
      <c r="M3478" s="302"/>
    </row>
    <row r="3479" spans="1:13" ht="9.9499999999999993" hidden="1" customHeight="1" x14ac:dyDescent="0.2">
      <c r="A3479" s="301"/>
      <c r="B3479" s="300"/>
      <c r="C3479" s="305" t="str">
        <f>IF(ISBLANK($J$3759),"",IF(ISBLANK($L$3759),"",IF(Aug!$E44&gt;=$J$3759,IF(Aug!$E44&lt;=$L$3759,IF(ISBLANK(Aug!G44),"",Aug!G44),""),"")))</f>
        <v/>
      </c>
      <c r="D3479" s="305"/>
      <c r="E3479" s="305" t="str">
        <f>IF(ISBLANK($J$3759),"",IF(ISBLANK($L$3759),"",IF(Aug!$E44&gt;=$J$3759,IF(Aug!$E44&lt;=$L$3759,IF(ISBLANK(Aug!R44),"",Aug!R44),""),"")))</f>
        <v/>
      </c>
      <c r="F3479" s="307" t="str">
        <f>IF(ISBLANK($J$3759),"",IF(ISBLANK($L$3759),"",IF(Aug!$E44&gt;=$J$3759,IF(Aug!$E44&lt;=$L$3759,IF(ISBLANK(Aug!S44),"",Aug!S44),""),"")))</f>
        <v/>
      </c>
      <c r="G3479" s="308" t="str">
        <f t="shared" ref="G3479:G3508" si="222">IF(ISNUMBER(F3479),IF(F3479=0,"",IF(E3479=0,"",F3479/E3479)),"")</f>
        <v/>
      </c>
      <c r="H3479" s="309" t="str">
        <f t="shared" ref="H3479:H3508" si="223">IF(ISNUMBER(G3479),IF(G3479=0,"",IF(F3479=0,"",E3479/F3479/24)),"")</f>
        <v/>
      </c>
      <c r="I3479" s="310" t="str">
        <f>IF(ISBLANK($J$3759),"",IF(ISBLANK($L$3759),"",IF(Aug!$E44&gt;=$J$3759,IF(Aug!$E44&lt;=$L$3759,COUNTIF(Aug!L44:L44,"&gt;=0"),""),"")))</f>
        <v/>
      </c>
      <c r="J3479" s="300"/>
      <c r="K3479" s="300"/>
      <c r="L3479" s="300"/>
      <c r="M3479" s="302"/>
    </row>
    <row r="3480" spans="1:13" ht="9.9499999999999993" hidden="1" customHeight="1" x14ac:dyDescent="0.2">
      <c r="A3480" s="301"/>
      <c r="B3480" s="300"/>
      <c r="C3480" s="305" t="str">
        <f>IF(ISBLANK($J$3759),"",IF(ISBLANK($L$3759),"",IF(Aug!$E45&gt;=$J$3759,IF(Aug!$E45&lt;=$L$3759,IF(ISBLANK(Aug!G45),"",Aug!G45),""),"")))</f>
        <v/>
      </c>
      <c r="D3480" s="305"/>
      <c r="E3480" s="305" t="str">
        <f>IF(ISBLANK($J$3759),"",IF(ISBLANK($L$3759),"",IF(Aug!$E45&gt;=$J$3759,IF(Aug!$E45&lt;=$L$3759,IF(ISBLANK(Aug!R45),"",Aug!R45),""),"")))</f>
        <v/>
      </c>
      <c r="F3480" s="307" t="str">
        <f>IF(ISBLANK($J$3759),"",IF(ISBLANK($L$3759),"",IF(Aug!$E45&gt;=$J$3759,IF(Aug!$E45&lt;=$L$3759,IF(ISBLANK(Aug!S45),"",Aug!S45),""),"")))</f>
        <v/>
      </c>
      <c r="G3480" s="308" t="str">
        <f t="shared" si="222"/>
        <v/>
      </c>
      <c r="H3480" s="309" t="str">
        <f t="shared" si="223"/>
        <v/>
      </c>
      <c r="I3480" s="310" t="str">
        <f>IF(ISBLANK($J$3759),"",IF(ISBLANK($L$3759),"",IF(Aug!$E45&gt;=$J$3759,IF(Aug!$E45&lt;=$L$3759,COUNTIF(Aug!L45:L45,"&gt;=0"),""),"")))</f>
        <v/>
      </c>
      <c r="J3480" s="300"/>
      <c r="K3480" s="300"/>
      <c r="L3480" s="300"/>
      <c r="M3480" s="302"/>
    </row>
    <row r="3481" spans="1:13" ht="9.9499999999999993" hidden="1" customHeight="1" x14ac:dyDescent="0.2">
      <c r="A3481" s="301"/>
      <c r="B3481" s="300"/>
      <c r="C3481" s="305" t="str">
        <f>IF(ISBLANK($J$3759),"",IF(ISBLANK($L$3759),"",IF(Aug!$E46&gt;=$J$3759,IF(Aug!$E46&lt;=$L$3759,IF(ISBLANK(Aug!G46),"",Aug!G46),""),"")))</f>
        <v/>
      </c>
      <c r="D3481" s="305"/>
      <c r="E3481" s="305" t="str">
        <f>IF(ISBLANK($J$3759),"",IF(ISBLANK($L$3759),"",IF(Aug!$E46&gt;=$J$3759,IF(Aug!$E46&lt;=$L$3759,IF(ISBLANK(Aug!R46),"",Aug!R46),""),"")))</f>
        <v/>
      </c>
      <c r="F3481" s="307" t="str">
        <f>IF(ISBLANK($J$3759),"",IF(ISBLANK($L$3759),"",IF(Aug!$E46&gt;=$J$3759,IF(Aug!$E46&lt;=$L$3759,IF(ISBLANK(Aug!S46),"",Aug!S46),""),"")))</f>
        <v/>
      </c>
      <c r="G3481" s="308" t="str">
        <f t="shared" si="222"/>
        <v/>
      </c>
      <c r="H3481" s="309" t="str">
        <f t="shared" si="223"/>
        <v/>
      </c>
      <c r="I3481" s="310" t="str">
        <f>IF(ISBLANK($J$3759),"",IF(ISBLANK($L$3759),"",IF(Aug!$E46&gt;=$J$3759,IF(Aug!$E46&lt;=$L$3759,COUNTIF(Aug!L46:L46,"&gt;=0"),""),"")))</f>
        <v/>
      </c>
      <c r="J3481" s="300"/>
      <c r="K3481" s="300"/>
      <c r="L3481" s="300"/>
      <c r="M3481" s="302"/>
    </row>
    <row r="3482" spans="1:13" ht="9.9499999999999993" hidden="1" customHeight="1" x14ac:dyDescent="0.2">
      <c r="A3482" s="301"/>
      <c r="B3482" s="300"/>
      <c r="C3482" s="305" t="str">
        <f>IF(ISBLANK($J$3759),"",IF(ISBLANK($L$3759),"",IF(Aug!$E47&gt;=$J$3759,IF(Aug!$E47&lt;=$L$3759,IF(ISBLANK(Aug!G47),"",Aug!G47),""),"")))</f>
        <v/>
      </c>
      <c r="D3482" s="305"/>
      <c r="E3482" s="305" t="str">
        <f>IF(ISBLANK($J$3759),"",IF(ISBLANK($L$3759),"",IF(Aug!$E47&gt;=$J$3759,IF(Aug!$E47&lt;=$L$3759,IF(ISBLANK(Aug!R47),"",Aug!R47),""),"")))</f>
        <v/>
      </c>
      <c r="F3482" s="307" t="str">
        <f>IF(ISBLANK($J$3759),"",IF(ISBLANK($L$3759),"",IF(Aug!$E47&gt;=$J$3759,IF(Aug!$E47&lt;=$L$3759,IF(ISBLANK(Aug!S47),"",Aug!S47),""),"")))</f>
        <v/>
      </c>
      <c r="G3482" s="308" t="str">
        <f t="shared" si="222"/>
        <v/>
      </c>
      <c r="H3482" s="309" t="str">
        <f t="shared" si="223"/>
        <v/>
      </c>
      <c r="I3482" s="310" t="str">
        <f>IF(ISBLANK($J$3759),"",IF(ISBLANK($L$3759),"",IF(Aug!$E47&gt;=$J$3759,IF(Aug!$E47&lt;=$L$3759,COUNTIF(Aug!L47:L47,"&gt;=0"),""),"")))</f>
        <v/>
      </c>
      <c r="J3482" s="300"/>
      <c r="K3482" s="300"/>
      <c r="L3482" s="300"/>
      <c r="M3482" s="302"/>
    </row>
    <row r="3483" spans="1:13" ht="9.9499999999999993" hidden="1" customHeight="1" x14ac:dyDescent="0.2">
      <c r="A3483" s="301"/>
      <c r="B3483" s="300"/>
      <c r="C3483" s="305" t="str">
        <f>IF(ISBLANK($J$3759),"",IF(ISBLANK($L$3759),"",IF(Aug!$E48&gt;=$J$3759,IF(Aug!$E48&lt;=$L$3759,IF(ISBLANK(Aug!G48),"",Aug!G48),""),"")))</f>
        <v/>
      </c>
      <c r="D3483" s="305"/>
      <c r="E3483" s="305" t="str">
        <f>IF(ISBLANK($J$3759),"",IF(ISBLANK($L$3759),"",IF(Aug!$E48&gt;=$J$3759,IF(Aug!$E48&lt;=$L$3759,IF(ISBLANK(Aug!R48),"",Aug!R48),""),"")))</f>
        <v/>
      </c>
      <c r="F3483" s="307" t="str">
        <f>IF(ISBLANK($J$3759),"",IF(ISBLANK($L$3759),"",IF(Aug!$E48&gt;=$J$3759,IF(Aug!$E48&lt;=$L$3759,IF(ISBLANK(Aug!S48),"",Aug!S48),""),"")))</f>
        <v/>
      </c>
      <c r="G3483" s="308" t="str">
        <f t="shared" si="222"/>
        <v/>
      </c>
      <c r="H3483" s="309" t="str">
        <f t="shared" si="223"/>
        <v/>
      </c>
      <c r="I3483" s="310" t="str">
        <f>IF(ISBLANK($J$3759),"",IF(ISBLANK($L$3759),"",IF(Aug!$E48&gt;=$J$3759,IF(Aug!$E48&lt;=$L$3759,COUNTIF(Aug!L48:L48,"&gt;=0"),""),"")))</f>
        <v/>
      </c>
      <c r="J3483" s="300"/>
      <c r="K3483" s="300"/>
      <c r="L3483" s="300"/>
      <c r="M3483" s="302"/>
    </row>
    <row r="3484" spans="1:13" ht="9.9499999999999993" hidden="1" customHeight="1" x14ac:dyDescent="0.2">
      <c r="A3484" s="301"/>
      <c r="B3484" s="300"/>
      <c r="C3484" s="305" t="str">
        <f>IF(ISBLANK($J$3759),"",IF(ISBLANK($L$3759),"",IF(Aug!$E49&gt;=$J$3759,IF(Aug!$E49&lt;=$L$3759,IF(ISBLANK(Aug!G49),"",Aug!G49),""),"")))</f>
        <v/>
      </c>
      <c r="D3484" s="305"/>
      <c r="E3484" s="305" t="str">
        <f>IF(ISBLANK($J$3759),"",IF(ISBLANK($L$3759),"",IF(Aug!$E49&gt;=$J$3759,IF(Aug!$E49&lt;=$L$3759,IF(ISBLANK(Aug!R49),"",Aug!R49),""),"")))</f>
        <v/>
      </c>
      <c r="F3484" s="307" t="str">
        <f>IF(ISBLANK($J$3759),"",IF(ISBLANK($L$3759),"",IF(Aug!$E49&gt;=$J$3759,IF(Aug!$E49&lt;=$L$3759,IF(ISBLANK(Aug!S49),"",Aug!S49),""),"")))</f>
        <v/>
      </c>
      <c r="G3484" s="308" t="str">
        <f t="shared" si="222"/>
        <v/>
      </c>
      <c r="H3484" s="309" t="str">
        <f t="shared" si="223"/>
        <v/>
      </c>
      <c r="I3484" s="310" t="str">
        <f>IF(ISBLANK($J$3759),"",IF(ISBLANK($L$3759),"",IF(Aug!$E49&gt;=$J$3759,IF(Aug!$E49&lt;=$L$3759,COUNTIF(Aug!L49:L49,"&gt;=0"),""),"")))</f>
        <v/>
      </c>
      <c r="J3484" s="300"/>
      <c r="K3484" s="300"/>
      <c r="L3484" s="300"/>
      <c r="M3484" s="302"/>
    </row>
    <row r="3485" spans="1:13" ht="9.9499999999999993" hidden="1" customHeight="1" x14ac:dyDescent="0.2">
      <c r="A3485" s="301"/>
      <c r="B3485" s="300"/>
      <c r="C3485" s="305" t="str">
        <f>IF(ISBLANK($J$3759),"",IF(ISBLANK($L$3759),"",IF(Aug!$E50&gt;=$J$3759,IF(Aug!$E50&lt;=$L$3759,IF(ISBLANK(Aug!G50),"",Aug!G50),""),"")))</f>
        <v/>
      </c>
      <c r="D3485" s="305"/>
      <c r="E3485" s="305" t="str">
        <f>IF(ISBLANK($J$3759),"",IF(ISBLANK($L$3759),"",IF(Aug!$E50&gt;=$J$3759,IF(Aug!$E50&lt;=$L$3759,IF(ISBLANK(Aug!R50),"",Aug!R50),""),"")))</f>
        <v/>
      </c>
      <c r="F3485" s="307" t="str">
        <f>IF(ISBLANK($J$3759),"",IF(ISBLANK($L$3759),"",IF(Aug!$E50&gt;=$J$3759,IF(Aug!$E50&lt;=$L$3759,IF(ISBLANK(Aug!S50),"",Aug!S50),""),"")))</f>
        <v/>
      </c>
      <c r="G3485" s="308" t="str">
        <f t="shared" si="222"/>
        <v/>
      </c>
      <c r="H3485" s="309" t="str">
        <f t="shared" si="223"/>
        <v/>
      </c>
      <c r="I3485" s="310" t="str">
        <f>IF(ISBLANK($J$3759),"",IF(ISBLANK($L$3759),"",IF(Aug!$E50&gt;=$J$3759,IF(Aug!$E50&lt;=$L$3759,COUNTIF(Aug!L50:L50,"&gt;=0"),""),"")))</f>
        <v/>
      </c>
      <c r="J3485" s="300"/>
      <c r="K3485" s="300"/>
      <c r="L3485" s="300"/>
      <c r="M3485" s="302"/>
    </row>
    <row r="3486" spans="1:13" ht="9.9499999999999993" hidden="1" customHeight="1" x14ac:dyDescent="0.2">
      <c r="A3486" s="301"/>
      <c r="B3486" s="300"/>
      <c r="C3486" s="305" t="str">
        <f>IF(ISBLANK($J$3759),"",IF(ISBLANK($L$3759),"",IF(Aug!$E51&gt;=$J$3759,IF(Aug!$E51&lt;=$L$3759,IF(ISBLANK(Aug!G51),"",Aug!G51),""),"")))</f>
        <v/>
      </c>
      <c r="D3486" s="305"/>
      <c r="E3486" s="305" t="str">
        <f>IF(ISBLANK($J$3759),"",IF(ISBLANK($L$3759),"",IF(Aug!$E51&gt;=$J$3759,IF(Aug!$E51&lt;=$L$3759,IF(ISBLANK(Aug!R51),"",Aug!R51),""),"")))</f>
        <v/>
      </c>
      <c r="F3486" s="307" t="str">
        <f>IF(ISBLANK($J$3759),"",IF(ISBLANK($L$3759),"",IF(Aug!$E51&gt;=$J$3759,IF(Aug!$E51&lt;=$L$3759,IF(ISBLANK(Aug!S51),"",Aug!S51),""),"")))</f>
        <v/>
      </c>
      <c r="G3486" s="308" t="str">
        <f t="shared" si="222"/>
        <v/>
      </c>
      <c r="H3486" s="309" t="str">
        <f t="shared" si="223"/>
        <v/>
      </c>
      <c r="I3486" s="310" t="str">
        <f>IF(ISBLANK($J$3759),"",IF(ISBLANK($L$3759),"",IF(Aug!$E51&gt;=$J$3759,IF(Aug!$E51&lt;=$L$3759,COUNTIF(Aug!L51:L51,"&gt;=0"),""),"")))</f>
        <v/>
      </c>
      <c r="J3486" s="300"/>
      <c r="K3486" s="300"/>
      <c r="L3486" s="300"/>
      <c r="M3486" s="302"/>
    </row>
    <row r="3487" spans="1:13" ht="9.9499999999999993" hidden="1" customHeight="1" x14ac:dyDescent="0.2">
      <c r="A3487" s="301"/>
      <c r="B3487" s="300"/>
      <c r="C3487" s="305" t="str">
        <f>IF(ISBLANK($J$3759),"",IF(ISBLANK($L$3759),"",IF(Aug!$E52&gt;=$J$3759,IF(Aug!$E52&lt;=$L$3759,IF(ISBLANK(Aug!G52),"",Aug!G52),""),"")))</f>
        <v/>
      </c>
      <c r="D3487" s="305"/>
      <c r="E3487" s="305" t="str">
        <f>IF(ISBLANK($J$3759),"",IF(ISBLANK($L$3759),"",IF(Aug!$E52&gt;=$J$3759,IF(Aug!$E52&lt;=$L$3759,IF(ISBLANK(Aug!R52),"",Aug!R52),""),"")))</f>
        <v/>
      </c>
      <c r="F3487" s="307" t="str">
        <f>IF(ISBLANK($J$3759),"",IF(ISBLANK($L$3759),"",IF(Aug!$E52&gt;=$J$3759,IF(Aug!$E52&lt;=$L$3759,IF(ISBLANK(Aug!S52),"",Aug!S52),""),"")))</f>
        <v/>
      </c>
      <c r="G3487" s="308" t="str">
        <f t="shared" si="222"/>
        <v/>
      </c>
      <c r="H3487" s="309" t="str">
        <f t="shared" si="223"/>
        <v/>
      </c>
      <c r="I3487" s="310" t="str">
        <f>IF(ISBLANK($J$3759),"",IF(ISBLANK($L$3759),"",IF(Aug!$E52&gt;=$J$3759,IF(Aug!$E52&lt;=$L$3759,COUNTIF(Aug!L52:L52,"&gt;=0"),""),"")))</f>
        <v/>
      </c>
      <c r="J3487" s="300"/>
      <c r="K3487" s="300"/>
      <c r="L3487" s="300"/>
      <c r="M3487" s="302"/>
    </row>
    <row r="3488" spans="1:13" ht="9.9499999999999993" hidden="1" customHeight="1" x14ac:dyDescent="0.2">
      <c r="A3488" s="301"/>
      <c r="B3488" s="300"/>
      <c r="C3488" s="305" t="str">
        <f>IF(ISBLANK($J$3759),"",IF(ISBLANK($L$3759),"",IF(Aug!$E53&gt;=$J$3759,IF(Aug!$E53&lt;=$L$3759,IF(ISBLANK(Aug!G53),"",Aug!G53),""),"")))</f>
        <v/>
      </c>
      <c r="D3488" s="305"/>
      <c r="E3488" s="305" t="str">
        <f>IF(ISBLANK($J$3759),"",IF(ISBLANK($L$3759),"",IF(Aug!$E53&gt;=$J$3759,IF(Aug!$E53&lt;=$L$3759,IF(ISBLANK(Aug!R53),"",Aug!R53),""),"")))</f>
        <v/>
      </c>
      <c r="F3488" s="307" t="str">
        <f>IF(ISBLANK($J$3759),"",IF(ISBLANK($L$3759),"",IF(Aug!$E53&gt;=$J$3759,IF(Aug!$E53&lt;=$L$3759,IF(ISBLANK(Aug!S53),"",Aug!S53),""),"")))</f>
        <v/>
      </c>
      <c r="G3488" s="308" t="str">
        <f t="shared" si="222"/>
        <v/>
      </c>
      <c r="H3488" s="309" t="str">
        <f t="shared" si="223"/>
        <v/>
      </c>
      <c r="I3488" s="310" t="str">
        <f>IF(ISBLANK($J$3759),"",IF(ISBLANK($L$3759),"",IF(Aug!$E53&gt;=$J$3759,IF(Aug!$E53&lt;=$L$3759,COUNTIF(Aug!L53:L53,"&gt;=0"),""),"")))</f>
        <v/>
      </c>
      <c r="J3488" s="300"/>
      <c r="K3488" s="300"/>
      <c r="L3488" s="300"/>
      <c r="M3488" s="302"/>
    </row>
    <row r="3489" spans="1:13" ht="9.9499999999999993" hidden="1" customHeight="1" x14ac:dyDescent="0.2">
      <c r="A3489" s="301"/>
      <c r="B3489" s="300"/>
      <c r="C3489" s="305" t="str">
        <f>IF(ISBLANK($J$3759),"",IF(ISBLANK($L$3759),"",IF(Aug!$E54&gt;=$J$3759,IF(Aug!$E54&lt;=$L$3759,IF(ISBLANK(Aug!G54),"",Aug!G54),""),"")))</f>
        <v/>
      </c>
      <c r="D3489" s="305"/>
      <c r="E3489" s="305" t="str">
        <f>IF(ISBLANK($J$3759),"",IF(ISBLANK($L$3759),"",IF(Aug!$E54&gt;=$J$3759,IF(Aug!$E54&lt;=$L$3759,IF(ISBLANK(Aug!R54),"",Aug!R54),""),"")))</f>
        <v/>
      </c>
      <c r="F3489" s="307" t="str">
        <f>IF(ISBLANK($J$3759),"",IF(ISBLANK($L$3759),"",IF(Aug!$E54&gt;=$J$3759,IF(Aug!$E54&lt;=$L$3759,IF(ISBLANK(Aug!S54),"",Aug!S54),""),"")))</f>
        <v/>
      </c>
      <c r="G3489" s="308" t="str">
        <f t="shared" si="222"/>
        <v/>
      </c>
      <c r="H3489" s="309" t="str">
        <f t="shared" si="223"/>
        <v/>
      </c>
      <c r="I3489" s="310" t="str">
        <f>IF(ISBLANK($J$3759),"",IF(ISBLANK($L$3759),"",IF(Aug!$E54&gt;=$J$3759,IF(Aug!$E54&lt;=$L$3759,COUNTIF(Aug!L54:L54,"&gt;=0"),""),"")))</f>
        <v/>
      </c>
      <c r="J3489" s="300"/>
      <c r="K3489" s="300"/>
      <c r="L3489" s="300"/>
      <c r="M3489" s="302"/>
    </row>
    <row r="3490" spans="1:13" ht="9.9499999999999993" hidden="1" customHeight="1" x14ac:dyDescent="0.2">
      <c r="A3490" s="301"/>
      <c r="B3490" s="300"/>
      <c r="C3490" s="305" t="str">
        <f>IF(ISBLANK($J$3759),"",IF(ISBLANK($L$3759),"",IF(Aug!$E55&gt;=$J$3759,IF(Aug!$E55&lt;=$L$3759,IF(ISBLANK(Aug!G55),"",Aug!G55),""),"")))</f>
        <v/>
      </c>
      <c r="D3490" s="305"/>
      <c r="E3490" s="305" t="str">
        <f>IF(ISBLANK($J$3759),"",IF(ISBLANK($L$3759),"",IF(Aug!$E55&gt;=$J$3759,IF(Aug!$E55&lt;=$L$3759,IF(ISBLANK(Aug!R55),"",Aug!R55),""),"")))</f>
        <v/>
      </c>
      <c r="F3490" s="307" t="str">
        <f>IF(ISBLANK($J$3759),"",IF(ISBLANK($L$3759),"",IF(Aug!$E55&gt;=$J$3759,IF(Aug!$E55&lt;=$L$3759,IF(ISBLANK(Aug!S55),"",Aug!S55),""),"")))</f>
        <v/>
      </c>
      <c r="G3490" s="308" t="str">
        <f t="shared" si="222"/>
        <v/>
      </c>
      <c r="H3490" s="309" t="str">
        <f t="shared" si="223"/>
        <v/>
      </c>
      <c r="I3490" s="310" t="str">
        <f>IF(ISBLANK($J$3759),"",IF(ISBLANK($L$3759),"",IF(Aug!$E55&gt;=$J$3759,IF(Aug!$E55&lt;=$L$3759,COUNTIF(Aug!L55:L55,"&gt;=0"),""),"")))</f>
        <v/>
      </c>
      <c r="J3490" s="300"/>
      <c r="K3490" s="300"/>
      <c r="L3490" s="300"/>
      <c r="M3490" s="302"/>
    </row>
    <row r="3491" spans="1:13" ht="9.9499999999999993" hidden="1" customHeight="1" x14ac:dyDescent="0.2">
      <c r="A3491" s="301"/>
      <c r="B3491" s="300"/>
      <c r="C3491" s="305" t="str">
        <f>IF(ISBLANK($J$3759),"",IF(ISBLANK($L$3759),"",IF(Aug!$E56&gt;=$J$3759,IF(Aug!$E56&lt;=$L$3759,IF(ISBLANK(Aug!G56),"",Aug!G56),""),"")))</f>
        <v/>
      </c>
      <c r="D3491" s="305"/>
      <c r="E3491" s="305" t="str">
        <f>IF(ISBLANK($J$3759),"",IF(ISBLANK($L$3759),"",IF(Aug!$E56&gt;=$J$3759,IF(Aug!$E56&lt;=$L$3759,IF(ISBLANK(Aug!R56),"",Aug!R56),""),"")))</f>
        <v/>
      </c>
      <c r="F3491" s="307" t="str">
        <f>IF(ISBLANK($J$3759),"",IF(ISBLANK($L$3759),"",IF(Aug!$E56&gt;=$J$3759,IF(Aug!$E56&lt;=$L$3759,IF(ISBLANK(Aug!S56),"",Aug!S56),""),"")))</f>
        <v/>
      </c>
      <c r="G3491" s="308" t="str">
        <f t="shared" si="222"/>
        <v/>
      </c>
      <c r="H3491" s="309" t="str">
        <f t="shared" si="223"/>
        <v/>
      </c>
      <c r="I3491" s="310" t="str">
        <f>IF(ISBLANK($J$3759),"",IF(ISBLANK($L$3759),"",IF(Aug!$E56&gt;=$J$3759,IF(Aug!$E56&lt;=$L$3759,COUNTIF(Aug!L56:L56,"&gt;=0"),""),"")))</f>
        <v/>
      </c>
      <c r="J3491" s="300"/>
      <c r="K3491" s="300"/>
      <c r="L3491" s="300"/>
      <c r="M3491" s="302"/>
    </row>
    <row r="3492" spans="1:13" ht="9.9499999999999993" hidden="1" customHeight="1" x14ac:dyDescent="0.2">
      <c r="A3492" s="301"/>
      <c r="B3492" s="300"/>
      <c r="C3492" s="305" t="str">
        <f>IF(ISBLANK($J$3759),"",IF(ISBLANK($L$3759),"",IF(Aug!$E57&gt;=$J$3759,IF(Aug!$E57&lt;=$L$3759,IF(ISBLANK(Aug!G57),"",Aug!G57),""),"")))</f>
        <v/>
      </c>
      <c r="D3492" s="305"/>
      <c r="E3492" s="305" t="str">
        <f>IF(ISBLANK($J$3759),"",IF(ISBLANK($L$3759),"",IF(Aug!$E57&gt;=$J$3759,IF(Aug!$E57&lt;=$L$3759,IF(ISBLANK(Aug!R57),"",Aug!R57),""),"")))</f>
        <v/>
      </c>
      <c r="F3492" s="307" t="str">
        <f>IF(ISBLANK($J$3759),"",IF(ISBLANK($L$3759),"",IF(Aug!$E57&gt;=$J$3759,IF(Aug!$E57&lt;=$L$3759,IF(ISBLANK(Aug!S57),"",Aug!S57),""),"")))</f>
        <v/>
      </c>
      <c r="G3492" s="308" t="str">
        <f t="shared" si="222"/>
        <v/>
      </c>
      <c r="H3492" s="309" t="str">
        <f t="shared" si="223"/>
        <v/>
      </c>
      <c r="I3492" s="310" t="str">
        <f>IF(ISBLANK($J$3759),"",IF(ISBLANK($L$3759),"",IF(Aug!$E57&gt;=$J$3759,IF(Aug!$E57&lt;=$L$3759,COUNTIF(Aug!L57:L57,"&gt;=0"),""),"")))</f>
        <v/>
      </c>
      <c r="J3492" s="300"/>
      <c r="K3492" s="300"/>
      <c r="L3492" s="300"/>
      <c r="M3492" s="302"/>
    </row>
    <row r="3493" spans="1:13" ht="9.9499999999999993" hidden="1" customHeight="1" x14ac:dyDescent="0.2">
      <c r="A3493" s="301"/>
      <c r="B3493" s="300"/>
      <c r="C3493" s="305" t="str">
        <f>IF(ISBLANK($J$3759),"",IF(ISBLANK($L$3759),"",IF(Aug!$E58&gt;=$J$3759,IF(Aug!$E58&lt;=$L$3759,IF(ISBLANK(Aug!G58),"",Aug!G58),""),"")))</f>
        <v/>
      </c>
      <c r="D3493" s="305"/>
      <c r="E3493" s="305" t="str">
        <f>IF(ISBLANK($J$3759),"",IF(ISBLANK($L$3759),"",IF(Aug!$E58&gt;=$J$3759,IF(Aug!$E58&lt;=$L$3759,IF(ISBLANK(Aug!R58),"",Aug!R58),""),"")))</f>
        <v/>
      </c>
      <c r="F3493" s="307" t="str">
        <f>IF(ISBLANK($J$3759),"",IF(ISBLANK($L$3759),"",IF(Aug!$E58&gt;=$J$3759,IF(Aug!$E58&lt;=$L$3759,IF(ISBLANK(Aug!S58),"",Aug!S58),""),"")))</f>
        <v/>
      </c>
      <c r="G3493" s="308" t="str">
        <f t="shared" si="222"/>
        <v/>
      </c>
      <c r="H3493" s="309" t="str">
        <f t="shared" si="223"/>
        <v/>
      </c>
      <c r="I3493" s="310" t="str">
        <f>IF(ISBLANK($J$3759),"",IF(ISBLANK($L$3759),"",IF(Aug!$E58&gt;=$J$3759,IF(Aug!$E58&lt;=$L$3759,COUNTIF(Aug!L58:L58,"&gt;=0"),""),"")))</f>
        <v/>
      </c>
      <c r="J3493" s="300"/>
      <c r="K3493" s="300"/>
      <c r="L3493" s="300"/>
      <c r="M3493" s="302"/>
    </row>
    <row r="3494" spans="1:13" ht="9.9499999999999993" hidden="1" customHeight="1" x14ac:dyDescent="0.2">
      <c r="A3494" s="301"/>
      <c r="B3494" s="300"/>
      <c r="C3494" s="305" t="str">
        <f>IF(ISBLANK($J$3759),"",IF(ISBLANK($L$3759),"",IF(Aug!$E59&gt;=$J$3759,IF(Aug!$E59&lt;=$L$3759,IF(ISBLANK(Aug!G59),"",Aug!G59),""),"")))</f>
        <v/>
      </c>
      <c r="D3494" s="305"/>
      <c r="E3494" s="305" t="str">
        <f>IF(ISBLANK($J$3759),"",IF(ISBLANK($L$3759),"",IF(Aug!$E59&gt;=$J$3759,IF(Aug!$E59&lt;=$L$3759,IF(ISBLANK(Aug!R59),"",Aug!R59),""),"")))</f>
        <v/>
      </c>
      <c r="F3494" s="307" t="str">
        <f>IF(ISBLANK($J$3759),"",IF(ISBLANK($L$3759),"",IF(Aug!$E59&gt;=$J$3759,IF(Aug!$E59&lt;=$L$3759,IF(ISBLANK(Aug!S59),"",Aug!S59),""),"")))</f>
        <v/>
      </c>
      <c r="G3494" s="308" t="str">
        <f t="shared" si="222"/>
        <v/>
      </c>
      <c r="H3494" s="309" t="str">
        <f t="shared" si="223"/>
        <v/>
      </c>
      <c r="I3494" s="310" t="str">
        <f>IF(ISBLANK($J$3759),"",IF(ISBLANK($L$3759),"",IF(Aug!$E59&gt;=$J$3759,IF(Aug!$E59&lt;=$L$3759,COUNTIF(Aug!L59:L59,"&gt;=0"),""),"")))</f>
        <v/>
      </c>
      <c r="J3494" s="300"/>
      <c r="K3494" s="300"/>
      <c r="L3494" s="300"/>
      <c r="M3494" s="302"/>
    </row>
    <row r="3495" spans="1:13" ht="9.9499999999999993" hidden="1" customHeight="1" x14ac:dyDescent="0.2">
      <c r="A3495" s="301"/>
      <c r="B3495" s="300"/>
      <c r="C3495" s="305" t="str">
        <f>IF(ISBLANK($J$3759),"",IF(ISBLANK($L$3759),"",IF(Aug!$E60&gt;=$J$3759,IF(Aug!$E60&lt;=$L$3759,IF(ISBLANK(Aug!G60),"",Aug!G60),""),"")))</f>
        <v/>
      </c>
      <c r="D3495" s="305"/>
      <c r="E3495" s="305" t="str">
        <f>IF(ISBLANK($J$3759),"",IF(ISBLANK($L$3759),"",IF(Aug!$E60&gt;=$J$3759,IF(Aug!$E60&lt;=$L$3759,IF(ISBLANK(Aug!R60),"",Aug!R60),""),"")))</f>
        <v/>
      </c>
      <c r="F3495" s="307" t="str">
        <f>IF(ISBLANK($J$3759),"",IF(ISBLANK($L$3759),"",IF(Aug!$E60&gt;=$J$3759,IF(Aug!$E60&lt;=$L$3759,IF(ISBLANK(Aug!S60),"",Aug!S60),""),"")))</f>
        <v/>
      </c>
      <c r="G3495" s="308" t="str">
        <f t="shared" si="222"/>
        <v/>
      </c>
      <c r="H3495" s="309" t="str">
        <f t="shared" si="223"/>
        <v/>
      </c>
      <c r="I3495" s="310" t="str">
        <f>IF(ISBLANK($J$3759),"",IF(ISBLANK($L$3759),"",IF(Aug!$E60&gt;=$J$3759,IF(Aug!$E60&lt;=$L$3759,COUNTIF(Aug!L60:L60,"&gt;=0"),""),"")))</f>
        <v/>
      </c>
      <c r="J3495" s="300"/>
      <c r="K3495" s="300"/>
      <c r="L3495" s="300"/>
      <c r="M3495" s="302"/>
    </row>
    <row r="3496" spans="1:13" ht="9.9499999999999993" hidden="1" customHeight="1" x14ac:dyDescent="0.2">
      <c r="A3496" s="301"/>
      <c r="B3496" s="300"/>
      <c r="C3496" s="305" t="str">
        <f>IF(ISBLANK($J$3759),"",IF(ISBLANK($L$3759),"",IF(Aug!$E61&gt;=$J$3759,IF(Aug!$E61&lt;=$L$3759,IF(ISBLANK(Aug!G61),"",Aug!G61),""),"")))</f>
        <v/>
      </c>
      <c r="D3496" s="305"/>
      <c r="E3496" s="305" t="str">
        <f>IF(ISBLANK($J$3759),"",IF(ISBLANK($L$3759),"",IF(Aug!$E61&gt;=$J$3759,IF(Aug!$E61&lt;=$L$3759,IF(ISBLANK(Aug!R61),"",Aug!R61),""),"")))</f>
        <v/>
      </c>
      <c r="F3496" s="307" t="str">
        <f>IF(ISBLANK($J$3759),"",IF(ISBLANK($L$3759),"",IF(Aug!$E61&gt;=$J$3759,IF(Aug!$E61&lt;=$L$3759,IF(ISBLANK(Aug!S61),"",Aug!S61),""),"")))</f>
        <v/>
      </c>
      <c r="G3496" s="308" t="str">
        <f t="shared" si="222"/>
        <v/>
      </c>
      <c r="H3496" s="309" t="str">
        <f t="shared" si="223"/>
        <v/>
      </c>
      <c r="I3496" s="310" t="str">
        <f>IF(ISBLANK($J$3759),"",IF(ISBLANK($L$3759),"",IF(Aug!$E61&gt;=$J$3759,IF(Aug!$E61&lt;=$L$3759,COUNTIF(Aug!L61:L61,"&gt;=0"),""),"")))</f>
        <v/>
      </c>
      <c r="J3496" s="300"/>
      <c r="K3496" s="300"/>
      <c r="L3496" s="300"/>
      <c r="M3496" s="302"/>
    </row>
    <row r="3497" spans="1:13" ht="9.9499999999999993" hidden="1" customHeight="1" x14ac:dyDescent="0.2">
      <c r="A3497" s="301"/>
      <c r="B3497" s="300"/>
      <c r="C3497" s="305" t="str">
        <f>IF(ISBLANK($J$3759),"",IF(ISBLANK($L$3759),"",IF(Aug!$E62&gt;=$J$3759,IF(Aug!$E62&lt;=$L$3759,IF(ISBLANK(Aug!G62),"",Aug!G62),""),"")))</f>
        <v/>
      </c>
      <c r="D3497" s="305"/>
      <c r="E3497" s="305" t="str">
        <f>IF(ISBLANK($J$3759),"",IF(ISBLANK($L$3759),"",IF(Aug!$E62&gt;=$J$3759,IF(Aug!$E62&lt;=$L$3759,IF(ISBLANK(Aug!R62),"",Aug!R62),""),"")))</f>
        <v/>
      </c>
      <c r="F3497" s="307" t="str">
        <f>IF(ISBLANK($J$3759),"",IF(ISBLANK($L$3759),"",IF(Aug!$E62&gt;=$J$3759,IF(Aug!$E62&lt;=$L$3759,IF(ISBLANK(Aug!S62),"",Aug!S62),""),"")))</f>
        <v/>
      </c>
      <c r="G3497" s="308" t="str">
        <f t="shared" si="222"/>
        <v/>
      </c>
      <c r="H3497" s="309" t="str">
        <f t="shared" si="223"/>
        <v/>
      </c>
      <c r="I3497" s="310" t="str">
        <f>IF(ISBLANK($J$3759),"",IF(ISBLANK($L$3759),"",IF(Aug!$E62&gt;=$J$3759,IF(Aug!$E62&lt;=$L$3759,COUNTIF(Aug!L62:L62,"&gt;=0"),""),"")))</f>
        <v/>
      </c>
      <c r="J3497" s="300"/>
      <c r="K3497" s="300"/>
      <c r="L3497" s="300"/>
      <c r="M3497" s="302"/>
    </row>
    <row r="3498" spans="1:13" ht="9.9499999999999993" hidden="1" customHeight="1" x14ac:dyDescent="0.2">
      <c r="A3498" s="301"/>
      <c r="B3498" s="300"/>
      <c r="C3498" s="305" t="str">
        <f>IF(ISBLANK($J$3759),"",IF(ISBLANK($L$3759),"",IF(Aug!$E63&gt;=$J$3759,IF(Aug!$E63&lt;=$L$3759,IF(ISBLANK(Aug!G63),"",Aug!G63),""),"")))</f>
        <v/>
      </c>
      <c r="D3498" s="305"/>
      <c r="E3498" s="305" t="str">
        <f>IF(ISBLANK($J$3759),"",IF(ISBLANK($L$3759),"",IF(Aug!$E63&gt;=$J$3759,IF(Aug!$E63&lt;=$L$3759,IF(ISBLANK(Aug!R63),"",Aug!R63),""),"")))</f>
        <v/>
      </c>
      <c r="F3498" s="307" t="str">
        <f>IF(ISBLANK($J$3759),"",IF(ISBLANK($L$3759),"",IF(Aug!$E63&gt;=$J$3759,IF(Aug!$E63&lt;=$L$3759,IF(ISBLANK(Aug!S63),"",Aug!S63),""),"")))</f>
        <v/>
      </c>
      <c r="G3498" s="308" t="str">
        <f t="shared" si="222"/>
        <v/>
      </c>
      <c r="H3498" s="309" t="str">
        <f t="shared" si="223"/>
        <v/>
      </c>
      <c r="I3498" s="310" t="str">
        <f>IF(ISBLANK($J$3759),"",IF(ISBLANK($L$3759),"",IF(Aug!$E63&gt;=$J$3759,IF(Aug!$E63&lt;=$L$3759,COUNTIF(Aug!L63:L63,"&gt;=0"),""),"")))</f>
        <v/>
      </c>
      <c r="J3498" s="300"/>
      <c r="K3498" s="300"/>
      <c r="L3498" s="300"/>
      <c r="M3498" s="302"/>
    </row>
    <row r="3499" spans="1:13" ht="9.9499999999999993" hidden="1" customHeight="1" x14ac:dyDescent="0.2">
      <c r="A3499" s="301"/>
      <c r="B3499" s="300"/>
      <c r="C3499" s="305" t="str">
        <f>IF(ISBLANK($J$3759),"",IF(ISBLANK($L$3759),"",IF(Aug!$E64&gt;=$J$3759,IF(Aug!$E64&lt;=$L$3759,IF(ISBLANK(Aug!G64),"",Aug!G64),""),"")))</f>
        <v/>
      </c>
      <c r="D3499" s="305"/>
      <c r="E3499" s="305" t="str">
        <f>IF(ISBLANK($J$3759),"",IF(ISBLANK($L$3759),"",IF(Aug!$E64&gt;=$J$3759,IF(Aug!$E64&lt;=$L$3759,IF(ISBLANK(Aug!R64),"",Aug!R64),""),"")))</f>
        <v/>
      </c>
      <c r="F3499" s="307" t="str">
        <f>IF(ISBLANK($J$3759),"",IF(ISBLANK($L$3759),"",IF(Aug!$E64&gt;=$J$3759,IF(Aug!$E64&lt;=$L$3759,IF(ISBLANK(Aug!S64),"",Aug!S64),""),"")))</f>
        <v/>
      </c>
      <c r="G3499" s="308" t="str">
        <f t="shared" si="222"/>
        <v/>
      </c>
      <c r="H3499" s="309" t="str">
        <f t="shared" si="223"/>
        <v/>
      </c>
      <c r="I3499" s="310" t="str">
        <f>IF(ISBLANK($J$3759),"",IF(ISBLANK($L$3759),"",IF(Aug!$E64&gt;=$J$3759,IF(Aug!$E64&lt;=$L$3759,COUNTIF(Aug!L64:L64,"&gt;=0"),""),"")))</f>
        <v/>
      </c>
      <c r="J3499" s="300"/>
      <c r="K3499" s="300"/>
      <c r="L3499" s="300"/>
      <c r="M3499" s="302"/>
    </row>
    <row r="3500" spans="1:13" ht="9.9499999999999993" hidden="1" customHeight="1" x14ac:dyDescent="0.2">
      <c r="A3500" s="301"/>
      <c r="B3500" s="300"/>
      <c r="C3500" s="305" t="str">
        <f>IF(ISBLANK($J$3759),"",IF(ISBLANK($L$3759),"",IF(Aug!$E65&gt;=$J$3759,IF(Aug!$E65&lt;=$L$3759,IF(ISBLANK(Aug!G65),"",Aug!G65),""),"")))</f>
        <v/>
      </c>
      <c r="D3500" s="305"/>
      <c r="E3500" s="305" t="str">
        <f>IF(ISBLANK($J$3759),"",IF(ISBLANK($L$3759),"",IF(Aug!$E65&gt;=$J$3759,IF(Aug!$E65&lt;=$L$3759,IF(ISBLANK(Aug!R65),"",Aug!R65),""),"")))</f>
        <v/>
      </c>
      <c r="F3500" s="307" t="str">
        <f>IF(ISBLANK($J$3759),"",IF(ISBLANK($L$3759),"",IF(Aug!$E65&gt;=$J$3759,IF(Aug!$E65&lt;=$L$3759,IF(ISBLANK(Aug!S65),"",Aug!S65),""),"")))</f>
        <v/>
      </c>
      <c r="G3500" s="308" t="str">
        <f t="shared" si="222"/>
        <v/>
      </c>
      <c r="H3500" s="309" t="str">
        <f t="shared" si="223"/>
        <v/>
      </c>
      <c r="I3500" s="310" t="str">
        <f>IF(ISBLANK($J$3759),"",IF(ISBLANK($L$3759),"",IF(Aug!$E65&gt;=$J$3759,IF(Aug!$E65&lt;=$L$3759,COUNTIF(Aug!L65:L65,"&gt;=0"),""),"")))</f>
        <v/>
      </c>
      <c r="J3500" s="300"/>
      <c r="K3500" s="300"/>
      <c r="L3500" s="300"/>
      <c r="M3500" s="302"/>
    </row>
    <row r="3501" spans="1:13" ht="9.9499999999999993" hidden="1" customHeight="1" x14ac:dyDescent="0.2">
      <c r="A3501" s="301"/>
      <c r="B3501" s="300"/>
      <c r="C3501" s="305" t="str">
        <f>IF(ISBLANK($J$3759),"",IF(ISBLANK($L$3759),"",IF(Aug!$E66&gt;=$J$3759,IF(Aug!$E66&lt;=$L$3759,IF(ISBLANK(Aug!G66),"",Aug!G66),""),"")))</f>
        <v/>
      </c>
      <c r="D3501" s="305"/>
      <c r="E3501" s="305" t="str">
        <f>IF(ISBLANK($J$3759),"",IF(ISBLANK($L$3759),"",IF(Aug!$E66&gt;=$J$3759,IF(Aug!$E66&lt;=$L$3759,IF(ISBLANK(Aug!R66),"",Aug!R66),""),"")))</f>
        <v/>
      </c>
      <c r="F3501" s="307" t="str">
        <f>IF(ISBLANK($J$3759),"",IF(ISBLANK($L$3759),"",IF(Aug!$E66&gt;=$J$3759,IF(Aug!$E66&lt;=$L$3759,IF(ISBLANK(Aug!S66),"",Aug!S66),""),"")))</f>
        <v/>
      </c>
      <c r="G3501" s="308" t="str">
        <f t="shared" si="222"/>
        <v/>
      </c>
      <c r="H3501" s="309" t="str">
        <f t="shared" si="223"/>
        <v/>
      </c>
      <c r="I3501" s="310" t="str">
        <f>IF(ISBLANK($J$3759),"",IF(ISBLANK($L$3759),"",IF(Aug!$E66&gt;=$J$3759,IF(Aug!$E66&lt;=$L$3759,COUNTIF(Aug!L66:L66,"&gt;=0"),""),"")))</f>
        <v/>
      </c>
      <c r="J3501" s="300"/>
      <c r="K3501" s="300"/>
      <c r="L3501" s="300"/>
      <c r="M3501" s="302"/>
    </row>
    <row r="3502" spans="1:13" ht="9.9499999999999993" hidden="1" customHeight="1" x14ac:dyDescent="0.2">
      <c r="A3502" s="301"/>
      <c r="B3502" s="300"/>
      <c r="C3502" s="305" t="str">
        <f>IF(ISBLANK($J$3759),"",IF(ISBLANK($L$3759),"",IF(Aug!$E67&gt;=$J$3759,IF(Aug!$E67&lt;=$L$3759,IF(ISBLANK(Aug!G67),"",Aug!G67),""),"")))</f>
        <v/>
      </c>
      <c r="D3502" s="305"/>
      <c r="E3502" s="305" t="str">
        <f>IF(ISBLANK($J$3759),"",IF(ISBLANK($L$3759),"",IF(Aug!$E67&gt;=$J$3759,IF(Aug!$E67&lt;=$L$3759,IF(ISBLANK(Aug!R67),"",Aug!R67),""),"")))</f>
        <v/>
      </c>
      <c r="F3502" s="307" t="str">
        <f>IF(ISBLANK($J$3759),"",IF(ISBLANK($L$3759),"",IF(Aug!$E67&gt;=$J$3759,IF(Aug!$E67&lt;=$L$3759,IF(ISBLANK(Aug!S67),"",Aug!S67),""),"")))</f>
        <v/>
      </c>
      <c r="G3502" s="308" t="str">
        <f t="shared" si="222"/>
        <v/>
      </c>
      <c r="H3502" s="309" t="str">
        <f t="shared" si="223"/>
        <v/>
      </c>
      <c r="I3502" s="310" t="str">
        <f>IF(ISBLANK($J$3759),"",IF(ISBLANK($L$3759),"",IF(Aug!$E67&gt;=$J$3759,IF(Aug!$E67&lt;=$L$3759,COUNTIF(Aug!L67:L67,"&gt;=0"),""),"")))</f>
        <v/>
      </c>
      <c r="J3502" s="300"/>
      <c r="K3502" s="300"/>
      <c r="L3502" s="300"/>
      <c r="M3502" s="302"/>
    </row>
    <row r="3503" spans="1:13" ht="9.9499999999999993" hidden="1" customHeight="1" x14ac:dyDescent="0.2">
      <c r="A3503" s="301"/>
      <c r="B3503" s="300"/>
      <c r="C3503" s="305" t="str">
        <f>IF(ISBLANK($J$3759),"",IF(ISBLANK($L$3759),"",IF(Aug!$E68&gt;=$J$3759,IF(Aug!$E68&lt;=$L$3759,IF(ISBLANK(Aug!G68),"",Aug!G68),""),"")))</f>
        <v/>
      </c>
      <c r="D3503" s="305"/>
      <c r="E3503" s="305" t="str">
        <f>IF(ISBLANK($J$3759),"",IF(ISBLANK($L$3759),"",IF(Aug!$E68&gt;=$J$3759,IF(Aug!$E68&lt;=$L$3759,IF(ISBLANK(Aug!R68),"",Aug!R68),""),"")))</f>
        <v/>
      </c>
      <c r="F3503" s="307" t="str">
        <f>IF(ISBLANK($J$3759),"",IF(ISBLANK($L$3759),"",IF(Aug!$E68&gt;=$J$3759,IF(Aug!$E68&lt;=$L$3759,IF(ISBLANK(Aug!S68),"",Aug!S68),""),"")))</f>
        <v/>
      </c>
      <c r="G3503" s="308" t="str">
        <f t="shared" si="222"/>
        <v/>
      </c>
      <c r="H3503" s="309" t="str">
        <f t="shared" si="223"/>
        <v/>
      </c>
      <c r="I3503" s="310" t="str">
        <f>IF(ISBLANK($J$3759),"",IF(ISBLANK($L$3759),"",IF(Aug!$E68&gt;=$J$3759,IF(Aug!$E68&lt;=$L$3759,COUNTIF(Aug!L68:L68,"&gt;=0"),""),"")))</f>
        <v/>
      </c>
      <c r="J3503" s="300"/>
      <c r="K3503" s="300"/>
      <c r="L3503" s="300"/>
      <c r="M3503" s="302"/>
    </row>
    <row r="3504" spans="1:13" ht="9.9499999999999993" hidden="1" customHeight="1" x14ac:dyDescent="0.2">
      <c r="A3504" s="301"/>
      <c r="B3504" s="300"/>
      <c r="C3504" s="305" t="str">
        <f>IF(ISBLANK($J$3759),"",IF(ISBLANK($L$3759),"",IF(Aug!$E69&gt;=$J$3759,IF(Aug!$E69&lt;=$L$3759,IF(ISBLANK(Aug!G69),"",Aug!G69),""),"")))</f>
        <v/>
      </c>
      <c r="D3504" s="305"/>
      <c r="E3504" s="305" t="str">
        <f>IF(ISBLANK($J$3759),"",IF(ISBLANK($L$3759),"",IF(Aug!$E69&gt;=$J$3759,IF(Aug!$E69&lt;=$L$3759,IF(ISBLANK(Aug!R69),"",Aug!R69),""),"")))</f>
        <v/>
      </c>
      <c r="F3504" s="307" t="str">
        <f>IF(ISBLANK($J$3759),"",IF(ISBLANK($L$3759),"",IF(Aug!$E69&gt;=$J$3759,IF(Aug!$E69&lt;=$L$3759,IF(ISBLANK(Aug!S69),"",Aug!S69),""),"")))</f>
        <v/>
      </c>
      <c r="G3504" s="308" t="str">
        <f t="shared" si="222"/>
        <v/>
      </c>
      <c r="H3504" s="309" t="str">
        <f t="shared" si="223"/>
        <v/>
      </c>
      <c r="I3504" s="310" t="str">
        <f>IF(ISBLANK($J$3759),"",IF(ISBLANK($L$3759),"",IF(Aug!$E69&gt;=$J$3759,IF(Aug!$E69&lt;=$L$3759,COUNTIF(Aug!L69:L69,"&gt;=0"),""),"")))</f>
        <v/>
      </c>
      <c r="J3504" s="300"/>
      <c r="K3504" s="300"/>
      <c r="L3504" s="300"/>
      <c r="M3504" s="302"/>
    </row>
    <row r="3505" spans="1:13" ht="9.9499999999999993" hidden="1" customHeight="1" x14ac:dyDescent="0.2">
      <c r="A3505" s="301"/>
      <c r="B3505" s="300"/>
      <c r="C3505" s="305" t="str">
        <f>IF(ISBLANK($J$3759),"",IF(ISBLANK($L$3759),"",IF(Aug!$E70&gt;=$J$3759,IF(Aug!$E70&lt;=$L$3759,IF(ISBLANK(Aug!G70),"",Aug!G70),""),"")))</f>
        <v/>
      </c>
      <c r="D3505" s="305"/>
      <c r="E3505" s="305" t="str">
        <f>IF(ISBLANK($J$3759),"",IF(ISBLANK($L$3759),"",IF(Aug!$E70&gt;=$J$3759,IF(Aug!$E70&lt;=$L$3759,IF(ISBLANK(Aug!R70),"",Aug!R70),""),"")))</f>
        <v/>
      </c>
      <c r="F3505" s="307" t="str">
        <f>IF(ISBLANK($J$3759),"",IF(ISBLANK($L$3759),"",IF(Aug!$E70&gt;=$J$3759,IF(Aug!$E70&lt;=$L$3759,IF(ISBLANK(Aug!S70),"",Aug!S70),""),"")))</f>
        <v/>
      </c>
      <c r="G3505" s="308" t="str">
        <f t="shared" si="222"/>
        <v/>
      </c>
      <c r="H3505" s="309" t="str">
        <f t="shared" si="223"/>
        <v/>
      </c>
      <c r="I3505" s="310" t="str">
        <f>IF(ISBLANK($J$3759),"",IF(ISBLANK($L$3759),"",IF(Aug!$E70&gt;=$J$3759,IF(Aug!$E70&lt;=$L$3759,COUNTIF(Aug!L70:L70,"&gt;=0"),""),"")))</f>
        <v/>
      </c>
      <c r="J3505" s="300"/>
      <c r="K3505" s="300"/>
      <c r="L3505" s="300"/>
      <c r="M3505" s="302"/>
    </row>
    <row r="3506" spans="1:13" ht="9.9499999999999993" hidden="1" customHeight="1" x14ac:dyDescent="0.2">
      <c r="A3506" s="301"/>
      <c r="B3506" s="300"/>
      <c r="C3506" s="305" t="str">
        <f>IF(ISBLANK($J$3759),"",IF(ISBLANK($L$3759),"",IF(Aug!$E71&gt;=$J$3759,IF(Aug!$E71&lt;=$L$3759,IF(ISBLANK(Aug!G71),"",Aug!G71),""),"")))</f>
        <v/>
      </c>
      <c r="D3506" s="305"/>
      <c r="E3506" s="305" t="str">
        <f>IF(ISBLANK($J$3759),"",IF(ISBLANK($L$3759),"",IF(Aug!$E71&gt;=$J$3759,IF(Aug!$E71&lt;=$L$3759,IF(ISBLANK(Aug!R71),"",Aug!R71),""),"")))</f>
        <v/>
      </c>
      <c r="F3506" s="307" t="str">
        <f>IF(ISBLANK($J$3759),"",IF(ISBLANK($L$3759),"",IF(Aug!$E71&gt;=$J$3759,IF(Aug!$E71&lt;=$L$3759,IF(ISBLANK(Aug!S71),"",Aug!S71),""),"")))</f>
        <v/>
      </c>
      <c r="G3506" s="308" t="str">
        <f t="shared" si="222"/>
        <v/>
      </c>
      <c r="H3506" s="309" t="str">
        <f t="shared" si="223"/>
        <v/>
      </c>
      <c r="I3506" s="310" t="str">
        <f>IF(ISBLANK($J$3759),"",IF(ISBLANK($L$3759),"",IF(Aug!$E71&gt;=$J$3759,IF(Aug!$E71&lt;=$L$3759,COUNTIF(Aug!L71:L71,"&gt;=0"),""),"")))</f>
        <v/>
      </c>
      <c r="J3506" s="300"/>
      <c r="K3506" s="300"/>
      <c r="L3506" s="300"/>
      <c r="M3506" s="302"/>
    </row>
    <row r="3507" spans="1:13" ht="9.9499999999999993" hidden="1" customHeight="1" x14ac:dyDescent="0.2">
      <c r="A3507" s="301"/>
      <c r="B3507" s="300"/>
      <c r="C3507" s="305" t="str">
        <f>IF(ISBLANK($J$3759),"",IF(ISBLANK($L$3759),"",IF(Aug!$E72&gt;=$J$3759,IF(Aug!$E72&lt;=$L$3759,IF(ISBLANK(Aug!G72),"",Aug!G72),""),"")))</f>
        <v/>
      </c>
      <c r="D3507" s="305"/>
      <c r="E3507" s="305" t="str">
        <f>IF(ISBLANK($J$3759),"",IF(ISBLANK($L$3759),"",IF(Aug!$E72&gt;=$J$3759,IF(Aug!$E72&lt;=$L$3759,IF(ISBLANK(Aug!R72),"",Aug!R72),""),"")))</f>
        <v/>
      </c>
      <c r="F3507" s="307" t="str">
        <f>IF(ISBLANK($J$3759),"",IF(ISBLANK($L$3759),"",IF(Aug!$E72&gt;=$J$3759,IF(Aug!$E72&lt;=$L$3759,IF(ISBLANK(Aug!S72),"",Aug!S72),""),"")))</f>
        <v/>
      </c>
      <c r="G3507" s="308" t="str">
        <f t="shared" si="222"/>
        <v/>
      </c>
      <c r="H3507" s="309" t="str">
        <f t="shared" si="223"/>
        <v/>
      </c>
      <c r="I3507" s="310" t="str">
        <f>IF(ISBLANK($J$3759),"",IF(ISBLANK($L$3759),"",IF(Aug!$E72&gt;=$J$3759,IF(Aug!$E72&lt;=$L$3759,COUNTIF(Aug!L72:L72,"&gt;=0"),""),"")))</f>
        <v/>
      </c>
      <c r="J3507" s="300"/>
      <c r="K3507" s="300"/>
      <c r="L3507" s="300"/>
      <c r="M3507" s="302"/>
    </row>
    <row r="3508" spans="1:13" ht="9.9499999999999993" hidden="1" customHeight="1" x14ac:dyDescent="0.2">
      <c r="A3508" s="301"/>
      <c r="B3508" s="300"/>
      <c r="C3508" s="305" t="str">
        <f>IF(ISBLANK($J$3759),"",IF(ISBLANK($L$3759),"",IF(Aug!$E73&gt;=$J$3759,IF(Aug!$E73&lt;=$L$3759,IF(ISBLANK(Aug!G73),"",Aug!G73),""),"")))</f>
        <v/>
      </c>
      <c r="D3508" s="305"/>
      <c r="E3508" s="305" t="str">
        <f>IF(ISBLANK($J$3759),"",IF(ISBLANK($L$3759),"",IF(Aug!$E73&gt;=$J$3759,IF(Aug!$E73&lt;=$L$3759,IF(ISBLANK(Aug!R73),"",Aug!R73),""),"")))</f>
        <v/>
      </c>
      <c r="F3508" s="307" t="str">
        <f>IF(ISBLANK($J$3759),"",IF(ISBLANK($L$3759),"",IF(Aug!$E73&gt;=$J$3759,IF(Aug!$E73&lt;=$L$3759,IF(ISBLANK(Aug!S73),"",Aug!S73),""),"")))</f>
        <v/>
      </c>
      <c r="G3508" s="308" t="str">
        <f t="shared" si="222"/>
        <v/>
      </c>
      <c r="H3508" s="309" t="str">
        <f t="shared" si="223"/>
        <v/>
      </c>
      <c r="I3508" s="310" t="str">
        <f>IF(ISBLANK($J$3759),"",IF(ISBLANK($L$3759),"",IF(Aug!$E73&gt;=$J$3759,IF(Aug!$E73&lt;=$L$3759,COUNTIF(Aug!L73:L73,"&gt;=0"),""),"")))</f>
        <v/>
      </c>
      <c r="J3508" s="300"/>
      <c r="K3508" s="300"/>
      <c r="L3508" s="300"/>
      <c r="M3508" s="302"/>
    </row>
    <row r="3509" spans="1:13" ht="9.9499999999999993" hidden="1" customHeight="1" x14ac:dyDescent="0.2">
      <c r="A3509" s="301"/>
      <c r="B3509" s="300" t="s">
        <v>131</v>
      </c>
      <c r="C3509" s="305" t="str">
        <f>IF(ISBLANK($J$3759),"",IF(ISBLANK($L$3759),"",IF(Sep!$E9&gt;=$J$3759,IF(Sep!$E9&lt;=$L$3759,IF(ISBLANK(Sep!G9),"",Sep!G9),""),"")))</f>
        <v/>
      </c>
      <c r="D3509" s="305" t="str">
        <f>IF(ISBLANK($J$3759),"",IF(ISBLANK($L$3759),"",IF(Sep!$E9&gt;=$J$3759,IF(Sep!$E9&lt;=$L$3759,IF(ISBLANK(Sep!I9),"",Sep!I9),""),"")))</f>
        <v/>
      </c>
      <c r="E3509" s="305" t="str">
        <f>IF(ISBLANK($J$3759),"",IF(ISBLANK($L$3759),"",IF(Sep!$E9&gt;=$J$3759,IF(Sep!$E9&lt;=$L$3759,IF(ISBLANK(Sep!R9),"",Sep!R9),""),"")))</f>
        <v/>
      </c>
      <c r="F3509" s="307" t="str">
        <f>IF(ISBLANK($J$3759),"",IF(ISBLANK($L$3759),"",IF(Sep!$E9&gt;=$J$3759,IF(Sep!$E9&lt;=$L$3759,IF(ISBLANK(Sep!S9),"",Sep!S9),""),"")))</f>
        <v/>
      </c>
      <c r="G3509" s="308" t="str">
        <f>IF(ISNUMBER(F3509),IF(F3509=0,"",IF(E3509=0,"",F3509/E3509)),"")</f>
        <v/>
      </c>
      <c r="H3509" s="309" t="str">
        <f>IF(ISNUMBER(G3509),IF(G3509=0,"",IF(F3509=0,"",E3509/F3509/24)),"")</f>
        <v/>
      </c>
      <c r="I3509" s="310" t="str">
        <f>IF(ISBLANK($J$3759),"",IF(ISBLANK($L$3759),"",IF(Sep!$E9&gt;=$J$3759,IF(Sep!$E9&lt;=$L$3759,COUNTIF(Sep!L9:L9,"&gt;=0"),""),"")))</f>
        <v/>
      </c>
      <c r="J3509" s="300"/>
      <c r="K3509" s="300"/>
      <c r="L3509" s="300"/>
      <c r="M3509" s="302"/>
    </row>
    <row r="3510" spans="1:13" ht="9.9499999999999993" hidden="1" customHeight="1" x14ac:dyDescent="0.2">
      <c r="A3510" s="301"/>
      <c r="B3510" s="300"/>
      <c r="C3510" s="305" t="str">
        <f>IF(ISBLANK($J$3759),"",IF(ISBLANK($L$3759),"",IF(Sep!$E10&gt;=$J$3759,IF(Sep!$E10&lt;=$L$3759,IF(ISBLANK(Sep!G10),"",Sep!G10),""),"")))</f>
        <v/>
      </c>
      <c r="D3510" s="305" t="str">
        <f>IF(ISBLANK($J$3759),"",IF(ISBLANK($L$3759),"",IF(Sep!$E10&gt;=$J$3759,IF(Sep!$E10&lt;=$L$3759,IF(ISBLANK(Sep!I10),"",Sep!I10),""),"")))</f>
        <v/>
      </c>
      <c r="E3510" s="305" t="str">
        <f>IF(ISBLANK($J$3759),"",IF(ISBLANK($L$3759),"",IF(Sep!$E10&gt;=$J$3759,IF(Sep!$E10&lt;=$L$3759,IF(ISBLANK(Sep!R10),"",Sep!R10),""),"")))</f>
        <v/>
      </c>
      <c r="F3510" s="307" t="str">
        <f>IF(ISBLANK($J$3759),"",IF(ISBLANK($L$3759),"",IF(Sep!$E10&gt;=$J$3759,IF(Sep!$E10&lt;=$L$3759,IF(ISBLANK(Sep!S10),"",Sep!S10),""),"")))</f>
        <v/>
      </c>
      <c r="G3510" s="308" t="str">
        <f t="shared" ref="G3510:G3539" si="224">IF(ISNUMBER(F3510),IF(F3510=0,"",IF(E3510=0,"",F3510/E3510)),"")</f>
        <v/>
      </c>
      <c r="H3510" s="309" t="str">
        <f t="shared" ref="H3510:H3539" si="225">IF(ISNUMBER(G3510),IF(G3510=0,"",IF(F3510=0,"",E3510/F3510/24)),"")</f>
        <v/>
      </c>
      <c r="I3510" s="310" t="str">
        <f>IF(ISBLANK($J$3759),"",IF(ISBLANK($L$3759),"",IF(Sep!$E10&gt;=$J$3759,IF(Sep!$E10&lt;=$L$3759,COUNTIF(Sep!L10:L10,"&gt;=0"),""),"")))</f>
        <v/>
      </c>
      <c r="J3510" s="300"/>
      <c r="K3510" s="300"/>
      <c r="L3510" s="300"/>
      <c r="M3510" s="302"/>
    </row>
    <row r="3511" spans="1:13" ht="9.9499999999999993" hidden="1" customHeight="1" x14ac:dyDescent="0.2">
      <c r="A3511" s="301"/>
      <c r="B3511" s="300"/>
      <c r="C3511" s="305" t="str">
        <f>IF(ISBLANK($J$3759),"",IF(ISBLANK($L$3759),"",IF(Sep!$E11&gt;=$J$3759,IF(Sep!$E11&lt;=$L$3759,IF(ISBLANK(Sep!G11),"",Sep!G11),""),"")))</f>
        <v/>
      </c>
      <c r="D3511" s="305" t="str">
        <f>IF(ISBLANK($J$3759),"",IF(ISBLANK($L$3759),"",IF(Sep!$E11&gt;=$J$3759,IF(Sep!$E11&lt;=$L$3759,IF(ISBLANK(Sep!I11),"",Sep!I11),""),"")))</f>
        <v/>
      </c>
      <c r="E3511" s="305" t="str">
        <f>IF(ISBLANK($J$3759),"",IF(ISBLANK($L$3759),"",IF(Sep!$E11&gt;=$J$3759,IF(Sep!$E11&lt;=$L$3759,IF(ISBLANK(Sep!R11),"",Sep!R11),""),"")))</f>
        <v/>
      </c>
      <c r="F3511" s="307" t="str">
        <f>IF(ISBLANK($J$3759),"",IF(ISBLANK($L$3759),"",IF(Sep!$E11&gt;=$J$3759,IF(Sep!$E11&lt;=$L$3759,IF(ISBLANK(Sep!S11),"",Sep!S11),""),"")))</f>
        <v/>
      </c>
      <c r="G3511" s="308" t="str">
        <f t="shared" si="224"/>
        <v/>
      </c>
      <c r="H3511" s="309" t="str">
        <f t="shared" si="225"/>
        <v/>
      </c>
      <c r="I3511" s="310" t="str">
        <f>IF(ISBLANK($J$3759),"",IF(ISBLANK($L$3759),"",IF(Sep!$E11&gt;=$J$3759,IF(Sep!$E11&lt;=$L$3759,COUNTIF(Sep!L11:L11,"&gt;=0"),""),"")))</f>
        <v/>
      </c>
      <c r="J3511" s="300"/>
      <c r="K3511" s="300"/>
      <c r="L3511" s="300"/>
      <c r="M3511" s="302"/>
    </row>
    <row r="3512" spans="1:13" ht="9.9499999999999993" hidden="1" customHeight="1" x14ac:dyDescent="0.2">
      <c r="A3512" s="301"/>
      <c r="B3512" s="300"/>
      <c r="C3512" s="305" t="str">
        <f>IF(ISBLANK($J$3759),"",IF(ISBLANK($L$3759),"",IF(Sep!$E12&gt;=$J$3759,IF(Sep!$E12&lt;=$L$3759,IF(ISBLANK(Sep!G12),"",Sep!G12),""),"")))</f>
        <v/>
      </c>
      <c r="D3512" s="305" t="str">
        <f>IF(ISBLANK($J$3759),"",IF(ISBLANK($L$3759),"",IF(Sep!$E12&gt;=$J$3759,IF(Sep!$E12&lt;=$L$3759,IF(ISBLANK(Sep!I12),"",Sep!I12),""),"")))</f>
        <v/>
      </c>
      <c r="E3512" s="305" t="str">
        <f>IF(ISBLANK($J$3759),"",IF(ISBLANK($L$3759),"",IF(Sep!$E12&gt;=$J$3759,IF(Sep!$E12&lt;=$L$3759,IF(ISBLANK(Sep!R12),"",Sep!R12),""),"")))</f>
        <v/>
      </c>
      <c r="F3512" s="307" t="str">
        <f>IF(ISBLANK($J$3759),"",IF(ISBLANK($L$3759),"",IF(Sep!$E12&gt;=$J$3759,IF(Sep!$E12&lt;=$L$3759,IF(ISBLANK(Sep!S12),"",Sep!S12),""),"")))</f>
        <v/>
      </c>
      <c r="G3512" s="308" t="str">
        <f t="shared" si="224"/>
        <v/>
      </c>
      <c r="H3512" s="309" t="str">
        <f t="shared" si="225"/>
        <v/>
      </c>
      <c r="I3512" s="310" t="str">
        <f>IF(ISBLANK($J$3759),"",IF(ISBLANK($L$3759),"",IF(Sep!$E12&gt;=$J$3759,IF(Sep!$E12&lt;=$L$3759,COUNTIF(Sep!L12:L12,"&gt;=0"),""),"")))</f>
        <v/>
      </c>
      <c r="J3512" s="300"/>
      <c r="K3512" s="300"/>
      <c r="L3512" s="300"/>
      <c r="M3512" s="302"/>
    </row>
    <row r="3513" spans="1:13" ht="9.9499999999999993" hidden="1" customHeight="1" x14ac:dyDescent="0.2">
      <c r="A3513" s="301"/>
      <c r="B3513" s="300"/>
      <c r="C3513" s="305" t="str">
        <f>IF(ISBLANK($J$3759),"",IF(ISBLANK($L$3759),"",IF(Sep!$E13&gt;=$J$3759,IF(Sep!$E13&lt;=$L$3759,IF(ISBLANK(Sep!G13),"",Sep!G13),""),"")))</f>
        <v/>
      </c>
      <c r="D3513" s="305" t="str">
        <f>IF(ISBLANK($J$3759),"",IF(ISBLANK($L$3759),"",IF(Sep!$E13&gt;=$J$3759,IF(Sep!$E13&lt;=$L$3759,IF(ISBLANK(Sep!I13),"",Sep!I13),""),"")))</f>
        <v/>
      </c>
      <c r="E3513" s="305" t="str">
        <f>IF(ISBLANK($J$3759),"",IF(ISBLANK($L$3759),"",IF(Sep!$E13&gt;=$J$3759,IF(Sep!$E13&lt;=$L$3759,IF(ISBLANK(Sep!R13),"",Sep!R13),""),"")))</f>
        <v/>
      </c>
      <c r="F3513" s="307" t="str">
        <f>IF(ISBLANK($J$3759),"",IF(ISBLANK($L$3759),"",IF(Sep!$E13&gt;=$J$3759,IF(Sep!$E13&lt;=$L$3759,IF(ISBLANK(Sep!S13),"",Sep!S13),""),"")))</f>
        <v/>
      </c>
      <c r="G3513" s="308" t="str">
        <f t="shared" si="224"/>
        <v/>
      </c>
      <c r="H3513" s="309" t="str">
        <f t="shared" si="225"/>
        <v/>
      </c>
      <c r="I3513" s="310" t="str">
        <f>IF(ISBLANK($J$3759),"",IF(ISBLANK($L$3759),"",IF(Sep!$E13&gt;=$J$3759,IF(Sep!$E13&lt;=$L$3759,COUNTIF(Sep!L13:L13,"&gt;=0"),""),"")))</f>
        <v/>
      </c>
      <c r="J3513" s="300"/>
      <c r="K3513" s="300"/>
      <c r="L3513" s="300"/>
      <c r="M3513" s="302"/>
    </row>
    <row r="3514" spans="1:13" ht="9.9499999999999993" hidden="1" customHeight="1" x14ac:dyDescent="0.2">
      <c r="A3514" s="301"/>
      <c r="B3514" s="300"/>
      <c r="C3514" s="305" t="str">
        <f>IF(ISBLANK($J$3759),"",IF(ISBLANK($L$3759),"",IF(Sep!$E14&gt;=$J$3759,IF(Sep!$E14&lt;=$L$3759,IF(ISBLANK(Sep!G14),"",Sep!G14),""),"")))</f>
        <v/>
      </c>
      <c r="D3514" s="305" t="str">
        <f>IF(ISBLANK($J$3759),"",IF(ISBLANK($L$3759),"",IF(Sep!$E14&gt;=$J$3759,IF(Sep!$E14&lt;=$L$3759,IF(ISBLANK(Sep!I14),"",Sep!I14),""),"")))</f>
        <v/>
      </c>
      <c r="E3514" s="305" t="str">
        <f>IF(ISBLANK($J$3759),"",IF(ISBLANK($L$3759),"",IF(Sep!$E14&gt;=$J$3759,IF(Sep!$E14&lt;=$L$3759,IF(ISBLANK(Sep!R14),"",Sep!R14),""),"")))</f>
        <v/>
      </c>
      <c r="F3514" s="307" t="str">
        <f>IF(ISBLANK($J$3759),"",IF(ISBLANK($L$3759),"",IF(Sep!$E14&gt;=$J$3759,IF(Sep!$E14&lt;=$L$3759,IF(ISBLANK(Sep!S14),"",Sep!S14),""),"")))</f>
        <v/>
      </c>
      <c r="G3514" s="308" t="str">
        <f t="shared" si="224"/>
        <v/>
      </c>
      <c r="H3514" s="309" t="str">
        <f t="shared" si="225"/>
        <v/>
      </c>
      <c r="I3514" s="310" t="str">
        <f>IF(ISBLANK($J$3759),"",IF(ISBLANK($L$3759),"",IF(Sep!$E14&gt;=$J$3759,IF(Sep!$E14&lt;=$L$3759,COUNTIF(Sep!L14:L14,"&gt;=0"),""),"")))</f>
        <v/>
      </c>
      <c r="J3514" s="300"/>
      <c r="K3514" s="300"/>
      <c r="L3514" s="300"/>
      <c r="M3514" s="302"/>
    </row>
    <row r="3515" spans="1:13" ht="9.9499999999999993" hidden="1" customHeight="1" x14ac:dyDescent="0.2">
      <c r="A3515" s="301"/>
      <c r="B3515" s="300"/>
      <c r="C3515" s="305" t="str">
        <f>IF(ISBLANK($J$3759),"",IF(ISBLANK($L$3759),"",IF(Sep!$E15&gt;=$J$3759,IF(Sep!$E15&lt;=$L$3759,IF(ISBLANK(Sep!G15),"",Sep!G15),""),"")))</f>
        <v/>
      </c>
      <c r="D3515" s="305" t="str">
        <f>IF(ISBLANK($J$3759),"",IF(ISBLANK($L$3759),"",IF(Sep!$E15&gt;=$J$3759,IF(Sep!$E15&lt;=$L$3759,IF(ISBLANK(Sep!I15),"",Sep!I15),""),"")))</f>
        <v/>
      </c>
      <c r="E3515" s="305" t="str">
        <f>IF(ISBLANK($J$3759),"",IF(ISBLANK($L$3759),"",IF(Sep!$E15&gt;=$J$3759,IF(Sep!$E15&lt;=$L$3759,IF(ISBLANK(Sep!R15),"",Sep!R15),""),"")))</f>
        <v/>
      </c>
      <c r="F3515" s="307" t="str">
        <f>IF(ISBLANK($J$3759),"",IF(ISBLANK($L$3759),"",IF(Sep!$E15&gt;=$J$3759,IF(Sep!$E15&lt;=$L$3759,IF(ISBLANK(Sep!S15),"",Sep!S15),""),"")))</f>
        <v/>
      </c>
      <c r="G3515" s="308" t="str">
        <f t="shared" si="224"/>
        <v/>
      </c>
      <c r="H3515" s="309" t="str">
        <f t="shared" si="225"/>
        <v/>
      </c>
      <c r="I3515" s="310" t="str">
        <f>IF(ISBLANK($J$3759),"",IF(ISBLANK($L$3759),"",IF(Sep!$E15&gt;=$J$3759,IF(Sep!$E15&lt;=$L$3759,COUNTIF(Sep!L15:L15,"&gt;=0"),""),"")))</f>
        <v/>
      </c>
      <c r="J3515" s="300"/>
      <c r="K3515" s="300"/>
      <c r="L3515" s="300"/>
      <c r="M3515" s="302"/>
    </row>
    <row r="3516" spans="1:13" ht="9.9499999999999993" hidden="1" customHeight="1" x14ac:dyDescent="0.2">
      <c r="A3516" s="301"/>
      <c r="B3516" s="300"/>
      <c r="C3516" s="305" t="str">
        <f>IF(ISBLANK($J$3759),"",IF(ISBLANK($L$3759),"",IF(Sep!$E16&gt;=$J$3759,IF(Sep!$E16&lt;=$L$3759,IF(ISBLANK(Sep!G16),"",Sep!G16),""),"")))</f>
        <v/>
      </c>
      <c r="D3516" s="305" t="str">
        <f>IF(ISBLANK($J$3759),"",IF(ISBLANK($L$3759),"",IF(Sep!$E16&gt;=$J$3759,IF(Sep!$E16&lt;=$L$3759,IF(ISBLANK(Sep!I16),"",Sep!I16),""),"")))</f>
        <v/>
      </c>
      <c r="E3516" s="305" t="str">
        <f>IF(ISBLANK($J$3759),"",IF(ISBLANK($L$3759),"",IF(Sep!$E16&gt;=$J$3759,IF(Sep!$E16&lt;=$L$3759,IF(ISBLANK(Sep!R16),"",Sep!R16),""),"")))</f>
        <v/>
      </c>
      <c r="F3516" s="307" t="str">
        <f>IF(ISBLANK($J$3759),"",IF(ISBLANK($L$3759),"",IF(Sep!$E16&gt;=$J$3759,IF(Sep!$E16&lt;=$L$3759,IF(ISBLANK(Sep!S16),"",Sep!S16),""),"")))</f>
        <v/>
      </c>
      <c r="G3516" s="308" t="str">
        <f t="shared" si="224"/>
        <v/>
      </c>
      <c r="H3516" s="309" t="str">
        <f t="shared" si="225"/>
        <v/>
      </c>
      <c r="I3516" s="310" t="str">
        <f>IF(ISBLANK($J$3759),"",IF(ISBLANK($L$3759),"",IF(Sep!$E16&gt;=$J$3759,IF(Sep!$E16&lt;=$L$3759,COUNTIF(Sep!L16:L16,"&gt;=0"),""),"")))</f>
        <v/>
      </c>
      <c r="J3516" s="300"/>
      <c r="K3516" s="300"/>
      <c r="L3516" s="300"/>
      <c r="M3516" s="302"/>
    </row>
    <row r="3517" spans="1:13" ht="9.9499999999999993" hidden="1" customHeight="1" x14ac:dyDescent="0.2">
      <c r="A3517" s="301"/>
      <c r="B3517" s="300"/>
      <c r="C3517" s="305" t="str">
        <f>IF(ISBLANK($J$3759),"",IF(ISBLANK($L$3759),"",IF(Sep!$E17&gt;=$J$3759,IF(Sep!$E17&lt;=$L$3759,IF(ISBLANK(Sep!G17),"",Sep!G17),""),"")))</f>
        <v/>
      </c>
      <c r="D3517" s="305" t="str">
        <f>IF(ISBLANK($J$3759),"",IF(ISBLANK($L$3759),"",IF(Sep!$E17&gt;=$J$3759,IF(Sep!$E17&lt;=$L$3759,IF(ISBLANK(Sep!I17),"",Sep!I17),""),"")))</f>
        <v/>
      </c>
      <c r="E3517" s="305" t="str">
        <f>IF(ISBLANK($J$3759),"",IF(ISBLANK($L$3759),"",IF(Sep!$E17&gt;=$J$3759,IF(Sep!$E17&lt;=$L$3759,IF(ISBLANK(Sep!R17),"",Sep!R17),""),"")))</f>
        <v/>
      </c>
      <c r="F3517" s="307" t="str">
        <f>IF(ISBLANK($J$3759),"",IF(ISBLANK($L$3759),"",IF(Sep!$E17&gt;=$J$3759,IF(Sep!$E17&lt;=$L$3759,IF(ISBLANK(Sep!S17),"",Sep!S17),""),"")))</f>
        <v/>
      </c>
      <c r="G3517" s="308" t="str">
        <f t="shared" si="224"/>
        <v/>
      </c>
      <c r="H3517" s="309" t="str">
        <f t="shared" si="225"/>
        <v/>
      </c>
      <c r="I3517" s="310" t="str">
        <f>IF(ISBLANK($J$3759),"",IF(ISBLANK($L$3759),"",IF(Sep!$E17&gt;=$J$3759,IF(Sep!$E17&lt;=$L$3759,COUNTIF(Sep!L17:L17,"&gt;=0"),""),"")))</f>
        <v/>
      </c>
      <c r="J3517" s="300"/>
      <c r="K3517" s="300"/>
      <c r="L3517" s="300"/>
      <c r="M3517" s="302"/>
    </row>
    <row r="3518" spans="1:13" ht="9.9499999999999993" hidden="1" customHeight="1" x14ac:dyDescent="0.2">
      <c r="A3518" s="301"/>
      <c r="B3518" s="300"/>
      <c r="C3518" s="305" t="str">
        <f>IF(ISBLANK($J$3759),"",IF(ISBLANK($L$3759),"",IF(Sep!$E18&gt;=$J$3759,IF(Sep!$E18&lt;=$L$3759,IF(ISBLANK(Sep!G18),"",Sep!G18),""),"")))</f>
        <v/>
      </c>
      <c r="D3518" s="305" t="str">
        <f>IF(ISBLANK($J$3759),"",IF(ISBLANK($L$3759),"",IF(Sep!$E18&gt;=$J$3759,IF(Sep!$E18&lt;=$L$3759,IF(ISBLANK(Sep!I18),"",Sep!I18),""),"")))</f>
        <v/>
      </c>
      <c r="E3518" s="305" t="str">
        <f>IF(ISBLANK($J$3759),"",IF(ISBLANK($L$3759),"",IF(Sep!$E18&gt;=$J$3759,IF(Sep!$E18&lt;=$L$3759,IF(ISBLANK(Sep!R18),"",Sep!R18),""),"")))</f>
        <v/>
      </c>
      <c r="F3518" s="307" t="str">
        <f>IF(ISBLANK($J$3759),"",IF(ISBLANK($L$3759),"",IF(Sep!$E18&gt;=$J$3759,IF(Sep!$E18&lt;=$L$3759,IF(ISBLANK(Sep!S18),"",Sep!S18),""),"")))</f>
        <v/>
      </c>
      <c r="G3518" s="308" t="str">
        <f t="shared" si="224"/>
        <v/>
      </c>
      <c r="H3518" s="309" t="str">
        <f t="shared" si="225"/>
        <v/>
      </c>
      <c r="I3518" s="310" t="str">
        <f>IF(ISBLANK($J$3759),"",IF(ISBLANK($L$3759),"",IF(Sep!$E18&gt;=$J$3759,IF(Sep!$E18&lt;=$L$3759,COUNTIF(Sep!L18:L18,"&gt;=0"),""),"")))</f>
        <v/>
      </c>
      <c r="J3518" s="300"/>
      <c r="K3518" s="300"/>
      <c r="L3518" s="300"/>
      <c r="M3518" s="302"/>
    </row>
    <row r="3519" spans="1:13" ht="9.9499999999999993" hidden="1" customHeight="1" x14ac:dyDescent="0.2">
      <c r="A3519" s="301"/>
      <c r="B3519" s="300"/>
      <c r="C3519" s="305" t="str">
        <f>IF(ISBLANK($J$3759),"",IF(ISBLANK($L$3759),"",IF(Sep!$E19&gt;=$J$3759,IF(Sep!$E19&lt;=$L$3759,IF(ISBLANK(Sep!G19),"",Sep!G19),""),"")))</f>
        <v/>
      </c>
      <c r="D3519" s="305" t="str">
        <f>IF(ISBLANK($J$3759),"",IF(ISBLANK($L$3759),"",IF(Sep!$E19&gt;=$J$3759,IF(Sep!$E19&lt;=$L$3759,IF(ISBLANK(Sep!I19),"",Sep!I19),""),"")))</f>
        <v/>
      </c>
      <c r="E3519" s="305" t="str">
        <f>IF(ISBLANK($J$3759),"",IF(ISBLANK($L$3759),"",IF(Sep!$E19&gt;=$J$3759,IF(Sep!$E19&lt;=$L$3759,IF(ISBLANK(Sep!R19),"",Sep!R19),""),"")))</f>
        <v/>
      </c>
      <c r="F3519" s="307" t="str">
        <f>IF(ISBLANK($J$3759),"",IF(ISBLANK($L$3759),"",IF(Sep!$E19&gt;=$J$3759,IF(Sep!$E19&lt;=$L$3759,IF(ISBLANK(Sep!S19),"",Sep!S19),""),"")))</f>
        <v/>
      </c>
      <c r="G3519" s="308" t="str">
        <f t="shared" si="224"/>
        <v/>
      </c>
      <c r="H3519" s="309" t="str">
        <f t="shared" si="225"/>
        <v/>
      </c>
      <c r="I3519" s="310" t="str">
        <f>IF(ISBLANK($J$3759),"",IF(ISBLANK($L$3759),"",IF(Sep!$E19&gt;=$J$3759,IF(Sep!$E19&lt;=$L$3759,COUNTIF(Sep!L19:L19,"&gt;=0"),""),"")))</f>
        <v/>
      </c>
      <c r="J3519" s="300"/>
      <c r="K3519" s="300"/>
      <c r="L3519" s="300"/>
      <c r="M3519" s="302"/>
    </row>
    <row r="3520" spans="1:13" ht="9.9499999999999993" hidden="1" customHeight="1" x14ac:dyDescent="0.2">
      <c r="A3520" s="301"/>
      <c r="B3520" s="300"/>
      <c r="C3520" s="305" t="str">
        <f>IF(ISBLANK($J$3759),"",IF(ISBLANK($L$3759),"",IF(Sep!$E20&gt;=$J$3759,IF(Sep!$E20&lt;=$L$3759,IF(ISBLANK(Sep!G20),"",Sep!G20),""),"")))</f>
        <v/>
      </c>
      <c r="D3520" s="305" t="str">
        <f>IF(ISBLANK($J$3759),"",IF(ISBLANK($L$3759),"",IF(Sep!$E20&gt;=$J$3759,IF(Sep!$E20&lt;=$L$3759,IF(ISBLANK(Sep!I20),"",Sep!I20),""),"")))</f>
        <v/>
      </c>
      <c r="E3520" s="305" t="str">
        <f>IF(ISBLANK($J$3759),"",IF(ISBLANK($L$3759),"",IF(Sep!$E20&gt;=$J$3759,IF(Sep!$E20&lt;=$L$3759,IF(ISBLANK(Sep!R20),"",Sep!R20),""),"")))</f>
        <v/>
      </c>
      <c r="F3520" s="307" t="str">
        <f>IF(ISBLANK($J$3759),"",IF(ISBLANK($L$3759),"",IF(Sep!$E20&gt;=$J$3759,IF(Sep!$E20&lt;=$L$3759,IF(ISBLANK(Sep!S20),"",Sep!S20),""),"")))</f>
        <v/>
      </c>
      <c r="G3520" s="308" t="str">
        <f t="shared" si="224"/>
        <v/>
      </c>
      <c r="H3520" s="309" t="str">
        <f t="shared" si="225"/>
        <v/>
      </c>
      <c r="I3520" s="310" t="str">
        <f>IF(ISBLANK($J$3759),"",IF(ISBLANK($L$3759),"",IF(Sep!$E20&gt;=$J$3759,IF(Sep!$E20&lt;=$L$3759,COUNTIF(Sep!L20:L20,"&gt;=0"),""),"")))</f>
        <v/>
      </c>
      <c r="J3520" s="300"/>
      <c r="K3520" s="300"/>
      <c r="L3520" s="300"/>
      <c r="M3520" s="302"/>
    </row>
    <row r="3521" spans="1:13" ht="9.9499999999999993" hidden="1" customHeight="1" x14ac:dyDescent="0.2">
      <c r="A3521" s="301"/>
      <c r="B3521" s="300"/>
      <c r="C3521" s="305" t="str">
        <f>IF(ISBLANK($J$3759),"",IF(ISBLANK($L$3759),"",IF(Sep!$E21&gt;=$J$3759,IF(Sep!$E21&lt;=$L$3759,IF(ISBLANK(Sep!G21),"",Sep!G21),""),"")))</f>
        <v/>
      </c>
      <c r="D3521" s="305" t="str">
        <f>IF(ISBLANK($J$3759),"",IF(ISBLANK($L$3759),"",IF(Sep!$E21&gt;=$J$3759,IF(Sep!$E21&lt;=$L$3759,IF(ISBLANK(Sep!I21),"",Sep!I21),""),"")))</f>
        <v/>
      </c>
      <c r="E3521" s="305" t="str">
        <f>IF(ISBLANK($J$3759),"",IF(ISBLANK($L$3759),"",IF(Sep!$E21&gt;=$J$3759,IF(Sep!$E21&lt;=$L$3759,IF(ISBLANK(Sep!R21),"",Sep!R21),""),"")))</f>
        <v/>
      </c>
      <c r="F3521" s="307" t="str">
        <f>IF(ISBLANK($J$3759),"",IF(ISBLANK($L$3759),"",IF(Sep!$E21&gt;=$J$3759,IF(Sep!$E21&lt;=$L$3759,IF(ISBLANK(Sep!S21),"",Sep!S21),""),"")))</f>
        <v/>
      </c>
      <c r="G3521" s="308" t="str">
        <f t="shared" si="224"/>
        <v/>
      </c>
      <c r="H3521" s="309" t="str">
        <f t="shared" si="225"/>
        <v/>
      </c>
      <c r="I3521" s="310" t="str">
        <f>IF(ISBLANK($J$3759),"",IF(ISBLANK($L$3759),"",IF(Sep!$E21&gt;=$J$3759,IF(Sep!$E21&lt;=$L$3759,COUNTIF(Sep!L21:L21,"&gt;=0"),""),"")))</f>
        <v/>
      </c>
      <c r="J3521" s="300"/>
      <c r="K3521" s="300"/>
      <c r="L3521" s="300"/>
      <c r="M3521" s="302"/>
    </row>
    <row r="3522" spans="1:13" ht="9.9499999999999993" hidden="1" customHeight="1" x14ac:dyDescent="0.2">
      <c r="A3522" s="301"/>
      <c r="B3522" s="300"/>
      <c r="C3522" s="305" t="str">
        <f>IF(ISBLANK($J$3759),"",IF(ISBLANK($L$3759),"",IF(Sep!$E22&gt;=$J$3759,IF(Sep!$E22&lt;=$L$3759,IF(ISBLANK(Sep!G22),"",Sep!G22),""),"")))</f>
        <v/>
      </c>
      <c r="D3522" s="305" t="str">
        <f>IF(ISBLANK($J$3759),"",IF(ISBLANK($L$3759),"",IF(Sep!$E22&gt;=$J$3759,IF(Sep!$E22&lt;=$L$3759,IF(ISBLANK(Sep!I22),"",Sep!I22),""),"")))</f>
        <v/>
      </c>
      <c r="E3522" s="305" t="str">
        <f>IF(ISBLANK($J$3759),"",IF(ISBLANK($L$3759),"",IF(Sep!$E22&gt;=$J$3759,IF(Sep!$E22&lt;=$L$3759,IF(ISBLANK(Sep!R22),"",Sep!R22),""),"")))</f>
        <v/>
      </c>
      <c r="F3522" s="307" t="str">
        <f>IF(ISBLANK($J$3759),"",IF(ISBLANK($L$3759),"",IF(Sep!$E22&gt;=$J$3759,IF(Sep!$E22&lt;=$L$3759,IF(ISBLANK(Sep!S22),"",Sep!S22),""),"")))</f>
        <v/>
      </c>
      <c r="G3522" s="308" t="str">
        <f t="shared" si="224"/>
        <v/>
      </c>
      <c r="H3522" s="309" t="str">
        <f t="shared" si="225"/>
        <v/>
      </c>
      <c r="I3522" s="310" t="str">
        <f>IF(ISBLANK($J$3759),"",IF(ISBLANK($L$3759),"",IF(Sep!$E22&gt;=$J$3759,IF(Sep!$E22&lt;=$L$3759,COUNTIF(Sep!L22:L22,"&gt;=0"),""),"")))</f>
        <v/>
      </c>
      <c r="J3522" s="300"/>
      <c r="K3522" s="300"/>
      <c r="L3522" s="300"/>
      <c r="M3522" s="302"/>
    </row>
    <row r="3523" spans="1:13" ht="9.9499999999999993" hidden="1" customHeight="1" x14ac:dyDescent="0.2">
      <c r="A3523" s="301"/>
      <c r="B3523" s="300"/>
      <c r="C3523" s="305" t="str">
        <f>IF(ISBLANK($J$3759),"",IF(ISBLANK($L$3759),"",IF(Sep!$E23&gt;=$J$3759,IF(Sep!$E23&lt;=$L$3759,IF(ISBLANK(Sep!G23),"",Sep!G23),""),"")))</f>
        <v/>
      </c>
      <c r="D3523" s="305" t="str">
        <f>IF(ISBLANK($J$3759),"",IF(ISBLANK($L$3759),"",IF(Sep!$E23&gt;=$J$3759,IF(Sep!$E23&lt;=$L$3759,IF(ISBLANK(Sep!I23),"",Sep!I23),""),"")))</f>
        <v/>
      </c>
      <c r="E3523" s="305" t="str">
        <f>IF(ISBLANK($J$3759),"",IF(ISBLANK($L$3759),"",IF(Sep!$E23&gt;=$J$3759,IF(Sep!$E23&lt;=$L$3759,IF(ISBLANK(Sep!R23),"",Sep!R23),""),"")))</f>
        <v/>
      </c>
      <c r="F3523" s="307" t="str">
        <f>IF(ISBLANK($J$3759),"",IF(ISBLANK($L$3759),"",IF(Sep!$E23&gt;=$J$3759,IF(Sep!$E23&lt;=$L$3759,IF(ISBLANK(Sep!S23),"",Sep!S23),""),"")))</f>
        <v/>
      </c>
      <c r="G3523" s="308" t="str">
        <f t="shared" si="224"/>
        <v/>
      </c>
      <c r="H3523" s="309" t="str">
        <f t="shared" si="225"/>
        <v/>
      </c>
      <c r="I3523" s="310" t="str">
        <f>IF(ISBLANK($J$3759),"",IF(ISBLANK($L$3759),"",IF(Sep!$E23&gt;=$J$3759,IF(Sep!$E23&lt;=$L$3759,COUNTIF(Sep!L23:L23,"&gt;=0"),""),"")))</f>
        <v/>
      </c>
      <c r="J3523" s="300"/>
      <c r="K3523" s="300"/>
      <c r="L3523" s="300"/>
      <c r="M3523" s="302"/>
    </row>
    <row r="3524" spans="1:13" ht="9.9499999999999993" hidden="1" customHeight="1" x14ac:dyDescent="0.2">
      <c r="A3524" s="301"/>
      <c r="B3524" s="300"/>
      <c r="C3524" s="305" t="str">
        <f>IF(ISBLANK($J$3759),"",IF(ISBLANK($L$3759),"",IF(Sep!$E24&gt;=$J$3759,IF(Sep!$E24&lt;=$L$3759,IF(ISBLANK(Sep!G24),"",Sep!G24),""),"")))</f>
        <v/>
      </c>
      <c r="D3524" s="305" t="str">
        <f>IF(ISBLANK($J$3759),"",IF(ISBLANK($L$3759),"",IF(Sep!$E24&gt;=$J$3759,IF(Sep!$E24&lt;=$L$3759,IF(ISBLANK(Sep!I24),"",Sep!I24),""),"")))</f>
        <v/>
      </c>
      <c r="E3524" s="305" t="str">
        <f>IF(ISBLANK($J$3759),"",IF(ISBLANK($L$3759),"",IF(Sep!$E24&gt;=$J$3759,IF(Sep!$E24&lt;=$L$3759,IF(ISBLANK(Sep!R24),"",Sep!R24),""),"")))</f>
        <v/>
      </c>
      <c r="F3524" s="307" t="str">
        <f>IF(ISBLANK($J$3759),"",IF(ISBLANK($L$3759),"",IF(Sep!$E24&gt;=$J$3759,IF(Sep!$E24&lt;=$L$3759,IF(ISBLANK(Sep!S24),"",Sep!S24),""),"")))</f>
        <v/>
      </c>
      <c r="G3524" s="308" t="str">
        <f t="shared" si="224"/>
        <v/>
      </c>
      <c r="H3524" s="309" t="str">
        <f t="shared" si="225"/>
        <v/>
      </c>
      <c r="I3524" s="310" t="str">
        <f>IF(ISBLANK($J$3759),"",IF(ISBLANK($L$3759),"",IF(Sep!$E24&gt;=$J$3759,IF(Sep!$E24&lt;=$L$3759,COUNTIF(Sep!L24:L24,"&gt;=0"),""),"")))</f>
        <v/>
      </c>
      <c r="J3524" s="300"/>
      <c r="K3524" s="300"/>
      <c r="L3524" s="300"/>
      <c r="M3524" s="302"/>
    </row>
    <row r="3525" spans="1:13" ht="9.9499999999999993" hidden="1" customHeight="1" x14ac:dyDescent="0.2">
      <c r="A3525" s="301"/>
      <c r="B3525" s="300"/>
      <c r="C3525" s="305" t="str">
        <f>IF(ISBLANK($J$3759),"",IF(ISBLANK($L$3759),"",IF(Sep!$E25&gt;=$J$3759,IF(Sep!$E25&lt;=$L$3759,IF(ISBLANK(Sep!G25),"",Sep!G25),""),"")))</f>
        <v/>
      </c>
      <c r="D3525" s="305" t="str">
        <f>IF(ISBLANK($J$3759),"",IF(ISBLANK($L$3759),"",IF(Sep!$E25&gt;=$J$3759,IF(Sep!$E25&lt;=$L$3759,IF(ISBLANK(Sep!I25),"",Sep!I25),""),"")))</f>
        <v/>
      </c>
      <c r="E3525" s="305" t="str">
        <f>IF(ISBLANK($J$3759),"",IF(ISBLANK($L$3759),"",IF(Sep!$E25&gt;=$J$3759,IF(Sep!$E25&lt;=$L$3759,IF(ISBLANK(Sep!R25),"",Sep!R25),""),"")))</f>
        <v/>
      </c>
      <c r="F3525" s="307" t="str">
        <f>IF(ISBLANK($J$3759),"",IF(ISBLANK($L$3759),"",IF(Sep!$E25&gt;=$J$3759,IF(Sep!$E25&lt;=$L$3759,IF(ISBLANK(Sep!S25),"",Sep!S25),""),"")))</f>
        <v/>
      </c>
      <c r="G3525" s="308" t="str">
        <f t="shared" si="224"/>
        <v/>
      </c>
      <c r="H3525" s="309" t="str">
        <f t="shared" si="225"/>
        <v/>
      </c>
      <c r="I3525" s="310" t="str">
        <f>IF(ISBLANK($J$3759),"",IF(ISBLANK($L$3759),"",IF(Sep!$E25&gt;=$J$3759,IF(Sep!$E25&lt;=$L$3759,COUNTIF(Sep!L25:L25,"&gt;=0"),""),"")))</f>
        <v/>
      </c>
      <c r="J3525" s="300"/>
      <c r="K3525" s="300"/>
      <c r="L3525" s="300"/>
      <c r="M3525" s="302"/>
    </row>
    <row r="3526" spans="1:13" ht="9.9499999999999993" hidden="1" customHeight="1" x14ac:dyDescent="0.2">
      <c r="A3526" s="301"/>
      <c r="B3526" s="300"/>
      <c r="C3526" s="305" t="str">
        <f>IF(ISBLANK($J$3759),"",IF(ISBLANK($L$3759),"",IF(Sep!$E26&gt;=$J$3759,IF(Sep!$E26&lt;=$L$3759,IF(ISBLANK(Sep!G26),"",Sep!G26),""),"")))</f>
        <v/>
      </c>
      <c r="D3526" s="305" t="str">
        <f>IF(ISBLANK($J$3759),"",IF(ISBLANK($L$3759),"",IF(Sep!$E26&gt;=$J$3759,IF(Sep!$E26&lt;=$L$3759,IF(ISBLANK(Sep!I26),"",Sep!I26),""),"")))</f>
        <v/>
      </c>
      <c r="E3526" s="305" t="str">
        <f>IF(ISBLANK($J$3759),"",IF(ISBLANK($L$3759),"",IF(Sep!$E26&gt;=$J$3759,IF(Sep!$E26&lt;=$L$3759,IF(ISBLANK(Sep!R26),"",Sep!R26),""),"")))</f>
        <v/>
      </c>
      <c r="F3526" s="307" t="str">
        <f>IF(ISBLANK($J$3759),"",IF(ISBLANK($L$3759),"",IF(Sep!$E26&gt;=$J$3759,IF(Sep!$E26&lt;=$L$3759,IF(ISBLANK(Sep!S26),"",Sep!S26),""),"")))</f>
        <v/>
      </c>
      <c r="G3526" s="308" t="str">
        <f t="shared" si="224"/>
        <v/>
      </c>
      <c r="H3526" s="309" t="str">
        <f t="shared" si="225"/>
        <v/>
      </c>
      <c r="I3526" s="310" t="str">
        <f>IF(ISBLANK($J$3759),"",IF(ISBLANK($L$3759),"",IF(Sep!$E26&gt;=$J$3759,IF(Sep!$E26&lt;=$L$3759,COUNTIF(Sep!L26:L26,"&gt;=0"),""),"")))</f>
        <v/>
      </c>
      <c r="J3526" s="300"/>
      <c r="K3526" s="300"/>
      <c r="L3526" s="300"/>
      <c r="M3526" s="302"/>
    </row>
    <row r="3527" spans="1:13" ht="9.9499999999999993" hidden="1" customHeight="1" x14ac:dyDescent="0.2">
      <c r="A3527" s="301"/>
      <c r="B3527" s="300"/>
      <c r="C3527" s="305" t="str">
        <f>IF(ISBLANK($J$3759),"",IF(ISBLANK($L$3759),"",IF(Sep!$E27&gt;=$J$3759,IF(Sep!$E27&lt;=$L$3759,IF(ISBLANK(Sep!G27),"",Sep!G27),""),"")))</f>
        <v/>
      </c>
      <c r="D3527" s="305" t="str">
        <f>IF(ISBLANK($J$3759),"",IF(ISBLANK($L$3759),"",IF(Sep!$E27&gt;=$J$3759,IF(Sep!$E27&lt;=$L$3759,IF(ISBLANK(Sep!I27),"",Sep!I27),""),"")))</f>
        <v/>
      </c>
      <c r="E3527" s="305" t="str">
        <f>IF(ISBLANK($J$3759),"",IF(ISBLANK($L$3759),"",IF(Sep!$E27&gt;=$J$3759,IF(Sep!$E27&lt;=$L$3759,IF(ISBLANK(Sep!R27),"",Sep!R27),""),"")))</f>
        <v/>
      </c>
      <c r="F3527" s="307" t="str">
        <f>IF(ISBLANK($J$3759),"",IF(ISBLANK($L$3759),"",IF(Sep!$E27&gt;=$J$3759,IF(Sep!$E27&lt;=$L$3759,IF(ISBLANK(Sep!S27),"",Sep!S27),""),"")))</f>
        <v/>
      </c>
      <c r="G3527" s="308" t="str">
        <f t="shared" si="224"/>
        <v/>
      </c>
      <c r="H3527" s="309" t="str">
        <f t="shared" si="225"/>
        <v/>
      </c>
      <c r="I3527" s="310" t="str">
        <f>IF(ISBLANK($J$3759),"",IF(ISBLANK($L$3759),"",IF(Sep!$E27&gt;=$J$3759,IF(Sep!$E27&lt;=$L$3759,COUNTIF(Sep!L27:L27,"&gt;=0"),""),"")))</f>
        <v/>
      </c>
      <c r="J3527" s="300"/>
      <c r="K3527" s="300"/>
      <c r="L3527" s="300"/>
      <c r="M3527" s="302"/>
    </row>
    <row r="3528" spans="1:13" ht="9.9499999999999993" hidden="1" customHeight="1" x14ac:dyDescent="0.2">
      <c r="A3528" s="301"/>
      <c r="B3528" s="300"/>
      <c r="C3528" s="305" t="str">
        <f>IF(ISBLANK($J$3759),"",IF(ISBLANK($L$3759),"",IF(Sep!$E28&gt;=$J$3759,IF(Sep!$E28&lt;=$L$3759,IF(ISBLANK(Sep!G28),"",Sep!G28),""),"")))</f>
        <v/>
      </c>
      <c r="D3528" s="305" t="str">
        <f>IF(ISBLANK($J$3759),"",IF(ISBLANK($L$3759),"",IF(Sep!$E28&gt;=$J$3759,IF(Sep!$E28&lt;=$L$3759,IF(ISBLANK(Sep!I28),"",Sep!I28),""),"")))</f>
        <v/>
      </c>
      <c r="E3528" s="305" t="str">
        <f>IF(ISBLANK($J$3759),"",IF(ISBLANK($L$3759),"",IF(Sep!$E28&gt;=$J$3759,IF(Sep!$E28&lt;=$L$3759,IF(ISBLANK(Sep!R28),"",Sep!R28),""),"")))</f>
        <v/>
      </c>
      <c r="F3528" s="307" t="str">
        <f>IF(ISBLANK($J$3759),"",IF(ISBLANK($L$3759),"",IF(Sep!$E28&gt;=$J$3759,IF(Sep!$E28&lt;=$L$3759,IF(ISBLANK(Sep!S28),"",Sep!S28),""),"")))</f>
        <v/>
      </c>
      <c r="G3528" s="308" t="str">
        <f t="shared" si="224"/>
        <v/>
      </c>
      <c r="H3528" s="309" t="str">
        <f t="shared" si="225"/>
        <v/>
      </c>
      <c r="I3528" s="310" t="str">
        <f>IF(ISBLANK($J$3759),"",IF(ISBLANK($L$3759),"",IF(Sep!$E28&gt;=$J$3759,IF(Sep!$E28&lt;=$L$3759,COUNTIF(Sep!L28:L28,"&gt;=0"),""),"")))</f>
        <v/>
      </c>
      <c r="J3528" s="300"/>
      <c r="K3528" s="300"/>
      <c r="L3528" s="300"/>
      <c r="M3528" s="302"/>
    </row>
    <row r="3529" spans="1:13" ht="9.9499999999999993" hidden="1" customHeight="1" x14ac:dyDescent="0.2">
      <c r="A3529" s="301"/>
      <c r="B3529" s="300"/>
      <c r="C3529" s="305" t="str">
        <f>IF(ISBLANK($J$3759),"",IF(ISBLANK($L$3759),"",IF(Sep!$E29&gt;=$J$3759,IF(Sep!$E29&lt;=$L$3759,IF(ISBLANK(Sep!G29),"",Sep!G29),""),"")))</f>
        <v/>
      </c>
      <c r="D3529" s="305" t="str">
        <f>IF(ISBLANK($J$3759),"",IF(ISBLANK($L$3759),"",IF(Sep!$E29&gt;=$J$3759,IF(Sep!$E29&lt;=$L$3759,IF(ISBLANK(Sep!I29),"",Sep!I29),""),"")))</f>
        <v/>
      </c>
      <c r="E3529" s="305" t="str">
        <f>IF(ISBLANK($J$3759),"",IF(ISBLANK($L$3759),"",IF(Sep!$E29&gt;=$J$3759,IF(Sep!$E29&lt;=$L$3759,IF(ISBLANK(Sep!R29),"",Sep!R29),""),"")))</f>
        <v/>
      </c>
      <c r="F3529" s="307" t="str">
        <f>IF(ISBLANK($J$3759),"",IF(ISBLANK($L$3759),"",IF(Sep!$E29&gt;=$J$3759,IF(Sep!$E29&lt;=$L$3759,IF(ISBLANK(Sep!S29),"",Sep!S29),""),"")))</f>
        <v/>
      </c>
      <c r="G3529" s="308" t="str">
        <f t="shared" si="224"/>
        <v/>
      </c>
      <c r="H3529" s="309" t="str">
        <f t="shared" si="225"/>
        <v/>
      </c>
      <c r="I3529" s="310" t="str">
        <f>IF(ISBLANK($J$3759),"",IF(ISBLANK($L$3759),"",IF(Sep!$E29&gt;=$J$3759,IF(Sep!$E29&lt;=$L$3759,COUNTIF(Sep!L29:L29,"&gt;=0"),""),"")))</f>
        <v/>
      </c>
      <c r="J3529" s="300"/>
      <c r="K3529" s="300"/>
      <c r="L3529" s="300"/>
      <c r="M3529" s="302"/>
    </row>
    <row r="3530" spans="1:13" ht="9.9499999999999993" hidden="1" customHeight="1" x14ac:dyDescent="0.2">
      <c r="A3530" s="301"/>
      <c r="B3530" s="300"/>
      <c r="C3530" s="305" t="str">
        <f>IF(ISBLANK($J$3759),"",IF(ISBLANK($L$3759),"",IF(Sep!$E30&gt;=$J$3759,IF(Sep!$E30&lt;=$L$3759,IF(ISBLANK(Sep!G30),"",Sep!G30),""),"")))</f>
        <v/>
      </c>
      <c r="D3530" s="305" t="str">
        <f>IF(ISBLANK($J$3759),"",IF(ISBLANK($L$3759),"",IF(Sep!$E30&gt;=$J$3759,IF(Sep!$E30&lt;=$L$3759,IF(ISBLANK(Sep!I30),"",Sep!I30),""),"")))</f>
        <v/>
      </c>
      <c r="E3530" s="305" t="str">
        <f>IF(ISBLANK($J$3759),"",IF(ISBLANK($L$3759),"",IF(Sep!$E30&gt;=$J$3759,IF(Sep!$E30&lt;=$L$3759,IF(ISBLANK(Sep!R30),"",Sep!R30),""),"")))</f>
        <v/>
      </c>
      <c r="F3530" s="307" t="str">
        <f>IF(ISBLANK($J$3759),"",IF(ISBLANK($L$3759),"",IF(Sep!$E30&gt;=$J$3759,IF(Sep!$E30&lt;=$L$3759,IF(ISBLANK(Sep!S30),"",Sep!S30),""),"")))</f>
        <v/>
      </c>
      <c r="G3530" s="308" t="str">
        <f t="shared" si="224"/>
        <v/>
      </c>
      <c r="H3530" s="309" t="str">
        <f t="shared" si="225"/>
        <v/>
      </c>
      <c r="I3530" s="310" t="str">
        <f>IF(ISBLANK($J$3759),"",IF(ISBLANK($L$3759),"",IF(Sep!$E30&gt;=$J$3759,IF(Sep!$E30&lt;=$L$3759,COUNTIF(Sep!L30:L30,"&gt;=0"),""),"")))</f>
        <v/>
      </c>
      <c r="J3530" s="300"/>
      <c r="K3530" s="300"/>
      <c r="L3530" s="300"/>
      <c r="M3530" s="302"/>
    </row>
    <row r="3531" spans="1:13" ht="9.9499999999999993" hidden="1" customHeight="1" x14ac:dyDescent="0.2">
      <c r="A3531" s="301"/>
      <c r="B3531" s="300"/>
      <c r="C3531" s="305" t="str">
        <f>IF(ISBLANK($J$3759),"",IF(ISBLANK($L$3759),"",IF(Sep!$E31&gt;=$J$3759,IF(Sep!$E31&lt;=$L$3759,IF(ISBLANK(Sep!G31),"",Sep!G31),""),"")))</f>
        <v/>
      </c>
      <c r="D3531" s="305" t="str">
        <f>IF(ISBLANK($J$3759),"",IF(ISBLANK($L$3759),"",IF(Sep!$E31&gt;=$J$3759,IF(Sep!$E31&lt;=$L$3759,IF(ISBLANK(Sep!I31),"",Sep!I31),""),"")))</f>
        <v/>
      </c>
      <c r="E3531" s="305" t="str">
        <f>IF(ISBLANK($J$3759),"",IF(ISBLANK($L$3759),"",IF(Sep!$E31&gt;=$J$3759,IF(Sep!$E31&lt;=$L$3759,IF(ISBLANK(Sep!R31),"",Sep!R31),""),"")))</f>
        <v/>
      </c>
      <c r="F3531" s="307" t="str">
        <f>IF(ISBLANK($J$3759),"",IF(ISBLANK($L$3759),"",IF(Sep!$E31&gt;=$J$3759,IF(Sep!$E31&lt;=$L$3759,IF(ISBLANK(Sep!S31),"",Sep!S31),""),"")))</f>
        <v/>
      </c>
      <c r="G3531" s="308" t="str">
        <f t="shared" si="224"/>
        <v/>
      </c>
      <c r="H3531" s="309" t="str">
        <f t="shared" si="225"/>
        <v/>
      </c>
      <c r="I3531" s="310" t="str">
        <f>IF(ISBLANK($J$3759),"",IF(ISBLANK($L$3759),"",IF(Sep!$E31&gt;=$J$3759,IF(Sep!$E31&lt;=$L$3759,COUNTIF(Sep!L31:L31,"&gt;=0"),""),"")))</f>
        <v/>
      </c>
      <c r="J3531" s="300"/>
      <c r="K3531" s="300"/>
      <c r="L3531" s="300"/>
      <c r="M3531" s="302"/>
    </row>
    <row r="3532" spans="1:13" ht="9.9499999999999993" hidden="1" customHeight="1" x14ac:dyDescent="0.2">
      <c r="A3532" s="301"/>
      <c r="B3532" s="300"/>
      <c r="C3532" s="305" t="str">
        <f>IF(ISBLANK($J$3759),"",IF(ISBLANK($L$3759),"",IF(Sep!$E32&gt;=$J$3759,IF(Sep!$E32&lt;=$L$3759,IF(ISBLANK(Sep!G32),"",Sep!G32),""),"")))</f>
        <v/>
      </c>
      <c r="D3532" s="305" t="str">
        <f>IF(ISBLANK($J$3759),"",IF(ISBLANK($L$3759),"",IF(Sep!$E32&gt;=$J$3759,IF(Sep!$E32&lt;=$L$3759,IF(ISBLANK(Sep!I32),"",Sep!I32),""),"")))</f>
        <v/>
      </c>
      <c r="E3532" s="305" t="str">
        <f>IF(ISBLANK($J$3759),"",IF(ISBLANK($L$3759),"",IF(Sep!$E32&gt;=$J$3759,IF(Sep!$E32&lt;=$L$3759,IF(ISBLANK(Sep!R32),"",Sep!R32),""),"")))</f>
        <v/>
      </c>
      <c r="F3532" s="307" t="str">
        <f>IF(ISBLANK($J$3759),"",IF(ISBLANK($L$3759),"",IF(Sep!$E32&gt;=$J$3759,IF(Sep!$E32&lt;=$L$3759,IF(ISBLANK(Sep!S32),"",Sep!S32),""),"")))</f>
        <v/>
      </c>
      <c r="G3532" s="308" t="str">
        <f t="shared" si="224"/>
        <v/>
      </c>
      <c r="H3532" s="309" t="str">
        <f t="shared" si="225"/>
        <v/>
      </c>
      <c r="I3532" s="310" t="str">
        <f>IF(ISBLANK($J$3759),"",IF(ISBLANK($L$3759),"",IF(Sep!$E32&gt;=$J$3759,IF(Sep!$E32&lt;=$L$3759,COUNTIF(Sep!L32:L32,"&gt;=0"),""),"")))</f>
        <v/>
      </c>
      <c r="J3532" s="300"/>
      <c r="K3532" s="300"/>
      <c r="L3532" s="300"/>
      <c r="M3532" s="302"/>
    </row>
    <row r="3533" spans="1:13" ht="9.9499999999999993" hidden="1" customHeight="1" x14ac:dyDescent="0.2">
      <c r="A3533" s="301"/>
      <c r="B3533" s="300"/>
      <c r="C3533" s="305" t="str">
        <f>IF(ISBLANK($J$3759),"",IF(ISBLANK($L$3759),"",IF(Sep!$E33&gt;=$J$3759,IF(Sep!$E33&lt;=$L$3759,IF(ISBLANK(Sep!G33),"",Sep!G33),""),"")))</f>
        <v/>
      </c>
      <c r="D3533" s="305" t="str">
        <f>IF(ISBLANK($J$3759),"",IF(ISBLANK($L$3759),"",IF(Sep!$E33&gt;=$J$3759,IF(Sep!$E33&lt;=$L$3759,IF(ISBLANK(Sep!I33),"",Sep!I33),""),"")))</f>
        <v/>
      </c>
      <c r="E3533" s="305" t="str">
        <f>IF(ISBLANK($J$3759),"",IF(ISBLANK($L$3759),"",IF(Sep!$E33&gt;=$J$3759,IF(Sep!$E33&lt;=$L$3759,IF(ISBLANK(Sep!R33),"",Sep!R33),""),"")))</f>
        <v/>
      </c>
      <c r="F3533" s="307" t="str">
        <f>IF(ISBLANK($J$3759),"",IF(ISBLANK($L$3759),"",IF(Sep!$E33&gt;=$J$3759,IF(Sep!$E33&lt;=$L$3759,IF(ISBLANK(Sep!S33),"",Sep!S33),""),"")))</f>
        <v/>
      </c>
      <c r="G3533" s="308" t="str">
        <f t="shared" si="224"/>
        <v/>
      </c>
      <c r="H3533" s="309" t="str">
        <f t="shared" si="225"/>
        <v/>
      </c>
      <c r="I3533" s="310" t="str">
        <f>IF(ISBLANK($J$3759),"",IF(ISBLANK($L$3759),"",IF(Sep!$E33&gt;=$J$3759,IF(Sep!$E33&lt;=$L$3759,COUNTIF(Sep!L33:L33,"&gt;=0"),""),"")))</f>
        <v/>
      </c>
      <c r="J3533" s="300"/>
      <c r="K3533" s="300"/>
      <c r="L3533" s="300"/>
      <c r="M3533" s="302"/>
    </row>
    <row r="3534" spans="1:13" ht="9.9499999999999993" hidden="1" customHeight="1" x14ac:dyDescent="0.2">
      <c r="A3534" s="301"/>
      <c r="B3534" s="300"/>
      <c r="C3534" s="305" t="str">
        <f>IF(ISBLANK($J$3759),"",IF(ISBLANK($L$3759),"",IF(Sep!$E34&gt;=$J$3759,IF(Sep!$E34&lt;=$L$3759,IF(ISBLANK(Sep!G34),"",Sep!G34),""),"")))</f>
        <v/>
      </c>
      <c r="D3534" s="305" t="str">
        <f>IF(ISBLANK($J$3759),"",IF(ISBLANK($L$3759),"",IF(Sep!$E34&gt;=$J$3759,IF(Sep!$E34&lt;=$L$3759,IF(ISBLANK(Sep!I34),"",Sep!I34),""),"")))</f>
        <v/>
      </c>
      <c r="E3534" s="305" t="str">
        <f>IF(ISBLANK($J$3759),"",IF(ISBLANK($L$3759),"",IF(Sep!$E34&gt;=$J$3759,IF(Sep!$E34&lt;=$L$3759,IF(ISBLANK(Sep!R34),"",Sep!R34),""),"")))</f>
        <v/>
      </c>
      <c r="F3534" s="307" t="str">
        <f>IF(ISBLANK($J$3759),"",IF(ISBLANK($L$3759),"",IF(Sep!$E34&gt;=$J$3759,IF(Sep!$E34&lt;=$L$3759,IF(ISBLANK(Sep!S34),"",Sep!S34),""),"")))</f>
        <v/>
      </c>
      <c r="G3534" s="308" t="str">
        <f t="shared" si="224"/>
        <v/>
      </c>
      <c r="H3534" s="309" t="str">
        <f t="shared" si="225"/>
        <v/>
      </c>
      <c r="I3534" s="310" t="str">
        <f>IF(ISBLANK($J$3759),"",IF(ISBLANK($L$3759),"",IF(Sep!$E34&gt;=$J$3759,IF(Sep!$E34&lt;=$L$3759,COUNTIF(Sep!L34:L34,"&gt;=0"),""),"")))</f>
        <v/>
      </c>
      <c r="J3534" s="300"/>
      <c r="K3534" s="300"/>
      <c r="L3534" s="300"/>
      <c r="M3534" s="302"/>
    </row>
    <row r="3535" spans="1:13" ht="9.9499999999999993" hidden="1" customHeight="1" x14ac:dyDescent="0.2">
      <c r="A3535" s="301"/>
      <c r="B3535" s="300"/>
      <c r="C3535" s="305" t="str">
        <f>IF(ISBLANK($J$3759),"",IF(ISBLANK($L$3759),"",IF(Sep!$E35&gt;=$J$3759,IF(Sep!$E35&lt;=$L$3759,IF(ISBLANK(Sep!G35),"",Sep!G35),""),"")))</f>
        <v/>
      </c>
      <c r="D3535" s="305" t="str">
        <f>IF(ISBLANK($J$3759),"",IF(ISBLANK($L$3759),"",IF(Sep!$E35&gt;=$J$3759,IF(Sep!$E35&lt;=$L$3759,IF(ISBLANK(Sep!I35),"",Sep!I35),""),"")))</f>
        <v/>
      </c>
      <c r="E3535" s="305" t="str">
        <f>IF(ISBLANK($J$3759),"",IF(ISBLANK($L$3759),"",IF(Sep!$E35&gt;=$J$3759,IF(Sep!$E35&lt;=$L$3759,IF(ISBLANK(Sep!R35),"",Sep!R35),""),"")))</f>
        <v/>
      </c>
      <c r="F3535" s="307" t="str">
        <f>IF(ISBLANK($J$3759),"",IF(ISBLANK($L$3759),"",IF(Sep!$E35&gt;=$J$3759,IF(Sep!$E35&lt;=$L$3759,IF(ISBLANK(Sep!S35),"",Sep!S35),""),"")))</f>
        <v/>
      </c>
      <c r="G3535" s="308" t="str">
        <f t="shared" si="224"/>
        <v/>
      </c>
      <c r="H3535" s="309" t="str">
        <f t="shared" si="225"/>
        <v/>
      </c>
      <c r="I3535" s="310" t="str">
        <f>IF(ISBLANK($J$3759),"",IF(ISBLANK($L$3759),"",IF(Sep!$E35&gt;=$J$3759,IF(Sep!$E35&lt;=$L$3759,COUNTIF(Sep!L35:L35,"&gt;=0"),""),"")))</f>
        <v/>
      </c>
      <c r="J3535" s="300"/>
      <c r="K3535" s="300"/>
      <c r="L3535" s="300"/>
      <c r="M3535" s="302"/>
    </row>
    <row r="3536" spans="1:13" ht="9.9499999999999993" hidden="1" customHeight="1" x14ac:dyDescent="0.2">
      <c r="A3536" s="301"/>
      <c r="B3536" s="300"/>
      <c r="C3536" s="305" t="str">
        <f>IF(ISBLANK($J$3759),"",IF(ISBLANK($L$3759),"",IF(Sep!$E36&gt;=$J$3759,IF(Sep!$E36&lt;=$L$3759,IF(ISBLANK(Sep!G36),"",Sep!G36),""),"")))</f>
        <v/>
      </c>
      <c r="D3536" s="305" t="str">
        <f>IF(ISBLANK($J$3759),"",IF(ISBLANK($L$3759),"",IF(Sep!$E36&gt;=$J$3759,IF(Sep!$E36&lt;=$L$3759,IF(ISBLANK(Sep!I36),"",Sep!I36),""),"")))</f>
        <v/>
      </c>
      <c r="E3536" s="305" t="str">
        <f>IF(ISBLANK($J$3759),"",IF(ISBLANK($L$3759),"",IF(Sep!$E36&gt;=$J$3759,IF(Sep!$E36&lt;=$L$3759,IF(ISBLANK(Sep!R36),"",Sep!R36),""),"")))</f>
        <v/>
      </c>
      <c r="F3536" s="307" t="str">
        <f>IF(ISBLANK($J$3759),"",IF(ISBLANK($L$3759),"",IF(Sep!$E36&gt;=$J$3759,IF(Sep!$E36&lt;=$L$3759,IF(ISBLANK(Sep!S36),"",Sep!S36),""),"")))</f>
        <v/>
      </c>
      <c r="G3536" s="308" t="str">
        <f t="shared" si="224"/>
        <v/>
      </c>
      <c r="H3536" s="309" t="str">
        <f t="shared" si="225"/>
        <v/>
      </c>
      <c r="I3536" s="310" t="str">
        <f>IF(ISBLANK($J$3759),"",IF(ISBLANK($L$3759),"",IF(Sep!$E36&gt;=$J$3759,IF(Sep!$E36&lt;=$L$3759,COUNTIF(Sep!L36:L36,"&gt;=0"),""),"")))</f>
        <v/>
      </c>
      <c r="J3536" s="300"/>
      <c r="K3536" s="300"/>
      <c r="L3536" s="300"/>
      <c r="M3536" s="302"/>
    </row>
    <row r="3537" spans="1:13" ht="9.9499999999999993" hidden="1" customHeight="1" x14ac:dyDescent="0.2">
      <c r="A3537" s="301"/>
      <c r="B3537" s="300"/>
      <c r="C3537" s="305" t="str">
        <f>IF(ISBLANK($J$3759),"",IF(ISBLANK($L$3759),"",IF(Sep!$E37&gt;=$J$3759,IF(Sep!$E37&lt;=$L$3759,IF(ISBLANK(Sep!G37),"",Sep!G37),""),"")))</f>
        <v/>
      </c>
      <c r="D3537" s="305" t="str">
        <f>IF(ISBLANK($J$3759),"",IF(ISBLANK($L$3759),"",IF(Sep!$E37&gt;=$J$3759,IF(Sep!$E37&lt;=$L$3759,IF(ISBLANK(Sep!I37),"",Sep!I37),""),"")))</f>
        <v/>
      </c>
      <c r="E3537" s="305" t="str">
        <f>IF(ISBLANK($J$3759),"",IF(ISBLANK($L$3759),"",IF(Sep!$E37&gt;=$J$3759,IF(Sep!$E37&lt;=$L$3759,IF(ISBLANK(Sep!R37),"",Sep!R37),""),"")))</f>
        <v/>
      </c>
      <c r="F3537" s="307" t="str">
        <f>IF(ISBLANK($J$3759),"",IF(ISBLANK($L$3759),"",IF(Sep!$E37&gt;=$J$3759,IF(Sep!$E37&lt;=$L$3759,IF(ISBLANK(Sep!S37),"",Sep!S37),""),"")))</f>
        <v/>
      </c>
      <c r="G3537" s="308" t="str">
        <f t="shared" si="224"/>
        <v/>
      </c>
      <c r="H3537" s="309" t="str">
        <f t="shared" si="225"/>
        <v/>
      </c>
      <c r="I3537" s="310" t="str">
        <f>IF(ISBLANK($J$3759),"",IF(ISBLANK($L$3759),"",IF(Sep!$E37&gt;=$J$3759,IF(Sep!$E37&lt;=$L$3759,COUNTIF(Sep!L37:L37,"&gt;=0"),""),"")))</f>
        <v/>
      </c>
      <c r="J3537" s="300"/>
      <c r="K3537" s="300"/>
      <c r="L3537" s="300"/>
      <c r="M3537" s="302"/>
    </row>
    <row r="3538" spans="1:13" ht="9.9499999999999993" hidden="1" customHeight="1" x14ac:dyDescent="0.2">
      <c r="A3538" s="301"/>
      <c r="B3538" s="300"/>
      <c r="C3538" s="305" t="str">
        <f>IF(ISBLANK($J$3759),"",IF(ISBLANK($L$3759),"",IF(Sep!$E38&gt;=$J$3759,IF(Sep!$E38&lt;=$L$3759,IF(ISBLANK(Sep!G38),"",Sep!G38),""),"")))</f>
        <v/>
      </c>
      <c r="D3538" s="305" t="str">
        <f>IF(ISBLANK($J$3759),"",IF(ISBLANK($L$3759),"",IF(Sep!$E38&gt;=$J$3759,IF(Sep!$E38&lt;=$L$3759,IF(ISBLANK(Sep!I38),"",Sep!I38),""),"")))</f>
        <v/>
      </c>
      <c r="E3538" s="305" t="str">
        <f>IF(ISBLANK($J$3759),"",IF(ISBLANK($L$3759),"",IF(Sep!$E38&gt;=$J$3759,IF(Sep!$E38&lt;=$L$3759,IF(ISBLANK(Sep!R38),"",Sep!R38),""),"")))</f>
        <v/>
      </c>
      <c r="F3538" s="307" t="str">
        <f>IF(ISBLANK($J$3759),"",IF(ISBLANK($L$3759),"",IF(Sep!$E38&gt;=$J$3759,IF(Sep!$E38&lt;=$L$3759,IF(ISBLANK(Sep!S38),"",Sep!S38),""),"")))</f>
        <v/>
      </c>
      <c r="G3538" s="308" t="str">
        <f t="shared" si="224"/>
        <v/>
      </c>
      <c r="H3538" s="309" t="str">
        <f t="shared" si="225"/>
        <v/>
      </c>
      <c r="I3538" s="310" t="str">
        <f>IF(ISBLANK($J$3759),"",IF(ISBLANK($L$3759),"",IF(Sep!$E38&gt;=$J$3759,IF(Sep!$E38&lt;=$L$3759,COUNTIF(Sep!L38:L38,"&gt;=0"),""),"")))</f>
        <v/>
      </c>
      <c r="J3538" s="300"/>
      <c r="K3538" s="300"/>
      <c r="L3538" s="300"/>
      <c r="M3538" s="302"/>
    </row>
    <row r="3539" spans="1:13" ht="9.9499999999999993" hidden="1" customHeight="1" x14ac:dyDescent="0.2">
      <c r="A3539" s="301"/>
      <c r="B3539" s="300"/>
      <c r="C3539" s="305" t="str">
        <f>IF(ISBLANK($J$3759),"",IF(ISBLANK($L$3759),"",IF(Sep!$E39&gt;=$J$3759,IF(Sep!$E39&lt;=$L$3759,IF(ISBLANK(Sep!G39),"",Sep!G39),""),"")))</f>
        <v/>
      </c>
      <c r="D3539" s="305" t="str">
        <f>IF(ISBLANK($J$3759),"",IF(ISBLANK($L$3759),"",IF(Sep!$E39&gt;=$J$3759,IF(Sep!$E39&lt;=$L$3759,IF(ISBLANK(Sep!I39),"",Sep!I39),""),"")))</f>
        <v/>
      </c>
      <c r="E3539" s="305" t="str">
        <f>IF(ISBLANK($J$3759),"",IF(ISBLANK($L$3759),"",IF(Sep!$E39&gt;=$J$3759,IF(Sep!$E39&lt;=$L$3759,IF(ISBLANK(Sep!R39),"",Sep!R39),""),"")))</f>
        <v/>
      </c>
      <c r="F3539" s="307" t="str">
        <f>IF(ISBLANK($J$3759),"",IF(ISBLANK($L$3759),"",IF(Sep!$E39&gt;=$J$3759,IF(Sep!$E39&lt;=$L$3759,IF(ISBLANK(Sep!S39),"",Sep!S39),""),"")))</f>
        <v/>
      </c>
      <c r="G3539" s="308" t="str">
        <f t="shared" si="224"/>
        <v/>
      </c>
      <c r="H3539" s="309" t="str">
        <f t="shared" si="225"/>
        <v/>
      </c>
      <c r="I3539" s="310" t="str">
        <f>IF(ISBLANK($J$3759),"",IF(ISBLANK($L$3759),"",IF(Sep!$E39&gt;=$J$3759,IF(Sep!$E39&lt;=$L$3759,COUNTIF(Sep!L39:L39,"&gt;=0"),""),"")))</f>
        <v/>
      </c>
      <c r="J3539" s="300"/>
      <c r="K3539" s="300"/>
      <c r="L3539" s="300"/>
      <c r="M3539" s="302"/>
    </row>
    <row r="3540" spans="1:13" ht="9.9499999999999993" hidden="1" customHeight="1" x14ac:dyDescent="0.2">
      <c r="A3540" s="301"/>
      <c r="B3540" s="300" t="s">
        <v>349</v>
      </c>
      <c r="C3540" s="305" t="str">
        <f>IF(ISBLANK($J$3759),"",IF(ISBLANK($L$3759),"",IF(Sep!$E43&gt;=$J$3759,IF(Sep!$E43&lt;=$L$3759,IF(ISBLANK(Sep!G43),"",Sep!G43),""),"")))</f>
        <v/>
      </c>
      <c r="D3540" s="305"/>
      <c r="E3540" s="305" t="str">
        <f>IF(ISBLANK($J$3759),"",IF(ISBLANK($L$3759),"",IF(Sep!$E43&gt;=$J$3759,IF(Sep!$E43&lt;=$L$3759,IF(ISBLANK(Sep!R43),"",Sep!R43),""),"")))</f>
        <v/>
      </c>
      <c r="F3540" s="307" t="str">
        <f>IF(ISBLANK($J$3759),"",IF(ISBLANK($L$3759),"",IF(Sep!$E43&gt;=$J$3759,IF(Sep!$E43&lt;=$L$3759,IF(ISBLANK(Sep!S43),"",Sep!S43),""),"")))</f>
        <v/>
      </c>
      <c r="G3540" s="308" t="str">
        <f>IF(ISNUMBER(F3540),IF(F3540=0,"",IF(E3540=0,"",F3540/E3540)),"")</f>
        <v/>
      </c>
      <c r="H3540" s="309" t="str">
        <f>IF(ISNUMBER(G3540),IF(G3540=0,"",IF(F3540=0,"",E3540/F3540/24)),"")</f>
        <v/>
      </c>
      <c r="I3540" s="310" t="str">
        <f>IF(ISBLANK($J$3759),"",IF(ISBLANK($L$3759),"",IF(Sep!$E43&gt;=$J$3759,IF(Sep!$E43&lt;=$L$3759,COUNTIF(Sep!L43:L43,"&gt;=0"),""),"")))</f>
        <v/>
      </c>
      <c r="J3540" s="300"/>
      <c r="K3540" s="300"/>
      <c r="L3540" s="300"/>
      <c r="M3540" s="302"/>
    </row>
    <row r="3541" spans="1:13" ht="9.9499999999999993" hidden="1" customHeight="1" x14ac:dyDescent="0.2">
      <c r="A3541" s="301"/>
      <c r="B3541" s="300"/>
      <c r="C3541" s="305" t="str">
        <f>IF(ISBLANK($J$3759),"",IF(ISBLANK($L$3759),"",IF(Sep!$E44&gt;=$J$3759,IF(Sep!$E44&lt;=$L$3759,IF(ISBLANK(Sep!G44),"",Sep!G44),""),"")))</f>
        <v/>
      </c>
      <c r="D3541" s="305"/>
      <c r="E3541" s="305" t="str">
        <f>IF(ISBLANK($J$3759),"",IF(ISBLANK($L$3759),"",IF(Sep!$E44&gt;=$J$3759,IF(Sep!$E44&lt;=$L$3759,IF(ISBLANK(Sep!R44),"",Sep!R44),""),"")))</f>
        <v/>
      </c>
      <c r="F3541" s="307" t="str">
        <f>IF(ISBLANK($J$3759),"",IF(ISBLANK($L$3759),"",IF(Sep!$E44&gt;=$J$3759,IF(Sep!$E44&lt;=$L$3759,IF(ISBLANK(Sep!S44),"",Sep!S44),""),"")))</f>
        <v/>
      </c>
      <c r="G3541" s="308" t="str">
        <f t="shared" ref="G3541:G3570" si="226">IF(ISNUMBER(F3541),IF(F3541=0,"",IF(E3541=0,"",F3541/E3541)),"")</f>
        <v/>
      </c>
      <c r="H3541" s="309" t="str">
        <f t="shared" ref="H3541:H3570" si="227">IF(ISNUMBER(G3541),IF(G3541=0,"",IF(F3541=0,"",E3541/F3541/24)),"")</f>
        <v/>
      </c>
      <c r="I3541" s="310" t="str">
        <f>IF(ISBLANK($J$3759),"",IF(ISBLANK($L$3759),"",IF(Sep!$E44&gt;=$J$3759,IF(Sep!$E44&lt;=$L$3759,COUNTIF(Sep!L44:L44,"&gt;=0"),""),"")))</f>
        <v/>
      </c>
      <c r="J3541" s="300"/>
      <c r="K3541" s="300"/>
      <c r="L3541" s="300"/>
      <c r="M3541" s="302"/>
    </row>
    <row r="3542" spans="1:13" ht="9.9499999999999993" hidden="1" customHeight="1" x14ac:dyDescent="0.2">
      <c r="A3542" s="301"/>
      <c r="B3542" s="300"/>
      <c r="C3542" s="305" t="str">
        <f>IF(ISBLANK($J$3759),"",IF(ISBLANK($L$3759),"",IF(Sep!$E45&gt;=$J$3759,IF(Sep!$E45&lt;=$L$3759,IF(ISBLANK(Sep!G45),"",Sep!G45),""),"")))</f>
        <v/>
      </c>
      <c r="D3542" s="305"/>
      <c r="E3542" s="305" t="str">
        <f>IF(ISBLANK($J$3759),"",IF(ISBLANK($L$3759),"",IF(Sep!$E45&gt;=$J$3759,IF(Sep!$E45&lt;=$L$3759,IF(ISBLANK(Sep!R45),"",Sep!R45),""),"")))</f>
        <v/>
      </c>
      <c r="F3542" s="307" t="str">
        <f>IF(ISBLANK($J$3759),"",IF(ISBLANK($L$3759),"",IF(Sep!$E45&gt;=$J$3759,IF(Sep!$E45&lt;=$L$3759,IF(ISBLANK(Sep!S45),"",Sep!S45),""),"")))</f>
        <v/>
      </c>
      <c r="G3542" s="308" t="str">
        <f t="shared" si="226"/>
        <v/>
      </c>
      <c r="H3542" s="309" t="str">
        <f t="shared" si="227"/>
        <v/>
      </c>
      <c r="I3542" s="310" t="str">
        <f>IF(ISBLANK($J$3759),"",IF(ISBLANK($L$3759),"",IF(Sep!$E45&gt;=$J$3759,IF(Sep!$E45&lt;=$L$3759,COUNTIF(Sep!L45:L45,"&gt;=0"),""),"")))</f>
        <v/>
      </c>
      <c r="J3542" s="300"/>
      <c r="K3542" s="300"/>
      <c r="L3542" s="300"/>
      <c r="M3542" s="302"/>
    </row>
    <row r="3543" spans="1:13" ht="9.9499999999999993" hidden="1" customHeight="1" x14ac:dyDescent="0.2">
      <c r="A3543" s="301"/>
      <c r="B3543" s="300"/>
      <c r="C3543" s="305" t="str">
        <f>IF(ISBLANK($J$3759),"",IF(ISBLANK($L$3759),"",IF(Sep!$E46&gt;=$J$3759,IF(Sep!$E46&lt;=$L$3759,IF(ISBLANK(Sep!G46),"",Sep!G46),""),"")))</f>
        <v/>
      </c>
      <c r="D3543" s="305"/>
      <c r="E3543" s="305" t="str">
        <f>IF(ISBLANK($J$3759),"",IF(ISBLANK($L$3759),"",IF(Sep!$E46&gt;=$J$3759,IF(Sep!$E46&lt;=$L$3759,IF(ISBLANK(Sep!R46),"",Sep!R46),""),"")))</f>
        <v/>
      </c>
      <c r="F3543" s="307" t="str">
        <f>IF(ISBLANK($J$3759),"",IF(ISBLANK($L$3759),"",IF(Sep!$E46&gt;=$J$3759,IF(Sep!$E46&lt;=$L$3759,IF(ISBLANK(Sep!S46),"",Sep!S46),""),"")))</f>
        <v/>
      </c>
      <c r="G3543" s="308" t="str">
        <f t="shared" si="226"/>
        <v/>
      </c>
      <c r="H3543" s="309" t="str">
        <f t="shared" si="227"/>
        <v/>
      </c>
      <c r="I3543" s="310" t="str">
        <f>IF(ISBLANK($J$3759),"",IF(ISBLANK($L$3759),"",IF(Sep!$E46&gt;=$J$3759,IF(Sep!$E46&lt;=$L$3759,COUNTIF(Sep!L46:L46,"&gt;=0"),""),"")))</f>
        <v/>
      </c>
      <c r="J3543" s="300"/>
      <c r="K3543" s="300"/>
      <c r="L3543" s="300"/>
      <c r="M3543" s="302"/>
    </row>
    <row r="3544" spans="1:13" ht="9.9499999999999993" hidden="1" customHeight="1" x14ac:dyDescent="0.2">
      <c r="A3544" s="301"/>
      <c r="B3544" s="300"/>
      <c r="C3544" s="305" t="str">
        <f>IF(ISBLANK($J$3759),"",IF(ISBLANK($L$3759),"",IF(Sep!$E47&gt;=$J$3759,IF(Sep!$E47&lt;=$L$3759,IF(ISBLANK(Sep!G47),"",Sep!G47),""),"")))</f>
        <v/>
      </c>
      <c r="D3544" s="305"/>
      <c r="E3544" s="305" t="str">
        <f>IF(ISBLANK($J$3759),"",IF(ISBLANK($L$3759),"",IF(Sep!$E47&gt;=$J$3759,IF(Sep!$E47&lt;=$L$3759,IF(ISBLANK(Sep!R47),"",Sep!R47),""),"")))</f>
        <v/>
      </c>
      <c r="F3544" s="307" t="str">
        <f>IF(ISBLANK($J$3759),"",IF(ISBLANK($L$3759),"",IF(Sep!$E47&gt;=$J$3759,IF(Sep!$E47&lt;=$L$3759,IF(ISBLANK(Sep!S47),"",Sep!S47),""),"")))</f>
        <v/>
      </c>
      <c r="G3544" s="308" t="str">
        <f t="shared" si="226"/>
        <v/>
      </c>
      <c r="H3544" s="309" t="str">
        <f t="shared" si="227"/>
        <v/>
      </c>
      <c r="I3544" s="310" t="str">
        <f>IF(ISBLANK($J$3759),"",IF(ISBLANK($L$3759),"",IF(Sep!$E47&gt;=$J$3759,IF(Sep!$E47&lt;=$L$3759,COUNTIF(Sep!L47:L47,"&gt;=0"),""),"")))</f>
        <v/>
      </c>
      <c r="J3544" s="300"/>
      <c r="K3544" s="300"/>
      <c r="L3544" s="300"/>
      <c r="M3544" s="302"/>
    </row>
    <row r="3545" spans="1:13" ht="9.9499999999999993" hidden="1" customHeight="1" x14ac:dyDescent="0.2">
      <c r="A3545" s="301"/>
      <c r="B3545" s="300"/>
      <c r="C3545" s="305" t="str">
        <f>IF(ISBLANK($J$3759),"",IF(ISBLANK($L$3759),"",IF(Sep!$E48&gt;=$J$3759,IF(Sep!$E48&lt;=$L$3759,IF(ISBLANK(Sep!G48),"",Sep!G48),""),"")))</f>
        <v/>
      </c>
      <c r="D3545" s="305"/>
      <c r="E3545" s="305" t="str">
        <f>IF(ISBLANK($J$3759),"",IF(ISBLANK($L$3759),"",IF(Sep!$E48&gt;=$J$3759,IF(Sep!$E48&lt;=$L$3759,IF(ISBLANK(Sep!R48),"",Sep!R48),""),"")))</f>
        <v/>
      </c>
      <c r="F3545" s="307" t="str">
        <f>IF(ISBLANK($J$3759),"",IF(ISBLANK($L$3759),"",IF(Sep!$E48&gt;=$J$3759,IF(Sep!$E48&lt;=$L$3759,IF(ISBLANK(Sep!S48),"",Sep!S48),""),"")))</f>
        <v/>
      </c>
      <c r="G3545" s="308" t="str">
        <f t="shared" si="226"/>
        <v/>
      </c>
      <c r="H3545" s="309" t="str">
        <f t="shared" si="227"/>
        <v/>
      </c>
      <c r="I3545" s="310" t="str">
        <f>IF(ISBLANK($J$3759),"",IF(ISBLANK($L$3759),"",IF(Sep!$E48&gt;=$J$3759,IF(Sep!$E48&lt;=$L$3759,COUNTIF(Sep!L48:L48,"&gt;=0"),""),"")))</f>
        <v/>
      </c>
      <c r="J3545" s="300"/>
      <c r="K3545" s="300"/>
      <c r="L3545" s="300"/>
      <c r="M3545" s="302"/>
    </row>
    <row r="3546" spans="1:13" ht="9.9499999999999993" hidden="1" customHeight="1" x14ac:dyDescent="0.2">
      <c r="A3546" s="301"/>
      <c r="B3546" s="300"/>
      <c r="C3546" s="305" t="str">
        <f>IF(ISBLANK($J$3759),"",IF(ISBLANK($L$3759),"",IF(Sep!$E49&gt;=$J$3759,IF(Sep!$E49&lt;=$L$3759,IF(ISBLANK(Sep!G49),"",Sep!G49),""),"")))</f>
        <v/>
      </c>
      <c r="D3546" s="305"/>
      <c r="E3546" s="305" t="str">
        <f>IF(ISBLANK($J$3759),"",IF(ISBLANK($L$3759),"",IF(Sep!$E49&gt;=$J$3759,IF(Sep!$E49&lt;=$L$3759,IF(ISBLANK(Sep!R49),"",Sep!R49),""),"")))</f>
        <v/>
      </c>
      <c r="F3546" s="307" t="str">
        <f>IF(ISBLANK($J$3759),"",IF(ISBLANK($L$3759),"",IF(Sep!$E49&gt;=$J$3759,IF(Sep!$E49&lt;=$L$3759,IF(ISBLANK(Sep!S49),"",Sep!S49),""),"")))</f>
        <v/>
      </c>
      <c r="G3546" s="308" t="str">
        <f t="shared" si="226"/>
        <v/>
      </c>
      <c r="H3546" s="309" t="str">
        <f t="shared" si="227"/>
        <v/>
      </c>
      <c r="I3546" s="310" t="str">
        <f>IF(ISBLANK($J$3759),"",IF(ISBLANK($L$3759),"",IF(Sep!$E49&gt;=$J$3759,IF(Sep!$E49&lt;=$L$3759,COUNTIF(Sep!L49:L49,"&gt;=0"),""),"")))</f>
        <v/>
      </c>
      <c r="J3546" s="300"/>
      <c r="K3546" s="300"/>
      <c r="L3546" s="300"/>
      <c r="M3546" s="302"/>
    </row>
    <row r="3547" spans="1:13" ht="9.9499999999999993" hidden="1" customHeight="1" x14ac:dyDescent="0.2">
      <c r="A3547" s="301"/>
      <c r="B3547" s="300"/>
      <c r="C3547" s="305" t="str">
        <f>IF(ISBLANK($J$3759),"",IF(ISBLANK($L$3759),"",IF(Sep!$E50&gt;=$J$3759,IF(Sep!$E50&lt;=$L$3759,IF(ISBLANK(Sep!G50),"",Sep!G50),""),"")))</f>
        <v/>
      </c>
      <c r="D3547" s="305"/>
      <c r="E3547" s="305" t="str">
        <f>IF(ISBLANK($J$3759),"",IF(ISBLANK($L$3759),"",IF(Sep!$E50&gt;=$J$3759,IF(Sep!$E50&lt;=$L$3759,IF(ISBLANK(Sep!R50),"",Sep!R50),""),"")))</f>
        <v/>
      </c>
      <c r="F3547" s="307" t="str">
        <f>IF(ISBLANK($J$3759),"",IF(ISBLANK($L$3759),"",IF(Sep!$E50&gt;=$J$3759,IF(Sep!$E50&lt;=$L$3759,IF(ISBLANK(Sep!S50),"",Sep!S50),""),"")))</f>
        <v/>
      </c>
      <c r="G3547" s="308" t="str">
        <f t="shared" si="226"/>
        <v/>
      </c>
      <c r="H3547" s="309" t="str">
        <f t="shared" si="227"/>
        <v/>
      </c>
      <c r="I3547" s="310" t="str">
        <f>IF(ISBLANK($J$3759),"",IF(ISBLANK($L$3759),"",IF(Sep!$E50&gt;=$J$3759,IF(Sep!$E50&lt;=$L$3759,COUNTIF(Sep!L50:L50,"&gt;=0"),""),"")))</f>
        <v/>
      </c>
      <c r="J3547" s="300"/>
      <c r="K3547" s="300"/>
      <c r="L3547" s="300"/>
      <c r="M3547" s="302"/>
    </row>
    <row r="3548" spans="1:13" ht="9.9499999999999993" hidden="1" customHeight="1" x14ac:dyDescent="0.2">
      <c r="A3548" s="301"/>
      <c r="B3548" s="300"/>
      <c r="C3548" s="305" t="str">
        <f>IF(ISBLANK($J$3759),"",IF(ISBLANK($L$3759),"",IF(Sep!$E51&gt;=$J$3759,IF(Sep!$E51&lt;=$L$3759,IF(ISBLANK(Sep!G51),"",Sep!G51),""),"")))</f>
        <v/>
      </c>
      <c r="D3548" s="305"/>
      <c r="E3548" s="305" t="str">
        <f>IF(ISBLANK($J$3759),"",IF(ISBLANK($L$3759),"",IF(Sep!$E51&gt;=$J$3759,IF(Sep!$E51&lt;=$L$3759,IF(ISBLANK(Sep!R51),"",Sep!R51),""),"")))</f>
        <v/>
      </c>
      <c r="F3548" s="307" t="str">
        <f>IF(ISBLANK($J$3759),"",IF(ISBLANK($L$3759),"",IF(Sep!$E51&gt;=$J$3759,IF(Sep!$E51&lt;=$L$3759,IF(ISBLANK(Sep!S51),"",Sep!S51),""),"")))</f>
        <v/>
      </c>
      <c r="G3548" s="308" t="str">
        <f t="shared" si="226"/>
        <v/>
      </c>
      <c r="H3548" s="309" t="str">
        <f t="shared" si="227"/>
        <v/>
      </c>
      <c r="I3548" s="310" t="str">
        <f>IF(ISBLANK($J$3759),"",IF(ISBLANK($L$3759),"",IF(Sep!$E51&gt;=$J$3759,IF(Sep!$E51&lt;=$L$3759,COUNTIF(Sep!L51:L51,"&gt;=0"),""),"")))</f>
        <v/>
      </c>
      <c r="J3548" s="300"/>
      <c r="K3548" s="300"/>
      <c r="L3548" s="300"/>
      <c r="M3548" s="302"/>
    </row>
    <row r="3549" spans="1:13" ht="9.9499999999999993" hidden="1" customHeight="1" x14ac:dyDescent="0.2">
      <c r="A3549" s="301"/>
      <c r="B3549" s="300"/>
      <c r="C3549" s="305" t="str">
        <f>IF(ISBLANK($J$3759),"",IF(ISBLANK($L$3759),"",IF(Sep!$E52&gt;=$J$3759,IF(Sep!$E52&lt;=$L$3759,IF(ISBLANK(Sep!G52),"",Sep!G52),""),"")))</f>
        <v/>
      </c>
      <c r="D3549" s="305"/>
      <c r="E3549" s="305" t="str">
        <f>IF(ISBLANK($J$3759),"",IF(ISBLANK($L$3759),"",IF(Sep!$E52&gt;=$J$3759,IF(Sep!$E52&lt;=$L$3759,IF(ISBLANK(Sep!R52),"",Sep!R52),""),"")))</f>
        <v/>
      </c>
      <c r="F3549" s="307" t="str">
        <f>IF(ISBLANK($J$3759),"",IF(ISBLANK($L$3759),"",IF(Sep!$E52&gt;=$J$3759,IF(Sep!$E52&lt;=$L$3759,IF(ISBLANK(Sep!S52),"",Sep!S52),""),"")))</f>
        <v/>
      </c>
      <c r="G3549" s="308" t="str">
        <f t="shared" si="226"/>
        <v/>
      </c>
      <c r="H3549" s="309" t="str">
        <f t="shared" si="227"/>
        <v/>
      </c>
      <c r="I3549" s="310" t="str">
        <f>IF(ISBLANK($J$3759),"",IF(ISBLANK($L$3759),"",IF(Sep!$E52&gt;=$J$3759,IF(Sep!$E52&lt;=$L$3759,COUNTIF(Sep!L52:L52,"&gt;=0"),""),"")))</f>
        <v/>
      </c>
      <c r="J3549" s="300"/>
      <c r="K3549" s="300"/>
      <c r="L3549" s="300"/>
      <c r="M3549" s="302"/>
    </row>
    <row r="3550" spans="1:13" ht="9.9499999999999993" hidden="1" customHeight="1" x14ac:dyDescent="0.2">
      <c r="A3550" s="301"/>
      <c r="B3550" s="300"/>
      <c r="C3550" s="305" t="str">
        <f>IF(ISBLANK($J$3759),"",IF(ISBLANK($L$3759),"",IF(Sep!$E53&gt;=$J$3759,IF(Sep!$E53&lt;=$L$3759,IF(ISBLANK(Sep!G53),"",Sep!G53),""),"")))</f>
        <v/>
      </c>
      <c r="D3550" s="305"/>
      <c r="E3550" s="305" t="str">
        <f>IF(ISBLANK($J$3759),"",IF(ISBLANK($L$3759),"",IF(Sep!$E53&gt;=$J$3759,IF(Sep!$E53&lt;=$L$3759,IF(ISBLANK(Sep!R53),"",Sep!R53),""),"")))</f>
        <v/>
      </c>
      <c r="F3550" s="307" t="str">
        <f>IF(ISBLANK($J$3759),"",IF(ISBLANK($L$3759),"",IF(Sep!$E53&gt;=$J$3759,IF(Sep!$E53&lt;=$L$3759,IF(ISBLANK(Sep!S53),"",Sep!S53),""),"")))</f>
        <v/>
      </c>
      <c r="G3550" s="308" t="str">
        <f t="shared" si="226"/>
        <v/>
      </c>
      <c r="H3550" s="309" t="str">
        <f t="shared" si="227"/>
        <v/>
      </c>
      <c r="I3550" s="310" t="str">
        <f>IF(ISBLANK($J$3759),"",IF(ISBLANK($L$3759),"",IF(Sep!$E53&gt;=$J$3759,IF(Sep!$E53&lt;=$L$3759,COUNTIF(Sep!L53:L53,"&gt;=0"),""),"")))</f>
        <v/>
      </c>
      <c r="J3550" s="300"/>
      <c r="K3550" s="300"/>
      <c r="L3550" s="300"/>
      <c r="M3550" s="302"/>
    </row>
    <row r="3551" spans="1:13" ht="9.9499999999999993" hidden="1" customHeight="1" x14ac:dyDescent="0.2">
      <c r="A3551" s="301"/>
      <c r="B3551" s="300"/>
      <c r="C3551" s="305" t="str">
        <f>IF(ISBLANK($J$3759),"",IF(ISBLANK($L$3759),"",IF(Sep!$E54&gt;=$J$3759,IF(Sep!$E54&lt;=$L$3759,IF(ISBLANK(Sep!G54),"",Sep!G54),""),"")))</f>
        <v/>
      </c>
      <c r="D3551" s="305"/>
      <c r="E3551" s="305" t="str">
        <f>IF(ISBLANK($J$3759),"",IF(ISBLANK($L$3759),"",IF(Sep!$E54&gt;=$J$3759,IF(Sep!$E54&lt;=$L$3759,IF(ISBLANK(Sep!R54),"",Sep!R54),""),"")))</f>
        <v/>
      </c>
      <c r="F3551" s="307" t="str">
        <f>IF(ISBLANK($J$3759),"",IF(ISBLANK($L$3759),"",IF(Sep!$E54&gt;=$J$3759,IF(Sep!$E54&lt;=$L$3759,IF(ISBLANK(Sep!S54),"",Sep!S54),""),"")))</f>
        <v/>
      </c>
      <c r="G3551" s="308" t="str">
        <f t="shared" si="226"/>
        <v/>
      </c>
      <c r="H3551" s="309" t="str">
        <f t="shared" si="227"/>
        <v/>
      </c>
      <c r="I3551" s="310" t="str">
        <f>IF(ISBLANK($J$3759),"",IF(ISBLANK($L$3759),"",IF(Sep!$E54&gt;=$J$3759,IF(Sep!$E54&lt;=$L$3759,COUNTIF(Sep!L54:L54,"&gt;=0"),""),"")))</f>
        <v/>
      </c>
      <c r="J3551" s="300"/>
      <c r="K3551" s="300"/>
      <c r="L3551" s="300"/>
      <c r="M3551" s="302"/>
    </row>
    <row r="3552" spans="1:13" ht="9.9499999999999993" hidden="1" customHeight="1" x14ac:dyDescent="0.2">
      <c r="A3552" s="301"/>
      <c r="B3552" s="300"/>
      <c r="C3552" s="305" t="str">
        <f>IF(ISBLANK($J$3759),"",IF(ISBLANK($L$3759),"",IF(Sep!$E55&gt;=$J$3759,IF(Sep!$E55&lt;=$L$3759,IF(ISBLANK(Sep!G55),"",Sep!G55),""),"")))</f>
        <v/>
      </c>
      <c r="D3552" s="305"/>
      <c r="E3552" s="305" t="str">
        <f>IF(ISBLANK($J$3759),"",IF(ISBLANK($L$3759),"",IF(Sep!$E55&gt;=$J$3759,IF(Sep!$E55&lt;=$L$3759,IF(ISBLANK(Sep!R55),"",Sep!R55),""),"")))</f>
        <v/>
      </c>
      <c r="F3552" s="307" t="str">
        <f>IF(ISBLANK($J$3759),"",IF(ISBLANK($L$3759),"",IF(Sep!$E55&gt;=$J$3759,IF(Sep!$E55&lt;=$L$3759,IF(ISBLANK(Sep!S55),"",Sep!S55),""),"")))</f>
        <v/>
      </c>
      <c r="G3552" s="308" t="str">
        <f t="shared" si="226"/>
        <v/>
      </c>
      <c r="H3552" s="309" t="str">
        <f t="shared" si="227"/>
        <v/>
      </c>
      <c r="I3552" s="310" t="str">
        <f>IF(ISBLANK($J$3759),"",IF(ISBLANK($L$3759),"",IF(Sep!$E55&gt;=$J$3759,IF(Sep!$E55&lt;=$L$3759,COUNTIF(Sep!L55:L55,"&gt;=0"),""),"")))</f>
        <v/>
      </c>
      <c r="J3552" s="300"/>
      <c r="K3552" s="300"/>
      <c r="L3552" s="300"/>
      <c r="M3552" s="302"/>
    </row>
    <row r="3553" spans="1:13" ht="9.9499999999999993" hidden="1" customHeight="1" x14ac:dyDescent="0.2">
      <c r="A3553" s="301"/>
      <c r="B3553" s="300"/>
      <c r="C3553" s="305" t="str">
        <f>IF(ISBLANK($J$3759),"",IF(ISBLANK($L$3759),"",IF(Sep!$E56&gt;=$J$3759,IF(Sep!$E56&lt;=$L$3759,IF(ISBLANK(Sep!G56),"",Sep!G56),""),"")))</f>
        <v/>
      </c>
      <c r="D3553" s="305"/>
      <c r="E3553" s="305" t="str">
        <f>IF(ISBLANK($J$3759),"",IF(ISBLANK($L$3759),"",IF(Sep!$E56&gt;=$J$3759,IF(Sep!$E56&lt;=$L$3759,IF(ISBLANK(Sep!R56),"",Sep!R56),""),"")))</f>
        <v/>
      </c>
      <c r="F3553" s="307" t="str">
        <f>IF(ISBLANK($J$3759),"",IF(ISBLANK($L$3759),"",IF(Sep!$E56&gt;=$J$3759,IF(Sep!$E56&lt;=$L$3759,IF(ISBLANK(Sep!S56),"",Sep!S56),""),"")))</f>
        <v/>
      </c>
      <c r="G3553" s="308" t="str">
        <f t="shared" si="226"/>
        <v/>
      </c>
      <c r="H3553" s="309" t="str">
        <f t="shared" si="227"/>
        <v/>
      </c>
      <c r="I3553" s="310" t="str">
        <f>IF(ISBLANK($J$3759),"",IF(ISBLANK($L$3759),"",IF(Sep!$E56&gt;=$J$3759,IF(Sep!$E56&lt;=$L$3759,COUNTIF(Sep!L56:L56,"&gt;=0"),""),"")))</f>
        <v/>
      </c>
      <c r="J3553" s="300"/>
      <c r="K3553" s="300"/>
      <c r="L3553" s="300"/>
      <c r="M3553" s="302"/>
    </row>
    <row r="3554" spans="1:13" ht="9.9499999999999993" hidden="1" customHeight="1" x14ac:dyDescent="0.2">
      <c r="A3554" s="301"/>
      <c r="B3554" s="300"/>
      <c r="C3554" s="305" t="str">
        <f>IF(ISBLANK($J$3759),"",IF(ISBLANK($L$3759),"",IF(Sep!$E57&gt;=$J$3759,IF(Sep!$E57&lt;=$L$3759,IF(ISBLANK(Sep!G57),"",Sep!G57),""),"")))</f>
        <v/>
      </c>
      <c r="D3554" s="305"/>
      <c r="E3554" s="305" t="str">
        <f>IF(ISBLANK($J$3759),"",IF(ISBLANK($L$3759),"",IF(Sep!$E57&gt;=$J$3759,IF(Sep!$E57&lt;=$L$3759,IF(ISBLANK(Sep!R57),"",Sep!R57),""),"")))</f>
        <v/>
      </c>
      <c r="F3554" s="307" t="str">
        <f>IF(ISBLANK($J$3759),"",IF(ISBLANK($L$3759),"",IF(Sep!$E57&gt;=$J$3759,IF(Sep!$E57&lt;=$L$3759,IF(ISBLANK(Sep!S57),"",Sep!S57),""),"")))</f>
        <v/>
      </c>
      <c r="G3554" s="308" t="str">
        <f t="shared" si="226"/>
        <v/>
      </c>
      <c r="H3554" s="309" t="str">
        <f t="shared" si="227"/>
        <v/>
      </c>
      <c r="I3554" s="310" t="str">
        <f>IF(ISBLANK($J$3759),"",IF(ISBLANK($L$3759),"",IF(Sep!$E57&gt;=$J$3759,IF(Sep!$E57&lt;=$L$3759,COUNTIF(Sep!L57:L57,"&gt;=0"),""),"")))</f>
        <v/>
      </c>
      <c r="J3554" s="300"/>
      <c r="K3554" s="300"/>
      <c r="L3554" s="300"/>
      <c r="M3554" s="302"/>
    </row>
    <row r="3555" spans="1:13" ht="9.9499999999999993" hidden="1" customHeight="1" x14ac:dyDescent="0.2">
      <c r="A3555" s="301"/>
      <c r="B3555" s="300"/>
      <c r="C3555" s="305" t="str">
        <f>IF(ISBLANK($J$3759),"",IF(ISBLANK($L$3759),"",IF(Sep!$E58&gt;=$J$3759,IF(Sep!$E58&lt;=$L$3759,IF(ISBLANK(Sep!G58),"",Sep!G58),""),"")))</f>
        <v/>
      </c>
      <c r="D3555" s="305"/>
      <c r="E3555" s="305" t="str">
        <f>IF(ISBLANK($J$3759),"",IF(ISBLANK($L$3759),"",IF(Sep!$E58&gt;=$J$3759,IF(Sep!$E58&lt;=$L$3759,IF(ISBLANK(Sep!R58),"",Sep!R58),""),"")))</f>
        <v/>
      </c>
      <c r="F3555" s="307" t="str">
        <f>IF(ISBLANK($J$3759),"",IF(ISBLANK($L$3759),"",IF(Sep!$E58&gt;=$J$3759,IF(Sep!$E58&lt;=$L$3759,IF(ISBLANK(Sep!S58),"",Sep!S58),""),"")))</f>
        <v/>
      </c>
      <c r="G3555" s="308" t="str">
        <f t="shared" si="226"/>
        <v/>
      </c>
      <c r="H3555" s="309" t="str">
        <f t="shared" si="227"/>
        <v/>
      </c>
      <c r="I3555" s="310" t="str">
        <f>IF(ISBLANK($J$3759),"",IF(ISBLANK($L$3759),"",IF(Sep!$E58&gt;=$J$3759,IF(Sep!$E58&lt;=$L$3759,COUNTIF(Sep!L58:L58,"&gt;=0"),""),"")))</f>
        <v/>
      </c>
      <c r="J3555" s="300"/>
      <c r="K3555" s="300"/>
      <c r="L3555" s="300"/>
      <c r="M3555" s="302"/>
    </row>
    <row r="3556" spans="1:13" ht="9.9499999999999993" hidden="1" customHeight="1" x14ac:dyDescent="0.2">
      <c r="A3556" s="301"/>
      <c r="B3556" s="300"/>
      <c r="C3556" s="305" t="str">
        <f>IF(ISBLANK($J$3759),"",IF(ISBLANK($L$3759),"",IF(Sep!$E59&gt;=$J$3759,IF(Sep!$E59&lt;=$L$3759,IF(ISBLANK(Sep!G59),"",Sep!G59),""),"")))</f>
        <v/>
      </c>
      <c r="D3556" s="305"/>
      <c r="E3556" s="305" t="str">
        <f>IF(ISBLANK($J$3759),"",IF(ISBLANK($L$3759),"",IF(Sep!$E59&gt;=$J$3759,IF(Sep!$E59&lt;=$L$3759,IF(ISBLANK(Sep!R59),"",Sep!R59),""),"")))</f>
        <v/>
      </c>
      <c r="F3556" s="307" t="str">
        <f>IF(ISBLANK($J$3759),"",IF(ISBLANK($L$3759),"",IF(Sep!$E59&gt;=$J$3759,IF(Sep!$E59&lt;=$L$3759,IF(ISBLANK(Sep!S59),"",Sep!S59),""),"")))</f>
        <v/>
      </c>
      <c r="G3556" s="308" t="str">
        <f t="shared" si="226"/>
        <v/>
      </c>
      <c r="H3556" s="309" t="str">
        <f t="shared" si="227"/>
        <v/>
      </c>
      <c r="I3556" s="310" t="str">
        <f>IF(ISBLANK($J$3759),"",IF(ISBLANK($L$3759),"",IF(Sep!$E59&gt;=$J$3759,IF(Sep!$E59&lt;=$L$3759,COUNTIF(Sep!L59:L59,"&gt;=0"),""),"")))</f>
        <v/>
      </c>
      <c r="J3556" s="300"/>
      <c r="K3556" s="300"/>
      <c r="L3556" s="300"/>
      <c r="M3556" s="302"/>
    </row>
    <row r="3557" spans="1:13" ht="9.9499999999999993" hidden="1" customHeight="1" x14ac:dyDescent="0.2">
      <c r="A3557" s="301"/>
      <c r="B3557" s="300"/>
      <c r="C3557" s="305" t="str">
        <f>IF(ISBLANK($J$3759),"",IF(ISBLANK($L$3759),"",IF(Sep!$E60&gt;=$J$3759,IF(Sep!$E60&lt;=$L$3759,IF(ISBLANK(Sep!G60),"",Sep!G60),""),"")))</f>
        <v/>
      </c>
      <c r="D3557" s="305"/>
      <c r="E3557" s="305" t="str">
        <f>IF(ISBLANK($J$3759),"",IF(ISBLANK($L$3759),"",IF(Sep!$E60&gt;=$J$3759,IF(Sep!$E60&lt;=$L$3759,IF(ISBLANK(Sep!R60),"",Sep!R60),""),"")))</f>
        <v/>
      </c>
      <c r="F3557" s="307" t="str">
        <f>IF(ISBLANK($J$3759),"",IF(ISBLANK($L$3759),"",IF(Sep!$E60&gt;=$J$3759,IF(Sep!$E60&lt;=$L$3759,IF(ISBLANK(Sep!S60),"",Sep!S60),""),"")))</f>
        <v/>
      </c>
      <c r="G3557" s="308" t="str">
        <f t="shared" si="226"/>
        <v/>
      </c>
      <c r="H3557" s="309" t="str">
        <f t="shared" si="227"/>
        <v/>
      </c>
      <c r="I3557" s="310" t="str">
        <f>IF(ISBLANK($J$3759),"",IF(ISBLANK($L$3759),"",IF(Sep!$E60&gt;=$J$3759,IF(Sep!$E60&lt;=$L$3759,COUNTIF(Sep!L60:L60,"&gt;=0"),""),"")))</f>
        <v/>
      </c>
      <c r="J3557" s="300"/>
      <c r="K3557" s="300"/>
      <c r="L3557" s="300"/>
      <c r="M3557" s="302"/>
    </row>
    <row r="3558" spans="1:13" ht="9.9499999999999993" hidden="1" customHeight="1" x14ac:dyDescent="0.2">
      <c r="A3558" s="301"/>
      <c r="B3558" s="300"/>
      <c r="C3558" s="305" t="str">
        <f>IF(ISBLANK($J$3759),"",IF(ISBLANK($L$3759),"",IF(Sep!$E61&gt;=$J$3759,IF(Sep!$E61&lt;=$L$3759,IF(ISBLANK(Sep!G61),"",Sep!G61),""),"")))</f>
        <v/>
      </c>
      <c r="D3558" s="305"/>
      <c r="E3558" s="305" t="str">
        <f>IF(ISBLANK($J$3759),"",IF(ISBLANK($L$3759),"",IF(Sep!$E61&gt;=$J$3759,IF(Sep!$E61&lt;=$L$3759,IF(ISBLANK(Sep!R61),"",Sep!R61),""),"")))</f>
        <v/>
      </c>
      <c r="F3558" s="307" t="str">
        <f>IF(ISBLANK($J$3759),"",IF(ISBLANK($L$3759),"",IF(Sep!$E61&gt;=$J$3759,IF(Sep!$E61&lt;=$L$3759,IF(ISBLANK(Sep!S61),"",Sep!S61),""),"")))</f>
        <v/>
      </c>
      <c r="G3558" s="308" t="str">
        <f t="shared" si="226"/>
        <v/>
      </c>
      <c r="H3558" s="309" t="str">
        <f t="shared" si="227"/>
        <v/>
      </c>
      <c r="I3558" s="310" t="str">
        <f>IF(ISBLANK($J$3759),"",IF(ISBLANK($L$3759),"",IF(Sep!$E61&gt;=$J$3759,IF(Sep!$E61&lt;=$L$3759,COUNTIF(Sep!L61:L61,"&gt;=0"),""),"")))</f>
        <v/>
      </c>
      <c r="J3558" s="300"/>
      <c r="K3558" s="300"/>
      <c r="L3558" s="300"/>
      <c r="M3558" s="302"/>
    </row>
    <row r="3559" spans="1:13" ht="9.9499999999999993" hidden="1" customHeight="1" x14ac:dyDescent="0.2">
      <c r="A3559" s="301"/>
      <c r="B3559" s="300"/>
      <c r="C3559" s="305" t="str">
        <f>IF(ISBLANK($J$3759),"",IF(ISBLANK($L$3759),"",IF(Sep!$E62&gt;=$J$3759,IF(Sep!$E62&lt;=$L$3759,IF(ISBLANK(Sep!G62),"",Sep!G62),""),"")))</f>
        <v/>
      </c>
      <c r="D3559" s="305"/>
      <c r="E3559" s="305" t="str">
        <f>IF(ISBLANK($J$3759),"",IF(ISBLANK($L$3759),"",IF(Sep!$E62&gt;=$J$3759,IF(Sep!$E62&lt;=$L$3759,IF(ISBLANK(Sep!R62),"",Sep!R62),""),"")))</f>
        <v/>
      </c>
      <c r="F3559" s="307" t="str">
        <f>IF(ISBLANK($J$3759),"",IF(ISBLANK($L$3759),"",IF(Sep!$E62&gt;=$J$3759,IF(Sep!$E62&lt;=$L$3759,IF(ISBLANK(Sep!S62),"",Sep!S62),""),"")))</f>
        <v/>
      </c>
      <c r="G3559" s="308" t="str">
        <f t="shared" si="226"/>
        <v/>
      </c>
      <c r="H3559" s="309" t="str">
        <f t="shared" si="227"/>
        <v/>
      </c>
      <c r="I3559" s="310" t="str">
        <f>IF(ISBLANK($J$3759),"",IF(ISBLANK($L$3759),"",IF(Sep!$E62&gt;=$J$3759,IF(Sep!$E62&lt;=$L$3759,COUNTIF(Sep!L62:L62,"&gt;=0"),""),"")))</f>
        <v/>
      </c>
      <c r="J3559" s="300"/>
      <c r="K3559" s="300"/>
      <c r="L3559" s="300"/>
      <c r="M3559" s="302"/>
    </row>
    <row r="3560" spans="1:13" ht="9.9499999999999993" hidden="1" customHeight="1" x14ac:dyDescent="0.2">
      <c r="A3560" s="301"/>
      <c r="B3560" s="300"/>
      <c r="C3560" s="305" t="str">
        <f>IF(ISBLANK($J$3759),"",IF(ISBLANK($L$3759),"",IF(Sep!$E63&gt;=$J$3759,IF(Sep!$E63&lt;=$L$3759,IF(ISBLANK(Sep!G63),"",Sep!G63),""),"")))</f>
        <v/>
      </c>
      <c r="D3560" s="305"/>
      <c r="E3560" s="305" t="str">
        <f>IF(ISBLANK($J$3759),"",IF(ISBLANK($L$3759),"",IF(Sep!$E63&gt;=$J$3759,IF(Sep!$E63&lt;=$L$3759,IF(ISBLANK(Sep!R63),"",Sep!R63),""),"")))</f>
        <v/>
      </c>
      <c r="F3560" s="307" t="str">
        <f>IF(ISBLANK($J$3759),"",IF(ISBLANK($L$3759),"",IF(Sep!$E63&gt;=$J$3759,IF(Sep!$E63&lt;=$L$3759,IF(ISBLANK(Sep!S63),"",Sep!S63),""),"")))</f>
        <v/>
      </c>
      <c r="G3560" s="308" t="str">
        <f t="shared" si="226"/>
        <v/>
      </c>
      <c r="H3560" s="309" t="str">
        <f t="shared" si="227"/>
        <v/>
      </c>
      <c r="I3560" s="310" t="str">
        <f>IF(ISBLANK($J$3759),"",IF(ISBLANK($L$3759),"",IF(Sep!$E63&gt;=$J$3759,IF(Sep!$E63&lt;=$L$3759,COUNTIF(Sep!L63:L63,"&gt;=0"),""),"")))</f>
        <v/>
      </c>
      <c r="J3560" s="300"/>
      <c r="K3560" s="300"/>
      <c r="L3560" s="300"/>
      <c r="M3560" s="302"/>
    </row>
    <row r="3561" spans="1:13" ht="9.9499999999999993" hidden="1" customHeight="1" x14ac:dyDescent="0.2">
      <c r="A3561" s="301"/>
      <c r="B3561" s="300"/>
      <c r="C3561" s="305" t="str">
        <f>IF(ISBLANK($J$3759),"",IF(ISBLANK($L$3759),"",IF(Sep!$E64&gt;=$J$3759,IF(Sep!$E64&lt;=$L$3759,IF(ISBLANK(Sep!G64),"",Sep!G64),""),"")))</f>
        <v/>
      </c>
      <c r="D3561" s="305"/>
      <c r="E3561" s="305" t="str">
        <f>IF(ISBLANK($J$3759),"",IF(ISBLANK($L$3759),"",IF(Sep!$E64&gt;=$J$3759,IF(Sep!$E64&lt;=$L$3759,IF(ISBLANK(Sep!R64),"",Sep!R64),""),"")))</f>
        <v/>
      </c>
      <c r="F3561" s="307" t="str">
        <f>IF(ISBLANK($J$3759),"",IF(ISBLANK($L$3759),"",IF(Sep!$E64&gt;=$J$3759,IF(Sep!$E64&lt;=$L$3759,IF(ISBLANK(Sep!S64),"",Sep!S64),""),"")))</f>
        <v/>
      </c>
      <c r="G3561" s="308" t="str">
        <f t="shared" si="226"/>
        <v/>
      </c>
      <c r="H3561" s="309" t="str">
        <f t="shared" si="227"/>
        <v/>
      </c>
      <c r="I3561" s="310" t="str">
        <f>IF(ISBLANK($J$3759),"",IF(ISBLANK($L$3759),"",IF(Sep!$E64&gt;=$J$3759,IF(Sep!$E64&lt;=$L$3759,COUNTIF(Sep!L64:L64,"&gt;=0"),""),"")))</f>
        <v/>
      </c>
      <c r="J3561" s="300"/>
      <c r="K3561" s="300"/>
      <c r="L3561" s="300"/>
      <c r="M3561" s="302"/>
    </row>
    <row r="3562" spans="1:13" ht="9.9499999999999993" hidden="1" customHeight="1" x14ac:dyDescent="0.2">
      <c r="A3562" s="301"/>
      <c r="B3562" s="300"/>
      <c r="C3562" s="305" t="str">
        <f>IF(ISBLANK($J$3759),"",IF(ISBLANK($L$3759),"",IF(Sep!$E65&gt;=$J$3759,IF(Sep!$E65&lt;=$L$3759,IF(ISBLANK(Sep!G65),"",Sep!G65),""),"")))</f>
        <v/>
      </c>
      <c r="D3562" s="305"/>
      <c r="E3562" s="305" t="str">
        <f>IF(ISBLANK($J$3759),"",IF(ISBLANK($L$3759),"",IF(Sep!$E65&gt;=$J$3759,IF(Sep!$E65&lt;=$L$3759,IF(ISBLANK(Sep!R65),"",Sep!R65),""),"")))</f>
        <v/>
      </c>
      <c r="F3562" s="307" t="str">
        <f>IF(ISBLANK($J$3759),"",IF(ISBLANK($L$3759),"",IF(Sep!$E65&gt;=$J$3759,IF(Sep!$E65&lt;=$L$3759,IF(ISBLANK(Sep!S65),"",Sep!S65),""),"")))</f>
        <v/>
      </c>
      <c r="G3562" s="308" t="str">
        <f t="shared" si="226"/>
        <v/>
      </c>
      <c r="H3562" s="309" t="str">
        <f t="shared" si="227"/>
        <v/>
      </c>
      <c r="I3562" s="310" t="str">
        <f>IF(ISBLANK($J$3759),"",IF(ISBLANK($L$3759),"",IF(Sep!$E65&gt;=$J$3759,IF(Sep!$E65&lt;=$L$3759,COUNTIF(Sep!L65:L65,"&gt;=0"),""),"")))</f>
        <v/>
      </c>
      <c r="J3562" s="300"/>
      <c r="K3562" s="300"/>
      <c r="L3562" s="300"/>
      <c r="M3562" s="302"/>
    </row>
    <row r="3563" spans="1:13" ht="9.9499999999999993" hidden="1" customHeight="1" x14ac:dyDescent="0.2">
      <c r="A3563" s="301"/>
      <c r="B3563" s="300"/>
      <c r="C3563" s="305" t="str">
        <f>IF(ISBLANK($J$3759),"",IF(ISBLANK($L$3759),"",IF(Sep!$E66&gt;=$J$3759,IF(Sep!$E66&lt;=$L$3759,IF(ISBLANK(Sep!G66),"",Sep!G66),""),"")))</f>
        <v/>
      </c>
      <c r="D3563" s="305"/>
      <c r="E3563" s="305" t="str">
        <f>IF(ISBLANK($J$3759),"",IF(ISBLANK($L$3759),"",IF(Sep!$E66&gt;=$J$3759,IF(Sep!$E66&lt;=$L$3759,IF(ISBLANK(Sep!R66),"",Sep!R66),""),"")))</f>
        <v/>
      </c>
      <c r="F3563" s="307" t="str">
        <f>IF(ISBLANK($J$3759),"",IF(ISBLANK($L$3759),"",IF(Sep!$E66&gt;=$J$3759,IF(Sep!$E66&lt;=$L$3759,IF(ISBLANK(Sep!S66),"",Sep!S66),""),"")))</f>
        <v/>
      </c>
      <c r="G3563" s="308" t="str">
        <f t="shared" si="226"/>
        <v/>
      </c>
      <c r="H3563" s="309" t="str">
        <f t="shared" si="227"/>
        <v/>
      </c>
      <c r="I3563" s="310" t="str">
        <f>IF(ISBLANK($J$3759),"",IF(ISBLANK($L$3759),"",IF(Sep!$E66&gt;=$J$3759,IF(Sep!$E66&lt;=$L$3759,COUNTIF(Sep!L66:L66,"&gt;=0"),""),"")))</f>
        <v/>
      </c>
      <c r="J3563" s="300"/>
      <c r="K3563" s="300"/>
      <c r="L3563" s="300"/>
      <c r="M3563" s="302"/>
    </row>
    <row r="3564" spans="1:13" ht="9.9499999999999993" hidden="1" customHeight="1" x14ac:dyDescent="0.2">
      <c r="A3564" s="301"/>
      <c r="B3564" s="300"/>
      <c r="C3564" s="305" t="str">
        <f>IF(ISBLANK($J$3759),"",IF(ISBLANK($L$3759),"",IF(Sep!$E67&gt;=$J$3759,IF(Sep!$E67&lt;=$L$3759,IF(ISBLANK(Sep!G67),"",Sep!G67),""),"")))</f>
        <v/>
      </c>
      <c r="D3564" s="305"/>
      <c r="E3564" s="305" t="str">
        <f>IF(ISBLANK($J$3759),"",IF(ISBLANK($L$3759),"",IF(Sep!$E67&gt;=$J$3759,IF(Sep!$E67&lt;=$L$3759,IF(ISBLANK(Sep!R67),"",Sep!R67),""),"")))</f>
        <v/>
      </c>
      <c r="F3564" s="307" t="str">
        <f>IF(ISBLANK($J$3759),"",IF(ISBLANK($L$3759),"",IF(Sep!$E67&gt;=$J$3759,IF(Sep!$E67&lt;=$L$3759,IF(ISBLANK(Sep!S67),"",Sep!S67),""),"")))</f>
        <v/>
      </c>
      <c r="G3564" s="308" t="str">
        <f t="shared" si="226"/>
        <v/>
      </c>
      <c r="H3564" s="309" t="str">
        <f t="shared" si="227"/>
        <v/>
      </c>
      <c r="I3564" s="310" t="str">
        <f>IF(ISBLANK($J$3759),"",IF(ISBLANK($L$3759),"",IF(Sep!$E67&gt;=$J$3759,IF(Sep!$E67&lt;=$L$3759,COUNTIF(Sep!L67:L67,"&gt;=0"),""),"")))</f>
        <v/>
      </c>
      <c r="J3564" s="300"/>
      <c r="K3564" s="300"/>
      <c r="L3564" s="300"/>
      <c r="M3564" s="302"/>
    </row>
    <row r="3565" spans="1:13" ht="9.9499999999999993" hidden="1" customHeight="1" x14ac:dyDescent="0.2">
      <c r="A3565" s="301"/>
      <c r="B3565" s="300"/>
      <c r="C3565" s="305" t="str">
        <f>IF(ISBLANK($J$3759),"",IF(ISBLANK($L$3759),"",IF(Sep!$E68&gt;=$J$3759,IF(Sep!$E68&lt;=$L$3759,IF(ISBLANK(Sep!G68),"",Sep!G68),""),"")))</f>
        <v/>
      </c>
      <c r="D3565" s="305"/>
      <c r="E3565" s="305" t="str">
        <f>IF(ISBLANK($J$3759),"",IF(ISBLANK($L$3759),"",IF(Sep!$E68&gt;=$J$3759,IF(Sep!$E68&lt;=$L$3759,IF(ISBLANK(Sep!R68),"",Sep!R68),""),"")))</f>
        <v/>
      </c>
      <c r="F3565" s="307" t="str">
        <f>IF(ISBLANK($J$3759),"",IF(ISBLANK($L$3759),"",IF(Sep!$E68&gt;=$J$3759,IF(Sep!$E68&lt;=$L$3759,IF(ISBLANK(Sep!S68),"",Sep!S68),""),"")))</f>
        <v/>
      </c>
      <c r="G3565" s="308" t="str">
        <f t="shared" si="226"/>
        <v/>
      </c>
      <c r="H3565" s="309" t="str">
        <f t="shared" si="227"/>
        <v/>
      </c>
      <c r="I3565" s="310" t="str">
        <f>IF(ISBLANK($J$3759),"",IF(ISBLANK($L$3759),"",IF(Sep!$E68&gt;=$J$3759,IF(Sep!$E68&lt;=$L$3759,COUNTIF(Sep!L68:L68,"&gt;=0"),""),"")))</f>
        <v/>
      </c>
      <c r="J3565" s="300"/>
      <c r="K3565" s="300"/>
      <c r="L3565" s="300"/>
      <c r="M3565" s="302"/>
    </row>
    <row r="3566" spans="1:13" ht="9.9499999999999993" hidden="1" customHeight="1" x14ac:dyDescent="0.2">
      <c r="A3566" s="301"/>
      <c r="B3566" s="300"/>
      <c r="C3566" s="305" t="str">
        <f>IF(ISBLANK($J$3759),"",IF(ISBLANK($L$3759),"",IF(Sep!$E69&gt;=$J$3759,IF(Sep!$E69&lt;=$L$3759,IF(ISBLANK(Sep!G69),"",Sep!G69),""),"")))</f>
        <v/>
      </c>
      <c r="D3566" s="305"/>
      <c r="E3566" s="305" t="str">
        <f>IF(ISBLANK($J$3759),"",IF(ISBLANK($L$3759),"",IF(Sep!$E69&gt;=$J$3759,IF(Sep!$E69&lt;=$L$3759,IF(ISBLANK(Sep!R69),"",Sep!R69),""),"")))</f>
        <v/>
      </c>
      <c r="F3566" s="307" t="str">
        <f>IF(ISBLANK($J$3759),"",IF(ISBLANK($L$3759),"",IF(Sep!$E69&gt;=$J$3759,IF(Sep!$E69&lt;=$L$3759,IF(ISBLANK(Sep!S69),"",Sep!S69),""),"")))</f>
        <v/>
      </c>
      <c r="G3566" s="308" t="str">
        <f t="shared" si="226"/>
        <v/>
      </c>
      <c r="H3566" s="309" t="str">
        <f t="shared" si="227"/>
        <v/>
      </c>
      <c r="I3566" s="310" t="str">
        <f>IF(ISBLANK($J$3759),"",IF(ISBLANK($L$3759),"",IF(Sep!$E69&gt;=$J$3759,IF(Sep!$E69&lt;=$L$3759,COUNTIF(Sep!L69:L69,"&gt;=0"),""),"")))</f>
        <v/>
      </c>
      <c r="J3566" s="300"/>
      <c r="K3566" s="300"/>
      <c r="L3566" s="300"/>
      <c r="M3566" s="302"/>
    </row>
    <row r="3567" spans="1:13" ht="9.9499999999999993" hidden="1" customHeight="1" x14ac:dyDescent="0.2">
      <c r="A3567" s="301"/>
      <c r="B3567" s="300"/>
      <c r="C3567" s="305" t="str">
        <f>IF(ISBLANK($J$3759),"",IF(ISBLANK($L$3759),"",IF(Sep!$E70&gt;=$J$3759,IF(Sep!$E70&lt;=$L$3759,IF(ISBLANK(Sep!G70),"",Sep!G70),""),"")))</f>
        <v/>
      </c>
      <c r="D3567" s="305"/>
      <c r="E3567" s="305" t="str">
        <f>IF(ISBLANK($J$3759),"",IF(ISBLANK($L$3759),"",IF(Sep!$E70&gt;=$J$3759,IF(Sep!$E70&lt;=$L$3759,IF(ISBLANK(Sep!R70),"",Sep!R70),""),"")))</f>
        <v/>
      </c>
      <c r="F3567" s="307" t="str">
        <f>IF(ISBLANK($J$3759),"",IF(ISBLANK($L$3759),"",IF(Sep!$E70&gt;=$J$3759,IF(Sep!$E70&lt;=$L$3759,IF(ISBLANK(Sep!S70),"",Sep!S70),""),"")))</f>
        <v/>
      </c>
      <c r="G3567" s="308" t="str">
        <f t="shared" si="226"/>
        <v/>
      </c>
      <c r="H3567" s="309" t="str">
        <f t="shared" si="227"/>
        <v/>
      </c>
      <c r="I3567" s="310" t="str">
        <f>IF(ISBLANK($J$3759),"",IF(ISBLANK($L$3759),"",IF(Sep!$E70&gt;=$J$3759,IF(Sep!$E70&lt;=$L$3759,COUNTIF(Sep!L70:L70,"&gt;=0"),""),"")))</f>
        <v/>
      </c>
      <c r="J3567" s="300"/>
      <c r="K3567" s="300"/>
      <c r="L3567" s="300"/>
      <c r="M3567" s="302"/>
    </row>
    <row r="3568" spans="1:13" ht="9.9499999999999993" hidden="1" customHeight="1" x14ac:dyDescent="0.2">
      <c r="A3568" s="301"/>
      <c r="B3568" s="300"/>
      <c r="C3568" s="305" t="str">
        <f>IF(ISBLANK($J$3759),"",IF(ISBLANK($L$3759),"",IF(Sep!$E71&gt;=$J$3759,IF(Sep!$E71&lt;=$L$3759,IF(ISBLANK(Sep!G71),"",Sep!G71),""),"")))</f>
        <v/>
      </c>
      <c r="D3568" s="305"/>
      <c r="E3568" s="305" t="str">
        <f>IF(ISBLANK($J$3759),"",IF(ISBLANK($L$3759),"",IF(Sep!$E71&gt;=$J$3759,IF(Sep!$E71&lt;=$L$3759,IF(ISBLANK(Sep!R71),"",Sep!R71),""),"")))</f>
        <v/>
      </c>
      <c r="F3568" s="307" t="str">
        <f>IF(ISBLANK($J$3759),"",IF(ISBLANK($L$3759),"",IF(Sep!$E71&gt;=$J$3759,IF(Sep!$E71&lt;=$L$3759,IF(ISBLANK(Sep!S71),"",Sep!S71),""),"")))</f>
        <v/>
      </c>
      <c r="G3568" s="308" t="str">
        <f t="shared" si="226"/>
        <v/>
      </c>
      <c r="H3568" s="309" t="str">
        <f t="shared" si="227"/>
        <v/>
      </c>
      <c r="I3568" s="310" t="str">
        <f>IF(ISBLANK($J$3759),"",IF(ISBLANK($L$3759),"",IF(Sep!$E71&gt;=$J$3759,IF(Sep!$E71&lt;=$L$3759,COUNTIF(Sep!L71:L71,"&gt;=0"),""),"")))</f>
        <v/>
      </c>
      <c r="J3568" s="300"/>
      <c r="K3568" s="300"/>
      <c r="L3568" s="300"/>
      <c r="M3568" s="302"/>
    </row>
    <row r="3569" spans="1:13" ht="9.9499999999999993" hidden="1" customHeight="1" x14ac:dyDescent="0.2">
      <c r="A3569" s="301"/>
      <c r="B3569" s="300"/>
      <c r="C3569" s="305" t="str">
        <f>IF(ISBLANK($J$3759),"",IF(ISBLANK($L$3759),"",IF(Sep!$E72&gt;=$J$3759,IF(Sep!$E72&lt;=$L$3759,IF(ISBLANK(Sep!G72),"",Sep!G72),""),"")))</f>
        <v/>
      </c>
      <c r="D3569" s="305"/>
      <c r="E3569" s="305" t="str">
        <f>IF(ISBLANK($J$3759),"",IF(ISBLANK($L$3759),"",IF(Sep!$E72&gt;=$J$3759,IF(Sep!$E72&lt;=$L$3759,IF(ISBLANK(Sep!R72),"",Sep!R72),""),"")))</f>
        <v/>
      </c>
      <c r="F3569" s="307" t="str">
        <f>IF(ISBLANK($J$3759),"",IF(ISBLANK($L$3759),"",IF(Sep!$E72&gt;=$J$3759,IF(Sep!$E72&lt;=$L$3759,IF(ISBLANK(Sep!S72),"",Sep!S72),""),"")))</f>
        <v/>
      </c>
      <c r="G3569" s="308" t="str">
        <f t="shared" si="226"/>
        <v/>
      </c>
      <c r="H3569" s="309" t="str">
        <f t="shared" si="227"/>
        <v/>
      </c>
      <c r="I3569" s="310" t="str">
        <f>IF(ISBLANK($J$3759),"",IF(ISBLANK($L$3759),"",IF(Sep!$E72&gt;=$J$3759,IF(Sep!$E72&lt;=$L$3759,COUNTIF(Sep!L72:L72,"&gt;=0"),""),"")))</f>
        <v/>
      </c>
      <c r="J3569" s="300"/>
      <c r="K3569" s="300"/>
      <c r="L3569" s="300"/>
      <c r="M3569" s="302"/>
    </row>
    <row r="3570" spans="1:13" ht="9.9499999999999993" hidden="1" customHeight="1" x14ac:dyDescent="0.2">
      <c r="A3570" s="301"/>
      <c r="B3570" s="300"/>
      <c r="C3570" s="305" t="str">
        <f>IF(ISBLANK($J$3759),"",IF(ISBLANK($L$3759),"",IF(Sep!$E73&gt;=$J$3759,IF(Sep!$E73&lt;=$L$3759,IF(ISBLANK(Sep!G73),"",Sep!G73),""),"")))</f>
        <v/>
      </c>
      <c r="D3570" s="305"/>
      <c r="E3570" s="305" t="str">
        <f>IF(ISBLANK($J$3759),"",IF(ISBLANK($L$3759),"",IF(Sep!$E73&gt;=$J$3759,IF(Sep!$E73&lt;=$L$3759,IF(ISBLANK(Sep!R73),"",Sep!R73),""),"")))</f>
        <v/>
      </c>
      <c r="F3570" s="307" t="str">
        <f>IF(ISBLANK($J$3759),"",IF(ISBLANK($L$3759),"",IF(Sep!$E73&gt;=$J$3759,IF(Sep!$E73&lt;=$L$3759,IF(ISBLANK(Sep!S73),"",Sep!S73),""),"")))</f>
        <v/>
      </c>
      <c r="G3570" s="308" t="str">
        <f t="shared" si="226"/>
        <v/>
      </c>
      <c r="H3570" s="309" t="str">
        <f t="shared" si="227"/>
        <v/>
      </c>
      <c r="I3570" s="310" t="str">
        <f>IF(ISBLANK($J$3759),"",IF(ISBLANK($L$3759),"",IF(Sep!$E73&gt;=$J$3759,IF(Sep!$E73&lt;=$L$3759,COUNTIF(Sep!L73:L73,"&gt;=0"),""),"")))</f>
        <v/>
      </c>
      <c r="J3570" s="300"/>
      <c r="K3570" s="300"/>
      <c r="L3570" s="300"/>
      <c r="M3570" s="302"/>
    </row>
    <row r="3571" spans="1:13" ht="9.9499999999999993" hidden="1" customHeight="1" x14ac:dyDescent="0.2">
      <c r="A3571" s="301"/>
      <c r="B3571" s="300" t="s">
        <v>132</v>
      </c>
      <c r="C3571" s="305" t="str">
        <f>IF(ISBLANK($J$3759),"",IF(ISBLANK($L$3759),"",IF(Okt!$E9&gt;=$J$3759,IF(Okt!$E9&lt;=$L$3759,IF(ISBLANK(Okt!G9),"",Okt!G9),""),"")))</f>
        <v/>
      </c>
      <c r="D3571" s="305" t="str">
        <f>IF(ISBLANK($J$3759),"",IF(ISBLANK($L$3759),"",IF(Okt!$E9&gt;=$J$3759,IF(Okt!$E9&lt;=$L$3759,IF(ISBLANK(Okt!I9),"",Okt!I9),""),"")))</f>
        <v/>
      </c>
      <c r="E3571" s="305" t="str">
        <f>IF(ISBLANK($J$3759),"",IF(ISBLANK($L$3759),"",IF(Okt!$E9&gt;=$J$3759,IF(Okt!$E9&lt;=$L$3759,IF(ISBLANK(Okt!R9),"",Okt!R9),""),"")))</f>
        <v/>
      </c>
      <c r="F3571" s="307" t="str">
        <f>IF(ISBLANK($J$3759),"",IF(ISBLANK($L$3759),"",IF(Okt!$E9&gt;=$J$3759,IF(Okt!$E9&lt;=$L$3759,IF(ISBLANK(Okt!S9),"",Okt!S9),""),"")))</f>
        <v/>
      </c>
      <c r="G3571" s="308" t="str">
        <f>IF(ISNUMBER(F3571),IF(F3571=0,"",IF(E3571=0,"",F3571/E3571)),"")</f>
        <v/>
      </c>
      <c r="H3571" s="309" t="str">
        <f>IF(ISNUMBER(G3571),IF(G3571=0,"",IF(F3571=0,"",E3571/F3571/24)),"")</f>
        <v/>
      </c>
      <c r="I3571" s="310">
        <f>IF(ISBLANK($J$3759),"",IF(ISBLANK($L$3759),"",IF(Okt!$E9&gt;=$J$3759,IF(Okt!$E9&lt;=$L$3759,COUNTIF(Okt!L9:L9,"&gt;=0"),""),"")))</f>
        <v>0</v>
      </c>
      <c r="J3571" s="300"/>
      <c r="K3571" s="300"/>
      <c r="L3571" s="300"/>
      <c r="M3571" s="302"/>
    </row>
    <row r="3572" spans="1:13" ht="9.9499999999999993" hidden="1" customHeight="1" x14ac:dyDescent="0.2">
      <c r="A3572" s="301"/>
      <c r="B3572" s="300"/>
      <c r="C3572" s="305" t="str">
        <f>IF(ISBLANK($J$3759),"",IF(ISBLANK($L$3759),"",IF(Okt!$E10&gt;=$J$3759,IF(Okt!$E10&lt;=$L$3759,IF(ISBLANK(Okt!G10),"",Okt!G10),""),"")))</f>
        <v/>
      </c>
      <c r="D3572" s="305" t="str">
        <f>IF(ISBLANK($J$3759),"",IF(ISBLANK($L$3759),"",IF(Okt!$E10&gt;=$J$3759,IF(Okt!$E10&lt;=$L$3759,IF(ISBLANK(Okt!I10),"",Okt!I10),""),"")))</f>
        <v/>
      </c>
      <c r="E3572" s="305" t="str">
        <f>IF(ISBLANK($J$3759),"",IF(ISBLANK($L$3759),"",IF(Okt!$E10&gt;=$J$3759,IF(Okt!$E10&lt;=$L$3759,IF(ISBLANK(Okt!R10),"",Okt!R10),""),"")))</f>
        <v/>
      </c>
      <c r="F3572" s="307" t="str">
        <f>IF(ISBLANK($J$3759),"",IF(ISBLANK($L$3759),"",IF(Okt!$E10&gt;=$J$3759,IF(Okt!$E10&lt;=$L$3759,IF(ISBLANK(Okt!S10),"",Okt!S10),""),"")))</f>
        <v/>
      </c>
      <c r="G3572" s="308" t="str">
        <f t="shared" ref="G3572:G3601" si="228">IF(ISNUMBER(F3572),IF(F3572=0,"",IF(E3572=0,"",F3572/E3572)),"")</f>
        <v/>
      </c>
      <c r="H3572" s="309" t="str">
        <f t="shared" ref="H3572:H3601" si="229">IF(ISNUMBER(G3572),IF(G3572=0,"",IF(F3572=0,"",E3572/F3572/24)),"")</f>
        <v/>
      </c>
      <c r="I3572" s="310">
        <f>IF(ISBLANK($J$3759),"",IF(ISBLANK($L$3759),"",IF(Okt!$E10&gt;=$J$3759,IF(Okt!$E10&lt;=$L$3759,COUNTIF(Okt!L10:L10,"&gt;=0"),""),"")))</f>
        <v>0</v>
      </c>
      <c r="J3572" s="300"/>
      <c r="K3572" s="300"/>
      <c r="L3572" s="300"/>
      <c r="M3572" s="302"/>
    </row>
    <row r="3573" spans="1:13" ht="9.9499999999999993" hidden="1" customHeight="1" x14ac:dyDescent="0.2">
      <c r="A3573" s="301"/>
      <c r="B3573" s="300"/>
      <c r="C3573" s="305" t="str">
        <f>IF(ISBLANK($J$3759),"",IF(ISBLANK($L$3759),"",IF(Okt!$E11&gt;=$J$3759,IF(Okt!$E11&lt;=$L$3759,IF(ISBLANK(Okt!G11),"",Okt!G11),""),"")))</f>
        <v/>
      </c>
      <c r="D3573" s="305" t="str">
        <f>IF(ISBLANK($J$3759),"",IF(ISBLANK($L$3759),"",IF(Okt!$E11&gt;=$J$3759,IF(Okt!$E11&lt;=$L$3759,IF(ISBLANK(Okt!I11),"",Okt!I11),""),"")))</f>
        <v/>
      </c>
      <c r="E3573" s="305" t="str">
        <f>IF(ISBLANK($J$3759),"",IF(ISBLANK($L$3759),"",IF(Okt!$E11&gt;=$J$3759,IF(Okt!$E11&lt;=$L$3759,IF(ISBLANK(Okt!R11),"",Okt!R11),""),"")))</f>
        <v/>
      </c>
      <c r="F3573" s="307" t="str">
        <f>IF(ISBLANK($J$3759),"",IF(ISBLANK($L$3759),"",IF(Okt!$E11&gt;=$J$3759,IF(Okt!$E11&lt;=$L$3759,IF(ISBLANK(Okt!S11),"",Okt!S11),""),"")))</f>
        <v/>
      </c>
      <c r="G3573" s="308" t="str">
        <f t="shared" si="228"/>
        <v/>
      </c>
      <c r="H3573" s="309" t="str">
        <f t="shared" si="229"/>
        <v/>
      </c>
      <c r="I3573" s="310">
        <f>IF(ISBLANK($J$3759),"",IF(ISBLANK($L$3759),"",IF(Okt!$E11&gt;=$J$3759,IF(Okt!$E11&lt;=$L$3759,COUNTIF(Okt!L11:L11,"&gt;=0"),""),"")))</f>
        <v>0</v>
      </c>
      <c r="J3573" s="300"/>
      <c r="K3573" s="300"/>
      <c r="L3573" s="300"/>
      <c r="M3573" s="302"/>
    </row>
    <row r="3574" spans="1:13" ht="9.9499999999999993" hidden="1" customHeight="1" x14ac:dyDescent="0.2">
      <c r="A3574" s="301"/>
      <c r="B3574" s="300"/>
      <c r="C3574" s="305" t="str">
        <f>IF(ISBLANK($J$3759),"",IF(ISBLANK($L$3759),"",IF(Okt!$E12&gt;=$J$3759,IF(Okt!$E12&lt;=$L$3759,IF(ISBLANK(Okt!G12),"",Okt!G12),""),"")))</f>
        <v/>
      </c>
      <c r="D3574" s="305" t="str">
        <f>IF(ISBLANK($J$3759),"",IF(ISBLANK($L$3759),"",IF(Okt!$E12&gt;=$J$3759,IF(Okt!$E12&lt;=$L$3759,IF(ISBLANK(Okt!I12),"",Okt!I12),""),"")))</f>
        <v/>
      </c>
      <c r="E3574" s="305" t="str">
        <f>IF(ISBLANK($J$3759),"",IF(ISBLANK($L$3759),"",IF(Okt!$E12&gt;=$J$3759,IF(Okt!$E12&lt;=$L$3759,IF(ISBLANK(Okt!R12),"",Okt!R12),""),"")))</f>
        <v/>
      </c>
      <c r="F3574" s="307" t="str">
        <f>IF(ISBLANK($J$3759),"",IF(ISBLANK($L$3759),"",IF(Okt!$E12&gt;=$J$3759,IF(Okt!$E12&lt;=$L$3759,IF(ISBLANK(Okt!S12),"",Okt!S12),""),"")))</f>
        <v/>
      </c>
      <c r="G3574" s="308" t="str">
        <f t="shared" si="228"/>
        <v/>
      </c>
      <c r="H3574" s="309" t="str">
        <f t="shared" si="229"/>
        <v/>
      </c>
      <c r="I3574" s="310">
        <f>IF(ISBLANK($J$3759),"",IF(ISBLANK($L$3759),"",IF(Okt!$E12&gt;=$J$3759,IF(Okt!$E12&lt;=$L$3759,COUNTIF(Okt!L12:L12,"&gt;=0"),""),"")))</f>
        <v>0</v>
      </c>
      <c r="J3574" s="300"/>
      <c r="K3574" s="300"/>
      <c r="L3574" s="300"/>
      <c r="M3574" s="302"/>
    </row>
    <row r="3575" spans="1:13" ht="9.9499999999999993" hidden="1" customHeight="1" x14ac:dyDescent="0.2">
      <c r="A3575" s="301"/>
      <c r="B3575" s="300"/>
      <c r="C3575" s="305" t="str">
        <f>IF(ISBLANK($J$3759),"",IF(ISBLANK($L$3759),"",IF(Okt!$E13&gt;=$J$3759,IF(Okt!$E13&lt;=$L$3759,IF(ISBLANK(Okt!G13),"",Okt!G13),""),"")))</f>
        <v/>
      </c>
      <c r="D3575" s="305" t="str">
        <f>IF(ISBLANK($J$3759),"",IF(ISBLANK($L$3759),"",IF(Okt!$E13&gt;=$J$3759,IF(Okt!$E13&lt;=$L$3759,IF(ISBLANK(Okt!I13),"",Okt!I13),""),"")))</f>
        <v/>
      </c>
      <c r="E3575" s="305" t="str">
        <f>IF(ISBLANK($J$3759),"",IF(ISBLANK($L$3759),"",IF(Okt!$E13&gt;=$J$3759,IF(Okt!$E13&lt;=$L$3759,IF(ISBLANK(Okt!R13),"",Okt!R13),""),"")))</f>
        <v/>
      </c>
      <c r="F3575" s="307" t="str">
        <f>IF(ISBLANK($J$3759),"",IF(ISBLANK($L$3759),"",IF(Okt!$E13&gt;=$J$3759,IF(Okt!$E13&lt;=$L$3759,IF(ISBLANK(Okt!S13),"",Okt!S13),""),"")))</f>
        <v/>
      </c>
      <c r="G3575" s="308" t="str">
        <f t="shared" si="228"/>
        <v/>
      </c>
      <c r="H3575" s="309" t="str">
        <f t="shared" si="229"/>
        <v/>
      </c>
      <c r="I3575" s="310">
        <f>IF(ISBLANK($J$3759),"",IF(ISBLANK($L$3759),"",IF(Okt!$E13&gt;=$J$3759,IF(Okt!$E13&lt;=$L$3759,COUNTIF(Okt!L13:L13,"&gt;=0"),""),"")))</f>
        <v>0</v>
      </c>
      <c r="J3575" s="300"/>
      <c r="K3575" s="300"/>
      <c r="L3575" s="300"/>
      <c r="M3575" s="302"/>
    </row>
    <row r="3576" spans="1:13" ht="9.9499999999999993" hidden="1" customHeight="1" x14ac:dyDescent="0.2">
      <c r="A3576" s="301"/>
      <c r="B3576" s="300"/>
      <c r="C3576" s="305" t="str">
        <f>IF(ISBLANK($J$3759),"",IF(ISBLANK($L$3759),"",IF(Okt!$E14&gt;=$J$3759,IF(Okt!$E14&lt;=$L$3759,IF(ISBLANK(Okt!G14),"",Okt!G14),""),"")))</f>
        <v/>
      </c>
      <c r="D3576" s="305" t="str">
        <f>IF(ISBLANK($J$3759),"",IF(ISBLANK($L$3759),"",IF(Okt!$E14&gt;=$J$3759,IF(Okt!$E14&lt;=$L$3759,IF(ISBLANK(Okt!I14),"",Okt!I14),""),"")))</f>
        <v/>
      </c>
      <c r="E3576" s="305" t="str">
        <f>IF(ISBLANK($J$3759),"",IF(ISBLANK($L$3759),"",IF(Okt!$E14&gt;=$J$3759,IF(Okt!$E14&lt;=$L$3759,IF(ISBLANK(Okt!R14),"",Okt!R14),""),"")))</f>
        <v/>
      </c>
      <c r="F3576" s="307" t="str">
        <f>IF(ISBLANK($J$3759),"",IF(ISBLANK($L$3759),"",IF(Okt!$E14&gt;=$J$3759,IF(Okt!$E14&lt;=$L$3759,IF(ISBLANK(Okt!S14),"",Okt!S14),""),"")))</f>
        <v/>
      </c>
      <c r="G3576" s="308" t="str">
        <f t="shared" si="228"/>
        <v/>
      </c>
      <c r="H3576" s="309" t="str">
        <f t="shared" si="229"/>
        <v/>
      </c>
      <c r="I3576" s="310">
        <f>IF(ISBLANK($J$3759),"",IF(ISBLANK($L$3759),"",IF(Okt!$E14&gt;=$J$3759,IF(Okt!$E14&lt;=$L$3759,COUNTIF(Okt!L14:L14,"&gt;=0"),""),"")))</f>
        <v>0</v>
      </c>
      <c r="J3576" s="300"/>
      <c r="K3576" s="300"/>
      <c r="L3576" s="300"/>
      <c r="M3576" s="302"/>
    </row>
    <row r="3577" spans="1:13" ht="9.9499999999999993" hidden="1" customHeight="1" x14ac:dyDescent="0.2">
      <c r="A3577" s="301"/>
      <c r="B3577" s="300"/>
      <c r="C3577" s="305" t="str">
        <f>IF(ISBLANK($J$3759),"",IF(ISBLANK($L$3759),"",IF(Okt!$E15&gt;=$J$3759,IF(Okt!$E15&lt;=$L$3759,IF(ISBLANK(Okt!G15),"",Okt!G15),""),"")))</f>
        <v/>
      </c>
      <c r="D3577" s="305" t="str">
        <f>IF(ISBLANK($J$3759),"",IF(ISBLANK($L$3759),"",IF(Okt!$E15&gt;=$J$3759,IF(Okt!$E15&lt;=$L$3759,IF(ISBLANK(Okt!I15),"",Okt!I15),""),"")))</f>
        <v/>
      </c>
      <c r="E3577" s="305" t="str">
        <f>IF(ISBLANK($J$3759),"",IF(ISBLANK($L$3759),"",IF(Okt!$E15&gt;=$J$3759,IF(Okt!$E15&lt;=$L$3759,IF(ISBLANK(Okt!R15),"",Okt!R15),""),"")))</f>
        <v/>
      </c>
      <c r="F3577" s="307" t="str">
        <f>IF(ISBLANK($J$3759),"",IF(ISBLANK($L$3759),"",IF(Okt!$E15&gt;=$J$3759,IF(Okt!$E15&lt;=$L$3759,IF(ISBLANK(Okt!S15),"",Okt!S15),""),"")))</f>
        <v/>
      </c>
      <c r="G3577" s="308" t="str">
        <f t="shared" si="228"/>
        <v/>
      </c>
      <c r="H3577" s="309" t="str">
        <f t="shared" si="229"/>
        <v/>
      </c>
      <c r="I3577" s="310">
        <f>IF(ISBLANK($J$3759),"",IF(ISBLANK($L$3759),"",IF(Okt!$E15&gt;=$J$3759,IF(Okt!$E15&lt;=$L$3759,COUNTIF(Okt!L15:L15,"&gt;=0"),""),"")))</f>
        <v>0</v>
      </c>
      <c r="J3577" s="300"/>
      <c r="K3577" s="300"/>
      <c r="L3577" s="300"/>
      <c r="M3577" s="302"/>
    </row>
    <row r="3578" spans="1:13" ht="9.9499999999999993" hidden="1" customHeight="1" x14ac:dyDescent="0.2">
      <c r="A3578" s="301"/>
      <c r="B3578" s="300"/>
      <c r="C3578" s="305" t="str">
        <f>IF(ISBLANK($J$3759),"",IF(ISBLANK($L$3759),"",IF(Okt!$E16&gt;=$J$3759,IF(Okt!$E16&lt;=$L$3759,IF(ISBLANK(Okt!G16),"",Okt!G16),""),"")))</f>
        <v/>
      </c>
      <c r="D3578" s="305" t="str">
        <f>IF(ISBLANK($J$3759),"",IF(ISBLANK($L$3759),"",IF(Okt!$E16&gt;=$J$3759,IF(Okt!$E16&lt;=$L$3759,IF(ISBLANK(Okt!I16),"",Okt!I16),""),"")))</f>
        <v/>
      </c>
      <c r="E3578" s="305" t="str">
        <f>IF(ISBLANK($J$3759),"",IF(ISBLANK($L$3759),"",IF(Okt!$E16&gt;=$J$3759,IF(Okt!$E16&lt;=$L$3759,IF(ISBLANK(Okt!R16),"",Okt!R16),""),"")))</f>
        <v/>
      </c>
      <c r="F3578" s="307" t="str">
        <f>IF(ISBLANK($J$3759),"",IF(ISBLANK($L$3759),"",IF(Okt!$E16&gt;=$J$3759,IF(Okt!$E16&lt;=$L$3759,IF(ISBLANK(Okt!S16),"",Okt!S16),""),"")))</f>
        <v/>
      </c>
      <c r="G3578" s="308" t="str">
        <f t="shared" si="228"/>
        <v/>
      </c>
      <c r="H3578" s="309" t="str">
        <f t="shared" si="229"/>
        <v/>
      </c>
      <c r="I3578" s="310">
        <f>IF(ISBLANK($J$3759),"",IF(ISBLANK($L$3759),"",IF(Okt!$E16&gt;=$J$3759,IF(Okt!$E16&lt;=$L$3759,COUNTIF(Okt!L16:L16,"&gt;=0"),""),"")))</f>
        <v>0</v>
      </c>
      <c r="J3578" s="300"/>
      <c r="K3578" s="300"/>
      <c r="L3578" s="300"/>
      <c r="M3578" s="302"/>
    </row>
    <row r="3579" spans="1:13" ht="9.9499999999999993" hidden="1" customHeight="1" x14ac:dyDescent="0.2">
      <c r="A3579" s="301"/>
      <c r="B3579" s="300"/>
      <c r="C3579" s="305" t="str">
        <f>IF(ISBLANK($J$3759),"",IF(ISBLANK($L$3759),"",IF(Okt!$E17&gt;=$J$3759,IF(Okt!$E17&lt;=$L$3759,IF(ISBLANK(Okt!G17),"",Okt!G17),""),"")))</f>
        <v/>
      </c>
      <c r="D3579" s="305" t="str">
        <f>IF(ISBLANK($J$3759),"",IF(ISBLANK($L$3759),"",IF(Okt!$E17&gt;=$J$3759,IF(Okt!$E17&lt;=$L$3759,IF(ISBLANK(Okt!I17),"",Okt!I17),""),"")))</f>
        <v/>
      </c>
      <c r="E3579" s="305" t="str">
        <f>IF(ISBLANK($J$3759),"",IF(ISBLANK($L$3759),"",IF(Okt!$E17&gt;=$J$3759,IF(Okt!$E17&lt;=$L$3759,IF(ISBLANK(Okt!R17),"",Okt!R17),""),"")))</f>
        <v/>
      </c>
      <c r="F3579" s="307" t="str">
        <f>IF(ISBLANK($J$3759),"",IF(ISBLANK($L$3759),"",IF(Okt!$E17&gt;=$J$3759,IF(Okt!$E17&lt;=$L$3759,IF(ISBLANK(Okt!S17),"",Okt!S17),""),"")))</f>
        <v/>
      </c>
      <c r="G3579" s="308" t="str">
        <f t="shared" si="228"/>
        <v/>
      </c>
      <c r="H3579" s="309" t="str">
        <f t="shared" si="229"/>
        <v/>
      </c>
      <c r="I3579" s="310">
        <f>IF(ISBLANK($J$3759),"",IF(ISBLANK($L$3759),"",IF(Okt!$E17&gt;=$J$3759,IF(Okt!$E17&lt;=$L$3759,COUNTIF(Okt!L17:L17,"&gt;=0"),""),"")))</f>
        <v>0</v>
      </c>
      <c r="J3579" s="300"/>
      <c r="K3579" s="300"/>
      <c r="L3579" s="300"/>
      <c r="M3579" s="302"/>
    </row>
    <row r="3580" spans="1:13" ht="9.9499999999999993" hidden="1" customHeight="1" x14ac:dyDescent="0.2">
      <c r="A3580" s="301"/>
      <c r="B3580" s="300"/>
      <c r="C3580" s="305" t="str">
        <f>IF(ISBLANK($J$3759),"",IF(ISBLANK($L$3759),"",IF(Okt!$E18&gt;=$J$3759,IF(Okt!$E18&lt;=$L$3759,IF(ISBLANK(Okt!G18),"",Okt!G18),""),"")))</f>
        <v/>
      </c>
      <c r="D3580" s="305" t="str">
        <f>IF(ISBLANK($J$3759),"",IF(ISBLANK($L$3759),"",IF(Okt!$E18&gt;=$J$3759,IF(Okt!$E18&lt;=$L$3759,IF(ISBLANK(Okt!I18),"",Okt!I18),""),"")))</f>
        <v/>
      </c>
      <c r="E3580" s="305" t="str">
        <f>IF(ISBLANK($J$3759),"",IF(ISBLANK($L$3759),"",IF(Okt!$E18&gt;=$J$3759,IF(Okt!$E18&lt;=$L$3759,IF(ISBLANK(Okt!R18),"",Okt!R18),""),"")))</f>
        <v/>
      </c>
      <c r="F3580" s="307" t="str">
        <f>IF(ISBLANK($J$3759),"",IF(ISBLANK($L$3759),"",IF(Okt!$E18&gt;=$J$3759,IF(Okt!$E18&lt;=$L$3759,IF(ISBLANK(Okt!S18),"",Okt!S18),""),"")))</f>
        <v/>
      </c>
      <c r="G3580" s="308" t="str">
        <f t="shared" si="228"/>
        <v/>
      </c>
      <c r="H3580" s="309" t="str">
        <f t="shared" si="229"/>
        <v/>
      </c>
      <c r="I3580" s="310">
        <f>IF(ISBLANK($J$3759),"",IF(ISBLANK($L$3759),"",IF(Okt!$E18&gt;=$J$3759,IF(Okt!$E18&lt;=$L$3759,COUNTIF(Okt!L18:L18,"&gt;=0"),""),"")))</f>
        <v>0</v>
      </c>
      <c r="J3580" s="300"/>
      <c r="K3580" s="300"/>
      <c r="L3580" s="300"/>
      <c r="M3580" s="302"/>
    </row>
    <row r="3581" spans="1:13" ht="9.9499999999999993" hidden="1" customHeight="1" x14ac:dyDescent="0.2">
      <c r="A3581" s="301"/>
      <c r="B3581" s="300"/>
      <c r="C3581" s="305" t="str">
        <f>IF(ISBLANK($J$3759),"",IF(ISBLANK($L$3759),"",IF(Okt!$E19&gt;=$J$3759,IF(Okt!$E19&lt;=$L$3759,IF(ISBLANK(Okt!G19),"",Okt!G19),""),"")))</f>
        <v/>
      </c>
      <c r="D3581" s="305" t="str">
        <f>IF(ISBLANK($J$3759),"",IF(ISBLANK($L$3759),"",IF(Okt!$E19&gt;=$J$3759,IF(Okt!$E19&lt;=$L$3759,IF(ISBLANK(Okt!I19),"",Okt!I19),""),"")))</f>
        <v/>
      </c>
      <c r="E3581" s="305" t="str">
        <f>IF(ISBLANK($J$3759),"",IF(ISBLANK($L$3759),"",IF(Okt!$E19&gt;=$J$3759,IF(Okt!$E19&lt;=$L$3759,IF(ISBLANK(Okt!R19),"",Okt!R19),""),"")))</f>
        <v/>
      </c>
      <c r="F3581" s="307" t="str">
        <f>IF(ISBLANK($J$3759),"",IF(ISBLANK($L$3759),"",IF(Okt!$E19&gt;=$J$3759,IF(Okt!$E19&lt;=$L$3759,IF(ISBLANK(Okt!S19),"",Okt!S19),""),"")))</f>
        <v/>
      </c>
      <c r="G3581" s="308" t="str">
        <f t="shared" si="228"/>
        <v/>
      </c>
      <c r="H3581" s="309" t="str">
        <f t="shared" si="229"/>
        <v/>
      </c>
      <c r="I3581" s="310">
        <f>IF(ISBLANK($J$3759),"",IF(ISBLANK($L$3759),"",IF(Okt!$E19&gt;=$J$3759,IF(Okt!$E19&lt;=$L$3759,COUNTIF(Okt!L19:L19,"&gt;=0"),""),"")))</f>
        <v>0</v>
      </c>
      <c r="J3581" s="300"/>
      <c r="K3581" s="300"/>
      <c r="L3581" s="300"/>
      <c r="M3581" s="302"/>
    </row>
    <row r="3582" spans="1:13" ht="9.9499999999999993" hidden="1" customHeight="1" x14ac:dyDescent="0.2">
      <c r="A3582" s="301"/>
      <c r="B3582" s="300"/>
      <c r="C3582" s="305" t="str">
        <f>IF(ISBLANK($J$3759),"",IF(ISBLANK($L$3759),"",IF(Okt!$E20&gt;=$J$3759,IF(Okt!$E20&lt;=$L$3759,IF(ISBLANK(Okt!G20),"",Okt!G20),""),"")))</f>
        <v/>
      </c>
      <c r="D3582" s="305" t="str">
        <f>IF(ISBLANK($J$3759),"",IF(ISBLANK($L$3759),"",IF(Okt!$E20&gt;=$J$3759,IF(Okt!$E20&lt;=$L$3759,IF(ISBLANK(Okt!I20),"",Okt!I20),""),"")))</f>
        <v/>
      </c>
      <c r="E3582" s="305" t="str">
        <f>IF(ISBLANK($J$3759),"",IF(ISBLANK($L$3759),"",IF(Okt!$E20&gt;=$J$3759,IF(Okt!$E20&lt;=$L$3759,IF(ISBLANK(Okt!R20),"",Okt!R20),""),"")))</f>
        <v/>
      </c>
      <c r="F3582" s="307" t="str">
        <f>IF(ISBLANK($J$3759),"",IF(ISBLANK($L$3759),"",IF(Okt!$E20&gt;=$J$3759,IF(Okt!$E20&lt;=$L$3759,IF(ISBLANK(Okt!S20),"",Okt!S20),""),"")))</f>
        <v/>
      </c>
      <c r="G3582" s="308" t="str">
        <f t="shared" si="228"/>
        <v/>
      </c>
      <c r="H3582" s="309" t="str">
        <f t="shared" si="229"/>
        <v/>
      </c>
      <c r="I3582" s="310">
        <f>IF(ISBLANK($J$3759),"",IF(ISBLANK($L$3759),"",IF(Okt!$E20&gt;=$J$3759,IF(Okt!$E20&lt;=$L$3759,COUNTIF(Okt!L20:L20,"&gt;=0"),""),"")))</f>
        <v>0</v>
      </c>
      <c r="J3582" s="300"/>
      <c r="K3582" s="300"/>
      <c r="L3582" s="300"/>
      <c r="M3582" s="302"/>
    </row>
    <row r="3583" spans="1:13" ht="9.9499999999999993" hidden="1" customHeight="1" x14ac:dyDescent="0.2">
      <c r="A3583" s="301"/>
      <c r="B3583" s="300"/>
      <c r="C3583" s="305" t="str">
        <f>IF(ISBLANK($J$3759),"",IF(ISBLANK($L$3759),"",IF(Okt!$E21&gt;=$J$3759,IF(Okt!$E21&lt;=$L$3759,IF(ISBLANK(Okt!G21),"",Okt!G21),""),"")))</f>
        <v/>
      </c>
      <c r="D3583" s="305" t="str">
        <f>IF(ISBLANK($J$3759),"",IF(ISBLANK($L$3759),"",IF(Okt!$E21&gt;=$J$3759,IF(Okt!$E21&lt;=$L$3759,IF(ISBLANK(Okt!I21),"",Okt!I21),""),"")))</f>
        <v/>
      </c>
      <c r="E3583" s="305" t="str">
        <f>IF(ISBLANK($J$3759),"",IF(ISBLANK($L$3759),"",IF(Okt!$E21&gt;=$J$3759,IF(Okt!$E21&lt;=$L$3759,IF(ISBLANK(Okt!R21),"",Okt!R21),""),"")))</f>
        <v/>
      </c>
      <c r="F3583" s="307" t="str">
        <f>IF(ISBLANK($J$3759),"",IF(ISBLANK($L$3759),"",IF(Okt!$E21&gt;=$J$3759,IF(Okt!$E21&lt;=$L$3759,IF(ISBLANK(Okt!S21),"",Okt!S21),""),"")))</f>
        <v/>
      </c>
      <c r="G3583" s="308" t="str">
        <f t="shared" si="228"/>
        <v/>
      </c>
      <c r="H3583" s="309" t="str">
        <f t="shared" si="229"/>
        <v/>
      </c>
      <c r="I3583" s="310">
        <f>IF(ISBLANK($J$3759),"",IF(ISBLANK($L$3759),"",IF(Okt!$E21&gt;=$J$3759,IF(Okt!$E21&lt;=$L$3759,COUNTIF(Okt!L21:L21,"&gt;=0"),""),"")))</f>
        <v>0</v>
      </c>
      <c r="J3583" s="300"/>
      <c r="K3583" s="300"/>
      <c r="L3583" s="300"/>
      <c r="M3583" s="302"/>
    </row>
    <row r="3584" spans="1:13" ht="9.9499999999999993" hidden="1" customHeight="1" x14ac:dyDescent="0.2">
      <c r="A3584" s="301"/>
      <c r="B3584" s="300"/>
      <c r="C3584" s="305" t="str">
        <f>IF(ISBLANK($J$3759),"",IF(ISBLANK($L$3759),"",IF(Okt!$E22&gt;=$J$3759,IF(Okt!$E22&lt;=$L$3759,IF(ISBLANK(Okt!G22),"",Okt!G22),""),"")))</f>
        <v/>
      </c>
      <c r="D3584" s="305" t="str">
        <f>IF(ISBLANK($J$3759),"",IF(ISBLANK($L$3759),"",IF(Okt!$E22&gt;=$J$3759,IF(Okt!$E22&lt;=$L$3759,IF(ISBLANK(Okt!I22),"",Okt!I22),""),"")))</f>
        <v/>
      </c>
      <c r="E3584" s="305" t="str">
        <f>IF(ISBLANK($J$3759),"",IF(ISBLANK($L$3759),"",IF(Okt!$E22&gt;=$J$3759,IF(Okt!$E22&lt;=$L$3759,IF(ISBLANK(Okt!R22),"",Okt!R22),""),"")))</f>
        <v/>
      </c>
      <c r="F3584" s="307" t="str">
        <f>IF(ISBLANK($J$3759),"",IF(ISBLANK($L$3759),"",IF(Okt!$E22&gt;=$J$3759,IF(Okt!$E22&lt;=$L$3759,IF(ISBLANK(Okt!S22),"",Okt!S22),""),"")))</f>
        <v/>
      </c>
      <c r="G3584" s="308" t="str">
        <f t="shared" si="228"/>
        <v/>
      </c>
      <c r="H3584" s="309" t="str">
        <f t="shared" si="229"/>
        <v/>
      </c>
      <c r="I3584" s="310">
        <f>IF(ISBLANK($J$3759),"",IF(ISBLANK($L$3759),"",IF(Okt!$E22&gt;=$J$3759,IF(Okt!$E22&lt;=$L$3759,COUNTIF(Okt!L22:L22,"&gt;=0"),""),"")))</f>
        <v>0</v>
      </c>
      <c r="J3584" s="300"/>
      <c r="K3584" s="300"/>
      <c r="L3584" s="300"/>
      <c r="M3584" s="302"/>
    </row>
    <row r="3585" spans="1:13" ht="9.9499999999999993" hidden="1" customHeight="1" x14ac:dyDescent="0.2">
      <c r="A3585" s="301"/>
      <c r="B3585" s="300"/>
      <c r="C3585" s="305" t="str">
        <f>IF(ISBLANK($J$3759),"",IF(ISBLANK($L$3759),"",IF(Okt!$E23&gt;=$J$3759,IF(Okt!$E23&lt;=$L$3759,IF(ISBLANK(Okt!G23),"",Okt!G23),""),"")))</f>
        <v/>
      </c>
      <c r="D3585" s="305" t="str">
        <f>IF(ISBLANK($J$3759),"",IF(ISBLANK($L$3759),"",IF(Okt!$E23&gt;=$J$3759,IF(Okt!$E23&lt;=$L$3759,IF(ISBLANK(Okt!I23),"",Okt!I23),""),"")))</f>
        <v/>
      </c>
      <c r="E3585" s="305" t="str">
        <f>IF(ISBLANK($J$3759),"",IF(ISBLANK($L$3759),"",IF(Okt!$E23&gt;=$J$3759,IF(Okt!$E23&lt;=$L$3759,IF(ISBLANK(Okt!R23),"",Okt!R23),""),"")))</f>
        <v/>
      </c>
      <c r="F3585" s="307" t="str">
        <f>IF(ISBLANK($J$3759),"",IF(ISBLANK($L$3759),"",IF(Okt!$E23&gt;=$J$3759,IF(Okt!$E23&lt;=$L$3759,IF(ISBLANK(Okt!S23),"",Okt!S23),""),"")))</f>
        <v/>
      </c>
      <c r="G3585" s="308" t="str">
        <f t="shared" si="228"/>
        <v/>
      </c>
      <c r="H3585" s="309" t="str">
        <f t="shared" si="229"/>
        <v/>
      </c>
      <c r="I3585" s="310">
        <f>IF(ISBLANK($J$3759),"",IF(ISBLANK($L$3759),"",IF(Okt!$E23&gt;=$J$3759,IF(Okt!$E23&lt;=$L$3759,COUNTIF(Okt!L23:L23,"&gt;=0"),""),"")))</f>
        <v>0</v>
      </c>
      <c r="J3585" s="300"/>
      <c r="K3585" s="300"/>
      <c r="L3585" s="300"/>
      <c r="M3585" s="302"/>
    </row>
    <row r="3586" spans="1:13" ht="9.9499999999999993" hidden="1" customHeight="1" x14ac:dyDescent="0.2">
      <c r="A3586" s="301"/>
      <c r="B3586" s="300"/>
      <c r="C3586" s="305" t="str">
        <f>IF(ISBLANK($J$3759),"",IF(ISBLANK($L$3759),"",IF(Okt!$E24&gt;=$J$3759,IF(Okt!$E24&lt;=$L$3759,IF(ISBLANK(Okt!G24),"",Okt!G24),""),"")))</f>
        <v/>
      </c>
      <c r="D3586" s="305" t="str">
        <f>IF(ISBLANK($J$3759),"",IF(ISBLANK($L$3759),"",IF(Okt!$E24&gt;=$J$3759,IF(Okt!$E24&lt;=$L$3759,IF(ISBLANK(Okt!I24),"",Okt!I24),""),"")))</f>
        <v/>
      </c>
      <c r="E3586" s="305" t="str">
        <f>IF(ISBLANK($J$3759),"",IF(ISBLANK($L$3759),"",IF(Okt!$E24&gt;=$J$3759,IF(Okt!$E24&lt;=$L$3759,IF(ISBLANK(Okt!R24),"",Okt!R24),""),"")))</f>
        <v/>
      </c>
      <c r="F3586" s="307" t="str">
        <f>IF(ISBLANK($J$3759),"",IF(ISBLANK($L$3759),"",IF(Okt!$E24&gt;=$J$3759,IF(Okt!$E24&lt;=$L$3759,IF(ISBLANK(Okt!S24),"",Okt!S24),""),"")))</f>
        <v/>
      </c>
      <c r="G3586" s="308" t="str">
        <f t="shared" si="228"/>
        <v/>
      </c>
      <c r="H3586" s="309" t="str">
        <f t="shared" si="229"/>
        <v/>
      </c>
      <c r="I3586" s="310">
        <f>IF(ISBLANK($J$3759),"",IF(ISBLANK($L$3759),"",IF(Okt!$E24&gt;=$J$3759,IF(Okt!$E24&lt;=$L$3759,COUNTIF(Okt!L24:L24,"&gt;=0"),""),"")))</f>
        <v>0</v>
      </c>
      <c r="J3586" s="300"/>
      <c r="K3586" s="300"/>
      <c r="L3586" s="300"/>
      <c r="M3586" s="302"/>
    </row>
    <row r="3587" spans="1:13" ht="9.9499999999999993" hidden="1" customHeight="1" x14ac:dyDescent="0.2">
      <c r="A3587" s="301"/>
      <c r="B3587" s="300"/>
      <c r="C3587" s="305" t="str">
        <f>IF(ISBLANK($J$3759),"",IF(ISBLANK($L$3759),"",IF(Okt!$E25&gt;=$J$3759,IF(Okt!$E25&lt;=$L$3759,IF(ISBLANK(Okt!G25),"",Okt!G25),""),"")))</f>
        <v/>
      </c>
      <c r="D3587" s="305" t="str">
        <f>IF(ISBLANK($J$3759),"",IF(ISBLANK($L$3759),"",IF(Okt!$E25&gt;=$J$3759,IF(Okt!$E25&lt;=$L$3759,IF(ISBLANK(Okt!I25),"",Okt!I25),""),"")))</f>
        <v/>
      </c>
      <c r="E3587" s="305" t="str">
        <f>IF(ISBLANK($J$3759),"",IF(ISBLANK($L$3759),"",IF(Okt!$E25&gt;=$J$3759,IF(Okt!$E25&lt;=$L$3759,IF(ISBLANK(Okt!R25),"",Okt!R25),""),"")))</f>
        <v/>
      </c>
      <c r="F3587" s="307" t="str">
        <f>IF(ISBLANK($J$3759),"",IF(ISBLANK($L$3759),"",IF(Okt!$E25&gt;=$J$3759,IF(Okt!$E25&lt;=$L$3759,IF(ISBLANK(Okt!S25),"",Okt!S25),""),"")))</f>
        <v/>
      </c>
      <c r="G3587" s="308" t="str">
        <f t="shared" si="228"/>
        <v/>
      </c>
      <c r="H3587" s="309" t="str">
        <f t="shared" si="229"/>
        <v/>
      </c>
      <c r="I3587" s="310">
        <f>IF(ISBLANK($J$3759),"",IF(ISBLANK($L$3759),"",IF(Okt!$E25&gt;=$J$3759,IF(Okt!$E25&lt;=$L$3759,COUNTIF(Okt!L25:L25,"&gt;=0"),""),"")))</f>
        <v>0</v>
      </c>
      <c r="J3587" s="300"/>
      <c r="K3587" s="300"/>
      <c r="L3587" s="300"/>
      <c r="M3587" s="302"/>
    </row>
    <row r="3588" spans="1:13" ht="9.9499999999999993" hidden="1" customHeight="1" x14ac:dyDescent="0.2">
      <c r="A3588" s="301"/>
      <c r="B3588" s="300"/>
      <c r="C3588" s="305" t="str">
        <f>IF(ISBLANK($J$3759),"",IF(ISBLANK($L$3759),"",IF(Okt!$E26&gt;=$J$3759,IF(Okt!$E26&lt;=$L$3759,IF(ISBLANK(Okt!G26),"",Okt!G26),""),"")))</f>
        <v/>
      </c>
      <c r="D3588" s="305" t="str">
        <f>IF(ISBLANK($J$3759),"",IF(ISBLANK($L$3759),"",IF(Okt!$E26&gt;=$J$3759,IF(Okt!$E26&lt;=$L$3759,IF(ISBLANK(Okt!I26),"",Okt!I26),""),"")))</f>
        <v/>
      </c>
      <c r="E3588" s="305" t="str">
        <f>IF(ISBLANK($J$3759),"",IF(ISBLANK($L$3759),"",IF(Okt!$E26&gt;=$J$3759,IF(Okt!$E26&lt;=$L$3759,IF(ISBLANK(Okt!R26),"",Okt!R26),""),"")))</f>
        <v/>
      </c>
      <c r="F3588" s="307" t="str">
        <f>IF(ISBLANK($J$3759),"",IF(ISBLANK($L$3759),"",IF(Okt!$E26&gt;=$J$3759,IF(Okt!$E26&lt;=$L$3759,IF(ISBLANK(Okt!S26),"",Okt!S26),""),"")))</f>
        <v/>
      </c>
      <c r="G3588" s="308" t="str">
        <f t="shared" si="228"/>
        <v/>
      </c>
      <c r="H3588" s="309" t="str">
        <f t="shared" si="229"/>
        <v/>
      </c>
      <c r="I3588" s="310">
        <f>IF(ISBLANK($J$3759),"",IF(ISBLANK($L$3759),"",IF(Okt!$E26&gt;=$J$3759,IF(Okt!$E26&lt;=$L$3759,COUNTIF(Okt!L26:L26,"&gt;=0"),""),"")))</f>
        <v>0</v>
      </c>
      <c r="J3588" s="300"/>
      <c r="K3588" s="300"/>
      <c r="L3588" s="300"/>
      <c r="M3588" s="302"/>
    </row>
    <row r="3589" spans="1:13" ht="9.9499999999999993" hidden="1" customHeight="1" x14ac:dyDescent="0.2">
      <c r="A3589" s="301"/>
      <c r="B3589" s="300"/>
      <c r="C3589" s="305" t="str">
        <f>IF(ISBLANK($J$3759),"",IF(ISBLANK($L$3759),"",IF(Okt!$E27&gt;=$J$3759,IF(Okt!$E27&lt;=$L$3759,IF(ISBLANK(Okt!G27),"",Okt!G27),""),"")))</f>
        <v/>
      </c>
      <c r="D3589" s="305" t="str">
        <f>IF(ISBLANK($J$3759),"",IF(ISBLANK($L$3759),"",IF(Okt!$E27&gt;=$J$3759,IF(Okt!$E27&lt;=$L$3759,IF(ISBLANK(Okt!I27),"",Okt!I27),""),"")))</f>
        <v/>
      </c>
      <c r="E3589" s="305" t="str">
        <f>IF(ISBLANK($J$3759),"",IF(ISBLANK($L$3759),"",IF(Okt!$E27&gt;=$J$3759,IF(Okt!$E27&lt;=$L$3759,IF(ISBLANK(Okt!R27),"",Okt!R27),""),"")))</f>
        <v/>
      </c>
      <c r="F3589" s="307" t="str">
        <f>IF(ISBLANK($J$3759),"",IF(ISBLANK($L$3759),"",IF(Okt!$E27&gt;=$J$3759,IF(Okt!$E27&lt;=$L$3759,IF(ISBLANK(Okt!S27),"",Okt!S27),""),"")))</f>
        <v/>
      </c>
      <c r="G3589" s="308" t="str">
        <f t="shared" si="228"/>
        <v/>
      </c>
      <c r="H3589" s="309" t="str">
        <f t="shared" si="229"/>
        <v/>
      </c>
      <c r="I3589" s="310">
        <f>IF(ISBLANK($J$3759),"",IF(ISBLANK($L$3759),"",IF(Okt!$E27&gt;=$J$3759,IF(Okt!$E27&lt;=$L$3759,COUNTIF(Okt!L27:L27,"&gt;=0"),""),"")))</f>
        <v>0</v>
      </c>
      <c r="J3589" s="300"/>
      <c r="K3589" s="300"/>
      <c r="L3589" s="300"/>
      <c r="M3589" s="302"/>
    </row>
    <row r="3590" spans="1:13" ht="9.9499999999999993" hidden="1" customHeight="1" x14ac:dyDescent="0.2">
      <c r="A3590" s="301"/>
      <c r="B3590" s="300"/>
      <c r="C3590" s="305" t="str">
        <f>IF(ISBLANK($J$3759),"",IF(ISBLANK($L$3759),"",IF(Okt!$E28&gt;=$J$3759,IF(Okt!$E28&lt;=$L$3759,IF(ISBLANK(Okt!G28),"",Okt!G28),""),"")))</f>
        <v/>
      </c>
      <c r="D3590" s="305" t="str">
        <f>IF(ISBLANK($J$3759),"",IF(ISBLANK($L$3759),"",IF(Okt!$E28&gt;=$J$3759,IF(Okt!$E28&lt;=$L$3759,IF(ISBLANK(Okt!I28),"",Okt!I28),""),"")))</f>
        <v/>
      </c>
      <c r="E3590" s="305" t="str">
        <f>IF(ISBLANK($J$3759),"",IF(ISBLANK($L$3759),"",IF(Okt!$E28&gt;=$J$3759,IF(Okt!$E28&lt;=$L$3759,IF(ISBLANK(Okt!R28),"",Okt!R28),""),"")))</f>
        <v/>
      </c>
      <c r="F3590" s="307" t="str">
        <f>IF(ISBLANK($J$3759),"",IF(ISBLANK($L$3759),"",IF(Okt!$E28&gt;=$J$3759,IF(Okt!$E28&lt;=$L$3759,IF(ISBLANK(Okt!S28),"",Okt!S28),""),"")))</f>
        <v/>
      </c>
      <c r="G3590" s="308" t="str">
        <f t="shared" si="228"/>
        <v/>
      </c>
      <c r="H3590" s="309" t="str">
        <f t="shared" si="229"/>
        <v/>
      </c>
      <c r="I3590" s="310">
        <f>IF(ISBLANK($J$3759),"",IF(ISBLANK($L$3759),"",IF(Okt!$E28&gt;=$J$3759,IF(Okt!$E28&lt;=$L$3759,COUNTIF(Okt!L28:L28,"&gt;=0"),""),"")))</f>
        <v>0</v>
      </c>
      <c r="J3590" s="300"/>
      <c r="K3590" s="300"/>
      <c r="L3590" s="300"/>
      <c r="M3590" s="302"/>
    </row>
    <row r="3591" spans="1:13" ht="9.9499999999999993" hidden="1" customHeight="1" x14ac:dyDescent="0.2">
      <c r="A3591" s="301"/>
      <c r="B3591" s="300"/>
      <c r="C3591" s="305" t="str">
        <f>IF(ISBLANK($J$3759),"",IF(ISBLANK($L$3759),"",IF(Okt!$E29&gt;=$J$3759,IF(Okt!$E29&lt;=$L$3759,IF(ISBLANK(Okt!G29),"",Okt!G29),""),"")))</f>
        <v/>
      </c>
      <c r="D3591" s="305" t="str">
        <f>IF(ISBLANK($J$3759),"",IF(ISBLANK($L$3759),"",IF(Okt!$E29&gt;=$J$3759,IF(Okt!$E29&lt;=$L$3759,IF(ISBLANK(Okt!I29),"",Okt!I29),""),"")))</f>
        <v/>
      </c>
      <c r="E3591" s="305" t="str">
        <f>IF(ISBLANK($J$3759),"",IF(ISBLANK($L$3759),"",IF(Okt!$E29&gt;=$J$3759,IF(Okt!$E29&lt;=$L$3759,IF(ISBLANK(Okt!R29),"",Okt!R29),""),"")))</f>
        <v/>
      </c>
      <c r="F3591" s="307" t="str">
        <f>IF(ISBLANK($J$3759),"",IF(ISBLANK($L$3759),"",IF(Okt!$E29&gt;=$J$3759,IF(Okt!$E29&lt;=$L$3759,IF(ISBLANK(Okt!S29),"",Okt!S29),""),"")))</f>
        <v/>
      </c>
      <c r="G3591" s="308" t="str">
        <f t="shared" si="228"/>
        <v/>
      </c>
      <c r="H3591" s="309" t="str">
        <f t="shared" si="229"/>
        <v/>
      </c>
      <c r="I3591" s="310">
        <f>IF(ISBLANK($J$3759),"",IF(ISBLANK($L$3759),"",IF(Okt!$E29&gt;=$J$3759,IF(Okt!$E29&lt;=$L$3759,COUNTIF(Okt!L29:L29,"&gt;=0"),""),"")))</f>
        <v>0</v>
      </c>
      <c r="J3591" s="300"/>
      <c r="K3591" s="300"/>
      <c r="L3591" s="300"/>
      <c r="M3591" s="302"/>
    </row>
    <row r="3592" spans="1:13" ht="9.9499999999999993" hidden="1" customHeight="1" x14ac:dyDescent="0.2">
      <c r="A3592" s="301"/>
      <c r="B3592" s="300"/>
      <c r="C3592" s="305" t="str">
        <f>IF(ISBLANK($J$3759),"",IF(ISBLANK($L$3759),"",IF(Okt!$E30&gt;=$J$3759,IF(Okt!$E30&lt;=$L$3759,IF(ISBLANK(Okt!G30),"",Okt!G30),""),"")))</f>
        <v/>
      </c>
      <c r="D3592" s="305" t="str">
        <f>IF(ISBLANK($J$3759),"",IF(ISBLANK($L$3759),"",IF(Okt!$E30&gt;=$J$3759,IF(Okt!$E30&lt;=$L$3759,IF(ISBLANK(Okt!I30),"",Okt!I30),""),"")))</f>
        <v/>
      </c>
      <c r="E3592" s="305" t="str">
        <f>IF(ISBLANK($J$3759),"",IF(ISBLANK($L$3759),"",IF(Okt!$E30&gt;=$J$3759,IF(Okt!$E30&lt;=$L$3759,IF(ISBLANK(Okt!R30),"",Okt!R30),""),"")))</f>
        <v/>
      </c>
      <c r="F3592" s="307" t="str">
        <f>IF(ISBLANK($J$3759),"",IF(ISBLANK($L$3759),"",IF(Okt!$E30&gt;=$J$3759,IF(Okt!$E30&lt;=$L$3759,IF(ISBLANK(Okt!S30),"",Okt!S30),""),"")))</f>
        <v/>
      </c>
      <c r="G3592" s="308" t="str">
        <f t="shared" si="228"/>
        <v/>
      </c>
      <c r="H3592" s="309" t="str">
        <f t="shared" si="229"/>
        <v/>
      </c>
      <c r="I3592" s="310">
        <f>IF(ISBLANK($J$3759),"",IF(ISBLANK($L$3759),"",IF(Okt!$E30&gt;=$J$3759,IF(Okt!$E30&lt;=$L$3759,COUNTIF(Okt!L30:L30,"&gt;=0"),""),"")))</f>
        <v>0</v>
      </c>
      <c r="J3592" s="300"/>
      <c r="K3592" s="300"/>
      <c r="L3592" s="300"/>
      <c r="M3592" s="302"/>
    </row>
    <row r="3593" spans="1:13" ht="9.9499999999999993" hidden="1" customHeight="1" x14ac:dyDescent="0.2">
      <c r="A3593" s="301"/>
      <c r="B3593" s="300"/>
      <c r="C3593" s="305" t="str">
        <f>IF(ISBLANK($J$3759),"",IF(ISBLANK($L$3759),"",IF(Okt!$E31&gt;=$J$3759,IF(Okt!$E31&lt;=$L$3759,IF(ISBLANK(Okt!G31),"",Okt!G31),""),"")))</f>
        <v/>
      </c>
      <c r="D3593" s="305" t="str">
        <f>IF(ISBLANK($J$3759),"",IF(ISBLANK($L$3759),"",IF(Okt!$E31&gt;=$J$3759,IF(Okt!$E31&lt;=$L$3759,IF(ISBLANK(Okt!I31),"",Okt!I31),""),"")))</f>
        <v/>
      </c>
      <c r="E3593" s="305" t="str">
        <f>IF(ISBLANK($J$3759),"",IF(ISBLANK($L$3759),"",IF(Okt!$E31&gt;=$J$3759,IF(Okt!$E31&lt;=$L$3759,IF(ISBLANK(Okt!R31),"",Okt!R31),""),"")))</f>
        <v/>
      </c>
      <c r="F3593" s="307" t="str">
        <f>IF(ISBLANK($J$3759),"",IF(ISBLANK($L$3759),"",IF(Okt!$E31&gt;=$J$3759,IF(Okt!$E31&lt;=$L$3759,IF(ISBLANK(Okt!S31),"",Okt!S31),""),"")))</f>
        <v/>
      </c>
      <c r="G3593" s="308" t="str">
        <f t="shared" si="228"/>
        <v/>
      </c>
      <c r="H3593" s="309" t="str">
        <f t="shared" si="229"/>
        <v/>
      </c>
      <c r="I3593" s="310">
        <f>IF(ISBLANK($J$3759),"",IF(ISBLANK($L$3759),"",IF(Okt!$E31&gt;=$J$3759,IF(Okt!$E31&lt;=$L$3759,COUNTIF(Okt!L31:L31,"&gt;=0"),""),"")))</f>
        <v>0</v>
      </c>
      <c r="J3593" s="300"/>
      <c r="K3593" s="300"/>
      <c r="L3593" s="300"/>
      <c r="M3593" s="302"/>
    </row>
    <row r="3594" spans="1:13" ht="9.9499999999999993" hidden="1" customHeight="1" x14ac:dyDescent="0.2">
      <c r="A3594" s="301"/>
      <c r="B3594" s="300"/>
      <c r="C3594" s="305" t="str">
        <f>IF(ISBLANK($J$3759),"",IF(ISBLANK($L$3759),"",IF(Okt!$E32&gt;=$J$3759,IF(Okt!$E32&lt;=$L$3759,IF(ISBLANK(Okt!G32),"",Okt!G32),""),"")))</f>
        <v/>
      </c>
      <c r="D3594" s="305" t="str">
        <f>IF(ISBLANK($J$3759),"",IF(ISBLANK($L$3759),"",IF(Okt!$E32&gt;=$J$3759,IF(Okt!$E32&lt;=$L$3759,IF(ISBLANK(Okt!I32),"",Okt!I32),""),"")))</f>
        <v/>
      </c>
      <c r="E3594" s="305" t="str">
        <f>IF(ISBLANK($J$3759),"",IF(ISBLANK($L$3759),"",IF(Okt!$E32&gt;=$J$3759,IF(Okt!$E32&lt;=$L$3759,IF(ISBLANK(Okt!R32),"",Okt!R32),""),"")))</f>
        <v/>
      </c>
      <c r="F3594" s="307" t="str">
        <f>IF(ISBLANK($J$3759),"",IF(ISBLANK($L$3759),"",IF(Okt!$E32&gt;=$J$3759,IF(Okt!$E32&lt;=$L$3759,IF(ISBLANK(Okt!S32),"",Okt!S32),""),"")))</f>
        <v/>
      </c>
      <c r="G3594" s="308" t="str">
        <f t="shared" si="228"/>
        <v/>
      </c>
      <c r="H3594" s="309" t="str">
        <f t="shared" si="229"/>
        <v/>
      </c>
      <c r="I3594" s="310">
        <f>IF(ISBLANK($J$3759),"",IF(ISBLANK($L$3759),"",IF(Okt!$E32&gt;=$J$3759,IF(Okt!$E32&lt;=$L$3759,COUNTIF(Okt!L32:L32,"&gt;=0"),""),"")))</f>
        <v>0</v>
      </c>
      <c r="J3594" s="300"/>
      <c r="K3594" s="300"/>
      <c r="L3594" s="300"/>
      <c r="M3594" s="302"/>
    </row>
    <row r="3595" spans="1:13" ht="9.9499999999999993" hidden="1" customHeight="1" x14ac:dyDescent="0.2">
      <c r="A3595" s="301"/>
      <c r="B3595" s="300"/>
      <c r="C3595" s="305" t="str">
        <f>IF(ISBLANK($J$3759),"",IF(ISBLANK($L$3759),"",IF(Okt!$E33&gt;=$J$3759,IF(Okt!$E33&lt;=$L$3759,IF(ISBLANK(Okt!G33),"",Okt!G33),""),"")))</f>
        <v/>
      </c>
      <c r="D3595" s="305" t="str">
        <f>IF(ISBLANK($J$3759),"",IF(ISBLANK($L$3759),"",IF(Okt!$E33&gt;=$J$3759,IF(Okt!$E33&lt;=$L$3759,IF(ISBLANK(Okt!I33),"",Okt!I33),""),"")))</f>
        <v/>
      </c>
      <c r="E3595" s="305" t="str">
        <f>IF(ISBLANK($J$3759),"",IF(ISBLANK($L$3759),"",IF(Okt!$E33&gt;=$J$3759,IF(Okt!$E33&lt;=$L$3759,IF(ISBLANK(Okt!R33),"",Okt!R33),""),"")))</f>
        <v/>
      </c>
      <c r="F3595" s="307" t="str">
        <f>IF(ISBLANK($J$3759),"",IF(ISBLANK($L$3759),"",IF(Okt!$E33&gt;=$J$3759,IF(Okt!$E33&lt;=$L$3759,IF(ISBLANK(Okt!S33),"",Okt!S33),""),"")))</f>
        <v/>
      </c>
      <c r="G3595" s="308" t="str">
        <f t="shared" si="228"/>
        <v/>
      </c>
      <c r="H3595" s="309" t="str">
        <f t="shared" si="229"/>
        <v/>
      </c>
      <c r="I3595" s="310">
        <f>IF(ISBLANK($J$3759),"",IF(ISBLANK($L$3759),"",IF(Okt!$E33&gt;=$J$3759,IF(Okt!$E33&lt;=$L$3759,COUNTIF(Okt!L33:L33,"&gt;=0"),""),"")))</f>
        <v>0</v>
      </c>
      <c r="J3595" s="300"/>
      <c r="K3595" s="300"/>
      <c r="L3595" s="300"/>
      <c r="M3595" s="302"/>
    </row>
    <row r="3596" spans="1:13" ht="9.9499999999999993" hidden="1" customHeight="1" x14ac:dyDescent="0.2">
      <c r="A3596" s="301"/>
      <c r="B3596" s="300"/>
      <c r="C3596" s="305" t="str">
        <f>IF(ISBLANK($J$3759),"",IF(ISBLANK($L$3759),"",IF(Okt!$E34&gt;=$J$3759,IF(Okt!$E34&lt;=$L$3759,IF(ISBLANK(Okt!G34),"",Okt!G34),""),"")))</f>
        <v/>
      </c>
      <c r="D3596" s="305" t="str">
        <f>IF(ISBLANK($J$3759),"",IF(ISBLANK($L$3759),"",IF(Okt!$E34&gt;=$J$3759,IF(Okt!$E34&lt;=$L$3759,IF(ISBLANK(Okt!I34),"",Okt!I34),""),"")))</f>
        <v/>
      </c>
      <c r="E3596" s="305" t="str">
        <f>IF(ISBLANK($J$3759),"",IF(ISBLANK($L$3759),"",IF(Okt!$E34&gt;=$J$3759,IF(Okt!$E34&lt;=$L$3759,IF(ISBLANK(Okt!R34),"",Okt!R34),""),"")))</f>
        <v/>
      </c>
      <c r="F3596" s="307" t="str">
        <f>IF(ISBLANK($J$3759),"",IF(ISBLANK($L$3759),"",IF(Okt!$E34&gt;=$J$3759,IF(Okt!$E34&lt;=$L$3759,IF(ISBLANK(Okt!S34),"",Okt!S34),""),"")))</f>
        <v/>
      </c>
      <c r="G3596" s="308" t="str">
        <f t="shared" si="228"/>
        <v/>
      </c>
      <c r="H3596" s="309" t="str">
        <f t="shared" si="229"/>
        <v/>
      </c>
      <c r="I3596" s="310">
        <f>IF(ISBLANK($J$3759),"",IF(ISBLANK($L$3759),"",IF(Okt!$E34&gt;=$J$3759,IF(Okt!$E34&lt;=$L$3759,COUNTIF(Okt!L34:L34,"&gt;=0"),""),"")))</f>
        <v>0</v>
      </c>
      <c r="J3596" s="300"/>
      <c r="K3596" s="300"/>
      <c r="L3596" s="300"/>
      <c r="M3596" s="302"/>
    </row>
    <row r="3597" spans="1:13" ht="9.9499999999999993" hidden="1" customHeight="1" x14ac:dyDescent="0.2">
      <c r="A3597" s="301"/>
      <c r="B3597" s="300"/>
      <c r="C3597" s="305" t="str">
        <f>IF(ISBLANK($J$3759),"",IF(ISBLANK($L$3759),"",IF(Okt!$E35&gt;=$J$3759,IF(Okt!$E35&lt;=$L$3759,IF(ISBLANK(Okt!G35),"",Okt!G35),""),"")))</f>
        <v/>
      </c>
      <c r="D3597" s="305" t="str">
        <f>IF(ISBLANK($J$3759),"",IF(ISBLANK($L$3759),"",IF(Okt!$E35&gt;=$J$3759,IF(Okt!$E35&lt;=$L$3759,IF(ISBLANK(Okt!I35),"",Okt!I35),""),"")))</f>
        <v/>
      </c>
      <c r="E3597" s="305" t="str">
        <f>IF(ISBLANK($J$3759),"",IF(ISBLANK($L$3759),"",IF(Okt!$E35&gt;=$J$3759,IF(Okt!$E35&lt;=$L$3759,IF(ISBLANK(Okt!R35),"",Okt!R35),""),"")))</f>
        <v/>
      </c>
      <c r="F3597" s="307" t="str">
        <f>IF(ISBLANK($J$3759),"",IF(ISBLANK($L$3759),"",IF(Okt!$E35&gt;=$J$3759,IF(Okt!$E35&lt;=$L$3759,IF(ISBLANK(Okt!S35),"",Okt!S35),""),"")))</f>
        <v/>
      </c>
      <c r="G3597" s="308" t="str">
        <f t="shared" si="228"/>
        <v/>
      </c>
      <c r="H3597" s="309" t="str">
        <f t="shared" si="229"/>
        <v/>
      </c>
      <c r="I3597" s="310">
        <f>IF(ISBLANK($J$3759),"",IF(ISBLANK($L$3759),"",IF(Okt!$E35&gt;=$J$3759,IF(Okt!$E35&lt;=$L$3759,COUNTIF(Okt!L35:L35,"&gt;=0"),""),"")))</f>
        <v>0</v>
      </c>
      <c r="J3597" s="300"/>
      <c r="K3597" s="300"/>
      <c r="L3597" s="300"/>
      <c r="M3597" s="302"/>
    </row>
    <row r="3598" spans="1:13" ht="9.9499999999999993" hidden="1" customHeight="1" x14ac:dyDescent="0.2">
      <c r="A3598" s="301"/>
      <c r="B3598" s="300"/>
      <c r="C3598" s="305" t="str">
        <f>IF(ISBLANK($J$3759),"",IF(ISBLANK($L$3759),"",IF(Okt!$E36&gt;=$J$3759,IF(Okt!$E36&lt;=$L$3759,IF(ISBLANK(Okt!G36),"",Okt!G36),""),"")))</f>
        <v/>
      </c>
      <c r="D3598" s="305" t="str">
        <f>IF(ISBLANK($J$3759),"",IF(ISBLANK($L$3759),"",IF(Okt!$E36&gt;=$J$3759,IF(Okt!$E36&lt;=$L$3759,IF(ISBLANK(Okt!I36),"",Okt!I36),""),"")))</f>
        <v/>
      </c>
      <c r="E3598" s="305" t="str">
        <f>IF(ISBLANK($J$3759),"",IF(ISBLANK($L$3759),"",IF(Okt!$E36&gt;=$J$3759,IF(Okt!$E36&lt;=$L$3759,IF(ISBLANK(Okt!R36),"",Okt!R36),""),"")))</f>
        <v/>
      </c>
      <c r="F3598" s="307" t="str">
        <f>IF(ISBLANK($J$3759),"",IF(ISBLANK($L$3759),"",IF(Okt!$E36&gt;=$J$3759,IF(Okt!$E36&lt;=$L$3759,IF(ISBLANK(Okt!S36),"",Okt!S36),""),"")))</f>
        <v/>
      </c>
      <c r="G3598" s="308" t="str">
        <f t="shared" si="228"/>
        <v/>
      </c>
      <c r="H3598" s="309" t="str">
        <f t="shared" si="229"/>
        <v/>
      </c>
      <c r="I3598" s="310">
        <f>IF(ISBLANK($J$3759),"",IF(ISBLANK($L$3759),"",IF(Okt!$E36&gt;=$J$3759,IF(Okt!$E36&lt;=$L$3759,COUNTIF(Okt!L36:L36,"&gt;=0"),""),"")))</f>
        <v>0</v>
      </c>
      <c r="J3598" s="300"/>
      <c r="K3598" s="300"/>
      <c r="L3598" s="300"/>
      <c r="M3598" s="302"/>
    </row>
    <row r="3599" spans="1:13" ht="9.9499999999999993" hidden="1" customHeight="1" x14ac:dyDescent="0.2">
      <c r="A3599" s="301"/>
      <c r="B3599" s="300"/>
      <c r="C3599" s="305" t="str">
        <f>IF(ISBLANK($J$3759),"",IF(ISBLANK($L$3759),"",IF(Okt!$E37&gt;=$J$3759,IF(Okt!$E37&lt;=$L$3759,IF(ISBLANK(Okt!G37),"",Okt!G37),""),"")))</f>
        <v/>
      </c>
      <c r="D3599" s="305" t="str">
        <f>IF(ISBLANK($J$3759),"",IF(ISBLANK($L$3759),"",IF(Okt!$E37&gt;=$J$3759,IF(Okt!$E37&lt;=$L$3759,IF(ISBLANK(Okt!I37),"",Okt!I37),""),"")))</f>
        <v/>
      </c>
      <c r="E3599" s="305" t="str">
        <f>IF(ISBLANK($J$3759),"",IF(ISBLANK($L$3759),"",IF(Okt!$E37&gt;=$J$3759,IF(Okt!$E37&lt;=$L$3759,IF(ISBLANK(Okt!R37),"",Okt!R37),""),"")))</f>
        <v/>
      </c>
      <c r="F3599" s="307" t="str">
        <f>IF(ISBLANK($J$3759),"",IF(ISBLANK($L$3759),"",IF(Okt!$E37&gt;=$J$3759,IF(Okt!$E37&lt;=$L$3759,IF(ISBLANK(Okt!S37),"",Okt!S37),""),"")))</f>
        <v/>
      </c>
      <c r="G3599" s="308" t="str">
        <f t="shared" si="228"/>
        <v/>
      </c>
      <c r="H3599" s="309" t="str">
        <f t="shared" si="229"/>
        <v/>
      </c>
      <c r="I3599" s="310">
        <f>IF(ISBLANK($J$3759),"",IF(ISBLANK($L$3759),"",IF(Okt!$E37&gt;=$J$3759,IF(Okt!$E37&lt;=$L$3759,COUNTIF(Okt!L37:L37,"&gt;=0"),""),"")))</f>
        <v>0</v>
      </c>
      <c r="J3599" s="300"/>
      <c r="K3599" s="300"/>
      <c r="L3599" s="300"/>
      <c r="M3599" s="302"/>
    </row>
    <row r="3600" spans="1:13" ht="9.9499999999999993" hidden="1" customHeight="1" x14ac:dyDescent="0.2">
      <c r="A3600" s="301"/>
      <c r="B3600" s="300"/>
      <c r="C3600" s="305" t="str">
        <f>IF(ISBLANK($J$3759),"",IF(ISBLANK($L$3759),"",IF(Okt!$E38&gt;=$J$3759,IF(Okt!$E38&lt;=$L$3759,IF(ISBLANK(Okt!G38),"",Okt!G38),""),"")))</f>
        <v/>
      </c>
      <c r="D3600" s="305" t="str">
        <f>IF(ISBLANK($J$3759),"",IF(ISBLANK($L$3759),"",IF(Okt!$E38&gt;=$J$3759,IF(Okt!$E38&lt;=$L$3759,IF(ISBLANK(Okt!I38),"",Okt!I38),""),"")))</f>
        <v/>
      </c>
      <c r="E3600" s="305" t="str">
        <f>IF(ISBLANK($J$3759),"",IF(ISBLANK($L$3759),"",IF(Okt!$E38&gt;=$J$3759,IF(Okt!$E38&lt;=$L$3759,IF(ISBLANK(Okt!R38),"",Okt!R38),""),"")))</f>
        <v/>
      </c>
      <c r="F3600" s="307" t="str">
        <f>IF(ISBLANK($J$3759),"",IF(ISBLANK($L$3759),"",IF(Okt!$E38&gt;=$J$3759,IF(Okt!$E38&lt;=$L$3759,IF(ISBLANK(Okt!S38),"",Okt!S38),""),"")))</f>
        <v/>
      </c>
      <c r="G3600" s="308" t="str">
        <f t="shared" si="228"/>
        <v/>
      </c>
      <c r="H3600" s="309" t="str">
        <f t="shared" si="229"/>
        <v/>
      </c>
      <c r="I3600" s="310">
        <f>IF(ISBLANK($J$3759),"",IF(ISBLANK($L$3759),"",IF(Okt!$E38&gt;=$J$3759,IF(Okt!$E38&lt;=$L$3759,COUNTIF(Okt!L38:L38,"&gt;=0"),""),"")))</f>
        <v>0</v>
      </c>
      <c r="J3600" s="300"/>
      <c r="K3600" s="300"/>
      <c r="L3600" s="300"/>
      <c r="M3600" s="302"/>
    </row>
    <row r="3601" spans="1:13" ht="9.9499999999999993" hidden="1" customHeight="1" x14ac:dyDescent="0.2">
      <c r="A3601" s="301"/>
      <c r="B3601" s="300"/>
      <c r="C3601" s="305" t="str">
        <f>IF(ISBLANK($J$3759),"",IF(ISBLANK($L$3759),"",IF(Okt!$E39&gt;=$J$3759,IF(Okt!$E39&lt;=$L$3759,IF(ISBLANK(Okt!G39),"",Okt!G39),""),"")))</f>
        <v/>
      </c>
      <c r="D3601" s="305" t="str">
        <f>IF(ISBLANK($J$3759),"",IF(ISBLANK($L$3759),"",IF(Okt!$E39&gt;=$J$3759,IF(Okt!$E39&lt;=$L$3759,IF(ISBLANK(Okt!I39),"",Okt!I39),""),"")))</f>
        <v/>
      </c>
      <c r="E3601" s="305" t="str">
        <f>IF(ISBLANK($J$3759),"",IF(ISBLANK($L$3759),"",IF(Okt!$E39&gt;=$J$3759,IF(Okt!$E39&lt;=$L$3759,IF(ISBLANK(Okt!R39),"",Okt!R39),""),"")))</f>
        <v/>
      </c>
      <c r="F3601" s="307" t="str">
        <f>IF(ISBLANK($J$3759),"",IF(ISBLANK($L$3759),"",IF(Okt!$E39&gt;=$J$3759,IF(Okt!$E39&lt;=$L$3759,IF(ISBLANK(Okt!S39),"",Okt!S39),""),"")))</f>
        <v/>
      </c>
      <c r="G3601" s="308" t="str">
        <f t="shared" si="228"/>
        <v/>
      </c>
      <c r="H3601" s="309" t="str">
        <f t="shared" si="229"/>
        <v/>
      </c>
      <c r="I3601" s="310">
        <f>IF(ISBLANK($J$3759),"",IF(ISBLANK($L$3759),"",IF(Okt!$E39&gt;=$J$3759,IF(Okt!$E39&lt;=$L$3759,COUNTIF(Okt!L39:L39,"&gt;=0"),""),"")))</f>
        <v>0</v>
      </c>
      <c r="J3601" s="300"/>
      <c r="K3601" s="300"/>
      <c r="L3601" s="300"/>
      <c r="M3601" s="302"/>
    </row>
    <row r="3602" spans="1:13" ht="9.9499999999999993" hidden="1" customHeight="1" x14ac:dyDescent="0.2">
      <c r="A3602" s="301"/>
      <c r="B3602" s="300" t="s">
        <v>350</v>
      </c>
      <c r="C3602" s="305" t="str">
        <f>IF(ISBLANK($J$3759),"",IF(ISBLANK($L$3759),"",IF(Okt!$E43&gt;=$J$3759,IF(Okt!$E43&lt;=$L$3759,IF(ISBLANK(Okt!G43),"",Okt!G43),""),"")))</f>
        <v/>
      </c>
      <c r="D3602" s="305"/>
      <c r="E3602" s="305" t="str">
        <f>IF(ISBLANK($J$3759),"",IF(ISBLANK($L$3759),"",IF(Okt!$E43&gt;=$J$3759,IF(Okt!$E43&lt;=$L$3759,IF(ISBLANK(Okt!R43),"",Okt!R43),""),"")))</f>
        <v/>
      </c>
      <c r="F3602" s="307" t="str">
        <f>IF(ISBLANK($J$3759),"",IF(ISBLANK($L$3759),"",IF(Okt!$E43&gt;=$J$3759,IF(Okt!$E43&lt;=$L$3759,IF(ISBLANK(Okt!S43),"",Okt!S43),""),"")))</f>
        <v/>
      </c>
      <c r="G3602" s="308" t="str">
        <f>IF(ISNUMBER(F3602),IF(F3602=0,"",IF(E3602=0,"",F3602/E3602)),"")</f>
        <v/>
      </c>
      <c r="H3602" s="309" t="str">
        <f>IF(ISNUMBER(G3602),IF(G3602=0,"",IF(F3602=0,"",E3602/F3602/24)),"")</f>
        <v/>
      </c>
      <c r="I3602" s="310" t="str">
        <f>IF(ISBLANK($J$3759),"",IF(ISBLANK($L$3759),"",IF(Okt!$E43&gt;=$J$3759,IF(Okt!$E43&lt;=$L$3759,COUNTIF(Okt!L43:L43,"&gt;=0"),""),"")))</f>
        <v/>
      </c>
      <c r="J3602" s="300"/>
      <c r="K3602" s="300"/>
      <c r="L3602" s="300"/>
      <c r="M3602" s="302"/>
    </row>
    <row r="3603" spans="1:13" ht="9.9499999999999993" hidden="1" customHeight="1" x14ac:dyDescent="0.2">
      <c r="A3603" s="301"/>
      <c r="B3603" s="300"/>
      <c r="C3603" s="305" t="str">
        <f>IF(ISBLANK($J$3759),"",IF(ISBLANK($L$3759),"",IF(Okt!$E44&gt;=$J$3759,IF(Okt!$E44&lt;=$L$3759,IF(ISBLANK(Okt!G44),"",Okt!G44),""),"")))</f>
        <v/>
      </c>
      <c r="D3603" s="305"/>
      <c r="E3603" s="305" t="str">
        <f>IF(ISBLANK($J$3759),"",IF(ISBLANK($L$3759),"",IF(Okt!$E44&gt;=$J$3759,IF(Okt!$E44&lt;=$L$3759,IF(ISBLANK(Okt!R44),"",Okt!R44),""),"")))</f>
        <v/>
      </c>
      <c r="F3603" s="307" t="str">
        <f>IF(ISBLANK($J$3759),"",IF(ISBLANK($L$3759),"",IF(Okt!$E44&gt;=$J$3759,IF(Okt!$E44&lt;=$L$3759,IF(ISBLANK(Okt!S44),"",Okt!S44),""),"")))</f>
        <v/>
      </c>
      <c r="G3603" s="308" t="str">
        <f t="shared" ref="G3603:G3632" si="230">IF(ISNUMBER(F3603),IF(F3603=0,"",IF(E3603=0,"",F3603/E3603)),"")</f>
        <v/>
      </c>
      <c r="H3603" s="309" t="str">
        <f t="shared" ref="H3603:H3632" si="231">IF(ISNUMBER(G3603),IF(G3603=0,"",IF(F3603=0,"",E3603/F3603/24)),"")</f>
        <v/>
      </c>
      <c r="I3603" s="310" t="str">
        <f>IF(ISBLANK($J$3759),"",IF(ISBLANK($L$3759),"",IF(Okt!$E44&gt;=$J$3759,IF(Okt!$E44&lt;=$L$3759,COUNTIF(Okt!L44:L44,"&gt;=0"),""),"")))</f>
        <v/>
      </c>
      <c r="J3603" s="300"/>
      <c r="K3603" s="300"/>
      <c r="L3603" s="300"/>
      <c r="M3603" s="302"/>
    </row>
    <row r="3604" spans="1:13" ht="9.9499999999999993" hidden="1" customHeight="1" x14ac:dyDescent="0.2">
      <c r="A3604" s="301"/>
      <c r="B3604" s="300"/>
      <c r="C3604" s="305" t="str">
        <f>IF(ISBLANK($J$3759),"",IF(ISBLANK($L$3759),"",IF(Okt!$E45&gt;=$J$3759,IF(Okt!$E45&lt;=$L$3759,IF(ISBLANK(Okt!G45),"",Okt!G45),""),"")))</f>
        <v/>
      </c>
      <c r="D3604" s="305"/>
      <c r="E3604" s="305" t="str">
        <f>IF(ISBLANK($J$3759),"",IF(ISBLANK($L$3759),"",IF(Okt!$E45&gt;=$J$3759,IF(Okt!$E45&lt;=$L$3759,IF(ISBLANK(Okt!R45),"",Okt!R45),""),"")))</f>
        <v/>
      </c>
      <c r="F3604" s="307" t="str">
        <f>IF(ISBLANK($J$3759),"",IF(ISBLANK($L$3759),"",IF(Okt!$E45&gt;=$J$3759,IF(Okt!$E45&lt;=$L$3759,IF(ISBLANK(Okt!S45),"",Okt!S45),""),"")))</f>
        <v/>
      </c>
      <c r="G3604" s="308" t="str">
        <f t="shared" si="230"/>
        <v/>
      </c>
      <c r="H3604" s="309" t="str">
        <f t="shared" si="231"/>
        <v/>
      </c>
      <c r="I3604" s="310" t="str">
        <f>IF(ISBLANK($J$3759),"",IF(ISBLANK($L$3759),"",IF(Okt!$E45&gt;=$J$3759,IF(Okt!$E45&lt;=$L$3759,COUNTIF(Okt!L45:L45,"&gt;=0"),""),"")))</f>
        <v/>
      </c>
      <c r="J3604" s="300"/>
      <c r="K3604" s="300"/>
      <c r="L3604" s="300"/>
      <c r="M3604" s="302"/>
    </row>
    <row r="3605" spans="1:13" ht="9.9499999999999993" hidden="1" customHeight="1" x14ac:dyDescent="0.2">
      <c r="A3605" s="301"/>
      <c r="B3605" s="300"/>
      <c r="C3605" s="305" t="str">
        <f>IF(ISBLANK($J$3759),"",IF(ISBLANK($L$3759),"",IF(Okt!$E46&gt;=$J$3759,IF(Okt!$E46&lt;=$L$3759,IF(ISBLANK(Okt!G46),"",Okt!G46),""),"")))</f>
        <v/>
      </c>
      <c r="D3605" s="305"/>
      <c r="E3605" s="305" t="str">
        <f>IF(ISBLANK($J$3759),"",IF(ISBLANK($L$3759),"",IF(Okt!$E46&gt;=$J$3759,IF(Okt!$E46&lt;=$L$3759,IF(ISBLANK(Okt!R46),"",Okt!R46),""),"")))</f>
        <v/>
      </c>
      <c r="F3605" s="307" t="str">
        <f>IF(ISBLANK($J$3759),"",IF(ISBLANK($L$3759),"",IF(Okt!$E46&gt;=$J$3759,IF(Okt!$E46&lt;=$L$3759,IF(ISBLANK(Okt!S46),"",Okt!S46),""),"")))</f>
        <v/>
      </c>
      <c r="G3605" s="308" t="str">
        <f t="shared" si="230"/>
        <v/>
      </c>
      <c r="H3605" s="309" t="str">
        <f t="shared" si="231"/>
        <v/>
      </c>
      <c r="I3605" s="310" t="str">
        <f>IF(ISBLANK($J$3759),"",IF(ISBLANK($L$3759),"",IF(Okt!$E46&gt;=$J$3759,IF(Okt!$E46&lt;=$L$3759,COUNTIF(Okt!L46:L46,"&gt;=0"),""),"")))</f>
        <v/>
      </c>
      <c r="J3605" s="300"/>
      <c r="K3605" s="300"/>
      <c r="L3605" s="300"/>
      <c r="M3605" s="302"/>
    </row>
    <row r="3606" spans="1:13" ht="9.9499999999999993" hidden="1" customHeight="1" x14ac:dyDescent="0.2">
      <c r="A3606" s="301"/>
      <c r="B3606" s="300"/>
      <c r="C3606" s="305" t="str">
        <f>IF(ISBLANK($J$3759),"",IF(ISBLANK($L$3759),"",IF(Okt!$E47&gt;=$J$3759,IF(Okt!$E47&lt;=$L$3759,IF(ISBLANK(Okt!G47),"",Okt!G47),""),"")))</f>
        <v/>
      </c>
      <c r="D3606" s="305"/>
      <c r="E3606" s="305" t="str">
        <f>IF(ISBLANK($J$3759),"",IF(ISBLANK($L$3759),"",IF(Okt!$E47&gt;=$J$3759,IF(Okt!$E47&lt;=$L$3759,IF(ISBLANK(Okt!R47),"",Okt!R47),""),"")))</f>
        <v/>
      </c>
      <c r="F3606" s="307" t="str">
        <f>IF(ISBLANK($J$3759),"",IF(ISBLANK($L$3759),"",IF(Okt!$E47&gt;=$J$3759,IF(Okt!$E47&lt;=$L$3759,IF(ISBLANK(Okt!S47),"",Okt!S47),""),"")))</f>
        <v/>
      </c>
      <c r="G3606" s="308" t="str">
        <f t="shared" si="230"/>
        <v/>
      </c>
      <c r="H3606" s="309" t="str">
        <f t="shared" si="231"/>
        <v/>
      </c>
      <c r="I3606" s="310" t="str">
        <f>IF(ISBLANK($J$3759),"",IF(ISBLANK($L$3759),"",IF(Okt!$E47&gt;=$J$3759,IF(Okt!$E47&lt;=$L$3759,COUNTIF(Okt!L47:L47,"&gt;=0"),""),"")))</f>
        <v/>
      </c>
      <c r="J3606" s="300"/>
      <c r="K3606" s="300"/>
      <c r="L3606" s="300"/>
      <c r="M3606" s="302"/>
    </row>
    <row r="3607" spans="1:13" ht="9.9499999999999993" hidden="1" customHeight="1" x14ac:dyDescent="0.2">
      <c r="A3607" s="301"/>
      <c r="B3607" s="300"/>
      <c r="C3607" s="305" t="str">
        <f>IF(ISBLANK($J$3759),"",IF(ISBLANK($L$3759),"",IF(Okt!$E48&gt;=$J$3759,IF(Okt!$E48&lt;=$L$3759,IF(ISBLANK(Okt!G48),"",Okt!G48),""),"")))</f>
        <v/>
      </c>
      <c r="D3607" s="305"/>
      <c r="E3607" s="305" t="str">
        <f>IF(ISBLANK($J$3759),"",IF(ISBLANK($L$3759),"",IF(Okt!$E48&gt;=$J$3759,IF(Okt!$E48&lt;=$L$3759,IF(ISBLANK(Okt!R48),"",Okt!R48),""),"")))</f>
        <v/>
      </c>
      <c r="F3607" s="307" t="str">
        <f>IF(ISBLANK($J$3759),"",IF(ISBLANK($L$3759),"",IF(Okt!$E48&gt;=$J$3759,IF(Okt!$E48&lt;=$L$3759,IF(ISBLANK(Okt!S48),"",Okt!S48),""),"")))</f>
        <v/>
      </c>
      <c r="G3607" s="308" t="str">
        <f t="shared" si="230"/>
        <v/>
      </c>
      <c r="H3607" s="309" t="str">
        <f t="shared" si="231"/>
        <v/>
      </c>
      <c r="I3607" s="310" t="str">
        <f>IF(ISBLANK($J$3759),"",IF(ISBLANK($L$3759),"",IF(Okt!$E48&gt;=$J$3759,IF(Okt!$E48&lt;=$L$3759,COUNTIF(Okt!L48:L48,"&gt;=0"),""),"")))</f>
        <v/>
      </c>
      <c r="J3607" s="300"/>
      <c r="K3607" s="300"/>
      <c r="L3607" s="300"/>
      <c r="M3607" s="302"/>
    </row>
    <row r="3608" spans="1:13" ht="9.9499999999999993" hidden="1" customHeight="1" x14ac:dyDescent="0.2">
      <c r="A3608" s="301"/>
      <c r="B3608" s="300"/>
      <c r="C3608" s="305" t="str">
        <f>IF(ISBLANK($J$3759),"",IF(ISBLANK($L$3759),"",IF(Okt!$E49&gt;=$J$3759,IF(Okt!$E49&lt;=$L$3759,IF(ISBLANK(Okt!G49),"",Okt!G49),""),"")))</f>
        <v/>
      </c>
      <c r="D3608" s="305"/>
      <c r="E3608" s="305" t="str">
        <f>IF(ISBLANK($J$3759),"",IF(ISBLANK($L$3759),"",IF(Okt!$E49&gt;=$J$3759,IF(Okt!$E49&lt;=$L$3759,IF(ISBLANK(Okt!R49),"",Okt!R49),""),"")))</f>
        <v/>
      </c>
      <c r="F3608" s="307" t="str">
        <f>IF(ISBLANK($J$3759),"",IF(ISBLANK($L$3759),"",IF(Okt!$E49&gt;=$J$3759,IF(Okt!$E49&lt;=$L$3759,IF(ISBLANK(Okt!S49),"",Okt!S49),""),"")))</f>
        <v/>
      </c>
      <c r="G3608" s="308" t="str">
        <f t="shared" si="230"/>
        <v/>
      </c>
      <c r="H3608" s="309" t="str">
        <f t="shared" si="231"/>
        <v/>
      </c>
      <c r="I3608" s="310" t="str">
        <f>IF(ISBLANK($J$3759),"",IF(ISBLANK($L$3759),"",IF(Okt!$E49&gt;=$J$3759,IF(Okt!$E49&lt;=$L$3759,COUNTIF(Okt!L49:L49,"&gt;=0"),""),"")))</f>
        <v/>
      </c>
      <c r="J3608" s="300"/>
      <c r="K3608" s="300"/>
      <c r="L3608" s="300"/>
      <c r="M3608" s="302"/>
    </row>
    <row r="3609" spans="1:13" ht="9.9499999999999993" hidden="1" customHeight="1" x14ac:dyDescent="0.2">
      <c r="A3609" s="301"/>
      <c r="B3609" s="300"/>
      <c r="C3609" s="305" t="str">
        <f>IF(ISBLANK($J$3759),"",IF(ISBLANK($L$3759),"",IF(Okt!$E50&gt;=$J$3759,IF(Okt!$E50&lt;=$L$3759,IF(ISBLANK(Okt!G50),"",Okt!G50),""),"")))</f>
        <v/>
      </c>
      <c r="D3609" s="305"/>
      <c r="E3609" s="305" t="str">
        <f>IF(ISBLANK($J$3759),"",IF(ISBLANK($L$3759),"",IF(Okt!$E50&gt;=$J$3759,IF(Okt!$E50&lt;=$L$3759,IF(ISBLANK(Okt!R50),"",Okt!R50),""),"")))</f>
        <v/>
      </c>
      <c r="F3609" s="307" t="str">
        <f>IF(ISBLANK($J$3759),"",IF(ISBLANK($L$3759),"",IF(Okt!$E50&gt;=$J$3759,IF(Okt!$E50&lt;=$L$3759,IF(ISBLANK(Okt!S50),"",Okt!S50),""),"")))</f>
        <v/>
      </c>
      <c r="G3609" s="308" t="str">
        <f t="shared" si="230"/>
        <v/>
      </c>
      <c r="H3609" s="309" t="str">
        <f t="shared" si="231"/>
        <v/>
      </c>
      <c r="I3609" s="310" t="str">
        <f>IF(ISBLANK($J$3759),"",IF(ISBLANK($L$3759),"",IF(Okt!$E50&gt;=$J$3759,IF(Okt!$E50&lt;=$L$3759,COUNTIF(Okt!L50:L50,"&gt;=0"),""),"")))</f>
        <v/>
      </c>
      <c r="J3609" s="300"/>
      <c r="K3609" s="300"/>
      <c r="L3609" s="300"/>
      <c r="M3609" s="302"/>
    </row>
    <row r="3610" spans="1:13" ht="9.9499999999999993" hidden="1" customHeight="1" x14ac:dyDescent="0.2">
      <c r="A3610" s="301"/>
      <c r="B3610" s="300"/>
      <c r="C3610" s="305" t="str">
        <f>IF(ISBLANK($J$3759),"",IF(ISBLANK($L$3759),"",IF(Okt!$E51&gt;=$J$3759,IF(Okt!$E51&lt;=$L$3759,IF(ISBLANK(Okt!G51),"",Okt!G51),""),"")))</f>
        <v/>
      </c>
      <c r="D3610" s="305"/>
      <c r="E3610" s="305" t="str">
        <f>IF(ISBLANK($J$3759),"",IF(ISBLANK($L$3759),"",IF(Okt!$E51&gt;=$J$3759,IF(Okt!$E51&lt;=$L$3759,IF(ISBLANK(Okt!R51),"",Okt!R51),""),"")))</f>
        <v/>
      </c>
      <c r="F3610" s="307" t="str">
        <f>IF(ISBLANK($J$3759),"",IF(ISBLANK($L$3759),"",IF(Okt!$E51&gt;=$J$3759,IF(Okt!$E51&lt;=$L$3759,IF(ISBLANK(Okt!S51),"",Okt!S51),""),"")))</f>
        <v/>
      </c>
      <c r="G3610" s="308" t="str">
        <f t="shared" si="230"/>
        <v/>
      </c>
      <c r="H3610" s="309" t="str">
        <f t="shared" si="231"/>
        <v/>
      </c>
      <c r="I3610" s="310" t="str">
        <f>IF(ISBLANK($J$3759),"",IF(ISBLANK($L$3759),"",IF(Okt!$E51&gt;=$J$3759,IF(Okt!$E51&lt;=$L$3759,COUNTIF(Okt!L51:L51,"&gt;=0"),""),"")))</f>
        <v/>
      </c>
      <c r="J3610" s="300"/>
      <c r="K3610" s="300"/>
      <c r="L3610" s="300"/>
      <c r="M3610" s="302"/>
    </row>
    <row r="3611" spans="1:13" ht="9.9499999999999993" hidden="1" customHeight="1" x14ac:dyDescent="0.2">
      <c r="A3611" s="301"/>
      <c r="B3611" s="300"/>
      <c r="C3611" s="305" t="str">
        <f>IF(ISBLANK($J$3759),"",IF(ISBLANK($L$3759),"",IF(Okt!$E52&gt;=$J$3759,IF(Okt!$E52&lt;=$L$3759,IF(ISBLANK(Okt!G52),"",Okt!G52),""),"")))</f>
        <v/>
      </c>
      <c r="D3611" s="305"/>
      <c r="E3611" s="305" t="str">
        <f>IF(ISBLANK($J$3759),"",IF(ISBLANK($L$3759),"",IF(Okt!$E52&gt;=$J$3759,IF(Okt!$E52&lt;=$L$3759,IF(ISBLANK(Okt!R52),"",Okt!R52),""),"")))</f>
        <v/>
      </c>
      <c r="F3611" s="307" t="str">
        <f>IF(ISBLANK($J$3759),"",IF(ISBLANK($L$3759),"",IF(Okt!$E52&gt;=$J$3759,IF(Okt!$E52&lt;=$L$3759,IF(ISBLANK(Okt!S52),"",Okt!S52),""),"")))</f>
        <v/>
      </c>
      <c r="G3611" s="308" t="str">
        <f t="shared" si="230"/>
        <v/>
      </c>
      <c r="H3611" s="309" t="str">
        <f t="shared" si="231"/>
        <v/>
      </c>
      <c r="I3611" s="310" t="str">
        <f>IF(ISBLANK($J$3759),"",IF(ISBLANK($L$3759),"",IF(Okt!$E52&gt;=$J$3759,IF(Okt!$E52&lt;=$L$3759,COUNTIF(Okt!L52:L52,"&gt;=0"),""),"")))</f>
        <v/>
      </c>
      <c r="J3611" s="300"/>
      <c r="K3611" s="300"/>
      <c r="L3611" s="300"/>
      <c r="M3611" s="302"/>
    </row>
    <row r="3612" spans="1:13" ht="9.9499999999999993" hidden="1" customHeight="1" x14ac:dyDescent="0.2">
      <c r="A3612" s="301"/>
      <c r="B3612" s="300"/>
      <c r="C3612" s="305" t="str">
        <f>IF(ISBLANK($J$3759),"",IF(ISBLANK($L$3759),"",IF(Okt!$E53&gt;=$J$3759,IF(Okt!$E53&lt;=$L$3759,IF(ISBLANK(Okt!G53),"",Okt!G53),""),"")))</f>
        <v/>
      </c>
      <c r="D3612" s="305"/>
      <c r="E3612" s="305" t="str">
        <f>IF(ISBLANK($J$3759),"",IF(ISBLANK($L$3759),"",IF(Okt!$E53&gt;=$J$3759,IF(Okt!$E53&lt;=$L$3759,IF(ISBLANK(Okt!R53),"",Okt!R53),""),"")))</f>
        <v/>
      </c>
      <c r="F3612" s="307" t="str">
        <f>IF(ISBLANK($J$3759),"",IF(ISBLANK($L$3759),"",IF(Okt!$E53&gt;=$J$3759,IF(Okt!$E53&lt;=$L$3759,IF(ISBLANK(Okt!S53),"",Okt!S53),""),"")))</f>
        <v/>
      </c>
      <c r="G3612" s="308" t="str">
        <f t="shared" si="230"/>
        <v/>
      </c>
      <c r="H3612" s="309" t="str">
        <f t="shared" si="231"/>
        <v/>
      </c>
      <c r="I3612" s="310" t="str">
        <f>IF(ISBLANK($J$3759),"",IF(ISBLANK($L$3759),"",IF(Okt!$E53&gt;=$J$3759,IF(Okt!$E53&lt;=$L$3759,COUNTIF(Okt!L53:L53,"&gt;=0"),""),"")))</f>
        <v/>
      </c>
      <c r="J3612" s="300"/>
      <c r="K3612" s="300"/>
      <c r="L3612" s="300"/>
      <c r="M3612" s="302"/>
    </row>
    <row r="3613" spans="1:13" ht="9.9499999999999993" hidden="1" customHeight="1" x14ac:dyDescent="0.2">
      <c r="A3613" s="301"/>
      <c r="B3613" s="300"/>
      <c r="C3613" s="305" t="str">
        <f>IF(ISBLANK($J$3759),"",IF(ISBLANK($L$3759),"",IF(Okt!$E54&gt;=$J$3759,IF(Okt!$E54&lt;=$L$3759,IF(ISBLANK(Okt!G54),"",Okt!G54),""),"")))</f>
        <v/>
      </c>
      <c r="D3613" s="305"/>
      <c r="E3613" s="305" t="str">
        <f>IF(ISBLANK($J$3759),"",IF(ISBLANK($L$3759),"",IF(Okt!$E54&gt;=$J$3759,IF(Okt!$E54&lt;=$L$3759,IF(ISBLANK(Okt!R54),"",Okt!R54),""),"")))</f>
        <v/>
      </c>
      <c r="F3613" s="307" t="str">
        <f>IF(ISBLANK($J$3759),"",IF(ISBLANK($L$3759),"",IF(Okt!$E54&gt;=$J$3759,IF(Okt!$E54&lt;=$L$3759,IF(ISBLANK(Okt!S54),"",Okt!S54),""),"")))</f>
        <v/>
      </c>
      <c r="G3613" s="308" t="str">
        <f t="shared" si="230"/>
        <v/>
      </c>
      <c r="H3613" s="309" t="str">
        <f t="shared" si="231"/>
        <v/>
      </c>
      <c r="I3613" s="310" t="str">
        <f>IF(ISBLANK($J$3759),"",IF(ISBLANK($L$3759),"",IF(Okt!$E54&gt;=$J$3759,IF(Okt!$E54&lt;=$L$3759,COUNTIF(Okt!L54:L54,"&gt;=0"),""),"")))</f>
        <v/>
      </c>
      <c r="J3613" s="300"/>
      <c r="K3613" s="300"/>
      <c r="L3613" s="300"/>
      <c r="M3613" s="302"/>
    </row>
    <row r="3614" spans="1:13" ht="9.9499999999999993" hidden="1" customHeight="1" x14ac:dyDescent="0.2">
      <c r="A3614" s="301"/>
      <c r="B3614" s="300"/>
      <c r="C3614" s="305" t="str">
        <f>IF(ISBLANK($J$3759),"",IF(ISBLANK($L$3759),"",IF(Okt!$E55&gt;=$J$3759,IF(Okt!$E55&lt;=$L$3759,IF(ISBLANK(Okt!G55),"",Okt!G55),""),"")))</f>
        <v/>
      </c>
      <c r="D3614" s="305"/>
      <c r="E3614" s="305" t="str">
        <f>IF(ISBLANK($J$3759),"",IF(ISBLANK($L$3759),"",IF(Okt!$E55&gt;=$J$3759,IF(Okt!$E55&lt;=$L$3759,IF(ISBLANK(Okt!R55),"",Okt!R55),""),"")))</f>
        <v/>
      </c>
      <c r="F3614" s="307" t="str">
        <f>IF(ISBLANK($J$3759),"",IF(ISBLANK($L$3759),"",IF(Okt!$E55&gt;=$J$3759,IF(Okt!$E55&lt;=$L$3759,IF(ISBLANK(Okt!S55),"",Okt!S55),""),"")))</f>
        <v/>
      </c>
      <c r="G3614" s="308" t="str">
        <f t="shared" si="230"/>
        <v/>
      </c>
      <c r="H3614" s="309" t="str">
        <f t="shared" si="231"/>
        <v/>
      </c>
      <c r="I3614" s="310" t="str">
        <f>IF(ISBLANK($J$3759),"",IF(ISBLANK($L$3759),"",IF(Okt!$E55&gt;=$J$3759,IF(Okt!$E55&lt;=$L$3759,COUNTIF(Okt!L55:L55,"&gt;=0"),""),"")))</f>
        <v/>
      </c>
      <c r="J3614" s="300"/>
      <c r="K3614" s="300"/>
      <c r="L3614" s="300"/>
      <c r="M3614" s="302"/>
    </row>
    <row r="3615" spans="1:13" ht="9.9499999999999993" hidden="1" customHeight="1" x14ac:dyDescent="0.2">
      <c r="A3615" s="301"/>
      <c r="B3615" s="300"/>
      <c r="C3615" s="305" t="str">
        <f>IF(ISBLANK($J$3759),"",IF(ISBLANK($L$3759),"",IF(Okt!$E56&gt;=$J$3759,IF(Okt!$E56&lt;=$L$3759,IF(ISBLANK(Okt!G56),"",Okt!G56),""),"")))</f>
        <v/>
      </c>
      <c r="D3615" s="305"/>
      <c r="E3615" s="305" t="str">
        <f>IF(ISBLANK($J$3759),"",IF(ISBLANK($L$3759),"",IF(Okt!$E56&gt;=$J$3759,IF(Okt!$E56&lt;=$L$3759,IF(ISBLANK(Okt!R56),"",Okt!R56),""),"")))</f>
        <v/>
      </c>
      <c r="F3615" s="307" t="str">
        <f>IF(ISBLANK($J$3759),"",IF(ISBLANK($L$3759),"",IF(Okt!$E56&gt;=$J$3759,IF(Okt!$E56&lt;=$L$3759,IF(ISBLANK(Okt!S56),"",Okt!S56),""),"")))</f>
        <v/>
      </c>
      <c r="G3615" s="308" t="str">
        <f t="shared" si="230"/>
        <v/>
      </c>
      <c r="H3615" s="309" t="str">
        <f t="shared" si="231"/>
        <v/>
      </c>
      <c r="I3615" s="310" t="str">
        <f>IF(ISBLANK($J$3759),"",IF(ISBLANK($L$3759),"",IF(Okt!$E56&gt;=$J$3759,IF(Okt!$E56&lt;=$L$3759,COUNTIF(Okt!L56:L56,"&gt;=0"),""),"")))</f>
        <v/>
      </c>
      <c r="J3615" s="300"/>
      <c r="K3615" s="300"/>
      <c r="L3615" s="300"/>
      <c r="M3615" s="302"/>
    </row>
    <row r="3616" spans="1:13" ht="9.9499999999999993" hidden="1" customHeight="1" x14ac:dyDescent="0.2">
      <c r="A3616" s="301"/>
      <c r="B3616" s="300"/>
      <c r="C3616" s="305" t="str">
        <f>IF(ISBLANK($J$3759),"",IF(ISBLANK($L$3759),"",IF(Okt!$E57&gt;=$J$3759,IF(Okt!$E57&lt;=$L$3759,IF(ISBLANK(Okt!G57),"",Okt!G57),""),"")))</f>
        <v/>
      </c>
      <c r="D3616" s="305"/>
      <c r="E3616" s="305" t="str">
        <f>IF(ISBLANK($J$3759),"",IF(ISBLANK($L$3759),"",IF(Okt!$E57&gt;=$J$3759,IF(Okt!$E57&lt;=$L$3759,IF(ISBLANK(Okt!R57),"",Okt!R57),""),"")))</f>
        <v/>
      </c>
      <c r="F3616" s="307" t="str">
        <f>IF(ISBLANK($J$3759),"",IF(ISBLANK($L$3759),"",IF(Okt!$E57&gt;=$J$3759,IF(Okt!$E57&lt;=$L$3759,IF(ISBLANK(Okt!S57),"",Okt!S57),""),"")))</f>
        <v/>
      </c>
      <c r="G3616" s="308" t="str">
        <f t="shared" si="230"/>
        <v/>
      </c>
      <c r="H3616" s="309" t="str">
        <f t="shared" si="231"/>
        <v/>
      </c>
      <c r="I3616" s="310" t="str">
        <f>IF(ISBLANK($J$3759),"",IF(ISBLANK($L$3759),"",IF(Okt!$E57&gt;=$J$3759,IF(Okt!$E57&lt;=$L$3759,COUNTIF(Okt!L57:L57,"&gt;=0"),""),"")))</f>
        <v/>
      </c>
      <c r="J3616" s="300"/>
      <c r="K3616" s="300"/>
      <c r="L3616" s="300"/>
      <c r="M3616" s="302"/>
    </row>
    <row r="3617" spans="1:13" ht="9.9499999999999993" hidden="1" customHeight="1" x14ac:dyDescent="0.2">
      <c r="A3617" s="301"/>
      <c r="B3617" s="300"/>
      <c r="C3617" s="305" t="str">
        <f>IF(ISBLANK($J$3759),"",IF(ISBLANK($L$3759),"",IF(Okt!$E58&gt;=$J$3759,IF(Okt!$E58&lt;=$L$3759,IF(ISBLANK(Okt!G58),"",Okt!G58),""),"")))</f>
        <v/>
      </c>
      <c r="D3617" s="305"/>
      <c r="E3617" s="305" t="str">
        <f>IF(ISBLANK($J$3759),"",IF(ISBLANK($L$3759),"",IF(Okt!$E58&gt;=$J$3759,IF(Okt!$E58&lt;=$L$3759,IF(ISBLANK(Okt!R58),"",Okt!R58),""),"")))</f>
        <v/>
      </c>
      <c r="F3617" s="307" t="str">
        <f>IF(ISBLANK($J$3759),"",IF(ISBLANK($L$3759),"",IF(Okt!$E58&gt;=$J$3759,IF(Okt!$E58&lt;=$L$3759,IF(ISBLANK(Okt!S58),"",Okt!S58),""),"")))</f>
        <v/>
      </c>
      <c r="G3617" s="308" t="str">
        <f t="shared" si="230"/>
        <v/>
      </c>
      <c r="H3617" s="309" t="str">
        <f t="shared" si="231"/>
        <v/>
      </c>
      <c r="I3617" s="310" t="str">
        <f>IF(ISBLANK($J$3759),"",IF(ISBLANK($L$3759),"",IF(Okt!$E58&gt;=$J$3759,IF(Okt!$E58&lt;=$L$3759,COUNTIF(Okt!L58:L58,"&gt;=0"),""),"")))</f>
        <v/>
      </c>
      <c r="J3617" s="300"/>
      <c r="K3617" s="300"/>
      <c r="L3617" s="300"/>
      <c r="M3617" s="302"/>
    </row>
    <row r="3618" spans="1:13" ht="9.9499999999999993" hidden="1" customHeight="1" x14ac:dyDescent="0.2">
      <c r="A3618" s="301"/>
      <c r="B3618" s="300"/>
      <c r="C3618" s="305" t="str">
        <f>IF(ISBLANK($J$3759),"",IF(ISBLANK($L$3759),"",IF(Okt!$E59&gt;=$J$3759,IF(Okt!$E59&lt;=$L$3759,IF(ISBLANK(Okt!G59),"",Okt!G59),""),"")))</f>
        <v/>
      </c>
      <c r="D3618" s="305"/>
      <c r="E3618" s="305" t="str">
        <f>IF(ISBLANK($J$3759),"",IF(ISBLANK($L$3759),"",IF(Okt!$E59&gt;=$J$3759,IF(Okt!$E59&lt;=$L$3759,IF(ISBLANK(Okt!R59),"",Okt!R59),""),"")))</f>
        <v/>
      </c>
      <c r="F3618" s="307" t="str">
        <f>IF(ISBLANK($J$3759),"",IF(ISBLANK($L$3759),"",IF(Okt!$E59&gt;=$J$3759,IF(Okt!$E59&lt;=$L$3759,IF(ISBLANK(Okt!S59),"",Okt!S59),""),"")))</f>
        <v/>
      </c>
      <c r="G3618" s="308" t="str">
        <f t="shared" si="230"/>
        <v/>
      </c>
      <c r="H3618" s="309" t="str">
        <f t="shared" si="231"/>
        <v/>
      </c>
      <c r="I3618" s="310" t="str">
        <f>IF(ISBLANK($J$3759),"",IF(ISBLANK($L$3759),"",IF(Okt!$E59&gt;=$J$3759,IF(Okt!$E59&lt;=$L$3759,COUNTIF(Okt!L59:L59,"&gt;=0"),""),"")))</f>
        <v/>
      </c>
      <c r="J3618" s="300"/>
      <c r="K3618" s="300"/>
      <c r="L3618" s="300"/>
      <c r="M3618" s="302"/>
    </row>
    <row r="3619" spans="1:13" ht="9.9499999999999993" hidden="1" customHeight="1" x14ac:dyDescent="0.2">
      <c r="A3619" s="301"/>
      <c r="B3619" s="300"/>
      <c r="C3619" s="305" t="str">
        <f>IF(ISBLANK($J$3759),"",IF(ISBLANK($L$3759),"",IF(Okt!$E60&gt;=$J$3759,IF(Okt!$E60&lt;=$L$3759,IF(ISBLANK(Okt!G60),"",Okt!G60),""),"")))</f>
        <v/>
      </c>
      <c r="D3619" s="305"/>
      <c r="E3619" s="305" t="str">
        <f>IF(ISBLANK($J$3759),"",IF(ISBLANK($L$3759),"",IF(Okt!$E60&gt;=$J$3759,IF(Okt!$E60&lt;=$L$3759,IF(ISBLANK(Okt!R60),"",Okt!R60),""),"")))</f>
        <v/>
      </c>
      <c r="F3619" s="307" t="str">
        <f>IF(ISBLANK($J$3759),"",IF(ISBLANK($L$3759),"",IF(Okt!$E60&gt;=$J$3759,IF(Okt!$E60&lt;=$L$3759,IF(ISBLANK(Okt!S60),"",Okt!S60),""),"")))</f>
        <v/>
      </c>
      <c r="G3619" s="308" t="str">
        <f t="shared" si="230"/>
        <v/>
      </c>
      <c r="H3619" s="309" t="str">
        <f t="shared" si="231"/>
        <v/>
      </c>
      <c r="I3619" s="310" t="str">
        <f>IF(ISBLANK($J$3759),"",IF(ISBLANK($L$3759),"",IF(Okt!$E60&gt;=$J$3759,IF(Okt!$E60&lt;=$L$3759,COUNTIF(Okt!L60:L60,"&gt;=0"),""),"")))</f>
        <v/>
      </c>
      <c r="J3619" s="300"/>
      <c r="K3619" s="300"/>
      <c r="L3619" s="300"/>
      <c r="M3619" s="302"/>
    </row>
    <row r="3620" spans="1:13" ht="9.9499999999999993" hidden="1" customHeight="1" x14ac:dyDescent="0.2">
      <c r="A3620" s="301"/>
      <c r="B3620" s="300"/>
      <c r="C3620" s="305" t="str">
        <f>IF(ISBLANK($J$3759),"",IF(ISBLANK($L$3759),"",IF(Okt!$E61&gt;=$J$3759,IF(Okt!$E61&lt;=$L$3759,IF(ISBLANK(Okt!G61),"",Okt!G61),""),"")))</f>
        <v/>
      </c>
      <c r="D3620" s="305"/>
      <c r="E3620" s="305" t="str">
        <f>IF(ISBLANK($J$3759),"",IF(ISBLANK($L$3759),"",IF(Okt!$E61&gt;=$J$3759,IF(Okt!$E61&lt;=$L$3759,IF(ISBLANK(Okt!R61),"",Okt!R61),""),"")))</f>
        <v/>
      </c>
      <c r="F3620" s="307" t="str">
        <f>IF(ISBLANK($J$3759),"",IF(ISBLANK($L$3759),"",IF(Okt!$E61&gt;=$J$3759,IF(Okt!$E61&lt;=$L$3759,IF(ISBLANK(Okt!S61),"",Okt!S61),""),"")))</f>
        <v/>
      </c>
      <c r="G3620" s="308" t="str">
        <f t="shared" si="230"/>
        <v/>
      </c>
      <c r="H3620" s="309" t="str">
        <f t="shared" si="231"/>
        <v/>
      </c>
      <c r="I3620" s="310" t="str">
        <f>IF(ISBLANK($J$3759),"",IF(ISBLANK($L$3759),"",IF(Okt!$E61&gt;=$J$3759,IF(Okt!$E61&lt;=$L$3759,COUNTIF(Okt!L61:L61,"&gt;=0"),""),"")))</f>
        <v/>
      </c>
      <c r="J3620" s="300"/>
      <c r="K3620" s="300"/>
      <c r="L3620" s="300"/>
      <c r="M3620" s="302"/>
    </row>
    <row r="3621" spans="1:13" ht="9.9499999999999993" hidden="1" customHeight="1" x14ac:dyDescent="0.2">
      <c r="A3621" s="301"/>
      <c r="B3621" s="300"/>
      <c r="C3621" s="305" t="str">
        <f>IF(ISBLANK($J$3759),"",IF(ISBLANK($L$3759),"",IF(Okt!$E62&gt;=$J$3759,IF(Okt!$E62&lt;=$L$3759,IF(ISBLANK(Okt!G62),"",Okt!G62),""),"")))</f>
        <v/>
      </c>
      <c r="D3621" s="305"/>
      <c r="E3621" s="305" t="str">
        <f>IF(ISBLANK($J$3759),"",IF(ISBLANK($L$3759),"",IF(Okt!$E62&gt;=$J$3759,IF(Okt!$E62&lt;=$L$3759,IF(ISBLANK(Okt!R62),"",Okt!R62),""),"")))</f>
        <v/>
      </c>
      <c r="F3621" s="307" t="str">
        <f>IF(ISBLANK($J$3759),"",IF(ISBLANK($L$3759),"",IF(Okt!$E62&gt;=$J$3759,IF(Okt!$E62&lt;=$L$3759,IF(ISBLANK(Okt!S62),"",Okt!S62),""),"")))</f>
        <v/>
      </c>
      <c r="G3621" s="308" t="str">
        <f t="shared" si="230"/>
        <v/>
      </c>
      <c r="H3621" s="309" t="str">
        <f t="shared" si="231"/>
        <v/>
      </c>
      <c r="I3621" s="310" t="str">
        <f>IF(ISBLANK($J$3759),"",IF(ISBLANK($L$3759),"",IF(Okt!$E62&gt;=$J$3759,IF(Okt!$E62&lt;=$L$3759,COUNTIF(Okt!L62:L62,"&gt;=0"),""),"")))</f>
        <v/>
      </c>
      <c r="J3621" s="300"/>
      <c r="K3621" s="300"/>
      <c r="L3621" s="300"/>
      <c r="M3621" s="302"/>
    </row>
    <row r="3622" spans="1:13" ht="9.9499999999999993" hidden="1" customHeight="1" x14ac:dyDescent="0.2">
      <c r="A3622" s="301"/>
      <c r="B3622" s="300"/>
      <c r="C3622" s="305" t="str">
        <f>IF(ISBLANK($J$3759),"",IF(ISBLANK($L$3759),"",IF(Okt!$E63&gt;=$J$3759,IF(Okt!$E63&lt;=$L$3759,IF(ISBLANK(Okt!G63),"",Okt!G63),""),"")))</f>
        <v/>
      </c>
      <c r="D3622" s="305"/>
      <c r="E3622" s="305" t="str">
        <f>IF(ISBLANK($J$3759),"",IF(ISBLANK($L$3759),"",IF(Okt!$E63&gt;=$J$3759,IF(Okt!$E63&lt;=$L$3759,IF(ISBLANK(Okt!R63),"",Okt!R63),""),"")))</f>
        <v/>
      </c>
      <c r="F3622" s="307" t="str">
        <f>IF(ISBLANK($J$3759),"",IF(ISBLANK($L$3759),"",IF(Okt!$E63&gt;=$J$3759,IF(Okt!$E63&lt;=$L$3759,IF(ISBLANK(Okt!S63),"",Okt!S63),""),"")))</f>
        <v/>
      </c>
      <c r="G3622" s="308" t="str">
        <f t="shared" si="230"/>
        <v/>
      </c>
      <c r="H3622" s="309" t="str">
        <f t="shared" si="231"/>
        <v/>
      </c>
      <c r="I3622" s="310" t="str">
        <f>IF(ISBLANK($J$3759),"",IF(ISBLANK($L$3759),"",IF(Okt!$E63&gt;=$J$3759,IF(Okt!$E63&lt;=$L$3759,COUNTIF(Okt!L63:L63,"&gt;=0"),""),"")))</f>
        <v/>
      </c>
      <c r="J3622" s="300"/>
      <c r="K3622" s="300"/>
      <c r="L3622" s="300"/>
      <c r="M3622" s="302"/>
    </row>
    <row r="3623" spans="1:13" ht="9.9499999999999993" hidden="1" customHeight="1" x14ac:dyDescent="0.2">
      <c r="A3623" s="301"/>
      <c r="B3623" s="300"/>
      <c r="C3623" s="305" t="str">
        <f>IF(ISBLANK($J$3759),"",IF(ISBLANK($L$3759),"",IF(Okt!$E64&gt;=$J$3759,IF(Okt!$E64&lt;=$L$3759,IF(ISBLANK(Okt!G64),"",Okt!G64),""),"")))</f>
        <v/>
      </c>
      <c r="D3623" s="305"/>
      <c r="E3623" s="305" t="str">
        <f>IF(ISBLANK($J$3759),"",IF(ISBLANK($L$3759),"",IF(Okt!$E64&gt;=$J$3759,IF(Okt!$E64&lt;=$L$3759,IF(ISBLANK(Okt!R64),"",Okt!R64),""),"")))</f>
        <v/>
      </c>
      <c r="F3623" s="307" t="str">
        <f>IF(ISBLANK($J$3759),"",IF(ISBLANK($L$3759),"",IF(Okt!$E64&gt;=$J$3759,IF(Okt!$E64&lt;=$L$3759,IF(ISBLANK(Okt!S64),"",Okt!S64),""),"")))</f>
        <v/>
      </c>
      <c r="G3623" s="308" t="str">
        <f t="shared" si="230"/>
        <v/>
      </c>
      <c r="H3623" s="309" t="str">
        <f t="shared" si="231"/>
        <v/>
      </c>
      <c r="I3623" s="310" t="str">
        <f>IF(ISBLANK($J$3759),"",IF(ISBLANK($L$3759),"",IF(Okt!$E64&gt;=$J$3759,IF(Okt!$E64&lt;=$L$3759,COUNTIF(Okt!L64:L64,"&gt;=0"),""),"")))</f>
        <v/>
      </c>
      <c r="J3623" s="300"/>
      <c r="K3623" s="300"/>
      <c r="L3623" s="300"/>
      <c r="M3623" s="302"/>
    </row>
    <row r="3624" spans="1:13" ht="9.9499999999999993" hidden="1" customHeight="1" x14ac:dyDescent="0.2">
      <c r="A3624" s="301"/>
      <c r="B3624" s="300"/>
      <c r="C3624" s="305" t="str">
        <f>IF(ISBLANK($J$3759),"",IF(ISBLANK($L$3759),"",IF(Okt!$E65&gt;=$J$3759,IF(Okt!$E65&lt;=$L$3759,IF(ISBLANK(Okt!G65),"",Okt!G65),""),"")))</f>
        <v/>
      </c>
      <c r="D3624" s="305"/>
      <c r="E3624" s="305" t="str">
        <f>IF(ISBLANK($J$3759),"",IF(ISBLANK($L$3759),"",IF(Okt!$E65&gt;=$J$3759,IF(Okt!$E65&lt;=$L$3759,IF(ISBLANK(Okt!R65),"",Okt!R65),""),"")))</f>
        <v/>
      </c>
      <c r="F3624" s="307" t="str">
        <f>IF(ISBLANK($J$3759),"",IF(ISBLANK($L$3759),"",IF(Okt!$E65&gt;=$J$3759,IF(Okt!$E65&lt;=$L$3759,IF(ISBLANK(Okt!S65),"",Okt!S65),""),"")))</f>
        <v/>
      </c>
      <c r="G3624" s="308" t="str">
        <f t="shared" si="230"/>
        <v/>
      </c>
      <c r="H3624" s="309" t="str">
        <f t="shared" si="231"/>
        <v/>
      </c>
      <c r="I3624" s="310" t="str">
        <f>IF(ISBLANK($J$3759),"",IF(ISBLANK($L$3759),"",IF(Okt!$E65&gt;=$J$3759,IF(Okt!$E65&lt;=$L$3759,COUNTIF(Okt!L65:L65,"&gt;=0"),""),"")))</f>
        <v/>
      </c>
      <c r="J3624" s="300"/>
      <c r="K3624" s="300"/>
      <c r="L3624" s="300"/>
      <c r="M3624" s="302"/>
    </row>
    <row r="3625" spans="1:13" ht="9.9499999999999993" hidden="1" customHeight="1" x14ac:dyDescent="0.2">
      <c r="A3625" s="301"/>
      <c r="B3625" s="300"/>
      <c r="C3625" s="305" t="str">
        <f>IF(ISBLANK($J$3759),"",IF(ISBLANK($L$3759),"",IF(Okt!$E66&gt;=$J$3759,IF(Okt!$E66&lt;=$L$3759,IF(ISBLANK(Okt!G66),"",Okt!G66),""),"")))</f>
        <v/>
      </c>
      <c r="D3625" s="305"/>
      <c r="E3625" s="305" t="str">
        <f>IF(ISBLANK($J$3759),"",IF(ISBLANK($L$3759),"",IF(Okt!$E66&gt;=$J$3759,IF(Okt!$E66&lt;=$L$3759,IF(ISBLANK(Okt!R66),"",Okt!R66),""),"")))</f>
        <v/>
      </c>
      <c r="F3625" s="307" t="str">
        <f>IF(ISBLANK($J$3759),"",IF(ISBLANK($L$3759),"",IF(Okt!$E66&gt;=$J$3759,IF(Okt!$E66&lt;=$L$3759,IF(ISBLANK(Okt!S66),"",Okt!S66),""),"")))</f>
        <v/>
      </c>
      <c r="G3625" s="308" t="str">
        <f t="shared" si="230"/>
        <v/>
      </c>
      <c r="H3625" s="309" t="str">
        <f t="shared" si="231"/>
        <v/>
      </c>
      <c r="I3625" s="310" t="str">
        <f>IF(ISBLANK($J$3759),"",IF(ISBLANK($L$3759),"",IF(Okt!$E66&gt;=$J$3759,IF(Okt!$E66&lt;=$L$3759,COUNTIF(Okt!L66:L66,"&gt;=0"),""),"")))</f>
        <v/>
      </c>
      <c r="J3625" s="300"/>
      <c r="K3625" s="300"/>
      <c r="L3625" s="300"/>
      <c r="M3625" s="302"/>
    </row>
    <row r="3626" spans="1:13" ht="9.9499999999999993" hidden="1" customHeight="1" x14ac:dyDescent="0.2">
      <c r="A3626" s="301"/>
      <c r="B3626" s="300"/>
      <c r="C3626" s="305" t="str">
        <f>IF(ISBLANK($J$3759),"",IF(ISBLANK($L$3759),"",IF(Okt!$E67&gt;=$J$3759,IF(Okt!$E67&lt;=$L$3759,IF(ISBLANK(Okt!G67),"",Okt!G67),""),"")))</f>
        <v/>
      </c>
      <c r="D3626" s="305"/>
      <c r="E3626" s="305" t="str">
        <f>IF(ISBLANK($J$3759),"",IF(ISBLANK($L$3759),"",IF(Okt!$E67&gt;=$J$3759,IF(Okt!$E67&lt;=$L$3759,IF(ISBLANK(Okt!R67),"",Okt!R67),""),"")))</f>
        <v/>
      </c>
      <c r="F3626" s="307" t="str">
        <f>IF(ISBLANK($J$3759),"",IF(ISBLANK($L$3759),"",IF(Okt!$E67&gt;=$J$3759,IF(Okt!$E67&lt;=$L$3759,IF(ISBLANK(Okt!S67),"",Okt!S67),""),"")))</f>
        <v/>
      </c>
      <c r="G3626" s="308" t="str">
        <f t="shared" si="230"/>
        <v/>
      </c>
      <c r="H3626" s="309" t="str">
        <f t="shared" si="231"/>
        <v/>
      </c>
      <c r="I3626" s="310" t="str">
        <f>IF(ISBLANK($J$3759),"",IF(ISBLANK($L$3759),"",IF(Okt!$E67&gt;=$J$3759,IF(Okt!$E67&lt;=$L$3759,COUNTIF(Okt!L67:L67,"&gt;=0"),""),"")))</f>
        <v/>
      </c>
      <c r="J3626" s="300"/>
      <c r="K3626" s="300"/>
      <c r="L3626" s="300"/>
      <c r="M3626" s="302"/>
    </row>
    <row r="3627" spans="1:13" ht="9.9499999999999993" hidden="1" customHeight="1" x14ac:dyDescent="0.2">
      <c r="A3627" s="301"/>
      <c r="B3627" s="300"/>
      <c r="C3627" s="305" t="str">
        <f>IF(ISBLANK($J$3759),"",IF(ISBLANK($L$3759),"",IF(Okt!$E68&gt;=$J$3759,IF(Okt!$E68&lt;=$L$3759,IF(ISBLANK(Okt!G68),"",Okt!G68),""),"")))</f>
        <v/>
      </c>
      <c r="D3627" s="305"/>
      <c r="E3627" s="305" t="str">
        <f>IF(ISBLANK($J$3759),"",IF(ISBLANK($L$3759),"",IF(Okt!$E68&gt;=$J$3759,IF(Okt!$E68&lt;=$L$3759,IF(ISBLANK(Okt!R68),"",Okt!R68),""),"")))</f>
        <v/>
      </c>
      <c r="F3627" s="307" t="str">
        <f>IF(ISBLANK($J$3759),"",IF(ISBLANK($L$3759),"",IF(Okt!$E68&gt;=$J$3759,IF(Okt!$E68&lt;=$L$3759,IF(ISBLANK(Okt!S68),"",Okt!S68),""),"")))</f>
        <v/>
      </c>
      <c r="G3627" s="308" t="str">
        <f t="shared" si="230"/>
        <v/>
      </c>
      <c r="H3627" s="309" t="str">
        <f t="shared" si="231"/>
        <v/>
      </c>
      <c r="I3627" s="310" t="str">
        <f>IF(ISBLANK($J$3759),"",IF(ISBLANK($L$3759),"",IF(Okt!$E68&gt;=$J$3759,IF(Okt!$E68&lt;=$L$3759,COUNTIF(Okt!L68:L68,"&gt;=0"),""),"")))</f>
        <v/>
      </c>
      <c r="J3627" s="300"/>
      <c r="K3627" s="300"/>
      <c r="L3627" s="300"/>
      <c r="M3627" s="302"/>
    </row>
    <row r="3628" spans="1:13" ht="9.9499999999999993" hidden="1" customHeight="1" x14ac:dyDescent="0.2">
      <c r="A3628" s="301"/>
      <c r="B3628" s="300"/>
      <c r="C3628" s="305" t="str">
        <f>IF(ISBLANK($J$3759),"",IF(ISBLANK($L$3759),"",IF(Okt!$E69&gt;=$J$3759,IF(Okt!$E69&lt;=$L$3759,IF(ISBLANK(Okt!G69),"",Okt!G69),""),"")))</f>
        <v/>
      </c>
      <c r="D3628" s="305"/>
      <c r="E3628" s="305" t="str">
        <f>IF(ISBLANK($J$3759),"",IF(ISBLANK($L$3759),"",IF(Okt!$E69&gt;=$J$3759,IF(Okt!$E69&lt;=$L$3759,IF(ISBLANK(Okt!R69),"",Okt!R69),""),"")))</f>
        <v/>
      </c>
      <c r="F3628" s="307" t="str">
        <f>IF(ISBLANK($J$3759),"",IF(ISBLANK($L$3759),"",IF(Okt!$E69&gt;=$J$3759,IF(Okt!$E69&lt;=$L$3759,IF(ISBLANK(Okt!S69),"",Okt!S69),""),"")))</f>
        <v/>
      </c>
      <c r="G3628" s="308" t="str">
        <f t="shared" si="230"/>
        <v/>
      </c>
      <c r="H3628" s="309" t="str">
        <f t="shared" si="231"/>
        <v/>
      </c>
      <c r="I3628" s="310" t="str">
        <f>IF(ISBLANK($J$3759),"",IF(ISBLANK($L$3759),"",IF(Okt!$E69&gt;=$J$3759,IF(Okt!$E69&lt;=$L$3759,COUNTIF(Okt!L69:L69,"&gt;=0"),""),"")))</f>
        <v/>
      </c>
      <c r="J3628" s="300"/>
      <c r="K3628" s="300"/>
      <c r="L3628" s="300"/>
      <c r="M3628" s="302"/>
    </row>
    <row r="3629" spans="1:13" ht="9.9499999999999993" hidden="1" customHeight="1" x14ac:dyDescent="0.2">
      <c r="A3629" s="301"/>
      <c r="B3629" s="300"/>
      <c r="C3629" s="305" t="str">
        <f>IF(ISBLANK($J$3759),"",IF(ISBLANK($L$3759),"",IF(Okt!$E70&gt;=$J$3759,IF(Okt!$E70&lt;=$L$3759,IF(ISBLANK(Okt!G70),"",Okt!G70),""),"")))</f>
        <v/>
      </c>
      <c r="D3629" s="305"/>
      <c r="E3629" s="305" t="str">
        <f>IF(ISBLANK($J$3759),"",IF(ISBLANK($L$3759),"",IF(Okt!$E70&gt;=$J$3759,IF(Okt!$E70&lt;=$L$3759,IF(ISBLANK(Okt!R70),"",Okt!R70),""),"")))</f>
        <v/>
      </c>
      <c r="F3629" s="307" t="str">
        <f>IF(ISBLANK($J$3759),"",IF(ISBLANK($L$3759),"",IF(Okt!$E70&gt;=$J$3759,IF(Okt!$E70&lt;=$L$3759,IF(ISBLANK(Okt!S70),"",Okt!S70),""),"")))</f>
        <v/>
      </c>
      <c r="G3629" s="308" t="str">
        <f t="shared" si="230"/>
        <v/>
      </c>
      <c r="H3629" s="309" t="str">
        <f t="shared" si="231"/>
        <v/>
      </c>
      <c r="I3629" s="310" t="str">
        <f>IF(ISBLANK($J$3759),"",IF(ISBLANK($L$3759),"",IF(Okt!$E70&gt;=$J$3759,IF(Okt!$E70&lt;=$L$3759,COUNTIF(Okt!L70:L70,"&gt;=0"),""),"")))</f>
        <v/>
      </c>
      <c r="J3629" s="300"/>
      <c r="K3629" s="300"/>
      <c r="L3629" s="300"/>
      <c r="M3629" s="302"/>
    </row>
    <row r="3630" spans="1:13" ht="9.9499999999999993" hidden="1" customHeight="1" x14ac:dyDescent="0.2">
      <c r="A3630" s="301"/>
      <c r="B3630" s="300"/>
      <c r="C3630" s="305" t="str">
        <f>IF(ISBLANK($J$3759),"",IF(ISBLANK($L$3759),"",IF(Okt!$E71&gt;=$J$3759,IF(Okt!$E71&lt;=$L$3759,IF(ISBLANK(Okt!G71),"",Okt!G71),""),"")))</f>
        <v/>
      </c>
      <c r="D3630" s="305"/>
      <c r="E3630" s="305" t="str">
        <f>IF(ISBLANK($J$3759),"",IF(ISBLANK($L$3759),"",IF(Okt!$E71&gt;=$J$3759,IF(Okt!$E71&lt;=$L$3759,IF(ISBLANK(Okt!R71),"",Okt!R71),""),"")))</f>
        <v/>
      </c>
      <c r="F3630" s="307" t="str">
        <f>IF(ISBLANK($J$3759),"",IF(ISBLANK($L$3759),"",IF(Okt!$E71&gt;=$J$3759,IF(Okt!$E71&lt;=$L$3759,IF(ISBLANK(Okt!S71),"",Okt!S71),""),"")))</f>
        <v/>
      </c>
      <c r="G3630" s="308" t="str">
        <f t="shared" si="230"/>
        <v/>
      </c>
      <c r="H3630" s="309" t="str">
        <f t="shared" si="231"/>
        <v/>
      </c>
      <c r="I3630" s="310" t="str">
        <f>IF(ISBLANK($J$3759),"",IF(ISBLANK($L$3759),"",IF(Okt!$E71&gt;=$J$3759,IF(Okt!$E71&lt;=$L$3759,COUNTIF(Okt!L71:L71,"&gt;=0"),""),"")))</f>
        <v/>
      </c>
      <c r="J3630" s="300"/>
      <c r="K3630" s="300"/>
      <c r="L3630" s="300"/>
      <c r="M3630" s="302"/>
    </row>
    <row r="3631" spans="1:13" ht="9.9499999999999993" hidden="1" customHeight="1" x14ac:dyDescent="0.2">
      <c r="A3631" s="301"/>
      <c r="B3631" s="300"/>
      <c r="C3631" s="305" t="str">
        <f>IF(ISBLANK($J$3759),"",IF(ISBLANK($L$3759),"",IF(Okt!$E72&gt;=$J$3759,IF(Okt!$E72&lt;=$L$3759,IF(ISBLANK(Okt!G72),"",Okt!G72),""),"")))</f>
        <v/>
      </c>
      <c r="D3631" s="305"/>
      <c r="E3631" s="305" t="str">
        <f>IF(ISBLANK($J$3759),"",IF(ISBLANK($L$3759),"",IF(Okt!$E72&gt;=$J$3759,IF(Okt!$E72&lt;=$L$3759,IF(ISBLANK(Okt!R72),"",Okt!R72),""),"")))</f>
        <v/>
      </c>
      <c r="F3631" s="307" t="str">
        <f>IF(ISBLANK($J$3759),"",IF(ISBLANK($L$3759),"",IF(Okt!$E72&gt;=$J$3759,IF(Okt!$E72&lt;=$L$3759,IF(ISBLANK(Okt!S72),"",Okt!S72),""),"")))</f>
        <v/>
      </c>
      <c r="G3631" s="308" t="str">
        <f t="shared" si="230"/>
        <v/>
      </c>
      <c r="H3631" s="309" t="str">
        <f t="shared" si="231"/>
        <v/>
      </c>
      <c r="I3631" s="310" t="str">
        <f>IF(ISBLANK($J$3759),"",IF(ISBLANK($L$3759),"",IF(Okt!$E72&gt;=$J$3759,IF(Okt!$E72&lt;=$L$3759,COUNTIF(Okt!L72:L72,"&gt;=0"),""),"")))</f>
        <v/>
      </c>
      <c r="J3631" s="300"/>
      <c r="K3631" s="300"/>
      <c r="L3631" s="300"/>
      <c r="M3631" s="302"/>
    </row>
    <row r="3632" spans="1:13" ht="9.9499999999999993" hidden="1" customHeight="1" x14ac:dyDescent="0.2">
      <c r="A3632" s="301"/>
      <c r="B3632" s="300"/>
      <c r="C3632" s="305" t="str">
        <f>IF(ISBLANK($J$3759),"",IF(ISBLANK($L$3759),"",IF(Okt!$E73&gt;=$J$3759,IF(Okt!$E73&lt;=$L$3759,IF(ISBLANK(Okt!G73),"",Okt!G73),""),"")))</f>
        <v/>
      </c>
      <c r="D3632" s="305"/>
      <c r="E3632" s="305" t="str">
        <f>IF(ISBLANK($J$3759),"",IF(ISBLANK($L$3759),"",IF(Okt!$E73&gt;=$J$3759,IF(Okt!$E73&lt;=$L$3759,IF(ISBLANK(Okt!R73),"",Okt!R73),""),"")))</f>
        <v/>
      </c>
      <c r="F3632" s="307" t="str">
        <f>IF(ISBLANK($J$3759),"",IF(ISBLANK($L$3759),"",IF(Okt!$E73&gt;=$J$3759,IF(Okt!$E73&lt;=$L$3759,IF(ISBLANK(Okt!S73),"",Okt!S73),""),"")))</f>
        <v/>
      </c>
      <c r="G3632" s="308" t="str">
        <f t="shared" si="230"/>
        <v/>
      </c>
      <c r="H3632" s="309" t="str">
        <f t="shared" si="231"/>
        <v/>
      </c>
      <c r="I3632" s="310" t="str">
        <f>IF(ISBLANK($J$3759),"",IF(ISBLANK($L$3759),"",IF(Okt!$E73&gt;=$J$3759,IF(Okt!$E73&lt;=$L$3759,COUNTIF(Okt!L73:L73,"&gt;=0"),""),"")))</f>
        <v/>
      </c>
      <c r="J3632" s="300"/>
      <c r="K3632" s="300"/>
      <c r="L3632" s="300"/>
      <c r="M3632" s="302"/>
    </row>
    <row r="3633" spans="1:13" ht="9.9499999999999993" hidden="1" customHeight="1" x14ac:dyDescent="0.2">
      <c r="A3633" s="301"/>
      <c r="B3633" s="300" t="s">
        <v>133</v>
      </c>
      <c r="C3633" s="305" t="str">
        <f>IF(ISBLANK($J$3759),"",IF(ISBLANK($L$3759),"",IF(Nov!$E9&gt;=$J$3759,IF(Nov!$E9&lt;=$L$3759,IF(ISBLANK(Nov!G9),"",Nov!G9),""),"")))</f>
        <v/>
      </c>
      <c r="D3633" s="305" t="str">
        <f>IF(ISBLANK($J$3759),"",IF(ISBLANK($L$3759),"",IF(Nov!$E9&gt;=$J$3759,IF(Nov!$E9&lt;=$L$3759,IF(ISBLANK(Nov!I9),"",Nov!I9),""),"")))</f>
        <v/>
      </c>
      <c r="E3633" s="305" t="str">
        <f>IF(ISBLANK($J$3759),"",IF(ISBLANK($L$3759),"",IF(Nov!$E9&gt;=$J$3759,IF(Nov!$E9&lt;=$L$3759,IF(ISBLANK(Nov!R9),"",Nov!R9),""),"")))</f>
        <v/>
      </c>
      <c r="F3633" s="307" t="str">
        <f>IF(ISBLANK($J$3759),"",IF(ISBLANK($L$3759),"",IF(Nov!$E9&gt;=$J$3759,IF(Nov!$E9&lt;=$L$3759,IF(ISBLANK(Nov!S9),"",Nov!S9),""),"")))</f>
        <v/>
      </c>
      <c r="G3633" s="308" t="str">
        <f>IF(ISNUMBER(F3633),IF(F3633=0,"",IF(E3633=0,"",F3633/E3633)),"")</f>
        <v/>
      </c>
      <c r="H3633" s="309" t="str">
        <f>IF(ISNUMBER(G3633),IF(G3633=0,"",IF(F3633=0,"",E3633/F3633/24)),"")</f>
        <v/>
      </c>
      <c r="I3633" s="310">
        <f>IF(ISBLANK($J$3759),"",IF(ISBLANK($L$3759),"",IF(Nov!$E9&gt;=$J$3759,IF(Nov!$E9&lt;=$L$3759,COUNTIF(Nov!L9:L9,"&gt;=0"),""),"")))</f>
        <v>0</v>
      </c>
      <c r="J3633" s="300"/>
      <c r="K3633" s="300"/>
      <c r="L3633" s="300"/>
      <c r="M3633" s="302"/>
    </row>
    <row r="3634" spans="1:13" ht="9.9499999999999993" hidden="1" customHeight="1" x14ac:dyDescent="0.2">
      <c r="A3634" s="301"/>
      <c r="B3634" s="300"/>
      <c r="C3634" s="305" t="str">
        <f>IF(ISBLANK($J$3759),"",IF(ISBLANK($L$3759),"",IF(Nov!$E10&gt;=$J$3759,IF(Nov!$E10&lt;=$L$3759,IF(ISBLANK(Nov!G10),"",Nov!G10),""),"")))</f>
        <v/>
      </c>
      <c r="D3634" s="305" t="str">
        <f>IF(ISBLANK($J$3759),"",IF(ISBLANK($L$3759),"",IF(Nov!$E10&gt;=$J$3759,IF(Nov!$E10&lt;=$L$3759,IF(ISBLANK(Nov!I10),"",Nov!I10),""),"")))</f>
        <v/>
      </c>
      <c r="E3634" s="305" t="str">
        <f>IF(ISBLANK($J$3759),"",IF(ISBLANK($L$3759),"",IF(Nov!$E10&gt;=$J$3759,IF(Nov!$E10&lt;=$L$3759,IF(ISBLANK(Nov!R10),"",Nov!R10),""),"")))</f>
        <v/>
      </c>
      <c r="F3634" s="307" t="str">
        <f>IF(ISBLANK($J$3759),"",IF(ISBLANK($L$3759),"",IF(Nov!$E10&gt;=$J$3759,IF(Nov!$E10&lt;=$L$3759,IF(ISBLANK(Nov!S10),"",Nov!S10),""),"")))</f>
        <v/>
      </c>
      <c r="G3634" s="308" t="str">
        <f t="shared" ref="G3634:G3663" si="232">IF(ISNUMBER(F3634),IF(F3634=0,"",IF(E3634=0,"",F3634/E3634)),"")</f>
        <v/>
      </c>
      <c r="H3634" s="309" t="str">
        <f t="shared" ref="H3634:H3663" si="233">IF(ISNUMBER(G3634),IF(G3634=0,"",IF(F3634=0,"",E3634/F3634/24)),"")</f>
        <v/>
      </c>
      <c r="I3634" s="310">
        <f>IF(ISBLANK($J$3759),"",IF(ISBLANK($L$3759),"",IF(Nov!$E10&gt;=$J$3759,IF(Nov!$E10&lt;=$L$3759,COUNTIF(Nov!L10:L10,"&gt;=0"),""),"")))</f>
        <v>0</v>
      </c>
      <c r="J3634" s="300"/>
      <c r="K3634" s="300"/>
      <c r="L3634" s="300"/>
      <c r="M3634" s="302"/>
    </row>
    <row r="3635" spans="1:13" ht="9.9499999999999993" hidden="1" customHeight="1" x14ac:dyDescent="0.2">
      <c r="A3635" s="301"/>
      <c r="B3635" s="300"/>
      <c r="C3635" s="305" t="str">
        <f>IF(ISBLANK($J$3759),"",IF(ISBLANK($L$3759),"",IF(Nov!$E11&gt;=$J$3759,IF(Nov!$E11&lt;=$L$3759,IF(ISBLANK(Nov!G11),"",Nov!G11),""),"")))</f>
        <v/>
      </c>
      <c r="D3635" s="305" t="str">
        <f>IF(ISBLANK($J$3759),"",IF(ISBLANK($L$3759),"",IF(Nov!$E11&gt;=$J$3759,IF(Nov!$E11&lt;=$L$3759,IF(ISBLANK(Nov!I11),"",Nov!I11),""),"")))</f>
        <v/>
      </c>
      <c r="E3635" s="305" t="str">
        <f>IF(ISBLANK($J$3759),"",IF(ISBLANK($L$3759),"",IF(Nov!$E11&gt;=$J$3759,IF(Nov!$E11&lt;=$L$3759,IF(ISBLANK(Nov!R11),"",Nov!R11),""),"")))</f>
        <v/>
      </c>
      <c r="F3635" s="307" t="str">
        <f>IF(ISBLANK($J$3759),"",IF(ISBLANK($L$3759),"",IF(Nov!$E11&gt;=$J$3759,IF(Nov!$E11&lt;=$L$3759,IF(ISBLANK(Nov!S11),"",Nov!S11),""),"")))</f>
        <v/>
      </c>
      <c r="G3635" s="308" t="str">
        <f t="shared" si="232"/>
        <v/>
      </c>
      <c r="H3635" s="309" t="str">
        <f t="shared" si="233"/>
        <v/>
      </c>
      <c r="I3635" s="310">
        <f>IF(ISBLANK($J$3759),"",IF(ISBLANK($L$3759),"",IF(Nov!$E11&gt;=$J$3759,IF(Nov!$E11&lt;=$L$3759,COUNTIF(Nov!L11:L11,"&gt;=0"),""),"")))</f>
        <v>0</v>
      </c>
      <c r="J3635" s="300"/>
      <c r="K3635" s="300"/>
      <c r="L3635" s="300"/>
      <c r="M3635" s="302"/>
    </row>
    <row r="3636" spans="1:13" ht="9.9499999999999993" hidden="1" customHeight="1" x14ac:dyDescent="0.2">
      <c r="A3636" s="301"/>
      <c r="B3636" s="300"/>
      <c r="C3636" s="305" t="str">
        <f>IF(ISBLANK($J$3759),"",IF(ISBLANK($L$3759),"",IF(Nov!$E12&gt;=$J$3759,IF(Nov!$E12&lt;=$L$3759,IF(ISBLANK(Nov!G12),"",Nov!G12),""),"")))</f>
        <v/>
      </c>
      <c r="D3636" s="305" t="str">
        <f>IF(ISBLANK($J$3759),"",IF(ISBLANK($L$3759),"",IF(Nov!$E12&gt;=$J$3759,IF(Nov!$E12&lt;=$L$3759,IF(ISBLANK(Nov!I12),"",Nov!I12),""),"")))</f>
        <v/>
      </c>
      <c r="E3636" s="305" t="str">
        <f>IF(ISBLANK($J$3759),"",IF(ISBLANK($L$3759),"",IF(Nov!$E12&gt;=$J$3759,IF(Nov!$E12&lt;=$L$3759,IF(ISBLANK(Nov!R12),"",Nov!R12),""),"")))</f>
        <v/>
      </c>
      <c r="F3636" s="307" t="str">
        <f>IF(ISBLANK($J$3759),"",IF(ISBLANK($L$3759),"",IF(Nov!$E12&gt;=$J$3759,IF(Nov!$E12&lt;=$L$3759,IF(ISBLANK(Nov!S12),"",Nov!S12),""),"")))</f>
        <v/>
      </c>
      <c r="G3636" s="308" t="str">
        <f t="shared" si="232"/>
        <v/>
      </c>
      <c r="H3636" s="309" t="str">
        <f t="shared" si="233"/>
        <v/>
      </c>
      <c r="I3636" s="310">
        <f>IF(ISBLANK($J$3759),"",IF(ISBLANK($L$3759),"",IF(Nov!$E12&gt;=$J$3759,IF(Nov!$E12&lt;=$L$3759,COUNTIF(Nov!L12:L12,"&gt;=0"),""),"")))</f>
        <v>0</v>
      </c>
      <c r="J3636" s="300"/>
      <c r="K3636" s="300"/>
      <c r="L3636" s="300"/>
      <c r="M3636" s="302"/>
    </row>
    <row r="3637" spans="1:13" ht="9.9499999999999993" hidden="1" customHeight="1" x14ac:dyDescent="0.2">
      <c r="A3637" s="301"/>
      <c r="B3637" s="300"/>
      <c r="C3637" s="305" t="str">
        <f>IF(ISBLANK($J$3759),"",IF(ISBLANK($L$3759),"",IF(Nov!$E13&gt;=$J$3759,IF(Nov!$E13&lt;=$L$3759,IF(ISBLANK(Nov!G13),"",Nov!G13),""),"")))</f>
        <v/>
      </c>
      <c r="D3637" s="305" t="str">
        <f>IF(ISBLANK($J$3759),"",IF(ISBLANK($L$3759),"",IF(Nov!$E13&gt;=$J$3759,IF(Nov!$E13&lt;=$L$3759,IF(ISBLANK(Nov!I13),"",Nov!I13),""),"")))</f>
        <v/>
      </c>
      <c r="E3637" s="305" t="str">
        <f>IF(ISBLANK($J$3759),"",IF(ISBLANK($L$3759),"",IF(Nov!$E13&gt;=$J$3759,IF(Nov!$E13&lt;=$L$3759,IF(ISBLANK(Nov!R13),"",Nov!R13),""),"")))</f>
        <v/>
      </c>
      <c r="F3637" s="307" t="str">
        <f>IF(ISBLANK($J$3759),"",IF(ISBLANK($L$3759),"",IF(Nov!$E13&gt;=$J$3759,IF(Nov!$E13&lt;=$L$3759,IF(ISBLANK(Nov!S13),"",Nov!S13),""),"")))</f>
        <v/>
      </c>
      <c r="G3637" s="308" t="str">
        <f t="shared" si="232"/>
        <v/>
      </c>
      <c r="H3637" s="309" t="str">
        <f t="shared" si="233"/>
        <v/>
      </c>
      <c r="I3637" s="310">
        <f>IF(ISBLANK($J$3759),"",IF(ISBLANK($L$3759),"",IF(Nov!$E13&gt;=$J$3759,IF(Nov!$E13&lt;=$L$3759,COUNTIF(Nov!L13:L13,"&gt;=0"),""),"")))</f>
        <v>0</v>
      </c>
      <c r="J3637" s="300"/>
      <c r="K3637" s="300"/>
      <c r="L3637" s="300"/>
      <c r="M3637" s="302"/>
    </row>
    <row r="3638" spans="1:13" ht="9.9499999999999993" hidden="1" customHeight="1" x14ac:dyDescent="0.2">
      <c r="A3638" s="301"/>
      <c r="B3638" s="300"/>
      <c r="C3638" s="305" t="str">
        <f>IF(ISBLANK($J$3759),"",IF(ISBLANK($L$3759),"",IF(Nov!$E14&gt;=$J$3759,IF(Nov!$E14&lt;=$L$3759,IF(ISBLANK(Nov!G14),"",Nov!G14),""),"")))</f>
        <v/>
      </c>
      <c r="D3638" s="305" t="str">
        <f>IF(ISBLANK($J$3759),"",IF(ISBLANK($L$3759),"",IF(Nov!$E14&gt;=$J$3759,IF(Nov!$E14&lt;=$L$3759,IF(ISBLANK(Nov!I14),"",Nov!I14),""),"")))</f>
        <v/>
      </c>
      <c r="E3638" s="305" t="str">
        <f>IF(ISBLANK($J$3759),"",IF(ISBLANK($L$3759),"",IF(Nov!$E14&gt;=$J$3759,IF(Nov!$E14&lt;=$L$3759,IF(ISBLANK(Nov!R14),"",Nov!R14),""),"")))</f>
        <v/>
      </c>
      <c r="F3638" s="307" t="str">
        <f>IF(ISBLANK($J$3759),"",IF(ISBLANK($L$3759),"",IF(Nov!$E14&gt;=$J$3759,IF(Nov!$E14&lt;=$L$3759,IF(ISBLANK(Nov!S14),"",Nov!S14),""),"")))</f>
        <v/>
      </c>
      <c r="G3638" s="308" t="str">
        <f t="shared" si="232"/>
        <v/>
      </c>
      <c r="H3638" s="309" t="str">
        <f t="shared" si="233"/>
        <v/>
      </c>
      <c r="I3638" s="310">
        <f>IF(ISBLANK($J$3759),"",IF(ISBLANK($L$3759),"",IF(Nov!$E14&gt;=$J$3759,IF(Nov!$E14&lt;=$L$3759,COUNTIF(Nov!L14:L14,"&gt;=0"),""),"")))</f>
        <v>0</v>
      </c>
      <c r="J3638" s="300"/>
      <c r="K3638" s="300"/>
      <c r="L3638" s="300"/>
      <c r="M3638" s="302"/>
    </row>
    <row r="3639" spans="1:13" ht="9.9499999999999993" hidden="1" customHeight="1" x14ac:dyDescent="0.2">
      <c r="A3639" s="301"/>
      <c r="B3639" s="300"/>
      <c r="C3639" s="305" t="str">
        <f>IF(ISBLANK($J$3759),"",IF(ISBLANK($L$3759),"",IF(Nov!$E15&gt;=$J$3759,IF(Nov!$E15&lt;=$L$3759,IF(ISBLANK(Nov!G15),"",Nov!G15),""),"")))</f>
        <v/>
      </c>
      <c r="D3639" s="305" t="str">
        <f>IF(ISBLANK($J$3759),"",IF(ISBLANK($L$3759),"",IF(Nov!$E15&gt;=$J$3759,IF(Nov!$E15&lt;=$L$3759,IF(ISBLANK(Nov!I15),"",Nov!I15),""),"")))</f>
        <v/>
      </c>
      <c r="E3639" s="305" t="str">
        <f>IF(ISBLANK($J$3759),"",IF(ISBLANK($L$3759),"",IF(Nov!$E15&gt;=$J$3759,IF(Nov!$E15&lt;=$L$3759,IF(ISBLANK(Nov!R15),"",Nov!R15),""),"")))</f>
        <v/>
      </c>
      <c r="F3639" s="307" t="str">
        <f>IF(ISBLANK($J$3759),"",IF(ISBLANK($L$3759),"",IF(Nov!$E15&gt;=$J$3759,IF(Nov!$E15&lt;=$L$3759,IF(ISBLANK(Nov!S15),"",Nov!S15),""),"")))</f>
        <v/>
      </c>
      <c r="G3639" s="308" t="str">
        <f t="shared" si="232"/>
        <v/>
      </c>
      <c r="H3639" s="309" t="str">
        <f t="shared" si="233"/>
        <v/>
      </c>
      <c r="I3639" s="310">
        <f>IF(ISBLANK($J$3759),"",IF(ISBLANK($L$3759),"",IF(Nov!$E15&gt;=$J$3759,IF(Nov!$E15&lt;=$L$3759,COUNTIF(Nov!L15:L15,"&gt;=0"),""),"")))</f>
        <v>0</v>
      </c>
      <c r="J3639" s="300"/>
      <c r="K3639" s="300"/>
      <c r="L3639" s="300"/>
      <c r="M3639" s="302"/>
    </row>
    <row r="3640" spans="1:13" ht="9.9499999999999993" hidden="1" customHeight="1" x14ac:dyDescent="0.2">
      <c r="A3640" s="301"/>
      <c r="B3640" s="300"/>
      <c r="C3640" s="305" t="str">
        <f>IF(ISBLANK($J$3759),"",IF(ISBLANK($L$3759),"",IF(Nov!$E16&gt;=$J$3759,IF(Nov!$E16&lt;=$L$3759,IF(ISBLANK(Nov!G16),"",Nov!G16),""),"")))</f>
        <v/>
      </c>
      <c r="D3640" s="305" t="str">
        <f>IF(ISBLANK($J$3759),"",IF(ISBLANK($L$3759),"",IF(Nov!$E16&gt;=$J$3759,IF(Nov!$E16&lt;=$L$3759,IF(ISBLANK(Nov!I16),"",Nov!I16),""),"")))</f>
        <v/>
      </c>
      <c r="E3640" s="305" t="str">
        <f>IF(ISBLANK($J$3759),"",IF(ISBLANK($L$3759),"",IF(Nov!$E16&gt;=$J$3759,IF(Nov!$E16&lt;=$L$3759,IF(ISBLANK(Nov!R16),"",Nov!R16),""),"")))</f>
        <v/>
      </c>
      <c r="F3640" s="307" t="str">
        <f>IF(ISBLANK($J$3759),"",IF(ISBLANK($L$3759),"",IF(Nov!$E16&gt;=$J$3759,IF(Nov!$E16&lt;=$L$3759,IF(ISBLANK(Nov!S16),"",Nov!S16),""),"")))</f>
        <v/>
      </c>
      <c r="G3640" s="308" t="str">
        <f t="shared" si="232"/>
        <v/>
      </c>
      <c r="H3640" s="309" t="str">
        <f t="shared" si="233"/>
        <v/>
      </c>
      <c r="I3640" s="310">
        <f>IF(ISBLANK($J$3759),"",IF(ISBLANK($L$3759),"",IF(Nov!$E16&gt;=$J$3759,IF(Nov!$E16&lt;=$L$3759,COUNTIF(Nov!L16:L16,"&gt;=0"),""),"")))</f>
        <v>0</v>
      </c>
      <c r="J3640" s="300"/>
      <c r="K3640" s="300"/>
      <c r="L3640" s="300"/>
      <c r="M3640" s="302"/>
    </row>
    <row r="3641" spans="1:13" ht="9.9499999999999993" hidden="1" customHeight="1" x14ac:dyDescent="0.2">
      <c r="A3641" s="301"/>
      <c r="B3641" s="300"/>
      <c r="C3641" s="305" t="str">
        <f>IF(ISBLANK($J$3759),"",IF(ISBLANK($L$3759),"",IF(Nov!$E17&gt;=$J$3759,IF(Nov!$E17&lt;=$L$3759,IF(ISBLANK(Nov!G17),"",Nov!G17),""),"")))</f>
        <v/>
      </c>
      <c r="D3641" s="305" t="str">
        <f>IF(ISBLANK($J$3759),"",IF(ISBLANK($L$3759),"",IF(Nov!$E17&gt;=$J$3759,IF(Nov!$E17&lt;=$L$3759,IF(ISBLANK(Nov!I17),"",Nov!I17),""),"")))</f>
        <v/>
      </c>
      <c r="E3641" s="305" t="str">
        <f>IF(ISBLANK($J$3759),"",IF(ISBLANK($L$3759),"",IF(Nov!$E17&gt;=$J$3759,IF(Nov!$E17&lt;=$L$3759,IF(ISBLANK(Nov!R17),"",Nov!R17),""),"")))</f>
        <v/>
      </c>
      <c r="F3641" s="307" t="str">
        <f>IF(ISBLANK($J$3759),"",IF(ISBLANK($L$3759),"",IF(Nov!$E17&gt;=$J$3759,IF(Nov!$E17&lt;=$L$3759,IF(ISBLANK(Nov!S17),"",Nov!S17),""),"")))</f>
        <v/>
      </c>
      <c r="G3641" s="308" t="str">
        <f t="shared" si="232"/>
        <v/>
      </c>
      <c r="H3641" s="309" t="str">
        <f t="shared" si="233"/>
        <v/>
      </c>
      <c r="I3641" s="310">
        <f>IF(ISBLANK($J$3759),"",IF(ISBLANK($L$3759),"",IF(Nov!$E17&gt;=$J$3759,IF(Nov!$E17&lt;=$L$3759,COUNTIF(Nov!L17:L17,"&gt;=0"),""),"")))</f>
        <v>0</v>
      </c>
      <c r="J3641" s="300"/>
      <c r="K3641" s="300"/>
      <c r="L3641" s="300"/>
      <c r="M3641" s="302"/>
    </row>
    <row r="3642" spans="1:13" ht="9.9499999999999993" hidden="1" customHeight="1" x14ac:dyDescent="0.2">
      <c r="A3642" s="301"/>
      <c r="B3642" s="300"/>
      <c r="C3642" s="305" t="str">
        <f>IF(ISBLANK($J$3759),"",IF(ISBLANK($L$3759),"",IF(Nov!$E18&gt;=$J$3759,IF(Nov!$E18&lt;=$L$3759,IF(ISBLANK(Nov!G18),"",Nov!G18),""),"")))</f>
        <v/>
      </c>
      <c r="D3642" s="305" t="str">
        <f>IF(ISBLANK($J$3759),"",IF(ISBLANK($L$3759),"",IF(Nov!$E18&gt;=$J$3759,IF(Nov!$E18&lt;=$L$3759,IF(ISBLANK(Nov!I18),"",Nov!I18),""),"")))</f>
        <v/>
      </c>
      <c r="E3642" s="305" t="str">
        <f>IF(ISBLANK($J$3759),"",IF(ISBLANK($L$3759),"",IF(Nov!$E18&gt;=$J$3759,IF(Nov!$E18&lt;=$L$3759,IF(ISBLANK(Nov!R18),"",Nov!R18),""),"")))</f>
        <v/>
      </c>
      <c r="F3642" s="307" t="str">
        <f>IF(ISBLANK($J$3759),"",IF(ISBLANK($L$3759),"",IF(Nov!$E18&gt;=$J$3759,IF(Nov!$E18&lt;=$L$3759,IF(ISBLANK(Nov!S18),"",Nov!S18),""),"")))</f>
        <v/>
      </c>
      <c r="G3642" s="308" t="str">
        <f t="shared" si="232"/>
        <v/>
      </c>
      <c r="H3642" s="309" t="str">
        <f t="shared" si="233"/>
        <v/>
      </c>
      <c r="I3642" s="310">
        <f>IF(ISBLANK($J$3759),"",IF(ISBLANK($L$3759),"",IF(Nov!$E18&gt;=$J$3759,IF(Nov!$E18&lt;=$L$3759,COUNTIF(Nov!L18:L18,"&gt;=0"),""),"")))</f>
        <v>0</v>
      </c>
      <c r="J3642" s="300"/>
      <c r="K3642" s="300"/>
      <c r="L3642" s="300"/>
      <c r="M3642" s="302"/>
    </row>
    <row r="3643" spans="1:13" ht="9.9499999999999993" hidden="1" customHeight="1" x14ac:dyDescent="0.2">
      <c r="A3643" s="301"/>
      <c r="B3643" s="300"/>
      <c r="C3643" s="305" t="str">
        <f>IF(ISBLANK($J$3759),"",IF(ISBLANK($L$3759),"",IF(Nov!$E19&gt;=$J$3759,IF(Nov!$E19&lt;=$L$3759,IF(ISBLANK(Nov!G19),"",Nov!G19),""),"")))</f>
        <v/>
      </c>
      <c r="D3643" s="305" t="str">
        <f>IF(ISBLANK($J$3759),"",IF(ISBLANK($L$3759),"",IF(Nov!$E19&gt;=$J$3759,IF(Nov!$E19&lt;=$L$3759,IF(ISBLANK(Nov!I19),"",Nov!I19),""),"")))</f>
        <v/>
      </c>
      <c r="E3643" s="305" t="str">
        <f>IF(ISBLANK($J$3759),"",IF(ISBLANK($L$3759),"",IF(Nov!$E19&gt;=$J$3759,IF(Nov!$E19&lt;=$L$3759,IF(ISBLANK(Nov!R19),"",Nov!R19),""),"")))</f>
        <v/>
      </c>
      <c r="F3643" s="307" t="str">
        <f>IF(ISBLANK($J$3759),"",IF(ISBLANK($L$3759),"",IF(Nov!$E19&gt;=$J$3759,IF(Nov!$E19&lt;=$L$3759,IF(ISBLANK(Nov!S19),"",Nov!S19),""),"")))</f>
        <v/>
      </c>
      <c r="G3643" s="308" t="str">
        <f t="shared" si="232"/>
        <v/>
      </c>
      <c r="H3643" s="309" t="str">
        <f t="shared" si="233"/>
        <v/>
      </c>
      <c r="I3643" s="310">
        <f>IF(ISBLANK($J$3759),"",IF(ISBLANK($L$3759),"",IF(Nov!$E19&gt;=$J$3759,IF(Nov!$E19&lt;=$L$3759,COUNTIF(Nov!L19:L19,"&gt;=0"),""),"")))</f>
        <v>0</v>
      </c>
      <c r="J3643" s="300"/>
      <c r="K3643" s="300"/>
      <c r="L3643" s="300"/>
      <c r="M3643" s="302"/>
    </row>
    <row r="3644" spans="1:13" ht="9.9499999999999993" hidden="1" customHeight="1" x14ac:dyDescent="0.2">
      <c r="A3644" s="301"/>
      <c r="B3644" s="300"/>
      <c r="C3644" s="305" t="str">
        <f>IF(ISBLANK($J$3759),"",IF(ISBLANK($L$3759),"",IF(Nov!$E20&gt;=$J$3759,IF(Nov!$E20&lt;=$L$3759,IF(ISBLANK(Nov!G20),"",Nov!G20),""),"")))</f>
        <v/>
      </c>
      <c r="D3644" s="305" t="str">
        <f>IF(ISBLANK($J$3759),"",IF(ISBLANK($L$3759),"",IF(Nov!$E20&gt;=$J$3759,IF(Nov!$E20&lt;=$L$3759,IF(ISBLANK(Nov!I20),"",Nov!I20),""),"")))</f>
        <v/>
      </c>
      <c r="E3644" s="305" t="str">
        <f>IF(ISBLANK($J$3759),"",IF(ISBLANK($L$3759),"",IF(Nov!$E20&gt;=$J$3759,IF(Nov!$E20&lt;=$L$3759,IF(ISBLANK(Nov!R20),"",Nov!R20),""),"")))</f>
        <v/>
      </c>
      <c r="F3644" s="307" t="str">
        <f>IF(ISBLANK($J$3759),"",IF(ISBLANK($L$3759),"",IF(Nov!$E20&gt;=$J$3759,IF(Nov!$E20&lt;=$L$3759,IF(ISBLANK(Nov!S20),"",Nov!S20),""),"")))</f>
        <v/>
      </c>
      <c r="G3644" s="308" t="str">
        <f t="shared" si="232"/>
        <v/>
      </c>
      <c r="H3644" s="309" t="str">
        <f t="shared" si="233"/>
        <v/>
      </c>
      <c r="I3644" s="310">
        <f>IF(ISBLANK($J$3759),"",IF(ISBLANK($L$3759),"",IF(Nov!$E20&gt;=$J$3759,IF(Nov!$E20&lt;=$L$3759,COUNTIF(Nov!L20:L20,"&gt;=0"),""),"")))</f>
        <v>0</v>
      </c>
      <c r="J3644" s="300"/>
      <c r="K3644" s="300"/>
      <c r="L3644" s="300"/>
      <c r="M3644" s="302"/>
    </row>
    <row r="3645" spans="1:13" ht="9.9499999999999993" hidden="1" customHeight="1" x14ac:dyDescent="0.2">
      <c r="A3645" s="301"/>
      <c r="B3645" s="300"/>
      <c r="C3645" s="305" t="str">
        <f>IF(ISBLANK($J$3759),"",IF(ISBLANK($L$3759),"",IF(Nov!$E21&gt;=$J$3759,IF(Nov!$E21&lt;=$L$3759,IF(ISBLANK(Nov!G21),"",Nov!G21),""),"")))</f>
        <v/>
      </c>
      <c r="D3645" s="305" t="str">
        <f>IF(ISBLANK($J$3759),"",IF(ISBLANK($L$3759),"",IF(Nov!$E21&gt;=$J$3759,IF(Nov!$E21&lt;=$L$3759,IF(ISBLANK(Nov!I21),"",Nov!I21),""),"")))</f>
        <v/>
      </c>
      <c r="E3645" s="305" t="str">
        <f>IF(ISBLANK($J$3759),"",IF(ISBLANK($L$3759),"",IF(Nov!$E21&gt;=$J$3759,IF(Nov!$E21&lt;=$L$3759,IF(ISBLANK(Nov!R21),"",Nov!R21),""),"")))</f>
        <v/>
      </c>
      <c r="F3645" s="307" t="str">
        <f>IF(ISBLANK($J$3759),"",IF(ISBLANK($L$3759),"",IF(Nov!$E21&gt;=$J$3759,IF(Nov!$E21&lt;=$L$3759,IF(ISBLANK(Nov!S21),"",Nov!S21),""),"")))</f>
        <v/>
      </c>
      <c r="G3645" s="308" t="str">
        <f t="shared" si="232"/>
        <v/>
      </c>
      <c r="H3645" s="309" t="str">
        <f t="shared" si="233"/>
        <v/>
      </c>
      <c r="I3645" s="310">
        <f>IF(ISBLANK($J$3759),"",IF(ISBLANK($L$3759),"",IF(Nov!$E21&gt;=$J$3759,IF(Nov!$E21&lt;=$L$3759,COUNTIF(Nov!L21:L21,"&gt;=0"),""),"")))</f>
        <v>0</v>
      </c>
      <c r="J3645" s="300"/>
      <c r="K3645" s="300"/>
      <c r="L3645" s="300"/>
      <c r="M3645" s="302"/>
    </row>
    <row r="3646" spans="1:13" ht="9.9499999999999993" hidden="1" customHeight="1" x14ac:dyDescent="0.2">
      <c r="A3646" s="301"/>
      <c r="B3646" s="300"/>
      <c r="C3646" s="305" t="str">
        <f>IF(ISBLANK($J$3759),"",IF(ISBLANK($L$3759),"",IF(Nov!$E22&gt;=$J$3759,IF(Nov!$E22&lt;=$L$3759,IF(ISBLANK(Nov!G22),"",Nov!G22),""),"")))</f>
        <v/>
      </c>
      <c r="D3646" s="305" t="str">
        <f>IF(ISBLANK($J$3759),"",IF(ISBLANK($L$3759),"",IF(Nov!$E22&gt;=$J$3759,IF(Nov!$E22&lt;=$L$3759,IF(ISBLANK(Nov!I22),"",Nov!I22),""),"")))</f>
        <v/>
      </c>
      <c r="E3646" s="305" t="str">
        <f>IF(ISBLANK($J$3759),"",IF(ISBLANK($L$3759),"",IF(Nov!$E22&gt;=$J$3759,IF(Nov!$E22&lt;=$L$3759,IF(ISBLANK(Nov!R22),"",Nov!R22),""),"")))</f>
        <v/>
      </c>
      <c r="F3646" s="307" t="str">
        <f>IF(ISBLANK($J$3759),"",IF(ISBLANK($L$3759),"",IF(Nov!$E22&gt;=$J$3759,IF(Nov!$E22&lt;=$L$3759,IF(ISBLANK(Nov!S22),"",Nov!S22),""),"")))</f>
        <v/>
      </c>
      <c r="G3646" s="308" t="str">
        <f t="shared" si="232"/>
        <v/>
      </c>
      <c r="H3646" s="309" t="str">
        <f t="shared" si="233"/>
        <v/>
      </c>
      <c r="I3646" s="310">
        <f>IF(ISBLANK($J$3759),"",IF(ISBLANK($L$3759),"",IF(Nov!$E22&gt;=$J$3759,IF(Nov!$E22&lt;=$L$3759,COUNTIF(Nov!L22:L22,"&gt;=0"),""),"")))</f>
        <v>0</v>
      </c>
      <c r="J3646" s="300"/>
      <c r="K3646" s="300"/>
      <c r="L3646" s="300"/>
      <c r="M3646" s="302"/>
    </row>
    <row r="3647" spans="1:13" ht="9.9499999999999993" hidden="1" customHeight="1" x14ac:dyDescent="0.2">
      <c r="A3647" s="301"/>
      <c r="B3647" s="300"/>
      <c r="C3647" s="305" t="str">
        <f>IF(ISBLANK($J$3759),"",IF(ISBLANK($L$3759),"",IF(Nov!$E23&gt;=$J$3759,IF(Nov!$E23&lt;=$L$3759,IF(ISBLANK(Nov!G23),"",Nov!G23),""),"")))</f>
        <v/>
      </c>
      <c r="D3647" s="305" t="str">
        <f>IF(ISBLANK($J$3759),"",IF(ISBLANK($L$3759),"",IF(Nov!$E23&gt;=$J$3759,IF(Nov!$E23&lt;=$L$3759,IF(ISBLANK(Nov!I23),"",Nov!I23),""),"")))</f>
        <v/>
      </c>
      <c r="E3647" s="305" t="str">
        <f>IF(ISBLANK($J$3759),"",IF(ISBLANK($L$3759),"",IF(Nov!$E23&gt;=$J$3759,IF(Nov!$E23&lt;=$L$3759,IF(ISBLANK(Nov!R23),"",Nov!R23),""),"")))</f>
        <v/>
      </c>
      <c r="F3647" s="307" t="str">
        <f>IF(ISBLANK($J$3759),"",IF(ISBLANK($L$3759),"",IF(Nov!$E23&gt;=$J$3759,IF(Nov!$E23&lt;=$L$3759,IF(ISBLANK(Nov!S23),"",Nov!S23),""),"")))</f>
        <v/>
      </c>
      <c r="G3647" s="308" t="str">
        <f t="shared" si="232"/>
        <v/>
      </c>
      <c r="H3647" s="309" t="str">
        <f t="shared" si="233"/>
        <v/>
      </c>
      <c r="I3647" s="310">
        <f>IF(ISBLANK($J$3759),"",IF(ISBLANK($L$3759),"",IF(Nov!$E23&gt;=$J$3759,IF(Nov!$E23&lt;=$L$3759,COUNTIF(Nov!L23:L23,"&gt;=0"),""),"")))</f>
        <v>0</v>
      </c>
      <c r="J3647" s="300"/>
      <c r="K3647" s="300"/>
      <c r="L3647" s="300"/>
      <c r="M3647" s="302"/>
    </row>
    <row r="3648" spans="1:13" ht="9.9499999999999993" hidden="1" customHeight="1" x14ac:dyDescent="0.2">
      <c r="A3648" s="301"/>
      <c r="B3648" s="300"/>
      <c r="C3648" s="305" t="str">
        <f>IF(ISBLANK($J$3759),"",IF(ISBLANK($L$3759),"",IF(Nov!$E24&gt;=$J$3759,IF(Nov!$E24&lt;=$L$3759,IF(ISBLANK(Nov!G24),"",Nov!G24),""),"")))</f>
        <v/>
      </c>
      <c r="D3648" s="305" t="str">
        <f>IF(ISBLANK($J$3759),"",IF(ISBLANK($L$3759),"",IF(Nov!$E24&gt;=$J$3759,IF(Nov!$E24&lt;=$L$3759,IF(ISBLANK(Nov!I24),"",Nov!I24),""),"")))</f>
        <v/>
      </c>
      <c r="E3648" s="305" t="str">
        <f>IF(ISBLANK($J$3759),"",IF(ISBLANK($L$3759),"",IF(Nov!$E24&gt;=$J$3759,IF(Nov!$E24&lt;=$L$3759,IF(ISBLANK(Nov!R24),"",Nov!R24),""),"")))</f>
        <v/>
      </c>
      <c r="F3648" s="307" t="str">
        <f>IF(ISBLANK($J$3759),"",IF(ISBLANK($L$3759),"",IF(Nov!$E24&gt;=$J$3759,IF(Nov!$E24&lt;=$L$3759,IF(ISBLANK(Nov!S24),"",Nov!S24),""),"")))</f>
        <v/>
      </c>
      <c r="G3648" s="308" t="str">
        <f t="shared" si="232"/>
        <v/>
      </c>
      <c r="H3648" s="309" t="str">
        <f t="shared" si="233"/>
        <v/>
      </c>
      <c r="I3648" s="310">
        <f>IF(ISBLANK($J$3759),"",IF(ISBLANK($L$3759),"",IF(Nov!$E24&gt;=$J$3759,IF(Nov!$E24&lt;=$L$3759,COUNTIF(Nov!L24:L24,"&gt;=0"),""),"")))</f>
        <v>0</v>
      </c>
      <c r="J3648" s="300"/>
      <c r="K3648" s="300"/>
      <c r="L3648" s="300"/>
      <c r="M3648" s="302"/>
    </row>
    <row r="3649" spans="1:13" ht="9.9499999999999993" hidden="1" customHeight="1" x14ac:dyDescent="0.2">
      <c r="A3649" s="301"/>
      <c r="B3649" s="300"/>
      <c r="C3649" s="305" t="str">
        <f>IF(ISBLANK($J$3759),"",IF(ISBLANK($L$3759),"",IF(Nov!$E25&gt;=$J$3759,IF(Nov!$E25&lt;=$L$3759,IF(ISBLANK(Nov!G25),"",Nov!G25),""),"")))</f>
        <v/>
      </c>
      <c r="D3649" s="305" t="str">
        <f>IF(ISBLANK($J$3759),"",IF(ISBLANK($L$3759),"",IF(Nov!$E25&gt;=$J$3759,IF(Nov!$E25&lt;=$L$3759,IF(ISBLANK(Nov!I25),"",Nov!I25),""),"")))</f>
        <v/>
      </c>
      <c r="E3649" s="305" t="str">
        <f>IF(ISBLANK($J$3759),"",IF(ISBLANK($L$3759),"",IF(Nov!$E25&gt;=$J$3759,IF(Nov!$E25&lt;=$L$3759,IF(ISBLANK(Nov!R25),"",Nov!R25),""),"")))</f>
        <v/>
      </c>
      <c r="F3649" s="307" t="str">
        <f>IF(ISBLANK($J$3759),"",IF(ISBLANK($L$3759),"",IF(Nov!$E25&gt;=$J$3759,IF(Nov!$E25&lt;=$L$3759,IF(ISBLANK(Nov!S25),"",Nov!S25),""),"")))</f>
        <v/>
      </c>
      <c r="G3649" s="308" t="str">
        <f t="shared" si="232"/>
        <v/>
      </c>
      <c r="H3649" s="309" t="str">
        <f t="shared" si="233"/>
        <v/>
      </c>
      <c r="I3649" s="310">
        <f>IF(ISBLANK($J$3759),"",IF(ISBLANK($L$3759),"",IF(Nov!$E25&gt;=$J$3759,IF(Nov!$E25&lt;=$L$3759,COUNTIF(Nov!L25:L25,"&gt;=0"),""),"")))</f>
        <v>0</v>
      </c>
      <c r="J3649" s="300"/>
      <c r="K3649" s="300"/>
      <c r="L3649" s="300"/>
      <c r="M3649" s="302"/>
    </row>
    <row r="3650" spans="1:13" ht="9.9499999999999993" hidden="1" customHeight="1" x14ac:dyDescent="0.2">
      <c r="A3650" s="301"/>
      <c r="B3650" s="300"/>
      <c r="C3650" s="305" t="str">
        <f>IF(ISBLANK($J$3759),"",IF(ISBLANK($L$3759),"",IF(Nov!$E26&gt;=$J$3759,IF(Nov!$E26&lt;=$L$3759,IF(ISBLANK(Nov!G26),"",Nov!G26),""),"")))</f>
        <v/>
      </c>
      <c r="D3650" s="305" t="str">
        <f>IF(ISBLANK($J$3759),"",IF(ISBLANK($L$3759),"",IF(Nov!$E26&gt;=$J$3759,IF(Nov!$E26&lt;=$L$3759,IF(ISBLANK(Nov!I26),"",Nov!I26),""),"")))</f>
        <v/>
      </c>
      <c r="E3650" s="305" t="str">
        <f>IF(ISBLANK($J$3759),"",IF(ISBLANK($L$3759),"",IF(Nov!$E26&gt;=$J$3759,IF(Nov!$E26&lt;=$L$3759,IF(ISBLANK(Nov!R26),"",Nov!R26),""),"")))</f>
        <v/>
      </c>
      <c r="F3650" s="307" t="str">
        <f>IF(ISBLANK($J$3759),"",IF(ISBLANK($L$3759),"",IF(Nov!$E26&gt;=$J$3759,IF(Nov!$E26&lt;=$L$3759,IF(ISBLANK(Nov!S26),"",Nov!S26),""),"")))</f>
        <v/>
      </c>
      <c r="G3650" s="308" t="str">
        <f t="shared" si="232"/>
        <v/>
      </c>
      <c r="H3650" s="309" t="str">
        <f t="shared" si="233"/>
        <v/>
      </c>
      <c r="I3650" s="310">
        <f>IF(ISBLANK($J$3759),"",IF(ISBLANK($L$3759),"",IF(Nov!$E26&gt;=$J$3759,IF(Nov!$E26&lt;=$L$3759,COUNTIF(Nov!L26:L26,"&gt;=0"),""),"")))</f>
        <v>0</v>
      </c>
      <c r="J3650" s="300"/>
      <c r="K3650" s="300"/>
      <c r="L3650" s="300"/>
      <c r="M3650" s="302"/>
    </row>
    <row r="3651" spans="1:13" ht="9.9499999999999993" hidden="1" customHeight="1" x14ac:dyDescent="0.2">
      <c r="A3651" s="301"/>
      <c r="B3651" s="300"/>
      <c r="C3651" s="305" t="str">
        <f>IF(ISBLANK($J$3759),"",IF(ISBLANK($L$3759),"",IF(Nov!$E27&gt;=$J$3759,IF(Nov!$E27&lt;=$L$3759,IF(ISBLANK(Nov!G27),"",Nov!G27),""),"")))</f>
        <v/>
      </c>
      <c r="D3651" s="305" t="str">
        <f>IF(ISBLANK($J$3759),"",IF(ISBLANK($L$3759),"",IF(Nov!$E27&gt;=$J$3759,IF(Nov!$E27&lt;=$L$3759,IF(ISBLANK(Nov!I27),"",Nov!I27),""),"")))</f>
        <v/>
      </c>
      <c r="E3651" s="305" t="str">
        <f>IF(ISBLANK($J$3759),"",IF(ISBLANK($L$3759),"",IF(Nov!$E27&gt;=$J$3759,IF(Nov!$E27&lt;=$L$3759,IF(ISBLANK(Nov!R27),"",Nov!R27),""),"")))</f>
        <v/>
      </c>
      <c r="F3651" s="307" t="str">
        <f>IF(ISBLANK($J$3759),"",IF(ISBLANK($L$3759),"",IF(Nov!$E27&gt;=$J$3759,IF(Nov!$E27&lt;=$L$3759,IF(ISBLANK(Nov!S27),"",Nov!S27),""),"")))</f>
        <v/>
      </c>
      <c r="G3651" s="308" t="str">
        <f t="shared" si="232"/>
        <v/>
      </c>
      <c r="H3651" s="309" t="str">
        <f t="shared" si="233"/>
        <v/>
      </c>
      <c r="I3651" s="310">
        <f>IF(ISBLANK($J$3759),"",IF(ISBLANK($L$3759),"",IF(Nov!$E27&gt;=$J$3759,IF(Nov!$E27&lt;=$L$3759,COUNTIF(Nov!L27:L27,"&gt;=0"),""),"")))</f>
        <v>0</v>
      </c>
      <c r="J3651" s="300"/>
      <c r="K3651" s="300"/>
      <c r="L3651" s="300"/>
      <c r="M3651" s="302"/>
    </row>
    <row r="3652" spans="1:13" ht="9.9499999999999993" hidden="1" customHeight="1" x14ac:dyDescent="0.2">
      <c r="A3652" s="301"/>
      <c r="B3652" s="300"/>
      <c r="C3652" s="305" t="str">
        <f>IF(ISBLANK($J$3759),"",IF(ISBLANK($L$3759),"",IF(Nov!$E28&gt;=$J$3759,IF(Nov!$E28&lt;=$L$3759,IF(ISBLANK(Nov!G28),"",Nov!G28),""),"")))</f>
        <v/>
      </c>
      <c r="D3652" s="305" t="str">
        <f>IF(ISBLANK($J$3759),"",IF(ISBLANK($L$3759),"",IF(Nov!$E28&gt;=$J$3759,IF(Nov!$E28&lt;=$L$3759,IF(ISBLANK(Nov!I28),"",Nov!I28),""),"")))</f>
        <v/>
      </c>
      <c r="E3652" s="305" t="str">
        <f>IF(ISBLANK($J$3759),"",IF(ISBLANK($L$3759),"",IF(Nov!$E28&gt;=$J$3759,IF(Nov!$E28&lt;=$L$3759,IF(ISBLANK(Nov!R28),"",Nov!R28),""),"")))</f>
        <v/>
      </c>
      <c r="F3652" s="307" t="str">
        <f>IF(ISBLANK($J$3759),"",IF(ISBLANK($L$3759),"",IF(Nov!$E28&gt;=$J$3759,IF(Nov!$E28&lt;=$L$3759,IF(ISBLANK(Nov!S28),"",Nov!S28),""),"")))</f>
        <v/>
      </c>
      <c r="G3652" s="308" t="str">
        <f t="shared" si="232"/>
        <v/>
      </c>
      <c r="H3652" s="309" t="str">
        <f t="shared" si="233"/>
        <v/>
      </c>
      <c r="I3652" s="310">
        <f>IF(ISBLANK($J$3759),"",IF(ISBLANK($L$3759),"",IF(Nov!$E28&gt;=$J$3759,IF(Nov!$E28&lt;=$L$3759,COUNTIF(Nov!L28:L28,"&gt;=0"),""),"")))</f>
        <v>0</v>
      </c>
      <c r="J3652" s="300"/>
      <c r="K3652" s="300"/>
      <c r="L3652" s="300"/>
      <c r="M3652" s="302"/>
    </row>
    <row r="3653" spans="1:13" ht="9.9499999999999993" hidden="1" customHeight="1" x14ac:dyDescent="0.2">
      <c r="A3653" s="301"/>
      <c r="B3653" s="300"/>
      <c r="C3653" s="305" t="str">
        <f>IF(ISBLANK($J$3759),"",IF(ISBLANK($L$3759),"",IF(Nov!$E29&gt;=$J$3759,IF(Nov!$E29&lt;=$L$3759,IF(ISBLANK(Nov!G29),"",Nov!G29),""),"")))</f>
        <v/>
      </c>
      <c r="D3653" s="305" t="str">
        <f>IF(ISBLANK($J$3759),"",IF(ISBLANK($L$3759),"",IF(Nov!$E29&gt;=$J$3759,IF(Nov!$E29&lt;=$L$3759,IF(ISBLANK(Nov!I29),"",Nov!I29),""),"")))</f>
        <v/>
      </c>
      <c r="E3653" s="305" t="str">
        <f>IF(ISBLANK($J$3759),"",IF(ISBLANK($L$3759),"",IF(Nov!$E29&gt;=$J$3759,IF(Nov!$E29&lt;=$L$3759,IF(ISBLANK(Nov!R29),"",Nov!R29),""),"")))</f>
        <v/>
      </c>
      <c r="F3653" s="307" t="str">
        <f>IF(ISBLANK($J$3759),"",IF(ISBLANK($L$3759),"",IF(Nov!$E29&gt;=$J$3759,IF(Nov!$E29&lt;=$L$3759,IF(ISBLANK(Nov!S29),"",Nov!S29),""),"")))</f>
        <v/>
      </c>
      <c r="G3653" s="308" t="str">
        <f t="shared" si="232"/>
        <v/>
      </c>
      <c r="H3653" s="309" t="str">
        <f t="shared" si="233"/>
        <v/>
      </c>
      <c r="I3653" s="310">
        <f>IF(ISBLANK($J$3759),"",IF(ISBLANK($L$3759),"",IF(Nov!$E29&gt;=$J$3759,IF(Nov!$E29&lt;=$L$3759,COUNTIF(Nov!L29:L29,"&gt;=0"),""),"")))</f>
        <v>0</v>
      </c>
      <c r="J3653" s="300"/>
      <c r="K3653" s="300"/>
      <c r="L3653" s="300"/>
      <c r="M3653" s="302"/>
    </row>
    <row r="3654" spans="1:13" ht="9.9499999999999993" hidden="1" customHeight="1" x14ac:dyDescent="0.2">
      <c r="A3654" s="301"/>
      <c r="B3654" s="300"/>
      <c r="C3654" s="305" t="str">
        <f>IF(ISBLANK($J$3759),"",IF(ISBLANK($L$3759),"",IF(Nov!$E30&gt;=$J$3759,IF(Nov!$E30&lt;=$L$3759,IF(ISBLANK(Nov!G30),"",Nov!G30),""),"")))</f>
        <v/>
      </c>
      <c r="D3654" s="305" t="str">
        <f>IF(ISBLANK($J$3759),"",IF(ISBLANK($L$3759),"",IF(Nov!$E30&gt;=$J$3759,IF(Nov!$E30&lt;=$L$3759,IF(ISBLANK(Nov!I30),"",Nov!I30),""),"")))</f>
        <v/>
      </c>
      <c r="E3654" s="305" t="str">
        <f>IF(ISBLANK($J$3759),"",IF(ISBLANK($L$3759),"",IF(Nov!$E30&gt;=$J$3759,IF(Nov!$E30&lt;=$L$3759,IF(ISBLANK(Nov!R30),"",Nov!R30),""),"")))</f>
        <v/>
      </c>
      <c r="F3654" s="307" t="str">
        <f>IF(ISBLANK($J$3759),"",IF(ISBLANK($L$3759),"",IF(Nov!$E30&gt;=$J$3759,IF(Nov!$E30&lt;=$L$3759,IF(ISBLANK(Nov!S30),"",Nov!S30),""),"")))</f>
        <v/>
      </c>
      <c r="G3654" s="308" t="str">
        <f t="shared" si="232"/>
        <v/>
      </c>
      <c r="H3654" s="309" t="str">
        <f t="shared" si="233"/>
        <v/>
      </c>
      <c r="I3654" s="310">
        <f>IF(ISBLANK($J$3759),"",IF(ISBLANK($L$3759),"",IF(Nov!$E30&gt;=$J$3759,IF(Nov!$E30&lt;=$L$3759,COUNTIF(Nov!L30:L30,"&gt;=0"),""),"")))</f>
        <v>0</v>
      </c>
      <c r="J3654" s="300"/>
      <c r="K3654" s="300"/>
      <c r="L3654" s="300"/>
      <c r="M3654" s="302"/>
    </row>
    <row r="3655" spans="1:13" ht="9.9499999999999993" hidden="1" customHeight="1" x14ac:dyDescent="0.2">
      <c r="A3655" s="301"/>
      <c r="B3655" s="300"/>
      <c r="C3655" s="305" t="str">
        <f>IF(ISBLANK($J$3759),"",IF(ISBLANK($L$3759),"",IF(Nov!$E31&gt;=$J$3759,IF(Nov!$E31&lt;=$L$3759,IF(ISBLANK(Nov!G31),"",Nov!G31),""),"")))</f>
        <v/>
      </c>
      <c r="D3655" s="305" t="str">
        <f>IF(ISBLANK($J$3759),"",IF(ISBLANK($L$3759),"",IF(Nov!$E31&gt;=$J$3759,IF(Nov!$E31&lt;=$L$3759,IF(ISBLANK(Nov!I31),"",Nov!I31),""),"")))</f>
        <v/>
      </c>
      <c r="E3655" s="305" t="str">
        <f>IF(ISBLANK($J$3759),"",IF(ISBLANK($L$3759),"",IF(Nov!$E31&gt;=$J$3759,IF(Nov!$E31&lt;=$L$3759,IF(ISBLANK(Nov!R31),"",Nov!R31),""),"")))</f>
        <v/>
      </c>
      <c r="F3655" s="307" t="str">
        <f>IF(ISBLANK($J$3759),"",IF(ISBLANK($L$3759),"",IF(Nov!$E31&gt;=$J$3759,IF(Nov!$E31&lt;=$L$3759,IF(ISBLANK(Nov!S31),"",Nov!S31),""),"")))</f>
        <v/>
      </c>
      <c r="G3655" s="308" t="str">
        <f t="shared" si="232"/>
        <v/>
      </c>
      <c r="H3655" s="309" t="str">
        <f t="shared" si="233"/>
        <v/>
      </c>
      <c r="I3655" s="310">
        <f>IF(ISBLANK($J$3759),"",IF(ISBLANK($L$3759),"",IF(Nov!$E31&gt;=$J$3759,IF(Nov!$E31&lt;=$L$3759,COUNTIF(Nov!L31:L31,"&gt;=0"),""),"")))</f>
        <v>0</v>
      </c>
      <c r="J3655" s="300"/>
      <c r="K3655" s="300"/>
      <c r="L3655" s="300"/>
      <c r="M3655" s="302"/>
    </row>
    <row r="3656" spans="1:13" ht="9.9499999999999993" hidden="1" customHeight="1" x14ac:dyDescent="0.2">
      <c r="A3656" s="301"/>
      <c r="B3656" s="300"/>
      <c r="C3656" s="305" t="str">
        <f>IF(ISBLANK($J$3759),"",IF(ISBLANK($L$3759),"",IF(Nov!$E32&gt;=$J$3759,IF(Nov!$E32&lt;=$L$3759,IF(ISBLANK(Nov!G32),"",Nov!G32),""),"")))</f>
        <v/>
      </c>
      <c r="D3656" s="305" t="str">
        <f>IF(ISBLANK($J$3759),"",IF(ISBLANK($L$3759),"",IF(Nov!$E32&gt;=$J$3759,IF(Nov!$E32&lt;=$L$3759,IF(ISBLANK(Nov!I32),"",Nov!I32),""),"")))</f>
        <v/>
      </c>
      <c r="E3656" s="305" t="str">
        <f>IF(ISBLANK($J$3759),"",IF(ISBLANK($L$3759),"",IF(Nov!$E32&gt;=$J$3759,IF(Nov!$E32&lt;=$L$3759,IF(ISBLANK(Nov!R32),"",Nov!R32),""),"")))</f>
        <v/>
      </c>
      <c r="F3656" s="307" t="str">
        <f>IF(ISBLANK($J$3759),"",IF(ISBLANK($L$3759),"",IF(Nov!$E32&gt;=$J$3759,IF(Nov!$E32&lt;=$L$3759,IF(ISBLANK(Nov!S32),"",Nov!S32),""),"")))</f>
        <v/>
      </c>
      <c r="G3656" s="308" t="str">
        <f t="shared" si="232"/>
        <v/>
      </c>
      <c r="H3656" s="309" t="str">
        <f t="shared" si="233"/>
        <v/>
      </c>
      <c r="I3656" s="310">
        <f>IF(ISBLANK($J$3759),"",IF(ISBLANK($L$3759),"",IF(Nov!$E32&gt;=$J$3759,IF(Nov!$E32&lt;=$L$3759,COUNTIF(Nov!L32:L32,"&gt;=0"),""),"")))</f>
        <v>0</v>
      </c>
      <c r="J3656" s="300"/>
      <c r="K3656" s="300"/>
      <c r="L3656" s="300"/>
      <c r="M3656" s="302"/>
    </row>
    <row r="3657" spans="1:13" ht="9.9499999999999993" hidden="1" customHeight="1" x14ac:dyDescent="0.2">
      <c r="A3657" s="301"/>
      <c r="B3657" s="300"/>
      <c r="C3657" s="305" t="str">
        <f>IF(ISBLANK($J$3759),"",IF(ISBLANK($L$3759),"",IF(Nov!$E33&gt;=$J$3759,IF(Nov!$E33&lt;=$L$3759,IF(ISBLANK(Nov!G33),"",Nov!G33),""),"")))</f>
        <v/>
      </c>
      <c r="D3657" s="305" t="str">
        <f>IF(ISBLANK($J$3759),"",IF(ISBLANK($L$3759),"",IF(Nov!$E33&gt;=$J$3759,IF(Nov!$E33&lt;=$L$3759,IF(ISBLANK(Nov!I33),"",Nov!I33),""),"")))</f>
        <v/>
      </c>
      <c r="E3657" s="305" t="str">
        <f>IF(ISBLANK($J$3759),"",IF(ISBLANK($L$3759),"",IF(Nov!$E33&gt;=$J$3759,IF(Nov!$E33&lt;=$L$3759,IF(ISBLANK(Nov!R33),"",Nov!R33),""),"")))</f>
        <v/>
      </c>
      <c r="F3657" s="307" t="str">
        <f>IF(ISBLANK($J$3759),"",IF(ISBLANK($L$3759),"",IF(Nov!$E33&gt;=$J$3759,IF(Nov!$E33&lt;=$L$3759,IF(ISBLANK(Nov!S33),"",Nov!S33),""),"")))</f>
        <v/>
      </c>
      <c r="G3657" s="308" t="str">
        <f t="shared" si="232"/>
        <v/>
      </c>
      <c r="H3657" s="309" t="str">
        <f t="shared" si="233"/>
        <v/>
      </c>
      <c r="I3657" s="310">
        <f>IF(ISBLANK($J$3759),"",IF(ISBLANK($L$3759),"",IF(Nov!$E33&gt;=$J$3759,IF(Nov!$E33&lt;=$L$3759,COUNTIF(Nov!L33:L33,"&gt;=0"),""),"")))</f>
        <v>0</v>
      </c>
      <c r="J3657" s="300"/>
      <c r="K3657" s="300"/>
      <c r="L3657" s="300"/>
      <c r="M3657" s="302"/>
    </row>
    <row r="3658" spans="1:13" ht="9.9499999999999993" hidden="1" customHeight="1" x14ac:dyDescent="0.2">
      <c r="A3658" s="301"/>
      <c r="B3658" s="300"/>
      <c r="C3658" s="305" t="str">
        <f>IF(ISBLANK($J$3759),"",IF(ISBLANK($L$3759),"",IF(Nov!$E34&gt;=$J$3759,IF(Nov!$E34&lt;=$L$3759,IF(ISBLANK(Nov!G34),"",Nov!G34),""),"")))</f>
        <v/>
      </c>
      <c r="D3658" s="305" t="str">
        <f>IF(ISBLANK($J$3759),"",IF(ISBLANK($L$3759),"",IF(Nov!$E34&gt;=$J$3759,IF(Nov!$E34&lt;=$L$3759,IF(ISBLANK(Nov!I34),"",Nov!I34),""),"")))</f>
        <v/>
      </c>
      <c r="E3658" s="305" t="str">
        <f>IF(ISBLANK($J$3759),"",IF(ISBLANK($L$3759),"",IF(Nov!$E34&gt;=$J$3759,IF(Nov!$E34&lt;=$L$3759,IF(ISBLANK(Nov!R34),"",Nov!R34),""),"")))</f>
        <v/>
      </c>
      <c r="F3658" s="307" t="str">
        <f>IF(ISBLANK($J$3759),"",IF(ISBLANK($L$3759),"",IF(Nov!$E34&gt;=$J$3759,IF(Nov!$E34&lt;=$L$3759,IF(ISBLANK(Nov!S34),"",Nov!S34),""),"")))</f>
        <v/>
      </c>
      <c r="G3658" s="308" t="str">
        <f t="shared" si="232"/>
        <v/>
      </c>
      <c r="H3658" s="309" t="str">
        <f t="shared" si="233"/>
        <v/>
      </c>
      <c r="I3658" s="310">
        <f>IF(ISBLANK($J$3759),"",IF(ISBLANK($L$3759),"",IF(Nov!$E34&gt;=$J$3759,IF(Nov!$E34&lt;=$L$3759,COUNTIF(Nov!L34:L34,"&gt;=0"),""),"")))</f>
        <v>0</v>
      </c>
      <c r="J3658" s="300"/>
      <c r="K3658" s="300"/>
      <c r="L3658" s="300"/>
      <c r="M3658" s="302"/>
    </row>
    <row r="3659" spans="1:13" ht="9.9499999999999993" hidden="1" customHeight="1" x14ac:dyDescent="0.2">
      <c r="A3659" s="301"/>
      <c r="B3659" s="300"/>
      <c r="C3659" s="305" t="str">
        <f>IF(ISBLANK($J$3759),"",IF(ISBLANK($L$3759),"",IF(Nov!$E35&gt;=$J$3759,IF(Nov!$E35&lt;=$L$3759,IF(ISBLANK(Nov!G35),"",Nov!G35),""),"")))</f>
        <v/>
      </c>
      <c r="D3659" s="305" t="str">
        <f>IF(ISBLANK($J$3759),"",IF(ISBLANK($L$3759),"",IF(Nov!$E35&gt;=$J$3759,IF(Nov!$E35&lt;=$L$3759,IF(ISBLANK(Nov!I35),"",Nov!I35),""),"")))</f>
        <v/>
      </c>
      <c r="E3659" s="305" t="str">
        <f>IF(ISBLANK($J$3759),"",IF(ISBLANK($L$3759),"",IF(Nov!$E35&gt;=$J$3759,IF(Nov!$E35&lt;=$L$3759,IF(ISBLANK(Nov!R35),"",Nov!R35),""),"")))</f>
        <v/>
      </c>
      <c r="F3659" s="307" t="str">
        <f>IF(ISBLANK($J$3759),"",IF(ISBLANK($L$3759),"",IF(Nov!$E35&gt;=$J$3759,IF(Nov!$E35&lt;=$L$3759,IF(ISBLANK(Nov!S35),"",Nov!S35),""),"")))</f>
        <v/>
      </c>
      <c r="G3659" s="308" t="str">
        <f t="shared" si="232"/>
        <v/>
      </c>
      <c r="H3659" s="309" t="str">
        <f t="shared" si="233"/>
        <v/>
      </c>
      <c r="I3659" s="310">
        <f>IF(ISBLANK($J$3759),"",IF(ISBLANK($L$3759),"",IF(Nov!$E35&gt;=$J$3759,IF(Nov!$E35&lt;=$L$3759,COUNTIF(Nov!L35:L35,"&gt;=0"),""),"")))</f>
        <v>0</v>
      </c>
      <c r="J3659" s="300"/>
      <c r="K3659" s="300"/>
      <c r="L3659" s="300"/>
      <c r="M3659" s="302"/>
    </row>
    <row r="3660" spans="1:13" ht="9.9499999999999993" hidden="1" customHeight="1" x14ac:dyDescent="0.2">
      <c r="A3660" s="301"/>
      <c r="B3660" s="300"/>
      <c r="C3660" s="305" t="str">
        <f>IF(ISBLANK($J$3759),"",IF(ISBLANK($L$3759),"",IF(Nov!$E36&gt;=$J$3759,IF(Nov!$E36&lt;=$L$3759,IF(ISBLANK(Nov!G36),"",Nov!G36),""),"")))</f>
        <v/>
      </c>
      <c r="D3660" s="305" t="str">
        <f>IF(ISBLANK($J$3759),"",IF(ISBLANK($L$3759),"",IF(Nov!$E36&gt;=$J$3759,IF(Nov!$E36&lt;=$L$3759,IF(ISBLANK(Nov!I36),"",Nov!I36),""),"")))</f>
        <v/>
      </c>
      <c r="E3660" s="305" t="str">
        <f>IF(ISBLANK($J$3759),"",IF(ISBLANK($L$3759),"",IF(Nov!$E36&gt;=$J$3759,IF(Nov!$E36&lt;=$L$3759,IF(ISBLANK(Nov!R36),"",Nov!R36),""),"")))</f>
        <v/>
      </c>
      <c r="F3660" s="307" t="str">
        <f>IF(ISBLANK($J$3759),"",IF(ISBLANK($L$3759),"",IF(Nov!$E36&gt;=$J$3759,IF(Nov!$E36&lt;=$L$3759,IF(ISBLANK(Nov!S36),"",Nov!S36),""),"")))</f>
        <v/>
      </c>
      <c r="G3660" s="308" t="str">
        <f t="shared" si="232"/>
        <v/>
      </c>
      <c r="H3660" s="309" t="str">
        <f t="shared" si="233"/>
        <v/>
      </c>
      <c r="I3660" s="310">
        <f>IF(ISBLANK($J$3759),"",IF(ISBLANK($L$3759),"",IF(Nov!$E36&gt;=$J$3759,IF(Nov!$E36&lt;=$L$3759,COUNTIF(Nov!L36:L36,"&gt;=0"),""),"")))</f>
        <v>0</v>
      </c>
      <c r="J3660" s="300"/>
      <c r="K3660" s="300"/>
      <c r="L3660" s="300"/>
      <c r="M3660" s="302"/>
    </row>
    <row r="3661" spans="1:13" ht="9.9499999999999993" hidden="1" customHeight="1" x14ac:dyDescent="0.2">
      <c r="A3661" s="301"/>
      <c r="B3661" s="300"/>
      <c r="C3661" s="305" t="str">
        <f>IF(ISBLANK($J$3759),"",IF(ISBLANK($L$3759),"",IF(Nov!$E37&gt;=$J$3759,IF(Nov!$E37&lt;=$L$3759,IF(ISBLANK(Nov!G37),"",Nov!G37),""),"")))</f>
        <v/>
      </c>
      <c r="D3661" s="305" t="str">
        <f>IF(ISBLANK($J$3759),"",IF(ISBLANK($L$3759),"",IF(Nov!$E37&gt;=$J$3759,IF(Nov!$E37&lt;=$L$3759,IF(ISBLANK(Nov!I37),"",Nov!I37),""),"")))</f>
        <v/>
      </c>
      <c r="E3661" s="305" t="str">
        <f>IF(ISBLANK($J$3759),"",IF(ISBLANK($L$3759),"",IF(Nov!$E37&gt;=$J$3759,IF(Nov!$E37&lt;=$L$3759,IF(ISBLANK(Nov!R37),"",Nov!R37),""),"")))</f>
        <v/>
      </c>
      <c r="F3661" s="307" t="str">
        <f>IF(ISBLANK($J$3759),"",IF(ISBLANK($L$3759),"",IF(Nov!$E37&gt;=$J$3759,IF(Nov!$E37&lt;=$L$3759,IF(ISBLANK(Nov!S37),"",Nov!S37),""),"")))</f>
        <v/>
      </c>
      <c r="G3661" s="308" t="str">
        <f t="shared" si="232"/>
        <v/>
      </c>
      <c r="H3661" s="309" t="str">
        <f t="shared" si="233"/>
        <v/>
      </c>
      <c r="I3661" s="310">
        <f>IF(ISBLANK($J$3759),"",IF(ISBLANK($L$3759),"",IF(Nov!$E37&gt;=$J$3759,IF(Nov!$E37&lt;=$L$3759,COUNTIF(Nov!L37:L37,"&gt;=0"),""),"")))</f>
        <v>0</v>
      </c>
      <c r="J3661" s="300"/>
      <c r="K3661" s="300"/>
      <c r="L3661" s="300"/>
      <c r="M3661" s="302"/>
    </row>
    <row r="3662" spans="1:13" ht="9.9499999999999993" hidden="1" customHeight="1" x14ac:dyDescent="0.2">
      <c r="A3662" s="301"/>
      <c r="B3662" s="300"/>
      <c r="C3662" s="305" t="str">
        <f>IF(ISBLANK($J$3759),"",IF(ISBLANK($L$3759),"",IF(Nov!$E38&gt;=$J$3759,IF(Nov!$E38&lt;=$L$3759,IF(ISBLANK(Nov!G38),"",Nov!G38),""),"")))</f>
        <v/>
      </c>
      <c r="D3662" s="305" t="str">
        <f>IF(ISBLANK($J$3759),"",IF(ISBLANK($L$3759),"",IF(Nov!$E38&gt;=$J$3759,IF(Nov!$E38&lt;=$L$3759,IF(ISBLANK(Nov!I38),"",Nov!I38),""),"")))</f>
        <v/>
      </c>
      <c r="E3662" s="305" t="str">
        <f>IF(ISBLANK($J$3759),"",IF(ISBLANK($L$3759),"",IF(Nov!$E38&gt;=$J$3759,IF(Nov!$E38&lt;=$L$3759,IF(ISBLANK(Nov!R38),"",Nov!R38),""),"")))</f>
        <v/>
      </c>
      <c r="F3662" s="307" t="str">
        <f>IF(ISBLANK($J$3759),"",IF(ISBLANK($L$3759),"",IF(Nov!$E38&gt;=$J$3759,IF(Nov!$E38&lt;=$L$3759,IF(ISBLANK(Nov!S38),"",Nov!S38),""),"")))</f>
        <v/>
      </c>
      <c r="G3662" s="308" t="str">
        <f t="shared" si="232"/>
        <v/>
      </c>
      <c r="H3662" s="309" t="str">
        <f t="shared" si="233"/>
        <v/>
      </c>
      <c r="I3662" s="310">
        <f>IF(ISBLANK($J$3759),"",IF(ISBLANK($L$3759),"",IF(Nov!$E38&gt;=$J$3759,IF(Nov!$E38&lt;=$L$3759,COUNTIF(Nov!L38:L38,"&gt;=0"),""),"")))</f>
        <v>0</v>
      </c>
      <c r="J3662" s="300"/>
      <c r="K3662" s="300"/>
      <c r="L3662" s="300"/>
      <c r="M3662" s="302"/>
    </row>
    <row r="3663" spans="1:13" ht="9.9499999999999993" hidden="1" customHeight="1" x14ac:dyDescent="0.2">
      <c r="A3663" s="301"/>
      <c r="B3663" s="300"/>
      <c r="C3663" s="305" t="str">
        <f>IF(ISBLANK($J$3759),"",IF(ISBLANK($L$3759),"",IF(Nov!$E39&gt;=$J$3759,IF(Nov!$E39&lt;=$L$3759,IF(ISBLANK(Nov!G39),"",Nov!G39),""),"")))</f>
        <v/>
      </c>
      <c r="D3663" s="305" t="str">
        <f>IF(ISBLANK($J$3759),"",IF(ISBLANK($L$3759),"",IF(Nov!$E39&gt;=$J$3759,IF(Nov!$E39&lt;=$L$3759,IF(ISBLANK(Nov!I39),"",Nov!I39),""),"")))</f>
        <v/>
      </c>
      <c r="E3663" s="305" t="str">
        <f>IF(ISBLANK($J$3759),"",IF(ISBLANK($L$3759),"",IF(Nov!$E39&gt;=$J$3759,IF(Nov!$E39&lt;=$L$3759,IF(ISBLANK(Nov!R39),"",Nov!R39),""),"")))</f>
        <v/>
      </c>
      <c r="F3663" s="307" t="str">
        <f>IF(ISBLANK($J$3759),"",IF(ISBLANK($L$3759),"",IF(Nov!$E39&gt;=$J$3759,IF(Nov!$E39&lt;=$L$3759,IF(ISBLANK(Nov!S39),"",Nov!S39),""),"")))</f>
        <v/>
      </c>
      <c r="G3663" s="308" t="str">
        <f t="shared" si="232"/>
        <v/>
      </c>
      <c r="H3663" s="309" t="str">
        <f t="shared" si="233"/>
        <v/>
      </c>
      <c r="I3663" s="310" t="str">
        <f>IF(ISBLANK($J$3759),"",IF(ISBLANK($L$3759),"",IF(Nov!$E39&gt;=$J$3759,IF(Nov!$E39&lt;=$L$3759,COUNTIF(Nov!L39:L39,"&gt;=0"),""),"")))</f>
        <v/>
      </c>
      <c r="J3663" s="300"/>
      <c r="K3663" s="300"/>
      <c r="L3663" s="300"/>
      <c r="M3663" s="302"/>
    </row>
    <row r="3664" spans="1:13" ht="9.9499999999999993" hidden="1" customHeight="1" x14ac:dyDescent="0.2">
      <c r="A3664" s="301"/>
      <c r="B3664" s="300" t="s">
        <v>351</v>
      </c>
      <c r="C3664" s="305" t="str">
        <f>IF(ISBLANK($J$3759),"",IF(ISBLANK($L$3759),"",IF(Nov!$E43&gt;=$J$3759,IF(Nov!$E43&lt;=$L$3759,IF(ISBLANK(Nov!G43),"",Nov!G43),""),"")))</f>
        <v/>
      </c>
      <c r="D3664" s="305"/>
      <c r="E3664" s="305" t="str">
        <f>IF(ISBLANK($J$3759),"",IF(ISBLANK($L$3759),"",IF(Nov!$E43&gt;=$J$3759,IF(Nov!$E43&lt;=$L$3759,IF(ISBLANK(Nov!R43),"",Nov!R43),""),"")))</f>
        <v/>
      </c>
      <c r="F3664" s="307" t="str">
        <f>IF(ISBLANK($J$3759),"",IF(ISBLANK($L$3759),"",IF(Nov!$E43&gt;=$J$3759,IF(Nov!$E43&lt;=$L$3759,IF(ISBLANK(Nov!S43),"",Nov!S43),""),"")))</f>
        <v/>
      </c>
      <c r="G3664" s="308" t="str">
        <f>IF(ISNUMBER(F3664),IF(F3664=0,"",IF(E3664=0,"",F3664/E3664)),"")</f>
        <v/>
      </c>
      <c r="H3664" s="309" t="str">
        <f>IF(ISNUMBER(G3664),IF(G3664=0,"",IF(F3664=0,"",E3664/F3664/24)),"")</f>
        <v/>
      </c>
      <c r="I3664" s="310" t="str">
        <f>IF(ISBLANK($J$3759),"",IF(ISBLANK($L$3759),"",IF(Nov!$E43&gt;=$J$3759,IF(Nov!$E43&lt;=$L$3759,COUNTIF(Nov!L43:L43,"&gt;=0"),""),"")))</f>
        <v/>
      </c>
      <c r="J3664" s="300"/>
      <c r="K3664" s="300"/>
      <c r="L3664" s="300"/>
      <c r="M3664" s="302"/>
    </row>
    <row r="3665" spans="1:13" ht="9.9499999999999993" hidden="1" customHeight="1" x14ac:dyDescent="0.2">
      <c r="A3665" s="301"/>
      <c r="B3665" s="300"/>
      <c r="C3665" s="305" t="str">
        <f>IF(ISBLANK($J$3759),"",IF(ISBLANK($L$3759),"",IF(Nov!$E44&gt;=$J$3759,IF(Nov!$E44&lt;=$L$3759,IF(ISBLANK(Nov!G44),"",Nov!G44),""),"")))</f>
        <v/>
      </c>
      <c r="D3665" s="305"/>
      <c r="E3665" s="305" t="str">
        <f>IF(ISBLANK($J$3759),"",IF(ISBLANK($L$3759),"",IF(Nov!$E44&gt;=$J$3759,IF(Nov!$E44&lt;=$L$3759,IF(ISBLANK(Nov!R44),"",Nov!R44),""),"")))</f>
        <v/>
      </c>
      <c r="F3665" s="307" t="str">
        <f>IF(ISBLANK($J$3759),"",IF(ISBLANK($L$3759),"",IF(Nov!$E44&gt;=$J$3759,IF(Nov!$E44&lt;=$L$3759,IF(ISBLANK(Nov!S44),"",Nov!S44),""),"")))</f>
        <v/>
      </c>
      <c r="G3665" s="308" t="str">
        <f t="shared" ref="G3665:G3694" si="234">IF(ISNUMBER(F3665),IF(F3665=0,"",IF(E3665=0,"",F3665/E3665)),"")</f>
        <v/>
      </c>
      <c r="H3665" s="309" t="str">
        <f t="shared" ref="H3665:H3694" si="235">IF(ISNUMBER(G3665),IF(G3665=0,"",IF(F3665=0,"",E3665/F3665/24)),"")</f>
        <v/>
      </c>
      <c r="I3665" s="310" t="str">
        <f>IF(ISBLANK($J$3759),"",IF(ISBLANK($L$3759),"",IF(Nov!$E44&gt;=$J$3759,IF(Nov!$E44&lt;=$L$3759,COUNTIF(Nov!L44:L44,"&gt;=0"),""),"")))</f>
        <v/>
      </c>
      <c r="J3665" s="300"/>
      <c r="K3665" s="300"/>
      <c r="L3665" s="300"/>
      <c r="M3665" s="302"/>
    </row>
    <row r="3666" spans="1:13" ht="9.9499999999999993" hidden="1" customHeight="1" x14ac:dyDescent="0.2">
      <c r="A3666" s="301"/>
      <c r="B3666" s="300"/>
      <c r="C3666" s="305" t="str">
        <f>IF(ISBLANK($J$3759),"",IF(ISBLANK($L$3759),"",IF(Nov!$E45&gt;=$J$3759,IF(Nov!$E45&lt;=$L$3759,IF(ISBLANK(Nov!G45),"",Nov!G45),""),"")))</f>
        <v/>
      </c>
      <c r="D3666" s="305"/>
      <c r="E3666" s="305" t="str">
        <f>IF(ISBLANK($J$3759),"",IF(ISBLANK($L$3759),"",IF(Nov!$E45&gt;=$J$3759,IF(Nov!$E45&lt;=$L$3759,IF(ISBLANK(Nov!R45),"",Nov!R45),""),"")))</f>
        <v/>
      </c>
      <c r="F3666" s="307" t="str">
        <f>IF(ISBLANK($J$3759),"",IF(ISBLANK($L$3759),"",IF(Nov!$E45&gt;=$J$3759,IF(Nov!$E45&lt;=$L$3759,IF(ISBLANK(Nov!S45),"",Nov!S45),""),"")))</f>
        <v/>
      </c>
      <c r="G3666" s="308" t="str">
        <f t="shared" si="234"/>
        <v/>
      </c>
      <c r="H3666" s="309" t="str">
        <f t="shared" si="235"/>
        <v/>
      </c>
      <c r="I3666" s="310" t="str">
        <f>IF(ISBLANK($J$3759),"",IF(ISBLANK($L$3759),"",IF(Nov!$E45&gt;=$J$3759,IF(Nov!$E45&lt;=$L$3759,COUNTIF(Nov!L45:L45,"&gt;=0"),""),"")))</f>
        <v/>
      </c>
      <c r="J3666" s="300"/>
      <c r="K3666" s="300"/>
      <c r="L3666" s="300"/>
      <c r="M3666" s="302"/>
    </row>
    <row r="3667" spans="1:13" ht="9.9499999999999993" hidden="1" customHeight="1" x14ac:dyDescent="0.2">
      <c r="A3667" s="301"/>
      <c r="B3667" s="300"/>
      <c r="C3667" s="305" t="str">
        <f>IF(ISBLANK($J$3759),"",IF(ISBLANK($L$3759),"",IF(Nov!$E46&gt;=$J$3759,IF(Nov!$E46&lt;=$L$3759,IF(ISBLANK(Nov!G46),"",Nov!G46),""),"")))</f>
        <v/>
      </c>
      <c r="D3667" s="305"/>
      <c r="E3667" s="305" t="str">
        <f>IF(ISBLANK($J$3759),"",IF(ISBLANK($L$3759),"",IF(Nov!$E46&gt;=$J$3759,IF(Nov!$E46&lt;=$L$3759,IF(ISBLANK(Nov!R46),"",Nov!R46),""),"")))</f>
        <v/>
      </c>
      <c r="F3667" s="307" t="str">
        <f>IF(ISBLANK($J$3759),"",IF(ISBLANK($L$3759),"",IF(Nov!$E46&gt;=$J$3759,IF(Nov!$E46&lt;=$L$3759,IF(ISBLANK(Nov!S46),"",Nov!S46),""),"")))</f>
        <v/>
      </c>
      <c r="G3667" s="308" t="str">
        <f t="shared" si="234"/>
        <v/>
      </c>
      <c r="H3667" s="309" t="str">
        <f t="shared" si="235"/>
        <v/>
      </c>
      <c r="I3667" s="310" t="str">
        <f>IF(ISBLANK($J$3759),"",IF(ISBLANK($L$3759),"",IF(Nov!$E46&gt;=$J$3759,IF(Nov!$E46&lt;=$L$3759,COUNTIF(Nov!L46:L46,"&gt;=0"),""),"")))</f>
        <v/>
      </c>
      <c r="J3667" s="300"/>
      <c r="K3667" s="300"/>
      <c r="L3667" s="300"/>
      <c r="M3667" s="302"/>
    </row>
    <row r="3668" spans="1:13" ht="9.9499999999999993" hidden="1" customHeight="1" x14ac:dyDescent="0.2">
      <c r="A3668" s="301"/>
      <c r="B3668" s="300"/>
      <c r="C3668" s="305" t="str">
        <f>IF(ISBLANK($J$3759),"",IF(ISBLANK($L$3759),"",IF(Nov!$E47&gt;=$J$3759,IF(Nov!$E47&lt;=$L$3759,IF(ISBLANK(Nov!G47),"",Nov!G47),""),"")))</f>
        <v/>
      </c>
      <c r="D3668" s="305"/>
      <c r="E3668" s="305" t="str">
        <f>IF(ISBLANK($J$3759),"",IF(ISBLANK($L$3759),"",IF(Nov!$E47&gt;=$J$3759,IF(Nov!$E47&lt;=$L$3759,IF(ISBLANK(Nov!R47),"",Nov!R47),""),"")))</f>
        <v/>
      </c>
      <c r="F3668" s="307" t="str">
        <f>IF(ISBLANK($J$3759),"",IF(ISBLANK($L$3759),"",IF(Nov!$E47&gt;=$J$3759,IF(Nov!$E47&lt;=$L$3759,IF(ISBLANK(Nov!S47),"",Nov!S47),""),"")))</f>
        <v/>
      </c>
      <c r="G3668" s="308" t="str">
        <f t="shared" si="234"/>
        <v/>
      </c>
      <c r="H3668" s="309" t="str">
        <f t="shared" si="235"/>
        <v/>
      </c>
      <c r="I3668" s="310" t="str">
        <f>IF(ISBLANK($J$3759),"",IF(ISBLANK($L$3759),"",IF(Nov!$E47&gt;=$J$3759,IF(Nov!$E47&lt;=$L$3759,COUNTIF(Nov!L47:L47,"&gt;=0"),""),"")))</f>
        <v/>
      </c>
      <c r="J3668" s="300"/>
      <c r="K3668" s="300"/>
      <c r="L3668" s="300"/>
      <c r="M3668" s="302"/>
    </row>
    <row r="3669" spans="1:13" ht="9.9499999999999993" hidden="1" customHeight="1" x14ac:dyDescent="0.2">
      <c r="A3669" s="301"/>
      <c r="B3669" s="300"/>
      <c r="C3669" s="305" t="str">
        <f>IF(ISBLANK($J$3759),"",IF(ISBLANK($L$3759),"",IF(Nov!$E48&gt;=$J$3759,IF(Nov!$E48&lt;=$L$3759,IF(ISBLANK(Nov!G48),"",Nov!G48),""),"")))</f>
        <v/>
      </c>
      <c r="D3669" s="305"/>
      <c r="E3669" s="305" t="str">
        <f>IF(ISBLANK($J$3759),"",IF(ISBLANK($L$3759),"",IF(Nov!$E48&gt;=$J$3759,IF(Nov!$E48&lt;=$L$3759,IF(ISBLANK(Nov!R48),"",Nov!R48),""),"")))</f>
        <v/>
      </c>
      <c r="F3669" s="307" t="str">
        <f>IF(ISBLANK($J$3759),"",IF(ISBLANK($L$3759),"",IF(Nov!$E48&gt;=$J$3759,IF(Nov!$E48&lt;=$L$3759,IF(ISBLANK(Nov!S48),"",Nov!S48),""),"")))</f>
        <v/>
      </c>
      <c r="G3669" s="308" t="str">
        <f t="shared" si="234"/>
        <v/>
      </c>
      <c r="H3669" s="309" t="str">
        <f t="shared" si="235"/>
        <v/>
      </c>
      <c r="I3669" s="310" t="str">
        <f>IF(ISBLANK($J$3759),"",IF(ISBLANK($L$3759),"",IF(Nov!$E48&gt;=$J$3759,IF(Nov!$E48&lt;=$L$3759,COUNTIF(Nov!L48:L48,"&gt;=0"),""),"")))</f>
        <v/>
      </c>
      <c r="J3669" s="300"/>
      <c r="K3669" s="300"/>
      <c r="L3669" s="300"/>
      <c r="M3669" s="302"/>
    </row>
    <row r="3670" spans="1:13" ht="9.9499999999999993" hidden="1" customHeight="1" x14ac:dyDescent="0.2">
      <c r="A3670" s="301"/>
      <c r="B3670" s="300"/>
      <c r="C3670" s="305" t="str">
        <f>IF(ISBLANK($J$3759),"",IF(ISBLANK($L$3759),"",IF(Nov!$E49&gt;=$J$3759,IF(Nov!$E49&lt;=$L$3759,IF(ISBLANK(Nov!G49),"",Nov!G49),""),"")))</f>
        <v/>
      </c>
      <c r="D3670" s="305"/>
      <c r="E3670" s="305" t="str">
        <f>IF(ISBLANK($J$3759),"",IF(ISBLANK($L$3759),"",IF(Nov!$E49&gt;=$J$3759,IF(Nov!$E49&lt;=$L$3759,IF(ISBLANK(Nov!R49),"",Nov!R49),""),"")))</f>
        <v/>
      </c>
      <c r="F3670" s="307" t="str">
        <f>IF(ISBLANK($J$3759),"",IF(ISBLANK($L$3759),"",IF(Nov!$E49&gt;=$J$3759,IF(Nov!$E49&lt;=$L$3759,IF(ISBLANK(Nov!S49),"",Nov!S49),""),"")))</f>
        <v/>
      </c>
      <c r="G3670" s="308" t="str">
        <f t="shared" si="234"/>
        <v/>
      </c>
      <c r="H3670" s="309" t="str">
        <f t="shared" si="235"/>
        <v/>
      </c>
      <c r="I3670" s="310" t="str">
        <f>IF(ISBLANK($J$3759),"",IF(ISBLANK($L$3759),"",IF(Nov!$E49&gt;=$J$3759,IF(Nov!$E49&lt;=$L$3759,COUNTIF(Nov!L49:L49,"&gt;=0"),""),"")))</f>
        <v/>
      </c>
      <c r="J3670" s="300"/>
      <c r="K3670" s="300"/>
      <c r="L3670" s="300"/>
      <c r="M3670" s="302"/>
    </row>
    <row r="3671" spans="1:13" ht="9.9499999999999993" hidden="1" customHeight="1" x14ac:dyDescent="0.2">
      <c r="A3671" s="301"/>
      <c r="B3671" s="300"/>
      <c r="C3671" s="305" t="str">
        <f>IF(ISBLANK($J$3759),"",IF(ISBLANK($L$3759),"",IF(Nov!$E50&gt;=$J$3759,IF(Nov!$E50&lt;=$L$3759,IF(ISBLANK(Nov!G50),"",Nov!G50),""),"")))</f>
        <v/>
      </c>
      <c r="D3671" s="305"/>
      <c r="E3671" s="305" t="str">
        <f>IF(ISBLANK($J$3759),"",IF(ISBLANK($L$3759),"",IF(Nov!$E50&gt;=$J$3759,IF(Nov!$E50&lt;=$L$3759,IF(ISBLANK(Nov!R50),"",Nov!R50),""),"")))</f>
        <v/>
      </c>
      <c r="F3671" s="307" t="str">
        <f>IF(ISBLANK($J$3759),"",IF(ISBLANK($L$3759),"",IF(Nov!$E50&gt;=$J$3759,IF(Nov!$E50&lt;=$L$3759,IF(ISBLANK(Nov!S50),"",Nov!S50),""),"")))</f>
        <v/>
      </c>
      <c r="G3671" s="308" t="str">
        <f t="shared" si="234"/>
        <v/>
      </c>
      <c r="H3671" s="309" t="str">
        <f t="shared" si="235"/>
        <v/>
      </c>
      <c r="I3671" s="310" t="str">
        <f>IF(ISBLANK($J$3759),"",IF(ISBLANK($L$3759),"",IF(Nov!$E50&gt;=$J$3759,IF(Nov!$E50&lt;=$L$3759,COUNTIF(Nov!L50:L50,"&gt;=0"),""),"")))</f>
        <v/>
      </c>
      <c r="J3671" s="300"/>
      <c r="K3671" s="300"/>
      <c r="L3671" s="300"/>
      <c r="M3671" s="302"/>
    </row>
    <row r="3672" spans="1:13" ht="9.9499999999999993" hidden="1" customHeight="1" x14ac:dyDescent="0.2">
      <c r="A3672" s="301"/>
      <c r="B3672" s="300"/>
      <c r="C3672" s="305" t="str">
        <f>IF(ISBLANK($J$3759),"",IF(ISBLANK($L$3759),"",IF(Nov!$E51&gt;=$J$3759,IF(Nov!$E51&lt;=$L$3759,IF(ISBLANK(Nov!G51),"",Nov!G51),""),"")))</f>
        <v/>
      </c>
      <c r="D3672" s="305"/>
      <c r="E3672" s="305" t="str">
        <f>IF(ISBLANK($J$3759),"",IF(ISBLANK($L$3759),"",IF(Nov!$E51&gt;=$J$3759,IF(Nov!$E51&lt;=$L$3759,IF(ISBLANK(Nov!R51),"",Nov!R51),""),"")))</f>
        <v/>
      </c>
      <c r="F3672" s="307" t="str">
        <f>IF(ISBLANK($J$3759),"",IF(ISBLANK($L$3759),"",IF(Nov!$E51&gt;=$J$3759,IF(Nov!$E51&lt;=$L$3759,IF(ISBLANK(Nov!S51),"",Nov!S51),""),"")))</f>
        <v/>
      </c>
      <c r="G3672" s="308" t="str">
        <f t="shared" si="234"/>
        <v/>
      </c>
      <c r="H3672" s="309" t="str">
        <f t="shared" si="235"/>
        <v/>
      </c>
      <c r="I3672" s="310" t="str">
        <f>IF(ISBLANK($J$3759),"",IF(ISBLANK($L$3759),"",IF(Nov!$E51&gt;=$J$3759,IF(Nov!$E51&lt;=$L$3759,COUNTIF(Nov!L51:L51,"&gt;=0"),""),"")))</f>
        <v/>
      </c>
      <c r="J3672" s="300"/>
      <c r="K3672" s="300"/>
      <c r="L3672" s="300"/>
      <c r="M3672" s="302"/>
    </row>
    <row r="3673" spans="1:13" ht="9.9499999999999993" hidden="1" customHeight="1" x14ac:dyDescent="0.2">
      <c r="A3673" s="301"/>
      <c r="B3673" s="300"/>
      <c r="C3673" s="305" t="str">
        <f>IF(ISBLANK($J$3759),"",IF(ISBLANK($L$3759),"",IF(Nov!$E52&gt;=$J$3759,IF(Nov!$E52&lt;=$L$3759,IF(ISBLANK(Nov!G52),"",Nov!G52),""),"")))</f>
        <v/>
      </c>
      <c r="D3673" s="305"/>
      <c r="E3673" s="305" t="str">
        <f>IF(ISBLANK($J$3759),"",IF(ISBLANK($L$3759),"",IF(Nov!$E52&gt;=$J$3759,IF(Nov!$E52&lt;=$L$3759,IF(ISBLANK(Nov!R52),"",Nov!R52),""),"")))</f>
        <v/>
      </c>
      <c r="F3673" s="307" t="str">
        <f>IF(ISBLANK($J$3759),"",IF(ISBLANK($L$3759),"",IF(Nov!$E52&gt;=$J$3759,IF(Nov!$E52&lt;=$L$3759,IF(ISBLANK(Nov!S52),"",Nov!S52),""),"")))</f>
        <v/>
      </c>
      <c r="G3673" s="308" t="str">
        <f t="shared" si="234"/>
        <v/>
      </c>
      <c r="H3673" s="309" t="str">
        <f t="shared" si="235"/>
        <v/>
      </c>
      <c r="I3673" s="310" t="str">
        <f>IF(ISBLANK($J$3759),"",IF(ISBLANK($L$3759),"",IF(Nov!$E52&gt;=$J$3759,IF(Nov!$E52&lt;=$L$3759,COUNTIF(Nov!L52:L52,"&gt;=0"),""),"")))</f>
        <v/>
      </c>
      <c r="J3673" s="300"/>
      <c r="K3673" s="300"/>
      <c r="L3673" s="300"/>
      <c r="M3673" s="302"/>
    </row>
    <row r="3674" spans="1:13" ht="9.9499999999999993" hidden="1" customHeight="1" x14ac:dyDescent="0.2">
      <c r="A3674" s="301"/>
      <c r="B3674" s="300"/>
      <c r="C3674" s="305" t="str">
        <f>IF(ISBLANK($J$3759),"",IF(ISBLANK($L$3759),"",IF(Nov!$E53&gt;=$J$3759,IF(Nov!$E53&lt;=$L$3759,IF(ISBLANK(Nov!G53),"",Nov!G53),""),"")))</f>
        <v/>
      </c>
      <c r="D3674" s="305"/>
      <c r="E3674" s="305" t="str">
        <f>IF(ISBLANK($J$3759),"",IF(ISBLANK($L$3759),"",IF(Nov!$E53&gt;=$J$3759,IF(Nov!$E53&lt;=$L$3759,IF(ISBLANK(Nov!R53),"",Nov!R53),""),"")))</f>
        <v/>
      </c>
      <c r="F3674" s="307" t="str">
        <f>IF(ISBLANK($J$3759),"",IF(ISBLANK($L$3759),"",IF(Nov!$E53&gt;=$J$3759,IF(Nov!$E53&lt;=$L$3759,IF(ISBLANK(Nov!S53),"",Nov!S53),""),"")))</f>
        <v/>
      </c>
      <c r="G3674" s="308" t="str">
        <f t="shared" si="234"/>
        <v/>
      </c>
      <c r="H3674" s="309" t="str">
        <f t="shared" si="235"/>
        <v/>
      </c>
      <c r="I3674" s="310" t="str">
        <f>IF(ISBLANK($J$3759),"",IF(ISBLANK($L$3759),"",IF(Nov!$E53&gt;=$J$3759,IF(Nov!$E53&lt;=$L$3759,COUNTIF(Nov!L53:L53,"&gt;=0"),""),"")))</f>
        <v/>
      </c>
      <c r="J3674" s="300"/>
      <c r="K3674" s="300"/>
      <c r="L3674" s="300"/>
      <c r="M3674" s="302"/>
    </row>
    <row r="3675" spans="1:13" ht="9.9499999999999993" hidden="1" customHeight="1" x14ac:dyDescent="0.2">
      <c r="A3675" s="301"/>
      <c r="B3675" s="300"/>
      <c r="C3675" s="305" t="str">
        <f>IF(ISBLANK($J$3759),"",IF(ISBLANK($L$3759),"",IF(Nov!$E54&gt;=$J$3759,IF(Nov!$E54&lt;=$L$3759,IF(ISBLANK(Nov!G54),"",Nov!G54),""),"")))</f>
        <v/>
      </c>
      <c r="D3675" s="305"/>
      <c r="E3675" s="305" t="str">
        <f>IF(ISBLANK($J$3759),"",IF(ISBLANK($L$3759),"",IF(Nov!$E54&gt;=$J$3759,IF(Nov!$E54&lt;=$L$3759,IF(ISBLANK(Nov!R54),"",Nov!R54),""),"")))</f>
        <v/>
      </c>
      <c r="F3675" s="307" t="str">
        <f>IF(ISBLANK($J$3759),"",IF(ISBLANK($L$3759),"",IF(Nov!$E54&gt;=$J$3759,IF(Nov!$E54&lt;=$L$3759,IF(ISBLANK(Nov!S54),"",Nov!S54),""),"")))</f>
        <v/>
      </c>
      <c r="G3675" s="308" t="str">
        <f t="shared" si="234"/>
        <v/>
      </c>
      <c r="H3675" s="309" t="str">
        <f t="shared" si="235"/>
        <v/>
      </c>
      <c r="I3675" s="310" t="str">
        <f>IF(ISBLANK($J$3759),"",IF(ISBLANK($L$3759),"",IF(Nov!$E54&gt;=$J$3759,IF(Nov!$E54&lt;=$L$3759,COUNTIF(Nov!L54:L54,"&gt;=0"),""),"")))</f>
        <v/>
      </c>
      <c r="J3675" s="300"/>
      <c r="K3675" s="300"/>
      <c r="L3675" s="300"/>
      <c r="M3675" s="302"/>
    </row>
    <row r="3676" spans="1:13" ht="9.9499999999999993" hidden="1" customHeight="1" x14ac:dyDescent="0.2">
      <c r="A3676" s="301"/>
      <c r="B3676" s="300"/>
      <c r="C3676" s="305" t="str">
        <f>IF(ISBLANK($J$3759),"",IF(ISBLANK($L$3759),"",IF(Nov!$E55&gt;=$J$3759,IF(Nov!$E55&lt;=$L$3759,IF(ISBLANK(Nov!G55),"",Nov!G55),""),"")))</f>
        <v/>
      </c>
      <c r="D3676" s="305"/>
      <c r="E3676" s="305" t="str">
        <f>IF(ISBLANK($J$3759),"",IF(ISBLANK($L$3759),"",IF(Nov!$E55&gt;=$J$3759,IF(Nov!$E55&lt;=$L$3759,IF(ISBLANK(Nov!R55),"",Nov!R55),""),"")))</f>
        <v/>
      </c>
      <c r="F3676" s="307" t="str">
        <f>IF(ISBLANK($J$3759),"",IF(ISBLANK($L$3759),"",IF(Nov!$E55&gt;=$J$3759,IF(Nov!$E55&lt;=$L$3759,IF(ISBLANK(Nov!S55),"",Nov!S55),""),"")))</f>
        <v/>
      </c>
      <c r="G3676" s="308" t="str">
        <f t="shared" si="234"/>
        <v/>
      </c>
      <c r="H3676" s="309" t="str">
        <f t="shared" si="235"/>
        <v/>
      </c>
      <c r="I3676" s="310" t="str">
        <f>IF(ISBLANK($J$3759),"",IF(ISBLANK($L$3759),"",IF(Nov!$E55&gt;=$J$3759,IF(Nov!$E55&lt;=$L$3759,COUNTIF(Nov!L55:L55,"&gt;=0"),""),"")))</f>
        <v/>
      </c>
      <c r="J3676" s="300"/>
      <c r="K3676" s="300"/>
      <c r="L3676" s="300"/>
      <c r="M3676" s="302"/>
    </row>
    <row r="3677" spans="1:13" ht="9.9499999999999993" hidden="1" customHeight="1" x14ac:dyDescent="0.2">
      <c r="A3677" s="301"/>
      <c r="B3677" s="300"/>
      <c r="C3677" s="305" t="str">
        <f>IF(ISBLANK($J$3759),"",IF(ISBLANK($L$3759),"",IF(Nov!$E56&gt;=$J$3759,IF(Nov!$E56&lt;=$L$3759,IF(ISBLANK(Nov!G56),"",Nov!G56),""),"")))</f>
        <v/>
      </c>
      <c r="D3677" s="305"/>
      <c r="E3677" s="305" t="str">
        <f>IF(ISBLANK($J$3759),"",IF(ISBLANK($L$3759),"",IF(Nov!$E56&gt;=$J$3759,IF(Nov!$E56&lt;=$L$3759,IF(ISBLANK(Nov!R56),"",Nov!R56),""),"")))</f>
        <v/>
      </c>
      <c r="F3677" s="307" t="str">
        <f>IF(ISBLANK($J$3759),"",IF(ISBLANK($L$3759),"",IF(Nov!$E56&gt;=$J$3759,IF(Nov!$E56&lt;=$L$3759,IF(ISBLANK(Nov!S56),"",Nov!S56),""),"")))</f>
        <v/>
      </c>
      <c r="G3677" s="308" t="str">
        <f t="shared" si="234"/>
        <v/>
      </c>
      <c r="H3677" s="309" t="str">
        <f t="shared" si="235"/>
        <v/>
      </c>
      <c r="I3677" s="310" t="str">
        <f>IF(ISBLANK($J$3759),"",IF(ISBLANK($L$3759),"",IF(Nov!$E56&gt;=$J$3759,IF(Nov!$E56&lt;=$L$3759,COUNTIF(Nov!L56:L56,"&gt;=0"),""),"")))</f>
        <v/>
      </c>
      <c r="J3677" s="300"/>
      <c r="K3677" s="300"/>
      <c r="L3677" s="300"/>
      <c r="M3677" s="302"/>
    </row>
    <row r="3678" spans="1:13" ht="9.9499999999999993" hidden="1" customHeight="1" x14ac:dyDescent="0.2">
      <c r="A3678" s="301"/>
      <c r="B3678" s="300"/>
      <c r="C3678" s="305" t="str">
        <f>IF(ISBLANK($J$3759),"",IF(ISBLANK($L$3759),"",IF(Nov!$E57&gt;=$J$3759,IF(Nov!$E57&lt;=$L$3759,IF(ISBLANK(Nov!G57),"",Nov!G57),""),"")))</f>
        <v/>
      </c>
      <c r="D3678" s="305"/>
      <c r="E3678" s="305" t="str">
        <f>IF(ISBLANK($J$3759),"",IF(ISBLANK($L$3759),"",IF(Nov!$E57&gt;=$J$3759,IF(Nov!$E57&lt;=$L$3759,IF(ISBLANK(Nov!R57),"",Nov!R57),""),"")))</f>
        <v/>
      </c>
      <c r="F3678" s="307" t="str">
        <f>IF(ISBLANK($J$3759),"",IF(ISBLANK($L$3759),"",IF(Nov!$E57&gt;=$J$3759,IF(Nov!$E57&lt;=$L$3759,IF(ISBLANK(Nov!S57),"",Nov!S57),""),"")))</f>
        <v/>
      </c>
      <c r="G3678" s="308" t="str">
        <f t="shared" si="234"/>
        <v/>
      </c>
      <c r="H3678" s="309" t="str">
        <f t="shared" si="235"/>
        <v/>
      </c>
      <c r="I3678" s="310" t="str">
        <f>IF(ISBLANK($J$3759),"",IF(ISBLANK($L$3759),"",IF(Nov!$E57&gt;=$J$3759,IF(Nov!$E57&lt;=$L$3759,COUNTIF(Nov!L57:L57,"&gt;=0"),""),"")))</f>
        <v/>
      </c>
      <c r="J3678" s="300"/>
      <c r="K3678" s="300"/>
      <c r="L3678" s="300"/>
      <c r="M3678" s="302"/>
    </row>
    <row r="3679" spans="1:13" ht="9.9499999999999993" hidden="1" customHeight="1" x14ac:dyDescent="0.2">
      <c r="A3679" s="301"/>
      <c r="B3679" s="300"/>
      <c r="C3679" s="305" t="str">
        <f>IF(ISBLANK($J$3759),"",IF(ISBLANK($L$3759),"",IF(Nov!$E58&gt;=$J$3759,IF(Nov!$E58&lt;=$L$3759,IF(ISBLANK(Nov!G58),"",Nov!G58),""),"")))</f>
        <v/>
      </c>
      <c r="D3679" s="305"/>
      <c r="E3679" s="305" t="str">
        <f>IF(ISBLANK($J$3759),"",IF(ISBLANK($L$3759),"",IF(Nov!$E58&gt;=$J$3759,IF(Nov!$E58&lt;=$L$3759,IF(ISBLANK(Nov!R58),"",Nov!R58),""),"")))</f>
        <v/>
      </c>
      <c r="F3679" s="307" t="str">
        <f>IF(ISBLANK($J$3759),"",IF(ISBLANK($L$3759),"",IF(Nov!$E58&gt;=$J$3759,IF(Nov!$E58&lt;=$L$3759,IF(ISBLANK(Nov!S58),"",Nov!S58),""),"")))</f>
        <v/>
      </c>
      <c r="G3679" s="308" t="str">
        <f t="shared" si="234"/>
        <v/>
      </c>
      <c r="H3679" s="309" t="str">
        <f t="shared" si="235"/>
        <v/>
      </c>
      <c r="I3679" s="310" t="str">
        <f>IF(ISBLANK($J$3759),"",IF(ISBLANK($L$3759),"",IF(Nov!$E58&gt;=$J$3759,IF(Nov!$E58&lt;=$L$3759,COUNTIF(Nov!L58:L58,"&gt;=0"),""),"")))</f>
        <v/>
      </c>
      <c r="J3679" s="300"/>
      <c r="K3679" s="300"/>
      <c r="L3679" s="300"/>
      <c r="M3679" s="302"/>
    </row>
    <row r="3680" spans="1:13" ht="9.9499999999999993" hidden="1" customHeight="1" x14ac:dyDescent="0.2">
      <c r="A3680" s="301"/>
      <c r="B3680" s="300"/>
      <c r="C3680" s="305" t="str">
        <f>IF(ISBLANK($J$3759),"",IF(ISBLANK($L$3759),"",IF(Nov!$E59&gt;=$J$3759,IF(Nov!$E59&lt;=$L$3759,IF(ISBLANK(Nov!G59),"",Nov!G59),""),"")))</f>
        <v/>
      </c>
      <c r="D3680" s="305"/>
      <c r="E3680" s="305" t="str">
        <f>IF(ISBLANK($J$3759),"",IF(ISBLANK($L$3759),"",IF(Nov!$E59&gt;=$J$3759,IF(Nov!$E59&lt;=$L$3759,IF(ISBLANK(Nov!R59),"",Nov!R59),""),"")))</f>
        <v/>
      </c>
      <c r="F3680" s="307" t="str">
        <f>IF(ISBLANK($J$3759),"",IF(ISBLANK($L$3759),"",IF(Nov!$E59&gt;=$J$3759,IF(Nov!$E59&lt;=$L$3759,IF(ISBLANK(Nov!S59),"",Nov!S59),""),"")))</f>
        <v/>
      </c>
      <c r="G3680" s="308" t="str">
        <f t="shared" si="234"/>
        <v/>
      </c>
      <c r="H3680" s="309" t="str">
        <f t="shared" si="235"/>
        <v/>
      </c>
      <c r="I3680" s="310" t="str">
        <f>IF(ISBLANK($J$3759),"",IF(ISBLANK($L$3759),"",IF(Nov!$E59&gt;=$J$3759,IF(Nov!$E59&lt;=$L$3759,COUNTIF(Nov!L59:L59,"&gt;=0"),""),"")))</f>
        <v/>
      </c>
      <c r="J3680" s="300"/>
      <c r="K3680" s="300"/>
      <c r="L3680" s="300"/>
      <c r="M3680" s="302"/>
    </row>
    <row r="3681" spans="1:13" ht="9.9499999999999993" hidden="1" customHeight="1" x14ac:dyDescent="0.2">
      <c r="A3681" s="301"/>
      <c r="B3681" s="300"/>
      <c r="C3681" s="305" t="str">
        <f>IF(ISBLANK($J$3759),"",IF(ISBLANK($L$3759),"",IF(Nov!$E60&gt;=$J$3759,IF(Nov!$E60&lt;=$L$3759,IF(ISBLANK(Nov!G60),"",Nov!G60),""),"")))</f>
        <v/>
      </c>
      <c r="D3681" s="305"/>
      <c r="E3681" s="305" t="str">
        <f>IF(ISBLANK($J$3759),"",IF(ISBLANK($L$3759),"",IF(Nov!$E60&gt;=$J$3759,IF(Nov!$E60&lt;=$L$3759,IF(ISBLANK(Nov!R60),"",Nov!R60),""),"")))</f>
        <v/>
      </c>
      <c r="F3681" s="307" t="str">
        <f>IF(ISBLANK($J$3759),"",IF(ISBLANK($L$3759),"",IF(Nov!$E60&gt;=$J$3759,IF(Nov!$E60&lt;=$L$3759,IF(ISBLANK(Nov!S60),"",Nov!S60),""),"")))</f>
        <v/>
      </c>
      <c r="G3681" s="308" t="str">
        <f t="shared" si="234"/>
        <v/>
      </c>
      <c r="H3681" s="309" t="str">
        <f t="shared" si="235"/>
        <v/>
      </c>
      <c r="I3681" s="310" t="str">
        <f>IF(ISBLANK($J$3759),"",IF(ISBLANK($L$3759),"",IF(Nov!$E60&gt;=$J$3759,IF(Nov!$E60&lt;=$L$3759,COUNTIF(Nov!L60:L60,"&gt;=0"),""),"")))</f>
        <v/>
      </c>
      <c r="J3681" s="300"/>
      <c r="K3681" s="300"/>
      <c r="L3681" s="300"/>
      <c r="M3681" s="302"/>
    </row>
    <row r="3682" spans="1:13" ht="9.9499999999999993" hidden="1" customHeight="1" x14ac:dyDescent="0.2">
      <c r="A3682" s="301"/>
      <c r="B3682" s="300"/>
      <c r="C3682" s="305" t="str">
        <f>IF(ISBLANK($J$3759),"",IF(ISBLANK($L$3759),"",IF(Nov!$E61&gt;=$J$3759,IF(Nov!$E61&lt;=$L$3759,IF(ISBLANK(Nov!G61),"",Nov!G61),""),"")))</f>
        <v/>
      </c>
      <c r="D3682" s="305"/>
      <c r="E3682" s="305" t="str">
        <f>IF(ISBLANK($J$3759),"",IF(ISBLANK($L$3759),"",IF(Nov!$E61&gt;=$J$3759,IF(Nov!$E61&lt;=$L$3759,IF(ISBLANK(Nov!R61),"",Nov!R61),""),"")))</f>
        <v/>
      </c>
      <c r="F3682" s="307" t="str">
        <f>IF(ISBLANK($J$3759),"",IF(ISBLANK($L$3759),"",IF(Nov!$E61&gt;=$J$3759,IF(Nov!$E61&lt;=$L$3759,IF(ISBLANK(Nov!S61),"",Nov!S61),""),"")))</f>
        <v/>
      </c>
      <c r="G3682" s="308" t="str">
        <f t="shared" si="234"/>
        <v/>
      </c>
      <c r="H3682" s="309" t="str">
        <f t="shared" si="235"/>
        <v/>
      </c>
      <c r="I3682" s="310" t="str">
        <f>IF(ISBLANK($J$3759),"",IF(ISBLANK($L$3759),"",IF(Nov!$E61&gt;=$J$3759,IF(Nov!$E61&lt;=$L$3759,COUNTIF(Nov!L61:L61,"&gt;=0"),""),"")))</f>
        <v/>
      </c>
      <c r="J3682" s="300"/>
      <c r="K3682" s="300"/>
      <c r="L3682" s="300"/>
      <c r="M3682" s="302"/>
    </row>
    <row r="3683" spans="1:13" ht="9.9499999999999993" hidden="1" customHeight="1" x14ac:dyDescent="0.2">
      <c r="A3683" s="301"/>
      <c r="B3683" s="300"/>
      <c r="C3683" s="305" t="str">
        <f>IF(ISBLANK($J$3759),"",IF(ISBLANK($L$3759),"",IF(Nov!$E62&gt;=$J$3759,IF(Nov!$E62&lt;=$L$3759,IF(ISBLANK(Nov!G62),"",Nov!G62),""),"")))</f>
        <v/>
      </c>
      <c r="D3683" s="305"/>
      <c r="E3683" s="305" t="str">
        <f>IF(ISBLANK($J$3759),"",IF(ISBLANK($L$3759),"",IF(Nov!$E62&gt;=$J$3759,IF(Nov!$E62&lt;=$L$3759,IF(ISBLANK(Nov!R62),"",Nov!R62),""),"")))</f>
        <v/>
      </c>
      <c r="F3683" s="307" t="str">
        <f>IF(ISBLANK($J$3759),"",IF(ISBLANK($L$3759),"",IF(Nov!$E62&gt;=$J$3759,IF(Nov!$E62&lt;=$L$3759,IF(ISBLANK(Nov!S62),"",Nov!S62),""),"")))</f>
        <v/>
      </c>
      <c r="G3683" s="308" t="str">
        <f t="shared" si="234"/>
        <v/>
      </c>
      <c r="H3683" s="309" t="str">
        <f t="shared" si="235"/>
        <v/>
      </c>
      <c r="I3683" s="310" t="str">
        <f>IF(ISBLANK($J$3759),"",IF(ISBLANK($L$3759),"",IF(Nov!$E62&gt;=$J$3759,IF(Nov!$E62&lt;=$L$3759,COUNTIF(Nov!L62:L62,"&gt;=0"),""),"")))</f>
        <v/>
      </c>
      <c r="J3683" s="300"/>
      <c r="K3683" s="300"/>
      <c r="L3683" s="300"/>
      <c r="M3683" s="302"/>
    </row>
    <row r="3684" spans="1:13" ht="9.9499999999999993" hidden="1" customHeight="1" x14ac:dyDescent="0.2">
      <c r="A3684" s="301"/>
      <c r="B3684" s="300"/>
      <c r="C3684" s="305" t="str">
        <f>IF(ISBLANK($J$3759),"",IF(ISBLANK($L$3759),"",IF(Nov!$E63&gt;=$J$3759,IF(Nov!$E63&lt;=$L$3759,IF(ISBLANK(Nov!G63),"",Nov!G63),""),"")))</f>
        <v/>
      </c>
      <c r="D3684" s="305"/>
      <c r="E3684" s="305" t="str">
        <f>IF(ISBLANK($J$3759),"",IF(ISBLANK($L$3759),"",IF(Nov!$E63&gt;=$J$3759,IF(Nov!$E63&lt;=$L$3759,IF(ISBLANK(Nov!R63),"",Nov!R63),""),"")))</f>
        <v/>
      </c>
      <c r="F3684" s="307" t="str">
        <f>IF(ISBLANK($J$3759),"",IF(ISBLANK($L$3759),"",IF(Nov!$E63&gt;=$J$3759,IF(Nov!$E63&lt;=$L$3759,IF(ISBLANK(Nov!S63),"",Nov!S63),""),"")))</f>
        <v/>
      </c>
      <c r="G3684" s="308" t="str">
        <f t="shared" si="234"/>
        <v/>
      </c>
      <c r="H3684" s="309" t="str">
        <f t="shared" si="235"/>
        <v/>
      </c>
      <c r="I3684" s="310" t="str">
        <f>IF(ISBLANK($J$3759),"",IF(ISBLANK($L$3759),"",IF(Nov!$E63&gt;=$J$3759,IF(Nov!$E63&lt;=$L$3759,COUNTIF(Nov!L63:L63,"&gt;=0"),""),"")))</f>
        <v/>
      </c>
      <c r="J3684" s="300"/>
      <c r="K3684" s="300"/>
      <c r="L3684" s="300"/>
      <c r="M3684" s="302"/>
    </row>
    <row r="3685" spans="1:13" ht="9.9499999999999993" hidden="1" customHeight="1" x14ac:dyDescent="0.2">
      <c r="A3685" s="301"/>
      <c r="B3685" s="300"/>
      <c r="C3685" s="305" t="str">
        <f>IF(ISBLANK($J$3759),"",IF(ISBLANK($L$3759),"",IF(Nov!$E64&gt;=$J$3759,IF(Nov!$E64&lt;=$L$3759,IF(ISBLANK(Nov!G64),"",Nov!G64),""),"")))</f>
        <v/>
      </c>
      <c r="D3685" s="305"/>
      <c r="E3685" s="305" t="str">
        <f>IF(ISBLANK($J$3759),"",IF(ISBLANK($L$3759),"",IF(Nov!$E64&gt;=$J$3759,IF(Nov!$E64&lt;=$L$3759,IF(ISBLANK(Nov!R64),"",Nov!R64),""),"")))</f>
        <v/>
      </c>
      <c r="F3685" s="307" t="str">
        <f>IF(ISBLANK($J$3759),"",IF(ISBLANK($L$3759),"",IF(Nov!$E64&gt;=$J$3759,IF(Nov!$E64&lt;=$L$3759,IF(ISBLANK(Nov!S64),"",Nov!S64),""),"")))</f>
        <v/>
      </c>
      <c r="G3685" s="308" t="str">
        <f t="shared" si="234"/>
        <v/>
      </c>
      <c r="H3685" s="309" t="str">
        <f t="shared" si="235"/>
        <v/>
      </c>
      <c r="I3685" s="310" t="str">
        <f>IF(ISBLANK($J$3759),"",IF(ISBLANK($L$3759),"",IF(Nov!$E64&gt;=$J$3759,IF(Nov!$E64&lt;=$L$3759,COUNTIF(Nov!L64:L64,"&gt;=0"),""),"")))</f>
        <v/>
      </c>
      <c r="J3685" s="300"/>
      <c r="K3685" s="300"/>
      <c r="L3685" s="300"/>
      <c r="M3685" s="302"/>
    </row>
    <row r="3686" spans="1:13" ht="9.9499999999999993" hidden="1" customHeight="1" x14ac:dyDescent="0.2">
      <c r="A3686" s="301"/>
      <c r="B3686" s="300"/>
      <c r="C3686" s="305" t="str">
        <f>IF(ISBLANK($J$3759),"",IF(ISBLANK($L$3759),"",IF(Nov!$E65&gt;=$J$3759,IF(Nov!$E65&lt;=$L$3759,IF(ISBLANK(Nov!G65),"",Nov!G65),""),"")))</f>
        <v/>
      </c>
      <c r="D3686" s="305"/>
      <c r="E3686" s="305" t="str">
        <f>IF(ISBLANK($J$3759),"",IF(ISBLANK($L$3759),"",IF(Nov!$E65&gt;=$J$3759,IF(Nov!$E65&lt;=$L$3759,IF(ISBLANK(Nov!R65),"",Nov!R65),""),"")))</f>
        <v/>
      </c>
      <c r="F3686" s="307" t="str">
        <f>IF(ISBLANK($J$3759),"",IF(ISBLANK($L$3759),"",IF(Nov!$E65&gt;=$J$3759,IF(Nov!$E65&lt;=$L$3759,IF(ISBLANK(Nov!S65),"",Nov!S65),""),"")))</f>
        <v/>
      </c>
      <c r="G3686" s="308" t="str">
        <f t="shared" si="234"/>
        <v/>
      </c>
      <c r="H3686" s="309" t="str">
        <f t="shared" si="235"/>
        <v/>
      </c>
      <c r="I3686" s="310" t="str">
        <f>IF(ISBLANK($J$3759),"",IF(ISBLANK($L$3759),"",IF(Nov!$E65&gt;=$J$3759,IF(Nov!$E65&lt;=$L$3759,COUNTIF(Nov!L65:L65,"&gt;=0"),""),"")))</f>
        <v/>
      </c>
      <c r="J3686" s="300"/>
      <c r="K3686" s="300"/>
      <c r="L3686" s="300"/>
      <c r="M3686" s="302"/>
    </row>
    <row r="3687" spans="1:13" ht="9.9499999999999993" hidden="1" customHeight="1" x14ac:dyDescent="0.2">
      <c r="A3687" s="301"/>
      <c r="B3687" s="300"/>
      <c r="C3687" s="305" t="str">
        <f>IF(ISBLANK($J$3759),"",IF(ISBLANK($L$3759),"",IF(Nov!$E66&gt;=$J$3759,IF(Nov!$E66&lt;=$L$3759,IF(ISBLANK(Nov!G66),"",Nov!G66),""),"")))</f>
        <v/>
      </c>
      <c r="D3687" s="305"/>
      <c r="E3687" s="305" t="str">
        <f>IF(ISBLANK($J$3759),"",IF(ISBLANK($L$3759),"",IF(Nov!$E66&gt;=$J$3759,IF(Nov!$E66&lt;=$L$3759,IF(ISBLANK(Nov!R66),"",Nov!R66),""),"")))</f>
        <v/>
      </c>
      <c r="F3687" s="307" t="str">
        <f>IF(ISBLANK($J$3759),"",IF(ISBLANK($L$3759),"",IF(Nov!$E66&gt;=$J$3759,IF(Nov!$E66&lt;=$L$3759,IF(ISBLANK(Nov!S66),"",Nov!S66),""),"")))</f>
        <v/>
      </c>
      <c r="G3687" s="308" t="str">
        <f t="shared" si="234"/>
        <v/>
      </c>
      <c r="H3687" s="309" t="str">
        <f t="shared" si="235"/>
        <v/>
      </c>
      <c r="I3687" s="310" t="str">
        <f>IF(ISBLANK($J$3759),"",IF(ISBLANK($L$3759),"",IF(Nov!$E66&gt;=$J$3759,IF(Nov!$E66&lt;=$L$3759,COUNTIF(Nov!L66:L66,"&gt;=0"),""),"")))</f>
        <v/>
      </c>
      <c r="J3687" s="300"/>
      <c r="K3687" s="300"/>
      <c r="L3687" s="300"/>
      <c r="M3687" s="302"/>
    </row>
    <row r="3688" spans="1:13" ht="9.9499999999999993" hidden="1" customHeight="1" x14ac:dyDescent="0.2">
      <c r="A3688" s="301"/>
      <c r="B3688" s="300"/>
      <c r="C3688" s="305" t="str">
        <f>IF(ISBLANK($J$3759),"",IF(ISBLANK($L$3759),"",IF(Nov!$E67&gt;=$J$3759,IF(Nov!$E67&lt;=$L$3759,IF(ISBLANK(Nov!G67),"",Nov!G67),""),"")))</f>
        <v/>
      </c>
      <c r="D3688" s="305"/>
      <c r="E3688" s="305" t="str">
        <f>IF(ISBLANK($J$3759),"",IF(ISBLANK($L$3759),"",IF(Nov!$E67&gt;=$J$3759,IF(Nov!$E67&lt;=$L$3759,IF(ISBLANK(Nov!R67),"",Nov!R67),""),"")))</f>
        <v/>
      </c>
      <c r="F3688" s="307" t="str">
        <f>IF(ISBLANK($J$3759),"",IF(ISBLANK($L$3759),"",IF(Nov!$E67&gt;=$J$3759,IF(Nov!$E67&lt;=$L$3759,IF(ISBLANK(Nov!S67),"",Nov!S67),""),"")))</f>
        <v/>
      </c>
      <c r="G3688" s="308" t="str">
        <f t="shared" si="234"/>
        <v/>
      </c>
      <c r="H3688" s="309" t="str">
        <f t="shared" si="235"/>
        <v/>
      </c>
      <c r="I3688" s="310" t="str">
        <f>IF(ISBLANK($J$3759),"",IF(ISBLANK($L$3759),"",IF(Nov!$E67&gt;=$J$3759,IF(Nov!$E67&lt;=$L$3759,COUNTIF(Nov!L67:L67,"&gt;=0"),""),"")))</f>
        <v/>
      </c>
      <c r="J3688" s="300"/>
      <c r="K3688" s="300"/>
      <c r="L3688" s="300"/>
      <c r="M3688" s="302"/>
    </row>
    <row r="3689" spans="1:13" ht="9.9499999999999993" hidden="1" customHeight="1" x14ac:dyDescent="0.2">
      <c r="A3689" s="301"/>
      <c r="B3689" s="300"/>
      <c r="C3689" s="305" t="str">
        <f>IF(ISBLANK($J$3759),"",IF(ISBLANK($L$3759),"",IF(Nov!$E68&gt;=$J$3759,IF(Nov!$E68&lt;=$L$3759,IF(ISBLANK(Nov!G68),"",Nov!G68),""),"")))</f>
        <v/>
      </c>
      <c r="D3689" s="305"/>
      <c r="E3689" s="305" t="str">
        <f>IF(ISBLANK($J$3759),"",IF(ISBLANK($L$3759),"",IF(Nov!$E68&gt;=$J$3759,IF(Nov!$E68&lt;=$L$3759,IF(ISBLANK(Nov!R68),"",Nov!R68),""),"")))</f>
        <v/>
      </c>
      <c r="F3689" s="307" t="str">
        <f>IF(ISBLANK($J$3759),"",IF(ISBLANK($L$3759),"",IF(Nov!$E68&gt;=$J$3759,IF(Nov!$E68&lt;=$L$3759,IF(ISBLANK(Nov!S68),"",Nov!S68),""),"")))</f>
        <v/>
      </c>
      <c r="G3689" s="308" t="str">
        <f t="shared" si="234"/>
        <v/>
      </c>
      <c r="H3689" s="309" t="str">
        <f t="shared" si="235"/>
        <v/>
      </c>
      <c r="I3689" s="310" t="str">
        <f>IF(ISBLANK($J$3759),"",IF(ISBLANK($L$3759),"",IF(Nov!$E68&gt;=$J$3759,IF(Nov!$E68&lt;=$L$3759,COUNTIF(Nov!L68:L68,"&gt;=0"),""),"")))</f>
        <v/>
      </c>
      <c r="J3689" s="300"/>
      <c r="K3689" s="300"/>
      <c r="L3689" s="300"/>
      <c r="M3689" s="302"/>
    </row>
    <row r="3690" spans="1:13" ht="9.9499999999999993" hidden="1" customHeight="1" x14ac:dyDescent="0.2">
      <c r="A3690" s="301"/>
      <c r="B3690" s="300"/>
      <c r="C3690" s="305" t="str">
        <f>IF(ISBLANK($J$3759),"",IF(ISBLANK($L$3759),"",IF(Nov!$E69&gt;=$J$3759,IF(Nov!$E69&lt;=$L$3759,IF(ISBLANK(Nov!G69),"",Nov!G69),""),"")))</f>
        <v/>
      </c>
      <c r="D3690" s="305"/>
      <c r="E3690" s="305" t="str">
        <f>IF(ISBLANK($J$3759),"",IF(ISBLANK($L$3759),"",IF(Nov!$E69&gt;=$J$3759,IF(Nov!$E69&lt;=$L$3759,IF(ISBLANK(Nov!R69),"",Nov!R69),""),"")))</f>
        <v/>
      </c>
      <c r="F3690" s="307" t="str">
        <f>IF(ISBLANK($J$3759),"",IF(ISBLANK($L$3759),"",IF(Nov!$E69&gt;=$J$3759,IF(Nov!$E69&lt;=$L$3759,IF(ISBLANK(Nov!S69),"",Nov!S69),""),"")))</f>
        <v/>
      </c>
      <c r="G3690" s="308" t="str">
        <f t="shared" si="234"/>
        <v/>
      </c>
      <c r="H3690" s="309" t="str">
        <f t="shared" si="235"/>
        <v/>
      </c>
      <c r="I3690" s="310" t="str">
        <f>IF(ISBLANK($J$3759),"",IF(ISBLANK($L$3759),"",IF(Nov!$E69&gt;=$J$3759,IF(Nov!$E69&lt;=$L$3759,COUNTIF(Nov!L69:L69,"&gt;=0"),""),"")))</f>
        <v/>
      </c>
      <c r="J3690" s="300"/>
      <c r="K3690" s="300"/>
      <c r="L3690" s="300"/>
      <c r="M3690" s="302"/>
    </row>
    <row r="3691" spans="1:13" ht="9.9499999999999993" hidden="1" customHeight="1" x14ac:dyDescent="0.2">
      <c r="A3691" s="301"/>
      <c r="B3691" s="300"/>
      <c r="C3691" s="305" t="str">
        <f>IF(ISBLANK($J$3759),"",IF(ISBLANK($L$3759),"",IF(Nov!$E70&gt;=$J$3759,IF(Nov!$E70&lt;=$L$3759,IF(ISBLANK(Nov!G70),"",Nov!G70),""),"")))</f>
        <v/>
      </c>
      <c r="D3691" s="305"/>
      <c r="E3691" s="305" t="str">
        <f>IF(ISBLANK($J$3759),"",IF(ISBLANK($L$3759),"",IF(Nov!$E70&gt;=$J$3759,IF(Nov!$E70&lt;=$L$3759,IF(ISBLANK(Nov!R70),"",Nov!R70),""),"")))</f>
        <v/>
      </c>
      <c r="F3691" s="307" t="str">
        <f>IF(ISBLANK($J$3759),"",IF(ISBLANK($L$3759),"",IF(Nov!$E70&gt;=$J$3759,IF(Nov!$E70&lt;=$L$3759,IF(ISBLANK(Nov!S70),"",Nov!S70),""),"")))</f>
        <v/>
      </c>
      <c r="G3691" s="308" t="str">
        <f t="shared" si="234"/>
        <v/>
      </c>
      <c r="H3691" s="309" t="str">
        <f t="shared" si="235"/>
        <v/>
      </c>
      <c r="I3691" s="310" t="str">
        <f>IF(ISBLANK($J$3759),"",IF(ISBLANK($L$3759),"",IF(Nov!$E70&gt;=$J$3759,IF(Nov!$E70&lt;=$L$3759,COUNTIF(Nov!L70:L70,"&gt;=0"),""),"")))</f>
        <v/>
      </c>
      <c r="J3691" s="300"/>
      <c r="K3691" s="300"/>
      <c r="L3691" s="300"/>
      <c r="M3691" s="302"/>
    </row>
    <row r="3692" spans="1:13" ht="9.9499999999999993" hidden="1" customHeight="1" x14ac:dyDescent="0.2">
      <c r="A3692" s="301"/>
      <c r="B3692" s="300"/>
      <c r="C3692" s="305" t="str">
        <f>IF(ISBLANK($J$3759),"",IF(ISBLANK($L$3759),"",IF(Nov!$E71&gt;=$J$3759,IF(Nov!$E71&lt;=$L$3759,IF(ISBLANK(Nov!G71),"",Nov!G71),""),"")))</f>
        <v/>
      </c>
      <c r="D3692" s="305"/>
      <c r="E3692" s="305" t="str">
        <f>IF(ISBLANK($J$3759),"",IF(ISBLANK($L$3759),"",IF(Nov!$E71&gt;=$J$3759,IF(Nov!$E71&lt;=$L$3759,IF(ISBLANK(Nov!R71),"",Nov!R71),""),"")))</f>
        <v/>
      </c>
      <c r="F3692" s="307" t="str">
        <f>IF(ISBLANK($J$3759),"",IF(ISBLANK($L$3759),"",IF(Nov!$E71&gt;=$J$3759,IF(Nov!$E71&lt;=$L$3759,IF(ISBLANK(Nov!S71),"",Nov!S71),""),"")))</f>
        <v/>
      </c>
      <c r="G3692" s="308" t="str">
        <f t="shared" si="234"/>
        <v/>
      </c>
      <c r="H3692" s="309" t="str">
        <f t="shared" si="235"/>
        <v/>
      </c>
      <c r="I3692" s="310" t="str">
        <f>IF(ISBLANK($J$3759),"",IF(ISBLANK($L$3759),"",IF(Nov!$E71&gt;=$J$3759,IF(Nov!$E71&lt;=$L$3759,COUNTIF(Nov!L71:L71,"&gt;=0"),""),"")))</f>
        <v/>
      </c>
      <c r="J3692" s="300"/>
      <c r="K3692" s="300"/>
      <c r="L3692" s="300"/>
      <c r="M3692" s="302"/>
    </row>
    <row r="3693" spans="1:13" ht="9.9499999999999993" hidden="1" customHeight="1" x14ac:dyDescent="0.2">
      <c r="A3693" s="301"/>
      <c r="B3693" s="300"/>
      <c r="C3693" s="305" t="str">
        <f>IF(ISBLANK($J$3759),"",IF(ISBLANK($L$3759),"",IF(Nov!$E72&gt;=$J$3759,IF(Nov!$E72&lt;=$L$3759,IF(ISBLANK(Nov!G72),"",Nov!G72),""),"")))</f>
        <v/>
      </c>
      <c r="D3693" s="305"/>
      <c r="E3693" s="305" t="str">
        <f>IF(ISBLANK($J$3759),"",IF(ISBLANK($L$3759),"",IF(Nov!$E72&gt;=$J$3759,IF(Nov!$E72&lt;=$L$3759,IF(ISBLANK(Nov!R72),"",Nov!R72),""),"")))</f>
        <v/>
      </c>
      <c r="F3693" s="307" t="str">
        <f>IF(ISBLANK($J$3759),"",IF(ISBLANK($L$3759),"",IF(Nov!$E72&gt;=$J$3759,IF(Nov!$E72&lt;=$L$3759,IF(ISBLANK(Nov!S72),"",Nov!S72),""),"")))</f>
        <v/>
      </c>
      <c r="G3693" s="308" t="str">
        <f t="shared" si="234"/>
        <v/>
      </c>
      <c r="H3693" s="309" t="str">
        <f t="shared" si="235"/>
        <v/>
      </c>
      <c r="I3693" s="310" t="str">
        <f>IF(ISBLANK($J$3759),"",IF(ISBLANK($L$3759),"",IF(Nov!$E72&gt;=$J$3759,IF(Nov!$E72&lt;=$L$3759,COUNTIF(Nov!L72:L72,"&gt;=0"),""),"")))</f>
        <v/>
      </c>
      <c r="J3693" s="300"/>
      <c r="K3693" s="300"/>
      <c r="L3693" s="300"/>
      <c r="M3693" s="302"/>
    </row>
    <row r="3694" spans="1:13" ht="9.9499999999999993" hidden="1" customHeight="1" x14ac:dyDescent="0.2">
      <c r="A3694" s="301"/>
      <c r="B3694" s="300"/>
      <c r="C3694" s="305" t="str">
        <f>IF(ISBLANK($J$3759),"",IF(ISBLANK($L$3759),"",IF(Nov!$E73&gt;=$J$3759,IF(Nov!$E73&lt;=$L$3759,IF(ISBLANK(Nov!G73),"",Nov!G73),""),"")))</f>
        <v/>
      </c>
      <c r="D3694" s="305"/>
      <c r="E3694" s="305" t="str">
        <f>IF(ISBLANK($J$3759),"",IF(ISBLANK($L$3759),"",IF(Nov!$E73&gt;=$J$3759,IF(Nov!$E73&lt;=$L$3759,IF(ISBLANK(Nov!R73),"",Nov!R73),""),"")))</f>
        <v/>
      </c>
      <c r="F3694" s="307" t="str">
        <f>IF(ISBLANK($J$3759),"",IF(ISBLANK($L$3759),"",IF(Nov!$E73&gt;=$J$3759,IF(Nov!$E73&lt;=$L$3759,IF(ISBLANK(Nov!S73),"",Nov!S73),""),"")))</f>
        <v/>
      </c>
      <c r="G3694" s="308" t="str">
        <f t="shared" si="234"/>
        <v/>
      </c>
      <c r="H3694" s="309" t="str">
        <f t="shared" si="235"/>
        <v/>
      </c>
      <c r="I3694" s="310" t="str">
        <f>IF(ISBLANK($J$3759),"",IF(ISBLANK($L$3759),"",IF(Nov!$E73&gt;=$J$3759,IF(Nov!$E73&lt;=$L$3759,COUNTIF(Nov!L73:L73,"&gt;=0"),""),"")))</f>
        <v/>
      </c>
      <c r="J3694" s="300"/>
      <c r="K3694" s="300"/>
      <c r="L3694" s="300"/>
      <c r="M3694" s="302"/>
    </row>
    <row r="3695" spans="1:13" ht="9.9499999999999993" hidden="1" customHeight="1" x14ac:dyDescent="0.2">
      <c r="A3695" s="301"/>
      <c r="B3695" s="300" t="s">
        <v>134</v>
      </c>
      <c r="C3695" s="305" t="str">
        <f>IF(ISBLANK($J$3759),"",IF(ISBLANK($L$3759),"",IF(Dez!$E9&gt;=$J$3759,IF(Dez!$E9&lt;=$L$3759,IF(ISBLANK(Dez!G9),"",Dez!G9),""),"")))</f>
        <v/>
      </c>
      <c r="D3695" s="305" t="str">
        <f>IF(ISBLANK($J$3759),"",IF(ISBLANK($L$3759),"",IF(Dez!$E9&gt;=$J$3759,IF(Dez!$E9&lt;=$L$3759,IF(ISBLANK(Dez!I9),"",Dez!I9),""),"")))</f>
        <v/>
      </c>
      <c r="E3695" s="305" t="str">
        <f>IF(ISBLANK($J$3759),"",IF(ISBLANK($L$3759),"",IF(Dez!$E9&gt;=$J$3759,IF(Dez!$E9&lt;=$L$3759,IF(ISBLANK(Dez!R9),"",Dez!R9),""),"")))</f>
        <v/>
      </c>
      <c r="F3695" s="307" t="str">
        <f>IF(ISBLANK($J$3759),"",IF(ISBLANK($L$3759),"",IF(Dez!$E9&gt;=$J$3759,IF(Dez!$E9&lt;=$L$3759,IF(ISBLANK(Dez!S9),"",Dez!S9),""),"")))</f>
        <v/>
      </c>
      <c r="G3695" s="308" t="str">
        <f>IF(ISNUMBER(F3695),IF(F3695=0,"",IF(E3695=0,"",F3695/E3695)),"")</f>
        <v/>
      </c>
      <c r="H3695" s="309" t="str">
        <f>IF(ISNUMBER(G3695),IF(G3695=0,"",IF(F3695=0,"",E3695/F3695/24)),"")</f>
        <v/>
      </c>
      <c r="I3695" s="310">
        <f>IF(ISBLANK($J$3759),"",IF(ISBLANK($L$3759),"",IF(Dez!$E9&gt;=$J$3759,IF(Dez!$E9&lt;=$L$3759,COUNTIF(Dez!L9:L9,"&gt;=0"),""),"")))</f>
        <v>0</v>
      </c>
      <c r="J3695" s="300"/>
      <c r="K3695" s="300"/>
      <c r="L3695" s="300"/>
      <c r="M3695" s="302"/>
    </row>
    <row r="3696" spans="1:13" ht="9.9499999999999993" hidden="1" customHeight="1" x14ac:dyDescent="0.2">
      <c r="A3696" s="301"/>
      <c r="B3696" s="300"/>
      <c r="C3696" s="305" t="str">
        <f>IF(ISBLANK($J$3759),"",IF(ISBLANK($L$3759),"",IF(Dez!$E10&gt;=$J$3759,IF(Dez!$E10&lt;=$L$3759,IF(ISBLANK(Dez!G10),"",Dez!G10),""),"")))</f>
        <v/>
      </c>
      <c r="D3696" s="305" t="str">
        <f>IF(ISBLANK($J$3759),"",IF(ISBLANK($L$3759),"",IF(Dez!$E10&gt;=$J$3759,IF(Dez!$E10&lt;=$L$3759,IF(ISBLANK(Dez!I10),"",Dez!I10),""),"")))</f>
        <v/>
      </c>
      <c r="E3696" s="305" t="str">
        <f>IF(ISBLANK($J$3759),"",IF(ISBLANK($L$3759),"",IF(Dez!$E10&gt;=$J$3759,IF(Dez!$E10&lt;=$L$3759,IF(ISBLANK(Dez!R10),"",Dez!R10),""),"")))</f>
        <v/>
      </c>
      <c r="F3696" s="307" t="str">
        <f>IF(ISBLANK($J$3759),"",IF(ISBLANK($L$3759),"",IF(Dez!$E10&gt;=$J$3759,IF(Dez!$E10&lt;=$L$3759,IF(ISBLANK(Dez!S10),"",Dez!S10),""),"")))</f>
        <v/>
      </c>
      <c r="G3696" s="308" t="str">
        <f t="shared" ref="G3696:G3725" si="236">IF(ISNUMBER(F3696),IF(F3696=0,"",IF(E3696=0,"",F3696/E3696)),"")</f>
        <v/>
      </c>
      <c r="H3696" s="309" t="str">
        <f t="shared" ref="H3696:H3725" si="237">IF(ISNUMBER(G3696),IF(G3696=0,"",IF(F3696=0,"",E3696/F3696/24)),"")</f>
        <v/>
      </c>
      <c r="I3696" s="310">
        <f>IF(ISBLANK($J$3759),"",IF(ISBLANK($L$3759),"",IF(Dez!$E10&gt;=$J$3759,IF(Dez!$E10&lt;=$L$3759,COUNTIF(Dez!L10:L10,"&gt;=0"),""),"")))</f>
        <v>0</v>
      </c>
      <c r="J3696" s="300"/>
      <c r="K3696" s="300"/>
      <c r="L3696" s="300"/>
      <c r="M3696" s="302"/>
    </row>
    <row r="3697" spans="1:13" ht="9.9499999999999993" hidden="1" customHeight="1" x14ac:dyDescent="0.2">
      <c r="A3697" s="301"/>
      <c r="B3697" s="300"/>
      <c r="C3697" s="305" t="str">
        <f>IF(ISBLANK($J$3759),"",IF(ISBLANK($L$3759),"",IF(Dez!$E11&gt;=$J$3759,IF(Dez!$E11&lt;=$L$3759,IF(ISBLANK(Dez!G11),"",Dez!G11),""),"")))</f>
        <v/>
      </c>
      <c r="D3697" s="305" t="str">
        <f>IF(ISBLANK($J$3759),"",IF(ISBLANK($L$3759),"",IF(Dez!$E11&gt;=$J$3759,IF(Dez!$E11&lt;=$L$3759,IF(ISBLANK(Dez!I11),"",Dez!I11),""),"")))</f>
        <v/>
      </c>
      <c r="E3697" s="305" t="str">
        <f>IF(ISBLANK($J$3759),"",IF(ISBLANK($L$3759),"",IF(Dez!$E11&gt;=$J$3759,IF(Dez!$E11&lt;=$L$3759,IF(ISBLANK(Dez!R11),"",Dez!R11),""),"")))</f>
        <v/>
      </c>
      <c r="F3697" s="307" t="str">
        <f>IF(ISBLANK($J$3759),"",IF(ISBLANK($L$3759),"",IF(Dez!$E11&gt;=$J$3759,IF(Dez!$E11&lt;=$L$3759,IF(ISBLANK(Dez!S11),"",Dez!S11),""),"")))</f>
        <v/>
      </c>
      <c r="G3697" s="308" t="str">
        <f t="shared" si="236"/>
        <v/>
      </c>
      <c r="H3697" s="309" t="str">
        <f t="shared" si="237"/>
        <v/>
      </c>
      <c r="I3697" s="310">
        <f>IF(ISBLANK($J$3759),"",IF(ISBLANK($L$3759),"",IF(Dez!$E11&gt;=$J$3759,IF(Dez!$E11&lt;=$L$3759,COUNTIF(Dez!L11:L11,"&gt;=0"),""),"")))</f>
        <v>0</v>
      </c>
      <c r="J3697" s="300"/>
      <c r="K3697" s="300"/>
      <c r="L3697" s="300"/>
      <c r="M3697" s="302"/>
    </row>
    <row r="3698" spans="1:13" ht="9.9499999999999993" hidden="1" customHeight="1" x14ac:dyDescent="0.2">
      <c r="A3698" s="301"/>
      <c r="B3698" s="300"/>
      <c r="C3698" s="305" t="str">
        <f>IF(ISBLANK($J$3759),"",IF(ISBLANK($L$3759),"",IF(Dez!$E12&gt;=$J$3759,IF(Dez!$E12&lt;=$L$3759,IF(ISBLANK(Dez!G12),"",Dez!G12),""),"")))</f>
        <v/>
      </c>
      <c r="D3698" s="305" t="str">
        <f>IF(ISBLANK($J$3759),"",IF(ISBLANK($L$3759),"",IF(Dez!$E12&gt;=$J$3759,IF(Dez!$E12&lt;=$L$3759,IF(ISBLANK(Dez!I12),"",Dez!I12),""),"")))</f>
        <v/>
      </c>
      <c r="E3698" s="305" t="str">
        <f>IF(ISBLANK($J$3759),"",IF(ISBLANK($L$3759),"",IF(Dez!$E12&gt;=$J$3759,IF(Dez!$E12&lt;=$L$3759,IF(ISBLANK(Dez!R12),"",Dez!R12),""),"")))</f>
        <v/>
      </c>
      <c r="F3698" s="307" t="str">
        <f>IF(ISBLANK($J$3759),"",IF(ISBLANK($L$3759),"",IF(Dez!$E12&gt;=$J$3759,IF(Dez!$E12&lt;=$L$3759,IF(ISBLANK(Dez!S12),"",Dez!S12),""),"")))</f>
        <v/>
      </c>
      <c r="G3698" s="308" t="str">
        <f t="shared" si="236"/>
        <v/>
      </c>
      <c r="H3698" s="309" t="str">
        <f t="shared" si="237"/>
        <v/>
      </c>
      <c r="I3698" s="310">
        <f>IF(ISBLANK($J$3759),"",IF(ISBLANK($L$3759),"",IF(Dez!$E12&gt;=$J$3759,IF(Dez!$E12&lt;=$L$3759,COUNTIF(Dez!L12:L12,"&gt;=0"),""),"")))</f>
        <v>0</v>
      </c>
      <c r="J3698" s="300"/>
      <c r="K3698" s="300"/>
      <c r="L3698" s="300"/>
      <c r="M3698" s="302"/>
    </row>
    <row r="3699" spans="1:13" ht="9.9499999999999993" hidden="1" customHeight="1" x14ac:dyDescent="0.2">
      <c r="A3699" s="301"/>
      <c r="B3699" s="300"/>
      <c r="C3699" s="305" t="str">
        <f>IF(ISBLANK($J$3759),"",IF(ISBLANK($L$3759),"",IF(Dez!$E13&gt;=$J$3759,IF(Dez!$E13&lt;=$L$3759,IF(ISBLANK(Dez!G13),"",Dez!G13),""),"")))</f>
        <v/>
      </c>
      <c r="D3699" s="305" t="str">
        <f>IF(ISBLANK($J$3759),"",IF(ISBLANK($L$3759),"",IF(Dez!$E13&gt;=$J$3759,IF(Dez!$E13&lt;=$L$3759,IF(ISBLANK(Dez!I13),"",Dez!I13),""),"")))</f>
        <v/>
      </c>
      <c r="E3699" s="305" t="str">
        <f>IF(ISBLANK($J$3759),"",IF(ISBLANK($L$3759),"",IF(Dez!$E13&gt;=$J$3759,IF(Dez!$E13&lt;=$L$3759,IF(ISBLANK(Dez!R13),"",Dez!R13),""),"")))</f>
        <v/>
      </c>
      <c r="F3699" s="307" t="str">
        <f>IF(ISBLANK($J$3759),"",IF(ISBLANK($L$3759),"",IF(Dez!$E13&gt;=$J$3759,IF(Dez!$E13&lt;=$L$3759,IF(ISBLANK(Dez!S13),"",Dez!S13),""),"")))</f>
        <v/>
      </c>
      <c r="G3699" s="308" t="str">
        <f t="shared" si="236"/>
        <v/>
      </c>
      <c r="H3699" s="309" t="str">
        <f t="shared" si="237"/>
        <v/>
      </c>
      <c r="I3699" s="310">
        <f>IF(ISBLANK($J$3759),"",IF(ISBLANK($L$3759),"",IF(Dez!$E13&gt;=$J$3759,IF(Dez!$E13&lt;=$L$3759,COUNTIF(Dez!L13:L13,"&gt;=0"),""),"")))</f>
        <v>0</v>
      </c>
      <c r="J3699" s="300"/>
      <c r="K3699" s="300"/>
      <c r="L3699" s="300"/>
      <c r="M3699" s="302"/>
    </row>
    <row r="3700" spans="1:13" ht="9.9499999999999993" hidden="1" customHeight="1" x14ac:dyDescent="0.2">
      <c r="A3700" s="301"/>
      <c r="B3700" s="300"/>
      <c r="C3700" s="305" t="str">
        <f>IF(ISBLANK($J$3759),"",IF(ISBLANK($L$3759),"",IF(Dez!$E14&gt;=$J$3759,IF(Dez!$E14&lt;=$L$3759,IF(ISBLANK(Dez!G14),"",Dez!G14),""),"")))</f>
        <v/>
      </c>
      <c r="D3700" s="305" t="str">
        <f>IF(ISBLANK($J$3759),"",IF(ISBLANK($L$3759),"",IF(Dez!$E14&gt;=$J$3759,IF(Dez!$E14&lt;=$L$3759,IF(ISBLANK(Dez!I14),"",Dez!I14),""),"")))</f>
        <v/>
      </c>
      <c r="E3700" s="305" t="str">
        <f>IF(ISBLANK($J$3759),"",IF(ISBLANK($L$3759),"",IF(Dez!$E14&gt;=$J$3759,IF(Dez!$E14&lt;=$L$3759,IF(ISBLANK(Dez!R14),"",Dez!R14),""),"")))</f>
        <v/>
      </c>
      <c r="F3700" s="307" t="str">
        <f>IF(ISBLANK($J$3759),"",IF(ISBLANK($L$3759),"",IF(Dez!$E14&gt;=$J$3759,IF(Dez!$E14&lt;=$L$3759,IF(ISBLANK(Dez!S14),"",Dez!S14),""),"")))</f>
        <v/>
      </c>
      <c r="G3700" s="308" t="str">
        <f t="shared" si="236"/>
        <v/>
      </c>
      <c r="H3700" s="309" t="str">
        <f t="shared" si="237"/>
        <v/>
      </c>
      <c r="I3700" s="310">
        <f>IF(ISBLANK($J$3759),"",IF(ISBLANK($L$3759),"",IF(Dez!$E14&gt;=$J$3759,IF(Dez!$E14&lt;=$L$3759,COUNTIF(Dez!L14:L14,"&gt;=0"),""),"")))</f>
        <v>0</v>
      </c>
      <c r="J3700" s="300"/>
      <c r="K3700" s="300"/>
      <c r="L3700" s="300"/>
      <c r="M3700" s="302"/>
    </row>
    <row r="3701" spans="1:13" ht="9.9499999999999993" hidden="1" customHeight="1" x14ac:dyDescent="0.2">
      <c r="A3701" s="301"/>
      <c r="B3701" s="300"/>
      <c r="C3701" s="305" t="str">
        <f>IF(ISBLANK($J$3759),"",IF(ISBLANK($L$3759),"",IF(Dez!$E15&gt;=$J$3759,IF(Dez!$E15&lt;=$L$3759,IF(ISBLANK(Dez!G15),"",Dez!G15),""),"")))</f>
        <v/>
      </c>
      <c r="D3701" s="305" t="str">
        <f>IF(ISBLANK($J$3759),"",IF(ISBLANK($L$3759),"",IF(Dez!$E15&gt;=$J$3759,IF(Dez!$E15&lt;=$L$3759,IF(ISBLANK(Dez!I15),"",Dez!I15),""),"")))</f>
        <v/>
      </c>
      <c r="E3701" s="305" t="str">
        <f>IF(ISBLANK($J$3759),"",IF(ISBLANK($L$3759),"",IF(Dez!$E15&gt;=$J$3759,IF(Dez!$E15&lt;=$L$3759,IF(ISBLANK(Dez!R15),"",Dez!R15),""),"")))</f>
        <v/>
      </c>
      <c r="F3701" s="307" t="str">
        <f>IF(ISBLANK($J$3759),"",IF(ISBLANK($L$3759),"",IF(Dez!$E15&gt;=$J$3759,IF(Dez!$E15&lt;=$L$3759,IF(ISBLANK(Dez!S15),"",Dez!S15),""),"")))</f>
        <v/>
      </c>
      <c r="G3701" s="308" t="str">
        <f t="shared" si="236"/>
        <v/>
      </c>
      <c r="H3701" s="309" t="str">
        <f t="shared" si="237"/>
        <v/>
      </c>
      <c r="I3701" s="310">
        <f>IF(ISBLANK($J$3759),"",IF(ISBLANK($L$3759),"",IF(Dez!$E15&gt;=$J$3759,IF(Dez!$E15&lt;=$L$3759,COUNTIF(Dez!L15:L15,"&gt;=0"),""),"")))</f>
        <v>0</v>
      </c>
      <c r="J3701" s="300"/>
      <c r="K3701" s="300"/>
      <c r="L3701" s="300"/>
      <c r="M3701" s="302"/>
    </row>
    <row r="3702" spans="1:13" ht="9.9499999999999993" hidden="1" customHeight="1" x14ac:dyDescent="0.2">
      <c r="A3702" s="301"/>
      <c r="B3702" s="300"/>
      <c r="C3702" s="305" t="str">
        <f>IF(ISBLANK($J$3759),"",IF(ISBLANK($L$3759),"",IF(Dez!$E16&gt;=$J$3759,IF(Dez!$E16&lt;=$L$3759,IF(ISBLANK(Dez!G16),"",Dez!G16),""),"")))</f>
        <v/>
      </c>
      <c r="D3702" s="305" t="str">
        <f>IF(ISBLANK($J$3759),"",IF(ISBLANK($L$3759),"",IF(Dez!$E16&gt;=$J$3759,IF(Dez!$E16&lt;=$L$3759,IF(ISBLANK(Dez!I16),"",Dez!I16),""),"")))</f>
        <v/>
      </c>
      <c r="E3702" s="305" t="str">
        <f>IF(ISBLANK($J$3759),"",IF(ISBLANK($L$3759),"",IF(Dez!$E16&gt;=$J$3759,IF(Dez!$E16&lt;=$L$3759,IF(ISBLANK(Dez!R16),"",Dez!R16),""),"")))</f>
        <v/>
      </c>
      <c r="F3702" s="307" t="str">
        <f>IF(ISBLANK($J$3759),"",IF(ISBLANK($L$3759),"",IF(Dez!$E16&gt;=$J$3759,IF(Dez!$E16&lt;=$L$3759,IF(ISBLANK(Dez!S16),"",Dez!S16),""),"")))</f>
        <v/>
      </c>
      <c r="G3702" s="308" t="str">
        <f t="shared" si="236"/>
        <v/>
      </c>
      <c r="H3702" s="309" t="str">
        <f t="shared" si="237"/>
        <v/>
      </c>
      <c r="I3702" s="310">
        <f>IF(ISBLANK($J$3759),"",IF(ISBLANK($L$3759),"",IF(Dez!$E16&gt;=$J$3759,IF(Dez!$E16&lt;=$L$3759,COUNTIF(Dez!L16:L16,"&gt;=0"),""),"")))</f>
        <v>0</v>
      </c>
      <c r="J3702" s="300"/>
      <c r="K3702" s="300"/>
      <c r="L3702" s="300"/>
      <c r="M3702" s="302"/>
    </row>
    <row r="3703" spans="1:13" ht="9.9499999999999993" hidden="1" customHeight="1" x14ac:dyDescent="0.2">
      <c r="A3703" s="301"/>
      <c r="B3703" s="300"/>
      <c r="C3703" s="305" t="str">
        <f>IF(ISBLANK($J$3759),"",IF(ISBLANK($L$3759),"",IF(Dez!$E17&gt;=$J$3759,IF(Dez!$E17&lt;=$L$3759,IF(ISBLANK(Dez!G17),"",Dez!G17),""),"")))</f>
        <v/>
      </c>
      <c r="D3703" s="305" t="str">
        <f>IF(ISBLANK($J$3759),"",IF(ISBLANK($L$3759),"",IF(Dez!$E17&gt;=$J$3759,IF(Dez!$E17&lt;=$L$3759,IF(ISBLANK(Dez!I17),"",Dez!I17),""),"")))</f>
        <v/>
      </c>
      <c r="E3703" s="305" t="str">
        <f>IF(ISBLANK($J$3759),"",IF(ISBLANK($L$3759),"",IF(Dez!$E17&gt;=$J$3759,IF(Dez!$E17&lt;=$L$3759,IF(ISBLANK(Dez!R17),"",Dez!R17),""),"")))</f>
        <v/>
      </c>
      <c r="F3703" s="307" t="str">
        <f>IF(ISBLANK($J$3759),"",IF(ISBLANK($L$3759),"",IF(Dez!$E17&gt;=$J$3759,IF(Dez!$E17&lt;=$L$3759,IF(ISBLANK(Dez!S17),"",Dez!S17),""),"")))</f>
        <v/>
      </c>
      <c r="G3703" s="308" t="str">
        <f t="shared" si="236"/>
        <v/>
      </c>
      <c r="H3703" s="309" t="str">
        <f t="shared" si="237"/>
        <v/>
      </c>
      <c r="I3703" s="310">
        <f>IF(ISBLANK($J$3759),"",IF(ISBLANK($L$3759),"",IF(Dez!$E17&gt;=$J$3759,IF(Dez!$E17&lt;=$L$3759,COUNTIF(Dez!L17:L17,"&gt;=0"),""),"")))</f>
        <v>0</v>
      </c>
      <c r="J3703" s="300"/>
      <c r="K3703" s="300"/>
      <c r="L3703" s="300"/>
      <c r="M3703" s="302"/>
    </row>
    <row r="3704" spans="1:13" ht="9.9499999999999993" hidden="1" customHeight="1" x14ac:dyDescent="0.2">
      <c r="A3704" s="301"/>
      <c r="B3704" s="300"/>
      <c r="C3704" s="305" t="str">
        <f>IF(ISBLANK($J$3759),"",IF(ISBLANK($L$3759),"",IF(Dez!$E18&gt;=$J$3759,IF(Dez!$E18&lt;=$L$3759,IF(ISBLANK(Dez!G18),"",Dez!G18),""),"")))</f>
        <v/>
      </c>
      <c r="D3704" s="305" t="str">
        <f>IF(ISBLANK($J$3759),"",IF(ISBLANK($L$3759),"",IF(Dez!$E18&gt;=$J$3759,IF(Dez!$E18&lt;=$L$3759,IF(ISBLANK(Dez!I18),"",Dez!I18),""),"")))</f>
        <v/>
      </c>
      <c r="E3704" s="305" t="str">
        <f>IF(ISBLANK($J$3759),"",IF(ISBLANK($L$3759),"",IF(Dez!$E18&gt;=$J$3759,IF(Dez!$E18&lt;=$L$3759,IF(ISBLANK(Dez!R18),"",Dez!R18),""),"")))</f>
        <v/>
      </c>
      <c r="F3704" s="307" t="str">
        <f>IF(ISBLANK($J$3759),"",IF(ISBLANK($L$3759),"",IF(Dez!$E18&gt;=$J$3759,IF(Dez!$E18&lt;=$L$3759,IF(ISBLANK(Dez!S18),"",Dez!S18),""),"")))</f>
        <v/>
      </c>
      <c r="G3704" s="308" t="str">
        <f t="shared" si="236"/>
        <v/>
      </c>
      <c r="H3704" s="309" t="str">
        <f t="shared" si="237"/>
        <v/>
      </c>
      <c r="I3704" s="310">
        <f>IF(ISBLANK($J$3759),"",IF(ISBLANK($L$3759),"",IF(Dez!$E18&gt;=$J$3759,IF(Dez!$E18&lt;=$L$3759,COUNTIF(Dez!L18:L18,"&gt;=0"),""),"")))</f>
        <v>0</v>
      </c>
      <c r="J3704" s="300"/>
      <c r="K3704" s="300"/>
      <c r="L3704" s="300"/>
      <c r="M3704" s="302"/>
    </row>
    <row r="3705" spans="1:13" ht="9.9499999999999993" hidden="1" customHeight="1" x14ac:dyDescent="0.2">
      <c r="A3705" s="301"/>
      <c r="B3705" s="300"/>
      <c r="C3705" s="305" t="str">
        <f>IF(ISBLANK($J$3759),"",IF(ISBLANK($L$3759),"",IF(Dez!$E19&gt;=$J$3759,IF(Dez!$E19&lt;=$L$3759,IF(ISBLANK(Dez!G19),"",Dez!G19),""),"")))</f>
        <v/>
      </c>
      <c r="D3705" s="305" t="str">
        <f>IF(ISBLANK($J$3759),"",IF(ISBLANK($L$3759),"",IF(Dez!$E19&gt;=$J$3759,IF(Dez!$E19&lt;=$L$3759,IF(ISBLANK(Dez!I19),"",Dez!I19),""),"")))</f>
        <v/>
      </c>
      <c r="E3705" s="305" t="str">
        <f>IF(ISBLANK($J$3759),"",IF(ISBLANK($L$3759),"",IF(Dez!$E19&gt;=$J$3759,IF(Dez!$E19&lt;=$L$3759,IF(ISBLANK(Dez!R19),"",Dez!R19),""),"")))</f>
        <v/>
      </c>
      <c r="F3705" s="307" t="str">
        <f>IF(ISBLANK($J$3759),"",IF(ISBLANK($L$3759),"",IF(Dez!$E19&gt;=$J$3759,IF(Dez!$E19&lt;=$L$3759,IF(ISBLANK(Dez!S19),"",Dez!S19),""),"")))</f>
        <v/>
      </c>
      <c r="G3705" s="308" t="str">
        <f t="shared" si="236"/>
        <v/>
      </c>
      <c r="H3705" s="309" t="str">
        <f t="shared" si="237"/>
        <v/>
      </c>
      <c r="I3705" s="310">
        <f>IF(ISBLANK($J$3759),"",IF(ISBLANK($L$3759),"",IF(Dez!$E19&gt;=$J$3759,IF(Dez!$E19&lt;=$L$3759,COUNTIF(Dez!L19:L19,"&gt;=0"),""),"")))</f>
        <v>0</v>
      </c>
      <c r="J3705" s="300"/>
      <c r="K3705" s="300"/>
      <c r="L3705" s="300"/>
      <c r="M3705" s="302"/>
    </row>
    <row r="3706" spans="1:13" ht="9.9499999999999993" hidden="1" customHeight="1" x14ac:dyDescent="0.2">
      <c r="A3706" s="301"/>
      <c r="B3706" s="300"/>
      <c r="C3706" s="305" t="str">
        <f>IF(ISBLANK($J$3759),"",IF(ISBLANK($L$3759),"",IF(Dez!$E20&gt;=$J$3759,IF(Dez!$E20&lt;=$L$3759,IF(ISBLANK(Dez!G20),"",Dez!G20),""),"")))</f>
        <v/>
      </c>
      <c r="D3706" s="305" t="str">
        <f>IF(ISBLANK($J$3759),"",IF(ISBLANK($L$3759),"",IF(Dez!$E20&gt;=$J$3759,IF(Dez!$E20&lt;=$L$3759,IF(ISBLANK(Dez!I20),"",Dez!I20),""),"")))</f>
        <v/>
      </c>
      <c r="E3706" s="305" t="str">
        <f>IF(ISBLANK($J$3759),"",IF(ISBLANK($L$3759),"",IF(Dez!$E20&gt;=$J$3759,IF(Dez!$E20&lt;=$L$3759,IF(ISBLANK(Dez!R20),"",Dez!R20),""),"")))</f>
        <v/>
      </c>
      <c r="F3706" s="307" t="str">
        <f>IF(ISBLANK($J$3759),"",IF(ISBLANK($L$3759),"",IF(Dez!$E20&gt;=$J$3759,IF(Dez!$E20&lt;=$L$3759,IF(ISBLANK(Dez!S20),"",Dez!S20),""),"")))</f>
        <v/>
      </c>
      <c r="G3706" s="308" t="str">
        <f t="shared" si="236"/>
        <v/>
      </c>
      <c r="H3706" s="309" t="str">
        <f t="shared" si="237"/>
        <v/>
      </c>
      <c r="I3706" s="310">
        <f>IF(ISBLANK($J$3759),"",IF(ISBLANK($L$3759),"",IF(Dez!$E20&gt;=$J$3759,IF(Dez!$E20&lt;=$L$3759,COUNTIF(Dez!L20:L20,"&gt;=0"),""),"")))</f>
        <v>0</v>
      </c>
      <c r="J3706" s="300"/>
      <c r="K3706" s="300"/>
      <c r="L3706" s="300"/>
      <c r="M3706" s="302"/>
    </row>
    <row r="3707" spans="1:13" ht="9.9499999999999993" hidden="1" customHeight="1" x14ac:dyDescent="0.2">
      <c r="A3707" s="301"/>
      <c r="B3707" s="300"/>
      <c r="C3707" s="305" t="str">
        <f>IF(ISBLANK($J$3759),"",IF(ISBLANK($L$3759),"",IF(Dez!$E21&gt;=$J$3759,IF(Dez!$E21&lt;=$L$3759,IF(ISBLANK(Dez!G21),"",Dez!G21),""),"")))</f>
        <v/>
      </c>
      <c r="D3707" s="305" t="str">
        <f>IF(ISBLANK($J$3759),"",IF(ISBLANK($L$3759),"",IF(Dez!$E21&gt;=$J$3759,IF(Dez!$E21&lt;=$L$3759,IF(ISBLANK(Dez!I21),"",Dez!I21),""),"")))</f>
        <v/>
      </c>
      <c r="E3707" s="305" t="str">
        <f>IF(ISBLANK($J$3759),"",IF(ISBLANK($L$3759),"",IF(Dez!$E21&gt;=$J$3759,IF(Dez!$E21&lt;=$L$3759,IF(ISBLANK(Dez!R21),"",Dez!R21),""),"")))</f>
        <v/>
      </c>
      <c r="F3707" s="307" t="str">
        <f>IF(ISBLANK($J$3759),"",IF(ISBLANK($L$3759),"",IF(Dez!$E21&gt;=$J$3759,IF(Dez!$E21&lt;=$L$3759,IF(ISBLANK(Dez!S21),"",Dez!S21),""),"")))</f>
        <v/>
      </c>
      <c r="G3707" s="308" t="str">
        <f t="shared" si="236"/>
        <v/>
      </c>
      <c r="H3707" s="309" t="str">
        <f t="shared" si="237"/>
        <v/>
      </c>
      <c r="I3707" s="310">
        <f>IF(ISBLANK($J$3759),"",IF(ISBLANK($L$3759),"",IF(Dez!$E21&gt;=$J$3759,IF(Dez!$E21&lt;=$L$3759,COUNTIF(Dez!L21:L21,"&gt;=0"),""),"")))</f>
        <v>0</v>
      </c>
      <c r="J3707" s="300"/>
      <c r="K3707" s="300"/>
      <c r="L3707" s="300"/>
      <c r="M3707" s="302"/>
    </row>
    <row r="3708" spans="1:13" ht="9.9499999999999993" hidden="1" customHeight="1" x14ac:dyDescent="0.2">
      <c r="A3708" s="301"/>
      <c r="B3708" s="300"/>
      <c r="C3708" s="305" t="str">
        <f>IF(ISBLANK($J$3759),"",IF(ISBLANK($L$3759),"",IF(Dez!$E22&gt;=$J$3759,IF(Dez!$E22&lt;=$L$3759,IF(ISBLANK(Dez!G22),"",Dez!G22),""),"")))</f>
        <v/>
      </c>
      <c r="D3708" s="305" t="str">
        <f>IF(ISBLANK($J$3759),"",IF(ISBLANK($L$3759),"",IF(Dez!$E22&gt;=$J$3759,IF(Dez!$E22&lt;=$L$3759,IF(ISBLANK(Dez!I22),"",Dez!I22),""),"")))</f>
        <v/>
      </c>
      <c r="E3708" s="305" t="str">
        <f>IF(ISBLANK($J$3759),"",IF(ISBLANK($L$3759),"",IF(Dez!$E22&gt;=$J$3759,IF(Dez!$E22&lt;=$L$3759,IF(ISBLANK(Dez!R22),"",Dez!R22),""),"")))</f>
        <v/>
      </c>
      <c r="F3708" s="307" t="str">
        <f>IF(ISBLANK($J$3759),"",IF(ISBLANK($L$3759),"",IF(Dez!$E22&gt;=$J$3759,IF(Dez!$E22&lt;=$L$3759,IF(ISBLANK(Dez!S22),"",Dez!S22),""),"")))</f>
        <v/>
      </c>
      <c r="G3708" s="308" t="str">
        <f t="shared" si="236"/>
        <v/>
      </c>
      <c r="H3708" s="309" t="str">
        <f t="shared" si="237"/>
        <v/>
      </c>
      <c r="I3708" s="310">
        <f>IF(ISBLANK($J$3759),"",IF(ISBLANK($L$3759),"",IF(Dez!$E22&gt;=$J$3759,IF(Dez!$E22&lt;=$L$3759,COUNTIF(Dez!L22:L22,"&gt;=0"),""),"")))</f>
        <v>0</v>
      </c>
      <c r="J3708" s="300"/>
      <c r="K3708" s="300"/>
      <c r="L3708" s="300"/>
      <c r="M3708" s="302"/>
    </row>
    <row r="3709" spans="1:13" ht="9.9499999999999993" hidden="1" customHeight="1" x14ac:dyDescent="0.2">
      <c r="A3709" s="301"/>
      <c r="B3709" s="300"/>
      <c r="C3709" s="305" t="str">
        <f>IF(ISBLANK($J$3759),"",IF(ISBLANK($L$3759),"",IF(Dez!$E23&gt;=$J$3759,IF(Dez!$E23&lt;=$L$3759,IF(ISBLANK(Dez!G23),"",Dez!G23),""),"")))</f>
        <v/>
      </c>
      <c r="D3709" s="305" t="str">
        <f>IF(ISBLANK($J$3759),"",IF(ISBLANK($L$3759),"",IF(Dez!$E23&gt;=$J$3759,IF(Dez!$E23&lt;=$L$3759,IF(ISBLANK(Dez!I23),"",Dez!I23),""),"")))</f>
        <v/>
      </c>
      <c r="E3709" s="305" t="str">
        <f>IF(ISBLANK($J$3759),"",IF(ISBLANK($L$3759),"",IF(Dez!$E23&gt;=$J$3759,IF(Dez!$E23&lt;=$L$3759,IF(ISBLANK(Dez!R23),"",Dez!R23),""),"")))</f>
        <v/>
      </c>
      <c r="F3709" s="307" t="str">
        <f>IF(ISBLANK($J$3759),"",IF(ISBLANK($L$3759),"",IF(Dez!$E23&gt;=$J$3759,IF(Dez!$E23&lt;=$L$3759,IF(ISBLANK(Dez!S23),"",Dez!S23),""),"")))</f>
        <v/>
      </c>
      <c r="G3709" s="308" t="str">
        <f t="shared" si="236"/>
        <v/>
      </c>
      <c r="H3709" s="309" t="str">
        <f t="shared" si="237"/>
        <v/>
      </c>
      <c r="I3709" s="310">
        <f>IF(ISBLANK($J$3759),"",IF(ISBLANK($L$3759),"",IF(Dez!$E23&gt;=$J$3759,IF(Dez!$E23&lt;=$L$3759,COUNTIF(Dez!L23:L23,"&gt;=0"),""),"")))</f>
        <v>0</v>
      </c>
      <c r="J3709" s="300"/>
      <c r="K3709" s="300"/>
      <c r="L3709" s="300"/>
      <c r="M3709" s="302"/>
    </row>
    <row r="3710" spans="1:13" ht="9.9499999999999993" hidden="1" customHeight="1" x14ac:dyDescent="0.2">
      <c r="A3710" s="301"/>
      <c r="B3710" s="300"/>
      <c r="C3710" s="305" t="str">
        <f>IF(ISBLANK($J$3759),"",IF(ISBLANK($L$3759),"",IF(Dez!$E24&gt;=$J$3759,IF(Dez!$E24&lt;=$L$3759,IF(ISBLANK(Dez!G24),"",Dez!G24),""),"")))</f>
        <v/>
      </c>
      <c r="D3710" s="305" t="str">
        <f>IF(ISBLANK($J$3759),"",IF(ISBLANK($L$3759),"",IF(Dez!$E24&gt;=$J$3759,IF(Dez!$E24&lt;=$L$3759,IF(ISBLANK(Dez!I24),"",Dez!I24),""),"")))</f>
        <v/>
      </c>
      <c r="E3710" s="305" t="str">
        <f>IF(ISBLANK($J$3759),"",IF(ISBLANK($L$3759),"",IF(Dez!$E24&gt;=$J$3759,IF(Dez!$E24&lt;=$L$3759,IF(ISBLANK(Dez!R24),"",Dez!R24),""),"")))</f>
        <v/>
      </c>
      <c r="F3710" s="307" t="str">
        <f>IF(ISBLANK($J$3759),"",IF(ISBLANK($L$3759),"",IF(Dez!$E24&gt;=$J$3759,IF(Dez!$E24&lt;=$L$3759,IF(ISBLANK(Dez!S24),"",Dez!S24),""),"")))</f>
        <v/>
      </c>
      <c r="G3710" s="308" t="str">
        <f t="shared" si="236"/>
        <v/>
      </c>
      <c r="H3710" s="309" t="str">
        <f t="shared" si="237"/>
        <v/>
      </c>
      <c r="I3710" s="310">
        <f>IF(ISBLANK($J$3759),"",IF(ISBLANK($L$3759),"",IF(Dez!$E24&gt;=$J$3759,IF(Dez!$E24&lt;=$L$3759,COUNTIF(Dez!L24:L24,"&gt;=0"),""),"")))</f>
        <v>0</v>
      </c>
      <c r="J3710" s="300"/>
      <c r="K3710" s="300"/>
      <c r="L3710" s="300"/>
      <c r="M3710" s="302"/>
    </row>
    <row r="3711" spans="1:13" ht="9.9499999999999993" hidden="1" customHeight="1" x14ac:dyDescent="0.2">
      <c r="A3711" s="301"/>
      <c r="B3711" s="300"/>
      <c r="C3711" s="305" t="str">
        <f>IF(ISBLANK($J$3759),"",IF(ISBLANK($L$3759),"",IF(Dez!$E25&gt;=$J$3759,IF(Dez!$E25&lt;=$L$3759,IF(ISBLANK(Dez!G25),"",Dez!G25),""),"")))</f>
        <v/>
      </c>
      <c r="D3711" s="305" t="str">
        <f>IF(ISBLANK($J$3759),"",IF(ISBLANK($L$3759),"",IF(Dez!$E25&gt;=$J$3759,IF(Dez!$E25&lt;=$L$3759,IF(ISBLANK(Dez!I25),"",Dez!I25),""),"")))</f>
        <v/>
      </c>
      <c r="E3711" s="305" t="str">
        <f>IF(ISBLANK($J$3759),"",IF(ISBLANK($L$3759),"",IF(Dez!$E25&gt;=$J$3759,IF(Dez!$E25&lt;=$L$3759,IF(ISBLANK(Dez!R25),"",Dez!R25),""),"")))</f>
        <v/>
      </c>
      <c r="F3711" s="307" t="str">
        <f>IF(ISBLANK($J$3759),"",IF(ISBLANK($L$3759),"",IF(Dez!$E25&gt;=$J$3759,IF(Dez!$E25&lt;=$L$3759,IF(ISBLANK(Dez!S25),"",Dez!S25),""),"")))</f>
        <v/>
      </c>
      <c r="G3711" s="308" t="str">
        <f t="shared" si="236"/>
        <v/>
      </c>
      <c r="H3711" s="309" t="str">
        <f t="shared" si="237"/>
        <v/>
      </c>
      <c r="I3711" s="310">
        <f>IF(ISBLANK($J$3759),"",IF(ISBLANK($L$3759),"",IF(Dez!$E25&gt;=$J$3759,IF(Dez!$E25&lt;=$L$3759,COUNTIF(Dez!L25:L25,"&gt;=0"),""),"")))</f>
        <v>0</v>
      </c>
      <c r="J3711" s="300"/>
      <c r="K3711" s="300"/>
      <c r="L3711" s="300"/>
      <c r="M3711" s="302"/>
    </row>
    <row r="3712" spans="1:13" ht="9.9499999999999993" hidden="1" customHeight="1" x14ac:dyDescent="0.2">
      <c r="A3712" s="301"/>
      <c r="B3712" s="300"/>
      <c r="C3712" s="305" t="str">
        <f>IF(ISBLANK($J$3759),"",IF(ISBLANK($L$3759),"",IF(Dez!$E26&gt;=$J$3759,IF(Dez!$E26&lt;=$L$3759,IF(ISBLANK(Dez!G26),"",Dez!G26),""),"")))</f>
        <v/>
      </c>
      <c r="D3712" s="305" t="str">
        <f>IF(ISBLANK($J$3759),"",IF(ISBLANK($L$3759),"",IF(Dez!$E26&gt;=$J$3759,IF(Dez!$E26&lt;=$L$3759,IF(ISBLANK(Dez!I26),"",Dez!I26),""),"")))</f>
        <v/>
      </c>
      <c r="E3712" s="305" t="str">
        <f>IF(ISBLANK($J$3759),"",IF(ISBLANK($L$3759),"",IF(Dez!$E26&gt;=$J$3759,IF(Dez!$E26&lt;=$L$3759,IF(ISBLANK(Dez!R26),"",Dez!R26),""),"")))</f>
        <v/>
      </c>
      <c r="F3712" s="307" t="str">
        <f>IF(ISBLANK($J$3759),"",IF(ISBLANK($L$3759),"",IF(Dez!$E26&gt;=$J$3759,IF(Dez!$E26&lt;=$L$3759,IF(ISBLANK(Dez!S26),"",Dez!S26),""),"")))</f>
        <v/>
      </c>
      <c r="G3712" s="308" t="str">
        <f t="shared" si="236"/>
        <v/>
      </c>
      <c r="H3712" s="309" t="str">
        <f t="shared" si="237"/>
        <v/>
      </c>
      <c r="I3712" s="310">
        <f>IF(ISBLANK($J$3759),"",IF(ISBLANK($L$3759),"",IF(Dez!$E26&gt;=$J$3759,IF(Dez!$E26&lt;=$L$3759,COUNTIF(Dez!L26:L26,"&gt;=0"),""),"")))</f>
        <v>0</v>
      </c>
      <c r="J3712" s="300"/>
      <c r="K3712" s="300"/>
      <c r="L3712" s="300"/>
      <c r="M3712" s="302"/>
    </row>
    <row r="3713" spans="1:13" ht="9.9499999999999993" hidden="1" customHeight="1" x14ac:dyDescent="0.2">
      <c r="A3713" s="301"/>
      <c r="B3713" s="300"/>
      <c r="C3713" s="305" t="str">
        <f>IF(ISBLANK($J$3759),"",IF(ISBLANK($L$3759),"",IF(Dez!$E27&gt;=$J$3759,IF(Dez!$E27&lt;=$L$3759,IF(ISBLANK(Dez!G27),"",Dez!G27),""),"")))</f>
        <v/>
      </c>
      <c r="D3713" s="305" t="str">
        <f>IF(ISBLANK($J$3759),"",IF(ISBLANK($L$3759),"",IF(Dez!$E27&gt;=$J$3759,IF(Dez!$E27&lt;=$L$3759,IF(ISBLANK(Dez!I27),"",Dez!I27),""),"")))</f>
        <v/>
      </c>
      <c r="E3713" s="305" t="str">
        <f>IF(ISBLANK($J$3759),"",IF(ISBLANK($L$3759),"",IF(Dez!$E27&gt;=$J$3759,IF(Dez!$E27&lt;=$L$3759,IF(ISBLANK(Dez!R27),"",Dez!R27),""),"")))</f>
        <v/>
      </c>
      <c r="F3713" s="307" t="str">
        <f>IF(ISBLANK($J$3759),"",IF(ISBLANK($L$3759),"",IF(Dez!$E27&gt;=$J$3759,IF(Dez!$E27&lt;=$L$3759,IF(ISBLANK(Dez!S27),"",Dez!S27),""),"")))</f>
        <v/>
      </c>
      <c r="G3713" s="308" t="str">
        <f t="shared" si="236"/>
        <v/>
      </c>
      <c r="H3713" s="309" t="str">
        <f t="shared" si="237"/>
        <v/>
      </c>
      <c r="I3713" s="310">
        <f>IF(ISBLANK($J$3759),"",IF(ISBLANK($L$3759),"",IF(Dez!$E27&gt;=$J$3759,IF(Dez!$E27&lt;=$L$3759,COUNTIF(Dez!L27:L27,"&gt;=0"),""),"")))</f>
        <v>0</v>
      </c>
      <c r="J3713" s="300"/>
      <c r="K3713" s="300"/>
      <c r="L3713" s="300"/>
      <c r="M3713" s="302"/>
    </row>
    <row r="3714" spans="1:13" ht="9.9499999999999993" hidden="1" customHeight="1" x14ac:dyDescent="0.2">
      <c r="A3714" s="301"/>
      <c r="B3714" s="300"/>
      <c r="C3714" s="305" t="str">
        <f>IF(ISBLANK($J$3759),"",IF(ISBLANK($L$3759),"",IF(Dez!$E28&gt;=$J$3759,IF(Dez!$E28&lt;=$L$3759,IF(ISBLANK(Dez!G28),"",Dez!G28),""),"")))</f>
        <v/>
      </c>
      <c r="D3714" s="305" t="str">
        <f>IF(ISBLANK($J$3759),"",IF(ISBLANK($L$3759),"",IF(Dez!$E28&gt;=$J$3759,IF(Dez!$E28&lt;=$L$3759,IF(ISBLANK(Dez!I28),"",Dez!I28),""),"")))</f>
        <v/>
      </c>
      <c r="E3714" s="305" t="str">
        <f>IF(ISBLANK($J$3759),"",IF(ISBLANK($L$3759),"",IF(Dez!$E28&gt;=$J$3759,IF(Dez!$E28&lt;=$L$3759,IF(ISBLANK(Dez!R28),"",Dez!R28),""),"")))</f>
        <v/>
      </c>
      <c r="F3714" s="307" t="str">
        <f>IF(ISBLANK($J$3759),"",IF(ISBLANK($L$3759),"",IF(Dez!$E28&gt;=$J$3759,IF(Dez!$E28&lt;=$L$3759,IF(ISBLANK(Dez!S28),"",Dez!S28),""),"")))</f>
        <v/>
      </c>
      <c r="G3714" s="308" t="str">
        <f t="shared" si="236"/>
        <v/>
      </c>
      <c r="H3714" s="309" t="str">
        <f t="shared" si="237"/>
        <v/>
      </c>
      <c r="I3714" s="310">
        <f>IF(ISBLANK($J$3759),"",IF(ISBLANK($L$3759),"",IF(Dez!$E28&gt;=$J$3759,IF(Dez!$E28&lt;=$L$3759,COUNTIF(Dez!L28:L28,"&gt;=0"),""),"")))</f>
        <v>0</v>
      </c>
      <c r="J3714" s="300"/>
      <c r="K3714" s="300"/>
      <c r="L3714" s="300"/>
      <c r="M3714" s="302"/>
    </row>
    <row r="3715" spans="1:13" ht="9.9499999999999993" hidden="1" customHeight="1" x14ac:dyDescent="0.2">
      <c r="A3715" s="301"/>
      <c r="B3715" s="300"/>
      <c r="C3715" s="305" t="str">
        <f>IF(ISBLANK($J$3759),"",IF(ISBLANK($L$3759),"",IF(Dez!$E29&gt;=$J$3759,IF(Dez!$E29&lt;=$L$3759,IF(ISBLANK(Dez!G29),"",Dez!G29),""),"")))</f>
        <v/>
      </c>
      <c r="D3715" s="305" t="str">
        <f>IF(ISBLANK($J$3759),"",IF(ISBLANK($L$3759),"",IF(Dez!$E29&gt;=$J$3759,IF(Dez!$E29&lt;=$L$3759,IF(ISBLANK(Dez!I29),"",Dez!I29),""),"")))</f>
        <v/>
      </c>
      <c r="E3715" s="305" t="str">
        <f>IF(ISBLANK($J$3759),"",IF(ISBLANK($L$3759),"",IF(Dez!$E29&gt;=$J$3759,IF(Dez!$E29&lt;=$L$3759,IF(ISBLANK(Dez!R29),"",Dez!R29),""),"")))</f>
        <v/>
      </c>
      <c r="F3715" s="307" t="str">
        <f>IF(ISBLANK($J$3759),"",IF(ISBLANK($L$3759),"",IF(Dez!$E29&gt;=$J$3759,IF(Dez!$E29&lt;=$L$3759,IF(ISBLANK(Dez!S29),"",Dez!S29),""),"")))</f>
        <v/>
      </c>
      <c r="G3715" s="308" t="str">
        <f t="shared" si="236"/>
        <v/>
      </c>
      <c r="H3715" s="309" t="str">
        <f t="shared" si="237"/>
        <v/>
      </c>
      <c r="I3715" s="310">
        <f>IF(ISBLANK($J$3759),"",IF(ISBLANK($L$3759),"",IF(Dez!$E29&gt;=$J$3759,IF(Dez!$E29&lt;=$L$3759,COUNTIF(Dez!L29:L29,"&gt;=0"),""),"")))</f>
        <v>0</v>
      </c>
      <c r="J3715" s="300"/>
      <c r="K3715" s="300"/>
      <c r="L3715" s="300"/>
      <c r="M3715" s="302"/>
    </row>
    <row r="3716" spans="1:13" ht="9.9499999999999993" hidden="1" customHeight="1" x14ac:dyDescent="0.2">
      <c r="A3716" s="301"/>
      <c r="B3716" s="300"/>
      <c r="C3716" s="305" t="str">
        <f>IF(ISBLANK($J$3759),"",IF(ISBLANK($L$3759),"",IF(Dez!$E30&gt;=$J$3759,IF(Dez!$E30&lt;=$L$3759,IF(ISBLANK(Dez!G30),"",Dez!G30),""),"")))</f>
        <v/>
      </c>
      <c r="D3716" s="305" t="str">
        <f>IF(ISBLANK($J$3759),"",IF(ISBLANK($L$3759),"",IF(Dez!$E30&gt;=$J$3759,IF(Dez!$E30&lt;=$L$3759,IF(ISBLANK(Dez!I30),"",Dez!I30),""),"")))</f>
        <v/>
      </c>
      <c r="E3716" s="305" t="str">
        <f>IF(ISBLANK($J$3759),"",IF(ISBLANK($L$3759),"",IF(Dez!$E30&gt;=$J$3759,IF(Dez!$E30&lt;=$L$3759,IF(ISBLANK(Dez!R30),"",Dez!R30),""),"")))</f>
        <v/>
      </c>
      <c r="F3716" s="307" t="str">
        <f>IF(ISBLANK($J$3759),"",IF(ISBLANK($L$3759),"",IF(Dez!$E30&gt;=$J$3759,IF(Dez!$E30&lt;=$L$3759,IF(ISBLANK(Dez!S30),"",Dez!S30),""),"")))</f>
        <v/>
      </c>
      <c r="G3716" s="308" t="str">
        <f t="shared" si="236"/>
        <v/>
      </c>
      <c r="H3716" s="309" t="str">
        <f t="shared" si="237"/>
        <v/>
      </c>
      <c r="I3716" s="310">
        <f>IF(ISBLANK($J$3759),"",IF(ISBLANK($L$3759),"",IF(Dez!$E30&gt;=$J$3759,IF(Dez!$E30&lt;=$L$3759,COUNTIF(Dez!L30:L30,"&gt;=0"),""),"")))</f>
        <v>0</v>
      </c>
      <c r="J3716" s="300"/>
      <c r="K3716" s="300"/>
      <c r="L3716" s="300"/>
      <c r="M3716" s="302"/>
    </row>
    <row r="3717" spans="1:13" ht="9.9499999999999993" hidden="1" customHeight="1" x14ac:dyDescent="0.2">
      <c r="A3717" s="301"/>
      <c r="B3717" s="300"/>
      <c r="C3717" s="305" t="str">
        <f>IF(ISBLANK($J$3759),"",IF(ISBLANK($L$3759),"",IF(Dez!$E31&gt;=$J$3759,IF(Dez!$E31&lt;=$L$3759,IF(ISBLANK(Dez!G31),"",Dez!G31),""),"")))</f>
        <v/>
      </c>
      <c r="D3717" s="305" t="str">
        <f>IF(ISBLANK($J$3759),"",IF(ISBLANK($L$3759),"",IF(Dez!$E31&gt;=$J$3759,IF(Dez!$E31&lt;=$L$3759,IF(ISBLANK(Dez!I31),"",Dez!I31),""),"")))</f>
        <v/>
      </c>
      <c r="E3717" s="305" t="str">
        <f>IF(ISBLANK($J$3759),"",IF(ISBLANK($L$3759),"",IF(Dez!$E31&gt;=$J$3759,IF(Dez!$E31&lt;=$L$3759,IF(ISBLANK(Dez!R31),"",Dez!R31),""),"")))</f>
        <v/>
      </c>
      <c r="F3717" s="307" t="str">
        <f>IF(ISBLANK($J$3759),"",IF(ISBLANK($L$3759),"",IF(Dez!$E31&gt;=$J$3759,IF(Dez!$E31&lt;=$L$3759,IF(ISBLANK(Dez!S31),"",Dez!S31),""),"")))</f>
        <v/>
      </c>
      <c r="G3717" s="308" t="str">
        <f t="shared" si="236"/>
        <v/>
      </c>
      <c r="H3717" s="309" t="str">
        <f t="shared" si="237"/>
        <v/>
      </c>
      <c r="I3717" s="310">
        <f>IF(ISBLANK($J$3759),"",IF(ISBLANK($L$3759),"",IF(Dez!$E31&gt;=$J$3759,IF(Dez!$E31&lt;=$L$3759,COUNTIF(Dez!L31:L31,"&gt;=0"),""),"")))</f>
        <v>0</v>
      </c>
      <c r="J3717" s="300"/>
      <c r="K3717" s="300"/>
      <c r="L3717" s="300"/>
      <c r="M3717" s="302"/>
    </row>
    <row r="3718" spans="1:13" ht="9.9499999999999993" hidden="1" customHeight="1" x14ac:dyDescent="0.2">
      <c r="A3718" s="301"/>
      <c r="B3718" s="300"/>
      <c r="C3718" s="305" t="str">
        <f>IF(ISBLANK($J$3759),"",IF(ISBLANK($L$3759),"",IF(Dez!$E32&gt;=$J$3759,IF(Dez!$E32&lt;=$L$3759,IF(ISBLANK(Dez!G32),"",Dez!G32),""),"")))</f>
        <v/>
      </c>
      <c r="D3718" s="305" t="str">
        <f>IF(ISBLANK($J$3759),"",IF(ISBLANK($L$3759),"",IF(Dez!$E32&gt;=$J$3759,IF(Dez!$E32&lt;=$L$3759,IF(ISBLANK(Dez!I32),"",Dez!I32),""),"")))</f>
        <v/>
      </c>
      <c r="E3718" s="305" t="str">
        <f>IF(ISBLANK($J$3759),"",IF(ISBLANK($L$3759),"",IF(Dez!$E32&gt;=$J$3759,IF(Dez!$E32&lt;=$L$3759,IF(ISBLANK(Dez!R32),"",Dez!R32),""),"")))</f>
        <v/>
      </c>
      <c r="F3718" s="307" t="str">
        <f>IF(ISBLANK($J$3759),"",IF(ISBLANK($L$3759),"",IF(Dez!$E32&gt;=$J$3759,IF(Dez!$E32&lt;=$L$3759,IF(ISBLANK(Dez!S32),"",Dez!S32),""),"")))</f>
        <v/>
      </c>
      <c r="G3718" s="308" t="str">
        <f t="shared" si="236"/>
        <v/>
      </c>
      <c r="H3718" s="309" t="str">
        <f t="shared" si="237"/>
        <v/>
      </c>
      <c r="I3718" s="310">
        <f>IF(ISBLANK($J$3759),"",IF(ISBLANK($L$3759),"",IF(Dez!$E32&gt;=$J$3759,IF(Dez!$E32&lt;=$L$3759,COUNTIF(Dez!L32:L32,"&gt;=0"),""),"")))</f>
        <v>0</v>
      </c>
      <c r="J3718" s="300"/>
      <c r="K3718" s="300"/>
      <c r="L3718" s="300"/>
      <c r="M3718" s="302"/>
    </row>
    <row r="3719" spans="1:13" ht="9.9499999999999993" hidden="1" customHeight="1" x14ac:dyDescent="0.2">
      <c r="A3719" s="301"/>
      <c r="B3719" s="300"/>
      <c r="C3719" s="305" t="str">
        <f>IF(ISBLANK($J$3759),"",IF(ISBLANK($L$3759),"",IF(Dez!$E33&gt;=$J$3759,IF(Dez!$E33&lt;=$L$3759,IF(ISBLANK(Dez!G33),"",Dez!G33),""),"")))</f>
        <v/>
      </c>
      <c r="D3719" s="305" t="str">
        <f>IF(ISBLANK($J$3759),"",IF(ISBLANK($L$3759),"",IF(Dez!$E33&gt;=$J$3759,IF(Dez!$E33&lt;=$L$3759,IF(ISBLANK(Dez!I33),"",Dez!I33),""),"")))</f>
        <v/>
      </c>
      <c r="E3719" s="305" t="str">
        <f>IF(ISBLANK($J$3759),"",IF(ISBLANK($L$3759),"",IF(Dez!$E33&gt;=$J$3759,IF(Dez!$E33&lt;=$L$3759,IF(ISBLANK(Dez!R33),"",Dez!R33),""),"")))</f>
        <v/>
      </c>
      <c r="F3719" s="307" t="str">
        <f>IF(ISBLANK($J$3759),"",IF(ISBLANK($L$3759),"",IF(Dez!$E33&gt;=$J$3759,IF(Dez!$E33&lt;=$L$3759,IF(ISBLANK(Dez!S33),"",Dez!S33),""),"")))</f>
        <v/>
      </c>
      <c r="G3719" s="308" t="str">
        <f t="shared" si="236"/>
        <v/>
      </c>
      <c r="H3719" s="309" t="str">
        <f t="shared" si="237"/>
        <v/>
      </c>
      <c r="I3719" s="310">
        <f>IF(ISBLANK($J$3759),"",IF(ISBLANK($L$3759),"",IF(Dez!$E33&gt;=$J$3759,IF(Dez!$E33&lt;=$L$3759,COUNTIF(Dez!L33:L33,"&gt;=0"),""),"")))</f>
        <v>0</v>
      </c>
      <c r="J3719" s="300"/>
      <c r="K3719" s="300"/>
      <c r="L3719" s="300"/>
      <c r="M3719" s="302"/>
    </row>
    <row r="3720" spans="1:13" ht="9.9499999999999993" hidden="1" customHeight="1" x14ac:dyDescent="0.2">
      <c r="A3720" s="301"/>
      <c r="B3720" s="300"/>
      <c r="C3720" s="305" t="str">
        <f>IF(ISBLANK($J$3759),"",IF(ISBLANK($L$3759),"",IF(Dez!$E34&gt;=$J$3759,IF(Dez!$E34&lt;=$L$3759,IF(ISBLANK(Dez!G34),"",Dez!G34),""),"")))</f>
        <v/>
      </c>
      <c r="D3720" s="305" t="str">
        <f>IF(ISBLANK($J$3759),"",IF(ISBLANK($L$3759),"",IF(Dez!$E34&gt;=$J$3759,IF(Dez!$E34&lt;=$L$3759,IF(ISBLANK(Dez!I34),"",Dez!I34),""),"")))</f>
        <v/>
      </c>
      <c r="E3720" s="305" t="str">
        <f>IF(ISBLANK($J$3759),"",IF(ISBLANK($L$3759),"",IF(Dez!$E34&gt;=$J$3759,IF(Dez!$E34&lt;=$L$3759,IF(ISBLANK(Dez!R34),"",Dez!R34),""),"")))</f>
        <v/>
      </c>
      <c r="F3720" s="307" t="str">
        <f>IF(ISBLANK($J$3759),"",IF(ISBLANK($L$3759),"",IF(Dez!$E34&gt;=$J$3759,IF(Dez!$E34&lt;=$L$3759,IF(ISBLANK(Dez!S34),"",Dez!S34),""),"")))</f>
        <v/>
      </c>
      <c r="G3720" s="308" t="str">
        <f t="shared" si="236"/>
        <v/>
      </c>
      <c r="H3720" s="309" t="str">
        <f t="shared" si="237"/>
        <v/>
      </c>
      <c r="I3720" s="310">
        <f>IF(ISBLANK($J$3759),"",IF(ISBLANK($L$3759),"",IF(Dez!$E34&gt;=$J$3759,IF(Dez!$E34&lt;=$L$3759,COUNTIF(Dez!L34:L34,"&gt;=0"),""),"")))</f>
        <v>0</v>
      </c>
      <c r="J3720" s="300"/>
      <c r="K3720" s="300"/>
      <c r="L3720" s="300"/>
      <c r="M3720" s="302"/>
    </row>
    <row r="3721" spans="1:13" ht="9.9499999999999993" hidden="1" customHeight="1" x14ac:dyDescent="0.2">
      <c r="A3721" s="301"/>
      <c r="B3721" s="300"/>
      <c r="C3721" s="305" t="str">
        <f>IF(ISBLANK($J$3759),"",IF(ISBLANK($L$3759),"",IF(Dez!$E35&gt;=$J$3759,IF(Dez!$E35&lt;=$L$3759,IF(ISBLANK(Dez!G35),"",Dez!G35),""),"")))</f>
        <v/>
      </c>
      <c r="D3721" s="305" t="str">
        <f>IF(ISBLANK($J$3759),"",IF(ISBLANK($L$3759),"",IF(Dez!$E35&gt;=$J$3759,IF(Dez!$E35&lt;=$L$3759,IF(ISBLANK(Dez!I35),"",Dez!I35),""),"")))</f>
        <v/>
      </c>
      <c r="E3721" s="305" t="str">
        <f>IF(ISBLANK($J$3759),"",IF(ISBLANK($L$3759),"",IF(Dez!$E35&gt;=$J$3759,IF(Dez!$E35&lt;=$L$3759,IF(ISBLANK(Dez!R35),"",Dez!R35),""),"")))</f>
        <v/>
      </c>
      <c r="F3721" s="307" t="str">
        <f>IF(ISBLANK($J$3759),"",IF(ISBLANK($L$3759),"",IF(Dez!$E35&gt;=$J$3759,IF(Dez!$E35&lt;=$L$3759,IF(ISBLANK(Dez!S35),"",Dez!S35),""),"")))</f>
        <v/>
      </c>
      <c r="G3721" s="308" t="str">
        <f t="shared" si="236"/>
        <v/>
      </c>
      <c r="H3721" s="309" t="str">
        <f t="shared" si="237"/>
        <v/>
      </c>
      <c r="I3721" s="310">
        <f>IF(ISBLANK($J$3759),"",IF(ISBLANK($L$3759),"",IF(Dez!$E35&gt;=$J$3759,IF(Dez!$E35&lt;=$L$3759,COUNTIF(Dez!L35:L35,"&gt;=0"),""),"")))</f>
        <v>0</v>
      </c>
      <c r="J3721" s="300"/>
      <c r="K3721" s="300"/>
      <c r="L3721" s="300"/>
      <c r="M3721" s="302"/>
    </row>
    <row r="3722" spans="1:13" ht="9.9499999999999993" hidden="1" customHeight="1" x14ac:dyDescent="0.2">
      <c r="A3722" s="301"/>
      <c r="B3722" s="300"/>
      <c r="C3722" s="305" t="str">
        <f>IF(ISBLANK($J$3759),"",IF(ISBLANK($L$3759),"",IF(Dez!$E36&gt;=$J$3759,IF(Dez!$E36&lt;=$L$3759,IF(ISBLANK(Dez!G36),"",Dez!G36),""),"")))</f>
        <v/>
      </c>
      <c r="D3722" s="305" t="str">
        <f>IF(ISBLANK($J$3759),"",IF(ISBLANK($L$3759),"",IF(Dez!$E36&gt;=$J$3759,IF(Dez!$E36&lt;=$L$3759,IF(ISBLANK(Dez!I36),"",Dez!I36),""),"")))</f>
        <v/>
      </c>
      <c r="E3722" s="305" t="str">
        <f>IF(ISBLANK($J$3759),"",IF(ISBLANK($L$3759),"",IF(Dez!$E36&gt;=$J$3759,IF(Dez!$E36&lt;=$L$3759,IF(ISBLANK(Dez!R36),"",Dez!R36),""),"")))</f>
        <v/>
      </c>
      <c r="F3722" s="307" t="str">
        <f>IF(ISBLANK($J$3759),"",IF(ISBLANK($L$3759),"",IF(Dez!$E36&gt;=$J$3759,IF(Dez!$E36&lt;=$L$3759,IF(ISBLANK(Dez!S36),"",Dez!S36),""),"")))</f>
        <v/>
      </c>
      <c r="G3722" s="308" t="str">
        <f t="shared" si="236"/>
        <v/>
      </c>
      <c r="H3722" s="309" t="str">
        <f t="shared" si="237"/>
        <v/>
      </c>
      <c r="I3722" s="310">
        <f>IF(ISBLANK($J$3759),"",IF(ISBLANK($L$3759),"",IF(Dez!$E36&gt;=$J$3759,IF(Dez!$E36&lt;=$L$3759,COUNTIF(Dez!L36:L36,"&gt;=0"),""),"")))</f>
        <v>0</v>
      </c>
      <c r="J3722" s="300"/>
      <c r="K3722" s="300"/>
      <c r="L3722" s="300"/>
      <c r="M3722" s="302"/>
    </row>
    <row r="3723" spans="1:13" ht="9.9499999999999993" hidden="1" customHeight="1" x14ac:dyDescent="0.2">
      <c r="A3723" s="301"/>
      <c r="B3723" s="300"/>
      <c r="C3723" s="305" t="str">
        <f>IF(ISBLANK($J$3759),"",IF(ISBLANK($L$3759),"",IF(Dez!$E37&gt;=$J$3759,IF(Dez!$E37&lt;=$L$3759,IF(ISBLANK(Dez!G37),"",Dez!G37),""),"")))</f>
        <v/>
      </c>
      <c r="D3723" s="305" t="str">
        <f>IF(ISBLANK($J$3759),"",IF(ISBLANK($L$3759),"",IF(Dez!$E37&gt;=$J$3759,IF(Dez!$E37&lt;=$L$3759,IF(ISBLANK(Dez!I37),"",Dez!I37),""),"")))</f>
        <v/>
      </c>
      <c r="E3723" s="305" t="str">
        <f>IF(ISBLANK($J$3759),"",IF(ISBLANK($L$3759),"",IF(Dez!$E37&gt;=$J$3759,IF(Dez!$E37&lt;=$L$3759,IF(ISBLANK(Dez!R37),"",Dez!R37),""),"")))</f>
        <v/>
      </c>
      <c r="F3723" s="307" t="str">
        <f>IF(ISBLANK($J$3759),"",IF(ISBLANK($L$3759),"",IF(Dez!$E37&gt;=$J$3759,IF(Dez!$E37&lt;=$L$3759,IF(ISBLANK(Dez!S37),"",Dez!S37),""),"")))</f>
        <v/>
      </c>
      <c r="G3723" s="308" t="str">
        <f t="shared" si="236"/>
        <v/>
      </c>
      <c r="H3723" s="309" t="str">
        <f t="shared" si="237"/>
        <v/>
      </c>
      <c r="I3723" s="310">
        <f>IF(ISBLANK($J$3759),"",IF(ISBLANK($L$3759),"",IF(Dez!$E37&gt;=$J$3759,IF(Dez!$E37&lt;=$L$3759,COUNTIF(Dez!L37:L37,"&gt;=0"),""),"")))</f>
        <v>0</v>
      </c>
      <c r="J3723" s="300"/>
      <c r="K3723" s="300"/>
      <c r="L3723" s="300"/>
      <c r="M3723" s="302"/>
    </row>
    <row r="3724" spans="1:13" ht="9.9499999999999993" hidden="1" customHeight="1" x14ac:dyDescent="0.2">
      <c r="A3724" s="301"/>
      <c r="B3724" s="300"/>
      <c r="C3724" s="305" t="str">
        <f>IF(ISBLANK($J$3759),"",IF(ISBLANK($L$3759),"",IF(Dez!$E38&gt;=$J$3759,IF(Dez!$E38&lt;=$L$3759,IF(ISBLANK(Dez!G38),"",Dez!G38),""),"")))</f>
        <v/>
      </c>
      <c r="D3724" s="305" t="str">
        <f>IF(ISBLANK($J$3759),"",IF(ISBLANK($L$3759),"",IF(Dez!$E38&gt;=$J$3759,IF(Dez!$E38&lt;=$L$3759,IF(ISBLANK(Dez!I38),"",Dez!I38),""),"")))</f>
        <v/>
      </c>
      <c r="E3724" s="305" t="str">
        <f>IF(ISBLANK($J$3759),"",IF(ISBLANK($L$3759),"",IF(Dez!$E38&gt;=$J$3759,IF(Dez!$E38&lt;=$L$3759,IF(ISBLANK(Dez!R38),"",Dez!R38),""),"")))</f>
        <v/>
      </c>
      <c r="F3724" s="307" t="str">
        <f>IF(ISBLANK($J$3759),"",IF(ISBLANK($L$3759),"",IF(Dez!$E38&gt;=$J$3759,IF(Dez!$E38&lt;=$L$3759,IF(ISBLANK(Dez!S38),"",Dez!S38),""),"")))</f>
        <v/>
      </c>
      <c r="G3724" s="308" t="str">
        <f t="shared" si="236"/>
        <v/>
      </c>
      <c r="H3724" s="309" t="str">
        <f t="shared" si="237"/>
        <v/>
      </c>
      <c r="I3724" s="310">
        <f>IF(ISBLANK($J$3759),"",IF(ISBLANK($L$3759),"",IF(Dez!$E38&gt;=$J$3759,IF(Dez!$E38&lt;=$L$3759,COUNTIF(Dez!L38:L38,"&gt;=0"),""),"")))</f>
        <v>0</v>
      </c>
      <c r="J3724" s="300"/>
      <c r="K3724" s="300"/>
      <c r="L3724" s="300"/>
      <c r="M3724" s="302"/>
    </row>
    <row r="3725" spans="1:13" ht="9.9499999999999993" hidden="1" customHeight="1" x14ac:dyDescent="0.2">
      <c r="A3725" s="301"/>
      <c r="B3725" s="300"/>
      <c r="C3725" s="305" t="str">
        <f>IF(ISBLANK($J$3759),"",IF(ISBLANK($L$3759),"",IF(Dez!$E39&gt;=$J$3759,IF(Dez!$E39&lt;=$L$3759,IF(ISBLANK(Dez!G39),"",Dez!G39),""),"")))</f>
        <v/>
      </c>
      <c r="D3725" s="305" t="str">
        <f>IF(ISBLANK($J$3759),"",IF(ISBLANK($L$3759),"",IF(Dez!$E39&gt;=$J$3759,IF(Dez!$E39&lt;=$L$3759,IF(ISBLANK(Dez!I39),"",Dez!I39),""),"")))</f>
        <v/>
      </c>
      <c r="E3725" s="305" t="str">
        <f>IF(ISBLANK($J$3759),"",IF(ISBLANK($L$3759),"",IF(Dez!$E39&gt;=$J$3759,IF(Dez!$E39&lt;=$L$3759,IF(ISBLANK(Dez!R39),"",Dez!R39),""),"")))</f>
        <v/>
      </c>
      <c r="F3725" s="307" t="str">
        <f>IF(ISBLANK($J$3759),"",IF(ISBLANK($L$3759),"",IF(Dez!$E39&gt;=$J$3759,IF(Dez!$E39&lt;=$L$3759,IF(ISBLANK(Dez!S39),"",Dez!S39),""),"")))</f>
        <v/>
      </c>
      <c r="G3725" s="308" t="str">
        <f t="shared" si="236"/>
        <v/>
      </c>
      <c r="H3725" s="309" t="str">
        <f t="shared" si="237"/>
        <v/>
      </c>
      <c r="I3725" s="310">
        <f>IF(ISBLANK($J$3759),"",IF(ISBLANK($L$3759),"",IF(Dez!$E39&gt;=$J$3759,IF(Dez!$E39&lt;=$L$3759,COUNTIF(Dez!L39:L39,"&gt;=0"),""),"")))</f>
        <v>0</v>
      </c>
      <c r="J3725" s="300"/>
      <c r="K3725" s="300"/>
      <c r="L3725" s="300"/>
      <c r="M3725" s="302"/>
    </row>
    <row r="3726" spans="1:13" ht="9.9499999999999993" hidden="1" customHeight="1" x14ac:dyDescent="0.2">
      <c r="A3726" s="301"/>
      <c r="B3726" s="300" t="s">
        <v>352</v>
      </c>
      <c r="C3726" s="305" t="str">
        <f>IF(ISBLANK($J$3759),"",IF(ISBLANK($L$3759),"",IF(Dez!$E43&gt;=$J$3759,IF(Dez!$E43&lt;=$L$3759,IF(ISBLANK(Dez!G43),"",Dez!G43),""),"")))</f>
        <v/>
      </c>
      <c r="D3726" s="305"/>
      <c r="E3726" s="305" t="str">
        <f>IF(ISBLANK($J$3759),"",IF(ISBLANK($L$3759),"",IF(Dez!$E43&gt;=$J$3759,IF(Dez!$E43&lt;=$L$3759,IF(ISBLANK(Dez!R43),"",Dez!R43),""),"")))</f>
        <v/>
      </c>
      <c r="F3726" s="307" t="str">
        <f>IF(ISBLANK($J$3759),"",IF(ISBLANK($L$3759),"",IF(Dez!$E43&gt;=$J$3759,IF(Dez!$E43&lt;=$L$3759,IF(ISBLANK(Dez!S43),"",Dez!S43),""),"")))</f>
        <v/>
      </c>
      <c r="G3726" s="308" t="str">
        <f>IF(ISNUMBER(F3726),IF(F3726=0,"",IF(E3726=0,"",F3726/E3726)),"")</f>
        <v/>
      </c>
      <c r="H3726" s="309" t="str">
        <f>IF(ISNUMBER(G3726),IF(G3726=0,"",IF(F3726=0,"",E3726/F3726/24)),"")</f>
        <v/>
      </c>
      <c r="I3726" s="310" t="str">
        <f>IF(ISBLANK($J$3759),"",IF(ISBLANK($L$3759),"",IF(Dez!$E43&gt;=$J$3759,IF(Dez!$E43&lt;=$L$3759,COUNTIF(Dez!L43:L43,"&gt;=0"),""),"")))</f>
        <v/>
      </c>
      <c r="J3726" s="300"/>
      <c r="K3726" s="300"/>
      <c r="L3726" s="300"/>
      <c r="M3726" s="302"/>
    </row>
    <row r="3727" spans="1:13" ht="9.9499999999999993" hidden="1" customHeight="1" x14ac:dyDescent="0.2">
      <c r="A3727" s="301"/>
      <c r="B3727" s="300"/>
      <c r="C3727" s="305" t="str">
        <f>IF(ISBLANK($J$3759),"",IF(ISBLANK($L$3759),"",IF(Dez!$E44&gt;=$J$3759,IF(Dez!$E44&lt;=$L$3759,IF(ISBLANK(Dez!G44),"",Dez!G44),""),"")))</f>
        <v/>
      </c>
      <c r="D3727" s="305"/>
      <c r="E3727" s="305" t="str">
        <f>IF(ISBLANK($J$3759),"",IF(ISBLANK($L$3759),"",IF(Dez!$E44&gt;=$J$3759,IF(Dez!$E44&lt;=$L$3759,IF(ISBLANK(Dez!R44),"",Dez!R44),""),"")))</f>
        <v/>
      </c>
      <c r="F3727" s="307" t="str">
        <f>IF(ISBLANK($J$3759),"",IF(ISBLANK($L$3759),"",IF(Dez!$E44&gt;=$J$3759,IF(Dez!$E44&lt;=$L$3759,IF(ISBLANK(Dez!S44),"",Dez!S44),""),"")))</f>
        <v/>
      </c>
      <c r="G3727" s="308" t="str">
        <f t="shared" ref="G3727:G3756" si="238">IF(ISNUMBER(F3727),IF(F3727=0,"",IF(E3727=0,"",F3727/E3727)),"")</f>
        <v/>
      </c>
      <c r="H3727" s="309" t="str">
        <f t="shared" ref="H3727:H3756" si="239">IF(ISNUMBER(G3727),IF(G3727=0,"",IF(F3727=0,"",E3727/F3727/24)),"")</f>
        <v/>
      </c>
      <c r="I3727" s="310" t="str">
        <f>IF(ISBLANK($J$3759),"",IF(ISBLANK($L$3759),"",IF(Dez!$E44&gt;=$J$3759,IF(Dez!$E44&lt;=$L$3759,COUNTIF(Dez!L44:L44,"&gt;=0"),""),"")))</f>
        <v/>
      </c>
      <c r="J3727" s="300"/>
      <c r="K3727" s="300"/>
      <c r="L3727" s="300"/>
      <c r="M3727" s="302"/>
    </row>
    <row r="3728" spans="1:13" ht="9.9499999999999993" hidden="1" customHeight="1" x14ac:dyDescent="0.2">
      <c r="A3728" s="301"/>
      <c r="B3728" s="300"/>
      <c r="C3728" s="305" t="str">
        <f>IF(ISBLANK($J$3759),"",IF(ISBLANK($L$3759),"",IF(Dez!$E45&gt;=$J$3759,IF(Dez!$E45&lt;=$L$3759,IF(ISBLANK(Dez!G45),"",Dez!G45),""),"")))</f>
        <v/>
      </c>
      <c r="D3728" s="305"/>
      <c r="E3728" s="305" t="str">
        <f>IF(ISBLANK($J$3759),"",IF(ISBLANK($L$3759),"",IF(Dez!$E45&gt;=$J$3759,IF(Dez!$E45&lt;=$L$3759,IF(ISBLANK(Dez!R45),"",Dez!R45),""),"")))</f>
        <v/>
      </c>
      <c r="F3728" s="307" t="str">
        <f>IF(ISBLANK($J$3759),"",IF(ISBLANK($L$3759),"",IF(Dez!$E45&gt;=$J$3759,IF(Dez!$E45&lt;=$L$3759,IF(ISBLANK(Dez!S45),"",Dez!S45),""),"")))</f>
        <v/>
      </c>
      <c r="G3728" s="308" t="str">
        <f t="shared" si="238"/>
        <v/>
      </c>
      <c r="H3728" s="309" t="str">
        <f t="shared" si="239"/>
        <v/>
      </c>
      <c r="I3728" s="310" t="str">
        <f>IF(ISBLANK($J$3759),"",IF(ISBLANK($L$3759),"",IF(Dez!$E45&gt;=$J$3759,IF(Dez!$E45&lt;=$L$3759,COUNTIF(Dez!L45:L45,"&gt;=0"),""),"")))</f>
        <v/>
      </c>
      <c r="J3728" s="300"/>
      <c r="K3728" s="300"/>
      <c r="L3728" s="300"/>
      <c r="M3728" s="302"/>
    </row>
    <row r="3729" spans="1:13" ht="9.9499999999999993" hidden="1" customHeight="1" x14ac:dyDescent="0.2">
      <c r="A3729" s="301"/>
      <c r="B3729" s="300"/>
      <c r="C3729" s="305" t="str">
        <f>IF(ISBLANK($J$3759),"",IF(ISBLANK($L$3759),"",IF(Dez!$E46&gt;=$J$3759,IF(Dez!$E46&lt;=$L$3759,IF(ISBLANK(Dez!G46),"",Dez!G46),""),"")))</f>
        <v/>
      </c>
      <c r="D3729" s="305"/>
      <c r="E3729" s="305" t="str">
        <f>IF(ISBLANK($J$3759),"",IF(ISBLANK($L$3759),"",IF(Dez!$E46&gt;=$J$3759,IF(Dez!$E46&lt;=$L$3759,IF(ISBLANK(Dez!R46),"",Dez!R46),""),"")))</f>
        <v/>
      </c>
      <c r="F3729" s="307" t="str">
        <f>IF(ISBLANK($J$3759),"",IF(ISBLANK($L$3759),"",IF(Dez!$E46&gt;=$J$3759,IF(Dez!$E46&lt;=$L$3759,IF(ISBLANK(Dez!S46),"",Dez!S46),""),"")))</f>
        <v/>
      </c>
      <c r="G3729" s="308" t="str">
        <f t="shared" si="238"/>
        <v/>
      </c>
      <c r="H3729" s="309" t="str">
        <f t="shared" si="239"/>
        <v/>
      </c>
      <c r="I3729" s="310" t="str">
        <f>IF(ISBLANK($J$3759),"",IF(ISBLANK($L$3759),"",IF(Dez!$E46&gt;=$J$3759,IF(Dez!$E46&lt;=$L$3759,COUNTIF(Dez!L46:L46,"&gt;=0"),""),"")))</f>
        <v/>
      </c>
      <c r="J3729" s="300"/>
      <c r="K3729" s="300"/>
      <c r="L3729" s="300"/>
      <c r="M3729" s="302"/>
    </row>
    <row r="3730" spans="1:13" ht="9.9499999999999993" hidden="1" customHeight="1" x14ac:dyDescent="0.2">
      <c r="A3730" s="301"/>
      <c r="B3730" s="300"/>
      <c r="C3730" s="305" t="str">
        <f>IF(ISBLANK($J$3759),"",IF(ISBLANK($L$3759),"",IF(Dez!$E47&gt;=$J$3759,IF(Dez!$E47&lt;=$L$3759,IF(ISBLANK(Dez!G47),"",Dez!G47),""),"")))</f>
        <v/>
      </c>
      <c r="D3730" s="305"/>
      <c r="E3730" s="305" t="str">
        <f>IF(ISBLANK($J$3759),"",IF(ISBLANK($L$3759),"",IF(Dez!$E47&gt;=$J$3759,IF(Dez!$E47&lt;=$L$3759,IF(ISBLANK(Dez!R47),"",Dez!R47),""),"")))</f>
        <v/>
      </c>
      <c r="F3730" s="307" t="str">
        <f>IF(ISBLANK($J$3759),"",IF(ISBLANK($L$3759),"",IF(Dez!$E47&gt;=$J$3759,IF(Dez!$E47&lt;=$L$3759,IF(ISBLANK(Dez!S47),"",Dez!S47),""),"")))</f>
        <v/>
      </c>
      <c r="G3730" s="308" t="str">
        <f t="shared" si="238"/>
        <v/>
      </c>
      <c r="H3730" s="309" t="str">
        <f t="shared" si="239"/>
        <v/>
      </c>
      <c r="I3730" s="310" t="str">
        <f>IF(ISBLANK($J$3759),"",IF(ISBLANK($L$3759),"",IF(Dez!$E47&gt;=$J$3759,IF(Dez!$E47&lt;=$L$3759,COUNTIF(Dez!L47:L47,"&gt;=0"),""),"")))</f>
        <v/>
      </c>
      <c r="J3730" s="300"/>
      <c r="K3730" s="300"/>
      <c r="L3730" s="300"/>
      <c r="M3730" s="302"/>
    </row>
    <row r="3731" spans="1:13" ht="9.9499999999999993" hidden="1" customHeight="1" x14ac:dyDescent="0.2">
      <c r="A3731" s="301"/>
      <c r="B3731" s="300"/>
      <c r="C3731" s="305" t="str">
        <f>IF(ISBLANK($J$3759),"",IF(ISBLANK($L$3759),"",IF(Dez!$E48&gt;=$J$3759,IF(Dez!$E48&lt;=$L$3759,IF(ISBLANK(Dez!G48),"",Dez!G48),""),"")))</f>
        <v/>
      </c>
      <c r="D3731" s="305"/>
      <c r="E3731" s="305" t="str">
        <f>IF(ISBLANK($J$3759),"",IF(ISBLANK($L$3759),"",IF(Dez!$E48&gt;=$J$3759,IF(Dez!$E48&lt;=$L$3759,IF(ISBLANK(Dez!R48),"",Dez!R48),""),"")))</f>
        <v/>
      </c>
      <c r="F3731" s="307" t="str">
        <f>IF(ISBLANK($J$3759),"",IF(ISBLANK($L$3759),"",IF(Dez!$E48&gt;=$J$3759,IF(Dez!$E48&lt;=$L$3759,IF(ISBLANK(Dez!S48),"",Dez!S48),""),"")))</f>
        <v/>
      </c>
      <c r="G3731" s="308" t="str">
        <f t="shared" si="238"/>
        <v/>
      </c>
      <c r="H3731" s="309" t="str">
        <f t="shared" si="239"/>
        <v/>
      </c>
      <c r="I3731" s="310" t="str">
        <f>IF(ISBLANK($J$3759),"",IF(ISBLANK($L$3759),"",IF(Dez!$E48&gt;=$J$3759,IF(Dez!$E48&lt;=$L$3759,COUNTIF(Dez!L48:L48,"&gt;=0"),""),"")))</f>
        <v/>
      </c>
      <c r="J3731" s="300"/>
      <c r="K3731" s="300"/>
      <c r="L3731" s="300"/>
      <c r="M3731" s="302"/>
    </row>
    <row r="3732" spans="1:13" ht="9.9499999999999993" hidden="1" customHeight="1" x14ac:dyDescent="0.2">
      <c r="A3732" s="301"/>
      <c r="B3732" s="300"/>
      <c r="C3732" s="305" t="str">
        <f>IF(ISBLANK($J$3759),"",IF(ISBLANK($L$3759),"",IF(Dez!$E49&gt;=$J$3759,IF(Dez!$E49&lt;=$L$3759,IF(ISBLANK(Dez!G49),"",Dez!G49),""),"")))</f>
        <v/>
      </c>
      <c r="D3732" s="305"/>
      <c r="E3732" s="305" t="str">
        <f>IF(ISBLANK($J$3759),"",IF(ISBLANK($L$3759),"",IF(Dez!$E49&gt;=$J$3759,IF(Dez!$E49&lt;=$L$3759,IF(ISBLANK(Dez!R49),"",Dez!R49),""),"")))</f>
        <v/>
      </c>
      <c r="F3732" s="307" t="str">
        <f>IF(ISBLANK($J$3759),"",IF(ISBLANK($L$3759),"",IF(Dez!$E49&gt;=$J$3759,IF(Dez!$E49&lt;=$L$3759,IF(ISBLANK(Dez!S49),"",Dez!S49),""),"")))</f>
        <v/>
      </c>
      <c r="G3732" s="308" t="str">
        <f t="shared" si="238"/>
        <v/>
      </c>
      <c r="H3732" s="309" t="str">
        <f t="shared" si="239"/>
        <v/>
      </c>
      <c r="I3732" s="310" t="str">
        <f>IF(ISBLANK($J$3759),"",IF(ISBLANK($L$3759),"",IF(Dez!$E49&gt;=$J$3759,IF(Dez!$E49&lt;=$L$3759,COUNTIF(Dez!L49:L49,"&gt;=0"),""),"")))</f>
        <v/>
      </c>
      <c r="J3732" s="300"/>
      <c r="K3732" s="300"/>
      <c r="L3732" s="300"/>
      <c r="M3732" s="302"/>
    </row>
    <row r="3733" spans="1:13" ht="9.9499999999999993" hidden="1" customHeight="1" x14ac:dyDescent="0.2">
      <c r="A3733" s="301"/>
      <c r="B3733" s="300"/>
      <c r="C3733" s="305" t="str">
        <f>IF(ISBLANK($J$3759),"",IF(ISBLANK($L$3759),"",IF(Dez!$E50&gt;=$J$3759,IF(Dez!$E50&lt;=$L$3759,IF(ISBLANK(Dez!G50),"",Dez!G50),""),"")))</f>
        <v/>
      </c>
      <c r="D3733" s="305"/>
      <c r="E3733" s="305" t="str">
        <f>IF(ISBLANK($J$3759),"",IF(ISBLANK($L$3759),"",IF(Dez!$E50&gt;=$J$3759,IF(Dez!$E50&lt;=$L$3759,IF(ISBLANK(Dez!R50),"",Dez!R50),""),"")))</f>
        <v/>
      </c>
      <c r="F3733" s="307" t="str">
        <f>IF(ISBLANK($J$3759),"",IF(ISBLANK($L$3759),"",IF(Dez!$E50&gt;=$J$3759,IF(Dez!$E50&lt;=$L$3759,IF(ISBLANK(Dez!S50),"",Dez!S50),""),"")))</f>
        <v/>
      </c>
      <c r="G3733" s="308" t="str">
        <f t="shared" si="238"/>
        <v/>
      </c>
      <c r="H3733" s="309" t="str">
        <f t="shared" si="239"/>
        <v/>
      </c>
      <c r="I3733" s="310" t="str">
        <f>IF(ISBLANK($J$3759),"",IF(ISBLANK($L$3759),"",IF(Dez!$E50&gt;=$J$3759,IF(Dez!$E50&lt;=$L$3759,COUNTIF(Dez!L50:L50,"&gt;=0"),""),"")))</f>
        <v/>
      </c>
      <c r="J3733" s="300"/>
      <c r="K3733" s="300"/>
      <c r="L3733" s="300"/>
      <c r="M3733" s="302"/>
    </row>
    <row r="3734" spans="1:13" ht="9.9499999999999993" hidden="1" customHeight="1" x14ac:dyDescent="0.2">
      <c r="A3734" s="301"/>
      <c r="B3734" s="300"/>
      <c r="C3734" s="305" t="str">
        <f>IF(ISBLANK($J$3759),"",IF(ISBLANK($L$3759),"",IF(Dez!$E51&gt;=$J$3759,IF(Dez!$E51&lt;=$L$3759,IF(ISBLANK(Dez!G51),"",Dez!G51),""),"")))</f>
        <v/>
      </c>
      <c r="D3734" s="305"/>
      <c r="E3734" s="305" t="str">
        <f>IF(ISBLANK($J$3759),"",IF(ISBLANK($L$3759),"",IF(Dez!$E51&gt;=$J$3759,IF(Dez!$E51&lt;=$L$3759,IF(ISBLANK(Dez!R51),"",Dez!R51),""),"")))</f>
        <v/>
      </c>
      <c r="F3734" s="307" t="str">
        <f>IF(ISBLANK($J$3759),"",IF(ISBLANK($L$3759),"",IF(Dez!$E51&gt;=$J$3759,IF(Dez!$E51&lt;=$L$3759,IF(ISBLANK(Dez!S51),"",Dez!S51),""),"")))</f>
        <v/>
      </c>
      <c r="G3734" s="308" t="str">
        <f t="shared" si="238"/>
        <v/>
      </c>
      <c r="H3734" s="309" t="str">
        <f t="shared" si="239"/>
        <v/>
      </c>
      <c r="I3734" s="310" t="str">
        <f>IF(ISBLANK($J$3759),"",IF(ISBLANK($L$3759),"",IF(Dez!$E51&gt;=$J$3759,IF(Dez!$E51&lt;=$L$3759,COUNTIF(Dez!L51:L51,"&gt;=0"),""),"")))</f>
        <v/>
      </c>
      <c r="J3734" s="300"/>
      <c r="K3734" s="300"/>
      <c r="L3734" s="300"/>
      <c r="M3734" s="302"/>
    </row>
    <row r="3735" spans="1:13" ht="9.9499999999999993" hidden="1" customHeight="1" x14ac:dyDescent="0.2">
      <c r="A3735" s="301"/>
      <c r="B3735" s="300"/>
      <c r="C3735" s="305" t="str">
        <f>IF(ISBLANK($J$3759),"",IF(ISBLANK($L$3759),"",IF(Dez!$E52&gt;=$J$3759,IF(Dez!$E52&lt;=$L$3759,IF(ISBLANK(Dez!G52),"",Dez!G52),""),"")))</f>
        <v/>
      </c>
      <c r="D3735" s="305"/>
      <c r="E3735" s="305" t="str">
        <f>IF(ISBLANK($J$3759),"",IF(ISBLANK($L$3759),"",IF(Dez!$E52&gt;=$J$3759,IF(Dez!$E52&lt;=$L$3759,IF(ISBLANK(Dez!R52),"",Dez!R52),""),"")))</f>
        <v/>
      </c>
      <c r="F3735" s="307" t="str">
        <f>IF(ISBLANK($J$3759),"",IF(ISBLANK($L$3759),"",IF(Dez!$E52&gt;=$J$3759,IF(Dez!$E52&lt;=$L$3759,IF(ISBLANK(Dez!S52),"",Dez!S52),""),"")))</f>
        <v/>
      </c>
      <c r="G3735" s="308" t="str">
        <f t="shared" si="238"/>
        <v/>
      </c>
      <c r="H3735" s="309" t="str">
        <f t="shared" si="239"/>
        <v/>
      </c>
      <c r="I3735" s="310" t="str">
        <f>IF(ISBLANK($J$3759),"",IF(ISBLANK($L$3759),"",IF(Dez!$E52&gt;=$J$3759,IF(Dez!$E52&lt;=$L$3759,COUNTIF(Dez!L52:L52,"&gt;=0"),""),"")))</f>
        <v/>
      </c>
      <c r="J3735" s="300"/>
      <c r="K3735" s="300"/>
      <c r="L3735" s="300"/>
      <c r="M3735" s="302"/>
    </row>
    <row r="3736" spans="1:13" ht="9.9499999999999993" hidden="1" customHeight="1" x14ac:dyDescent="0.2">
      <c r="A3736" s="301"/>
      <c r="B3736" s="300"/>
      <c r="C3736" s="305" t="str">
        <f>IF(ISBLANK($J$3759),"",IF(ISBLANK($L$3759),"",IF(Dez!$E53&gt;=$J$3759,IF(Dez!$E53&lt;=$L$3759,IF(ISBLANK(Dez!G53),"",Dez!G53),""),"")))</f>
        <v/>
      </c>
      <c r="D3736" s="305"/>
      <c r="E3736" s="305" t="str">
        <f>IF(ISBLANK($J$3759),"",IF(ISBLANK($L$3759),"",IF(Dez!$E53&gt;=$J$3759,IF(Dez!$E53&lt;=$L$3759,IF(ISBLANK(Dez!R53),"",Dez!R53),""),"")))</f>
        <v/>
      </c>
      <c r="F3736" s="307" t="str">
        <f>IF(ISBLANK($J$3759),"",IF(ISBLANK($L$3759),"",IF(Dez!$E53&gt;=$J$3759,IF(Dez!$E53&lt;=$L$3759,IF(ISBLANK(Dez!S53),"",Dez!S53),""),"")))</f>
        <v/>
      </c>
      <c r="G3736" s="308" t="str">
        <f t="shared" si="238"/>
        <v/>
      </c>
      <c r="H3736" s="309" t="str">
        <f t="shared" si="239"/>
        <v/>
      </c>
      <c r="I3736" s="310" t="str">
        <f>IF(ISBLANK($J$3759),"",IF(ISBLANK($L$3759),"",IF(Dez!$E53&gt;=$J$3759,IF(Dez!$E53&lt;=$L$3759,COUNTIF(Dez!L53:L53,"&gt;=0"),""),"")))</f>
        <v/>
      </c>
      <c r="J3736" s="300"/>
      <c r="K3736" s="300"/>
      <c r="L3736" s="300"/>
      <c r="M3736" s="302"/>
    </row>
    <row r="3737" spans="1:13" ht="9.9499999999999993" hidden="1" customHeight="1" x14ac:dyDescent="0.2">
      <c r="A3737" s="301"/>
      <c r="B3737" s="300"/>
      <c r="C3737" s="305" t="str">
        <f>IF(ISBLANK($J$3759),"",IF(ISBLANK($L$3759),"",IF(Dez!$E54&gt;=$J$3759,IF(Dez!$E54&lt;=$L$3759,IF(ISBLANK(Dez!G54),"",Dez!G54),""),"")))</f>
        <v/>
      </c>
      <c r="D3737" s="305"/>
      <c r="E3737" s="305" t="str">
        <f>IF(ISBLANK($J$3759),"",IF(ISBLANK($L$3759),"",IF(Dez!$E54&gt;=$J$3759,IF(Dez!$E54&lt;=$L$3759,IF(ISBLANK(Dez!R54),"",Dez!R54),""),"")))</f>
        <v/>
      </c>
      <c r="F3737" s="307" t="str">
        <f>IF(ISBLANK($J$3759),"",IF(ISBLANK($L$3759),"",IF(Dez!$E54&gt;=$J$3759,IF(Dez!$E54&lt;=$L$3759,IF(ISBLANK(Dez!S54),"",Dez!S54),""),"")))</f>
        <v/>
      </c>
      <c r="G3737" s="308" t="str">
        <f t="shared" si="238"/>
        <v/>
      </c>
      <c r="H3737" s="309" t="str">
        <f t="shared" si="239"/>
        <v/>
      </c>
      <c r="I3737" s="310" t="str">
        <f>IF(ISBLANK($J$3759),"",IF(ISBLANK($L$3759),"",IF(Dez!$E54&gt;=$J$3759,IF(Dez!$E54&lt;=$L$3759,COUNTIF(Dez!L54:L54,"&gt;=0"),""),"")))</f>
        <v/>
      </c>
      <c r="J3737" s="300"/>
      <c r="K3737" s="300"/>
      <c r="L3737" s="300"/>
      <c r="M3737" s="302"/>
    </row>
    <row r="3738" spans="1:13" ht="9.9499999999999993" hidden="1" customHeight="1" x14ac:dyDescent="0.2">
      <c r="A3738" s="301"/>
      <c r="B3738" s="300"/>
      <c r="C3738" s="305" t="str">
        <f>IF(ISBLANK($J$3759),"",IF(ISBLANK($L$3759),"",IF(Dez!$E55&gt;=$J$3759,IF(Dez!$E55&lt;=$L$3759,IF(ISBLANK(Dez!G55),"",Dez!G55),""),"")))</f>
        <v/>
      </c>
      <c r="D3738" s="305"/>
      <c r="E3738" s="305" t="str">
        <f>IF(ISBLANK($J$3759),"",IF(ISBLANK($L$3759),"",IF(Dez!$E55&gt;=$J$3759,IF(Dez!$E55&lt;=$L$3759,IF(ISBLANK(Dez!R55),"",Dez!R55),""),"")))</f>
        <v/>
      </c>
      <c r="F3738" s="307" t="str">
        <f>IF(ISBLANK($J$3759),"",IF(ISBLANK($L$3759),"",IF(Dez!$E55&gt;=$J$3759,IF(Dez!$E55&lt;=$L$3759,IF(ISBLANK(Dez!S55),"",Dez!S55),""),"")))</f>
        <v/>
      </c>
      <c r="G3738" s="308" t="str">
        <f t="shared" si="238"/>
        <v/>
      </c>
      <c r="H3738" s="309" t="str">
        <f t="shared" si="239"/>
        <v/>
      </c>
      <c r="I3738" s="310" t="str">
        <f>IF(ISBLANK($J$3759),"",IF(ISBLANK($L$3759),"",IF(Dez!$E55&gt;=$J$3759,IF(Dez!$E55&lt;=$L$3759,COUNTIF(Dez!L55:L55,"&gt;=0"),""),"")))</f>
        <v/>
      </c>
      <c r="J3738" s="300"/>
      <c r="K3738" s="300"/>
      <c r="L3738" s="300"/>
      <c r="M3738" s="302"/>
    </row>
    <row r="3739" spans="1:13" ht="9.9499999999999993" hidden="1" customHeight="1" x14ac:dyDescent="0.2">
      <c r="A3739" s="301"/>
      <c r="B3739" s="300"/>
      <c r="C3739" s="305" t="str">
        <f>IF(ISBLANK($J$3759),"",IF(ISBLANK($L$3759),"",IF(Dez!$E56&gt;=$J$3759,IF(Dez!$E56&lt;=$L$3759,IF(ISBLANK(Dez!G56),"",Dez!G56),""),"")))</f>
        <v/>
      </c>
      <c r="D3739" s="305"/>
      <c r="E3739" s="305" t="str">
        <f>IF(ISBLANK($J$3759),"",IF(ISBLANK($L$3759),"",IF(Dez!$E56&gt;=$J$3759,IF(Dez!$E56&lt;=$L$3759,IF(ISBLANK(Dez!R56),"",Dez!R56),""),"")))</f>
        <v/>
      </c>
      <c r="F3739" s="307" t="str">
        <f>IF(ISBLANK($J$3759),"",IF(ISBLANK($L$3759),"",IF(Dez!$E56&gt;=$J$3759,IF(Dez!$E56&lt;=$L$3759,IF(ISBLANK(Dez!S56),"",Dez!S56),""),"")))</f>
        <v/>
      </c>
      <c r="G3739" s="308" t="str">
        <f t="shared" si="238"/>
        <v/>
      </c>
      <c r="H3739" s="309" t="str">
        <f t="shared" si="239"/>
        <v/>
      </c>
      <c r="I3739" s="310" t="str">
        <f>IF(ISBLANK($J$3759),"",IF(ISBLANK($L$3759),"",IF(Dez!$E56&gt;=$J$3759,IF(Dez!$E56&lt;=$L$3759,COUNTIF(Dez!L56:L56,"&gt;=0"),""),"")))</f>
        <v/>
      </c>
      <c r="J3739" s="300"/>
      <c r="K3739" s="300"/>
      <c r="L3739" s="300"/>
      <c r="M3739" s="302"/>
    </row>
    <row r="3740" spans="1:13" ht="9.9499999999999993" hidden="1" customHeight="1" x14ac:dyDescent="0.2">
      <c r="A3740" s="301"/>
      <c r="B3740" s="300"/>
      <c r="C3740" s="305" t="str">
        <f>IF(ISBLANK($J$3759),"",IF(ISBLANK($L$3759),"",IF(Dez!$E57&gt;=$J$3759,IF(Dez!$E57&lt;=$L$3759,IF(ISBLANK(Dez!G57),"",Dez!G57),""),"")))</f>
        <v/>
      </c>
      <c r="D3740" s="305"/>
      <c r="E3740" s="305" t="str">
        <f>IF(ISBLANK($J$3759),"",IF(ISBLANK($L$3759),"",IF(Dez!$E57&gt;=$J$3759,IF(Dez!$E57&lt;=$L$3759,IF(ISBLANK(Dez!R57),"",Dez!R57),""),"")))</f>
        <v/>
      </c>
      <c r="F3740" s="307" t="str">
        <f>IF(ISBLANK($J$3759),"",IF(ISBLANK($L$3759),"",IF(Dez!$E57&gt;=$J$3759,IF(Dez!$E57&lt;=$L$3759,IF(ISBLANK(Dez!S57),"",Dez!S57),""),"")))</f>
        <v/>
      </c>
      <c r="G3740" s="308" t="str">
        <f t="shared" si="238"/>
        <v/>
      </c>
      <c r="H3740" s="309" t="str">
        <f t="shared" si="239"/>
        <v/>
      </c>
      <c r="I3740" s="310" t="str">
        <f>IF(ISBLANK($J$3759),"",IF(ISBLANK($L$3759),"",IF(Dez!$E57&gt;=$J$3759,IF(Dez!$E57&lt;=$L$3759,COUNTIF(Dez!L57:L57,"&gt;=0"),""),"")))</f>
        <v/>
      </c>
      <c r="J3740" s="300"/>
      <c r="K3740" s="300"/>
      <c r="L3740" s="300"/>
      <c r="M3740" s="302"/>
    </row>
    <row r="3741" spans="1:13" ht="9.9499999999999993" hidden="1" customHeight="1" x14ac:dyDescent="0.2">
      <c r="A3741" s="301"/>
      <c r="B3741" s="300"/>
      <c r="C3741" s="305" t="str">
        <f>IF(ISBLANK($J$3759),"",IF(ISBLANK($L$3759),"",IF(Dez!$E58&gt;=$J$3759,IF(Dez!$E58&lt;=$L$3759,IF(ISBLANK(Dez!G58),"",Dez!G58),""),"")))</f>
        <v/>
      </c>
      <c r="D3741" s="305"/>
      <c r="E3741" s="305" t="str">
        <f>IF(ISBLANK($J$3759),"",IF(ISBLANK($L$3759),"",IF(Dez!$E58&gt;=$J$3759,IF(Dez!$E58&lt;=$L$3759,IF(ISBLANK(Dez!R58),"",Dez!R58),""),"")))</f>
        <v/>
      </c>
      <c r="F3741" s="307" t="str">
        <f>IF(ISBLANK($J$3759),"",IF(ISBLANK($L$3759),"",IF(Dez!$E58&gt;=$J$3759,IF(Dez!$E58&lt;=$L$3759,IF(ISBLANK(Dez!S58),"",Dez!S58),""),"")))</f>
        <v/>
      </c>
      <c r="G3741" s="308" t="str">
        <f t="shared" si="238"/>
        <v/>
      </c>
      <c r="H3741" s="309" t="str">
        <f t="shared" si="239"/>
        <v/>
      </c>
      <c r="I3741" s="310" t="str">
        <f>IF(ISBLANK($J$3759),"",IF(ISBLANK($L$3759),"",IF(Dez!$E58&gt;=$J$3759,IF(Dez!$E58&lt;=$L$3759,COUNTIF(Dez!L58:L58,"&gt;=0"),""),"")))</f>
        <v/>
      </c>
      <c r="J3741" s="300"/>
      <c r="K3741" s="300"/>
      <c r="L3741" s="300"/>
      <c r="M3741" s="302"/>
    </row>
    <row r="3742" spans="1:13" ht="9.9499999999999993" hidden="1" customHeight="1" x14ac:dyDescent="0.2">
      <c r="A3742" s="301"/>
      <c r="B3742" s="300"/>
      <c r="C3742" s="305" t="str">
        <f>IF(ISBLANK($J$3759),"",IF(ISBLANK($L$3759),"",IF(Dez!$E59&gt;=$J$3759,IF(Dez!$E59&lt;=$L$3759,IF(ISBLANK(Dez!G59),"",Dez!G59),""),"")))</f>
        <v/>
      </c>
      <c r="D3742" s="305"/>
      <c r="E3742" s="305" t="str">
        <f>IF(ISBLANK($J$3759),"",IF(ISBLANK($L$3759),"",IF(Dez!$E59&gt;=$J$3759,IF(Dez!$E59&lt;=$L$3759,IF(ISBLANK(Dez!R59),"",Dez!R59),""),"")))</f>
        <v/>
      </c>
      <c r="F3742" s="307" t="str">
        <f>IF(ISBLANK($J$3759),"",IF(ISBLANK($L$3759),"",IF(Dez!$E59&gt;=$J$3759,IF(Dez!$E59&lt;=$L$3759,IF(ISBLANK(Dez!S59),"",Dez!S59),""),"")))</f>
        <v/>
      </c>
      <c r="G3742" s="308" t="str">
        <f t="shared" si="238"/>
        <v/>
      </c>
      <c r="H3742" s="309" t="str">
        <f t="shared" si="239"/>
        <v/>
      </c>
      <c r="I3742" s="310" t="str">
        <f>IF(ISBLANK($J$3759),"",IF(ISBLANK($L$3759),"",IF(Dez!$E59&gt;=$J$3759,IF(Dez!$E59&lt;=$L$3759,COUNTIF(Dez!L59:L59,"&gt;=0"),""),"")))</f>
        <v/>
      </c>
      <c r="J3742" s="300"/>
      <c r="K3742" s="300"/>
      <c r="L3742" s="300"/>
      <c r="M3742" s="302"/>
    </row>
    <row r="3743" spans="1:13" ht="9.9499999999999993" hidden="1" customHeight="1" x14ac:dyDescent="0.2">
      <c r="A3743" s="301"/>
      <c r="B3743" s="300"/>
      <c r="C3743" s="305" t="str">
        <f>IF(ISBLANK($J$3759),"",IF(ISBLANK($L$3759),"",IF(Dez!$E60&gt;=$J$3759,IF(Dez!$E60&lt;=$L$3759,IF(ISBLANK(Dez!G60),"",Dez!G60),""),"")))</f>
        <v/>
      </c>
      <c r="D3743" s="305"/>
      <c r="E3743" s="305" t="str">
        <f>IF(ISBLANK($J$3759),"",IF(ISBLANK($L$3759),"",IF(Dez!$E60&gt;=$J$3759,IF(Dez!$E60&lt;=$L$3759,IF(ISBLANK(Dez!R60),"",Dez!R60),""),"")))</f>
        <v/>
      </c>
      <c r="F3743" s="307" t="str">
        <f>IF(ISBLANK($J$3759),"",IF(ISBLANK($L$3759),"",IF(Dez!$E60&gt;=$J$3759,IF(Dez!$E60&lt;=$L$3759,IF(ISBLANK(Dez!S60),"",Dez!S60),""),"")))</f>
        <v/>
      </c>
      <c r="G3743" s="308" t="str">
        <f t="shared" si="238"/>
        <v/>
      </c>
      <c r="H3743" s="309" t="str">
        <f t="shared" si="239"/>
        <v/>
      </c>
      <c r="I3743" s="310" t="str">
        <f>IF(ISBLANK($J$3759),"",IF(ISBLANK($L$3759),"",IF(Dez!$E60&gt;=$J$3759,IF(Dez!$E60&lt;=$L$3759,COUNTIF(Dez!L60:L60,"&gt;=0"),""),"")))</f>
        <v/>
      </c>
      <c r="J3743" s="300"/>
      <c r="K3743" s="300"/>
      <c r="L3743" s="300"/>
      <c r="M3743" s="302"/>
    </row>
    <row r="3744" spans="1:13" ht="9.9499999999999993" hidden="1" customHeight="1" x14ac:dyDescent="0.2">
      <c r="A3744" s="301"/>
      <c r="B3744" s="300"/>
      <c r="C3744" s="305" t="str">
        <f>IF(ISBLANK($J$3759),"",IF(ISBLANK($L$3759),"",IF(Dez!$E61&gt;=$J$3759,IF(Dez!$E61&lt;=$L$3759,IF(ISBLANK(Dez!G61),"",Dez!G61),""),"")))</f>
        <v/>
      </c>
      <c r="D3744" s="305"/>
      <c r="E3744" s="305" t="str">
        <f>IF(ISBLANK($J$3759),"",IF(ISBLANK($L$3759),"",IF(Dez!$E61&gt;=$J$3759,IF(Dez!$E61&lt;=$L$3759,IF(ISBLANK(Dez!R61),"",Dez!R61),""),"")))</f>
        <v/>
      </c>
      <c r="F3744" s="307" t="str">
        <f>IF(ISBLANK($J$3759),"",IF(ISBLANK($L$3759),"",IF(Dez!$E61&gt;=$J$3759,IF(Dez!$E61&lt;=$L$3759,IF(ISBLANK(Dez!S61),"",Dez!S61),""),"")))</f>
        <v/>
      </c>
      <c r="G3744" s="308" t="str">
        <f t="shared" si="238"/>
        <v/>
      </c>
      <c r="H3744" s="309" t="str">
        <f t="shared" si="239"/>
        <v/>
      </c>
      <c r="I3744" s="310" t="str">
        <f>IF(ISBLANK($J$3759),"",IF(ISBLANK($L$3759),"",IF(Dez!$E61&gt;=$J$3759,IF(Dez!$E61&lt;=$L$3759,COUNTIF(Dez!L61:L61,"&gt;=0"),""),"")))</f>
        <v/>
      </c>
      <c r="J3744" s="300"/>
      <c r="K3744" s="300"/>
      <c r="L3744" s="300"/>
      <c r="M3744" s="302"/>
    </row>
    <row r="3745" spans="1:13" ht="9.9499999999999993" hidden="1" customHeight="1" x14ac:dyDescent="0.2">
      <c r="A3745" s="301"/>
      <c r="B3745" s="300"/>
      <c r="C3745" s="305" t="str">
        <f>IF(ISBLANK($J$3759),"",IF(ISBLANK($L$3759),"",IF(Dez!$E62&gt;=$J$3759,IF(Dez!$E62&lt;=$L$3759,IF(ISBLANK(Dez!G62),"",Dez!G62),""),"")))</f>
        <v/>
      </c>
      <c r="D3745" s="305"/>
      <c r="E3745" s="305" t="str">
        <f>IF(ISBLANK($J$3759),"",IF(ISBLANK($L$3759),"",IF(Dez!$E62&gt;=$J$3759,IF(Dez!$E62&lt;=$L$3759,IF(ISBLANK(Dez!R62),"",Dez!R62),""),"")))</f>
        <v/>
      </c>
      <c r="F3745" s="307" t="str">
        <f>IF(ISBLANK($J$3759),"",IF(ISBLANK($L$3759),"",IF(Dez!$E62&gt;=$J$3759,IF(Dez!$E62&lt;=$L$3759,IF(ISBLANK(Dez!S62),"",Dez!S62),""),"")))</f>
        <v/>
      </c>
      <c r="G3745" s="308" t="str">
        <f t="shared" si="238"/>
        <v/>
      </c>
      <c r="H3745" s="309" t="str">
        <f t="shared" si="239"/>
        <v/>
      </c>
      <c r="I3745" s="310" t="str">
        <f>IF(ISBLANK($J$3759),"",IF(ISBLANK($L$3759),"",IF(Dez!$E62&gt;=$J$3759,IF(Dez!$E62&lt;=$L$3759,COUNTIF(Dez!L62:L62,"&gt;=0"),""),"")))</f>
        <v/>
      </c>
      <c r="J3745" s="300"/>
      <c r="K3745" s="300"/>
      <c r="L3745" s="300"/>
      <c r="M3745" s="302"/>
    </row>
    <row r="3746" spans="1:13" ht="9.9499999999999993" hidden="1" customHeight="1" x14ac:dyDescent="0.2">
      <c r="A3746" s="301"/>
      <c r="B3746" s="300"/>
      <c r="C3746" s="305" t="str">
        <f>IF(ISBLANK($J$3759),"",IF(ISBLANK($L$3759),"",IF(Dez!$E63&gt;=$J$3759,IF(Dez!$E63&lt;=$L$3759,IF(ISBLANK(Dez!G63),"",Dez!G63),""),"")))</f>
        <v/>
      </c>
      <c r="D3746" s="305"/>
      <c r="E3746" s="305" t="str">
        <f>IF(ISBLANK($J$3759),"",IF(ISBLANK($L$3759),"",IF(Dez!$E63&gt;=$J$3759,IF(Dez!$E63&lt;=$L$3759,IF(ISBLANK(Dez!R63),"",Dez!R63),""),"")))</f>
        <v/>
      </c>
      <c r="F3746" s="307" t="str">
        <f>IF(ISBLANK($J$3759),"",IF(ISBLANK($L$3759),"",IF(Dez!$E63&gt;=$J$3759,IF(Dez!$E63&lt;=$L$3759,IF(ISBLANK(Dez!S63),"",Dez!S63),""),"")))</f>
        <v/>
      </c>
      <c r="G3746" s="308" t="str">
        <f t="shared" si="238"/>
        <v/>
      </c>
      <c r="H3746" s="309" t="str">
        <f t="shared" si="239"/>
        <v/>
      </c>
      <c r="I3746" s="310" t="str">
        <f>IF(ISBLANK($J$3759),"",IF(ISBLANK($L$3759),"",IF(Dez!$E63&gt;=$J$3759,IF(Dez!$E63&lt;=$L$3759,COUNTIF(Dez!L63:L63,"&gt;=0"),""),"")))</f>
        <v/>
      </c>
      <c r="J3746" s="300"/>
      <c r="K3746" s="300"/>
      <c r="L3746" s="300"/>
      <c r="M3746" s="302"/>
    </row>
    <row r="3747" spans="1:13" ht="9.9499999999999993" hidden="1" customHeight="1" x14ac:dyDescent="0.2">
      <c r="A3747" s="301"/>
      <c r="B3747" s="300"/>
      <c r="C3747" s="305" t="str">
        <f>IF(ISBLANK($J$3759),"",IF(ISBLANK($L$3759),"",IF(Dez!$E64&gt;=$J$3759,IF(Dez!$E64&lt;=$L$3759,IF(ISBLANK(Dez!G64),"",Dez!G64),""),"")))</f>
        <v/>
      </c>
      <c r="D3747" s="305"/>
      <c r="E3747" s="305" t="str">
        <f>IF(ISBLANK($J$3759),"",IF(ISBLANK($L$3759),"",IF(Dez!$E64&gt;=$J$3759,IF(Dez!$E64&lt;=$L$3759,IF(ISBLANK(Dez!R64),"",Dez!R64),""),"")))</f>
        <v/>
      </c>
      <c r="F3747" s="307" t="str">
        <f>IF(ISBLANK($J$3759),"",IF(ISBLANK($L$3759),"",IF(Dez!$E64&gt;=$J$3759,IF(Dez!$E64&lt;=$L$3759,IF(ISBLANK(Dez!S64),"",Dez!S64),""),"")))</f>
        <v/>
      </c>
      <c r="G3747" s="308" t="str">
        <f t="shared" si="238"/>
        <v/>
      </c>
      <c r="H3747" s="309" t="str">
        <f t="shared" si="239"/>
        <v/>
      </c>
      <c r="I3747" s="310" t="str">
        <f>IF(ISBLANK($J$3759),"",IF(ISBLANK($L$3759),"",IF(Dez!$E64&gt;=$J$3759,IF(Dez!$E64&lt;=$L$3759,COUNTIF(Dez!L64:L64,"&gt;=0"),""),"")))</f>
        <v/>
      </c>
      <c r="J3747" s="300"/>
      <c r="K3747" s="300"/>
      <c r="L3747" s="300"/>
      <c r="M3747" s="302"/>
    </row>
    <row r="3748" spans="1:13" ht="9.9499999999999993" hidden="1" customHeight="1" x14ac:dyDescent="0.2">
      <c r="A3748" s="301"/>
      <c r="B3748" s="300"/>
      <c r="C3748" s="305" t="str">
        <f>IF(ISBLANK($J$3759),"",IF(ISBLANK($L$3759),"",IF(Dez!$E65&gt;=$J$3759,IF(Dez!$E65&lt;=$L$3759,IF(ISBLANK(Dez!G65),"",Dez!G65),""),"")))</f>
        <v/>
      </c>
      <c r="D3748" s="305"/>
      <c r="E3748" s="305" t="str">
        <f>IF(ISBLANK($J$3759),"",IF(ISBLANK($L$3759),"",IF(Dez!$E65&gt;=$J$3759,IF(Dez!$E65&lt;=$L$3759,IF(ISBLANK(Dez!R65),"",Dez!R65),""),"")))</f>
        <v/>
      </c>
      <c r="F3748" s="307" t="str">
        <f>IF(ISBLANK($J$3759),"",IF(ISBLANK($L$3759),"",IF(Dez!$E65&gt;=$J$3759,IF(Dez!$E65&lt;=$L$3759,IF(ISBLANK(Dez!S65),"",Dez!S65),""),"")))</f>
        <v/>
      </c>
      <c r="G3748" s="308" t="str">
        <f t="shared" si="238"/>
        <v/>
      </c>
      <c r="H3748" s="309" t="str">
        <f t="shared" si="239"/>
        <v/>
      </c>
      <c r="I3748" s="310" t="str">
        <f>IF(ISBLANK($J$3759),"",IF(ISBLANK($L$3759),"",IF(Dez!$E65&gt;=$J$3759,IF(Dez!$E65&lt;=$L$3759,COUNTIF(Dez!L65:L65,"&gt;=0"),""),"")))</f>
        <v/>
      </c>
      <c r="J3748" s="300"/>
      <c r="K3748" s="300"/>
      <c r="L3748" s="300"/>
      <c r="M3748" s="302"/>
    </row>
    <row r="3749" spans="1:13" ht="9.9499999999999993" hidden="1" customHeight="1" x14ac:dyDescent="0.2">
      <c r="A3749" s="301"/>
      <c r="B3749" s="300"/>
      <c r="C3749" s="305" t="str">
        <f>IF(ISBLANK($J$3759),"",IF(ISBLANK($L$3759),"",IF(Dez!$E66&gt;=$J$3759,IF(Dez!$E66&lt;=$L$3759,IF(ISBLANK(Dez!G66),"",Dez!G66),""),"")))</f>
        <v/>
      </c>
      <c r="D3749" s="305"/>
      <c r="E3749" s="305" t="str">
        <f>IF(ISBLANK($J$3759),"",IF(ISBLANK($L$3759),"",IF(Dez!$E66&gt;=$J$3759,IF(Dez!$E66&lt;=$L$3759,IF(ISBLANK(Dez!R66),"",Dez!R66),""),"")))</f>
        <v/>
      </c>
      <c r="F3749" s="307" t="str">
        <f>IF(ISBLANK($J$3759),"",IF(ISBLANK($L$3759),"",IF(Dez!$E66&gt;=$J$3759,IF(Dez!$E66&lt;=$L$3759,IF(ISBLANK(Dez!S66),"",Dez!S66),""),"")))</f>
        <v/>
      </c>
      <c r="G3749" s="308" t="str">
        <f t="shared" si="238"/>
        <v/>
      </c>
      <c r="H3749" s="309" t="str">
        <f t="shared" si="239"/>
        <v/>
      </c>
      <c r="I3749" s="310" t="str">
        <f>IF(ISBLANK($J$3759),"",IF(ISBLANK($L$3759),"",IF(Dez!$E66&gt;=$J$3759,IF(Dez!$E66&lt;=$L$3759,COUNTIF(Dez!L66:L66,"&gt;=0"),""),"")))</f>
        <v/>
      </c>
      <c r="J3749" s="300"/>
      <c r="K3749" s="300"/>
      <c r="L3749" s="300"/>
      <c r="M3749" s="302"/>
    </row>
    <row r="3750" spans="1:13" ht="9.9499999999999993" hidden="1" customHeight="1" x14ac:dyDescent="0.2">
      <c r="A3750" s="301"/>
      <c r="B3750" s="300"/>
      <c r="C3750" s="305" t="str">
        <f>IF(ISBLANK($J$3759),"",IF(ISBLANK($L$3759),"",IF(Dez!$E67&gt;=$J$3759,IF(Dez!$E67&lt;=$L$3759,IF(ISBLANK(Dez!G67),"",Dez!G67),""),"")))</f>
        <v/>
      </c>
      <c r="D3750" s="305"/>
      <c r="E3750" s="305" t="str">
        <f>IF(ISBLANK($J$3759),"",IF(ISBLANK($L$3759),"",IF(Dez!$E67&gt;=$J$3759,IF(Dez!$E67&lt;=$L$3759,IF(ISBLANK(Dez!R67),"",Dez!R67),""),"")))</f>
        <v/>
      </c>
      <c r="F3750" s="307" t="str">
        <f>IF(ISBLANK($J$3759),"",IF(ISBLANK($L$3759),"",IF(Dez!$E67&gt;=$J$3759,IF(Dez!$E67&lt;=$L$3759,IF(ISBLANK(Dez!S67),"",Dez!S67),""),"")))</f>
        <v/>
      </c>
      <c r="G3750" s="308" t="str">
        <f t="shared" si="238"/>
        <v/>
      </c>
      <c r="H3750" s="309" t="str">
        <f t="shared" si="239"/>
        <v/>
      </c>
      <c r="I3750" s="310" t="str">
        <f>IF(ISBLANK($J$3759),"",IF(ISBLANK($L$3759),"",IF(Dez!$E67&gt;=$J$3759,IF(Dez!$E67&lt;=$L$3759,COUNTIF(Dez!L67:L67,"&gt;=0"),""),"")))</f>
        <v/>
      </c>
      <c r="J3750" s="300"/>
      <c r="K3750" s="300"/>
      <c r="L3750" s="300"/>
      <c r="M3750" s="302"/>
    </row>
    <row r="3751" spans="1:13" ht="9.9499999999999993" hidden="1" customHeight="1" x14ac:dyDescent="0.2">
      <c r="A3751" s="301"/>
      <c r="B3751" s="300"/>
      <c r="C3751" s="305" t="str">
        <f>IF(ISBLANK($J$3759),"",IF(ISBLANK($L$3759),"",IF(Dez!$E68&gt;=$J$3759,IF(Dez!$E68&lt;=$L$3759,IF(ISBLANK(Dez!G68),"",Dez!G68),""),"")))</f>
        <v/>
      </c>
      <c r="D3751" s="305"/>
      <c r="E3751" s="305" t="str">
        <f>IF(ISBLANK($J$3759),"",IF(ISBLANK($L$3759),"",IF(Dez!$E68&gt;=$J$3759,IF(Dez!$E68&lt;=$L$3759,IF(ISBLANK(Dez!R68),"",Dez!R68),""),"")))</f>
        <v/>
      </c>
      <c r="F3751" s="307" t="str">
        <f>IF(ISBLANK($J$3759),"",IF(ISBLANK($L$3759),"",IF(Dez!$E68&gt;=$J$3759,IF(Dez!$E68&lt;=$L$3759,IF(ISBLANK(Dez!S68),"",Dez!S68),""),"")))</f>
        <v/>
      </c>
      <c r="G3751" s="308" t="str">
        <f t="shared" si="238"/>
        <v/>
      </c>
      <c r="H3751" s="309" t="str">
        <f t="shared" si="239"/>
        <v/>
      </c>
      <c r="I3751" s="310" t="str">
        <f>IF(ISBLANK($J$3759),"",IF(ISBLANK($L$3759),"",IF(Dez!$E68&gt;=$J$3759,IF(Dez!$E68&lt;=$L$3759,COUNTIF(Dez!L68:L68,"&gt;=0"),""),"")))</f>
        <v/>
      </c>
      <c r="J3751" s="300"/>
      <c r="K3751" s="300"/>
      <c r="L3751" s="300"/>
      <c r="M3751" s="302"/>
    </row>
    <row r="3752" spans="1:13" ht="9.9499999999999993" hidden="1" customHeight="1" x14ac:dyDescent="0.2">
      <c r="A3752" s="301"/>
      <c r="B3752" s="300"/>
      <c r="C3752" s="305" t="str">
        <f>IF(ISBLANK($J$3759),"",IF(ISBLANK($L$3759),"",IF(Dez!$E69&gt;=$J$3759,IF(Dez!$E69&lt;=$L$3759,IF(ISBLANK(Dez!G69),"",Dez!G69),""),"")))</f>
        <v/>
      </c>
      <c r="D3752" s="305"/>
      <c r="E3752" s="305" t="str">
        <f>IF(ISBLANK($J$3759),"",IF(ISBLANK($L$3759),"",IF(Dez!$E69&gt;=$J$3759,IF(Dez!$E69&lt;=$L$3759,IF(ISBLANK(Dez!R69),"",Dez!R69),""),"")))</f>
        <v/>
      </c>
      <c r="F3752" s="307" t="str">
        <f>IF(ISBLANK($J$3759),"",IF(ISBLANK($L$3759),"",IF(Dez!$E69&gt;=$J$3759,IF(Dez!$E69&lt;=$L$3759,IF(ISBLANK(Dez!S69),"",Dez!S69),""),"")))</f>
        <v/>
      </c>
      <c r="G3752" s="308" t="str">
        <f t="shared" si="238"/>
        <v/>
      </c>
      <c r="H3752" s="309" t="str">
        <f t="shared" si="239"/>
        <v/>
      </c>
      <c r="I3752" s="310" t="str">
        <f>IF(ISBLANK($J$3759),"",IF(ISBLANK($L$3759),"",IF(Dez!$E69&gt;=$J$3759,IF(Dez!$E69&lt;=$L$3759,COUNTIF(Dez!L69:L69,"&gt;=0"),""),"")))</f>
        <v/>
      </c>
      <c r="J3752" s="300"/>
      <c r="K3752" s="300"/>
      <c r="L3752" s="300"/>
      <c r="M3752" s="302"/>
    </row>
    <row r="3753" spans="1:13" ht="9.9499999999999993" hidden="1" customHeight="1" x14ac:dyDescent="0.2">
      <c r="A3753" s="301"/>
      <c r="B3753" s="300"/>
      <c r="C3753" s="305" t="str">
        <f>IF(ISBLANK($J$3759),"",IF(ISBLANK($L$3759),"",IF(Dez!$E70&gt;=$J$3759,IF(Dez!$E70&lt;=$L$3759,IF(ISBLANK(Dez!G70),"",Dez!G70),""),"")))</f>
        <v/>
      </c>
      <c r="D3753" s="305"/>
      <c r="E3753" s="305" t="str">
        <f>IF(ISBLANK($J$3759),"",IF(ISBLANK($L$3759),"",IF(Dez!$E70&gt;=$J$3759,IF(Dez!$E70&lt;=$L$3759,IF(ISBLANK(Dez!R70),"",Dez!R70),""),"")))</f>
        <v/>
      </c>
      <c r="F3753" s="307" t="str">
        <f>IF(ISBLANK($J$3759),"",IF(ISBLANK($L$3759),"",IF(Dez!$E70&gt;=$J$3759,IF(Dez!$E70&lt;=$L$3759,IF(ISBLANK(Dez!S70),"",Dez!S70),""),"")))</f>
        <v/>
      </c>
      <c r="G3753" s="308" t="str">
        <f t="shared" si="238"/>
        <v/>
      </c>
      <c r="H3753" s="309" t="str">
        <f t="shared" si="239"/>
        <v/>
      </c>
      <c r="I3753" s="310" t="str">
        <f>IF(ISBLANK($J$3759),"",IF(ISBLANK($L$3759),"",IF(Dez!$E70&gt;=$J$3759,IF(Dez!$E70&lt;=$L$3759,COUNTIF(Dez!L70:L70,"&gt;=0"),""),"")))</f>
        <v/>
      </c>
      <c r="J3753" s="300"/>
      <c r="K3753" s="300"/>
      <c r="L3753" s="300"/>
      <c r="M3753" s="302"/>
    </row>
    <row r="3754" spans="1:13" ht="9.9499999999999993" hidden="1" customHeight="1" x14ac:dyDescent="0.2">
      <c r="A3754" s="301"/>
      <c r="B3754" s="300"/>
      <c r="C3754" s="305" t="str">
        <f>IF(ISBLANK($J$3759),"",IF(ISBLANK($L$3759),"",IF(Dez!$E71&gt;=$J$3759,IF(Dez!$E71&lt;=$L$3759,IF(ISBLANK(Dez!G71),"",Dez!G71),""),"")))</f>
        <v/>
      </c>
      <c r="D3754" s="305"/>
      <c r="E3754" s="305" t="str">
        <f>IF(ISBLANK($J$3759),"",IF(ISBLANK($L$3759),"",IF(Dez!$E71&gt;=$J$3759,IF(Dez!$E71&lt;=$L$3759,IF(ISBLANK(Dez!R71),"",Dez!R71),""),"")))</f>
        <v/>
      </c>
      <c r="F3754" s="307" t="str">
        <f>IF(ISBLANK($J$3759),"",IF(ISBLANK($L$3759),"",IF(Dez!$E71&gt;=$J$3759,IF(Dez!$E71&lt;=$L$3759,IF(ISBLANK(Dez!S71),"",Dez!S71),""),"")))</f>
        <v/>
      </c>
      <c r="G3754" s="308" t="str">
        <f t="shared" si="238"/>
        <v/>
      </c>
      <c r="H3754" s="309" t="str">
        <f t="shared" si="239"/>
        <v/>
      </c>
      <c r="I3754" s="310" t="str">
        <f>IF(ISBLANK($J$3759),"",IF(ISBLANK($L$3759),"",IF(Dez!$E71&gt;=$J$3759,IF(Dez!$E71&lt;=$L$3759,COUNTIF(Dez!L71:L71,"&gt;=0"),""),"")))</f>
        <v/>
      </c>
      <c r="J3754" s="300"/>
      <c r="K3754" s="300"/>
      <c r="L3754" s="300"/>
      <c r="M3754" s="302"/>
    </row>
    <row r="3755" spans="1:13" ht="9.9499999999999993" hidden="1" customHeight="1" x14ac:dyDescent="0.2">
      <c r="A3755" s="301"/>
      <c r="B3755" s="300"/>
      <c r="C3755" s="305" t="str">
        <f>IF(ISBLANK($J$3759),"",IF(ISBLANK($L$3759),"",IF(Dez!$E72&gt;=$J$3759,IF(Dez!$E72&lt;=$L$3759,IF(ISBLANK(Dez!G72),"",Dez!G72),""),"")))</f>
        <v/>
      </c>
      <c r="D3755" s="305"/>
      <c r="E3755" s="305" t="str">
        <f>IF(ISBLANK($J$3759),"",IF(ISBLANK($L$3759),"",IF(Dez!$E72&gt;=$J$3759,IF(Dez!$E72&lt;=$L$3759,IF(ISBLANK(Dez!R72),"",Dez!R72),""),"")))</f>
        <v/>
      </c>
      <c r="F3755" s="307" t="str">
        <f>IF(ISBLANK($J$3759),"",IF(ISBLANK($L$3759),"",IF(Dez!$E72&gt;=$J$3759,IF(Dez!$E72&lt;=$L$3759,IF(ISBLANK(Dez!S72),"",Dez!S72),""),"")))</f>
        <v/>
      </c>
      <c r="G3755" s="308" t="str">
        <f t="shared" si="238"/>
        <v/>
      </c>
      <c r="H3755" s="309" t="str">
        <f t="shared" si="239"/>
        <v/>
      </c>
      <c r="I3755" s="310" t="str">
        <f>IF(ISBLANK($J$3759),"",IF(ISBLANK($L$3759),"",IF(Dez!$E72&gt;=$J$3759,IF(Dez!$E72&lt;=$L$3759,COUNTIF(Dez!L72:L72,"&gt;=0"),""),"")))</f>
        <v/>
      </c>
      <c r="J3755" s="300"/>
      <c r="K3755" s="300"/>
      <c r="L3755" s="300"/>
      <c r="M3755" s="302"/>
    </row>
    <row r="3756" spans="1:13" ht="9.9499999999999993" hidden="1" customHeight="1" x14ac:dyDescent="0.2">
      <c r="A3756" s="301"/>
      <c r="B3756" s="300"/>
      <c r="C3756" s="305" t="str">
        <f>IF(ISBLANK($J$3759),"",IF(ISBLANK($L$3759),"",IF(Dez!$E73&gt;=$J$3759,IF(Dez!$E73&lt;=$L$3759,IF(ISBLANK(Dez!G73),"",Dez!G73),""),"")))</f>
        <v/>
      </c>
      <c r="D3756" s="305"/>
      <c r="E3756" s="305" t="str">
        <f>IF(ISBLANK($J$3759),"",IF(ISBLANK($L$3759),"",IF(Dez!$E73&gt;=$J$3759,IF(Dez!$E73&lt;=$L$3759,IF(ISBLANK(Dez!R73),"",Dez!R73),""),"")))</f>
        <v/>
      </c>
      <c r="F3756" s="307" t="str">
        <f>IF(ISBLANK($J$3759),"",IF(ISBLANK($L$3759),"",IF(Dez!$E73&gt;=$J$3759,IF(Dez!$E73&lt;=$L$3759,IF(ISBLANK(Dez!S73),"",Dez!S73),""),"")))</f>
        <v/>
      </c>
      <c r="G3756" s="308" t="str">
        <f t="shared" si="238"/>
        <v/>
      </c>
      <c r="H3756" s="309" t="str">
        <f t="shared" si="239"/>
        <v/>
      </c>
      <c r="I3756" s="310" t="str">
        <f>IF(ISBLANK($J$3759),"",IF(ISBLANK($L$3759),"",IF(Dez!$E73&gt;=$J$3759,IF(Dez!$E73&lt;=$L$3759,COUNTIF(Dez!L73:L73,"&gt;=0"),""),"")))</f>
        <v/>
      </c>
      <c r="J3756" s="300"/>
      <c r="K3756" s="300"/>
      <c r="L3756" s="300"/>
      <c r="M3756" s="302"/>
    </row>
    <row r="3757" spans="1:13" ht="12.75" customHeight="1" x14ac:dyDescent="0.2">
      <c r="A3757" s="788"/>
      <c r="B3757" s="789"/>
      <c r="C3757" s="789"/>
      <c r="D3757" s="789"/>
      <c r="E3757" s="789"/>
      <c r="F3757" s="789"/>
      <c r="G3757" s="789"/>
      <c r="H3757" s="789"/>
      <c r="I3757" s="789"/>
      <c r="J3757" s="789"/>
      <c r="K3757" s="789"/>
      <c r="L3757" s="789"/>
      <c r="M3757" s="790"/>
    </row>
    <row r="3758" spans="1:13" ht="27.95" customHeight="1" x14ac:dyDescent="0.2">
      <c r="A3758" s="794" t="s">
        <v>553</v>
      </c>
      <c r="B3758" s="795"/>
      <c r="C3758" s="795"/>
      <c r="D3758" s="795"/>
      <c r="E3758" s="795"/>
      <c r="F3758" s="795"/>
      <c r="G3758" s="795"/>
      <c r="H3758" s="795"/>
      <c r="I3758" s="795"/>
      <c r="J3758" s="795"/>
      <c r="K3758" s="795"/>
      <c r="L3758" s="795"/>
      <c r="M3758" s="796"/>
    </row>
    <row r="3759" spans="1:13" ht="27.95" customHeight="1" x14ac:dyDescent="0.2">
      <c r="A3759" s="301"/>
      <c r="B3759" s="168" t="s">
        <v>198</v>
      </c>
      <c r="C3759" s="170">
        <v>1</v>
      </c>
      <c r="D3759" s="170">
        <v>10</v>
      </c>
      <c r="E3759" s="169" t="s">
        <v>199</v>
      </c>
      <c r="F3759" s="170">
        <v>31</v>
      </c>
      <c r="G3759" s="170">
        <v>12</v>
      </c>
      <c r="H3759" s="171"/>
      <c r="I3759" s="171" t="s">
        <v>198</v>
      </c>
      <c r="J3759" s="172">
        <f>DATE(Start!$D$26,IF(ISBLANK(D3759),1,D3759),IF(ISBLANK(C3759),1,C3759))</f>
        <v>45931</v>
      </c>
      <c r="K3759" s="171" t="s">
        <v>199</v>
      </c>
      <c r="L3759" s="172">
        <f>DATE(Start!$D$26,IF(ISBLANK(G3759),12,G3759),IF(ISBLANK(F3759),31,F3759))</f>
        <v>46022</v>
      </c>
      <c r="M3759" s="302"/>
    </row>
    <row r="3760" spans="1:13" ht="27.95" customHeight="1" x14ac:dyDescent="0.2">
      <c r="A3760" s="301"/>
      <c r="B3760" s="108" t="s">
        <v>149</v>
      </c>
      <c r="C3760" s="303"/>
      <c r="D3760" s="303"/>
      <c r="E3760" s="109">
        <f>SUM(E3013:E3756)</f>
        <v>0</v>
      </c>
      <c r="F3760" s="110">
        <f>SUM(F3013:F3756)</f>
        <v>0</v>
      </c>
      <c r="G3760" s="111"/>
      <c r="H3760" s="109"/>
      <c r="I3760" s="112">
        <f>SUM(I3013:I3756)</f>
        <v>0</v>
      </c>
      <c r="J3760" s="113" t="str">
        <f>IF(I3760=1,"Lauf","Läufe")</f>
        <v>Läufe</v>
      </c>
      <c r="K3760" s="109"/>
      <c r="L3760" s="114"/>
      <c r="M3760" s="302"/>
    </row>
    <row r="3761" spans="1:13" ht="27.95" customHeight="1" x14ac:dyDescent="0.2">
      <c r="A3761" s="301"/>
      <c r="B3761" s="108" t="s">
        <v>160</v>
      </c>
      <c r="C3761" s="303" t="str">
        <f>IF(ISERROR(HARMEAN(C3013:C3043,C3075:C3105,C3137:C3167,C3199:C3229,C3261:C3291,C3323:C3353,C3385:C3415,C3447:C3477,C3509:C3539,C3571:C3601,C3633:C3663,C3695:C3725)),"",HARMEAN(C3013:C3043,C3075:C3105,C3137:C3167,C3199:C3229,C3261:C3291,C3323:C3353,C3385:C3415,C3447:C3477,C3509:C3539,C3571:C3601,C3633:C3663,C3695:C3725))</f>
        <v/>
      </c>
      <c r="D3761" s="303" t="str">
        <f>IF(ISERROR(HARMEAN(D3013:D3043,D3075:D3105,D3137:D3167,D3199:D3229,D3261:D3291,D3323:D3353,D3385:D3415,D3447:D3477,D3509:D3539,D3571:D3601,D3633:D3663,D3695:D3725)),"",HARMEAN(D3013:D3043,D3075:D3105,D3137:D3167,D3199:D3229,D3261:D3291,D3323:D3353,D3385:D3415,D3447:D3477,D3509:D3539,D3571:D3601,D3633:D3663,D3695:D3725))</f>
        <v/>
      </c>
      <c r="E3761" s="109"/>
      <c r="F3761" s="110"/>
      <c r="G3761" s="111" t="str">
        <f>IF(F3760=0,"",IF(E3760=0,"",F3760/E3760))</f>
        <v/>
      </c>
      <c r="H3761" s="109" t="str">
        <f>IF(E3760=0,"",IF(F3760=0,"",E3760/F3760/24))</f>
        <v/>
      </c>
      <c r="I3761" s="112"/>
      <c r="J3761" s="115" t="str">
        <f>IF(I3760&gt;0,"durchschnittlich","")</f>
        <v/>
      </c>
      <c r="K3761" s="109" t="str">
        <f>IF(E3760=0,"",IF(I3760=0,"",E3760/I3760))</f>
        <v/>
      </c>
      <c r="L3761" s="114" t="str">
        <f>IF(I3760=0,"","km")</f>
        <v/>
      </c>
      <c r="M3761" s="302"/>
    </row>
    <row r="3762" spans="1:13" ht="27.95" customHeight="1" x14ac:dyDescent="0.2">
      <c r="A3762" s="301"/>
      <c r="B3762" s="108" t="s">
        <v>136</v>
      </c>
      <c r="C3762" s="303">
        <f>MIN(C3013:C3043,C3075:C3105,C3137:C3167,C3199:C3229,C3261:C3291,C3323:C3353,C3385:C3415,C3447:C3477,C3509:C3539,C3571:C3601,C3633:C3663,C3695:C3725)</f>
        <v>0</v>
      </c>
      <c r="D3762" s="303">
        <f>MIN(D3013:D3043,D3075:D3105,D3137:D3167,D3199:D3229,D3261:D3291,D3323:D3353,D3385:D3415,D3447:D3477,D3509:D3539,D3571:D3601,D3633:D3663,D3695:D3725)</f>
        <v>0</v>
      </c>
      <c r="E3762" s="109">
        <f>MIN(E3013:E3756)</f>
        <v>0</v>
      </c>
      <c r="F3762" s="116">
        <f>MIN(F3013:F3756)</f>
        <v>0</v>
      </c>
      <c r="G3762" s="111">
        <f>MIN(G3013:G3756)</f>
        <v>0</v>
      </c>
      <c r="H3762" s="109">
        <f>MIN(H3013:H3756)</f>
        <v>0</v>
      </c>
      <c r="I3762" s="112"/>
      <c r="J3762" s="115"/>
      <c r="K3762" s="109"/>
      <c r="L3762" s="114"/>
      <c r="M3762" s="302"/>
    </row>
    <row r="3763" spans="1:13" ht="27.95" customHeight="1" x14ac:dyDescent="0.2">
      <c r="A3763" s="301"/>
      <c r="B3763" s="108" t="s">
        <v>137</v>
      </c>
      <c r="C3763" s="303">
        <f>MAX(C3013:C3043,C3075:C3105,C3137:C3167,C3199:C3229,C3261:C3291,C3323:C3353,C3385:C3415,C3447:C3477,C3509:C3539,C3571:C3601,C3633:C3663,C3695:C3725)</f>
        <v>0</v>
      </c>
      <c r="D3763" s="303">
        <f>MAX(D3013:D3043,D3075:D3105,D3137:D3167,D3199:D3229,D3261:D3291,D3323:D3353,D3385:D3415,D3447:D3477,D3509:D3539,D3571:D3601,D3633:D3663,D3695:D3725)</f>
        <v>0</v>
      </c>
      <c r="E3763" s="109">
        <f>MAX(E3013:E3756)</f>
        <v>0</v>
      </c>
      <c r="F3763" s="116">
        <f>MAX(F3013:F3756)</f>
        <v>0</v>
      </c>
      <c r="G3763" s="111">
        <f>MAX(G3013:G3756)</f>
        <v>0</v>
      </c>
      <c r="H3763" s="109">
        <f>MAX(H3013:H3756)</f>
        <v>0</v>
      </c>
      <c r="I3763" s="112"/>
      <c r="J3763" s="115"/>
      <c r="K3763" s="109"/>
      <c r="L3763" s="114"/>
      <c r="M3763" s="302"/>
    </row>
    <row r="3764" spans="1:13" ht="12.75" customHeight="1" thickBot="1" x14ac:dyDescent="0.25">
      <c r="A3764" s="784"/>
      <c r="B3764" s="785"/>
      <c r="C3764" s="785"/>
      <c r="D3764" s="785"/>
      <c r="E3764" s="785"/>
      <c r="F3764" s="785"/>
      <c r="G3764" s="785"/>
      <c r="H3764" s="785"/>
      <c r="I3764" s="785"/>
      <c r="J3764" s="785"/>
      <c r="K3764" s="785"/>
      <c r="L3764" s="785"/>
      <c r="M3764" s="786"/>
    </row>
  </sheetData>
  <sheetProtection algorithmName="SHA-512" hashValue="u3KZ0NsquDOiMBwC3lzpNkPGq5qBKRwYi3PKS7WQJjGT59AD+OIXkEN8Tu1+kHDTGsSWDmIQx8xtHFrTU4GpMw==" saltValue="m93f8zCRJYAiGOfraIAL5A==" spinCount="100000" sheet="1" objects="1" scenarios="1" selectLockedCells="1"/>
  <mergeCells count="18">
    <mergeCell ref="A6:M6"/>
    <mergeCell ref="A1:M1"/>
    <mergeCell ref="A2:M2"/>
    <mergeCell ref="A3:M3"/>
    <mergeCell ref="A4:M4"/>
    <mergeCell ref="A5:M5"/>
    <mergeCell ref="A3764:M3764"/>
    <mergeCell ref="A7:M7"/>
    <mergeCell ref="A753:M753"/>
    <mergeCell ref="A754:M754"/>
    <mergeCell ref="A760:M760"/>
    <mergeCell ref="A1505:M1505"/>
    <mergeCell ref="A2255:M2255"/>
    <mergeCell ref="A2256:M2256"/>
    <mergeCell ref="A3006:M3006"/>
    <mergeCell ref="A3007:M3007"/>
    <mergeCell ref="A3757:M3757"/>
    <mergeCell ref="A3758:M3758"/>
  </mergeCells>
  <dataValidations count="2">
    <dataValidation type="whole" showInputMessage="1" showErrorMessage="1" errorTitle="Monat" error="Bitte Monat als Zahl zwischen 1 und 12 angeben" promptTitle="Monat" prompt="zwischen 1 und 12 angeben" sqref="D755 G755 D1506 G1506 D2257 G2257 D3008 G3008 D3759 G3759" xr:uid="{00000000-0002-0000-1400-000000000000}">
      <formula1>1</formula1>
      <formula2>12</formula2>
    </dataValidation>
    <dataValidation type="whole" showInputMessage="1" showErrorMessage="1" errorTitle="Tag" error="Bitte Tag als Zahl zwischen 1 und 31 angeben" promptTitle="Tag" prompt="zwischen 1 und 31 angeben" sqref="C755 F755 C1506 F1506 C2257 F2257 C3008 F3008 C3759 F3759" xr:uid="{00000000-0002-0000-1400-000001000000}">
      <formula1>1</formula1>
      <formula2>31</formula2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1" orientation="portrait" horizontalDpi="300" verticalDpi="300" r:id="rId1"/>
  <headerFooter alignWithMargins="0"/>
  <ignoredErrors>
    <ignoredError sqref="G758:G759" evalError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0">
    <pageSetUpPr fitToPage="1"/>
  </sheetPr>
  <dimension ref="A1:L49"/>
  <sheetViews>
    <sheetView zoomScale="60" zoomScaleNormal="60" workbookViewId="0">
      <pane ySplit="9" topLeftCell="A10" activePane="bottomLeft" state="frozen"/>
      <selection activeCell="A9" sqref="A9:Y9"/>
      <selection pane="bottomLeft" activeCell="C11" sqref="C11"/>
    </sheetView>
  </sheetViews>
  <sheetFormatPr baseColWidth="10" defaultRowHeight="12.75" x14ac:dyDescent="0.2"/>
  <cols>
    <col min="1" max="1" width="3.7109375" customWidth="1"/>
    <col min="2" max="3" width="10.7109375" customWidth="1"/>
    <col min="4" max="4" width="12.7109375" customWidth="1"/>
    <col min="5" max="6" width="10.7109375" customWidth="1"/>
    <col min="7" max="7" width="4.7109375" customWidth="1"/>
    <col min="8" max="8" width="20.7109375" customWidth="1"/>
    <col min="9" max="11" width="10.7109375" customWidth="1"/>
    <col min="12" max="12" width="2.7109375" customWidth="1"/>
  </cols>
  <sheetData>
    <row r="1" spans="1:12" x14ac:dyDescent="0.2">
      <c r="A1" s="816"/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8"/>
    </row>
    <row r="2" spans="1:12" ht="27.95" customHeight="1" x14ac:dyDescent="0.2">
      <c r="A2" s="797" t="str">
        <f>"Christians Sportkalender " &amp; Start!D26 &amp;" für "&amp;Start!D23</f>
        <v>Christians Sportkalender 2025 für Christian Geißler</v>
      </c>
      <c r="B2" s="803"/>
      <c r="C2" s="803"/>
      <c r="D2" s="803"/>
      <c r="E2" s="803"/>
      <c r="F2" s="803"/>
      <c r="G2" s="803"/>
      <c r="H2" s="803"/>
      <c r="I2" s="803"/>
      <c r="J2" s="803"/>
      <c r="K2" s="803"/>
      <c r="L2" s="804"/>
    </row>
    <row r="3" spans="1:12" ht="12.75" customHeight="1" x14ac:dyDescent="0.2">
      <c r="A3" s="813"/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5"/>
    </row>
    <row r="4" spans="1:12" ht="12.75" customHeight="1" x14ac:dyDescent="0.2">
      <c r="A4" s="697" t="str">
        <f ca="1">Start!A59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9"/>
    </row>
    <row r="5" spans="1:12" ht="12.75" customHeight="1" x14ac:dyDescent="0.2">
      <c r="A5" s="813"/>
      <c r="B5" s="814"/>
      <c r="C5" s="814"/>
      <c r="D5" s="814"/>
      <c r="E5" s="814"/>
      <c r="F5" s="814"/>
      <c r="G5" s="814"/>
      <c r="H5" s="814"/>
      <c r="I5" s="814"/>
      <c r="J5" s="814"/>
      <c r="K5" s="814"/>
      <c r="L5" s="815"/>
    </row>
    <row r="6" spans="1:12" ht="27.95" customHeight="1" x14ac:dyDescent="0.2">
      <c r="A6" s="797" t="s">
        <v>226</v>
      </c>
      <c r="B6" s="803"/>
      <c r="C6" s="803"/>
      <c r="D6" s="803"/>
      <c r="E6" s="803"/>
      <c r="F6" s="803"/>
      <c r="G6" s="803"/>
      <c r="H6" s="803"/>
      <c r="I6" s="803"/>
      <c r="J6" s="803"/>
      <c r="K6" s="803"/>
      <c r="L6" s="804"/>
    </row>
    <row r="7" spans="1:12" ht="12.75" customHeight="1" x14ac:dyDescent="0.2">
      <c r="A7" s="813"/>
      <c r="B7" s="814"/>
      <c r="C7" s="814"/>
      <c r="D7" s="814"/>
      <c r="E7" s="814"/>
      <c r="F7" s="814"/>
      <c r="G7" s="814"/>
      <c r="H7" s="814"/>
      <c r="I7" s="814"/>
      <c r="J7" s="814"/>
      <c r="K7" s="814"/>
      <c r="L7" s="815"/>
    </row>
    <row r="8" spans="1:12" ht="51" customHeight="1" x14ac:dyDescent="0.2">
      <c r="A8" s="199"/>
      <c r="B8" s="176"/>
      <c r="C8" s="291" t="s">
        <v>117</v>
      </c>
      <c r="D8" s="291" t="s">
        <v>135</v>
      </c>
      <c r="E8" s="291" t="s">
        <v>118</v>
      </c>
      <c r="F8" s="291" t="s">
        <v>119</v>
      </c>
      <c r="G8" s="801"/>
      <c r="H8" s="802"/>
      <c r="I8" s="293" t="s">
        <v>227</v>
      </c>
      <c r="J8" s="293" t="s">
        <v>159</v>
      </c>
      <c r="K8" s="293" t="s">
        <v>228</v>
      </c>
      <c r="L8" s="292"/>
    </row>
    <row r="9" spans="1:12" ht="20.100000000000001" customHeight="1" x14ac:dyDescent="0.2">
      <c r="A9" s="808"/>
      <c r="B9" s="809"/>
      <c r="C9" s="809"/>
      <c r="D9" s="809"/>
      <c r="E9" s="809"/>
      <c r="F9" s="809"/>
      <c r="G9" s="809"/>
      <c r="H9" s="809"/>
      <c r="I9" s="809"/>
      <c r="J9" s="809"/>
      <c r="K9" s="809"/>
      <c r="L9" s="810"/>
    </row>
    <row r="10" spans="1:12" ht="20.100000000000001" customHeight="1" x14ac:dyDescent="0.2">
      <c r="A10" s="797" t="s">
        <v>7</v>
      </c>
      <c r="B10" s="803"/>
      <c r="C10" s="803"/>
      <c r="D10" s="803"/>
      <c r="E10" s="803"/>
      <c r="F10" s="803"/>
      <c r="G10" s="803"/>
      <c r="H10" s="803"/>
      <c r="I10" s="803"/>
      <c r="J10" s="803"/>
      <c r="K10" s="803"/>
      <c r="L10" s="804"/>
    </row>
    <row r="11" spans="1:12" ht="20.100000000000001" customHeight="1" x14ac:dyDescent="0.2">
      <c r="A11" s="199"/>
      <c r="B11" s="27"/>
      <c r="C11" s="55">
        <v>25</v>
      </c>
      <c r="D11" s="56">
        <v>8.3333333333333329E-2</v>
      </c>
      <c r="E11" s="53">
        <f>IF(ISBLANK(C11),"Strecke?",IF(ISBLANK(D11),"Zeit?",IF(C11=0,"Strecke?!",IF(D11=0,"Zeit?!",D11/C11))))</f>
        <v>3.3333333333333331E-3</v>
      </c>
      <c r="F11" s="54">
        <f>IF(ISBLANK(C11),"Strecke?",IF(ISBLANK(D11),"Zeit?",IF(C11=0,"Strecke?!",IF(D11=0,"Zeit?!",C11/D11/24))))</f>
        <v>12.5</v>
      </c>
      <c r="G11" s="801"/>
      <c r="H11" s="802"/>
      <c r="I11" s="294"/>
      <c r="J11" s="295"/>
      <c r="K11" s="294"/>
      <c r="L11" s="28"/>
    </row>
    <row r="12" spans="1:12" ht="20.100000000000001" customHeight="1" x14ac:dyDescent="0.2">
      <c r="A12" s="199"/>
      <c r="B12" s="27"/>
      <c r="C12" s="55">
        <v>23</v>
      </c>
      <c r="D12" s="56">
        <v>8.3333333333333329E-2</v>
      </c>
      <c r="E12" s="53">
        <f>IF(ISBLANK(C12),"Strecke?",IF(ISBLANK(D12),"Zeit?",IF(C12=0,"Strecke?!",IF(D12=0,"Zeit?!",D12/C12))))</f>
        <v>3.6231884057971011E-3</v>
      </c>
      <c r="F12" s="54">
        <f>IF(ISBLANK(C12),"Strecke?",IF(ISBLANK(D12),"Zeit?",IF(C12=0,"Strecke?!",IF(D12=0,"Zeit?!",C12/D12/24))))</f>
        <v>11.5</v>
      </c>
      <c r="G12" s="801"/>
      <c r="H12" s="802"/>
      <c r="I12" s="294"/>
      <c r="J12" s="295"/>
      <c r="K12" s="294"/>
      <c r="L12" s="28"/>
    </row>
    <row r="13" spans="1:12" ht="20.100000000000001" customHeight="1" x14ac:dyDescent="0.2">
      <c r="A13" s="199"/>
      <c r="B13" s="27"/>
      <c r="C13" s="55">
        <v>21</v>
      </c>
      <c r="D13" s="56">
        <v>8.3333333333333329E-2</v>
      </c>
      <c r="E13" s="53">
        <f>IF(ISBLANK(C13),"Strecke?",IF(ISBLANK(D13),"Zeit?",IF(C13=0,"Strecke?!",IF(D13=0,"Zeit?!",D13/C13))))</f>
        <v>3.968253968253968E-3</v>
      </c>
      <c r="F13" s="54">
        <f>IF(ISBLANK(C13),"Strecke?",IF(ISBLANK(D13),"Zeit?",IF(C13=0,"Strecke?!",IF(D13=0,"Zeit?!",C13/D13/24))))</f>
        <v>10.5</v>
      </c>
      <c r="G13" s="801"/>
      <c r="H13" s="802"/>
      <c r="I13" s="294"/>
      <c r="J13" s="295"/>
      <c r="K13" s="294"/>
      <c r="L13" s="28"/>
    </row>
    <row r="14" spans="1:12" ht="20.100000000000001" customHeight="1" x14ac:dyDescent="0.2">
      <c r="A14" s="808"/>
      <c r="B14" s="809"/>
      <c r="C14" s="809"/>
      <c r="D14" s="809"/>
      <c r="E14" s="809"/>
      <c r="F14" s="809"/>
      <c r="G14" s="809"/>
      <c r="H14" s="809"/>
      <c r="I14" s="809"/>
      <c r="J14" s="809"/>
      <c r="K14" s="809"/>
      <c r="L14" s="810"/>
    </row>
    <row r="15" spans="1:12" ht="20.100000000000001" customHeight="1" x14ac:dyDescent="0.2">
      <c r="A15" s="797" t="s">
        <v>8</v>
      </c>
      <c r="B15" s="803"/>
      <c r="C15" s="803"/>
      <c r="D15" s="803"/>
      <c r="E15" s="803"/>
      <c r="F15" s="803"/>
      <c r="G15" s="803"/>
      <c r="H15" s="803"/>
      <c r="I15" s="803"/>
      <c r="J15" s="803"/>
      <c r="K15" s="803"/>
      <c r="L15" s="804"/>
    </row>
    <row r="16" spans="1:12" ht="20.100000000000001" customHeight="1" x14ac:dyDescent="0.2">
      <c r="A16" s="199"/>
      <c r="B16" s="27"/>
      <c r="C16" s="55">
        <v>21.1</v>
      </c>
      <c r="D16" s="57">
        <f>IF(ISBLANK(C16),"Strecke?",IF(ISBLANK(E16),"Tempo?",IF(C16=0,"Strecke?!",IF(E16=0,"Tempo?!",C16*E16))))</f>
        <v>6.2274305555555555E-2</v>
      </c>
      <c r="E16" s="58">
        <v>2.9513888888888888E-3</v>
      </c>
      <c r="F16" s="54">
        <f>IF(ISBLANK(C16),"Strecke?",IF(ISBLANK(E16),"Tempo?",IF(C16=0,"Strecke?!",IF(E16=0,"Tempo?!",1/(E16*24)))))</f>
        <v>14.117647058823529</v>
      </c>
      <c r="G16" s="801"/>
      <c r="H16" s="802"/>
      <c r="I16" s="294"/>
      <c r="J16" s="295"/>
      <c r="K16" s="294"/>
      <c r="L16" s="28"/>
    </row>
    <row r="17" spans="1:12" ht="20.100000000000001" customHeight="1" x14ac:dyDescent="0.2">
      <c r="A17" s="199"/>
      <c r="B17" s="27"/>
      <c r="C17" s="55">
        <v>21.1</v>
      </c>
      <c r="D17" s="57">
        <f>IF(ISBLANK(C17),"Strecke?",IF(ISBLANK(E17),"Tempo?",IF(C17=0,"Strecke?!",IF(E17=0,"Tempo?!",C17*E17))))</f>
        <v>6.593750000000001E-2</v>
      </c>
      <c r="E17" s="58">
        <v>3.1250000000000002E-3</v>
      </c>
      <c r="F17" s="54">
        <f>IF(ISBLANK(C17),"Strecke?",IF(ISBLANK(E17),"Tempo?",IF(C17=0,"Strecke?!",IF(E17=0,"Tempo?!",1/(E17*24)))))</f>
        <v>13.333333333333332</v>
      </c>
      <c r="G17" s="801"/>
      <c r="H17" s="802"/>
      <c r="I17" s="294"/>
      <c r="J17" s="295"/>
      <c r="K17" s="294"/>
      <c r="L17" s="28"/>
    </row>
    <row r="18" spans="1:12" ht="20.100000000000001" customHeight="1" x14ac:dyDescent="0.2">
      <c r="A18" s="199"/>
      <c r="B18" s="27"/>
      <c r="C18" s="55">
        <v>21.1</v>
      </c>
      <c r="D18" s="57">
        <f>IF(ISBLANK(C18),"Strecke?",IF(ISBLANK(E18),"Tempo?",IF(C18=0,"Strecke?!",IF(E18=0,"Tempo?!",C18*E18))))</f>
        <v>6.9600694444444444E-2</v>
      </c>
      <c r="E18" s="58">
        <v>3.2986111111111111E-3</v>
      </c>
      <c r="F18" s="54">
        <f>IF(ISBLANK(C18),"Strecke?",IF(ISBLANK(E18),"Tempo?",IF(C18=0,"Strecke?!",IF(E18=0,"Tempo?!",1/(E18*24)))))</f>
        <v>12.631578947368421</v>
      </c>
      <c r="G18" s="801"/>
      <c r="H18" s="802"/>
      <c r="I18" s="294"/>
      <c r="J18" s="295"/>
      <c r="K18" s="294"/>
      <c r="L18" s="28"/>
    </row>
    <row r="19" spans="1:12" ht="20.100000000000001" customHeight="1" x14ac:dyDescent="0.2">
      <c r="A19" s="808"/>
      <c r="B19" s="809"/>
      <c r="C19" s="809"/>
      <c r="D19" s="809"/>
      <c r="E19" s="809"/>
      <c r="F19" s="809"/>
      <c r="G19" s="809"/>
      <c r="H19" s="809"/>
      <c r="I19" s="809"/>
      <c r="J19" s="809"/>
      <c r="K19" s="809"/>
      <c r="L19" s="810"/>
    </row>
    <row r="20" spans="1:12" ht="20.100000000000001" customHeight="1" x14ac:dyDescent="0.2">
      <c r="A20" s="797" t="s">
        <v>9</v>
      </c>
      <c r="B20" s="803"/>
      <c r="C20" s="803"/>
      <c r="D20" s="803"/>
      <c r="E20" s="803"/>
      <c r="F20" s="803"/>
      <c r="G20" s="803"/>
      <c r="H20" s="803"/>
      <c r="I20" s="803"/>
      <c r="J20" s="803"/>
      <c r="K20" s="803"/>
      <c r="L20" s="804"/>
    </row>
    <row r="21" spans="1:12" ht="20.100000000000001" customHeight="1" x14ac:dyDescent="0.2">
      <c r="A21" s="296"/>
      <c r="B21" s="51"/>
      <c r="C21" s="55">
        <v>42.195</v>
      </c>
      <c r="D21" s="57">
        <f>IF(ISBLANK(C21),"Strecke?",IF(ISBLANK(F21),"Tempo?",IF(C21=0,"Strecke?!",IF(F21=0,"Tempo?!",C21/(F21*24)))))</f>
        <v>0.14651041666666667</v>
      </c>
      <c r="E21" s="53">
        <f>IF(ISBLANK(C21),"Strecke?",IF(ISBLANK(F21),"Tempo?",IF(C21=0,"Strecke?!",IF(F21=0,"Tempo?!",1/(F21*24)))))</f>
        <v>3.472222222222222E-3</v>
      </c>
      <c r="F21" s="55">
        <v>12</v>
      </c>
      <c r="G21" s="801"/>
      <c r="H21" s="802"/>
      <c r="I21" s="294"/>
      <c r="J21" s="295"/>
      <c r="K21" s="294"/>
      <c r="L21" s="297"/>
    </row>
    <row r="22" spans="1:12" ht="20.100000000000001" customHeight="1" x14ac:dyDescent="0.2">
      <c r="A22" s="296"/>
      <c r="B22" s="51"/>
      <c r="C22" s="55">
        <v>42.195</v>
      </c>
      <c r="D22" s="57">
        <f>IF(ISBLANK(C22),"Strecke?",IF(ISBLANK(F22),"Tempo?",IF(C22=0,"Strecke?!",IF(F22=0,"Tempo?!",C22/(F22*24)))))</f>
        <v>0.13524038461538462</v>
      </c>
      <c r="E22" s="53">
        <f>IF(ISBLANK(C22),"Strecke?",IF(ISBLANK(F22),"Tempo?",IF(C22=0,"Strecke?!",IF(F22=0,"Tempo?!",1/(F22*24)))))</f>
        <v>3.205128205128205E-3</v>
      </c>
      <c r="F22" s="55">
        <v>13</v>
      </c>
      <c r="G22" s="801"/>
      <c r="H22" s="802"/>
      <c r="I22" s="294"/>
      <c r="J22" s="295"/>
      <c r="K22" s="294"/>
      <c r="L22" s="297"/>
    </row>
    <row r="23" spans="1:12" ht="20.100000000000001" customHeight="1" x14ac:dyDescent="0.2">
      <c r="A23" s="296"/>
      <c r="B23" s="51"/>
      <c r="C23" s="55">
        <v>42.195</v>
      </c>
      <c r="D23" s="57">
        <f>IF(ISBLANK(C23),"Strecke?",IF(ISBLANK(F23),"Tempo?",IF(C23=0,"Strecke?!",IF(F23=0,"Tempo?!",C23/(F23*24)))))</f>
        <v>0.12558035714285715</v>
      </c>
      <c r="E23" s="53">
        <f>IF(ISBLANK(C23),"Strecke?",IF(ISBLANK(F23),"Tempo?",IF(C23=0,"Strecke?!",IF(F23=0,"Tempo?!",1/(F23*24)))))</f>
        <v>2.976190476190476E-3</v>
      </c>
      <c r="F23" s="55">
        <v>14</v>
      </c>
      <c r="G23" s="801"/>
      <c r="H23" s="802"/>
      <c r="I23" s="294"/>
      <c r="J23" s="295"/>
      <c r="K23" s="294"/>
      <c r="L23" s="297"/>
    </row>
    <row r="24" spans="1:12" ht="20.100000000000001" customHeight="1" x14ac:dyDescent="0.2">
      <c r="A24" s="808"/>
      <c r="B24" s="809"/>
      <c r="C24" s="809"/>
      <c r="D24" s="809"/>
      <c r="E24" s="809"/>
      <c r="F24" s="809"/>
      <c r="G24" s="809"/>
      <c r="H24" s="809"/>
      <c r="I24" s="809"/>
      <c r="J24" s="809"/>
      <c r="K24" s="809"/>
      <c r="L24" s="810"/>
    </row>
    <row r="25" spans="1:12" ht="20.100000000000001" customHeight="1" x14ac:dyDescent="0.2">
      <c r="A25" s="797" t="s">
        <v>10</v>
      </c>
      <c r="B25" s="803"/>
      <c r="C25" s="803"/>
      <c r="D25" s="803"/>
      <c r="E25" s="803"/>
      <c r="F25" s="803"/>
      <c r="G25" s="803"/>
      <c r="H25" s="803"/>
      <c r="I25" s="803"/>
      <c r="J25" s="803"/>
      <c r="K25" s="803"/>
      <c r="L25" s="804"/>
    </row>
    <row r="26" spans="1:12" ht="20.100000000000001" customHeight="1" x14ac:dyDescent="0.2">
      <c r="A26" s="296"/>
      <c r="B26" s="51"/>
      <c r="C26" s="54">
        <f>IF(ISBLANK(D26),"Zeit?",IF(ISBLANK(E26),"Tempo?",IF(D26=0,"Zeit?!",IF(E26=0,"Tempo?!",D26/E26))))</f>
        <v>21.176470588235293</v>
      </c>
      <c r="D26" s="56">
        <v>6.25E-2</v>
      </c>
      <c r="E26" s="58">
        <v>2.9513888888888888E-3</v>
      </c>
      <c r="F26" s="54">
        <f>IF(ISBLANK(D26),"Zeit?",IF(ISBLANK(E26),"Tempo?",IF(D26=0,"Zeit?!",IF(E26=0,"Tempo?!",1/(E26*24)))))</f>
        <v>14.117647058823529</v>
      </c>
      <c r="G26" s="801"/>
      <c r="H26" s="802"/>
      <c r="I26" s="294"/>
      <c r="J26" s="295"/>
      <c r="K26" s="294"/>
      <c r="L26" s="297"/>
    </row>
    <row r="27" spans="1:12" ht="20.100000000000001" customHeight="1" x14ac:dyDescent="0.2">
      <c r="A27" s="296"/>
      <c r="B27" s="51"/>
      <c r="C27" s="54">
        <f>IF(ISBLANK(D27),"Zeit?",IF(ISBLANK(E27),"Tempo?",IF(D27=0,"Zeit?!",IF(E27=0,"Tempo?!",D27/E27))))</f>
        <v>20</v>
      </c>
      <c r="D27" s="56">
        <v>6.25E-2</v>
      </c>
      <c r="E27" s="58">
        <v>3.1250000000000002E-3</v>
      </c>
      <c r="F27" s="54">
        <f>IF(ISBLANK(D27),"Zeit?",IF(ISBLANK(E27),"Tempo?",IF(D27=0,"Zeit?!",IF(E27=0,"Tempo?!",1/(E27*24)))))</f>
        <v>13.333333333333332</v>
      </c>
      <c r="G27" s="801"/>
      <c r="H27" s="802"/>
      <c r="I27" s="294"/>
      <c r="J27" s="295"/>
      <c r="K27" s="294"/>
      <c r="L27" s="297"/>
    </row>
    <row r="28" spans="1:12" ht="20.100000000000001" customHeight="1" x14ac:dyDescent="0.2">
      <c r="A28" s="296"/>
      <c r="B28" s="51"/>
      <c r="C28" s="54">
        <f>IF(ISBLANK(D28),"Zeit?",IF(ISBLANK(E28),"Tempo?",IF(D28=0,"Zeit?!",IF(E28=0,"Tempo?!",D28/E28))))</f>
        <v>18.94736842105263</v>
      </c>
      <c r="D28" s="56">
        <v>6.25E-2</v>
      </c>
      <c r="E28" s="58">
        <v>3.2986111111111111E-3</v>
      </c>
      <c r="F28" s="54">
        <f>IF(ISBLANK(D28),"Zeit?",IF(ISBLANK(E28),"Tempo?",IF(D28=0,"Zeit?!",IF(E28=0,"Tempo?!",1/(E28*24)))))</f>
        <v>12.631578947368421</v>
      </c>
      <c r="G28" s="801"/>
      <c r="H28" s="802"/>
      <c r="I28" s="294"/>
      <c r="J28" s="295"/>
      <c r="K28" s="294"/>
      <c r="L28" s="297"/>
    </row>
    <row r="29" spans="1:12" ht="20.100000000000001" customHeight="1" x14ac:dyDescent="0.2">
      <c r="A29" s="808"/>
      <c r="B29" s="809"/>
      <c r="C29" s="809"/>
      <c r="D29" s="809"/>
      <c r="E29" s="809"/>
      <c r="F29" s="809"/>
      <c r="G29" s="809"/>
      <c r="H29" s="809"/>
      <c r="I29" s="809"/>
      <c r="J29" s="809"/>
      <c r="K29" s="809"/>
      <c r="L29" s="810"/>
    </row>
    <row r="30" spans="1:12" ht="20.100000000000001" customHeight="1" x14ac:dyDescent="0.2">
      <c r="A30" s="797" t="s">
        <v>11</v>
      </c>
      <c r="B30" s="803"/>
      <c r="C30" s="803"/>
      <c r="D30" s="803"/>
      <c r="E30" s="803"/>
      <c r="F30" s="803"/>
      <c r="G30" s="803"/>
      <c r="H30" s="803"/>
      <c r="I30" s="803"/>
      <c r="J30" s="803"/>
      <c r="K30" s="803"/>
      <c r="L30" s="804"/>
    </row>
    <row r="31" spans="1:12" ht="20.100000000000001" customHeight="1" x14ac:dyDescent="0.2">
      <c r="A31" s="296"/>
      <c r="B31" s="51"/>
      <c r="C31" s="54">
        <f>IF(ISBLANK(D31),"Zeit?",IF(ISBLANK(F31),"Tempo?",IF(D31=0,"Zeit?!",IF(F31=0,"Tempo?!",D31*F31*24))))</f>
        <v>22</v>
      </c>
      <c r="D31" s="56">
        <v>8.3333333333333329E-2</v>
      </c>
      <c r="E31" s="53">
        <f>IF(ISBLANK(D31),"Zeit?",IF(ISBLANK(F31),"Tempo?",IF(D31=0,"Zeit?!",IF(F31=0,"Tempo?!",1/(F31*24)))))</f>
        <v>3.787878787878788E-3</v>
      </c>
      <c r="F31" s="55">
        <v>11</v>
      </c>
      <c r="G31" s="801"/>
      <c r="H31" s="802"/>
      <c r="I31" s="294"/>
      <c r="J31" s="295"/>
      <c r="K31" s="294"/>
      <c r="L31" s="297"/>
    </row>
    <row r="32" spans="1:12" ht="20.100000000000001" customHeight="1" x14ac:dyDescent="0.2">
      <c r="A32" s="296"/>
      <c r="B32" s="51"/>
      <c r="C32" s="54">
        <f>IF(ISBLANK(D32),"Zeit?",IF(ISBLANK(F32),"Tempo?",IF(D32=0,"Zeit?!",IF(F32=0,"Tempo?!",D32*F32*24))))</f>
        <v>24</v>
      </c>
      <c r="D32" s="56">
        <v>8.3333333333333329E-2</v>
      </c>
      <c r="E32" s="53">
        <f>IF(ISBLANK(D32),"Zeit?",IF(ISBLANK(F32),"Tempo?",IF(D32=0,"Zeit?!",IF(F32=0,"Tempo?!",1/(F32*24)))))</f>
        <v>3.472222222222222E-3</v>
      </c>
      <c r="F32" s="55">
        <v>12</v>
      </c>
      <c r="G32" s="801"/>
      <c r="H32" s="802"/>
      <c r="I32" s="294"/>
      <c r="J32" s="295"/>
      <c r="K32" s="294"/>
      <c r="L32" s="297"/>
    </row>
    <row r="33" spans="1:12" ht="20.100000000000001" customHeight="1" x14ac:dyDescent="0.2">
      <c r="A33" s="296"/>
      <c r="B33" s="51"/>
      <c r="C33" s="54">
        <f>IF(ISBLANK(D33),"Zeit?",IF(ISBLANK(F33),"Tempo?",IF(D33=0,"Zeit?!",IF(F33=0,"Tempo?!",D33*F33*24))))</f>
        <v>26</v>
      </c>
      <c r="D33" s="56">
        <v>8.3333333333333329E-2</v>
      </c>
      <c r="E33" s="53">
        <f>IF(ISBLANK(D33),"Zeit?",IF(ISBLANK(F33),"Tempo?",IF(D33=0,"Zeit?!",IF(F33=0,"Tempo?!",1/(F33*24)))))</f>
        <v>3.205128205128205E-3</v>
      </c>
      <c r="F33" s="55">
        <v>13</v>
      </c>
      <c r="G33" s="801"/>
      <c r="H33" s="802"/>
      <c r="I33" s="294"/>
      <c r="J33" s="295"/>
      <c r="K33" s="294"/>
      <c r="L33" s="297"/>
    </row>
    <row r="34" spans="1:12" ht="20.100000000000001" customHeight="1" x14ac:dyDescent="0.2">
      <c r="A34" s="808"/>
      <c r="B34" s="809"/>
      <c r="C34" s="809"/>
      <c r="D34" s="809"/>
      <c r="E34" s="809"/>
      <c r="F34" s="809"/>
      <c r="G34" s="809"/>
      <c r="H34" s="809"/>
      <c r="I34" s="809"/>
      <c r="J34" s="809"/>
      <c r="K34" s="809"/>
      <c r="L34" s="810"/>
    </row>
    <row r="35" spans="1:12" ht="20.100000000000001" customHeight="1" x14ac:dyDescent="0.2">
      <c r="A35" s="797" t="s">
        <v>12</v>
      </c>
      <c r="B35" s="803"/>
      <c r="C35" s="803"/>
      <c r="D35" s="803"/>
      <c r="E35" s="803"/>
      <c r="F35" s="803"/>
      <c r="G35" s="803"/>
      <c r="H35" s="803"/>
      <c r="I35" s="803"/>
      <c r="J35" s="803"/>
      <c r="K35" s="803"/>
      <c r="L35" s="804"/>
    </row>
    <row r="36" spans="1:12" ht="20.100000000000001" customHeight="1" x14ac:dyDescent="0.2">
      <c r="A36" s="296"/>
      <c r="B36" s="51"/>
      <c r="C36" s="51"/>
      <c r="D36" s="51"/>
      <c r="E36" s="51"/>
      <c r="F36" s="51"/>
      <c r="G36" s="801"/>
      <c r="H36" s="802"/>
      <c r="I36" s="298">
        <v>1.87</v>
      </c>
      <c r="J36" s="298">
        <v>69.94</v>
      </c>
      <c r="K36" s="299">
        <f>IF(ISBLANK(I36),"Größe?",IF(ISBLANK(J36),"Gewicht?",IF(I36=0,"Größe?!",IF(J36=0,"Gewicht?!",J36/(I36*I36)))))</f>
        <v>20.000571935142553</v>
      </c>
      <c r="L36" s="297"/>
    </row>
    <row r="37" spans="1:12" ht="20.100000000000001" customHeight="1" x14ac:dyDescent="0.2">
      <c r="A37" s="296"/>
      <c r="B37" s="51"/>
      <c r="C37" s="51"/>
      <c r="D37" s="51"/>
      <c r="E37" s="51"/>
      <c r="F37" s="51"/>
      <c r="G37" s="801"/>
      <c r="H37" s="802"/>
      <c r="I37" s="298">
        <v>1.87</v>
      </c>
      <c r="J37" s="298">
        <v>73.430000000000007</v>
      </c>
      <c r="K37" s="299">
        <f>IF(ISBLANK(I37),"Größe?",IF(ISBLANK(J37),"Gewicht?",IF(I37=0,"Größe?!",IF(J37=0,"Gewicht?!",J37/(I37*I37)))))</f>
        <v>20.998598758900741</v>
      </c>
      <c r="L37" s="297"/>
    </row>
    <row r="38" spans="1:12" ht="20.100000000000001" customHeight="1" x14ac:dyDescent="0.2">
      <c r="A38" s="296"/>
      <c r="B38" s="51"/>
      <c r="C38" s="51"/>
      <c r="D38" s="51"/>
      <c r="E38" s="51"/>
      <c r="F38" s="51"/>
      <c r="G38" s="801"/>
      <c r="H38" s="802"/>
      <c r="I38" s="298">
        <v>1.87</v>
      </c>
      <c r="J38" s="298">
        <v>76.930000000000007</v>
      </c>
      <c r="K38" s="299">
        <f>IF(ISBLANK(I38),"Größe?",IF(ISBLANK(J38),"Gewicht?",IF(I38=0,"Größe?!",IF(J38=0,"Gewicht?!",J38/(I38*I38)))))</f>
        <v>21.999485258371699</v>
      </c>
      <c r="L38" s="297"/>
    </row>
    <row r="39" spans="1:12" ht="20.100000000000001" customHeight="1" x14ac:dyDescent="0.2">
      <c r="A39" s="808"/>
      <c r="B39" s="809"/>
      <c r="C39" s="809"/>
      <c r="D39" s="809"/>
      <c r="E39" s="809"/>
      <c r="F39" s="809"/>
      <c r="G39" s="809"/>
      <c r="H39" s="809"/>
      <c r="I39" s="809"/>
      <c r="J39" s="809"/>
      <c r="K39" s="809"/>
      <c r="L39" s="810"/>
    </row>
    <row r="40" spans="1:12" ht="20.100000000000001" customHeight="1" x14ac:dyDescent="0.2">
      <c r="A40" s="797" t="s">
        <v>13</v>
      </c>
      <c r="B40" s="803"/>
      <c r="C40" s="803"/>
      <c r="D40" s="803"/>
      <c r="E40" s="803"/>
      <c r="F40" s="803"/>
      <c r="G40" s="803"/>
      <c r="H40" s="803"/>
      <c r="I40" s="803"/>
      <c r="J40" s="803"/>
      <c r="K40" s="803"/>
      <c r="L40" s="804"/>
    </row>
    <row r="41" spans="1:12" ht="20.100000000000001" customHeight="1" x14ac:dyDescent="0.2">
      <c r="A41" s="296"/>
      <c r="B41" s="51"/>
      <c r="C41" s="51"/>
      <c r="D41" s="51"/>
      <c r="E41" s="51"/>
      <c r="F41" s="51"/>
      <c r="G41" s="801"/>
      <c r="H41" s="802"/>
      <c r="I41" s="298">
        <v>1.87</v>
      </c>
      <c r="J41" s="299">
        <f>IF(ISBLANK(I41),"Größe?",IF(ISBLANK(K41),"BMI?",IF(I41=0,"Größe?!",IF(K41=0,"BMI?!",K41*(I41*I41)))))</f>
        <v>69.938000000000017</v>
      </c>
      <c r="K41" s="298">
        <v>20</v>
      </c>
      <c r="L41" s="297"/>
    </row>
    <row r="42" spans="1:12" ht="20.100000000000001" customHeight="1" x14ac:dyDescent="0.2">
      <c r="A42" s="296"/>
      <c r="B42" s="51"/>
      <c r="C42" s="51"/>
      <c r="D42" s="51"/>
      <c r="E42" s="51"/>
      <c r="F42" s="51"/>
      <c r="G42" s="801"/>
      <c r="H42" s="802"/>
      <c r="I42" s="298">
        <v>1.87</v>
      </c>
      <c r="J42" s="299">
        <f>IF(ISBLANK(I42),"Größe?",IF(ISBLANK(K42),"BMI?",IF(I42=0,"Größe?!",IF(K42=0,"BMI?!",K42*(I42*I42)))))</f>
        <v>73.434900000000013</v>
      </c>
      <c r="K42" s="298">
        <v>21</v>
      </c>
      <c r="L42" s="297"/>
    </row>
    <row r="43" spans="1:12" ht="20.100000000000001" customHeight="1" x14ac:dyDescent="0.2">
      <c r="A43" s="296"/>
      <c r="B43" s="51"/>
      <c r="C43" s="51"/>
      <c r="D43" s="51"/>
      <c r="E43" s="51"/>
      <c r="F43" s="51"/>
      <c r="G43" s="801"/>
      <c r="H43" s="802"/>
      <c r="I43" s="298">
        <v>1.87</v>
      </c>
      <c r="J43" s="299">
        <f>IF(ISBLANK(I43),"Größe?",IF(ISBLANK(K43),"BMI?",IF(I43=0,"Größe?!",IF(K43=0,"BMI?!",K43*(I43*I43)))))</f>
        <v>76.93180000000001</v>
      </c>
      <c r="K43" s="298">
        <v>22</v>
      </c>
      <c r="L43" s="297"/>
    </row>
    <row r="44" spans="1:12" ht="20.100000000000001" customHeight="1" x14ac:dyDescent="0.2">
      <c r="A44" s="808"/>
      <c r="B44" s="811"/>
      <c r="C44" s="811"/>
      <c r="D44" s="811"/>
      <c r="E44" s="811"/>
      <c r="F44" s="811"/>
      <c r="G44" s="811"/>
      <c r="H44" s="811"/>
      <c r="I44" s="811"/>
      <c r="J44" s="811"/>
      <c r="K44" s="811"/>
      <c r="L44" s="812"/>
    </row>
    <row r="45" spans="1:12" ht="20.100000000000001" customHeight="1" x14ac:dyDescent="0.2">
      <c r="A45" s="797" t="s">
        <v>14</v>
      </c>
      <c r="B45" s="803"/>
      <c r="C45" s="803"/>
      <c r="D45" s="803"/>
      <c r="E45" s="803"/>
      <c r="F45" s="803"/>
      <c r="G45" s="803"/>
      <c r="H45" s="803"/>
      <c r="I45" s="803"/>
      <c r="J45" s="803"/>
      <c r="K45" s="803"/>
      <c r="L45" s="804"/>
    </row>
    <row r="46" spans="1:12" ht="20.100000000000001" customHeight="1" x14ac:dyDescent="0.2">
      <c r="A46" s="296"/>
      <c r="B46" s="51"/>
      <c r="C46" s="51"/>
      <c r="D46" s="51"/>
      <c r="E46" s="51"/>
      <c r="F46" s="51"/>
      <c r="G46" s="801"/>
      <c r="H46" s="802"/>
      <c r="I46" s="299">
        <f>IF(ISBLANK(J46),"Gewicht?",IF(ISBLANK(K46),"BMI?",IF(J46=0,"Gewicht?!",IF(K46=0,"BMI?!",SQRT(J46/K46)))))</f>
        <v>1.9123284236762261</v>
      </c>
      <c r="J46" s="298">
        <v>73.14</v>
      </c>
      <c r="K46" s="298">
        <v>20</v>
      </c>
      <c r="L46" s="297"/>
    </row>
    <row r="47" spans="1:12" ht="20.100000000000001" customHeight="1" x14ac:dyDescent="0.2">
      <c r="A47" s="296"/>
      <c r="B47" s="51"/>
      <c r="C47" s="51"/>
      <c r="D47" s="51"/>
      <c r="E47" s="51"/>
      <c r="F47" s="51"/>
      <c r="G47" s="801"/>
      <c r="H47" s="802"/>
      <c r="I47" s="299">
        <f>IF(ISBLANK(J47),"Gewicht?",IF(ISBLANK(K47),"BMI?",IF(J47=0,"Gewicht?!",IF(K47=0,"BMI?!",SQRT(J47/K47)))))</f>
        <v>1.9364916731037085</v>
      </c>
      <c r="J47" s="298">
        <v>75</v>
      </c>
      <c r="K47" s="298">
        <v>20</v>
      </c>
      <c r="L47" s="297"/>
    </row>
    <row r="48" spans="1:12" ht="20.100000000000001" customHeight="1" x14ac:dyDescent="0.2">
      <c r="A48" s="296"/>
      <c r="B48" s="51"/>
      <c r="C48" s="51"/>
      <c r="D48" s="51"/>
      <c r="E48" s="51"/>
      <c r="F48" s="51"/>
      <c r="G48" s="801"/>
      <c r="H48" s="802"/>
      <c r="I48" s="299">
        <f>IF(ISBLANK(J48),"Gewicht?",IF(ISBLANK(K48),"BMI?",IF(J48=0,"Gewicht?!",IF(K48=0,"BMI?!",SQRT(J48/K48)))))</f>
        <v>2</v>
      </c>
      <c r="J48" s="298">
        <v>80</v>
      </c>
      <c r="K48" s="298">
        <v>20</v>
      </c>
      <c r="L48" s="297"/>
    </row>
    <row r="49" spans="1:12" ht="12.75" customHeight="1" thickBot="1" x14ac:dyDescent="0.25">
      <c r="A49" s="805"/>
      <c r="B49" s="806"/>
      <c r="C49" s="806"/>
      <c r="D49" s="806"/>
      <c r="E49" s="806"/>
      <c r="F49" s="806"/>
      <c r="G49" s="806"/>
      <c r="H49" s="806"/>
      <c r="I49" s="806"/>
      <c r="J49" s="806"/>
      <c r="K49" s="806"/>
      <c r="L49" s="807"/>
    </row>
  </sheetData>
  <sheetProtection algorithmName="SHA-512" hashValue="LCp5+61/Huf3gSCv0e4hhft/iKwS6d5Tsg3JgoTVHAXMkZryQS6mGEZMdC84RdEZDrGU2O86QsvwndEPAYb1TQ==" saltValue="jf4W5bzu1U6qkPjwyUvUMw==" spinCount="100000" sheet="1" objects="1" scenarios="1" selectLockedCells="1"/>
  <mergeCells count="49">
    <mergeCell ref="A1:L1"/>
    <mergeCell ref="A6:L6"/>
    <mergeCell ref="A3:L3"/>
    <mergeCell ref="A4:L4"/>
    <mergeCell ref="A5:L5"/>
    <mergeCell ref="A2:L2"/>
    <mergeCell ref="A7:L7"/>
    <mergeCell ref="A10:L10"/>
    <mergeCell ref="A29:L29"/>
    <mergeCell ref="A30:L30"/>
    <mergeCell ref="A9:L9"/>
    <mergeCell ref="A15:L15"/>
    <mergeCell ref="A14:L14"/>
    <mergeCell ref="A19:L19"/>
    <mergeCell ref="A20:L20"/>
    <mergeCell ref="A24:L24"/>
    <mergeCell ref="G27:H27"/>
    <mergeCell ref="G28:H28"/>
    <mergeCell ref="G8:H8"/>
    <mergeCell ref="G11:H11"/>
    <mergeCell ref="G12:H12"/>
    <mergeCell ref="G13:H13"/>
    <mergeCell ref="G41:H41"/>
    <mergeCell ref="A49:L49"/>
    <mergeCell ref="A35:L35"/>
    <mergeCell ref="A34:L34"/>
    <mergeCell ref="A39:L39"/>
    <mergeCell ref="A40:L40"/>
    <mergeCell ref="A44:L44"/>
    <mergeCell ref="A45:L45"/>
    <mergeCell ref="G42:H42"/>
    <mergeCell ref="G43:H43"/>
    <mergeCell ref="G46:H46"/>
    <mergeCell ref="G47:H47"/>
    <mergeCell ref="G48:H48"/>
    <mergeCell ref="G16:H16"/>
    <mergeCell ref="G17:H17"/>
    <mergeCell ref="G18:H18"/>
    <mergeCell ref="G21:H21"/>
    <mergeCell ref="G22:H22"/>
    <mergeCell ref="G23:H23"/>
    <mergeCell ref="G26:H26"/>
    <mergeCell ref="A25:L25"/>
    <mergeCell ref="G37:H37"/>
    <mergeCell ref="G38:H38"/>
    <mergeCell ref="G33:H33"/>
    <mergeCell ref="G36:H36"/>
    <mergeCell ref="G31:H31"/>
    <mergeCell ref="G32:H32"/>
  </mergeCells>
  <phoneticPr fontId="0" type="noConversion"/>
  <printOptions horizontalCentered="1"/>
  <pageMargins left="0.39370078740157483" right="0.39370078740157483" top="0.59055118110236227" bottom="0.59055118110236227" header="0.51181102362204722" footer="0.51181102362204722"/>
  <pageSetup paperSize="9" scale="77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1">
    <pageSetUpPr fitToPage="1"/>
  </sheetPr>
  <dimension ref="A1:L65"/>
  <sheetViews>
    <sheetView zoomScaleNormal="100" workbookViewId="0">
      <pane xSplit="1" ySplit="10" topLeftCell="B11" activePane="bottomRight" state="frozen"/>
      <selection activeCell="A9" sqref="A9:Y9"/>
      <selection pane="topRight" activeCell="A9" sqref="A9:Y9"/>
      <selection pane="bottomLeft" activeCell="A9" sqref="A9:Y9"/>
      <selection pane="bottomRight" activeCell="H6" sqref="H6:K6"/>
    </sheetView>
  </sheetViews>
  <sheetFormatPr baseColWidth="10" defaultRowHeight="12.75" x14ac:dyDescent="0.2"/>
  <cols>
    <col min="1" max="1" width="2.7109375" customWidth="1"/>
    <col min="2" max="2" width="10.7109375" customWidth="1"/>
    <col min="3" max="7" width="12.7109375" customWidth="1"/>
    <col min="8" max="8" width="10.7109375" customWidth="1"/>
    <col min="9" max="9" width="30.7109375" customWidth="1"/>
    <col min="10" max="10" width="11.7109375" customWidth="1"/>
    <col min="11" max="11" width="42.7109375" customWidth="1"/>
    <col min="12" max="12" width="2.7109375" customWidth="1"/>
  </cols>
  <sheetData>
    <row r="1" spans="1:12" x14ac:dyDescent="0.2">
      <c r="A1" s="800"/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2"/>
    </row>
    <row r="2" spans="1:12" ht="27.95" customHeight="1" x14ac:dyDescent="0.2">
      <c r="A2" s="797" t="str">
        <f>"Christians Sportkalender " &amp; Start!D26 &amp;" für "&amp;Start!D23</f>
        <v>Christians Sportkalender 2025 für Christian Geißler</v>
      </c>
      <c r="B2" s="798"/>
      <c r="C2" s="798"/>
      <c r="D2" s="798"/>
      <c r="E2" s="798"/>
      <c r="F2" s="798"/>
      <c r="G2" s="798"/>
      <c r="H2" s="798"/>
      <c r="I2" s="798"/>
      <c r="J2" s="798"/>
      <c r="K2" s="798"/>
      <c r="L2" s="799"/>
    </row>
    <row r="3" spans="1:12" ht="12.75" customHeight="1" x14ac:dyDescent="0.2">
      <c r="A3" s="787"/>
      <c r="B3" s="751"/>
      <c r="C3" s="751"/>
      <c r="D3" s="751"/>
      <c r="E3" s="751"/>
      <c r="F3" s="751"/>
      <c r="G3" s="751"/>
      <c r="H3" s="751"/>
      <c r="I3" s="751"/>
      <c r="J3" s="751"/>
      <c r="K3" s="751"/>
      <c r="L3" s="752"/>
    </row>
    <row r="4" spans="1:12" ht="12.75" customHeight="1" x14ac:dyDescent="0.2">
      <c r="A4" s="558" t="str">
        <f ca="1">Start!A59</f>
        <v>© 2001 - 2025 by Christian Geissler   -   www.geissler-heubach.de   -   christian@geissler-heubach.de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72"/>
    </row>
    <row r="5" spans="1:12" ht="12.75" customHeight="1" x14ac:dyDescent="0.2">
      <c r="A5" s="787"/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2"/>
    </row>
    <row r="6" spans="1:12" ht="27.95" customHeight="1" x14ac:dyDescent="0.2">
      <c r="A6" s="167"/>
      <c r="B6" s="821" t="s">
        <v>289</v>
      </c>
      <c r="C6" s="615"/>
      <c r="D6" s="615"/>
      <c r="E6" s="615"/>
      <c r="F6" s="615"/>
      <c r="G6" s="822"/>
      <c r="H6" s="823" t="s">
        <v>474</v>
      </c>
      <c r="I6" s="824"/>
      <c r="J6" s="824"/>
      <c r="K6" s="825"/>
      <c r="L6" s="126"/>
    </row>
    <row r="7" spans="1:12" ht="42" customHeight="1" x14ac:dyDescent="0.2">
      <c r="A7" s="3"/>
      <c r="B7" s="12"/>
      <c r="C7" s="12" t="s">
        <v>247</v>
      </c>
      <c r="D7" s="12" t="s">
        <v>248</v>
      </c>
      <c r="E7" s="12"/>
      <c r="F7" s="12" t="s">
        <v>249</v>
      </c>
      <c r="G7" s="12" t="s">
        <v>250</v>
      </c>
      <c r="H7" s="769" t="s">
        <v>294</v>
      </c>
      <c r="I7" s="826"/>
      <c r="J7" s="12"/>
      <c r="K7" s="12"/>
      <c r="L7" s="28"/>
    </row>
    <row r="8" spans="1:12" ht="20.100000000000001" customHeight="1" x14ac:dyDescent="0.2">
      <c r="A8" s="3"/>
      <c r="B8" s="64" t="s">
        <v>252</v>
      </c>
      <c r="C8" s="58">
        <v>3.7037037037037034E-3</v>
      </c>
      <c r="D8" s="54">
        <f>IF(ISBLANK(C8),"Tempo?",1/(C8*24))</f>
        <v>11.250000000000002</v>
      </c>
      <c r="E8" s="65"/>
      <c r="F8" s="58">
        <v>3.9583333333333337E-3</v>
      </c>
      <c r="G8" s="54">
        <f>IF(ISBLANK(F8),"Tempo?",1/(F8*24))</f>
        <v>10.526315789473685</v>
      </c>
      <c r="H8" s="131">
        <v>0.37708333333333338</v>
      </c>
      <c r="I8" s="130" t="s">
        <v>246</v>
      </c>
      <c r="J8" s="62"/>
      <c r="K8" s="63"/>
      <c r="L8" s="28"/>
    </row>
    <row r="9" spans="1:12" ht="20.100000000000001" customHeight="1" x14ac:dyDescent="0.2">
      <c r="A9" s="787"/>
      <c r="B9" s="751"/>
      <c r="C9" s="751"/>
      <c r="D9" s="751"/>
      <c r="E9" s="751"/>
      <c r="F9" s="751"/>
      <c r="G9" s="751"/>
      <c r="H9" s="751"/>
      <c r="I9" s="751"/>
      <c r="J9" s="751"/>
      <c r="K9" s="751"/>
      <c r="L9" s="752"/>
    </row>
    <row r="10" spans="1:12" ht="66" customHeight="1" x14ac:dyDescent="0.2">
      <c r="A10" s="3"/>
      <c r="B10" s="12" t="s">
        <v>232</v>
      </c>
      <c r="C10" s="12" t="s">
        <v>244</v>
      </c>
      <c r="D10" s="12" t="s">
        <v>245</v>
      </c>
      <c r="E10" s="12" t="s">
        <v>297</v>
      </c>
      <c r="F10" s="12" t="s">
        <v>296</v>
      </c>
      <c r="G10" s="12" t="s">
        <v>295</v>
      </c>
      <c r="H10" s="769" t="s">
        <v>233</v>
      </c>
      <c r="I10" s="542"/>
      <c r="J10" s="52" t="s">
        <v>251</v>
      </c>
      <c r="K10" s="59" t="s">
        <v>234</v>
      </c>
      <c r="L10" s="25"/>
    </row>
    <row r="11" spans="1:12" ht="20.100000000000001" customHeight="1" x14ac:dyDescent="0.2">
      <c r="A11" s="3"/>
      <c r="B11" s="54">
        <v>0</v>
      </c>
      <c r="C11" s="57">
        <f t="shared" ref="C11:C64" si="0">IF(ISBLANK($B11),"Strecke?",IF(ISBLANK($C$8),"Tempo?",IF($C$8=0,"Tempo?!",$B11*$C$8)))</f>
        <v>0</v>
      </c>
      <c r="D11" s="57">
        <f t="shared" ref="D11:D64" si="1">IF(ISBLANK($B11),"Strecke?",IF(ISBLANK(C$8),"Tempo?",IF(C$8=0,"Tempo?!",$H$8+C11)))</f>
        <v>0.37708333333333338</v>
      </c>
      <c r="E11" s="56"/>
      <c r="F11" s="57">
        <f>IF(ISBLANK($B11),"Strecke?",IF(ISBLANK(F$8),"Tempo?",IF(F$8=0,"Tempo?!",$H$8+G11)))</f>
        <v>0.37708333333333338</v>
      </c>
      <c r="G11" s="57">
        <f>IF(ISBLANK($B11),"Strecke?",IF(ISBLANK($F$8),"Tempo?",IF($F$8=0,"Tempo?!",$B11*$F$8)))</f>
        <v>0</v>
      </c>
      <c r="H11" s="819" t="s">
        <v>393</v>
      </c>
      <c r="I11" s="820"/>
      <c r="J11" s="60"/>
      <c r="K11" s="61"/>
      <c r="L11" s="28"/>
    </row>
    <row r="12" spans="1:12" ht="20.100000000000001" customHeight="1" x14ac:dyDescent="0.2">
      <c r="A12" s="3"/>
      <c r="B12" s="54">
        <v>1</v>
      </c>
      <c r="C12" s="57">
        <f t="shared" si="0"/>
        <v>3.7037037037037034E-3</v>
      </c>
      <c r="D12" s="57">
        <f t="shared" si="1"/>
        <v>0.38078703703703709</v>
      </c>
      <c r="E12" s="56"/>
      <c r="F12" s="57">
        <f t="shared" ref="F12:F64" si="2">IF(ISBLANK($B12),"Strecke?",IF(ISBLANK(F$8),"Tempo?",IF(F$8=0,"Tempo?!",$H$8+G12)))</f>
        <v>0.38104166666666672</v>
      </c>
      <c r="G12" s="57">
        <f>IF(ISBLANK($B12),"Strecke?",IF(ISBLANK($F$8),"Tempo?",IF($F$8=0,"Tempo?!",$B12*$F$8)))</f>
        <v>3.9583333333333337E-3</v>
      </c>
      <c r="H12" s="819" t="s">
        <v>394</v>
      </c>
      <c r="I12" s="820"/>
      <c r="J12" s="60"/>
      <c r="K12" s="61"/>
      <c r="L12" s="28"/>
    </row>
    <row r="13" spans="1:12" ht="20.100000000000001" customHeight="1" x14ac:dyDescent="0.2">
      <c r="A13" s="3"/>
      <c r="B13" s="54">
        <v>2</v>
      </c>
      <c r="C13" s="57">
        <f t="shared" si="0"/>
        <v>7.4074074074074068E-3</v>
      </c>
      <c r="D13" s="57">
        <f t="shared" si="1"/>
        <v>0.3844907407407408</v>
      </c>
      <c r="E13" s="56"/>
      <c r="F13" s="57">
        <f t="shared" si="2"/>
        <v>0.38500000000000006</v>
      </c>
      <c r="G13" s="57">
        <f t="shared" ref="G13:G64" si="3">IF(ISBLANK($B13),"Strecke?",IF(ISBLANK($F$8),"Tempo?",IF($F$8=0,"Tempo?!",$B13*$F$8)))</f>
        <v>7.9166666666666673E-3</v>
      </c>
      <c r="H13" s="819" t="s">
        <v>395</v>
      </c>
      <c r="I13" s="820"/>
      <c r="J13" s="60"/>
      <c r="K13" s="61"/>
      <c r="L13" s="28"/>
    </row>
    <row r="14" spans="1:12" ht="20.100000000000001" customHeight="1" x14ac:dyDescent="0.2">
      <c r="A14" s="3"/>
      <c r="B14" s="55">
        <v>2.2000000000000002</v>
      </c>
      <c r="C14" s="57">
        <f>IF(ISBLANK($B14),"Strecke?",IF(ISBLANK($C$8),"Tempo?",IF($C$8=0,"Tempo?!",$B14*$C$8)))</f>
        <v>8.1481481481481474E-3</v>
      </c>
      <c r="D14" s="57">
        <f>IF(ISBLANK($B14),"Strecke?",IF(ISBLANK(C$8),"Tempo?",IF(C$8=0,"Tempo?!",$H$8+C14)))</f>
        <v>0.38523148148148151</v>
      </c>
      <c r="E14" s="56"/>
      <c r="F14" s="57">
        <f>IF(ISBLANK($B14),"Strecke?",IF(ISBLANK(F$8),"Tempo?",IF(F$8=0,"Tempo?!",$H$8+G14)))</f>
        <v>0.3857916666666667</v>
      </c>
      <c r="G14" s="57">
        <f>IF(ISBLANK($B14),"Strecke?",IF(ISBLANK($F$8),"Tempo?",IF($F$8=0,"Tempo?!",$B14*$F$8)))</f>
        <v>8.7083333333333353E-3</v>
      </c>
      <c r="H14" s="819" t="s">
        <v>286</v>
      </c>
      <c r="I14" s="820"/>
      <c r="J14" s="60" t="s">
        <v>235</v>
      </c>
      <c r="K14" s="61" t="s">
        <v>495</v>
      </c>
      <c r="L14" s="28"/>
    </row>
    <row r="15" spans="1:12" ht="20.100000000000001" customHeight="1" x14ac:dyDescent="0.2">
      <c r="A15" s="3"/>
      <c r="B15" s="54">
        <v>3</v>
      </c>
      <c r="C15" s="57">
        <f t="shared" si="0"/>
        <v>1.111111111111111E-2</v>
      </c>
      <c r="D15" s="57">
        <f t="shared" si="1"/>
        <v>0.38819444444444451</v>
      </c>
      <c r="E15" s="56"/>
      <c r="F15" s="57">
        <f t="shared" si="2"/>
        <v>0.38895833333333341</v>
      </c>
      <c r="G15" s="57">
        <f t="shared" si="3"/>
        <v>1.1875E-2</v>
      </c>
      <c r="H15" s="819" t="s">
        <v>396</v>
      </c>
      <c r="I15" s="820" t="s">
        <v>236</v>
      </c>
      <c r="J15" s="60"/>
      <c r="K15" s="61"/>
      <c r="L15" s="28"/>
    </row>
    <row r="16" spans="1:12" ht="20.100000000000001" customHeight="1" x14ac:dyDescent="0.2">
      <c r="A16" s="3"/>
      <c r="B16" s="54">
        <v>4</v>
      </c>
      <c r="C16" s="57">
        <f t="shared" si="0"/>
        <v>1.4814814814814814E-2</v>
      </c>
      <c r="D16" s="57">
        <f t="shared" si="1"/>
        <v>0.39189814814814822</v>
      </c>
      <c r="E16" s="56"/>
      <c r="F16" s="57">
        <f t="shared" si="2"/>
        <v>0.39291666666666669</v>
      </c>
      <c r="G16" s="57">
        <f t="shared" si="3"/>
        <v>1.5833333333333335E-2</v>
      </c>
      <c r="H16" s="819" t="s">
        <v>397</v>
      </c>
      <c r="I16" s="820" t="s">
        <v>237</v>
      </c>
      <c r="J16" s="60"/>
      <c r="K16" s="61"/>
      <c r="L16" s="28"/>
    </row>
    <row r="17" spans="1:12" ht="20.100000000000001" customHeight="1" x14ac:dyDescent="0.2">
      <c r="A17" s="3"/>
      <c r="B17" s="54">
        <v>5</v>
      </c>
      <c r="C17" s="57">
        <f t="shared" si="0"/>
        <v>1.8518518518518517E-2</v>
      </c>
      <c r="D17" s="57">
        <f t="shared" si="1"/>
        <v>0.39560185185185193</v>
      </c>
      <c r="E17" s="56"/>
      <c r="F17" s="57">
        <f t="shared" si="2"/>
        <v>0.39687500000000003</v>
      </c>
      <c r="G17" s="57">
        <f t="shared" si="3"/>
        <v>1.9791666666666669E-2</v>
      </c>
      <c r="H17" s="819" t="s">
        <v>399</v>
      </c>
      <c r="I17" s="820" t="s">
        <v>237</v>
      </c>
      <c r="J17" s="60"/>
      <c r="K17" s="61"/>
      <c r="L17" s="28"/>
    </row>
    <row r="18" spans="1:12" ht="20.100000000000001" customHeight="1" x14ac:dyDescent="0.2">
      <c r="A18" s="3"/>
      <c r="B18" s="54">
        <v>6</v>
      </c>
      <c r="C18" s="57">
        <f t="shared" si="0"/>
        <v>2.222222222222222E-2</v>
      </c>
      <c r="D18" s="57">
        <f t="shared" si="1"/>
        <v>0.39930555555555558</v>
      </c>
      <c r="E18" s="56"/>
      <c r="F18" s="57">
        <f t="shared" si="2"/>
        <v>0.40083333333333337</v>
      </c>
      <c r="G18" s="57">
        <f t="shared" si="3"/>
        <v>2.375E-2</v>
      </c>
      <c r="H18" s="819" t="s">
        <v>400</v>
      </c>
      <c r="I18" s="820" t="s">
        <v>238</v>
      </c>
      <c r="J18" s="60"/>
      <c r="K18" s="61"/>
      <c r="L18" s="28"/>
    </row>
    <row r="19" spans="1:12" ht="20.100000000000001" customHeight="1" x14ac:dyDescent="0.2">
      <c r="A19" s="3"/>
      <c r="B19" s="54">
        <v>7</v>
      </c>
      <c r="C19" s="57">
        <f t="shared" si="0"/>
        <v>2.5925925925925925E-2</v>
      </c>
      <c r="D19" s="57">
        <f t="shared" si="1"/>
        <v>0.40300925925925929</v>
      </c>
      <c r="E19" s="56"/>
      <c r="F19" s="57">
        <f t="shared" si="2"/>
        <v>0.40479166666666672</v>
      </c>
      <c r="G19" s="57">
        <f t="shared" si="3"/>
        <v>2.7708333333333335E-2</v>
      </c>
      <c r="H19" s="819" t="s">
        <v>475</v>
      </c>
      <c r="I19" s="820" t="s">
        <v>238</v>
      </c>
      <c r="J19" s="60"/>
      <c r="K19" s="61"/>
      <c r="L19" s="28"/>
    </row>
    <row r="20" spans="1:12" ht="20.100000000000001" customHeight="1" x14ac:dyDescent="0.2">
      <c r="A20" s="3"/>
      <c r="B20" s="54">
        <v>8</v>
      </c>
      <c r="C20" s="57">
        <f t="shared" si="0"/>
        <v>2.9629629629629627E-2</v>
      </c>
      <c r="D20" s="57">
        <f t="shared" si="1"/>
        <v>0.406712962962963</v>
      </c>
      <c r="E20" s="56"/>
      <c r="F20" s="57">
        <f t="shared" si="2"/>
        <v>0.40875000000000006</v>
      </c>
      <c r="G20" s="57">
        <f t="shared" si="3"/>
        <v>3.1666666666666669E-2</v>
      </c>
      <c r="H20" s="819" t="s">
        <v>401</v>
      </c>
      <c r="I20" s="820" t="s">
        <v>238</v>
      </c>
      <c r="J20" s="60"/>
      <c r="K20" s="61"/>
      <c r="L20" s="28"/>
    </row>
    <row r="21" spans="1:12" ht="20.100000000000001" customHeight="1" x14ac:dyDescent="0.2">
      <c r="A21" s="3"/>
      <c r="B21" s="54">
        <v>9</v>
      </c>
      <c r="C21" s="57">
        <f t="shared" si="0"/>
        <v>3.3333333333333333E-2</v>
      </c>
      <c r="D21" s="57">
        <f t="shared" si="1"/>
        <v>0.41041666666666671</v>
      </c>
      <c r="E21" s="56"/>
      <c r="F21" s="57">
        <f t="shared" si="2"/>
        <v>0.4127083333333334</v>
      </c>
      <c r="G21" s="57">
        <f t="shared" si="3"/>
        <v>3.5625000000000004E-2</v>
      </c>
      <c r="H21" s="819" t="s">
        <v>402</v>
      </c>
      <c r="I21" s="820" t="s">
        <v>238</v>
      </c>
      <c r="J21" s="60"/>
      <c r="K21" s="61"/>
      <c r="L21" s="28"/>
    </row>
    <row r="22" spans="1:12" ht="20.100000000000001" customHeight="1" x14ac:dyDescent="0.2">
      <c r="A22" s="3"/>
      <c r="B22" s="54">
        <v>10</v>
      </c>
      <c r="C22" s="57">
        <f t="shared" si="0"/>
        <v>3.7037037037037035E-2</v>
      </c>
      <c r="D22" s="57">
        <f t="shared" si="1"/>
        <v>0.41412037037037042</v>
      </c>
      <c r="E22" s="56"/>
      <c r="F22" s="57">
        <f t="shared" si="2"/>
        <v>0.41666666666666674</v>
      </c>
      <c r="G22" s="57">
        <f t="shared" si="3"/>
        <v>3.9583333333333338E-2</v>
      </c>
      <c r="H22" s="819" t="s">
        <v>403</v>
      </c>
      <c r="I22" s="820" t="s">
        <v>239</v>
      </c>
      <c r="J22" s="60"/>
      <c r="K22" s="61"/>
      <c r="L22" s="28"/>
    </row>
    <row r="23" spans="1:12" ht="20.100000000000001" customHeight="1" x14ac:dyDescent="0.2">
      <c r="A23" s="3"/>
      <c r="B23" s="55">
        <v>10.6</v>
      </c>
      <c r="C23" s="57">
        <f>IF(ISBLANK($B23),"Strecke?",IF(ISBLANK($C$8),"Tempo?",IF($C$8=0,"Tempo?!",$B23*$C$8)))</f>
        <v>3.9259259259259258E-2</v>
      </c>
      <c r="D23" s="57">
        <f>IF(ISBLANK($B23),"Strecke?",IF(ISBLANK(C$8),"Tempo?",IF(C$8=0,"Tempo?!",$H$8+C23)))</f>
        <v>0.41634259259259265</v>
      </c>
      <c r="E23" s="56"/>
      <c r="F23" s="57">
        <f>IF(ISBLANK($B23),"Strecke?",IF(ISBLANK(F$8),"Tempo?",IF(F$8=0,"Tempo?!",$H$8+G23)))</f>
        <v>0.4190416666666667</v>
      </c>
      <c r="G23" s="57">
        <f>IF(ISBLANK($B23),"Strecke?",IF(ISBLANK($F$8),"Tempo?",IF($F$8=0,"Tempo?!",$B23*$F$8)))</f>
        <v>4.1958333333333334E-2</v>
      </c>
      <c r="H23" s="819" t="s">
        <v>404</v>
      </c>
      <c r="I23" s="820"/>
      <c r="J23" s="60" t="s">
        <v>235</v>
      </c>
      <c r="K23" s="61" t="s">
        <v>495</v>
      </c>
      <c r="L23" s="28"/>
    </row>
    <row r="24" spans="1:12" ht="20.100000000000001" customHeight="1" x14ac:dyDescent="0.2">
      <c r="A24" s="3"/>
      <c r="B24" s="54">
        <v>11</v>
      </c>
      <c r="C24" s="57">
        <f t="shared" si="0"/>
        <v>4.0740740740740737E-2</v>
      </c>
      <c r="D24" s="57">
        <f t="shared" si="1"/>
        <v>0.41782407407407413</v>
      </c>
      <c r="E24" s="56"/>
      <c r="F24" s="57">
        <f t="shared" si="2"/>
        <v>0.42062500000000003</v>
      </c>
      <c r="G24" s="57">
        <f t="shared" si="3"/>
        <v>4.3541666666666673E-2</v>
      </c>
      <c r="H24" s="819" t="s">
        <v>476</v>
      </c>
      <c r="I24" s="820" t="s">
        <v>240</v>
      </c>
      <c r="J24" s="60"/>
      <c r="K24" s="61"/>
      <c r="L24" s="28"/>
    </row>
    <row r="25" spans="1:12" ht="20.100000000000001" customHeight="1" x14ac:dyDescent="0.2">
      <c r="A25" s="3"/>
      <c r="B25" s="54">
        <v>12</v>
      </c>
      <c r="C25" s="57">
        <f t="shared" si="0"/>
        <v>4.4444444444444439E-2</v>
      </c>
      <c r="D25" s="57">
        <f t="shared" si="1"/>
        <v>0.42152777777777783</v>
      </c>
      <c r="E25" s="56"/>
      <c r="F25" s="57">
        <f t="shared" si="2"/>
        <v>0.42458333333333337</v>
      </c>
      <c r="G25" s="57">
        <f t="shared" si="3"/>
        <v>4.7500000000000001E-2</v>
      </c>
      <c r="H25" s="819" t="s">
        <v>405</v>
      </c>
      <c r="I25" s="820"/>
      <c r="J25" s="60"/>
      <c r="K25" s="61"/>
      <c r="L25" s="28"/>
    </row>
    <row r="26" spans="1:12" ht="20.100000000000001" customHeight="1" x14ac:dyDescent="0.2">
      <c r="A26" s="3"/>
      <c r="B26" s="54">
        <v>13</v>
      </c>
      <c r="C26" s="57">
        <f t="shared" si="0"/>
        <v>4.8148148148148141E-2</v>
      </c>
      <c r="D26" s="57">
        <f t="shared" si="1"/>
        <v>0.42523148148148154</v>
      </c>
      <c r="E26" s="56"/>
      <c r="F26" s="57">
        <f t="shared" si="2"/>
        <v>0.42854166666666671</v>
      </c>
      <c r="G26" s="57">
        <f t="shared" si="3"/>
        <v>5.1458333333333335E-2</v>
      </c>
      <c r="H26" s="819" t="s">
        <v>477</v>
      </c>
      <c r="I26" s="820"/>
      <c r="J26" s="60"/>
      <c r="K26" s="61"/>
      <c r="L26" s="28"/>
    </row>
    <row r="27" spans="1:12" ht="20.100000000000001" customHeight="1" x14ac:dyDescent="0.2">
      <c r="A27" s="3"/>
      <c r="B27" s="54">
        <v>14</v>
      </c>
      <c r="C27" s="57">
        <f t="shared" si="0"/>
        <v>5.185185185185185E-2</v>
      </c>
      <c r="D27" s="57">
        <f t="shared" si="1"/>
        <v>0.42893518518518525</v>
      </c>
      <c r="E27" s="56"/>
      <c r="F27" s="57">
        <f t="shared" si="2"/>
        <v>0.43250000000000005</v>
      </c>
      <c r="G27" s="57">
        <f t="shared" si="3"/>
        <v>5.541666666666667E-2</v>
      </c>
      <c r="H27" s="819" t="s">
        <v>478</v>
      </c>
      <c r="I27" s="820" t="s">
        <v>241</v>
      </c>
      <c r="J27" s="60"/>
      <c r="K27" s="61"/>
      <c r="L27" s="28"/>
    </row>
    <row r="28" spans="1:12" ht="20.100000000000001" customHeight="1" x14ac:dyDescent="0.2">
      <c r="A28" s="3"/>
      <c r="B28" s="54">
        <v>15</v>
      </c>
      <c r="C28" s="57">
        <f t="shared" si="0"/>
        <v>5.5555555555555552E-2</v>
      </c>
      <c r="D28" s="57">
        <f t="shared" si="1"/>
        <v>0.43263888888888891</v>
      </c>
      <c r="E28" s="56"/>
      <c r="F28" s="57">
        <f t="shared" si="2"/>
        <v>0.43645833333333339</v>
      </c>
      <c r="G28" s="57">
        <f t="shared" si="3"/>
        <v>5.9375000000000004E-2</v>
      </c>
      <c r="H28" s="819" t="s">
        <v>479</v>
      </c>
      <c r="I28" s="820" t="s">
        <v>241</v>
      </c>
      <c r="J28" s="60"/>
      <c r="K28" s="61"/>
      <c r="L28" s="28"/>
    </row>
    <row r="29" spans="1:12" ht="20.100000000000001" customHeight="1" x14ac:dyDescent="0.2">
      <c r="A29" s="3"/>
      <c r="B29" s="55">
        <v>15.7</v>
      </c>
      <c r="C29" s="57">
        <f>IF(ISBLANK($B29),"Strecke?",IF(ISBLANK($C$8),"Tempo?",IF($C$8=0,"Tempo?!",$B29*$C$8)))</f>
        <v>5.8148148148148143E-2</v>
      </c>
      <c r="D29" s="57">
        <f>IF(ISBLANK($B29),"Strecke?",IF(ISBLANK(C$8),"Tempo?",IF(C$8=0,"Tempo?!",$H$8+C29)))</f>
        <v>0.4352314814814815</v>
      </c>
      <c r="E29" s="56"/>
      <c r="F29" s="57">
        <f>IF(ISBLANK($B29),"Strecke?",IF(ISBLANK(F$8),"Tempo?",IF(F$8=0,"Tempo?!",$H$8+G29)))</f>
        <v>0.43922916666666673</v>
      </c>
      <c r="G29" s="57">
        <f>IF(ISBLANK($B29),"Strecke?",IF(ISBLANK($F$8),"Tempo?",IF($F$8=0,"Tempo?!",$B29*$F$8)))</f>
        <v>6.2145833333333338E-2</v>
      </c>
      <c r="H29" s="819" t="s">
        <v>486</v>
      </c>
      <c r="I29" s="820"/>
      <c r="J29" s="60" t="s">
        <v>243</v>
      </c>
      <c r="K29" s="61" t="s">
        <v>490</v>
      </c>
      <c r="L29" s="28"/>
    </row>
    <row r="30" spans="1:12" ht="20.100000000000001" customHeight="1" x14ac:dyDescent="0.2">
      <c r="A30" s="3"/>
      <c r="B30" s="54">
        <v>16</v>
      </c>
      <c r="C30" s="57">
        <f t="shared" si="0"/>
        <v>5.9259259259259255E-2</v>
      </c>
      <c r="D30" s="57">
        <f t="shared" si="1"/>
        <v>0.43634259259259262</v>
      </c>
      <c r="E30" s="56"/>
      <c r="F30" s="57">
        <f t="shared" si="2"/>
        <v>0.44041666666666673</v>
      </c>
      <c r="G30" s="57">
        <f t="shared" si="3"/>
        <v>6.3333333333333339E-2</v>
      </c>
      <c r="H30" s="819" t="s">
        <v>406</v>
      </c>
      <c r="I30" s="820" t="s">
        <v>242</v>
      </c>
      <c r="J30" s="60"/>
      <c r="K30" s="61"/>
      <c r="L30" s="28"/>
    </row>
    <row r="31" spans="1:12" ht="20.100000000000001" customHeight="1" x14ac:dyDescent="0.2">
      <c r="A31" s="3"/>
      <c r="B31" s="54">
        <v>17</v>
      </c>
      <c r="C31" s="57">
        <f t="shared" si="0"/>
        <v>6.2962962962962957E-2</v>
      </c>
      <c r="D31" s="57">
        <f t="shared" si="1"/>
        <v>0.44004629629629632</v>
      </c>
      <c r="E31" s="56"/>
      <c r="F31" s="57">
        <f t="shared" si="2"/>
        <v>0.44437500000000008</v>
      </c>
      <c r="G31" s="57">
        <f t="shared" si="3"/>
        <v>6.7291666666666666E-2</v>
      </c>
      <c r="H31" s="819" t="s">
        <v>407</v>
      </c>
      <c r="I31" s="820"/>
      <c r="J31" s="60"/>
      <c r="K31" s="61"/>
      <c r="L31" s="28"/>
    </row>
    <row r="32" spans="1:12" ht="20.100000000000001" customHeight="1" x14ac:dyDescent="0.2">
      <c r="A32" s="3"/>
      <c r="B32" s="55">
        <v>17.600000000000001</v>
      </c>
      <c r="C32" s="57">
        <f>IF(ISBLANK($B32),"Strecke?",IF(ISBLANK($C$8),"Tempo?",IF($C$8=0,"Tempo?!",$B32*$C$8)))</f>
        <v>6.5185185185185179E-2</v>
      </c>
      <c r="D32" s="57">
        <f>IF(ISBLANK($B32),"Strecke?",IF(ISBLANK(C$8),"Tempo?",IF(C$8=0,"Tempo?!",$H$8+C32)))</f>
        <v>0.44226851851851856</v>
      </c>
      <c r="E32" s="56"/>
      <c r="F32" s="57">
        <f>IF(ISBLANK($B32),"Strecke?",IF(ISBLANK(F$8),"Tempo?",IF(F$8=0,"Tempo?!",$H$8+G32)))</f>
        <v>0.44675000000000009</v>
      </c>
      <c r="G32" s="57">
        <f>IF(ISBLANK($B32),"Strecke?",IF(ISBLANK($F$8),"Tempo?",IF($F$8=0,"Tempo?!",$B32*$F$8)))</f>
        <v>6.9666666666666682E-2</v>
      </c>
      <c r="H32" s="819" t="s">
        <v>446</v>
      </c>
      <c r="I32" s="820"/>
      <c r="J32" s="60" t="s">
        <v>243</v>
      </c>
      <c r="K32" s="61" t="s">
        <v>491</v>
      </c>
      <c r="L32" s="28"/>
    </row>
    <row r="33" spans="1:12" ht="20.100000000000001" customHeight="1" x14ac:dyDescent="0.2">
      <c r="A33" s="3"/>
      <c r="B33" s="54">
        <v>18</v>
      </c>
      <c r="C33" s="57">
        <f t="shared" si="0"/>
        <v>6.6666666666666666E-2</v>
      </c>
      <c r="D33" s="57">
        <f t="shared" si="1"/>
        <v>0.44375000000000003</v>
      </c>
      <c r="E33" s="56"/>
      <c r="F33" s="57">
        <f t="shared" si="2"/>
        <v>0.44833333333333336</v>
      </c>
      <c r="G33" s="57">
        <f t="shared" si="3"/>
        <v>7.1250000000000008E-2</v>
      </c>
      <c r="H33" s="819" t="s">
        <v>480</v>
      </c>
      <c r="I33" s="820"/>
      <c r="J33" s="60"/>
      <c r="K33" s="61"/>
      <c r="L33" s="28"/>
    </row>
    <row r="34" spans="1:12" ht="20.100000000000001" customHeight="1" x14ac:dyDescent="0.2">
      <c r="A34" s="3"/>
      <c r="B34" s="54">
        <v>19</v>
      </c>
      <c r="C34" s="57">
        <f t="shared" si="0"/>
        <v>7.0370370370370361E-2</v>
      </c>
      <c r="D34" s="57">
        <f t="shared" si="1"/>
        <v>0.44745370370370374</v>
      </c>
      <c r="E34" s="56"/>
      <c r="F34" s="57">
        <f t="shared" si="2"/>
        <v>0.4522916666666667</v>
      </c>
      <c r="G34" s="57">
        <f t="shared" si="3"/>
        <v>7.5208333333333335E-2</v>
      </c>
      <c r="H34" s="819" t="s">
        <v>481</v>
      </c>
      <c r="I34" s="820"/>
      <c r="J34" s="60"/>
      <c r="K34" s="61"/>
      <c r="L34" s="28"/>
    </row>
    <row r="35" spans="1:12" ht="20.100000000000001" customHeight="1" x14ac:dyDescent="0.2">
      <c r="A35" s="3"/>
      <c r="B35" s="54">
        <v>20</v>
      </c>
      <c r="C35" s="57">
        <f t="shared" si="0"/>
        <v>7.407407407407407E-2</v>
      </c>
      <c r="D35" s="57">
        <f t="shared" si="1"/>
        <v>0.45115740740740745</v>
      </c>
      <c r="E35" s="56"/>
      <c r="F35" s="57">
        <f t="shared" si="2"/>
        <v>0.45625000000000004</v>
      </c>
      <c r="G35" s="57">
        <f t="shared" si="3"/>
        <v>7.9166666666666677E-2</v>
      </c>
      <c r="H35" s="819" t="s">
        <v>485</v>
      </c>
      <c r="I35" s="820"/>
      <c r="J35" s="60"/>
      <c r="K35" s="61"/>
      <c r="L35" s="28"/>
    </row>
    <row r="36" spans="1:12" ht="20.100000000000001" customHeight="1" x14ac:dyDescent="0.2">
      <c r="A36" s="3"/>
      <c r="B36" s="54">
        <v>21</v>
      </c>
      <c r="C36" s="57">
        <f t="shared" si="0"/>
        <v>7.7777777777777765E-2</v>
      </c>
      <c r="D36" s="57">
        <f t="shared" si="1"/>
        <v>0.45486111111111116</v>
      </c>
      <c r="E36" s="56"/>
      <c r="F36" s="57">
        <f t="shared" si="2"/>
        <v>0.46020833333333339</v>
      </c>
      <c r="G36" s="57">
        <f t="shared" si="3"/>
        <v>8.3125000000000004E-2</v>
      </c>
      <c r="H36" s="819" t="s">
        <v>482</v>
      </c>
      <c r="I36" s="820"/>
      <c r="J36" s="60"/>
      <c r="K36" s="61"/>
      <c r="L36" s="28"/>
    </row>
    <row r="37" spans="1:12" ht="20.100000000000001" customHeight="1" x14ac:dyDescent="0.2">
      <c r="A37" s="3"/>
      <c r="B37" s="54">
        <v>22</v>
      </c>
      <c r="C37" s="57">
        <f t="shared" si="0"/>
        <v>8.1481481481481474E-2</v>
      </c>
      <c r="D37" s="57">
        <f t="shared" si="1"/>
        <v>0.45856481481481487</v>
      </c>
      <c r="E37" s="56"/>
      <c r="F37" s="57">
        <f t="shared" si="2"/>
        <v>0.46416666666666673</v>
      </c>
      <c r="G37" s="57">
        <f t="shared" si="3"/>
        <v>8.7083333333333346E-2</v>
      </c>
      <c r="H37" s="819" t="s">
        <v>483</v>
      </c>
      <c r="I37" s="820"/>
      <c r="J37" s="60"/>
      <c r="K37" s="61"/>
      <c r="L37" s="28"/>
    </row>
    <row r="38" spans="1:12" ht="20.100000000000001" customHeight="1" x14ac:dyDescent="0.2">
      <c r="A38" s="3"/>
      <c r="B38" s="54">
        <v>23</v>
      </c>
      <c r="C38" s="57">
        <f t="shared" si="0"/>
        <v>8.5185185185185183E-2</v>
      </c>
      <c r="D38" s="57">
        <f t="shared" si="1"/>
        <v>0.46226851851851858</v>
      </c>
      <c r="E38" s="56"/>
      <c r="F38" s="57">
        <f t="shared" si="2"/>
        <v>0.46812500000000007</v>
      </c>
      <c r="G38" s="57">
        <f t="shared" si="3"/>
        <v>9.1041666666666674E-2</v>
      </c>
      <c r="H38" s="819" t="s">
        <v>408</v>
      </c>
      <c r="I38" s="820"/>
      <c r="J38" s="60"/>
      <c r="K38" s="61"/>
      <c r="L38" s="28"/>
    </row>
    <row r="39" spans="1:12" ht="20.100000000000001" customHeight="1" x14ac:dyDescent="0.2">
      <c r="A39" s="3"/>
      <c r="B39" s="54">
        <v>24</v>
      </c>
      <c r="C39" s="57">
        <f t="shared" si="0"/>
        <v>8.8888888888888878E-2</v>
      </c>
      <c r="D39" s="57">
        <f t="shared" si="1"/>
        <v>0.46597222222222223</v>
      </c>
      <c r="E39" s="56"/>
      <c r="F39" s="57">
        <f t="shared" si="2"/>
        <v>0.47208333333333341</v>
      </c>
      <c r="G39" s="57">
        <f t="shared" si="3"/>
        <v>9.5000000000000001E-2</v>
      </c>
      <c r="H39" s="819" t="s">
        <v>409</v>
      </c>
      <c r="I39" s="820"/>
      <c r="J39" s="60"/>
      <c r="K39" s="61"/>
      <c r="L39" s="28"/>
    </row>
    <row r="40" spans="1:12" ht="20.100000000000001" customHeight="1" x14ac:dyDescent="0.2">
      <c r="A40" s="3"/>
      <c r="B40" s="55">
        <v>24.8</v>
      </c>
      <c r="C40" s="57">
        <f>IF(ISBLANK($B40),"Strecke?",IF(ISBLANK($C$8),"Tempo?",IF($C$8=0,"Tempo?!",$B40*$C$8)))</f>
        <v>9.1851851851851851E-2</v>
      </c>
      <c r="D40" s="57">
        <f>IF(ISBLANK($B40),"Strecke?",IF(ISBLANK(C$8),"Tempo?",IF(C$8=0,"Tempo?!",$H$8+C40)))</f>
        <v>0.46893518518518523</v>
      </c>
      <c r="E40" s="56"/>
      <c r="F40" s="57">
        <f>IF(ISBLANK($B40),"Strecke?",IF(ISBLANK(F$8),"Tempo?",IF(F$8=0,"Tempo?!",$H$8+G40)))</f>
        <v>0.47525000000000006</v>
      </c>
      <c r="G40" s="57">
        <f>IF(ISBLANK($B40),"Strecke?",IF(ISBLANK($F$8),"Tempo?",IF($F$8=0,"Tempo?!",$B40*$F$8)))</f>
        <v>9.816666666666668E-2</v>
      </c>
      <c r="H40" s="819" t="s">
        <v>285</v>
      </c>
      <c r="I40" s="820"/>
      <c r="J40" s="60" t="s">
        <v>235</v>
      </c>
      <c r="K40" s="61" t="s">
        <v>496</v>
      </c>
      <c r="L40" s="28"/>
    </row>
    <row r="41" spans="1:12" ht="20.100000000000001" customHeight="1" x14ac:dyDescent="0.2">
      <c r="A41" s="3"/>
      <c r="B41" s="54">
        <v>25</v>
      </c>
      <c r="C41" s="57">
        <f t="shared" si="0"/>
        <v>9.2592592592592587E-2</v>
      </c>
      <c r="D41" s="57">
        <f t="shared" si="1"/>
        <v>0.469675925925926</v>
      </c>
      <c r="E41" s="56"/>
      <c r="F41" s="57">
        <f t="shared" si="2"/>
        <v>0.4760416666666667</v>
      </c>
      <c r="G41" s="57">
        <f t="shared" si="3"/>
        <v>9.8958333333333343E-2</v>
      </c>
      <c r="H41" s="819" t="s">
        <v>484</v>
      </c>
      <c r="I41" s="820"/>
      <c r="J41" s="60"/>
      <c r="K41" s="61"/>
      <c r="L41" s="28"/>
    </row>
    <row r="42" spans="1:12" ht="20.100000000000001" customHeight="1" x14ac:dyDescent="0.2">
      <c r="A42" s="3"/>
      <c r="B42" s="54">
        <v>26</v>
      </c>
      <c r="C42" s="57">
        <f t="shared" si="0"/>
        <v>9.6296296296296283E-2</v>
      </c>
      <c r="D42" s="57">
        <f t="shared" si="1"/>
        <v>0.47337962962962965</v>
      </c>
      <c r="E42" s="56"/>
      <c r="F42" s="57">
        <f t="shared" si="2"/>
        <v>0.48000000000000004</v>
      </c>
      <c r="G42" s="57">
        <f t="shared" si="3"/>
        <v>0.10291666666666667</v>
      </c>
      <c r="H42" s="819" t="s">
        <v>410</v>
      </c>
      <c r="I42" s="820"/>
      <c r="J42" s="60"/>
      <c r="K42" s="61"/>
      <c r="L42" s="28"/>
    </row>
    <row r="43" spans="1:12" ht="20.100000000000001" customHeight="1" x14ac:dyDescent="0.2">
      <c r="A43" s="3"/>
      <c r="B43" s="54">
        <v>27</v>
      </c>
      <c r="C43" s="57">
        <f t="shared" si="0"/>
        <v>9.9999999999999992E-2</v>
      </c>
      <c r="D43" s="57">
        <f t="shared" si="1"/>
        <v>0.47708333333333336</v>
      </c>
      <c r="E43" s="56"/>
      <c r="F43" s="57">
        <f t="shared" si="2"/>
        <v>0.48395833333333338</v>
      </c>
      <c r="G43" s="57">
        <f t="shared" si="3"/>
        <v>0.10687500000000001</v>
      </c>
      <c r="H43" s="819" t="s">
        <v>411</v>
      </c>
      <c r="I43" s="820"/>
      <c r="J43" s="60"/>
      <c r="K43" s="61"/>
      <c r="L43" s="28"/>
    </row>
    <row r="44" spans="1:12" ht="20.100000000000001" customHeight="1" x14ac:dyDescent="0.2">
      <c r="A44" s="3"/>
      <c r="B44" s="54">
        <v>28</v>
      </c>
      <c r="C44" s="57">
        <f t="shared" si="0"/>
        <v>0.1037037037037037</v>
      </c>
      <c r="D44" s="57">
        <f t="shared" si="1"/>
        <v>0.48078703703703707</v>
      </c>
      <c r="E44" s="56"/>
      <c r="F44" s="57">
        <f t="shared" si="2"/>
        <v>0.48791666666666672</v>
      </c>
      <c r="G44" s="57">
        <f t="shared" si="3"/>
        <v>0.11083333333333334</v>
      </c>
      <c r="H44" s="819" t="s">
        <v>412</v>
      </c>
      <c r="I44" s="820"/>
      <c r="J44" s="60"/>
      <c r="K44" s="61"/>
      <c r="L44" s="28"/>
    </row>
    <row r="45" spans="1:12" ht="20.100000000000001" customHeight="1" x14ac:dyDescent="0.2">
      <c r="A45" s="3"/>
      <c r="B45" s="54">
        <v>29</v>
      </c>
      <c r="C45" s="57">
        <f t="shared" si="0"/>
        <v>0.1074074074074074</v>
      </c>
      <c r="D45" s="57">
        <f t="shared" si="1"/>
        <v>0.48449074074074078</v>
      </c>
      <c r="E45" s="56"/>
      <c r="F45" s="57">
        <f t="shared" si="2"/>
        <v>0.49187500000000006</v>
      </c>
      <c r="G45" s="57">
        <f t="shared" si="3"/>
        <v>0.11479166666666668</v>
      </c>
      <c r="H45" s="819" t="s">
        <v>413</v>
      </c>
      <c r="I45" s="820"/>
      <c r="J45" s="60"/>
      <c r="K45" s="61"/>
      <c r="L45" s="28"/>
    </row>
    <row r="46" spans="1:12" ht="20.100000000000001" customHeight="1" x14ac:dyDescent="0.2">
      <c r="A46" s="3"/>
      <c r="B46" s="54">
        <v>30</v>
      </c>
      <c r="C46" s="57">
        <f t="shared" si="0"/>
        <v>0.1111111111111111</v>
      </c>
      <c r="D46" s="57">
        <f t="shared" si="1"/>
        <v>0.48819444444444449</v>
      </c>
      <c r="E46" s="56"/>
      <c r="F46" s="57">
        <f t="shared" si="2"/>
        <v>0.4958333333333334</v>
      </c>
      <c r="G46" s="57">
        <f t="shared" si="3"/>
        <v>0.11875000000000001</v>
      </c>
      <c r="H46" s="819" t="s">
        <v>487</v>
      </c>
      <c r="I46" s="820"/>
      <c r="J46" s="60"/>
      <c r="K46" s="61"/>
      <c r="L46" s="28"/>
    </row>
    <row r="47" spans="1:12" ht="20.100000000000001" customHeight="1" x14ac:dyDescent="0.2">
      <c r="A47" s="3"/>
      <c r="B47" s="55">
        <v>30.7</v>
      </c>
      <c r="C47" s="57">
        <f>IF(ISBLANK($B47),"Strecke?",IF(ISBLANK($C$8),"Tempo?",IF($C$8=0,"Tempo?!",$B47*$C$8)))</f>
        <v>0.1137037037037037</v>
      </c>
      <c r="D47" s="57">
        <f>IF(ISBLANK($B47),"Strecke?",IF(ISBLANK(C$8),"Tempo?",IF(C$8=0,"Tempo?!",$H$8+C47)))</f>
        <v>0.49078703703703708</v>
      </c>
      <c r="E47" s="56"/>
      <c r="F47" s="57">
        <f>IF(ISBLANK($B47),"Strecke?",IF(ISBLANK(F$8),"Tempo?",IF(F$8=0,"Tempo?!",$H$8+G47)))</f>
        <v>0.49860416666666674</v>
      </c>
      <c r="G47" s="57">
        <f>IF(ISBLANK($B47),"Strecke?",IF(ISBLANK($F$8),"Tempo?",IF($F$8=0,"Tempo?!",$B47*$F$8)))</f>
        <v>0.12152083333333334</v>
      </c>
      <c r="H47" s="819" t="s">
        <v>416</v>
      </c>
      <c r="I47" s="820"/>
      <c r="J47" s="60" t="s">
        <v>243</v>
      </c>
      <c r="K47" s="61" t="s">
        <v>496</v>
      </c>
      <c r="L47" s="28"/>
    </row>
    <row r="48" spans="1:12" ht="20.100000000000001" customHeight="1" x14ac:dyDescent="0.2">
      <c r="A48" s="3"/>
      <c r="B48" s="54">
        <v>31</v>
      </c>
      <c r="C48" s="57">
        <f>IF(ISBLANK($B48),"Strecke?",IF(ISBLANK($C$8),"Tempo?",IF($C$8=0,"Tempo?!",$B48*$C$8)))</f>
        <v>0.1148148148148148</v>
      </c>
      <c r="D48" s="57">
        <f>IF(ISBLANK($B48),"Strecke?",IF(ISBLANK(C$8),"Tempo?",IF(C$8=0,"Tempo?!",$H$8+C48)))</f>
        <v>0.4918981481481482</v>
      </c>
      <c r="E48" s="56"/>
      <c r="F48" s="57">
        <f>IF(ISBLANK($B48),"Strecke?",IF(ISBLANK(F$8),"Tempo?",IF(F$8=0,"Tempo?!",$H$8+G48)))</f>
        <v>0.49979166666666675</v>
      </c>
      <c r="G48" s="57">
        <f>IF(ISBLANK($B48),"Strecke?",IF(ISBLANK($F$8),"Tempo?",IF($F$8=0,"Tempo?!",$B48*$F$8)))</f>
        <v>0.12270833333333335</v>
      </c>
      <c r="H48" s="819" t="s">
        <v>414</v>
      </c>
      <c r="I48" s="820"/>
      <c r="J48" s="60"/>
      <c r="K48" s="61"/>
      <c r="L48" s="28"/>
    </row>
    <row r="49" spans="1:12" ht="20.100000000000001" customHeight="1" x14ac:dyDescent="0.2">
      <c r="A49" s="3"/>
      <c r="B49" s="54">
        <v>32</v>
      </c>
      <c r="C49" s="57">
        <f t="shared" si="0"/>
        <v>0.11851851851851851</v>
      </c>
      <c r="D49" s="57">
        <f t="shared" si="1"/>
        <v>0.4956018518518519</v>
      </c>
      <c r="E49" s="56"/>
      <c r="F49" s="57">
        <f t="shared" si="2"/>
        <v>0.50375000000000003</v>
      </c>
      <c r="G49" s="57">
        <f t="shared" si="3"/>
        <v>0.12666666666666668</v>
      </c>
      <c r="H49" s="819" t="s">
        <v>415</v>
      </c>
      <c r="I49" s="820"/>
      <c r="J49" s="60"/>
      <c r="K49" s="61"/>
      <c r="L49" s="28"/>
    </row>
    <row r="50" spans="1:12" ht="20.100000000000001" customHeight="1" x14ac:dyDescent="0.2">
      <c r="A50" s="3"/>
      <c r="B50" s="54">
        <v>33</v>
      </c>
      <c r="C50" s="57">
        <f t="shared" si="0"/>
        <v>0.12222222222222222</v>
      </c>
      <c r="D50" s="57">
        <f t="shared" si="1"/>
        <v>0.49930555555555561</v>
      </c>
      <c r="E50" s="56"/>
      <c r="F50" s="57">
        <f t="shared" si="2"/>
        <v>0.50770833333333343</v>
      </c>
      <c r="G50" s="57">
        <f t="shared" si="3"/>
        <v>0.13062500000000002</v>
      </c>
      <c r="H50" s="819" t="s">
        <v>417</v>
      </c>
      <c r="I50" s="820"/>
      <c r="J50" s="60"/>
      <c r="K50" s="61"/>
      <c r="L50" s="28"/>
    </row>
    <row r="51" spans="1:12" ht="20.100000000000001" customHeight="1" x14ac:dyDescent="0.2">
      <c r="A51" s="3"/>
      <c r="B51" s="54">
        <v>34</v>
      </c>
      <c r="C51" s="57">
        <f t="shared" si="0"/>
        <v>0.12592592592592591</v>
      </c>
      <c r="D51" s="57">
        <f t="shared" si="1"/>
        <v>0.50300925925925932</v>
      </c>
      <c r="E51" s="56"/>
      <c r="F51" s="57">
        <f t="shared" si="2"/>
        <v>0.51166666666666671</v>
      </c>
      <c r="G51" s="57">
        <f t="shared" si="3"/>
        <v>0.13458333333333333</v>
      </c>
      <c r="H51" s="819" t="s">
        <v>488</v>
      </c>
      <c r="I51" s="820"/>
      <c r="J51" s="60"/>
      <c r="K51" s="61"/>
      <c r="L51" s="28"/>
    </row>
    <row r="52" spans="1:12" ht="20.100000000000001" customHeight="1" x14ac:dyDescent="0.2">
      <c r="A52" s="3"/>
      <c r="B52" s="55">
        <v>34.700000000000003</v>
      </c>
      <c r="C52" s="57">
        <f>IF(ISBLANK($B52),"Strecke?",IF(ISBLANK($C$8),"Tempo?",IF($C$8=0,"Tempo?!",$B52*$C$8)))</f>
        <v>0.12851851851851853</v>
      </c>
      <c r="D52" s="57">
        <f>IF(ISBLANK($B52),"Strecke?",IF(ISBLANK(C$8),"Tempo?",IF(C$8=0,"Tempo?!",$H$8+C52)))</f>
        <v>0.50560185185185191</v>
      </c>
      <c r="E52" s="56"/>
      <c r="F52" s="57">
        <f>IF(ISBLANK($B52),"Strecke?",IF(ISBLANK(F$8),"Tempo?",IF(F$8=0,"Tempo?!",$H$8+G52)))</f>
        <v>0.5144375000000001</v>
      </c>
      <c r="G52" s="57">
        <f>IF(ISBLANK($B52),"Strecke?",IF(ISBLANK($F$8),"Tempo?",IF($F$8=0,"Tempo?!",$B52*$F$8)))</f>
        <v>0.13735416666666669</v>
      </c>
      <c r="H52" s="819" t="s">
        <v>419</v>
      </c>
      <c r="I52" s="820"/>
      <c r="J52" s="60" t="s">
        <v>235</v>
      </c>
      <c r="K52" s="61" t="s">
        <v>492</v>
      </c>
      <c r="L52" s="28"/>
    </row>
    <row r="53" spans="1:12" ht="20.100000000000001" customHeight="1" x14ac:dyDescent="0.2">
      <c r="A53" s="3"/>
      <c r="B53" s="54">
        <v>35</v>
      </c>
      <c r="C53" s="57">
        <f>IF(ISBLANK($B53),"Strecke?",IF(ISBLANK($C$8),"Tempo?",IF($C$8=0,"Tempo?!",$B53*$C$8)))</f>
        <v>0.12962962962962962</v>
      </c>
      <c r="D53" s="57">
        <f>IF(ISBLANK($B53),"Strecke?",IF(ISBLANK(C$8),"Tempo?",IF(C$8=0,"Tempo?!",$H$8+C53)))</f>
        <v>0.50671296296296298</v>
      </c>
      <c r="E53" s="56"/>
      <c r="F53" s="57">
        <f>IF(ISBLANK($B53),"Strecke?",IF(ISBLANK(F$8),"Tempo?",IF(F$8=0,"Tempo?!",$H$8+G53)))</f>
        <v>0.515625</v>
      </c>
      <c r="G53" s="57">
        <f>IF(ISBLANK($B53),"Strecke?",IF(ISBLANK($F$8),"Tempo?",IF($F$8=0,"Tempo?!",$B53*$F$8)))</f>
        <v>0.13854166666666667</v>
      </c>
      <c r="H53" s="819" t="s">
        <v>418</v>
      </c>
      <c r="I53" s="820"/>
      <c r="J53" s="60"/>
      <c r="K53" s="61"/>
      <c r="L53" s="28"/>
    </row>
    <row r="54" spans="1:12" ht="20.100000000000001" customHeight="1" x14ac:dyDescent="0.2">
      <c r="A54" s="3"/>
      <c r="B54" s="54">
        <v>36</v>
      </c>
      <c r="C54" s="57">
        <f t="shared" si="0"/>
        <v>0.13333333333333333</v>
      </c>
      <c r="D54" s="57">
        <f t="shared" si="1"/>
        <v>0.51041666666666674</v>
      </c>
      <c r="E54" s="56"/>
      <c r="F54" s="57">
        <f t="shared" si="2"/>
        <v>0.5195833333333334</v>
      </c>
      <c r="G54" s="57">
        <f t="shared" si="3"/>
        <v>0.14250000000000002</v>
      </c>
      <c r="H54" s="819" t="s">
        <v>420</v>
      </c>
      <c r="I54" s="820"/>
      <c r="J54" s="60"/>
      <c r="K54" s="61"/>
      <c r="L54" s="28"/>
    </row>
    <row r="55" spans="1:12" ht="20.100000000000001" customHeight="1" x14ac:dyDescent="0.2">
      <c r="A55" s="3"/>
      <c r="B55" s="54">
        <v>37</v>
      </c>
      <c r="C55" s="57">
        <f t="shared" si="0"/>
        <v>0.13703703703703701</v>
      </c>
      <c r="D55" s="57">
        <f t="shared" si="1"/>
        <v>0.51412037037037039</v>
      </c>
      <c r="E55" s="56"/>
      <c r="F55" s="57">
        <f t="shared" si="2"/>
        <v>0.52354166666666679</v>
      </c>
      <c r="G55" s="57">
        <f t="shared" si="3"/>
        <v>0.14645833333333336</v>
      </c>
      <c r="H55" s="819" t="s">
        <v>421</v>
      </c>
      <c r="I55" s="820"/>
      <c r="J55" s="60"/>
      <c r="K55" s="61"/>
      <c r="L55" s="28"/>
    </row>
    <row r="56" spans="1:12" ht="20.100000000000001" customHeight="1" x14ac:dyDescent="0.2">
      <c r="A56" s="3"/>
      <c r="B56" s="55">
        <v>37.65</v>
      </c>
      <c r="C56" s="57">
        <f>IF(ISBLANK($B56),"Strecke?",IF(ISBLANK($C$8),"Tempo?",IF($C$8=0,"Tempo?!",$B56*$C$8)))</f>
        <v>0.13944444444444443</v>
      </c>
      <c r="D56" s="57">
        <f>IF(ISBLANK($B56),"Strecke?",IF(ISBLANK(C$8),"Tempo?",IF(C$8=0,"Tempo?!",$H$8+C56)))</f>
        <v>0.51652777777777781</v>
      </c>
      <c r="E56" s="56"/>
      <c r="F56" s="57">
        <f>IF(ISBLANK($B56),"Strecke?",IF(ISBLANK(F$8),"Tempo?",IF(F$8=0,"Tempo?!",$H$8+G56)))</f>
        <v>0.52611458333333339</v>
      </c>
      <c r="G56" s="57">
        <f>IF(ISBLANK($B56),"Strecke?",IF(ISBLANK($F$8),"Tempo?",IF($F$8=0,"Tempo?!",$B56*$F$8)))</f>
        <v>0.14903125</v>
      </c>
      <c r="H56" s="819" t="s">
        <v>423</v>
      </c>
      <c r="I56" s="820"/>
      <c r="J56" s="60" t="s">
        <v>243</v>
      </c>
      <c r="K56" s="61" t="s">
        <v>493</v>
      </c>
      <c r="L56" s="28"/>
    </row>
    <row r="57" spans="1:12" ht="20.100000000000001" customHeight="1" x14ac:dyDescent="0.2">
      <c r="A57" s="3"/>
      <c r="B57" s="54">
        <v>38</v>
      </c>
      <c r="C57" s="57">
        <f t="shared" si="0"/>
        <v>0.14074074074074072</v>
      </c>
      <c r="D57" s="57">
        <f t="shared" si="1"/>
        <v>0.51782407407407405</v>
      </c>
      <c r="E57" s="56"/>
      <c r="F57" s="57">
        <f t="shared" si="2"/>
        <v>0.52750000000000008</v>
      </c>
      <c r="G57" s="57">
        <f t="shared" si="3"/>
        <v>0.15041666666666667</v>
      </c>
      <c r="H57" s="819" t="s">
        <v>422</v>
      </c>
      <c r="I57" s="820"/>
      <c r="J57" s="60"/>
      <c r="K57" s="61"/>
      <c r="L57" s="28"/>
    </row>
    <row r="58" spans="1:12" ht="20.100000000000001" customHeight="1" x14ac:dyDescent="0.2">
      <c r="A58" s="3"/>
      <c r="B58" s="54">
        <v>39</v>
      </c>
      <c r="C58" s="57">
        <f t="shared" si="0"/>
        <v>0.14444444444444443</v>
      </c>
      <c r="D58" s="57">
        <f t="shared" si="1"/>
        <v>0.52152777777777781</v>
      </c>
      <c r="E58" s="56"/>
      <c r="F58" s="57">
        <f t="shared" si="2"/>
        <v>0.53145833333333337</v>
      </c>
      <c r="G58" s="57">
        <f t="shared" si="3"/>
        <v>0.15437500000000001</v>
      </c>
      <c r="H58" s="819" t="s">
        <v>424</v>
      </c>
      <c r="I58" s="820"/>
      <c r="J58" s="60"/>
      <c r="K58" s="61"/>
      <c r="L58" s="28"/>
    </row>
    <row r="59" spans="1:12" ht="20.100000000000001" customHeight="1" x14ac:dyDescent="0.2">
      <c r="A59" s="3"/>
      <c r="B59" s="54">
        <v>40</v>
      </c>
      <c r="C59" s="57">
        <f t="shared" si="0"/>
        <v>0.14814814814814814</v>
      </c>
      <c r="D59" s="57">
        <f t="shared" si="1"/>
        <v>0.52523148148148158</v>
      </c>
      <c r="E59" s="56"/>
      <c r="F59" s="57">
        <f t="shared" si="2"/>
        <v>0.53541666666666676</v>
      </c>
      <c r="G59" s="57">
        <f t="shared" si="3"/>
        <v>0.15833333333333335</v>
      </c>
      <c r="H59" s="819" t="s">
        <v>425</v>
      </c>
      <c r="I59" s="820"/>
      <c r="J59" s="60"/>
      <c r="K59" s="61"/>
      <c r="L59" s="28"/>
    </row>
    <row r="60" spans="1:12" ht="20.100000000000001" customHeight="1" x14ac:dyDescent="0.2">
      <c r="A60" s="3"/>
      <c r="B60" s="54">
        <v>41</v>
      </c>
      <c r="C60" s="57">
        <f t="shared" si="0"/>
        <v>0.15185185185185185</v>
      </c>
      <c r="D60" s="57">
        <f t="shared" si="1"/>
        <v>0.52893518518518523</v>
      </c>
      <c r="E60" s="56"/>
      <c r="F60" s="57">
        <f t="shared" si="2"/>
        <v>0.53937500000000005</v>
      </c>
      <c r="G60" s="57">
        <f t="shared" si="3"/>
        <v>0.16229166666666667</v>
      </c>
      <c r="H60" s="819" t="s">
        <v>447</v>
      </c>
      <c r="I60" s="820"/>
      <c r="J60" s="60" t="s">
        <v>235</v>
      </c>
      <c r="K60" s="61" t="s">
        <v>494</v>
      </c>
      <c r="L60" s="28"/>
    </row>
    <row r="61" spans="1:12" ht="20.100000000000001" customHeight="1" x14ac:dyDescent="0.2">
      <c r="A61" s="3"/>
      <c r="B61" s="55">
        <v>41.2</v>
      </c>
      <c r="C61" s="57">
        <f>IF(ISBLANK($B61),"Strecke?",IF(ISBLANK($C$8),"Tempo?",IF($C$8=0,"Tempo?!",$B61*$C$8)))</f>
        <v>0.15259259259259259</v>
      </c>
      <c r="D61" s="57">
        <f>IF(ISBLANK($B61),"Strecke?",IF(ISBLANK(C$8),"Tempo?",IF(C$8=0,"Tempo?!",$H$8+C61)))</f>
        <v>0.52967592592592594</v>
      </c>
      <c r="E61" s="56"/>
      <c r="F61" s="57">
        <f>IF(ISBLANK($B61),"Strecke?",IF(ISBLANK(F$8),"Tempo?",IF(F$8=0,"Tempo?!",$H$8+G61)))</f>
        <v>0.54016666666666668</v>
      </c>
      <c r="G61" s="57">
        <f>IF(ISBLANK($B61),"Strecke?",IF(ISBLANK($F$8),"Tempo?",IF($F$8=0,"Tempo?!",$B61*$F$8)))</f>
        <v>0.16308333333333336</v>
      </c>
      <c r="H61" s="819" t="s">
        <v>445</v>
      </c>
      <c r="I61" s="820"/>
      <c r="J61" s="60" t="s">
        <v>235</v>
      </c>
      <c r="K61" s="61" t="s">
        <v>448</v>
      </c>
      <c r="L61" s="28"/>
    </row>
    <row r="62" spans="1:12" ht="20.100000000000001" customHeight="1" x14ac:dyDescent="0.2">
      <c r="A62" s="3"/>
      <c r="B62" s="55">
        <v>41.4</v>
      </c>
      <c r="C62" s="57">
        <f>IF(ISBLANK($B62),"Strecke?",IF(ISBLANK($C$8),"Tempo?",IF($C$8=0,"Tempo?!",$B62*$C$8)))</f>
        <v>0.15333333333333332</v>
      </c>
      <c r="D62" s="57">
        <f>IF(ISBLANK($B62),"Strecke?",IF(ISBLANK(C$8),"Tempo?",IF(C$8=0,"Tempo?!",$H$8+C62)))</f>
        <v>0.53041666666666676</v>
      </c>
      <c r="E62" s="56"/>
      <c r="F62" s="57">
        <f>IF(ISBLANK($B62),"Strecke?",IF(ISBLANK(F$8),"Tempo?",IF(F$8=0,"Tempo?!",$H$8+G62)))</f>
        <v>0.54095833333333343</v>
      </c>
      <c r="G62" s="57">
        <f>IF(ISBLANK($B62),"Strecke?",IF(ISBLANK($F$8),"Tempo?",IF($F$8=0,"Tempo?!",$B62*$F$8)))</f>
        <v>0.16387500000000002</v>
      </c>
      <c r="H62" s="819" t="s">
        <v>445</v>
      </c>
      <c r="I62" s="820"/>
      <c r="J62" s="60" t="s">
        <v>235</v>
      </c>
      <c r="K62" s="61" t="s">
        <v>497</v>
      </c>
      <c r="L62" s="28"/>
    </row>
    <row r="63" spans="1:12" ht="20.100000000000001" customHeight="1" x14ac:dyDescent="0.2">
      <c r="A63" s="3"/>
      <c r="B63" s="54">
        <v>42</v>
      </c>
      <c r="C63" s="57">
        <f t="shared" si="0"/>
        <v>0.15555555555555553</v>
      </c>
      <c r="D63" s="57">
        <f t="shared" si="1"/>
        <v>0.53263888888888888</v>
      </c>
      <c r="E63" s="56"/>
      <c r="F63" s="57">
        <f t="shared" si="2"/>
        <v>0.54333333333333345</v>
      </c>
      <c r="G63" s="57">
        <f t="shared" si="3"/>
        <v>0.16625000000000001</v>
      </c>
      <c r="H63" s="819" t="s">
        <v>489</v>
      </c>
      <c r="I63" s="820"/>
      <c r="J63" s="60" t="s">
        <v>235</v>
      </c>
      <c r="K63" s="61"/>
      <c r="L63" s="28"/>
    </row>
    <row r="64" spans="1:12" ht="20.100000000000001" customHeight="1" x14ac:dyDescent="0.2">
      <c r="A64" s="3"/>
      <c r="B64" s="54">
        <v>42.195</v>
      </c>
      <c r="C64" s="57">
        <f t="shared" si="0"/>
        <v>0.15627777777777777</v>
      </c>
      <c r="D64" s="57">
        <f t="shared" si="1"/>
        <v>0.53336111111111117</v>
      </c>
      <c r="E64" s="56"/>
      <c r="F64" s="57">
        <f t="shared" si="2"/>
        <v>0.54410520833333342</v>
      </c>
      <c r="G64" s="57">
        <f t="shared" si="3"/>
        <v>0.16702187500000001</v>
      </c>
      <c r="H64" s="819" t="s">
        <v>398</v>
      </c>
      <c r="I64" s="820"/>
      <c r="J64" s="60"/>
      <c r="K64" s="61"/>
      <c r="L64" s="28"/>
    </row>
    <row r="65" spans="1:12" ht="12.75" customHeight="1" thickBot="1" x14ac:dyDescent="0.25">
      <c r="A65" s="577"/>
      <c r="B65" s="579"/>
      <c r="C65" s="579"/>
      <c r="D65" s="579"/>
      <c r="E65" s="579"/>
      <c r="F65" s="579"/>
      <c r="G65" s="579"/>
      <c r="H65" s="579"/>
      <c r="I65" s="579"/>
      <c r="J65" s="579"/>
      <c r="K65" s="579"/>
      <c r="L65" s="580"/>
    </row>
  </sheetData>
  <sheetProtection algorithmName="SHA-512" hashValue="Kf5aYCmDXUvPceVGmiyOfGdQXFMv5JpqnKez8UImuOSrCO8jVXOq10Wfvo6iddljq9opCa4jMl9WpGideUpaew==" saltValue="qfEgqLwlZzkuBohBhZf7Kg==" spinCount="100000" sheet="1" objects="1" scenarios="1" selectLockedCells="1"/>
  <mergeCells count="65">
    <mergeCell ref="B6:G6"/>
    <mergeCell ref="H6:K6"/>
    <mergeCell ref="A65:L65"/>
    <mergeCell ref="A9:L9"/>
    <mergeCell ref="H19:I19"/>
    <mergeCell ref="H20:I20"/>
    <mergeCell ref="H21:I21"/>
    <mergeCell ref="H22:I22"/>
    <mergeCell ref="H24:I24"/>
    <mergeCell ref="H12:I12"/>
    <mergeCell ref="H18:I18"/>
    <mergeCell ref="H29:I29"/>
    <mergeCell ref="H7:I7"/>
    <mergeCell ref="H25:I25"/>
    <mergeCell ref="H26:I26"/>
    <mergeCell ref="H28:I28"/>
    <mergeCell ref="A1:L1"/>
    <mergeCell ref="A3:L3"/>
    <mergeCell ref="A4:L4"/>
    <mergeCell ref="A5:L5"/>
    <mergeCell ref="A2:L2"/>
    <mergeCell ref="H30:I30"/>
    <mergeCell ref="H14:I14"/>
    <mergeCell ref="H23:I23"/>
    <mergeCell ref="H33:I33"/>
    <mergeCell ref="H27:I27"/>
    <mergeCell ref="H17:I17"/>
    <mergeCell ref="H31:I31"/>
    <mergeCell ref="H32:I32"/>
    <mergeCell ref="H61:I61"/>
    <mergeCell ref="H47:I47"/>
    <mergeCell ref="H52:I52"/>
    <mergeCell ref="H56:I56"/>
    <mergeCell ref="H55:I55"/>
    <mergeCell ref="H57:I57"/>
    <mergeCell ref="H58:I58"/>
    <mergeCell ref="H54:I54"/>
    <mergeCell ref="H60:I60"/>
    <mergeCell ref="H34:I34"/>
    <mergeCell ref="H51:I51"/>
    <mergeCell ref="H53:I53"/>
    <mergeCell ref="H42:I42"/>
    <mergeCell ref="H35:I35"/>
    <mergeCell ref="H40:I40"/>
    <mergeCell ref="H36:I36"/>
    <mergeCell ref="H37:I37"/>
    <mergeCell ref="H44:I44"/>
    <mergeCell ref="H45:I45"/>
    <mergeCell ref="H41:I41"/>
    <mergeCell ref="H62:I62"/>
    <mergeCell ref="H64:I64"/>
    <mergeCell ref="H10:I10"/>
    <mergeCell ref="H11:I11"/>
    <mergeCell ref="H13:I13"/>
    <mergeCell ref="H15:I15"/>
    <mergeCell ref="H16:I16"/>
    <mergeCell ref="H49:I49"/>
    <mergeCell ref="H50:I50"/>
    <mergeCell ref="H63:I63"/>
    <mergeCell ref="H59:I59"/>
    <mergeCell ref="H38:I38"/>
    <mergeCell ref="H46:I46"/>
    <mergeCell ref="H48:I48"/>
    <mergeCell ref="H39:I39"/>
    <mergeCell ref="H43:I43"/>
  </mergeCells>
  <phoneticPr fontId="0" type="noConversion"/>
  <printOptions horizontalCentered="1"/>
  <pageMargins left="0.19685039370078741" right="0.19685039370078741" top="0.59055118110236227" bottom="0.39370078740157483" header="0.51181102362204722" footer="0.51181102362204722"/>
  <pageSetup paperSize="9" scale="56" orientation="portrait" r:id="rId1"/>
  <headerFooter alignWithMargins="0"/>
  <ignoredErrors>
    <ignoredError sqref="D57:D59 D41:D46 D54:D55 D60 D63:D64 D12:D13 D33:D38 D49:D51 D15:D22 D24:D28 D30:D31 D39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8">
    <pageSetUpPr fitToPage="1"/>
  </sheetPr>
  <dimension ref="A1:H66"/>
  <sheetViews>
    <sheetView zoomScale="79" zoomScaleNormal="79" workbookViewId="0">
      <selection activeCell="C8" sqref="C8"/>
    </sheetView>
  </sheetViews>
  <sheetFormatPr baseColWidth="10" defaultRowHeight="12.75" x14ac:dyDescent="0.2"/>
  <cols>
    <col min="1" max="1" width="2.7109375" customWidth="1"/>
    <col min="2" max="7" width="11.7109375" customWidth="1"/>
    <col min="8" max="8" width="2.7109375" customWidth="1"/>
  </cols>
  <sheetData>
    <row r="1" spans="1:8" x14ac:dyDescent="0.2">
      <c r="A1" s="153"/>
      <c r="B1" s="827"/>
      <c r="C1" s="828"/>
      <c r="D1" s="828"/>
      <c r="E1" s="828"/>
      <c r="F1" s="828"/>
      <c r="G1" s="828"/>
      <c r="H1" s="154"/>
    </row>
    <row r="2" spans="1:8" x14ac:dyDescent="0.2">
      <c r="A2" s="155"/>
      <c r="B2" s="832" t="s">
        <v>391</v>
      </c>
      <c r="C2" s="833"/>
      <c r="D2" s="833"/>
      <c r="E2" s="833"/>
      <c r="F2" s="833"/>
      <c r="G2" s="833"/>
      <c r="H2" s="156"/>
    </row>
    <row r="3" spans="1:8" x14ac:dyDescent="0.2">
      <c r="A3" s="155"/>
      <c r="B3" s="834" t="s">
        <v>392</v>
      </c>
      <c r="C3" s="835"/>
      <c r="D3" s="835"/>
      <c r="E3" s="835"/>
      <c r="F3" s="835"/>
      <c r="G3" s="835"/>
      <c r="H3" s="156"/>
    </row>
    <row r="4" spans="1:8" x14ac:dyDescent="0.2">
      <c r="A4" s="155"/>
      <c r="B4" s="831"/>
      <c r="C4" s="798"/>
      <c r="D4" s="798"/>
      <c r="E4" s="798"/>
      <c r="F4" s="798"/>
      <c r="G4" s="798"/>
      <c r="H4" s="156"/>
    </row>
    <row r="5" spans="1:8" x14ac:dyDescent="0.2">
      <c r="A5" s="155"/>
      <c r="B5" s="157" t="s">
        <v>267</v>
      </c>
      <c r="C5" s="157" t="s">
        <v>268</v>
      </c>
      <c r="D5" s="157" t="s">
        <v>268</v>
      </c>
      <c r="E5" s="69"/>
      <c r="F5" s="838" t="s">
        <v>269</v>
      </c>
      <c r="G5" s="830"/>
      <c r="H5" s="156"/>
    </row>
    <row r="6" spans="1:8" x14ac:dyDescent="0.2">
      <c r="A6" s="155"/>
      <c r="B6" s="157"/>
      <c r="C6" s="157" t="s">
        <v>270</v>
      </c>
      <c r="D6" s="157" t="s">
        <v>271</v>
      </c>
      <c r="E6" s="69"/>
      <c r="F6" s="838" t="s">
        <v>272</v>
      </c>
      <c r="G6" s="830"/>
      <c r="H6" s="156"/>
    </row>
    <row r="7" spans="1:8" x14ac:dyDescent="0.2">
      <c r="A7" s="155"/>
      <c r="B7" s="157" t="s">
        <v>317</v>
      </c>
      <c r="C7" s="157" t="s">
        <v>273</v>
      </c>
      <c r="D7" s="157" t="s">
        <v>273</v>
      </c>
      <c r="E7" s="157"/>
      <c r="F7" s="157" t="s">
        <v>211</v>
      </c>
      <c r="G7" s="157" t="s">
        <v>212</v>
      </c>
      <c r="H7" s="156"/>
    </row>
    <row r="8" spans="1:8" x14ac:dyDescent="0.2">
      <c r="A8" s="155"/>
      <c r="B8" s="37">
        <v>1</v>
      </c>
      <c r="C8" s="158">
        <v>3.2407407407407406E-3</v>
      </c>
      <c r="D8" s="159">
        <f>IF(ISBLANK(B8),"",IF(ISBLANK(C8),"",SUM(C$8:C8)))</f>
        <v>3.2407407407407406E-3</v>
      </c>
      <c r="E8" s="159"/>
      <c r="F8" s="159">
        <f>IF(ISBLANK(B8),"",IF(ISBLANK(C8),"",IF(ISERROR(SUM(C$8:C8)/B8),"",SUM(C$8:C8)/B8)))</f>
        <v>3.2407407407407406E-3</v>
      </c>
      <c r="G8" s="37">
        <f>IF(ISBLANK(B8),"",IF(ISBLANK(C8),"",IF(ISERROR(B8/C8/24),"",B8/C8/24)))</f>
        <v>12.857142857142856</v>
      </c>
      <c r="H8" s="156"/>
    </row>
    <row r="9" spans="1:8" x14ac:dyDescent="0.2">
      <c r="A9" s="155"/>
      <c r="B9" s="37">
        <v>2</v>
      </c>
      <c r="C9" s="158">
        <v>3.37962962962963E-3</v>
      </c>
      <c r="D9" s="159">
        <f>IF(ISBLANK(B9),"",IF(ISBLANK(C9),"",SUM(C$8:C9)))</f>
        <v>6.6203703703703702E-3</v>
      </c>
      <c r="E9" s="159"/>
      <c r="F9" s="159">
        <f>IF(ISBLANK(B9),"",IF(ISBLANK(C9),"",IF(ISERROR(SUM(C$8:C9)/B9),"",SUM(C$8:C9)/B9)))</f>
        <v>3.3101851851851851E-3</v>
      </c>
      <c r="G9" s="37">
        <f>IF(ISBLANK(B9),"",IF(ISBLANK(C9),"",IF(ISERROR(B9/SUM(C$8:C9)/24),"",B9/SUM(C$8:C9)/24)))</f>
        <v>12.587412587412587</v>
      </c>
      <c r="H9" s="156"/>
    </row>
    <row r="10" spans="1:8" x14ac:dyDescent="0.2">
      <c r="A10" s="155"/>
      <c r="B10" s="37">
        <v>3</v>
      </c>
      <c r="C10" s="158">
        <v>3.2407407407407406E-3</v>
      </c>
      <c r="D10" s="159">
        <f>IF(ISBLANK(B10),"",IF(ISBLANK(C10),"",SUM(C$8:C10)))</f>
        <v>9.8611111111111104E-3</v>
      </c>
      <c r="E10" s="159"/>
      <c r="F10" s="159">
        <f>IF(ISBLANK(B10),"",IF(ISBLANK(C10),"",IF(ISERROR(SUM(C$8:C10)/B10),"",SUM(C$8:C10)/B10)))</f>
        <v>3.2870370370370367E-3</v>
      </c>
      <c r="G10" s="37">
        <f>IF(ISBLANK(B10),"",IF(ISBLANK(C10),"",IF(ISERROR(B10/SUM(C$8:C10)/24),"",B10/SUM(C$8:C10)/24)))</f>
        <v>12.67605633802817</v>
      </c>
      <c r="H10" s="156"/>
    </row>
    <row r="11" spans="1:8" x14ac:dyDescent="0.2">
      <c r="A11" s="155"/>
      <c r="B11" s="37">
        <v>4</v>
      </c>
      <c r="C11" s="158">
        <v>3.2870370370370367E-3</v>
      </c>
      <c r="D11" s="159">
        <f>IF(ISBLANK(B11),"",IF(ISBLANK(C11),"",SUM(C$8:C11)))</f>
        <v>1.3148148148148147E-2</v>
      </c>
      <c r="E11" s="159"/>
      <c r="F11" s="159">
        <f>IF(ISBLANK(B11),"",IF(ISBLANK(C11),"",IF(ISERROR(SUM(C$8:C11)/B11),"",SUM(C$8:C11)/B11)))</f>
        <v>3.2870370370370367E-3</v>
      </c>
      <c r="G11" s="37">
        <f>IF(ISBLANK(B11),"",IF(ISBLANK(C11),"",IF(ISERROR(B11/SUM(C$8:C11)/24),"",B11/SUM(C$8:C11)/24)))</f>
        <v>12.67605633802817</v>
      </c>
      <c r="H11" s="156"/>
    </row>
    <row r="12" spans="1:8" x14ac:dyDescent="0.2">
      <c r="A12" s="155"/>
      <c r="B12" s="37">
        <v>5</v>
      </c>
      <c r="C12" s="158">
        <v>3.1250000000000002E-3</v>
      </c>
      <c r="D12" s="159">
        <f>IF(ISBLANK(B12),"",IF(ISBLANK(C12),"",SUM(C$8:C12)))</f>
        <v>1.6273148148148148E-2</v>
      </c>
      <c r="E12" s="159"/>
      <c r="F12" s="159">
        <f>IF(ISBLANK(B12),"",IF(ISBLANK(C12),"",IF(ISERROR(SUM(C$8:C12)/B12),"",SUM(C$8:C12)/B12)))</f>
        <v>3.2546296296296295E-3</v>
      </c>
      <c r="G12" s="37">
        <f>IF(ISBLANK(B12),"",IF(ISBLANK(C12),"",IF(ISERROR(B12/SUM(C$8:C12)/24),"",B12/SUM(C$8:C12)/24)))</f>
        <v>12.802275960170697</v>
      </c>
      <c r="H12" s="156"/>
    </row>
    <row r="13" spans="1:8" x14ac:dyDescent="0.2">
      <c r="A13" s="155"/>
      <c r="B13" s="37">
        <v>6</v>
      </c>
      <c r="C13" s="158">
        <v>3.3217592592592591E-3</v>
      </c>
      <c r="D13" s="159">
        <f>IF(ISBLANK(B13),"",IF(ISBLANK(C13),"",SUM(C$8:C13)))</f>
        <v>1.9594907407407408E-2</v>
      </c>
      <c r="E13" s="159"/>
      <c r="F13" s="159">
        <f>IF(ISBLANK(B13),"",IF(ISBLANK(C13),"",IF(ISERROR(SUM(C$8:C13)/B13),"",SUM(C$8:C13)/B13)))</f>
        <v>3.2658179012345682E-3</v>
      </c>
      <c r="G13" s="37">
        <f>IF(ISBLANK(B13),"",IF(ISBLANK(C13),"",IF(ISERROR(B13/SUM(C$8:C13)/24),"",B13/SUM(C$8:C13)/24)))</f>
        <v>12.758417011222681</v>
      </c>
      <c r="H13" s="156"/>
    </row>
    <row r="14" spans="1:8" x14ac:dyDescent="0.2">
      <c r="A14" s="155"/>
      <c r="B14" s="37">
        <v>7</v>
      </c>
      <c r="C14" s="158">
        <v>3.2407407407407406E-3</v>
      </c>
      <c r="D14" s="159">
        <f>IF(ISBLANK(B14),"",IF(ISBLANK(C14),"",SUM(C$8:C14)))</f>
        <v>2.283564814814815E-2</v>
      </c>
      <c r="E14" s="159"/>
      <c r="F14" s="159">
        <f>IF(ISBLANK(B14),"",IF(ISBLANK(C14),"",IF(ISERROR(SUM(C$8:C14)/B14),"",SUM(C$8:C14)/B14)))</f>
        <v>3.2622354497354499E-3</v>
      </c>
      <c r="G14" s="37">
        <f>IF(ISBLANK(B14),"",IF(ISBLANK(C14),"",IF(ISERROR(B14/SUM(C$8:C14)/24),"",B14/SUM(C$8:C14)/24)))</f>
        <v>12.772427774961985</v>
      </c>
      <c r="H14" s="156"/>
    </row>
    <row r="15" spans="1:8" x14ac:dyDescent="0.2">
      <c r="A15" s="155"/>
      <c r="B15" s="37">
        <v>8</v>
      </c>
      <c r="C15" s="158">
        <v>3.2523148148148151E-3</v>
      </c>
      <c r="D15" s="159">
        <f>IF(ISBLANK(B15),"",IF(ISBLANK(C15),"",SUM(C$8:C15)))</f>
        <v>2.6087962962962966E-2</v>
      </c>
      <c r="E15" s="159"/>
      <c r="F15" s="159">
        <f>IF(ISBLANK(B15),"",IF(ISBLANK(C15),"",IF(ISERROR(SUM(C$8:C15)/B15),"",SUM(C$8:C15)/B15)))</f>
        <v>3.2609953703703707E-3</v>
      </c>
      <c r="G15" s="37">
        <f>IF(ISBLANK(B15),"",IF(ISBLANK(C15),"",IF(ISERROR(B15/SUM(C$8:C15)/24),"",B15/SUM(C$8:C15)/24)))</f>
        <v>12.777284826974267</v>
      </c>
      <c r="H15" s="156"/>
    </row>
    <row r="16" spans="1:8" x14ac:dyDescent="0.2">
      <c r="A16" s="155"/>
      <c r="B16" s="37">
        <v>9</v>
      </c>
      <c r="C16" s="158">
        <v>3.1597222222222222E-3</v>
      </c>
      <c r="D16" s="159">
        <f>IF(ISBLANK(B16),"",IF(ISBLANK(C16),"",SUM(C$8:C16)))</f>
        <v>2.9247685185185189E-2</v>
      </c>
      <c r="E16" s="159"/>
      <c r="F16" s="159">
        <f>IF(ISBLANK(B16),"",IF(ISBLANK(C16),"",IF(ISERROR(SUM(C$8:C16)/B16),"",SUM(C$8:C16)/B16)))</f>
        <v>3.2497427983539098E-3</v>
      </c>
      <c r="G16" s="37">
        <f>IF(ISBLANK(B16),"",IF(ISBLANK(C16),"",IF(ISERROR(B16/SUM(C$8:C16)/24),"",B16/SUM(C$8:C16)/24)))</f>
        <v>12.821527502967944</v>
      </c>
      <c r="H16" s="156"/>
    </row>
    <row r="17" spans="1:8" x14ac:dyDescent="0.2">
      <c r="A17" s="155"/>
      <c r="B17" s="37">
        <v>10</v>
      </c>
      <c r="C17" s="158">
        <v>2.9282407407407412E-3</v>
      </c>
      <c r="D17" s="159">
        <f>IF(ISBLANK(B17),"",IF(ISBLANK(C17),"",SUM(C$8:C17)))</f>
        <v>3.2175925925925927E-2</v>
      </c>
      <c r="E17" s="159"/>
      <c r="F17" s="159">
        <f>IF(ISBLANK(B17),"",IF(ISBLANK(C17),"",IF(ISERROR(SUM(C$8:C17)/B17),"",SUM(C$8:C17)/B17)))</f>
        <v>3.2175925925925926E-3</v>
      </c>
      <c r="G17" s="37">
        <f>IF(ISBLANK(B17),"",IF(ISBLANK(C17),"",IF(ISERROR(B17/SUM(C$8:C17)/24),"",B17/SUM(C$8:C17)/24)))</f>
        <v>12.949640287769784</v>
      </c>
      <c r="H17" s="156"/>
    </row>
    <row r="18" spans="1:8" x14ac:dyDescent="0.2">
      <c r="A18" s="155"/>
      <c r="B18" s="37">
        <v>11</v>
      </c>
      <c r="C18" s="158">
        <v>3.2523148148148151E-3</v>
      </c>
      <c r="D18" s="159">
        <f>IF(ISBLANK(B18),"",IF(ISBLANK(C18),"",SUM(C$8:C18)))</f>
        <v>3.5428240740740739E-2</v>
      </c>
      <c r="E18" s="159"/>
      <c r="F18" s="159">
        <f>IF(ISBLANK(B18),"",IF(ISBLANK(C18),"",IF(ISERROR(SUM(C$8:C18)/B18),"",SUM(C$8:C18)/B18)))</f>
        <v>3.2207491582491583E-3</v>
      </c>
      <c r="G18" s="37">
        <f>IF(ISBLANK(B18),"",IF(ISBLANK(C18),"",IF(ISERROR(B18/SUM(C$8:C18)/24),"",B18/SUM(C$8:C18)/24)))</f>
        <v>12.936948709572036</v>
      </c>
      <c r="H18" s="156"/>
    </row>
    <row r="19" spans="1:8" x14ac:dyDescent="0.2">
      <c r="A19" s="155"/>
      <c r="B19" s="37">
        <v>12</v>
      </c>
      <c r="C19" s="158">
        <v>3.3101851851851851E-3</v>
      </c>
      <c r="D19" s="159">
        <f>IF(ISBLANK(B19),"",IF(ISBLANK(C19),"",SUM(C$8:C19)))</f>
        <v>3.8738425925925926E-2</v>
      </c>
      <c r="E19" s="159"/>
      <c r="F19" s="159">
        <f>IF(ISBLANK(B19),"",IF(ISBLANK(C19),"",IF(ISERROR(SUM(C$8:C19)/B19),"",SUM(C$8:C19)/B19)))</f>
        <v>3.2282021604938273E-3</v>
      </c>
      <c r="G19" s="37">
        <f>IF(ISBLANK(B19),"",IF(ISBLANK(C19),"",IF(ISERROR(B19/SUM(C$8:C19)/24),"",B19/SUM(C$8:C19)/24)))</f>
        <v>12.907080968031073</v>
      </c>
      <c r="H19" s="156"/>
    </row>
    <row r="20" spans="1:8" x14ac:dyDescent="0.2">
      <c r="A20" s="155"/>
      <c r="B20" s="37">
        <v>13</v>
      </c>
      <c r="C20" s="158">
        <v>3.3564814814814811E-3</v>
      </c>
      <c r="D20" s="159">
        <f>IF(ISBLANK(B20),"",IF(ISBLANK(C20),"",SUM(C$8:C20)))</f>
        <v>4.2094907407407407E-2</v>
      </c>
      <c r="E20" s="159"/>
      <c r="F20" s="159">
        <f>IF(ISBLANK(B20),"",IF(ISBLANK(C20),"",IF(ISERROR(SUM(C$8:C20)/B20),"",SUM(C$8:C20)/B20)))</f>
        <v>3.2380698005698007E-3</v>
      </c>
      <c r="G20" s="37">
        <f>IF(ISBLANK(B20),"",IF(ISBLANK(C20),"",IF(ISERROR(B20/SUM(C$8:C20)/24),"",B20/SUM(C$8:C20)/24)))</f>
        <v>12.867748144074787</v>
      </c>
      <c r="H20" s="156"/>
    </row>
    <row r="21" spans="1:8" x14ac:dyDescent="0.2">
      <c r="A21" s="155"/>
      <c r="B21" s="37">
        <v>14</v>
      </c>
      <c r="C21" s="158">
        <v>3.3449074074074071E-3</v>
      </c>
      <c r="D21" s="159">
        <f>IF(ISBLANK(B21),"",IF(ISBLANK(C21),"",SUM(C$8:C21)))</f>
        <v>4.5439814814814815E-2</v>
      </c>
      <c r="E21" s="159"/>
      <c r="F21" s="159">
        <f>IF(ISBLANK(B21),"",IF(ISBLANK(C21),"",IF(ISERROR(SUM(C$8:C21)/B21),"",SUM(C$8:C21)/B21)))</f>
        <v>3.2457010582010583E-3</v>
      </c>
      <c r="G21" s="37">
        <f>IF(ISBLANK(B21),"",IF(ISBLANK(C21),"",IF(ISERROR(B21/SUM(C$8:C21)/24),"",B21/SUM(C$8:C21)/24)))</f>
        <v>12.837493632195619</v>
      </c>
      <c r="H21" s="156"/>
    </row>
    <row r="22" spans="1:8" x14ac:dyDescent="0.2">
      <c r="A22" s="155"/>
      <c r="B22" s="37">
        <v>15</v>
      </c>
      <c r="C22" s="158">
        <v>3.3333333333333335E-3</v>
      </c>
      <c r="D22" s="159">
        <f>IF(ISBLANK(B22),"",IF(ISBLANK(C22),"",SUM(C$8:C22)))</f>
        <v>4.8773148148148149E-2</v>
      </c>
      <c r="E22" s="159"/>
      <c r="F22" s="159">
        <f>IF(ISBLANK(B22),"",IF(ISBLANK(C22),"",IF(ISERROR(SUM(C$8:C22)/B22),"",SUM(C$8:C22)/B22)))</f>
        <v>3.2515432098765432E-3</v>
      </c>
      <c r="G22" s="37">
        <f>IF(ISBLANK(B22),"",IF(ISBLANK(C22),"",IF(ISERROR(B22/SUM(C$8:C22)/24),"",B22/SUM(C$8:C22)/24)))</f>
        <v>12.814428096820123</v>
      </c>
      <c r="H22" s="156"/>
    </row>
    <row r="23" spans="1:8" x14ac:dyDescent="0.2">
      <c r="A23" s="155"/>
      <c r="B23" s="37">
        <v>16</v>
      </c>
      <c r="C23" s="158">
        <v>3.2523148148148151E-3</v>
      </c>
      <c r="D23" s="159">
        <f>IF(ISBLANK(B23),"",IF(ISBLANK(C23),"",SUM(C$8:C23)))</f>
        <v>5.2025462962962961E-2</v>
      </c>
      <c r="E23" s="159"/>
      <c r="F23" s="159">
        <f>IF(ISBLANK(B23),"",IF(ISBLANK(C23),"",IF(ISERROR(SUM(C$8:C23)/B23),"",SUM(C$8:C23)/B23)))</f>
        <v>3.2515914351851851E-3</v>
      </c>
      <c r="G23" s="37">
        <f>IF(ISBLANK(B23),"",IF(ISBLANK(C23),"",IF(ISERROR(B23/SUM(C$8:C23)/24),"",B23/SUM(C$8:C23)/24)))</f>
        <v>12.814238042269189</v>
      </c>
      <c r="H23" s="156"/>
    </row>
    <row r="24" spans="1:8" x14ac:dyDescent="0.2">
      <c r="A24" s="155"/>
      <c r="B24" s="37">
        <v>17</v>
      </c>
      <c r="C24" s="158">
        <v>3.2754629629629631E-3</v>
      </c>
      <c r="D24" s="159">
        <f>IF(ISBLANK(B24),"",IF(ISBLANK(C24),"",SUM(C$8:C24)))</f>
        <v>5.5300925925925927E-2</v>
      </c>
      <c r="E24" s="159"/>
      <c r="F24" s="159">
        <f>IF(ISBLANK(B24),"",IF(ISBLANK(C24),"",IF(ISERROR(SUM(C$8:C24)/B24),"",SUM(C$8:C24)/B24)))</f>
        <v>3.2529956427015251E-3</v>
      </c>
      <c r="G24" s="37">
        <f>IF(ISBLANK(B24),"",IF(ISBLANK(C24),"",IF(ISERROR(B24/SUM(C$8:C24)/24),"",B24/SUM(C$8:C24)/24)))</f>
        <v>12.80870657178736</v>
      </c>
      <c r="H24" s="156"/>
    </row>
    <row r="25" spans="1:8" x14ac:dyDescent="0.2">
      <c r="A25" s="155"/>
      <c r="B25" s="37">
        <v>18</v>
      </c>
      <c r="C25" s="158">
        <v>3.37962962962963E-3</v>
      </c>
      <c r="D25" s="159">
        <f>IF(ISBLANK(B25),"",IF(ISBLANK(C25),"",SUM(C$8:C25)))</f>
        <v>5.8680555555555555E-2</v>
      </c>
      <c r="E25" s="159"/>
      <c r="F25" s="159">
        <f>IF(ISBLANK(B25),"",IF(ISBLANK(C25),"",IF(ISERROR(SUM(C$8:C25)/B25),"",SUM(C$8:C25)/B25)))</f>
        <v>3.2600308641975309E-3</v>
      </c>
      <c r="G25" s="37">
        <f>IF(ISBLANK(B25),"",IF(ISBLANK(C25),"",IF(ISERROR(B25/SUM(C$8:C25)/24),"",B25/SUM(C$8:C25)/24)))</f>
        <v>12.781065088757396</v>
      </c>
      <c r="H25" s="156"/>
    </row>
    <row r="26" spans="1:8" x14ac:dyDescent="0.2">
      <c r="A26" s="155"/>
      <c r="B26" s="37">
        <v>19</v>
      </c>
      <c r="C26" s="158">
        <v>3.3333333333333335E-3</v>
      </c>
      <c r="D26" s="159">
        <f>IF(ISBLANK(B26),"",IF(ISBLANK(C26),"",SUM(C$8:C26)))</f>
        <v>6.2013888888888889E-2</v>
      </c>
      <c r="E26" s="159"/>
      <c r="F26" s="159">
        <f>IF(ISBLANK(B26),"",IF(ISBLANK(C26),"",IF(ISERROR(SUM(C$8:C26)/B26),"",SUM(C$8:C26)/B26)))</f>
        <v>3.2638888888888891E-3</v>
      </c>
      <c r="G26" s="37">
        <f>IF(ISBLANK(B26),"",IF(ISBLANK(C26),"",IF(ISERROR(B26/SUM(C$8:C26)/24),"",B26/SUM(C$8:C26)/24)))</f>
        <v>12.765957446808512</v>
      </c>
      <c r="H26" s="156"/>
    </row>
    <row r="27" spans="1:8" x14ac:dyDescent="0.2">
      <c r="A27" s="155"/>
      <c r="B27" s="37">
        <v>20</v>
      </c>
      <c r="C27" s="158">
        <v>3.2175925925925926E-3</v>
      </c>
      <c r="D27" s="159">
        <f>IF(ISBLANK(B27),"",IF(ISBLANK(C27),"",SUM(C$8:C27)))</f>
        <v>6.5231481481481488E-2</v>
      </c>
      <c r="E27" s="159"/>
      <c r="F27" s="159">
        <f>IF(ISBLANK(B27),"",IF(ISBLANK(C27),"",IF(ISERROR(SUM(C$8:C27)/B27),"",SUM(C$8:C27)/B27)))</f>
        <v>3.2615740740740743E-3</v>
      </c>
      <c r="G27" s="37">
        <f>IF(ISBLANK(B27),"",IF(ISBLANK(C27),"",IF(ISERROR(B27/SUM(C$8:C27)/24),"",B27/SUM(C$8:C27)/24)))</f>
        <v>12.775017743080198</v>
      </c>
      <c r="H27" s="156"/>
    </row>
    <row r="28" spans="1:8" x14ac:dyDescent="0.2">
      <c r="A28" s="155"/>
      <c r="B28" s="37">
        <v>21</v>
      </c>
      <c r="C28" s="158">
        <v>3.3449074074074071E-3</v>
      </c>
      <c r="D28" s="159">
        <f>IF(ISBLANK(B28),"",IF(ISBLANK(C28),"",SUM(C$8:C28)))</f>
        <v>6.8576388888888895E-2</v>
      </c>
      <c r="E28" s="159"/>
      <c r="F28" s="159">
        <f>IF(ISBLANK(B28),"",IF(ISBLANK(C28),"",IF(ISERROR(SUM(C$8:C28)/B28),"",SUM(C$8:C28)/B28)))</f>
        <v>3.2655423280423283E-3</v>
      </c>
      <c r="G28" s="37">
        <f>IF(ISBLANK(B28),"",IF(ISBLANK(C28),"",IF(ISERROR(B28/SUM(C$8:C28)/24),"",B28/SUM(C$8:C28)/24)))</f>
        <v>12.759493670886075</v>
      </c>
      <c r="H28" s="156"/>
    </row>
    <row r="29" spans="1:8" x14ac:dyDescent="0.2">
      <c r="A29" s="155"/>
      <c r="B29" s="37">
        <v>22</v>
      </c>
      <c r="C29" s="158">
        <v>3.2870370370370367E-3</v>
      </c>
      <c r="D29" s="159">
        <f>IF(ISBLANK(B29),"",IF(ISBLANK(C29),"",SUM(C$8:C29)))</f>
        <v>7.1863425925925928E-2</v>
      </c>
      <c r="E29" s="159"/>
      <c r="F29" s="159">
        <f>IF(ISBLANK(B29),"",IF(ISBLANK(C29),"",IF(ISERROR(SUM(C$8:C29)/B29),"",SUM(C$8:C29)/B29)))</f>
        <v>3.2665193602693602E-3</v>
      </c>
      <c r="G29" s="37">
        <f>IF(ISBLANK(B29),"",IF(ISBLANK(C29),"",IF(ISERROR(B29/SUM(C$8:C29)/24),"",B29/SUM(C$8:C29)/24)))</f>
        <v>12.75567724271219</v>
      </c>
      <c r="H29" s="156"/>
    </row>
    <row r="30" spans="1:8" x14ac:dyDescent="0.2">
      <c r="A30" s="155"/>
      <c r="B30" s="37">
        <v>23</v>
      </c>
      <c r="C30" s="158">
        <v>3.3333333333333335E-3</v>
      </c>
      <c r="D30" s="159">
        <f>IF(ISBLANK(B30),"",IF(ISBLANK(C30),"",SUM(C$8:C30)))</f>
        <v>7.5196759259259255E-2</v>
      </c>
      <c r="E30" s="159"/>
      <c r="F30" s="159">
        <f>IF(ISBLANK(B30),"",IF(ISBLANK(C30),"",IF(ISERROR(SUM(C$8:C30)/B30),"",SUM(C$8:C30)/B30)))</f>
        <v>3.2694243156199676E-3</v>
      </c>
      <c r="G30" s="37">
        <f>IF(ISBLANK(B30),"",IF(ISBLANK(C30),"",IF(ISERROR(B30/SUM(C$8:C30)/24),"",B30/SUM(C$8:C30)/24)))</f>
        <v>12.744343543173771</v>
      </c>
      <c r="H30" s="156"/>
    </row>
    <row r="31" spans="1:8" x14ac:dyDescent="0.2">
      <c r="A31" s="155"/>
      <c r="B31" s="37">
        <v>24</v>
      </c>
      <c r="C31" s="158">
        <v>3.4606481481481485E-3</v>
      </c>
      <c r="D31" s="159">
        <f>IF(ISBLANK(B31),"",IF(ISBLANK(C31),"",SUM(C$8:C31)))</f>
        <v>7.8657407407407398E-2</v>
      </c>
      <c r="E31" s="159"/>
      <c r="F31" s="159">
        <f>IF(ISBLANK(B31),"",IF(ISBLANK(C31),"",IF(ISERROR(SUM(C$8:C31)/B31),"",SUM(C$8:C31)/B31)))</f>
        <v>3.2773919753086417E-3</v>
      </c>
      <c r="G31" s="37">
        <f>IF(ISBLANK(B31),"",IF(ISBLANK(C31),"",IF(ISERROR(B31/SUM(C$8:C31)/24),"",B31/SUM(C$8:C31)/24)))</f>
        <v>12.713360800470866</v>
      </c>
      <c r="H31" s="156"/>
    </row>
    <row r="32" spans="1:8" x14ac:dyDescent="0.2">
      <c r="A32" s="155"/>
      <c r="B32" s="37">
        <v>25</v>
      </c>
      <c r="C32" s="158">
        <v>3.3564814814814811E-3</v>
      </c>
      <c r="D32" s="159">
        <f>IF(ISBLANK(B32),"",IF(ISBLANK(C32),"",SUM(C$8:C32)))</f>
        <v>8.2013888888888886E-2</v>
      </c>
      <c r="E32" s="159"/>
      <c r="F32" s="159">
        <f>IF(ISBLANK(B32),"",IF(ISBLANK(C32),"",IF(ISERROR(SUM(C$8:C32)/B32),"",SUM(C$8:C32)/B32)))</f>
        <v>3.2805555555555557E-3</v>
      </c>
      <c r="G32" s="37">
        <f>IF(ISBLANK(B32),"",IF(ISBLANK(C32),"",IF(ISERROR(B32/SUM(C$8:C32)/24),"",B32/SUM(C$8:C32)/24)))</f>
        <v>12.701100762066046</v>
      </c>
      <c r="H32" s="156"/>
    </row>
    <row r="33" spans="1:8" x14ac:dyDescent="0.2">
      <c r="A33" s="155"/>
      <c r="B33" s="37">
        <v>26</v>
      </c>
      <c r="C33" s="158">
        <v>3.3101851851851851E-3</v>
      </c>
      <c r="D33" s="159">
        <f>IF(ISBLANK(B33),"",IF(ISBLANK(C33),"",SUM(C$8:C33)))</f>
        <v>8.5324074074074066E-2</v>
      </c>
      <c r="E33" s="159"/>
      <c r="F33" s="159">
        <f>IF(ISBLANK(B33),"",IF(ISBLANK(C33),"",IF(ISERROR(SUM(C$8:C33)/B33),"",SUM(C$8:C33)/B33)))</f>
        <v>3.2816951566951563E-3</v>
      </c>
      <c r="G33" s="37">
        <f>IF(ISBLANK(B33),"",IF(ISBLANK(C33),"",IF(ISERROR(B33/SUM(C$8:C33)/24),"",B33/SUM(C$8:C33)/24)))</f>
        <v>12.696690179055887</v>
      </c>
      <c r="H33" s="156"/>
    </row>
    <row r="34" spans="1:8" x14ac:dyDescent="0.2">
      <c r="A34" s="155"/>
      <c r="B34" s="37">
        <v>27</v>
      </c>
      <c r="C34" s="158">
        <v>3.2754629629629631E-3</v>
      </c>
      <c r="D34" s="159">
        <f>IF(ISBLANK(B34),"",IF(ISBLANK(C34),"",SUM(C$8:C34)))</f>
        <v>8.8599537037037032E-2</v>
      </c>
      <c r="E34" s="159"/>
      <c r="F34" s="159">
        <f>IF(ISBLANK(B34),"",IF(ISBLANK(C34),"",IF(ISERROR(SUM(C$8:C34)/B34),"",SUM(C$8:C34)/B34)))</f>
        <v>3.2814643347050753E-3</v>
      </c>
      <c r="G34" s="37">
        <f>IF(ISBLANK(B34),"",IF(ISBLANK(C34),"",IF(ISERROR(B34/SUM(C$8:C34)/24),"",B34/SUM(C$8:C34)/24)))</f>
        <v>12.697583278902679</v>
      </c>
      <c r="H34" s="156"/>
    </row>
    <row r="35" spans="1:8" x14ac:dyDescent="0.2">
      <c r="A35" s="155"/>
      <c r="B35" s="37">
        <v>28</v>
      </c>
      <c r="C35" s="158">
        <v>3.3680555555555551E-3</v>
      </c>
      <c r="D35" s="159">
        <f>IF(ISBLANK(B35),"",IF(ISBLANK(C35),"",SUM(C$8:C35)))</f>
        <v>9.1967592592592587E-2</v>
      </c>
      <c r="E35" s="159"/>
      <c r="F35" s="159">
        <f>IF(ISBLANK(B35),"",IF(ISBLANK(C35),"",IF(ISERROR(SUM(C$8:C35)/B35),"",SUM(C$8:C35)/B35)))</f>
        <v>3.2845568783068783E-3</v>
      </c>
      <c r="G35" s="37">
        <f>IF(ISBLANK(B35),"",IF(ISBLANK(C35),"",IF(ISERROR(B35/SUM(C$8:C35)/24),"",B35/SUM(C$8:C35)/24)))</f>
        <v>12.685627988925246</v>
      </c>
      <c r="H35" s="156"/>
    </row>
    <row r="36" spans="1:8" x14ac:dyDescent="0.2">
      <c r="A36" s="155"/>
      <c r="B36" s="37">
        <v>29</v>
      </c>
      <c r="C36" s="158">
        <v>3.3912037037037036E-3</v>
      </c>
      <c r="D36" s="159">
        <f>IF(ISBLANK(B36),"",IF(ISBLANK(C36),"",SUM(C$8:C36)))</f>
        <v>9.5358796296296289E-2</v>
      </c>
      <c r="E36" s="159"/>
      <c r="F36" s="159">
        <f>IF(ISBLANK(B36),"",IF(ISBLANK(C36),"",IF(ISERROR(SUM(C$8:C36)/B36),"",SUM(C$8:C36)/B36)))</f>
        <v>3.2882343550446995E-3</v>
      </c>
      <c r="G36" s="37">
        <f>IF(ISBLANK(B36),"",IF(ISBLANK(C36),"",IF(ISERROR(B36/SUM(C$8:C36)/24),"",B36/SUM(C$8:C36)/24)))</f>
        <v>12.671440708823887</v>
      </c>
      <c r="H36" s="156"/>
    </row>
    <row r="37" spans="1:8" x14ac:dyDescent="0.2">
      <c r="A37" s="155"/>
      <c r="B37" s="37">
        <v>30</v>
      </c>
      <c r="C37" s="158">
        <v>3.4490740740740745E-3</v>
      </c>
      <c r="D37" s="159">
        <f>IF(ISBLANK(B37),"",IF(ISBLANK(C37),"",SUM(C$8:C37)))</f>
        <v>9.8807870370370365E-2</v>
      </c>
      <c r="E37" s="159"/>
      <c r="F37" s="159">
        <f>IF(ISBLANK(B37),"",IF(ISBLANK(C37),"",IF(ISERROR(SUM(C$8:C37)/B37),"",SUM(C$8:C37)/B37)))</f>
        <v>3.2935956790123453E-3</v>
      </c>
      <c r="G37" s="37">
        <f>IF(ISBLANK(B37),"",IF(ISBLANK(C37),"",IF(ISERROR(B37/SUM(C$8:C37)/24),"",B37/SUM(C$8:C37)/24)))</f>
        <v>12.650814103314984</v>
      </c>
      <c r="H37" s="156"/>
    </row>
    <row r="38" spans="1:8" x14ac:dyDescent="0.2">
      <c r="A38" s="155"/>
      <c r="B38" s="37">
        <v>31</v>
      </c>
      <c r="C38" s="158">
        <v>3.4953703703703705E-3</v>
      </c>
      <c r="D38" s="159">
        <f>IF(ISBLANK(B38),"",IF(ISBLANK(C38),"",SUM(C$8:C38)))</f>
        <v>0.10230324074074074</v>
      </c>
      <c r="E38" s="159"/>
      <c r="F38" s="159">
        <f>IF(ISBLANK(B38),"",IF(ISBLANK(C38),"",IF(ISERROR(SUM(C$8:C38)/B38),"",SUM(C$8:C38)/B38)))</f>
        <v>3.3001045400238948E-3</v>
      </c>
      <c r="G38" s="37">
        <f>IF(ISBLANK(B38),"",IF(ISBLANK(C38),"",IF(ISERROR(B38/SUM(C$8:C38)/24),"",B38/SUM(C$8:C38)/24)))</f>
        <v>12.625862654146397</v>
      </c>
      <c r="H38" s="156"/>
    </row>
    <row r="39" spans="1:8" x14ac:dyDescent="0.2">
      <c r="A39" s="155"/>
      <c r="B39" s="37">
        <v>32</v>
      </c>
      <c r="C39" s="158">
        <v>3.5763888888888894E-3</v>
      </c>
      <c r="D39" s="159">
        <f>IF(ISBLANK(B39),"",IF(ISBLANK(C39),"",SUM(C$8:C39)))</f>
        <v>0.10587962962962963</v>
      </c>
      <c r="E39" s="159"/>
      <c r="F39" s="159">
        <f>IF(ISBLANK(B39),"",IF(ISBLANK(C39),"",IF(ISERROR(SUM(C$8:C39)/B39),"",SUM(C$8:C39)/B39)))</f>
        <v>3.3087384259259259E-3</v>
      </c>
      <c r="G39" s="37">
        <f>IF(ISBLANK(B39),"",IF(ISBLANK(C39),"",IF(ISERROR(B39/SUM(C$8:C39)/24),"",B39/SUM(C$8:C39)/24)))</f>
        <v>12.592916484477483</v>
      </c>
      <c r="H39" s="156"/>
    </row>
    <row r="40" spans="1:8" x14ac:dyDescent="0.2">
      <c r="A40" s="155"/>
      <c r="B40" s="37">
        <v>33</v>
      </c>
      <c r="C40" s="158">
        <v>3.530092592592592E-3</v>
      </c>
      <c r="D40" s="159">
        <f>IF(ISBLANK(B40),"",IF(ISBLANK(C40),"",SUM(C$8:C40)))</f>
        <v>0.10940972222222223</v>
      </c>
      <c r="E40" s="159"/>
      <c r="F40" s="159">
        <f>IF(ISBLANK(B40),"",IF(ISBLANK(C40),"",IF(ISERROR(SUM(C$8:C40)/B40),"",SUM(C$8:C40)/B40)))</f>
        <v>3.3154461279461282E-3</v>
      </c>
      <c r="G40" s="37">
        <f>IF(ISBLANK(B40),"",IF(ISBLANK(C40),"",IF(ISERROR(B40/SUM(C$8:C40)/24),"",B40/SUM(C$8:C40)/24)))</f>
        <v>12.567438908283085</v>
      </c>
      <c r="H40" s="156"/>
    </row>
    <row r="41" spans="1:8" x14ac:dyDescent="0.2">
      <c r="A41" s="155"/>
      <c r="B41" s="37">
        <v>34</v>
      </c>
      <c r="C41" s="158">
        <v>3.6226851851851854E-3</v>
      </c>
      <c r="D41" s="159">
        <f>IF(ISBLANK(B41),"",IF(ISBLANK(C41),"",SUM(C$8:C41)))</f>
        <v>0.11303240740740741</v>
      </c>
      <c r="E41" s="159"/>
      <c r="F41" s="159">
        <f>IF(ISBLANK(B41),"",IF(ISBLANK(C41),"",IF(ISERROR(SUM(C$8:C41)/B41),"",SUM(C$8:C41)/B41)))</f>
        <v>3.3244825708061004E-3</v>
      </c>
      <c r="G41" s="37">
        <f>IF(ISBLANK(B41),"",IF(ISBLANK(C41),"",IF(ISERROR(B41/SUM(C$8:C41)/24),"",B41/SUM(C$8:C41)/24)))</f>
        <v>12.533278722097071</v>
      </c>
      <c r="H41" s="156"/>
    </row>
    <row r="42" spans="1:8" x14ac:dyDescent="0.2">
      <c r="A42" s="155"/>
      <c r="B42" s="37">
        <v>35</v>
      </c>
      <c r="C42" s="158">
        <v>3.9120370370370368E-3</v>
      </c>
      <c r="D42" s="159">
        <f>IF(ISBLANK(B42),"",IF(ISBLANK(C42),"",SUM(C$8:C42)))</f>
        <v>0.11694444444444445</v>
      </c>
      <c r="E42" s="159"/>
      <c r="F42" s="159">
        <f>IF(ISBLANK(B42),"",IF(ISBLANK(C42),"",IF(ISERROR(SUM(C$8:C42)/B42),"",SUM(C$8:C42)/B42)))</f>
        <v>3.3412698412698416E-3</v>
      </c>
      <c r="G42" s="37">
        <f>IF(ISBLANK(B42),"",IF(ISBLANK(C42),"",IF(ISERROR(B42/SUM(C$8:C42)/24),"",B42/SUM(C$8:C42)/24)))</f>
        <v>12.470308788598574</v>
      </c>
      <c r="H42" s="156"/>
    </row>
    <row r="43" spans="1:8" x14ac:dyDescent="0.2">
      <c r="A43" s="155"/>
      <c r="B43" s="37">
        <v>36</v>
      </c>
      <c r="C43" s="158">
        <v>3.9236111111111112E-3</v>
      </c>
      <c r="D43" s="159">
        <f>IF(ISBLANK(B43),"",IF(ISBLANK(C43),"",SUM(C$8:C43)))</f>
        <v>0.12086805555555556</v>
      </c>
      <c r="E43" s="159"/>
      <c r="F43" s="159">
        <f>IF(ISBLANK(B43),"",IF(ISBLANK(C43),"",IF(ISERROR(SUM(C$8:C43)/B43),"",SUM(C$8:C43)/B43)))</f>
        <v>3.3574459876543213E-3</v>
      </c>
      <c r="G43" s="37">
        <f>IF(ISBLANK(B43),"",IF(ISBLANK(C43),"",IF(ISERROR(B43/SUM(C$8:C43)/24),"",B43/SUM(C$8:C43)/24)))</f>
        <v>12.410226946279804</v>
      </c>
      <c r="H43" s="156"/>
    </row>
    <row r="44" spans="1:8" x14ac:dyDescent="0.2">
      <c r="A44" s="155"/>
      <c r="B44" s="37">
        <v>37</v>
      </c>
      <c r="C44" s="158">
        <v>3.8888888888888883E-3</v>
      </c>
      <c r="D44" s="159">
        <f>IF(ISBLANK(B44),"",IF(ISBLANK(C44),"",SUM(C$8:C44)))</f>
        <v>0.12475694444444445</v>
      </c>
      <c r="E44" s="159"/>
      <c r="F44" s="159">
        <f>IF(ISBLANK(B44),"",IF(ISBLANK(C44),"",IF(ISERROR(SUM(C$8:C44)/B44),"",SUM(C$8:C44)/B44)))</f>
        <v>3.3718093093093094E-3</v>
      </c>
      <c r="G44" s="37">
        <f>IF(ISBLANK(B44),"",IF(ISBLANK(C44),"",IF(ISERROR(B44/SUM(C$8:C44)/24),"",B44/SUM(C$8:C44)/24)))</f>
        <v>12.357361536320623</v>
      </c>
      <c r="H44" s="156"/>
    </row>
    <row r="45" spans="1:8" x14ac:dyDescent="0.2">
      <c r="A45" s="155"/>
      <c r="B45" s="37">
        <v>38</v>
      </c>
      <c r="C45" s="158">
        <v>3.7268518518518514E-3</v>
      </c>
      <c r="D45" s="159">
        <f>IF(ISBLANK(B45),"",IF(ISBLANK(C45),"",SUM(C$8:C45)))</f>
        <v>0.1284837962962963</v>
      </c>
      <c r="E45" s="159"/>
      <c r="F45" s="159">
        <f>IF(ISBLANK(B45),"",IF(ISBLANK(C45),"",IF(ISERROR(SUM(C$8:C45)/B45),"",SUM(C$8:C45)/B45)))</f>
        <v>3.3811525341130608E-3</v>
      </c>
      <c r="G45" s="37">
        <f>IF(ISBLANK(B45),"",IF(ISBLANK(C45),"",IF(ISERROR(B45/SUM(C$8:C45)/24),"",B45/SUM(C$8:C45)/24)))</f>
        <v>12.323214124853616</v>
      </c>
      <c r="H45" s="156"/>
    </row>
    <row r="46" spans="1:8" x14ac:dyDescent="0.2">
      <c r="A46" s="155"/>
      <c r="B46" s="37">
        <v>39</v>
      </c>
      <c r="C46" s="158">
        <v>3.8773148148148143E-3</v>
      </c>
      <c r="D46" s="159">
        <f>IF(ISBLANK(B46),"",IF(ISBLANK(C46),"",SUM(C$8:C46)))</f>
        <v>0.13236111111111112</v>
      </c>
      <c r="E46" s="159"/>
      <c r="F46" s="159">
        <f>IF(ISBLANK(B46),"",IF(ISBLANK(C46),"",IF(ISERROR(SUM(C$8:C46)/B46),"",SUM(C$8:C46)/B46)))</f>
        <v>3.393874643874644E-3</v>
      </c>
      <c r="G46" s="37">
        <f>IF(ISBLANK(B46),"",IF(ISBLANK(C46),"",IF(ISERROR(B46/SUM(C$8:C46)/24),"",B46/SUM(C$8:C46)/24)))</f>
        <v>12.277019937040921</v>
      </c>
      <c r="H46" s="156"/>
    </row>
    <row r="47" spans="1:8" x14ac:dyDescent="0.2">
      <c r="A47" s="155"/>
      <c r="B47" s="37">
        <v>40</v>
      </c>
      <c r="C47" s="158">
        <v>3.8541666666666668E-3</v>
      </c>
      <c r="D47" s="159">
        <f>IF(ISBLANK(B47),"",IF(ISBLANK(C47),"",SUM(C$8:C47)))</f>
        <v>0.13621527777777778</v>
      </c>
      <c r="E47" s="159"/>
      <c r="F47" s="159">
        <f>IF(ISBLANK(B47),"",IF(ISBLANK(C47),"",IF(ISERROR(SUM(C$8:C47)/B47),"",SUM(C$8:C47)/B47)))</f>
        <v>3.4053819444444444E-3</v>
      </c>
      <c r="G47" s="37">
        <f>IF(ISBLANK(B47),"",IF(ISBLANK(C47),"",IF(ISERROR(B47/SUM(C$8:C47)/24),"",B47/SUM(C$8:C47)/24)))</f>
        <v>12.235534030079021</v>
      </c>
      <c r="H47" s="156"/>
    </row>
    <row r="48" spans="1:8" x14ac:dyDescent="0.2">
      <c r="A48" s="155"/>
      <c r="B48" s="37">
        <v>41</v>
      </c>
      <c r="C48" s="158">
        <v>3.9467592592592592E-3</v>
      </c>
      <c r="D48" s="159">
        <f>IF(ISBLANK(B48),"",IF(ISBLANK(C48),"",SUM(C$8:C48)))</f>
        <v>0.14016203703703703</v>
      </c>
      <c r="E48" s="159"/>
      <c r="F48" s="159">
        <f>IF(ISBLANK(B48),"",IF(ISBLANK(C48),"",IF(ISERROR(SUM(C$8:C48)/B48),"",SUM(C$8:C48)/B48)))</f>
        <v>3.4185862691960252E-3</v>
      </c>
      <c r="G48" s="37">
        <f>IF(ISBLANK(B48),"",IF(ISBLANK(C48),"",IF(ISERROR(B48/SUM(C$8:C48)/24),"",B48/SUM(C$8:C48)/24)))</f>
        <v>12.188274153592074</v>
      </c>
      <c r="H48" s="156"/>
    </row>
    <row r="49" spans="1:8" x14ac:dyDescent="0.2">
      <c r="A49" s="155"/>
      <c r="B49" s="37">
        <v>42</v>
      </c>
      <c r="C49" s="158">
        <v>3.9351851851851857E-3</v>
      </c>
      <c r="D49" s="159">
        <f>IF(ISBLANK(B49),"",IF(ISBLANK(C49),"",SUM(C$8:C49)))</f>
        <v>0.14409722222222221</v>
      </c>
      <c r="E49" s="159"/>
      <c r="F49" s="159">
        <f>IF(ISBLANK(B49),"",IF(ISBLANK(C49),"",IF(ISERROR(SUM(C$8:C49)/B49),"",SUM(C$8:C49)/B49)))</f>
        <v>3.4308862433862432E-3</v>
      </c>
      <c r="G49" s="37">
        <f>IF(ISBLANK(B49),"",IF(ISBLANK(C49),"",IF(ISERROR(B49/SUM(C$8:C49)/24),"",B49/SUM(C$8:C49)/24)))</f>
        <v>12.144578313253014</v>
      </c>
      <c r="H49" s="156"/>
    </row>
    <row r="50" spans="1:8" x14ac:dyDescent="0.2">
      <c r="A50" s="155"/>
      <c r="B50" s="831"/>
      <c r="C50" s="798"/>
      <c r="D50" s="798"/>
      <c r="E50" s="798"/>
      <c r="F50" s="798"/>
      <c r="G50" s="798"/>
      <c r="H50" s="156"/>
    </row>
    <row r="51" spans="1:8" x14ac:dyDescent="0.2">
      <c r="A51" s="155"/>
      <c r="B51" s="829" t="s">
        <v>274</v>
      </c>
      <c r="C51" s="621"/>
      <c r="D51" s="621"/>
      <c r="E51" s="621"/>
      <c r="F51" s="621"/>
      <c r="G51" s="830"/>
      <c r="H51" s="156"/>
    </row>
    <row r="52" spans="1:8" x14ac:dyDescent="0.2">
      <c r="A52" s="155"/>
      <c r="B52" s="831"/>
      <c r="C52" s="798"/>
      <c r="D52" s="798"/>
      <c r="E52" s="798"/>
      <c r="F52" s="798"/>
      <c r="G52" s="798"/>
      <c r="H52" s="156"/>
    </row>
    <row r="53" spans="1:8" x14ac:dyDescent="0.2">
      <c r="A53" s="155"/>
      <c r="B53" s="157" t="s">
        <v>267</v>
      </c>
      <c r="C53" s="157" t="s">
        <v>268</v>
      </c>
      <c r="D53" s="157" t="s">
        <v>268</v>
      </c>
      <c r="E53" s="69"/>
      <c r="F53" s="838" t="s">
        <v>269</v>
      </c>
      <c r="G53" s="830"/>
      <c r="H53" s="156"/>
    </row>
    <row r="54" spans="1:8" x14ac:dyDescent="0.2">
      <c r="A54" s="155"/>
      <c r="B54" s="157"/>
      <c r="C54" s="157" t="s">
        <v>275</v>
      </c>
      <c r="D54" s="157" t="s">
        <v>271</v>
      </c>
      <c r="E54" s="69"/>
      <c r="F54" s="838" t="s">
        <v>272</v>
      </c>
      <c r="G54" s="830"/>
      <c r="H54" s="156"/>
    </row>
    <row r="55" spans="1:8" x14ac:dyDescent="0.2">
      <c r="A55" s="155"/>
      <c r="B55" s="157" t="s">
        <v>317</v>
      </c>
      <c r="C55" s="157" t="s">
        <v>273</v>
      </c>
      <c r="D55" s="157" t="s">
        <v>273</v>
      </c>
      <c r="E55" s="157"/>
      <c r="F55" s="157" t="s">
        <v>211</v>
      </c>
      <c r="G55" s="157" t="s">
        <v>212</v>
      </c>
      <c r="H55" s="156"/>
    </row>
    <row r="56" spans="1:8" x14ac:dyDescent="0.2">
      <c r="A56" s="155"/>
      <c r="B56" s="37">
        <v>10</v>
      </c>
      <c r="C56" s="159">
        <f>IF(ISBLANK(B56),"",IF(ISBLANK(D56),"",D56))</f>
        <v>3.2569444444444443E-2</v>
      </c>
      <c r="D56" s="158">
        <v>3.2569444444444443E-2</v>
      </c>
      <c r="E56" s="159"/>
      <c r="F56" s="159">
        <f>IF(ISBLANK(B56),"",IF(ISBLANK(D56),"",IF(ISERROR(D56/B56),"",D56/B56)))</f>
        <v>3.2569444444444443E-3</v>
      </c>
      <c r="G56" s="37">
        <f>IF(ISBLANK(B56),"",IF(ISBLANK(D56),"",IF(ISERROR(B56/D56/24),"",B56/D56/24)))</f>
        <v>12.793176972281451</v>
      </c>
      <c r="H56" s="156"/>
    </row>
    <row r="57" spans="1:8" x14ac:dyDescent="0.2">
      <c r="A57" s="155"/>
      <c r="B57" s="37">
        <v>20</v>
      </c>
      <c r="C57" s="159">
        <f>IF(ISBLANK(B57),"",IF(ISBLANK(D57),"",IF(ISBLANK(D56),"",D57-D56)))</f>
        <v>3.3333333333333326E-2</v>
      </c>
      <c r="D57" s="158">
        <v>6.5902777777777768E-2</v>
      </c>
      <c r="E57" s="159"/>
      <c r="F57" s="159">
        <f>IF(ISBLANK(B57),"",IF(ISBLANK(D57),"",IF(ISERROR(D57/B57),"",D57/B57)))</f>
        <v>3.2951388888888882E-3</v>
      </c>
      <c r="G57" s="37">
        <f>IF(ISBLANK(B57),"",IF(ISBLANK(D57),"",IF(ISERROR(B57/D57/24),"",B57/D57/24)))</f>
        <v>12.644889357218126</v>
      </c>
      <c r="H57" s="156"/>
    </row>
    <row r="58" spans="1:8" x14ac:dyDescent="0.2">
      <c r="A58" s="155"/>
      <c r="B58" s="37">
        <v>30</v>
      </c>
      <c r="C58" s="159">
        <f>IF(ISBLANK(B58),"",IF(ISBLANK(D58),"",IF(ISBLANK(D57),"",D58-D57)))</f>
        <v>3.3819444444444458E-2</v>
      </c>
      <c r="D58" s="158">
        <v>9.9722222222222226E-2</v>
      </c>
      <c r="E58" s="159"/>
      <c r="F58" s="159">
        <f>IF(ISBLANK(B58),"",IF(ISBLANK(D58),"",IF(ISERROR(D58/B58),"",D58/B58)))</f>
        <v>3.3240740740740743E-3</v>
      </c>
      <c r="G58" s="37">
        <f>IF(ISBLANK(B58),"",IF(ISBLANK(D58),"",IF(ISERROR(B58/D58/24),"",B58/D58/24)))</f>
        <v>12.534818941504177</v>
      </c>
      <c r="H58" s="156"/>
    </row>
    <row r="59" spans="1:8" x14ac:dyDescent="0.2">
      <c r="A59" s="155"/>
      <c r="B59" s="37">
        <v>40</v>
      </c>
      <c r="C59" s="159">
        <f>IF(ISBLANK(B59),"",IF(ISBLANK(D59),"",IF(ISBLANK(D58),"",D59-D58)))</f>
        <v>3.7650462962962969E-2</v>
      </c>
      <c r="D59" s="158">
        <v>0.13737268518518519</v>
      </c>
      <c r="E59" s="159"/>
      <c r="F59" s="159">
        <f>IF(ISBLANK(B59),"",IF(ISBLANK(D59),"",IF(ISERROR(D59/B59),"",D59/B59)))</f>
        <v>3.43431712962963E-3</v>
      </c>
      <c r="G59" s="37">
        <f>IF(ISBLANK(B59),"",IF(ISBLANK(D59),"",IF(ISERROR(B59/D59/24),"",B59/D59/24)))</f>
        <v>12.132445867385625</v>
      </c>
      <c r="H59" s="156"/>
    </row>
    <row r="60" spans="1:8" x14ac:dyDescent="0.2">
      <c r="A60" s="155"/>
      <c r="B60" s="831"/>
      <c r="C60" s="798"/>
      <c r="D60" s="798"/>
      <c r="E60" s="798"/>
      <c r="F60" s="798"/>
      <c r="G60" s="798"/>
      <c r="H60" s="156"/>
    </row>
    <row r="61" spans="1:8" x14ac:dyDescent="0.2">
      <c r="A61" s="155"/>
      <c r="B61" s="37">
        <v>21.1</v>
      </c>
      <c r="C61" s="159">
        <f>IF(ISBLANK(B61),"",IF(ISBLANK(D61),"",D61))</f>
        <v>6.9502314814814822E-2</v>
      </c>
      <c r="D61" s="158">
        <v>6.9502314814814822E-2</v>
      </c>
      <c r="E61" s="159"/>
      <c r="F61" s="159">
        <f>IF(ISBLANK(B61),"",IF(ISBLANK(C61),"",IF(ISERROR(C61/B61),"",C61/B61)))</f>
        <v>3.2939485694225032E-3</v>
      </c>
      <c r="G61" s="37">
        <f>IF(ISBLANK(B61),"",IF(ISBLANK(D61),"",IF(ISERROR(B61/D61/24),"",B61/D61/24)))</f>
        <v>12.649458784346377</v>
      </c>
      <c r="H61" s="156"/>
    </row>
    <row r="62" spans="1:8" x14ac:dyDescent="0.2">
      <c r="A62" s="155"/>
      <c r="B62" s="37">
        <v>42.195</v>
      </c>
      <c r="C62" s="159">
        <f>IF(ISBLANK(B62),"",IF(ISBLANK(D62),"",D62))</f>
        <v>0.14579861111111111</v>
      </c>
      <c r="D62" s="158">
        <v>0.14579861111111111</v>
      </c>
      <c r="E62" s="159"/>
      <c r="F62" s="159">
        <f>IF(ISBLANK(B62),"",IF(ISBLANK(C62),"",IF(ISERROR(C62/B62),"",C62/B62)))</f>
        <v>3.4553527932482788E-3</v>
      </c>
      <c r="G62" s="37">
        <f>IF(ISBLANK(B62),"",IF(ISBLANK(D62),"",IF(ISERROR(B62/D62/24),"",B62/D62/24)))</f>
        <v>12.058585377470827</v>
      </c>
      <c r="H62" s="156"/>
    </row>
    <row r="63" spans="1:8" x14ac:dyDescent="0.2">
      <c r="A63" s="155"/>
      <c r="B63" s="831"/>
      <c r="C63" s="798"/>
      <c r="D63" s="798"/>
      <c r="E63" s="798"/>
      <c r="F63" s="798"/>
      <c r="G63" s="798"/>
      <c r="H63" s="156"/>
    </row>
    <row r="64" spans="1:8" x14ac:dyDescent="0.2">
      <c r="A64" s="155"/>
      <c r="B64" s="157" t="s">
        <v>276</v>
      </c>
      <c r="C64" s="140">
        <v>2173</v>
      </c>
      <c r="D64" s="101" t="s">
        <v>198</v>
      </c>
      <c r="E64" s="140">
        <v>15741</v>
      </c>
      <c r="F64" s="160" t="s">
        <v>277</v>
      </c>
      <c r="G64" s="161">
        <f>IF(ISBLANK(C64),"",IF(ISBLANK(E64),"",IF(ISERROR(C64/E64),"",C64/E64)))</f>
        <v>0.13804713804713806</v>
      </c>
      <c r="H64" s="156"/>
    </row>
    <row r="65" spans="1:8" x14ac:dyDescent="0.2">
      <c r="A65" s="162"/>
      <c r="B65" s="163" t="s">
        <v>278</v>
      </c>
      <c r="C65" s="140">
        <v>174</v>
      </c>
      <c r="D65" s="101" t="s">
        <v>198</v>
      </c>
      <c r="E65" s="140">
        <v>1426</v>
      </c>
      <c r="F65" s="160" t="s">
        <v>277</v>
      </c>
      <c r="G65" s="161">
        <f>IF(ISBLANK(C65),"",IF(ISBLANK(E65),"",IF(ISERROR(C65/E65),"",C65/E65)))</f>
        <v>0.12201963534361851</v>
      </c>
      <c r="H65" s="164"/>
    </row>
    <row r="66" spans="1:8" ht="13.5" thickBot="1" x14ac:dyDescent="0.25">
      <c r="A66" s="165"/>
      <c r="B66" s="836"/>
      <c r="C66" s="837"/>
      <c r="D66" s="837"/>
      <c r="E66" s="837"/>
      <c r="F66" s="837"/>
      <c r="G66" s="837"/>
      <c r="H66" s="166"/>
    </row>
  </sheetData>
  <sheetProtection algorithmName="SHA-512" hashValue="W1ctKVDg3zeGOsGJoAat6D5d92xkt3EXQrj7cwYBEIWQfgi0YuDy4ZEm5rVKteFfByCVkHUf2zd0VGBjujeqkQ==" saltValue="xV/mTzVLCHLiZB5i4Z0Iiw==" spinCount="100000" sheet="1" objects="1" scenarios="1" selectLockedCells="1"/>
  <mergeCells count="14">
    <mergeCell ref="B52:G52"/>
    <mergeCell ref="B3:G3"/>
    <mergeCell ref="B63:G63"/>
    <mergeCell ref="B66:G66"/>
    <mergeCell ref="F53:G53"/>
    <mergeCell ref="F54:G54"/>
    <mergeCell ref="B60:G60"/>
    <mergeCell ref="F5:G5"/>
    <mergeCell ref="F6:G6"/>
    <mergeCell ref="B1:G1"/>
    <mergeCell ref="B51:G51"/>
    <mergeCell ref="B50:G50"/>
    <mergeCell ref="B2:G2"/>
    <mergeCell ref="B4:G4"/>
  </mergeCells>
  <phoneticPr fontId="9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84" orientation="portrait" r:id="rId1"/>
  <headerFooter alignWithMargins="0"/>
  <ignoredErrors>
    <ignoredError sqref="D9:D48 F9:F48 G9:G48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3">
    <pageSetUpPr fitToPage="1"/>
  </sheetPr>
  <dimension ref="A1:U54"/>
  <sheetViews>
    <sheetView zoomScale="79" zoomScaleNormal="79" workbookViewId="0">
      <pane xSplit="2" ySplit="9" topLeftCell="C10" activePane="bottomRight" state="frozen"/>
      <selection activeCell="A9" sqref="A9:Y9"/>
      <selection pane="topRight" activeCell="A9" sqref="A9:Y9"/>
      <selection pane="bottomLeft" activeCell="A9" sqref="A9:Y9"/>
      <selection pane="bottomRight" activeCell="C10" sqref="C10"/>
    </sheetView>
  </sheetViews>
  <sheetFormatPr baseColWidth="10" defaultRowHeight="12.75" x14ac:dyDescent="0.2"/>
  <cols>
    <col min="1" max="1" width="4.7109375" customWidth="1"/>
    <col min="2" max="2" width="10.7109375" hidden="1" customWidth="1"/>
    <col min="3" max="3" width="11" bestFit="1" customWidth="1"/>
    <col min="4" max="4" width="10.140625" bestFit="1" customWidth="1"/>
    <col min="5" max="5" width="8.28515625" bestFit="1" customWidth="1"/>
    <col min="6" max="7" width="11.7109375" bestFit="1" customWidth="1"/>
    <col min="8" max="8" width="9.85546875" bestFit="1" customWidth="1"/>
    <col min="9" max="9" width="13.5703125" bestFit="1" customWidth="1"/>
    <col min="10" max="10" width="9.42578125" bestFit="1" customWidth="1"/>
    <col min="11" max="11" width="9.140625" bestFit="1" customWidth="1"/>
    <col min="12" max="12" width="7.85546875" bestFit="1" customWidth="1"/>
    <col min="13" max="13" width="8.28515625" bestFit="1" customWidth="1"/>
    <col min="14" max="15" width="8.140625" bestFit="1" customWidth="1"/>
    <col min="16" max="16" width="9.42578125" bestFit="1" customWidth="1"/>
    <col min="17" max="17" width="10.42578125" bestFit="1" customWidth="1"/>
    <col min="18" max="19" width="10.85546875" bestFit="1" customWidth="1"/>
    <col min="20" max="21" width="10.140625" bestFit="1" customWidth="1"/>
  </cols>
  <sheetData>
    <row r="1" spans="1:21" x14ac:dyDescent="0.2">
      <c r="A1" s="800"/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2"/>
    </row>
    <row r="2" spans="1:21" ht="27.75" customHeight="1" x14ac:dyDescent="0.2">
      <c r="A2" s="842" t="str">
        <f>"Christians Sportkalender " &amp; Start!D26 &amp;" für "&amp;Start!D23</f>
        <v>Christians Sportkalender 2025 für Christian Geißler</v>
      </c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1"/>
      <c r="U2" s="752"/>
    </row>
    <row r="3" spans="1:21" ht="12.75" customHeight="1" x14ac:dyDescent="0.2">
      <c r="A3" s="787"/>
      <c r="B3" s="751"/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2"/>
    </row>
    <row r="4" spans="1:21" ht="12.75" customHeight="1" x14ac:dyDescent="0.2">
      <c r="A4" s="581" t="str">
        <f ca="1">Start!A59</f>
        <v>© 2001 - 2025 by Christian Geissler   -   www.geissler-heubach.de   -   christian@geissler-heubach.de</v>
      </c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3"/>
    </row>
    <row r="5" spans="1:21" ht="12.75" customHeight="1" x14ac:dyDescent="0.2">
      <c r="A5" s="787"/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2"/>
    </row>
    <row r="6" spans="1:21" ht="27.95" customHeight="1" x14ac:dyDescent="0.2">
      <c r="A6" s="842" t="s">
        <v>41</v>
      </c>
      <c r="B6" s="751"/>
      <c r="C6" s="751"/>
      <c r="D6" s="751"/>
      <c r="E6" s="751"/>
      <c r="F6" s="751"/>
      <c r="G6" s="751"/>
      <c r="H6" s="751"/>
      <c r="I6" s="751"/>
      <c r="J6" s="751"/>
      <c r="K6" s="751"/>
      <c r="L6" s="751"/>
      <c r="M6" s="751"/>
      <c r="N6" s="751"/>
      <c r="O6" s="751"/>
      <c r="P6" s="751"/>
      <c r="Q6" s="751"/>
      <c r="R6" s="751"/>
      <c r="S6" s="751"/>
      <c r="T6" s="751"/>
      <c r="U6" s="752"/>
    </row>
    <row r="7" spans="1:21" ht="12.75" customHeight="1" x14ac:dyDescent="0.2">
      <c r="A7" s="787"/>
      <c r="B7" s="751"/>
      <c r="C7" s="751"/>
      <c r="D7" s="751"/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751"/>
      <c r="R7" s="751"/>
      <c r="S7" s="751"/>
      <c r="T7" s="751"/>
      <c r="U7" s="752"/>
    </row>
    <row r="8" spans="1:21" ht="51" x14ac:dyDescent="0.2">
      <c r="A8" s="35" t="s">
        <v>69</v>
      </c>
      <c r="B8" s="100" t="s">
        <v>39</v>
      </c>
      <c r="C8" s="101" t="s">
        <v>157</v>
      </c>
      <c r="D8" s="101" t="s">
        <v>24</v>
      </c>
      <c r="E8" s="100" t="s">
        <v>25</v>
      </c>
      <c r="F8" s="100" t="s">
        <v>26</v>
      </c>
      <c r="G8" s="100" t="s">
        <v>27</v>
      </c>
      <c r="H8" s="100" t="s">
        <v>28</v>
      </c>
      <c r="I8" s="100" t="s">
        <v>42</v>
      </c>
      <c r="J8" s="100" t="s">
        <v>311</v>
      </c>
      <c r="K8" s="100" t="s">
        <v>29</v>
      </c>
      <c r="L8" s="100" t="s">
        <v>30</v>
      </c>
      <c r="M8" s="100" t="s">
        <v>43</v>
      </c>
      <c r="N8" s="100" t="s">
        <v>31</v>
      </c>
      <c r="O8" s="100" t="s">
        <v>32</v>
      </c>
      <c r="P8" s="100" t="s">
        <v>44</v>
      </c>
      <c r="Q8" s="101" t="s">
        <v>45</v>
      </c>
      <c r="R8" s="101" t="s">
        <v>46</v>
      </c>
      <c r="S8" s="101" t="s">
        <v>47</v>
      </c>
      <c r="T8" s="100" t="s">
        <v>33</v>
      </c>
      <c r="U8" s="106" t="s">
        <v>34</v>
      </c>
    </row>
    <row r="9" spans="1:21" x14ac:dyDescent="0.2">
      <c r="A9" s="787"/>
      <c r="B9" s="751"/>
      <c r="C9" s="751"/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2"/>
    </row>
    <row r="10" spans="1:21" x14ac:dyDescent="0.2">
      <c r="A10" s="35">
        <v>1</v>
      </c>
      <c r="B10" s="117">
        <f t="shared" ref="B10:B53" si="0">IF(ISBLANK(G10),"",G10)</f>
        <v>0.14369212962962963</v>
      </c>
      <c r="C10" s="32">
        <v>36997</v>
      </c>
      <c r="D10" s="96" t="s">
        <v>35</v>
      </c>
      <c r="E10" s="104">
        <f t="shared" ref="E10:E16" si="1">IF(ISBLANK(C10),"",42.195)</f>
        <v>42.195</v>
      </c>
      <c r="F10" s="95">
        <v>0.14569444444444443</v>
      </c>
      <c r="G10" s="538">
        <v>0.14369212962962963</v>
      </c>
      <c r="H10" s="97">
        <f>IF(ISBLANK(F10),"",IF(ISBLANK(G10),"",F10-G10))</f>
        <v>2.002314814814804E-3</v>
      </c>
      <c r="I10" s="97">
        <f>IF(E10="","",IF(ISBLANK(G10),"",G10/E10))</f>
        <v>3.4054302554717294E-3</v>
      </c>
      <c r="J10" s="98">
        <f>IF(E10="","",IF(ISBLANK(G10),"",E10/G10/24))</f>
        <v>12.235360451067258</v>
      </c>
      <c r="K10" s="92">
        <v>2783</v>
      </c>
      <c r="L10" s="92">
        <v>18000</v>
      </c>
      <c r="M10" s="99">
        <f t="shared" ref="M10:M47" si="2">IF(ISBLANK(K10),"",IF(ISBLANK(L10),"",K10/L10))</f>
        <v>0.15461111111111112</v>
      </c>
      <c r="N10" s="92">
        <v>555</v>
      </c>
      <c r="O10" s="96" t="s">
        <v>36</v>
      </c>
      <c r="P10" s="95">
        <v>3.4930555555555555E-2</v>
      </c>
      <c r="Q10" s="95">
        <v>3.4652777777777775E-2</v>
      </c>
      <c r="R10" s="95">
        <v>3.3148148148148149E-2</v>
      </c>
      <c r="S10" s="95">
        <v>3.3761574074074076E-2</v>
      </c>
      <c r="T10" s="95">
        <v>7.3124999999999996E-2</v>
      </c>
      <c r="U10" s="107">
        <f t="shared" ref="U10:U47" si="3">IF(ISBLANK(G10),"",IF(ISBLANK(T10),"",G10-T10))</f>
        <v>7.0567129629629632E-2</v>
      </c>
    </row>
    <row r="11" spans="1:21" x14ac:dyDescent="0.2">
      <c r="A11" s="35">
        <v>2</v>
      </c>
      <c r="B11" s="117">
        <f t="shared" si="0"/>
        <v>0.13651620370370371</v>
      </c>
      <c r="C11" s="32">
        <v>37192</v>
      </c>
      <c r="D11" s="96" t="s">
        <v>37</v>
      </c>
      <c r="E11" s="104">
        <f t="shared" si="1"/>
        <v>42.195</v>
      </c>
      <c r="F11" s="95">
        <v>0.13810185185185184</v>
      </c>
      <c r="G11" s="538">
        <v>0.13651620370370371</v>
      </c>
      <c r="H11" s="97">
        <f t="shared" ref="H11:H47" si="4">IF(ISBLANK(F11),"",IF(ISBLANK(G11),"",F11-G11))</f>
        <v>1.5856481481481277E-3</v>
      </c>
      <c r="I11" s="97">
        <f t="shared" ref="I11:I47" si="5">IF(E11="","",IF(ISBLANK(G11),"",G11/E11))</f>
        <v>3.2353644674417278E-3</v>
      </c>
      <c r="J11" s="98">
        <f t="shared" ref="J11:J47" si="6">IF(E11="","",IF(ISBLANK(G11),"",E11/G11/24))</f>
        <v>12.878507842306062</v>
      </c>
      <c r="K11" s="92">
        <v>1248</v>
      </c>
      <c r="L11" s="92">
        <v>10000</v>
      </c>
      <c r="M11" s="99">
        <f t="shared" si="2"/>
        <v>0.12479999999999999</v>
      </c>
      <c r="N11" s="92">
        <v>260</v>
      </c>
      <c r="O11" s="96" t="s">
        <v>36</v>
      </c>
      <c r="P11" s="95">
        <v>3.1041666666666665E-2</v>
      </c>
      <c r="Q11" s="95">
        <v>3.0752314814814816E-2</v>
      </c>
      <c r="R11" s="95">
        <v>3.2048611111111111E-2</v>
      </c>
      <c r="S11" s="95">
        <v>3.4953703703703702E-2</v>
      </c>
      <c r="T11" s="95">
        <v>6.5520833333333334E-2</v>
      </c>
      <c r="U11" s="107">
        <f t="shared" si="3"/>
        <v>7.0995370370370375E-2</v>
      </c>
    </row>
    <row r="12" spans="1:21" x14ac:dyDescent="0.2">
      <c r="A12" s="35">
        <v>3</v>
      </c>
      <c r="B12" s="117">
        <f t="shared" si="0"/>
        <v>0.1304976851851852</v>
      </c>
      <c r="C12" s="32">
        <v>37367</v>
      </c>
      <c r="D12" s="96" t="s">
        <v>35</v>
      </c>
      <c r="E12" s="104">
        <f t="shared" si="1"/>
        <v>42.195</v>
      </c>
      <c r="F12" s="95">
        <v>0.13234953703703703</v>
      </c>
      <c r="G12" s="538">
        <v>0.1304976851851852</v>
      </c>
      <c r="H12" s="97">
        <f t="shared" si="4"/>
        <v>1.8518518518518268E-3</v>
      </c>
      <c r="I12" s="97">
        <f t="shared" si="5"/>
        <v>3.0927286452230168E-3</v>
      </c>
      <c r="J12" s="98">
        <f t="shared" si="6"/>
        <v>13.472461197339245</v>
      </c>
      <c r="K12" s="92">
        <v>1196</v>
      </c>
      <c r="L12" s="92">
        <v>18000</v>
      </c>
      <c r="M12" s="99">
        <f t="shared" si="2"/>
        <v>6.6444444444444445E-2</v>
      </c>
      <c r="N12" s="92">
        <v>231</v>
      </c>
      <c r="O12" s="96" t="s">
        <v>36</v>
      </c>
      <c r="P12" s="95">
        <v>3.0324074074074073E-2</v>
      </c>
      <c r="Q12" s="95">
        <v>2.9456018518518517E-2</v>
      </c>
      <c r="R12" s="95">
        <v>3.0543981481481481E-2</v>
      </c>
      <c r="S12" s="95">
        <v>3.2546296296296295E-2</v>
      </c>
      <c r="T12" s="95">
        <v>6.3055555555555545E-2</v>
      </c>
      <c r="U12" s="107">
        <f t="shared" si="3"/>
        <v>6.7442129629629657E-2</v>
      </c>
    </row>
    <row r="13" spans="1:21" x14ac:dyDescent="0.2">
      <c r="A13" s="35">
        <v>4</v>
      </c>
      <c r="B13" s="117">
        <f t="shared" si="0"/>
        <v>0.13628472222222224</v>
      </c>
      <c r="C13" s="32">
        <v>37738</v>
      </c>
      <c r="D13" s="96" t="s">
        <v>35</v>
      </c>
      <c r="E13" s="104">
        <f t="shared" si="1"/>
        <v>42.195</v>
      </c>
      <c r="F13" s="95">
        <v>0.13736111111111113</v>
      </c>
      <c r="G13" s="538">
        <v>0.13628472222222224</v>
      </c>
      <c r="H13" s="97">
        <f t="shared" si="4"/>
        <v>1.0763888888888906E-3</v>
      </c>
      <c r="I13" s="97">
        <f t="shared" si="5"/>
        <v>3.2298784742794701E-3</v>
      </c>
      <c r="J13" s="98">
        <f t="shared" si="6"/>
        <v>12.900382165605095</v>
      </c>
      <c r="K13" s="92">
        <v>1614</v>
      </c>
      <c r="L13" s="92">
        <v>17000</v>
      </c>
      <c r="M13" s="99">
        <f t="shared" si="2"/>
        <v>9.4941176470588237E-2</v>
      </c>
      <c r="N13" s="92">
        <v>366</v>
      </c>
      <c r="O13" s="96" t="s">
        <v>36</v>
      </c>
      <c r="P13" s="95">
        <v>3.0474537037037036E-2</v>
      </c>
      <c r="Q13" s="95">
        <v>3.0416666666666665E-2</v>
      </c>
      <c r="R13" s="95">
        <v>3.2337962962962964E-2</v>
      </c>
      <c r="S13" s="95">
        <v>3.5034722222222224E-2</v>
      </c>
      <c r="T13" s="95">
        <v>6.4317129629629641E-2</v>
      </c>
      <c r="U13" s="107">
        <f t="shared" si="3"/>
        <v>7.1967592592592597E-2</v>
      </c>
    </row>
    <row r="14" spans="1:21" x14ac:dyDescent="0.2">
      <c r="A14" s="35">
        <v>5</v>
      </c>
      <c r="B14" s="117">
        <f t="shared" si="0"/>
        <v>0.14274305555555555</v>
      </c>
      <c r="C14" s="32">
        <v>38095</v>
      </c>
      <c r="D14" s="96" t="s">
        <v>35</v>
      </c>
      <c r="E14" s="104">
        <f t="shared" si="1"/>
        <v>42.195</v>
      </c>
      <c r="F14" s="95">
        <v>0.14364583333333333</v>
      </c>
      <c r="G14" s="538">
        <v>0.14274305555555555</v>
      </c>
      <c r="H14" s="97">
        <f t="shared" si="4"/>
        <v>9.0277777777778012E-4</v>
      </c>
      <c r="I14" s="97">
        <f t="shared" si="5"/>
        <v>3.3829376835064714E-3</v>
      </c>
      <c r="J14" s="98">
        <f t="shared" si="6"/>
        <v>12.316711262466553</v>
      </c>
      <c r="K14" s="92">
        <v>2292</v>
      </c>
      <c r="L14" s="92">
        <v>18000</v>
      </c>
      <c r="M14" s="99">
        <f t="shared" si="2"/>
        <v>0.12733333333333333</v>
      </c>
      <c r="N14" s="92">
        <v>320</v>
      </c>
      <c r="O14" s="96" t="s">
        <v>38</v>
      </c>
      <c r="P14" s="95">
        <v>3.2881944444444443E-2</v>
      </c>
      <c r="Q14" s="95">
        <v>3.5231481481481482E-2</v>
      </c>
      <c r="R14" s="95">
        <v>3.290509259259259E-2</v>
      </c>
      <c r="S14" s="95">
        <v>3.425925925925926E-2</v>
      </c>
      <c r="T14" s="95">
        <v>7.1770833333333339E-2</v>
      </c>
      <c r="U14" s="107">
        <f t="shared" si="3"/>
        <v>7.0972222222222214E-2</v>
      </c>
    </row>
    <row r="15" spans="1:21" x14ac:dyDescent="0.2">
      <c r="A15" s="35">
        <v>6</v>
      </c>
      <c r="B15" s="117">
        <f t="shared" si="0"/>
        <v>0.13927083333333334</v>
      </c>
      <c r="C15" s="32">
        <v>38466</v>
      </c>
      <c r="D15" s="96" t="s">
        <v>35</v>
      </c>
      <c r="E15" s="104">
        <f t="shared" si="1"/>
        <v>42.195</v>
      </c>
      <c r="F15" s="95">
        <v>0.14011574074074074</v>
      </c>
      <c r="G15" s="538">
        <v>0.13927083333333334</v>
      </c>
      <c r="H15" s="97">
        <f t="shared" si="4"/>
        <v>8.4490740740739145E-4</v>
      </c>
      <c r="I15" s="97">
        <f t="shared" si="5"/>
        <v>3.3006477860725997E-3</v>
      </c>
      <c r="J15" s="98">
        <f t="shared" si="6"/>
        <v>12.623784592370979</v>
      </c>
      <c r="K15" s="92">
        <v>1881</v>
      </c>
      <c r="L15" s="92">
        <v>18167</v>
      </c>
      <c r="M15" s="99">
        <f t="shared" si="2"/>
        <v>0.10353938459844773</v>
      </c>
      <c r="N15" s="92">
        <v>274</v>
      </c>
      <c r="O15" s="96" t="s">
        <v>38</v>
      </c>
      <c r="P15" s="95">
        <v>3.078703703703704E-2</v>
      </c>
      <c r="Q15" s="95">
        <v>3.172453703703703E-2</v>
      </c>
      <c r="R15" s="95">
        <v>3.3437500000000002E-2</v>
      </c>
      <c r="S15" s="95">
        <v>3.5509259259259261E-2</v>
      </c>
      <c r="T15" s="95">
        <v>6.6041666666666665E-2</v>
      </c>
      <c r="U15" s="107">
        <f t="shared" si="3"/>
        <v>7.3229166666666679E-2</v>
      </c>
    </row>
    <row r="16" spans="1:21" x14ac:dyDescent="0.2">
      <c r="A16" s="35">
        <v>7</v>
      </c>
      <c r="B16" s="117">
        <f t="shared" si="0"/>
        <v>0.13804398148148148</v>
      </c>
      <c r="C16" s="32">
        <v>38830</v>
      </c>
      <c r="D16" s="96" t="s">
        <v>35</v>
      </c>
      <c r="E16" s="104">
        <f t="shared" si="1"/>
        <v>42.195</v>
      </c>
      <c r="F16" s="95">
        <v>0.13901620370370371</v>
      </c>
      <c r="G16" s="538">
        <v>0.13804398148148148</v>
      </c>
      <c r="H16" s="97">
        <f t="shared" si="4"/>
        <v>9.7222222222223542E-4</v>
      </c>
      <c r="I16" s="97">
        <f t="shared" si="5"/>
        <v>3.2715720223126313E-3</v>
      </c>
      <c r="J16" s="98">
        <f t="shared" si="6"/>
        <v>12.735977194600487</v>
      </c>
      <c r="K16" s="92">
        <v>1921</v>
      </c>
      <c r="L16" s="92">
        <v>17132</v>
      </c>
      <c r="M16" s="99">
        <f t="shared" si="2"/>
        <v>0.11212934858743871</v>
      </c>
      <c r="N16" s="92">
        <v>305</v>
      </c>
      <c r="O16" s="96" t="s">
        <v>38</v>
      </c>
      <c r="P16" s="95">
        <v>3.2476851851851847E-2</v>
      </c>
      <c r="Q16" s="95">
        <v>3.142361111111111E-2</v>
      </c>
      <c r="R16" s="95">
        <v>3.3310185185185186E-2</v>
      </c>
      <c r="S16" s="95">
        <v>3.3703703703703701E-2</v>
      </c>
      <c r="T16" s="95">
        <v>6.7673611111111115E-2</v>
      </c>
      <c r="U16" s="107">
        <f t="shared" si="3"/>
        <v>7.0370370370370361E-2</v>
      </c>
    </row>
    <row r="17" spans="1:21" x14ac:dyDescent="0.2">
      <c r="A17" s="35">
        <v>8</v>
      </c>
      <c r="B17" s="117">
        <f t="shared" si="0"/>
        <v>0.14776620370370372</v>
      </c>
      <c r="C17" s="32">
        <v>39201</v>
      </c>
      <c r="D17" s="96" t="s">
        <v>35</v>
      </c>
      <c r="E17" s="104">
        <f t="shared" ref="E17:E47" si="7">IF(ISBLANK(C17),"",42.195)</f>
        <v>42.195</v>
      </c>
      <c r="F17" s="95">
        <v>0.14936342592592591</v>
      </c>
      <c r="G17" s="538">
        <v>0.14776620370370372</v>
      </c>
      <c r="H17" s="97">
        <f t="shared" si="4"/>
        <v>1.5972222222221943E-3</v>
      </c>
      <c r="I17" s="97">
        <f t="shared" si="5"/>
        <v>3.501983735127473E-3</v>
      </c>
      <c r="J17" s="98">
        <f t="shared" si="6"/>
        <v>11.89801832850317</v>
      </c>
      <c r="K17" s="92">
        <v>3761</v>
      </c>
      <c r="L17" s="92">
        <v>17048</v>
      </c>
      <c r="M17" s="99">
        <f t="shared" si="2"/>
        <v>0.22061238854997653</v>
      </c>
      <c r="N17" s="92">
        <v>661</v>
      </c>
      <c r="O17" s="96" t="s">
        <v>38</v>
      </c>
      <c r="P17" s="95">
        <v>3.3136574074074075E-2</v>
      </c>
      <c r="Q17" s="95">
        <v>3.3171296296296296E-2</v>
      </c>
      <c r="R17" s="95">
        <v>3.4398148148148143E-2</v>
      </c>
      <c r="S17" s="95">
        <v>3.7951388888888889E-2</v>
      </c>
      <c r="T17" s="95">
        <v>6.9965277777777779E-2</v>
      </c>
      <c r="U17" s="107">
        <f t="shared" si="3"/>
        <v>7.780092592592594E-2</v>
      </c>
    </row>
    <row r="18" spans="1:21" x14ac:dyDescent="0.2">
      <c r="A18" s="35">
        <v>9</v>
      </c>
      <c r="B18" s="117">
        <f t="shared" si="0"/>
        <v>0.14622685185185186</v>
      </c>
      <c r="C18" s="32">
        <v>39719</v>
      </c>
      <c r="D18" s="96" t="s">
        <v>111</v>
      </c>
      <c r="E18" s="104">
        <f t="shared" si="7"/>
        <v>42.195</v>
      </c>
      <c r="F18" s="95">
        <v>0.14711805555555554</v>
      </c>
      <c r="G18" s="538">
        <v>0.14622685185185186</v>
      </c>
      <c r="H18" s="97">
        <f t="shared" si="4"/>
        <v>8.9120370370368573E-4</v>
      </c>
      <c r="I18" s="97">
        <f t="shared" si="5"/>
        <v>3.4655018805984563E-3</v>
      </c>
      <c r="J18" s="98">
        <f t="shared" si="6"/>
        <v>12.023270539813202</v>
      </c>
      <c r="K18" s="92">
        <v>6419</v>
      </c>
      <c r="L18" s="92">
        <v>40827</v>
      </c>
      <c r="M18" s="99">
        <f t="shared" si="2"/>
        <v>0.15722438582310727</v>
      </c>
      <c r="N18" s="92">
        <v>1153</v>
      </c>
      <c r="O18" s="96" t="s">
        <v>38</v>
      </c>
      <c r="P18" s="95">
        <v>3.2210648148148148E-2</v>
      </c>
      <c r="Q18" s="95">
        <v>3.2280092592592589E-2</v>
      </c>
      <c r="R18" s="95">
        <v>3.4305555555555554E-2</v>
      </c>
      <c r="S18" s="95">
        <v>3.8935185185185191E-2</v>
      </c>
      <c r="T18" s="95">
        <v>6.8136574074074072E-2</v>
      </c>
      <c r="U18" s="107">
        <f t="shared" si="3"/>
        <v>7.8090277777777786E-2</v>
      </c>
    </row>
    <row r="19" spans="1:21" x14ac:dyDescent="0.2">
      <c r="A19" s="35">
        <v>10</v>
      </c>
      <c r="B19" s="117">
        <f t="shared" si="0"/>
        <v>0.14579861111111111</v>
      </c>
      <c r="C19" s="32">
        <v>39929</v>
      </c>
      <c r="D19" s="96" t="s">
        <v>35</v>
      </c>
      <c r="E19" s="104">
        <f t="shared" si="7"/>
        <v>42.195</v>
      </c>
      <c r="F19" s="95">
        <v>0.14660879629629631</v>
      </c>
      <c r="G19" s="538">
        <v>0.14579861111111111</v>
      </c>
      <c r="H19" s="97">
        <f t="shared" si="4"/>
        <v>8.1018518518519156E-4</v>
      </c>
      <c r="I19" s="97">
        <f t="shared" si="5"/>
        <v>3.4553527932482788E-3</v>
      </c>
      <c r="J19" s="98">
        <f t="shared" si="6"/>
        <v>12.058585377470827</v>
      </c>
      <c r="K19" s="92">
        <v>2173</v>
      </c>
      <c r="L19" s="92">
        <v>15741</v>
      </c>
      <c r="M19" s="99">
        <f t="shared" si="2"/>
        <v>0.13804713804713806</v>
      </c>
      <c r="N19" s="92">
        <v>174</v>
      </c>
      <c r="O19" s="96" t="s">
        <v>256</v>
      </c>
      <c r="P19" s="95">
        <v>3.2569444444444443E-2</v>
      </c>
      <c r="Q19" s="95">
        <v>3.3333333333333333E-2</v>
      </c>
      <c r="R19" s="95">
        <v>3.3819444444444451E-2</v>
      </c>
      <c r="S19" s="95">
        <v>3.7650462962962962E-2</v>
      </c>
      <c r="T19" s="95">
        <v>6.9502314814814822E-2</v>
      </c>
      <c r="U19" s="107">
        <f t="shared" si="3"/>
        <v>7.6296296296296293E-2</v>
      </c>
    </row>
    <row r="20" spans="1:21" x14ac:dyDescent="0.2">
      <c r="A20" s="35">
        <v>11</v>
      </c>
      <c r="B20" s="117">
        <f t="shared" si="0"/>
        <v>0.14725694444444445</v>
      </c>
      <c r="C20" s="32">
        <v>40293</v>
      </c>
      <c r="D20" s="96" t="s">
        <v>35</v>
      </c>
      <c r="E20" s="104">
        <f t="shared" si="7"/>
        <v>42.195</v>
      </c>
      <c r="F20" s="95">
        <v>0.1479513888888889</v>
      </c>
      <c r="G20" s="538">
        <v>0.14725694444444445</v>
      </c>
      <c r="H20" s="97">
        <f t="shared" si="4"/>
        <v>6.9444444444444198E-4</v>
      </c>
      <c r="I20" s="97">
        <f t="shared" si="5"/>
        <v>3.4899145501705049E-3</v>
      </c>
      <c r="J20" s="98">
        <f t="shared" si="6"/>
        <v>11.939165291204903</v>
      </c>
      <c r="K20" s="92">
        <v>2585</v>
      </c>
      <c r="L20" s="92">
        <v>15000</v>
      </c>
      <c r="M20" s="99">
        <f t="shared" si="2"/>
        <v>0.17233333333333334</v>
      </c>
      <c r="N20" s="92">
        <v>239</v>
      </c>
      <c r="O20" s="96" t="s">
        <v>256</v>
      </c>
      <c r="P20" s="95">
        <v>3.3576388888888892E-2</v>
      </c>
      <c r="Q20" s="95">
        <v>3.4375000000000003E-2</v>
      </c>
      <c r="R20" s="95">
        <v>3.498842592592593E-2</v>
      </c>
      <c r="S20" s="95">
        <v>3.6249999999999998E-2</v>
      </c>
      <c r="T20" s="95">
        <v>7.1759259259259259E-2</v>
      </c>
      <c r="U20" s="107">
        <f t="shared" si="3"/>
        <v>7.5497685185185195E-2</v>
      </c>
    </row>
    <row r="21" spans="1:21" x14ac:dyDescent="0.2">
      <c r="A21" s="35">
        <v>12</v>
      </c>
      <c r="B21" s="117">
        <f t="shared" si="0"/>
        <v>0.15964120370370369</v>
      </c>
      <c r="C21" s="32">
        <v>40685</v>
      </c>
      <c r="D21" s="96" t="s">
        <v>35</v>
      </c>
      <c r="E21" s="104">
        <f t="shared" si="7"/>
        <v>42.195</v>
      </c>
      <c r="F21" s="95">
        <v>0.1622800925925926</v>
      </c>
      <c r="G21" s="538">
        <v>0.15964120370370369</v>
      </c>
      <c r="H21" s="97">
        <f t="shared" si="4"/>
        <v>2.6388888888889128E-3</v>
      </c>
      <c r="I21" s="97">
        <f t="shared" si="5"/>
        <v>3.7834151843513138E-3</v>
      </c>
      <c r="J21" s="98">
        <f t="shared" si="6"/>
        <v>11.012977597331981</v>
      </c>
      <c r="K21" s="92">
        <v>3231</v>
      </c>
      <c r="L21" s="92">
        <v>12281</v>
      </c>
      <c r="M21" s="99">
        <f t="shared" si="2"/>
        <v>0.26308932497353638</v>
      </c>
      <c r="N21" s="92">
        <v>323</v>
      </c>
      <c r="O21" s="96" t="s">
        <v>256</v>
      </c>
      <c r="P21" s="95">
        <v>3.5034722222222224E-2</v>
      </c>
      <c r="Q21" s="95">
        <v>3.5358796296296298E-2</v>
      </c>
      <c r="R21" s="95">
        <v>3.829861111111111E-2</v>
      </c>
      <c r="S21" s="95">
        <v>4.1736111111111113E-2</v>
      </c>
      <c r="T21" s="95">
        <v>7.440972222222221E-2</v>
      </c>
      <c r="U21" s="107">
        <f t="shared" si="3"/>
        <v>8.5231481481481478E-2</v>
      </c>
    </row>
    <row r="22" spans="1:21" x14ac:dyDescent="0.2">
      <c r="A22" s="35">
        <v>13</v>
      </c>
      <c r="B22" s="117">
        <f t="shared" si="0"/>
        <v>0.15636574074074075</v>
      </c>
      <c r="C22" s="32">
        <v>41028</v>
      </c>
      <c r="D22" s="96" t="s">
        <v>35</v>
      </c>
      <c r="E22" s="104">
        <f t="shared" si="7"/>
        <v>42.195</v>
      </c>
      <c r="F22" s="95">
        <v>0.1575</v>
      </c>
      <c r="G22" s="538">
        <v>0.15636574074074075</v>
      </c>
      <c r="H22" s="97">
        <f t="shared" si="4"/>
        <v>1.1342592592592515E-3</v>
      </c>
      <c r="I22" s="97">
        <f t="shared" si="5"/>
        <v>3.7057883811053619E-3</v>
      </c>
      <c r="J22" s="98">
        <f t="shared" si="6"/>
        <v>11.243671354552184</v>
      </c>
      <c r="K22" s="92">
        <v>3418</v>
      </c>
      <c r="L22" s="92">
        <v>10724</v>
      </c>
      <c r="M22" s="99">
        <f t="shared" si="2"/>
        <v>0.3187243565833644</v>
      </c>
      <c r="N22" s="92">
        <v>367</v>
      </c>
      <c r="O22" s="96" t="s">
        <v>256</v>
      </c>
      <c r="P22" s="95">
        <v>3.5057870370370371E-2</v>
      </c>
      <c r="Q22" s="95">
        <v>3.6516203703703703E-2</v>
      </c>
      <c r="R22" s="95">
        <v>3.7314814814814815E-2</v>
      </c>
      <c r="S22" s="95">
        <v>3.9016203703703699E-2</v>
      </c>
      <c r="T22" s="95">
        <v>7.5520833333333329E-2</v>
      </c>
      <c r="U22" s="107">
        <f t="shared" si="3"/>
        <v>8.0844907407407421E-2</v>
      </c>
    </row>
    <row r="23" spans="1:21" x14ac:dyDescent="0.2">
      <c r="A23" s="35">
        <v>14</v>
      </c>
      <c r="B23" s="117">
        <f t="shared" si="0"/>
        <v>0.15349537037037037</v>
      </c>
      <c r="C23" s="32">
        <v>41385</v>
      </c>
      <c r="D23" s="242" t="s">
        <v>35</v>
      </c>
      <c r="E23" s="104">
        <f t="shared" si="7"/>
        <v>42.195</v>
      </c>
      <c r="F23" s="95">
        <v>0.1542476851851852</v>
      </c>
      <c r="G23" s="538">
        <v>0.15349537037037037</v>
      </c>
      <c r="H23" s="97">
        <f t="shared" si="4"/>
        <v>7.5231481481483065E-4</v>
      </c>
      <c r="I23" s="97">
        <f t="shared" si="5"/>
        <v>3.6377620658933608E-3</v>
      </c>
      <c r="J23" s="98">
        <f t="shared" si="6"/>
        <v>11.453928517568995</v>
      </c>
      <c r="K23" s="92">
        <v>3244</v>
      </c>
      <c r="L23" s="92">
        <f>9002+2439</f>
        <v>11441</v>
      </c>
      <c r="M23" s="99">
        <f t="shared" si="2"/>
        <v>0.28354164845730268</v>
      </c>
      <c r="N23" s="92">
        <v>380</v>
      </c>
      <c r="O23" s="96" t="s">
        <v>256</v>
      </c>
      <c r="P23" s="95">
        <v>3.5104166666666665E-2</v>
      </c>
      <c r="Q23" s="95">
        <v>3.5682870370370372E-2</v>
      </c>
      <c r="R23" s="95">
        <v>3.6400462962962961E-2</v>
      </c>
      <c r="S23" s="95">
        <v>3.7928240740740742E-2</v>
      </c>
      <c r="T23" s="95">
        <v>7.4710648148148151E-2</v>
      </c>
      <c r="U23" s="107">
        <f t="shared" si="3"/>
        <v>7.8784722222222214E-2</v>
      </c>
    </row>
    <row r="24" spans="1:21" x14ac:dyDescent="0.2">
      <c r="A24" s="35">
        <v>15</v>
      </c>
      <c r="B24" s="117" t="str">
        <f t="shared" si="0"/>
        <v/>
      </c>
      <c r="C24" s="32"/>
      <c r="D24" s="290"/>
      <c r="E24" s="104" t="str">
        <f t="shared" si="7"/>
        <v/>
      </c>
      <c r="F24" s="95"/>
      <c r="G24" s="538"/>
      <c r="H24" s="97" t="str">
        <f t="shared" si="4"/>
        <v/>
      </c>
      <c r="I24" s="97" t="str">
        <f t="shared" si="5"/>
        <v/>
      </c>
      <c r="J24" s="98" t="str">
        <f t="shared" si="6"/>
        <v/>
      </c>
      <c r="K24" s="92"/>
      <c r="L24" s="92"/>
      <c r="M24" s="99" t="str">
        <f t="shared" si="2"/>
        <v/>
      </c>
      <c r="N24" s="92"/>
      <c r="O24" s="96"/>
      <c r="P24" s="95"/>
      <c r="Q24" s="95"/>
      <c r="R24" s="95"/>
      <c r="S24" s="95"/>
      <c r="T24" s="95"/>
      <c r="U24" s="107" t="str">
        <f t="shared" si="3"/>
        <v/>
      </c>
    </row>
    <row r="25" spans="1:21" x14ac:dyDescent="0.2">
      <c r="A25" s="35">
        <v>16</v>
      </c>
      <c r="B25" s="117" t="str">
        <f t="shared" si="0"/>
        <v/>
      </c>
      <c r="C25" s="32"/>
      <c r="D25" s="96"/>
      <c r="E25" s="104" t="str">
        <f t="shared" si="7"/>
        <v/>
      </c>
      <c r="F25" s="95"/>
      <c r="G25" s="538"/>
      <c r="H25" s="97" t="str">
        <f t="shared" si="4"/>
        <v/>
      </c>
      <c r="I25" s="97" t="str">
        <f t="shared" si="5"/>
        <v/>
      </c>
      <c r="J25" s="98" t="str">
        <f t="shared" si="6"/>
        <v/>
      </c>
      <c r="K25" s="92"/>
      <c r="L25" s="92"/>
      <c r="M25" s="99" t="str">
        <f t="shared" si="2"/>
        <v/>
      </c>
      <c r="N25" s="92"/>
      <c r="O25" s="96"/>
      <c r="P25" s="95"/>
      <c r="Q25" s="95"/>
      <c r="R25" s="95"/>
      <c r="S25" s="95"/>
      <c r="T25" s="95"/>
      <c r="U25" s="107" t="str">
        <f t="shared" si="3"/>
        <v/>
      </c>
    </row>
    <row r="26" spans="1:21" x14ac:dyDescent="0.2">
      <c r="A26" s="35">
        <v>17</v>
      </c>
      <c r="B26" s="117" t="str">
        <f t="shared" si="0"/>
        <v/>
      </c>
      <c r="C26" s="32"/>
      <c r="D26" s="96"/>
      <c r="E26" s="104" t="str">
        <f t="shared" si="7"/>
        <v/>
      </c>
      <c r="F26" s="95"/>
      <c r="G26" s="538"/>
      <c r="H26" s="97" t="str">
        <f t="shared" si="4"/>
        <v/>
      </c>
      <c r="I26" s="97" t="str">
        <f t="shared" si="5"/>
        <v/>
      </c>
      <c r="J26" s="98" t="str">
        <f t="shared" si="6"/>
        <v/>
      </c>
      <c r="K26" s="92"/>
      <c r="L26" s="92"/>
      <c r="M26" s="99" t="str">
        <f t="shared" si="2"/>
        <v/>
      </c>
      <c r="N26" s="92"/>
      <c r="O26" s="96"/>
      <c r="P26" s="95"/>
      <c r="Q26" s="95"/>
      <c r="R26" s="95"/>
      <c r="S26" s="95"/>
      <c r="T26" s="95"/>
      <c r="U26" s="107" t="str">
        <f t="shared" si="3"/>
        <v/>
      </c>
    </row>
    <row r="27" spans="1:21" x14ac:dyDescent="0.2">
      <c r="A27" s="35">
        <v>18</v>
      </c>
      <c r="B27" s="117" t="str">
        <f t="shared" si="0"/>
        <v/>
      </c>
      <c r="C27" s="32"/>
      <c r="D27" s="96"/>
      <c r="E27" s="104" t="str">
        <f t="shared" si="7"/>
        <v/>
      </c>
      <c r="F27" s="95"/>
      <c r="G27" s="538"/>
      <c r="H27" s="97" t="str">
        <f t="shared" si="4"/>
        <v/>
      </c>
      <c r="I27" s="97" t="str">
        <f t="shared" si="5"/>
        <v/>
      </c>
      <c r="J27" s="98" t="str">
        <f t="shared" si="6"/>
        <v/>
      </c>
      <c r="K27" s="92"/>
      <c r="L27" s="92"/>
      <c r="M27" s="99" t="str">
        <f t="shared" si="2"/>
        <v/>
      </c>
      <c r="N27" s="92"/>
      <c r="O27" s="96"/>
      <c r="P27" s="95"/>
      <c r="Q27" s="95"/>
      <c r="R27" s="95"/>
      <c r="S27" s="95"/>
      <c r="T27" s="95"/>
      <c r="U27" s="107" t="str">
        <f t="shared" si="3"/>
        <v/>
      </c>
    </row>
    <row r="28" spans="1:21" x14ac:dyDescent="0.2">
      <c r="A28" s="35">
        <v>19</v>
      </c>
      <c r="B28" s="117" t="str">
        <f t="shared" si="0"/>
        <v/>
      </c>
      <c r="C28" s="32"/>
      <c r="D28" s="96"/>
      <c r="E28" s="104" t="str">
        <f t="shared" si="7"/>
        <v/>
      </c>
      <c r="F28" s="95"/>
      <c r="G28" s="538"/>
      <c r="H28" s="97" t="str">
        <f t="shared" si="4"/>
        <v/>
      </c>
      <c r="I28" s="97" t="str">
        <f t="shared" si="5"/>
        <v/>
      </c>
      <c r="J28" s="98" t="str">
        <f t="shared" si="6"/>
        <v/>
      </c>
      <c r="K28" s="92"/>
      <c r="L28" s="92"/>
      <c r="M28" s="99" t="str">
        <f t="shared" si="2"/>
        <v/>
      </c>
      <c r="N28" s="92"/>
      <c r="O28" s="96"/>
      <c r="P28" s="95"/>
      <c r="Q28" s="95"/>
      <c r="R28" s="95"/>
      <c r="S28" s="95"/>
      <c r="T28" s="95"/>
      <c r="U28" s="107" t="str">
        <f t="shared" si="3"/>
        <v/>
      </c>
    </row>
    <row r="29" spans="1:21" x14ac:dyDescent="0.2">
      <c r="A29" s="35">
        <v>20</v>
      </c>
      <c r="B29" s="117" t="str">
        <f t="shared" si="0"/>
        <v/>
      </c>
      <c r="C29" s="32"/>
      <c r="D29" s="96"/>
      <c r="E29" s="104" t="str">
        <f t="shared" si="7"/>
        <v/>
      </c>
      <c r="F29" s="95"/>
      <c r="G29" s="538"/>
      <c r="H29" s="97" t="str">
        <f t="shared" si="4"/>
        <v/>
      </c>
      <c r="I29" s="97" t="str">
        <f t="shared" si="5"/>
        <v/>
      </c>
      <c r="J29" s="98" t="str">
        <f t="shared" si="6"/>
        <v/>
      </c>
      <c r="K29" s="92"/>
      <c r="L29" s="92"/>
      <c r="M29" s="99" t="str">
        <f t="shared" si="2"/>
        <v/>
      </c>
      <c r="N29" s="92"/>
      <c r="O29" s="96"/>
      <c r="P29" s="95"/>
      <c r="Q29" s="95"/>
      <c r="R29" s="95"/>
      <c r="S29" s="95"/>
      <c r="T29" s="95"/>
      <c r="U29" s="107" t="str">
        <f t="shared" si="3"/>
        <v/>
      </c>
    </row>
    <row r="30" spans="1:21" x14ac:dyDescent="0.2">
      <c r="A30" s="35">
        <v>21</v>
      </c>
      <c r="B30" s="117" t="str">
        <f t="shared" si="0"/>
        <v/>
      </c>
      <c r="C30" s="32"/>
      <c r="D30" s="96"/>
      <c r="E30" s="104" t="str">
        <f t="shared" si="7"/>
        <v/>
      </c>
      <c r="F30" s="95"/>
      <c r="G30" s="538"/>
      <c r="H30" s="97" t="str">
        <f t="shared" si="4"/>
        <v/>
      </c>
      <c r="I30" s="97" t="str">
        <f t="shared" si="5"/>
        <v/>
      </c>
      <c r="J30" s="98" t="str">
        <f t="shared" si="6"/>
        <v/>
      </c>
      <c r="K30" s="92"/>
      <c r="L30" s="92"/>
      <c r="M30" s="99" t="str">
        <f t="shared" si="2"/>
        <v/>
      </c>
      <c r="N30" s="92"/>
      <c r="O30" s="96"/>
      <c r="P30" s="95"/>
      <c r="Q30" s="95"/>
      <c r="R30" s="95"/>
      <c r="S30" s="95"/>
      <c r="T30" s="95"/>
      <c r="U30" s="107" t="str">
        <f t="shared" si="3"/>
        <v/>
      </c>
    </row>
    <row r="31" spans="1:21" x14ac:dyDescent="0.2">
      <c r="A31" s="35">
        <v>22</v>
      </c>
      <c r="B31" s="117" t="str">
        <f t="shared" si="0"/>
        <v/>
      </c>
      <c r="C31" s="32"/>
      <c r="D31" s="96"/>
      <c r="E31" s="104" t="str">
        <f t="shared" si="7"/>
        <v/>
      </c>
      <c r="F31" s="95"/>
      <c r="G31" s="538"/>
      <c r="H31" s="97" t="str">
        <f t="shared" si="4"/>
        <v/>
      </c>
      <c r="I31" s="97" t="str">
        <f t="shared" si="5"/>
        <v/>
      </c>
      <c r="J31" s="98" t="str">
        <f t="shared" si="6"/>
        <v/>
      </c>
      <c r="K31" s="92"/>
      <c r="L31" s="92"/>
      <c r="M31" s="99" t="str">
        <f t="shared" si="2"/>
        <v/>
      </c>
      <c r="N31" s="92"/>
      <c r="O31" s="96"/>
      <c r="P31" s="95"/>
      <c r="Q31" s="95"/>
      <c r="R31" s="95"/>
      <c r="S31" s="95"/>
      <c r="T31" s="95"/>
      <c r="U31" s="107" t="str">
        <f t="shared" si="3"/>
        <v/>
      </c>
    </row>
    <row r="32" spans="1:21" x14ac:dyDescent="0.2">
      <c r="A32" s="35">
        <v>23</v>
      </c>
      <c r="B32" s="117" t="str">
        <f t="shared" si="0"/>
        <v/>
      </c>
      <c r="C32" s="32"/>
      <c r="D32" s="96"/>
      <c r="E32" s="104" t="str">
        <f t="shared" si="7"/>
        <v/>
      </c>
      <c r="F32" s="95"/>
      <c r="G32" s="538"/>
      <c r="H32" s="97" t="str">
        <f t="shared" si="4"/>
        <v/>
      </c>
      <c r="I32" s="97" t="str">
        <f t="shared" si="5"/>
        <v/>
      </c>
      <c r="J32" s="98" t="str">
        <f t="shared" si="6"/>
        <v/>
      </c>
      <c r="K32" s="92"/>
      <c r="L32" s="92"/>
      <c r="M32" s="99" t="str">
        <f t="shared" si="2"/>
        <v/>
      </c>
      <c r="N32" s="92"/>
      <c r="O32" s="96"/>
      <c r="P32" s="95"/>
      <c r="Q32" s="95"/>
      <c r="R32" s="95"/>
      <c r="S32" s="95"/>
      <c r="T32" s="95"/>
      <c r="U32" s="107" t="str">
        <f t="shared" si="3"/>
        <v/>
      </c>
    </row>
    <row r="33" spans="1:21" x14ac:dyDescent="0.2">
      <c r="A33" s="35">
        <v>24</v>
      </c>
      <c r="B33" s="117" t="str">
        <f t="shared" si="0"/>
        <v/>
      </c>
      <c r="C33" s="32"/>
      <c r="D33" s="96"/>
      <c r="E33" s="104" t="str">
        <f t="shared" si="7"/>
        <v/>
      </c>
      <c r="F33" s="95"/>
      <c r="G33" s="538"/>
      <c r="H33" s="97" t="str">
        <f t="shared" si="4"/>
        <v/>
      </c>
      <c r="I33" s="97" t="str">
        <f t="shared" si="5"/>
        <v/>
      </c>
      <c r="J33" s="98" t="str">
        <f t="shared" si="6"/>
        <v/>
      </c>
      <c r="K33" s="92"/>
      <c r="L33" s="92"/>
      <c r="M33" s="99" t="str">
        <f t="shared" si="2"/>
        <v/>
      </c>
      <c r="N33" s="92"/>
      <c r="O33" s="96"/>
      <c r="P33" s="95"/>
      <c r="Q33" s="95"/>
      <c r="R33" s="95"/>
      <c r="S33" s="95"/>
      <c r="T33" s="95"/>
      <c r="U33" s="107" t="str">
        <f t="shared" si="3"/>
        <v/>
      </c>
    </row>
    <row r="34" spans="1:21" x14ac:dyDescent="0.2">
      <c r="A34" s="35">
        <v>25</v>
      </c>
      <c r="B34" s="117" t="str">
        <f t="shared" si="0"/>
        <v/>
      </c>
      <c r="C34" s="32"/>
      <c r="D34" s="96"/>
      <c r="E34" s="104" t="str">
        <f t="shared" si="7"/>
        <v/>
      </c>
      <c r="F34" s="95"/>
      <c r="G34" s="538"/>
      <c r="H34" s="97" t="str">
        <f t="shared" si="4"/>
        <v/>
      </c>
      <c r="I34" s="97" t="str">
        <f t="shared" si="5"/>
        <v/>
      </c>
      <c r="J34" s="98" t="str">
        <f t="shared" si="6"/>
        <v/>
      </c>
      <c r="K34" s="92"/>
      <c r="L34" s="92"/>
      <c r="M34" s="99" t="str">
        <f t="shared" si="2"/>
        <v/>
      </c>
      <c r="N34" s="92"/>
      <c r="O34" s="96"/>
      <c r="P34" s="95"/>
      <c r="Q34" s="95"/>
      <c r="R34" s="95"/>
      <c r="S34" s="95"/>
      <c r="T34" s="95"/>
      <c r="U34" s="107" t="str">
        <f t="shared" si="3"/>
        <v/>
      </c>
    </row>
    <row r="35" spans="1:21" x14ac:dyDescent="0.2">
      <c r="A35" s="35">
        <v>26</v>
      </c>
      <c r="B35" s="117" t="str">
        <f t="shared" si="0"/>
        <v/>
      </c>
      <c r="C35" s="32"/>
      <c r="D35" s="96"/>
      <c r="E35" s="104" t="str">
        <f t="shared" si="7"/>
        <v/>
      </c>
      <c r="F35" s="95"/>
      <c r="G35" s="538"/>
      <c r="H35" s="97" t="str">
        <f t="shared" si="4"/>
        <v/>
      </c>
      <c r="I35" s="97" t="str">
        <f t="shared" si="5"/>
        <v/>
      </c>
      <c r="J35" s="98" t="str">
        <f t="shared" si="6"/>
        <v/>
      </c>
      <c r="K35" s="92"/>
      <c r="L35" s="92"/>
      <c r="M35" s="99" t="str">
        <f t="shared" si="2"/>
        <v/>
      </c>
      <c r="N35" s="92"/>
      <c r="O35" s="96"/>
      <c r="P35" s="95"/>
      <c r="Q35" s="95"/>
      <c r="R35" s="95"/>
      <c r="S35" s="95"/>
      <c r="T35" s="95"/>
      <c r="U35" s="107" t="str">
        <f t="shared" si="3"/>
        <v/>
      </c>
    </row>
    <row r="36" spans="1:21" x14ac:dyDescent="0.2">
      <c r="A36" s="35">
        <v>27</v>
      </c>
      <c r="B36" s="117" t="str">
        <f t="shared" si="0"/>
        <v/>
      </c>
      <c r="C36" s="32"/>
      <c r="D36" s="96"/>
      <c r="E36" s="104" t="str">
        <f t="shared" si="7"/>
        <v/>
      </c>
      <c r="F36" s="95"/>
      <c r="G36" s="538"/>
      <c r="H36" s="97" t="str">
        <f t="shared" si="4"/>
        <v/>
      </c>
      <c r="I36" s="97" t="str">
        <f t="shared" si="5"/>
        <v/>
      </c>
      <c r="J36" s="98" t="str">
        <f t="shared" si="6"/>
        <v/>
      </c>
      <c r="K36" s="92"/>
      <c r="L36" s="92"/>
      <c r="M36" s="99" t="str">
        <f t="shared" si="2"/>
        <v/>
      </c>
      <c r="N36" s="92"/>
      <c r="O36" s="96"/>
      <c r="P36" s="95"/>
      <c r="Q36" s="95"/>
      <c r="R36" s="95"/>
      <c r="S36" s="95"/>
      <c r="T36" s="95"/>
      <c r="U36" s="107" t="str">
        <f t="shared" si="3"/>
        <v/>
      </c>
    </row>
    <row r="37" spans="1:21" x14ac:dyDescent="0.2">
      <c r="A37" s="35">
        <v>28</v>
      </c>
      <c r="B37" s="117" t="str">
        <f t="shared" si="0"/>
        <v/>
      </c>
      <c r="C37" s="32"/>
      <c r="D37" s="96"/>
      <c r="E37" s="104" t="str">
        <f t="shared" si="7"/>
        <v/>
      </c>
      <c r="F37" s="95"/>
      <c r="G37" s="538"/>
      <c r="H37" s="97" t="str">
        <f t="shared" si="4"/>
        <v/>
      </c>
      <c r="I37" s="97" t="str">
        <f t="shared" si="5"/>
        <v/>
      </c>
      <c r="J37" s="98" t="str">
        <f t="shared" si="6"/>
        <v/>
      </c>
      <c r="K37" s="92"/>
      <c r="L37" s="92"/>
      <c r="M37" s="99" t="str">
        <f t="shared" si="2"/>
        <v/>
      </c>
      <c r="N37" s="92"/>
      <c r="O37" s="96"/>
      <c r="P37" s="95"/>
      <c r="Q37" s="95"/>
      <c r="R37" s="95"/>
      <c r="S37" s="95"/>
      <c r="T37" s="95"/>
      <c r="U37" s="107" t="str">
        <f t="shared" si="3"/>
        <v/>
      </c>
    </row>
    <row r="38" spans="1:21" x14ac:dyDescent="0.2">
      <c r="A38" s="35">
        <v>29</v>
      </c>
      <c r="B38" s="117" t="str">
        <f t="shared" si="0"/>
        <v/>
      </c>
      <c r="C38" s="32"/>
      <c r="D38" s="96"/>
      <c r="E38" s="104" t="str">
        <f t="shared" si="7"/>
        <v/>
      </c>
      <c r="F38" s="95"/>
      <c r="G38" s="538"/>
      <c r="H38" s="97" t="str">
        <f t="shared" si="4"/>
        <v/>
      </c>
      <c r="I38" s="97" t="str">
        <f t="shared" si="5"/>
        <v/>
      </c>
      <c r="J38" s="98" t="str">
        <f t="shared" si="6"/>
        <v/>
      </c>
      <c r="K38" s="92"/>
      <c r="L38" s="92"/>
      <c r="M38" s="99" t="str">
        <f t="shared" si="2"/>
        <v/>
      </c>
      <c r="N38" s="92"/>
      <c r="O38" s="96"/>
      <c r="P38" s="95"/>
      <c r="Q38" s="95"/>
      <c r="R38" s="95"/>
      <c r="S38" s="95"/>
      <c r="T38" s="95"/>
      <c r="U38" s="107" t="str">
        <f t="shared" si="3"/>
        <v/>
      </c>
    </row>
    <row r="39" spans="1:21" x14ac:dyDescent="0.2">
      <c r="A39" s="35">
        <v>30</v>
      </c>
      <c r="B39" s="117" t="str">
        <f t="shared" si="0"/>
        <v/>
      </c>
      <c r="C39" s="32"/>
      <c r="D39" s="96"/>
      <c r="E39" s="104" t="str">
        <f t="shared" si="7"/>
        <v/>
      </c>
      <c r="F39" s="95"/>
      <c r="G39" s="538"/>
      <c r="H39" s="97" t="str">
        <f t="shared" si="4"/>
        <v/>
      </c>
      <c r="I39" s="97" t="str">
        <f t="shared" si="5"/>
        <v/>
      </c>
      <c r="J39" s="98" t="str">
        <f t="shared" si="6"/>
        <v/>
      </c>
      <c r="K39" s="92"/>
      <c r="L39" s="92"/>
      <c r="M39" s="99" t="str">
        <f t="shared" si="2"/>
        <v/>
      </c>
      <c r="N39" s="92"/>
      <c r="O39" s="96"/>
      <c r="P39" s="95"/>
      <c r="Q39" s="95"/>
      <c r="R39" s="95"/>
      <c r="S39" s="95"/>
      <c r="T39" s="95"/>
      <c r="U39" s="107" t="str">
        <f t="shared" si="3"/>
        <v/>
      </c>
    </row>
    <row r="40" spans="1:21" x14ac:dyDescent="0.2">
      <c r="A40" s="35">
        <v>31</v>
      </c>
      <c r="B40" s="117" t="str">
        <f t="shared" si="0"/>
        <v/>
      </c>
      <c r="C40" s="32"/>
      <c r="D40" s="96"/>
      <c r="E40" s="104" t="str">
        <f t="shared" si="7"/>
        <v/>
      </c>
      <c r="F40" s="95"/>
      <c r="G40" s="538"/>
      <c r="H40" s="97" t="str">
        <f t="shared" si="4"/>
        <v/>
      </c>
      <c r="I40" s="97" t="str">
        <f t="shared" si="5"/>
        <v/>
      </c>
      <c r="J40" s="98" t="str">
        <f t="shared" si="6"/>
        <v/>
      </c>
      <c r="K40" s="92"/>
      <c r="L40" s="92"/>
      <c r="M40" s="99" t="str">
        <f t="shared" si="2"/>
        <v/>
      </c>
      <c r="N40" s="92"/>
      <c r="O40" s="96"/>
      <c r="P40" s="95"/>
      <c r="Q40" s="95"/>
      <c r="R40" s="95"/>
      <c r="S40" s="95"/>
      <c r="T40" s="95"/>
      <c r="U40" s="107" t="str">
        <f t="shared" si="3"/>
        <v/>
      </c>
    </row>
    <row r="41" spans="1:21" x14ac:dyDescent="0.2">
      <c r="A41" s="35">
        <v>32</v>
      </c>
      <c r="B41" s="117" t="str">
        <f t="shared" si="0"/>
        <v/>
      </c>
      <c r="C41" s="32"/>
      <c r="D41" s="96"/>
      <c r="E41" s="104" t="str">
        <f t="shared" si="7"/>
        <v/>
      </c>
      <c r="F41" s="95"/>
      <c r="G41" s="538"/>
      <c r="H41" s="97" t="str">
        <f t="shared" si="4"/>
        <v/>
      </c>
      <c r="I41" s="97" t="str">
        <f t="shared" si="5"/>
        <v/>
      </c>
      <c r="J41" s="98" t="str">
        <f t="shared" si="6"/>
        <v/>
      </c>
      <c r="K41" s="92"/>
      <c r="L41" s="92"/>
      <c r="M41" s="99" t="str">
        <f t="shared" si="2"/>
        <v/>
      </c>
      <c r="N41" s="92"/>
      <c r="O41" s="96"/>
      <c r="P41" s="95"/>
      <c r="Q41" s="95"/>
      <c r="R41" s="95"/>
      <c r="S41" s="95"/>
      <c r="T41" s="95"/>
      <c r="U41" s="107" t="str">
        <f t="shared" si="3"/>
        <v/>
      </c>
    </row>
    <row r="42" spans="1:21" x14ac:dyDescent="0.2">
      <c r="A42" s="35">
        <v>33</v>
      </c>
      <c r="B42" s="117" t="str">
        <f t="shared" si="0"/>
        <v/>
      </c>
      <c r="C42" s="32"/>
      <c r="D42" s="96"/>
      <c r="E42" s="104" t="str">
        <f t="shared" si="7"/>
        <v/>
      </c>
      <c r="F42" s="95"/>
      <c r="G42" s="538"/>
      <c r="H42" s="97" t="str">
        <f t="shared" si="4"/>
        <v/>
      </c>
      <c r="I42" s="97" t="str">
        <f t="shared" si="5"/>
        <v/>
      </c>
      <c r="J42" s="98" t="str">
        <f t="shared" si="6"/>
        <v/>
      </c>
      <c r="K42" s="92"/>
      <c r="L42" s="92"/>
      <c r="M42" s="99" t="str">
        <f t="shared" si="2"/>
        <v/>
      </c>
      <c r="N42" s="92"/>
      <c r="O42" s="96"/>
      <c r="P42" s="95"/>
      <c r="Q42" s="95"/>
      <c r="R42" s="95"/>
      <c r="S42" s="95"/>
      <c r="T42" s="95"/>
      <c r="U42" s="107" t="str">
        <f t="shared" si="3"/>
        <v/>
      </c>
    </row>
    <row r="43" spans="1:21" x14ac:dyDescent="0.2">
      <c r="A43" s="35">
        <v>34</v>
      </c>
      <c r="B43" s="117" t="str">
        <f t="shared" si="0"/>
        <v/>
      </c>
      <c r="C43" s="32"/>
      <c r="D43" s="96"/>
      <c r="E43" s="104" t="str">
        <f t="shared" si="7"/>
        <v/>
      </c>
      <c r="F43" s="95"/>
      <c r="G43" s="538"/>
      <c r="H43" s="97" t="str">
        <f t="shared" si="4"/>
        <v/>
      </c>
      <c r="I43" s="97" t="str">
        <f t="shared" si="5"/>
        <v/>
      </c>
      <c r="J43" s="98" t="str">
        <f t="shared" si="6"/>
        <v/>
      </c>
      <c r="K43" s="92"/>
      <c r="L43" s="92"/>
      <c r="M43" s="99" t="str">
        <f t="shared" si="2"/>
        <v/>
      </c>
      <c r="N43" s="92"/>
      <c r="O43" s="96"/>
      <c r="P43" s="95"/>
      <c r="Q43" s="95"/>
      <c r="R43" s="95"/>
      <c r="S43" s="95"/>
      <c r="T43" s="95"/>
      <c r="U43" s="107" t="str">
        <f t="shared" si="3"/>
        <v/>
      </c>
    </row>
    <row r="44" spans="1:21" x14ac:dyDescent="0.2">
      <c r="A44" s="35">
        <v>35</v>
      </c>
      <c r="B44" s="117" t="str">
        <f t="shared" si="0"/>
        <v/>
      </c>
      <c r="C44" s="32"/>
      <c r="D44" s="96"/>
      <c r="E44" s="104" t="str">
        <f t="shared" si="7"/>
        <v/>
      </c>
      <c r="F44" s="95"/>
      <c r="G44" s="538"/>
      <c r="H44" s="97" t="str">
        <f t="shared" si="4"/>
        <v/>
      </c>
      <c r="I44" s="97" t="str">
        <f t="shared" si="5"/>
        <v/>
      </c>
      <c r="J44" s="98" t="str">
        <f t="shared" si="6"/>
        <v/>
      </c>
      <c r="K44" s="92"/>
      <c r="L44" s="92"/>
      <c r="M44" s="99" t="str">
        <f t="shared" si="2"/>
        <v/>
      </c>
      <c r="N44" s="92"/>
      <c r="O44" s="96"/>
      <c r="P44" s="95"/>
      <c r="Q44" s="95"/>
      <c r="R44" s="95"/>
      <c r="S44" s="95"/>
      <c r="T44" s="95"/>
      <c r="U44" s="107" t="str">
        <f t="shared" si="3"/>
        <v/>
      </c>
    </row>
    <row r="45" spans="1:21" x14ac:dyDescent="0.2">
      <c r="A45" s="35">
        <v>36</v>
      </c>
      <c r="B45" s="117" t="str">
        <f t="shared" si="0"/>
        <v/>
      </c>
      <c r="C45" s="32"/>
      <c r="D45" s="96"/>
      <c r="E45" s="104" t="str">
        <f t="shared" si="7"/>
        <v/>
      </c>
      <c r="F45" s="95"/>
      <c r="G45" s="538"/>
      <c r="H45" s="97" t="str">
        <f t="shared" si="4"/>
        <v/>
      </c>
      <c r="I45" s="97" t="str">
        <f t="shared" si="5"/>
        <v/>
      </c>
      <c r="J45" s="98" t="str">
        <f t="shared" si="6"/>
        <v/>
      </c>
      <c r="K45" s="92"/>
      <c r="L45" s="92"/>
      <c r="M45" s="99" t="str">
        <f t="shared" si="2"/>
        <v/>
      </c>
      <c r="N45" s="92"/>
      <c r="O45" s="96"/>
      <c r="P45" s="95"/>
      <c r="Q45" s="95"/>
      <c r="R45" s="95"/>
      <c r="S45" s="95"/>
      <c r="T45" s="95"/>
      <c r="U45" s="107" t="str">
        <f t="shared" si="3"/>
        <v/>
      </c>
    </row>
    <row r="46" spans="1:21" x14ac:dyDescent="0.2">
      <c r="A46" s="35">
        <v>37</v>
      </c>
      <c r="B46" s="117" t="str">
        <f t="shared" si="0"/>
        <v/>
      </c>
      <c r="C46" s="32"/>
      <c r="D46" s="96"/>
      <c r="E46" s="104" t="str">
        <f t="shared" si="7"/>
        <v/>
      </c>
      <c r="F46" s="95"/>
      <c r="G46" s="538"/>
      <c r="H46" s="97" t="str">
        <f t="shared" si="4"/>
        <v/>
      </c>
      <c r="I46" s="97" t="str">
        <f t="shared" si="5"/>
        <v/>
      </c>
      <c r="J46" s="98" t="str">
        <f t="shared" si="6"/>
        <v/>
      </c>
      <c r="K46" s="92"/>
      <c r="L46" s="92"/>
      <c r="M46" s="99" t="str">
        <f t="shared" si="2"/>
        <v/>
      </c>
      <c r="N46" s="92"/>
      <c r="O46" s="96"/>
      <c r="P46" s="95"/>
      <c r="Q46" s="95"/>
      <c r="R46" s="95"/>
      <c r="S46" s="95"/>
      <c r="T46" s="95"/>
      <c r="U46" s="107" t="str">
        <f t="shared" si="3"/>
        <v/>
      </c>
    </row>
    <row r="47" spans="1:21" x14ac:dyDescent="0.2">
      <c r="A47" s="35">
        <v>38</v>
      </c>
      <c r="B47" s="117" t="str">
        <f t="shared" si="0"/>
        <v/>
      </c>
      <c r="C47" s="32"/>
      <c r="D47" s="96"/>
      <c r="E47" s="104" t="str">
        <f t="shared" si="7"/>
        <v/>
      </c>
      <c r="F47" s="95"/>
      <c r="G47" s="538"/>
      <c r="H47" s="97" t="str">
        <f t="shared" si="4"/>
        <v/>
      </c>
      <c r="I47" s="97" t="str">
        <f t="shared" si="5"/>
        <v/>
      </c>
      <c r="J47" s="98" t="str">
        <f t="shared" si="6"/>
        <v/>
      </c>
      <c r="K47" s="92"/>
      <c r="L47" s="92"/>
      <c r="M47" s="99" t="str">
        <f t="shared" si="2"/>
        <v/>
      </c>
      <c r="N47" s="92"/>
      <c r="O47" s="96"/>
      <c r="P47" s="95"/>
      <c r="Q47" s="95"/>
      <c r="R47" s="95"/>
      <c r="S47" s="95"/>
      <c r="T47" s="95"/>
      <c r="U47" s="107" t="str">
        <f t="shared" si="3"/>
        <v/>
      </c>
    </row>
    <row r="48" spans="1:21" x14ac:dyDescent="0.2">
      <c r="A48" s="35">
        <v>39</v>
      </c>
      <c r="B48" s="117" t="str">
        <f t="shared" si="0"/>
        <v/>
      </c>
      <c r="C48" s="32"/>
      <c r="D48" s="96"/>
      <c r="E48" s="104" t="str">
        <f>IF(ISBLANK(C48),"",42.195)</f>
        <v/>
      </c>
      <c r="F48" s="95"/>
      <c r="G48" s="538"/>
      <c r="H48" s="97" t="str">
        <f>IF(ISBLANK(F48),"",IF(ISBLANK(G48),"",F48-G48))</f>
        <v/>
      </c>
      <c r="I48" s="97" t="str">
        <f>IF(E48="","",IF(ISBLANK(G48),"",G48/E48))</f>
        <v/>
      </c>
      <c r="J48" s="98" t="str">
        <f>IF(E48="","",IF(ISBLANK(G48),"",E48/G48/24))</f>
        <v/>
      </c>
      <c r="K48" s="92"/>
      <c r="L48" s="92"/>
      <c r="M48" s="99" t="str">
        <f>IF(ISBLANK(K48),"",IF(ISBLANK(L48),"",K48/L48))</f>
        <v/>
      </c>
      <c r="N48" s="92"/>
      <c r="O48" s="96"/>
      <c r="P48" s="95"/>
      <c r="Q48" s="95"/>
      <c r="R48" s="95"/>
      <c r="S48" s="95"/>
      <c r="T48" s="95"/>
      <c r="U48" s="107" t="str">
        <f>IF(ISBLANK(G48),"",IF(ISBLANK(T48),"",G48-T48))</f>
        <v/>
      </c>
    </row>
    <row r="49" spans="1:21" x14ac:dyDescent="0.2">
      <c r="A49" s="35">
        <v>40</v>
      </c>
      <c r="B49" s="117" t="str">
        <f>IF(ISBLANK(G49),"",G49)</f>
        <v/>
      </c>
      <c r="C49" s="32"/>
      <c r="D49" s="96"/>
      <c r="E49" s="104" t="str">
        <f>IF(ISBLANK(C49),"",42.195)</f>
        <v/>
      </c>
      <c r="F49" s="95"/>
      <c r="G49" s="538"/>
      <c r="H49" s="97" t="str">
        <f>IF(ISBLANK(F49),"",IF(ISBLANK(G49),"",F49-G49))</f>
        <v/>
      </c>
      <c r="I49" s="97" t="str">
        <f>IF(E49="","",IF(ISBLANK(G49),"",G49/E49))</f>
        <v/>
      </c>
      <c r="J49" s="98" t="str">
        <f>IF(E49="","",IF(ISBLANK(G49),"",E49/G49/24))</f>
        <v/>
      </c>
      <c r="K49" s="92"/>
      <c r="L49" s="92"/>
      <c r="M49" s="99" t="str">
        <f>IF(ISBLANK(K49),"",IF(ISBLANK(L49),"",K49/L49))</f>
        <v/>
      </c>
      <c r="N49" s="92"/>
      <c r="O49" s="96"/>
      <c r="P49" s="95"/>
      <c r="Q49" s="95"/>
      <c r="R49" s="95"/>
      <c r="S49" s="95"/>
      <c r="T49" s="95"/>
      <c r="U49" s="107" t="str">
        <f>IF(ISBLANK(G49),"",IF(ISBLANK(T49),"",G49-T49))</f>
        <v/>
      </c>
    </row>
    <row r="50" spans="1:21" x14ac:dyDescent="0.2">
      <c r="A50" s="35">
        <v>41</v>
      </c>
      <c r="B50" s="117" t="str">
        <f>IF(ISBLANK(G50),"",G50)</f>
        <v/>
      </c>
      <c r="C50" s="32"/>
      <c r="D50" s="96"/>
      <c r="E50" s="104" t="str">
        <f>IF(ISBLANK(C50),"",42.195)</f>
        <v/>
      </c>
      <c r="F50" s="95"/>
      <c r="G50" s="538"/>
      <c r="H50" s="97" t="str">
        <f>IF(ISBLANK(F50),"",IF(ISBLANK(G50),"",F50-G50))</f>
        <v/>
      </c>
      <c r="I50" s="97" t="str">
        <f>IF(E50="","",IF(ISBLANK(G50),"",G50/E50))</f>
        <v/>
      </c>
      <c r="J50" s="98" t="str">
        <f>IF(E50="","",IF(ISBLANK(G50),"",E50/G50/24))</f>
        <v/>
      </c>
      <c r="K50" s="92"/>
      <c r="L50" s="92"/>
      <c r="M50" s="99" t="str">
        <f>IF(ISBLANK(K50),"",IF(ISBLANK(L50),"",K50/L50))</f>
        <v/>
      </c>
      <c r="N50" s="92"/>
      <c r="O50" s="96"/>
      <c r="P50" s="95"/>
      <c r="Q50" s="95"/>
      <c r="R50" s="95"/>
      <c r="S50" s="95"/>
      <c r="T50" s="95"/>
      <c r="U50" s="107" t="str">
        <f>IF(ISBLANK(G50),"",IF(ISBLANK(T50),"",G50-T50))</f>
        <v/>
      </c>
    </row>
    <row r="51" spans="1:21" x14ac:dyDescent="0.2">
      <c r="A51" s="35">
        <v>42</v>
      </c>
      <c r="B51" s="117" t="str">
        <f t="shared" si="0"/>
        <v/>
      </c>
      <c r="C51" s="32"/>
      <c r="D51" s="96"/>
      <c r="E51" s="104" t="str">
        <f>IF(ISBLANK(C51),"",42.195)</f>
        <v/>
      </c>
      <c r="F51" s="95"/>
      <c r="G51" s="538"/>
      <c r="H51" s="97" t="str">
        <f>IF(ISBLANK(F51),"",IF(ISBLANK(G51),"",F51-G51))</f>
        <v/>
      </c>
      <c r="I51" s="97" t="str">
        <f>IF(E51="","",IF(ISBLANK(G51),"",G51/E51))</f>
        <v/>
      </c>
      <c r="J51" s="98" t="str">
        <f>IF(E51="","",IF(ISBLANK(G51),"",E51/G51/24))</f>
        <v/>
      </c>
      <c r="K51" s="92"/>
      <c r="L51" s="92"/>
      <c r="M51" s="99" t="str">
        <f>IF(ISBLANK(K51),"",IF(ISBLANK(L51),"",K51/L51))</f>
        <v/>
      </c>
      <c r="N51" s="92"/>
      <c r="O51" s="96"/>
      <c r="P51" s="95"/>
      <c r="Q51" s="95"/>
      <c r="R51" s="95"/>
      <c r="S51" s="95"/>
      <c r="T51" s="95"/>
      <c r="U51" s="107" t="str">
        <f>IF(ISBLANK(G51),"",IF(ISBLANK(T51),"",G51-T51))</f>
        <v/>
      </c>
    </row>
    <row r="52" spans="1:21" x14ac:dyDescent="0.2">
      <c r="A52" s="787"/>
      <c r="B52" s="751"/>
      <c r="C52" s="751"/>
      <c r="D52" s="751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2"/>
    </row>
    <row r="53" spans="1:21" x14ac:dyDescent="0.2">
      <c r="A53" s="35"/>
      <c r="B53" s="117">
        <f t="shared" si="0"/>
        <v>0.14454282407407407</v>
      </c>
      <c r="C53" s="128">
        <f>COUNTIF(C10:C51,"&gt;0")</f>
        <v>14</v>
      </c>
      <c r="D53" s="101" t="str">
        <f>IF(C53=1,"Lauf","Läufe")</f>
        <v>Läufe</v>
      </c>
      <c r="E53" s="829" t="str">
        <f>IF(C53=0,"","durchschnittlich")</f>
        <v>durchschnittlich</v>
      </c>
      <c r="F53" s="830"/>
      <c r="G53" s="117">
        <f>IF(ISERROR(SUM(G10:G51)/COUNTIF(G10:G51,"&gt;0")),"",SUM(G10:G51)/COUNTIF(G10:G51,"&gt;0"))</f>
        <v>0.14454282407407407</v>
      </c>
      <c r="H53" s="97"/>
      <c r="I53" s="97">
        <f>IF(ISERROR(SUM(I10:I51)/COUNTIF(I10:I51,"&gt;0")),"",SUM(I10:I51)/COUNTIF(I10:I51,"&gt;0"))</f>
        <v>3.4255912803430287E-3</v>
      </c>
      <c r="J53" s="98">
        <f>IF(ISERROR(SUM(J10:J51)/COUNTIF(J10:J51,"&gt;0")),"",SUM(J10:J51)/COUNTIF(J10:J51,"&gt;0"))</f>
        <v>12.199485836585779</v>
      </c>
      <c r="K53" s="129"/>
      <c r="L53" s="129"/>
      <c r="M53" s="99">
        <f>IF(ISERROR(SUM(M10:M51)/COUNTIF(M10:M51,"&gt;0")),"",SUM(M10:M51)/COUNTIF(M10:M51,"&gt;0"))</f>
        <v>0.166955098165223</v>
      </c>
      <c r="N53" s="129"/>
      <c r="O53" s="101"/>
      <c r="P53" s="117">
        <f t="shared" ref="P53:U53" si="8">IF(ISERROR(SUM(P10:P51)/COUNTIF(P10:P51,"&gt;0")),"",SUM(P10:P51)/COUNTIF(P10:P51,"&gt;0"))</f>
        <v>3.2829034391534388E-2</v>
      </c>
      <c r="Q53" s="117">
        <f t="shared" si="8"/>
        <v>3.3169642857142849E-2</v>
      </c>
      <c r="R53" s="117">
        <f t="shared" si="8"/>
        <v>3.4089781746031743E-2</v>
      </c>
      <c r="S53" s="117">
        <f t="shared" si="8"/>
        <v>3.6374007936507934E-2</v>
      </c>
      <c r="T53" s="117">
        <f t="shared" si="8"/>
        <v>6.9679232804232813E-2</v>
      </c>
      <c r="U53" s="107">
        <f t="shared" si="8"/>
        <v>7.4863591269841281E-2</v>
      </c>
    </row>
    <row r="54" spans="1:21" ht="13.5" thickBot="1" x14ac:dyDescent="0.25">
      <c r="A54" s="839"/>
      <c r="B54" s="840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  <c r="O54" s="840"/>
      <c r="P54" s="840"/>
      <c r="Q54" s="840"/>
      <c r="R54" s="840"/>
      <c r="S54" s="840"/>
      <c r="T54" s="840"/>
      <c r="U54" s="841"/>
    </row>
  </sheetData>
  <sheetProtection algorithmName="SHA-512" hashValue="ZSDbgwIjvqa7iecpsoQ9Yu9ibnHLfFzp5dHYa7O6KfGX/eNMJ8IvKmLN67Co3VJG9zsPO+fjUTqOYOzYVjuKwA==" saltValue="5BPK/IA6ZH+POAtI0nrYlQ==" spinCount="100000" sheet="1" objects="1" scenarios="1" selectLockedCells="1"/>
  <mergeCells count="11">
    <mergeCell ref="A1:U1"/>
    <mergeCell ref="A6:U6"/>
    <mergeCell ref="A3:U3"/>
    <mergeCell ref="A4:U4"/>
    <mergeCell ref="A5:U5"/>
    <mergeCell ref="A2:U2"/>
    <mergeCell ref="A52:U52"/>
    <mergeCell ref="A7:U7"/>
    <mergeCell ref="A9:U9"/>
    <mergeCell ref="A54:U54"/>
    <mergeCell ref="E53:F53"/>
  </mergeCells>
  <phoneticPr fontId="0" type="noConversion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3" orientation="landscape" horizontalDpi="300" verticalDpi="300" r:id="rId1"/>
  <headerFooter alignWithMargins="0"/>
  <ignoredErrors>
    <ignoredError sqref="L23" unlocked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4"/>
  <dimension ref="A1:A5"/>
  <sheetViews>
    <sheetView zoomScale="150" zoomScaleNormal="150" workbookViewId="0">
      <selection activeCell="A6" sqref="A6"/>
    </sheetView>
  </sheetViews>
  <sheetFormatPr baseColWidth="10" defaultRowHeight="12.75" x14ac:dyDescent="0.2"/>
  <cols>
    <col min="1" max="1" width="68.7109375" customWidth="1"/>
  </cols>
  <sheetData>
    <row r="1" spans="1:1" ht="27.95" customHeight="1" x14ac:dyDescent="0.35">
      <c r="A1" s="103" t="str">
        <f>IF(A2="","",Start!D23 &amp; " lief mit")</f>
        <v>Christian Geißler lief mit</v>
      </c>
    </row>
    <row r="2" spans="1:1" ht="87.95" customHeight="1" x14ac:dyDescent="1.2">
      <c r="A2" s="102">
        <f>IF(MIN(Marathon!G10:G51)=0,"",MIN(Marathon!G10:G51))</f>
        <v>0.1304976851851852</v>
      </c>
    </row>
    <row r="3" spans="1:1" ht="27.95" customHeight="1" x14ac:dyDescent="0.35">
      <c r="A3" s="105" t="str">
        <f>IF(A2="","","am "&amp; TEXT(VLOOKUP(A2,Marathon!B10:C51,2,FALSE),"TT.MMMM JJJJ") &amp; " in "&amp; TEXT(VLOOKUP(A2,Marathon!B10:D51,3,FALSE),"TTTTTTT"))</f>
        <v>am 21.April 2002 in Hamburg</v>
      </c>
    </row>
    <row r="4" spans="1:1" ht="27.95" customHeight="1" x14ac:dyDescent="0.35">
      <c r="A4" s="105" t="str">
        <f>IF(A2="","","in " &amp; TEXT(MIN(Marathon!I10:I51),"MM:SS") &amp; " je km oder " &amp; TEXT(MAX(Marathon!J10:J51),"#.##0,000") &amp; " km/h")</f>
        <v>in 04:27 je km oder 13,472 km/h</v>
      </c>
    </row>
    <row r="5" spans="1:1" ht="27.95" customHeight="1" x14ac:dyDescent="0.35">
      <c r="A5" s="103" t="str">
        <f>IF(A2="","","persönliche Marathon-Bestzeit!")</f>
        <v>persönliche Marathon-Bestzeit!</v>
      </c>
    </row>
  </sheetData>
  <sheetProtection algorithmName="SHA-512" hashValue="P1FNvzxUwI0lN0+4DefsPaPrTrQvJMzDoSLh/iMzu1+4NXfE45GOqly4O51N7vixQa2MFbFU9hvRY+qxkxjtBQ==" saltValue="A4pjppfCPbSt4JsG+hse4Q==" spinCount="100000" sheet="1" objects="1" scenarios="1" selectLockedCells="1"/>
  <phoneticPr fontId="0" type="noConversion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23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pageSetUpPr fitToPage="1"/>
  </sheetPr>
  <dimension ref="A1:W49"/>
  <sheetViews>
    <sheetView zoomScale="101" zoomScaleNormal="101" workbookViewId="0">
      <pane ySplit="12" topLeftCell="A13" activePane="bottomLeft" state="frozen"/>
      <selection activeCell="A9" sqref="A9:Y9"/>
      <selection pane="bottomLeft" activeCell="R34" sqref="R34"/>
    </sheetView>
  </sheetViews>
  <sheetFormatPr baseColWidth="10" defaultRowHeight="12.75" x14ac:dyDescent="0.2"/>
  <cols>
    <col min="1" max="1" width="4.7109375" customWidth="1"/>
    <col min="2" max="3" width="10.7109375" hidden="1" customWidth="1"/>
    <col min="4" max="4" width="10.7109375" customWidth="1"/>
    <col min="5" max="6" width="12.7109375" hidden="1" customWidth="1"/>
    <col min="7" max="7" width="12.7109375" customWidth="1"/>
    <col min="8" max="9" width="10.7109375" customWidth="1"/>
    <col min="10" max="11" width="10.7109375" hidden="1" customWidth="1"/>
    <col min="12" max="12" width="7.7109375" customWidth="1"/>
    <col min="13" max="14" width="10.7109375" customWidth="1"/>
    <col min="15" max="15" width="3.7109375" customWidth="1"/>
    <col min="16" max="17" width="10.7109375" customWidth="1"/>
    <col min="18" max="18" width="11.85546875" bestFit="1" customWidth="1"/>
    <col min="19" max="19" width="16.7109375" bestFit="1" customWidth="1"/>
    <col min="20" max="20" width="10.7109375" customWidth="1"/>
    <col min="21" max="21" width="28.85546875" bestFit="1" customWidth="1"/>
    <col min="22" max="22" width="7.7109375" customWidth="1"/>
    <col min="23" max="23" width="2.7109375" customWidth="1"/>
  </cols>
  <sheetData>
    <row r="1" spans="1:23" ht="18" x14ac:dyDescent="0.2">
      <c r="A1" s="608"/>
      <c r="B1" s="609"/>
      <c r="C1" s="609"/>
      <c r="D1" s="610"/>
      <c r="E1" s="610"/>
      <c r="F1" s="610"/>
      <c r="G1" s="610"/>
      <c r="H1" s="610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2"/>
    </row>
    <row r="2" spans="1:23" ht="27.9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20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559"/>
      <c r="Q2" s="559"/>
      <c r="R2" s="559"/>
      <c r="S2" s="559"/>
      <c r="T2" s="559"/>
      <c r="U2" s="559"/>
      <c r="V2" s="559"/>
      <c r="W2" s="572"/>
    </row>
    <row r="3" spans="1:23" ht="12.75" customHeight="1" x14ac:dyDescent="0.2">
      <c r="A3" s="613"/>
      <c r="B3" s="614"/>
      <c r="C3" s="614"/>
      <c r="D3" s="615"/>
      <c r="E3" s="615"/>
      <c r="F3" s="615"/>
      <c r="G3" s="615"/>
      <c r="H3" s="615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3"/>
    </row>
    <row r="4" spans="1:23" ht="12.7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9"/>
    </row>
    <row r="5" spans="1:23" ht="12.75" customHeight="1" x14ac:dyDescent="0.2">
      <c r="A5" s="581"/>
      <c r="B5" s="560"/>
      <c r="C5" s="560"/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2"/>
      <c r="S5" s="582"/>
      <c r="T5" s="582"/>
      <c r="U5" s="582"/>
      <c r="V5" s="582"/>
      <c r="W5" s="583"/>
    </row>
    <row r="6" spans="1:23" ht="27.95" customHeight="1" x14ac:dyDescent="0.2">
      <c r="A6" s="557" t="s">
        <v>98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2"/>
    </row>
    <row r="7" spans="1:23" ht="12.75" customHeight="1" x14ac:dyDescent="0.2">
      <c r="A7" s="581"/>
      <c r="B7" s="560"/>
      <c r="C7" s="560"/>
      <c r="D7" s="582"/>
      <c r="E7" s="582"/>
      <c r="F7" s="582"/>
      <c r="G7" s="582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82"/>
      <c r="S7" s="582"/>
      <c r="T7" s="582"/>
      <c r="U7" s="582"/>
      <c r="V7" s="582"/>
      <c r="W7" s="583"/>
    </row>
    <row r="8" spans="1:23" ht="12.75" customHeight="1" x14ac:dyDescent="0.2">
      <c r="A8" s="13"/>
      <c r="B8" s="66"/>
      <c r="C8" s="66"/>
      <c r="D8" s="598" t="s">
        <v>190</v>
      </c>
      <c r="E8" s="598"/>
      <c r="F8" s="598"/>
      <c r="G8" s="598"/>
      <c r="H8" s="598"/>
      <c r="I8" s="598"/>
      <c r="J8" s="598"/>
      <c r="K8" s="598"/>
      <c r="L8" s="598"/>
      <c r="M8" s="132" t="s">
        <v>191</v>
      </c>
      <c r="N8" s="605" t="s">
        <v>217</v>
      </c>
      <c r="O8" s="606"/>
      <c r="P8" s="606"/>
      <c r="Q8" s="607"/>
      <c r="R8" s="598" t="s">
        <v>192</v>
      </c>
      <c r="S8" s="598"/>
      <c r="T8" s="598"/>
      <c r="U8" s="598"/>
      <c r="V8" s="598"/>
      <c r="W8" s="599"/>
    </row>
    <row r="9" spans="1:23" ht="39.950000000000003" customHeight="1" x14ac:dyDescent="0.2">
      <c r="A9" s="590" t="s">
        <v>197</v>
      </c>
      <c r="B9" s="593" t="s">
        <v>334</v>
      </c>
      <c r="C9" s="593" t="s">
        <v>334</v>
      </c>
      <c r="D9" s="593" t="s">
        <v>214</v>
      </c>
      <c r="E9" s="593" t="s">
        <v>336</v>
      </c>
      <c r="F9" s="593" t="s">
        <v>336</v>
      </c>
      <c r="G9" s="593" t="s">
        <v>215</v>
      </c>
      <c r="H9" s="584" t="s">
        <v>216</v>
      </c>
      <c r="I9" s="596"/>
      <c r="J9" s="593" t="s">
        <v>335</v>
      </c>
      <c r="K9" s="593" t="s">
        <v>335</v>
      </c>
      <c r="L9" s="593" t="s">
        <v>189</v>
      </c>
      <c r="M9" s="593" t="s">
        <v>112</v>
      </c>
      <c r="N9" s="593" t="s">
        <v>220</v>
      </c>
      <c r="O9" s="600" t="s">
        <v>218</v>
      </c>
      <c r="P9" s="605" t="s">
        <v>219</v>
      </c>
      <c r="Q9" s="607"/>
      <c r="R9" s="602" t="s">
        <v>152</v>
      </c>
      <c r="S9" s="602" t="s">
        <v>153</v>
      </c>
      <c r="T9" s="593" t="s">
        <v>154</v>
      </c>
      <c r="U9" s="602" t="s">
        <v>155</v>
      </c>
      <c r="V9" s="584" t="s">
        <v>156</v>
      </c>
      <c r="W9" s="585"/>
    </row>
    <row r="10" spans="1:23" ht="12.75" customHeight="1" x14ac:dyDescent="0.2">
      <c r="A10" s="591"/>
      <c r="B10" s="594"/>
      <c r="C10" s="594"/>
      <c r="D10" s="594"/>
      <c r="E10" s="594"/>
      <c r="F10" s="594"/>
      <c r="G10" s="594"/>
      <c r="H10" s="586"/>
      <c r="I10" s="597"/>
      <c r="J10" s="594"/>
      <c r="K10" s="594"/>
      <c r="L10" s="594"/>
      <c r="M10" s="594"/>
      <c r="N10" s="594"/>
      <c r="O10" s="601"/>
      <c r="P10" s="19" t="s">
        <v>208</v>
      </c>
      <c r="Q10" s="10" t="s">
        <v>209</v>
      </c>
      <c r="R10" s="603"/>
      <c r="S10" s="603"/>
      <c r="T10" s="594"/>
      <c r="U10" s="603"/>
      <c r="V10" s="586"/>
      <c r="W10" s="587"/>
    </row>
    <row r="11" spans="1:23" ht="12.75" customHeight="1" x14ac:dyDescent="0.2">
      <c r="A11" s="592"/>
      <c r="B11" s="595"/>
      <c r="C11" s="595"/>
      <c r="D11" s="595"/>
      <c r="E11" s="595"/>
      <c r="F11" s="595"/>
      <c r="G11" s="595"/>
      <c r="H11" s="10" t="s">
        <v>211</v>
      </c>
      <c r="I11" s="10" t="s">
        <v>212</v>
      </c>
      <c r="J11" s="595"/>
      <c r="K11" s="595"/>
      <c r="L11" s="595"/>
      <c r="M11" s="595"/>
      <c r="N11" s="595"/>
      <c r="O11" s="12" t="s">
        <v>193</v>
      </c>
      <c r="P11" s="145">
        <v>1500</v>
      </c>
      <c r="Q11" s="10" t="s">
        <v>210</v>
      </c>
      <c r="R11" s="604"/>
      <c r="S11" s="604"/>
      <c r="T11" s="595"/>
      <c r="U11" s="604"/>
      <c r="V11" s="588"/>
      <c r="W11" s="589"/>
    </row>
    <row r="12" spans="1:23" ht="12.75" customHeight="1" x14ac:dyDescent="0.2">
      <c r="A12" s="581"/>
      <c r="B12" s="560"/>
      <c r="C12" s="560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82"/>
      <c r="S12" s="582"/>
      <c r="T12" s="582"/>
      <c r="U12" s="582"/>
      <c r="V12" s="582"/>
      <c r="W12" s="583"/>
    </row>
    <row r="13" spans="1:23" x14ac:dyDescent="0.2">
      <c r="A13" s="4">
        <v>1</v>
      </c>
      <c r="B13" s="6">
        <f>IF(ISBLANK($R13),"",SUMIF(Jan!$J$9:$J$39,$A13,Jan!R$9:R$39)+SUMIF(Feb!$J$9:$J$39,$A13,Feb!R$9:R$39)+SUMIF(Mar!$J$9:$J$39,$A13,Mar!R$9:R$39)+SUMIF(Apr!$J$9:$J$39,$A13,Apr!R$9:R$39)+SUMIF(Mai!$J$9:$J$39,$A13,Mai!R$9:R$39)+SUMIF(Jun!$J$9:$J$39,$A13,Jun!R$9:R$39)+SUMIF(Jul!$J$9:$J$39,$A13,Jul!R$9:R$39)+SUMIF(Aug!$J$9:$J$39,$A13,Aug!R$9:R$39)+SUMIF(Sep!$J$9:$J$39,$A13,Sep!R$9:R$39)+SUMIF(Okt!$J$9:$J$39,$A13,Okt!R$9:R$39)+SUMIF(Nov!$J$9:$J$39,$A13,Nov!R$9:R$39)+SUMIF(Dez!$J$9:$J$39,$A13,Dez!R$9:R$39))</f>
        <v>0</v>
      </c>
      <c r="C13" s="6">
        <f>IF(ISBLANK($R13),"",SUMIF(Jan!$J$43:$J$73,$A13,Jan!R$43:R$73)+SUMIF(Feb!$J$43:$J$73,$A13,Feb!R$43:R$73)+SUMIF(Mar!$J$43:$J$73,$A13,Mar!R$43:R$73)+SUMIF(Apr!$J$43:$J$73,$A13,Apr!R$43:R$73)+SUMIF(Mai!$J$43:$J$73,$A13,Mai!R$43:R$73)+SUMIF(Jun!$J$43:$J$73,$A13,Jun!R$43:R$73)+SUMIF(Jul!$J$43:$J$73,$A13,Jul!R$43:R$73)+SUMIF(Aug!$J$43:$J$73,$A13,Aug!R$43:R$73)+SUMIF(Sep!$J$43:$J$73,$A13,Sep!R$43:R$73)+SUMIF(Okt!$J$43:$J$73,$A13,Okt!R$43:R$73)+SUMIF(Nov!$J$43:$J$73,$A13,Nov!R$43:R$73)+SUMIF(Dez!$J$43:$J$73,$A13,Dez!R$43:R$73))</f>
        <v>0</v>
      </c>
      <c r="D13" s="16" t="str">
        <f>IF(ISNUMBER(B13),IF(ISNUMBER(C13),IF(B13+C13=0,"",B13+C13),""),"")</f>
        <v/>
      </c>
      <c r="E13" s="7">
        <f>IF(ISBLANK($R13),"",SUMIF(Jan!$J$9:$J$39,$A13,Jan!S$9:S$39)+SUMIF(Feb!$J$9:$J$39,$A13,Feb!S$9:S$39)+SUMIF(Mar!$J$9:$J$39,$A13,Mar!S$9:S$39)+SUMIF(Apr!$J$9:$J$39,$A13,Apr!S$9:S$39)+SUMIF(Mai!$J$9:$J$39,$A13,Mai!S$9:S$39)+SUMIF(Jun!$J$9:$J$39,$A13,Jun!S$9:S$39)+SUMIF(Jul!$J$9:$J$39,$A13,Jul!S$9:S$39)+SUMIF(Aug!$J$9:$J$39,$A13,Aug!S$9:S$39)+SUMIF(Sep!$J$9:$J$39,$A13,Sep!S$9:S$39)+SUMIF(Okt!$J$9:$J$39,$A13,Okt!S$9:S$39)+SUMIF(Nov!$J$9:$J$39,$A13,Nov!S$9:S$39)+SUMIF(Dez!$J$9:$J$39,$A13,Dez!S$9:S$39))</f>
        <v>0</v>
      </c>
      <c r="F13" s="7">
        <f>IF(ISBLANK($R13),"",SUMIF(Jan!$J$43:$J$73,$A13,Jan!S$43:S$73)+SUMIF(Feb!$J$43:$J$73,$A13,Feb!S$43:S$73)+SUMIF(Mar!$J$43:$J$73,$A13,Mar!S$43:S$73)+SUMIF(Apr!$J$43:$J$73,$A13,Apr!S$43:S$73)+SUMIF(Mai!$J$43:$J$73,$A13,Mai!S$43:S$73)+SUMIF(Jun!$J$43:$J$73,$A13,Jun!S$43:S$73)+SUMIF(Jul!$J$43:$J$73,$A13,Jul!S$43:S$73)+SUMIF(Aug!$J$43:$J$73,$A13,Aug!S$43:S$73)+SUMIF(Sep!$J$43:$J$73,$A13,Sep!S$43:S$73)+SUMIF(Okt!$J$43:$J$73,$A13,Okt!S$43:S$73)+SUMIF(Nov!$J$43:$J$73,$A13,Nov!S$43:S$73)+SUMIF(Dez!$J$43:$J$73,$A13,Dez!S$43:S$73))</f>
        <v>0</v>
      </c>
      <c r="G13" s="7" t="str">
        <f>IF(ISNUMBER(E13),IF(ISNUMBER(F13),IF(E13+F13=0,"",E13+F13),""),"")</f>
        <v/>
      </c>
      <c r="H13" s="14" t="str">
        <f>IF(TEXT($D13,0)="","",IF(TEXT($G13,0)="","",IF($D13&gt;0,$G13/$D13,"")))</f>
        <v/>
      </c>
      <c r="I13" s="6" t="str">
        <f>IF(TEXT($D13,0)="","",IF(TEXT($G13,0)="","",IF($D13&gt;0,$D13/$G13/24,"")))</f>
        <v/>
      </c>
      <c r="J13" s="11">
        <f>IF(ISBLANK($R13),"",COUNTIF(Jan!J$9:J$39,$A13)+COUNTIF(Feb!J$9:J$39,$A13)+COUNTIF(Mar!J$9:J$39,$A13)+COUNTIF(Apr!J$9:J$39,$A13)+COUNTIF(Mai!J$9:J$39,$A13)+COUNTIF(Jun!J$9:J$39,$A13)+COUNTIF(Jul!J$9:J$39,$A13)+COUNTIF(Aug!J$9:J$39,$A13)+COUNTIF(Sep!J$9:J$39,$A13)+COUNTIF(Okt!J$9:J$39,$A13)+COUNTIF(Nov!J$9:J$39,$A13)+COUNTIF(Dez!J$9:J$39,$A13))</f>
        <v>0</v>
      </c>
      <c r="K13" s="11">
        <f>IF(ISBLANK($R13),"",COUNTIF(Jan!J$43:J$73,$A13)+COUNTIF(Feb!J$43:J$73,$A13)+COUNTIF(Mar!J$43:J$73,$A13)+COUNTIF(Apr!J$43:J$73,$A13)+COUNTIF(Mai!J$43:J$73,$A13)+COUNTIF(Jun!J$43:J$73,$A13)+COUNTIF(Jul!J$43:J$73,$A13)+COUNTIF(Aug!J$43:J$73,$A13)+COUNTIF(Sep!J$43:J$73,$A13)+COUNTIF(Okt!J$43:J$73,$A13)+COUNTIF(Nov!J$43:J$73,$A13)+COUNTIF(Dez!J$43:J$73,$A13))</f>
        <v>0</v>
      </c>
      <c r="L13" s="11" t="str">
        <f>IF(ISNUMBER(J13),IF(ISNUMBER(K13),IF(J13+K13=0,"",J13+K13),""),"")</f>
        <v/>
      </c>
      <c r="M13" s="29">
        <v>2538.4</v>
      </c>
      <c r="N13" s="6">
        <f t="shared" ref="N13:N29" si="0">IF(ISNUMBER($M13),IF(ISNUMBER($D13),IF($D13+$M13=0,"",$D13+$M13),$M13),$D13)</f>
        <v>2538.4</v>
      </c>
      <c r="O13" s="15" t="str">
        <f>IF(TEXT(N13,0)="","",IF(TEXT(P13,0)=0,"",IF(ISNUMBER(N13),IF(ISNUMBER(P13),IF(N13&lt;P13,"&lt;",IF(N13=P13,"=","&gt;"))))))</f>
        <v>&gt;</v>
      </c>
      <c r="P13" s="534">
        <f>IF(ISBLANK(R13),"",IF(ISBLANK(Q13),P$11,Q13))</f>
        <v>2500</v>
      </c>
      <c r="Q13" s="145">
        <v>2500</v>
      </c>
      <c r="R13" s="22" t="s">
        <v>150</v>
      </c>
      <c r="S13" s="22" t="s">
        <v>186</v>
      </c>
      <c r="T13" s="32">
        <v>37712</v>
      </c>
      <c r="U13" s="22" t="s">
        <v>188</v>
      </c>
      <c r="V13" s="31">
        <v>139.44999999999999</v>
      </c>
      <c r="W13" s="30" t="s">
        <v>213</v>
      </c>
    </row>
    <row r="14" spans="1:23" x14ac:dyDescent="0.2">
      <c r="A14" s="4">
        <v>2</v>
      </c>
      <c r="B14" s="6">
        <f>IF(ISBLANK($R14),"",SUMIF(Jan!$J$9:$J$39,$A14,Jan!R$9:R$39)+SUMIF(Feb!$J$9:$J$39,$A14,Feb!R$9:R$39)+SUMIF(Mar!$J$9:$J$39,$A14,Mar!R$9:R$39)+SUMIF(Apr!$J$9:$J$39,$A14,Apr!R$9:R$39)+SUMIF(Mai!$J$9:$J$39,$A14,Mai!R$9:R$39)+SUMIF(Jun!$J$9:$J$39,$A14,Jun!R$9:R$39)+SUMIF(Jul!$J$9:$J$39,$A14,Jul!R$9:R$39)+SUMIF(Aug!$J$9:$J$39,$A14,Aug!R$9:R$39)+SUMIF(Sep!$J$9:$J$39,$A14,Sep!R$9:R$39)+SUMIF(Okt!$J$9:$J$39,$A14,Okt!R$9:R$39)+SUMIF(Nov!$J$9:$J$39,$A14,Nov!R$9:R$39)+SUMIF(Dez!$J$9:$J$39,$A14,Dez!R$9:R$39))</f>
        <v>0</v>
      </c>
      <c r="C14" s="6">
        <f>IF(ISBLANK($R14),"",SUMIF(Jan!$J$43:$J$73,$A14,Jan!R$43:R$73)+SUMIF(Feb!$J$43:$J$73,$A14,Feb!R$43:R$73)+SUMIF(Mar!$J$43:$J$73,$A14,Mar!R$43:R$73)+SUMIF(Apr!$J$43:$J$73,$A14,Apr!R$43:R$73)+SUMIF(Mai!$J$43:$J$73,$A14,Mai!R$43:R$73)+SUMIF(Jun!$J$43:$J$73,$A14,Jun!R$43:R$73)+SUMIF(Jul!$J$43:$J$73,$A14,Jul!R$43:R$73)+SUMIF(Aug!$J$43:$J$73,$A14,Aug!R$43:R$73)+SUMIF(Sep!$J$43:$J$73,$A14,Sep!R$43:R$73)+SUMIF(Okt!$J$43:$J$73,$A14,Okt!R$43:R$73)+SUMIF(Nov!$J$43:$J$73,$A14,Nov!R$43:R$73)+SUMIF(Dez!$J$43:$J$73,$A14,Dez!R$43:R$73))</f>
        <v>0</v>
      </c>
      <c r="D14" s="16" t="str">
        <f t="shared" ref="D14:D48" si="1">IF(ISNUMBER(B14),IF(ISNUMBER(C14),IF(B14+C14=0,"",B14+C14),""),"")</f>
        <v/>
      </c>
      <c r="E14" s="7">
        <f>IF(ISBLANK($R14),"",SUMIF(Jan!$J$9:$J$39,$A14,Jan!S$9:S$39)+SUMIF(Feb!$J$9:$J$39,$A14,Feb!S$9:S$39)+SUMIF(Mar!$J$9:$J$39,$A14,Mar!S$9:S$39)+SUMIF(Apr!$J$9:$J$39,$A14,Apr!S$9:S$39)+SUMIF(Mai!$J$9:$J$39,$A14,Mai!S$9:S$39)+SUMIF(Jun!$J$9:$J$39,$A14,Jun!S$9:S$39)+SUMIF(Jul!$J$9:$J$39,$A14,Jul!S$9:S$39)+SUMIF(Aug!$J$9:$J$39,$A14,Aug!S$9:S$39)+SUMIF(Sep!$J$9:$J$39,$A14,Sep!S$9:S$39)+SUMIF(Okt!$J$9:$J$39,$A14,Okt!S$9:S$39)+SUMIF(Nov!$J$9:$J$39,$A14,Nov!S$9:S$39)+SUMIF(Dez!$J$9:$J$39,$A14,Dez!S$9:S$39))</f>
        <v>0</v>
      </c>
      <c r="F14" s="7">
        <f>IF(ISBLANK($R14),"",SUMIF(Jan!$J$43:$J$73,$A14,Jan!S$43:S$73)+SUMIF(Feb!$J$43:$J$73,$A14,Feb!S$43:S$73)+SUMIF(Mar!$J$43:$J$73,$A14,Mar!S$43:S$73)+SUMIF(Apr!$J$43:$J$73,$A14,Apr!S$43:S$73)+SUMIF(Mai!$J$43:$J$73,$A14,Mai!S$43:S$73)+SUMIF(Jun!$J$43:$J$73,$A14,Jun!S$43:S$73)+SUMIF(Jul!$J$43:$J$73,$A14,Jul!S$43:S$73)+SUMIF(Aug!$J$43:$J$73,$A14,Aug!S$43:S$73)+SUMIF(Sep!$J$43:$J$73,$A14,Sep!S$43:S$73)+SUMIF(Okt!$J$43:$J$73,$A14,Okt!S$43:S$73)+SUMIF(Nov!$J$43:$J$73,$A14,Nov!S$43:S$73)+SUMIF(Dez!$J$43:$J$73,$A14,Dez!S$43:S$73))</f>
        <v>0</v>
      </c>
      <c r="G14" s="7" t="str">
        <f t="shared" ref="G14:G48" si="2">IF(ISNUMBER(E14),IF(ISNUMBER(F14),IF(E14+F14=0,"",E14+F14),""),"")</f>
        <v/>
      </c>
      <c r="H14" s="14" t="str">
        <f t="shared" ref="H14:H48" si="3">IF(TEXT($D14,0)="","",IF(TEXT($G14,0)="","",IF($D14&gt;0,$G14/$D14,"")))</f>
        <v/>
      </c>
      <c r="I14" s="6" t="str">
        <f t="shared" ref="I14:I48" si="4">IF(TEXT($D14,0)="","",IF(TEXT($G14,0)="","",IF($D14&gt;0,$D14/$G14/24,"")))</f>
        <v/>
      </c>
      <c r="J14" s="11">
        <f>IF(ISBLANK($R14),"",COUNTIF(Jan!J$9:J$39,$A14)+COUNTIF(Feb!J$9:J$39,$A14)+COUNTIF(Mar!J$9:J$39,$A14)+COUNTIF(Apr!J$9:J$39,$A14)+COUNTIF(Mai!J$9:J$39,$A14)+COUNTIF(Jun!J$9:J$39,$A14)+COUNTIF(Jul!J$9:J$39,$A14)+COUNTIF(Aug!J$9:J$39,$A14)+COUNTIF(Sep!J$9:J$39,$A14)+COUNTIF(Okt!J$9:J$39,$A14)+COUNTIF(Nov!J$9:J$39,$A14)+COUNTIF(Dez!J$9:J$39,$A14))</f>
        <v>0</v>
      </c>
      <c r="K14" s="11">
        <f>IF(ISBLANK($R14),"",COUNTIF(Jan!J$43:J$73,$A14)+COUNTIF(Feb!J$43:J$73,$A14)+COUNTIF(Mar!J$43:J$73,$A14)+COUNTIF(Apr!J$43:J$73,$A14)+COUNTIF(Mai!J$43:J$73,$A14)+COUNTIF(Jun!J$43:J$73,$A14)+COUNTIF(Jul!J$43:J$73,$A14)+COUNTIF(Aug!J$43:J$73,$A14)+COUNTIF(Sep!J$43:J$73,$A14)+COUNTIF(Okt!J$43:J$73,$A14)+COUNTIF(Nov!J$43:J$73,$A14)+COUNTIF(Dez!J$43:J$73,$A14))</f>
        <v>0</v>
      </c>
      <c r="L14" s="11" t="str">
        <f t="shared" ref="L14:L48" si="5">IF(ISNUMBER(J14),IF(ISNUMBER(K14),IF(J14+K14=0,"",J14+K14),""),"")</f>
        <v/>
      </c>
      <c r="M14" s="29">
        <v>2179.6999999999998</v>
      </c>
      <c r="N14" s="6">
        <f t="shared" si="0"/>
        <v>2179.6999999999998</v>
      </c>
      <c r="O14" s="15" t="str">
        <f t="shared" ref="O14:O46" si="6">IF(TEXT(N14,0)="","",IF(TEXT(P14,0)=0,"",IF(ISNUMBER(N14),IF(ISNUMBER(P14),IF(N14&lt;P14,"&lt;",IF(N14=P14,"=","&gt;"))))))</f>
        <v>&gt;</v>
      </c>
      <c r="P14" s="534">
        <f t="shared" ref="P14:P46" si="7">IF(ISBLANK(R14),"",IF(ISBLANK(Q14),P$11,Q14))</f>
        <v>2000</v>
      </c>
      <c r="Q14" s="145">
        <v>2000</v>
      </c>
      <c r="R14" s="22" t="s">
        <v>150</v>
      </c>
      <c r="S14" s="22" t="s">
        <v>151</v>
      </c>
      <c r="T14" s="32">
        <v>38163</v>
      </c>
      <c r="U14" s="22" t="s">
        <v>187</v>
      </c>
      <c r="V14" s="31">
        <v>105</v>
      </c>
      <c r="W14" s="30" t="s">
        <v>213</v>
      </c>
    </row>
    <row r="15" spans="1:23" x14ac:dyDescent="0.2">
      <c r="A15" s="4">
        <v>3</v>
      </c>
      <c r="B15" s="6">
        <f>IF(ISBLANK($R15),"",SUMIF(Jan!$J$9:$J$39,$A15,Jan!R$9:R$39)+SUMIF(Feb!$J$9:$J$39,$A15,Feb!R$9:R$39)+SUMIF(Mar!$J$9:$J$39,$A15,Mar!R$9:R$39)+SUMIF(Apr!$J$9:$J$39,$A15,Apr!R$9:R$39)+SUMIF(Mai!$J$9:$J$39,$A15,Mai!R$9:R$39)+SUMIF(Jun!$J$9:$J$39,$A15,Jun!R$9:R$39)+SUMIF(Jul!$J$9:$J$39,$A15,Jul!R$9:R$39)+SUMIF(Aug!$J$9:$J$39,$A15,Aug!R$9:R$39)+SUMIF(Sep!$J$9:$J$39,$A15,Sep!R$9:R$39)+SUMIF(Okt!$J$9:$J$39,$A15,Okt!R$9:R$39)+SUMIF(Nov!$J$9:$J$39,$A15,Nov!R$9:R$39)+SUMIF(Dez!$J$9:$J$39,$A15,Dez!R$9:R$39))</f>
        <v>0</v>
      </c>
      <c r="C15" s="6">
        <f>IF(ISBLANK($R15),"",SUMIF(Jan!$J$43:$J$73,$A15,Jan!R$43:R$73)+SUMIF(Feb!$J$43:$J$73,$A15,Feb!R$43:R$73)+SUMIF(Mar!$J$43:$J$73,$A15,Mar!R$43:R$73)+SUMIF(Apr!$J$43:$J$73,$A15,Apr!R$43:R$73)+SUMIF(Mai!$J$43:$J$73,$A15,Mai!R$43:R$73)+SUMIF(Jun!$J$43:$J$73,$A15,Jun!R$43:R$73)+SUMIF(Jul!$J$43:$J$73,$A15,Jul!R$43:R$73)+SUMIF(Aug!$J$43:$J$73,$A15,Aug!R$43:R$73)+SUMIF(Sep!$J$43:$J$73,$A15,Sep!R$43:R$73)+SUMIF(Okt!$J$43:$J$73,$A15,Okt!R$43:R$73)+SUMIF(Nov!$J$43:$J$73,$A15,Nov!R$43:R$73)+SUMIF(Dez!$J$43:$J$73,$A15,Dez!R$43:R$73))</f>
        <v>0</v>
      </c>
      <c r="D15" s="16" t="str">
        <f t="shared" si="1"/>
        <v/>
      </c>
      <c r="E15" s="7">
        <f>IF(ISBLANK($R15),"",SUMIF(Jan!$J$9:$J$39,$A15,Jan!S$9:S$39)+SUMIF(Feb!$J$9:$J$39,$A15,Feb!S$9:S$39)+SUMIF(Mar!$J$9:$J$39,$A15,Mar!S$9:S$39)+SUMIF(Apr!$J$9:$J$39,$A15,Apr!S$9:S$39)+SUMIF(Mai!$J$9:$J$39,$A15,Mai!S$9:S$39)+SUMIF(Jun!$J$9:$J$39,$A15,Jun!S$9:S$39)+SUMIF(Jul!$J$9:$J$39,$A15,Jul!S$9:S$39)+SUMIF(Aug!$J$9:$J$39,$A15,Aug!S$9:S$39)+SUMIF(Sep!$J$9:$J$39,$A15,Sep!S$9:S$39)+SUMIF(Okt!$J$9:$J$39,$A15,Okt!S$9:S$39)+SUMIF(Nov!$J$9:$J$39,$A15,Nov!S$9:S$39)+SUMIF(Dez!$J$9:$J$39,$A15,Dez!S$9:S$39))</f>
        <v>0</v>
      </c>
      <c r="F15" s="7">
        <f>IF(ISBLANK($R15),"",SUMIF(Jan!$J$43:$J$73,$A15,Jan!S$43:S$73)+SUMIF(Feb!$J$43:$J$73,$A15,Feb!S$43:S$73)+SUMIF(Mar!$J$43:$J$73,$A15,Mar!S$43:S$73)+SUMIF(Apr!$J$43:$J$73,$A15,Apr!S$43:S$73)+SUMIF(Mai!$J$43:$J$73,$A15,Mai!S$43:S$73)+SUMIF(Jun!$J$43:$J$73,$A15,Jun!S$43:S$73)+SUMIF(Jul!$J$43:$J$73,$A15,Jul!S$43:S$73)+SUMIF(Aug!$J$43:$J$73,$A15,Aug!S$43:S$73)+SUMIF(Sep!$J$43:$J$73,$A15,Sep!S$43:S$73)+SUMIF(Okt!$J$43:$J$73,$A15,Okt!S$43:S$73)+SUMIF(Nov!$J$43:$J$73,$A15,Nov!S$43:S$73)+SUMIF(Dez!$J$43:$J$73,$A15,Dez!S$43:S$73))</f>
        <v>0</v>
      </c>
      <c r="G15" s="7" t="str">
        <f t="shared" si="2"/>
        <v/>
      </c>
      <c r="H15" s="14" t="str">
        <f t="shared" si="3"/>
        <v/>
      </c>
      <c r="I15" s="6" t="str">
        <f t="shared" si="4"/>
        <v/>
      </c>
      <c r="J15" s="11">
        <f>IF(ISBLANK($R15),"",COUNTIF(Jan!J$9:J$39,$A15)+COUNTIF(Feb!J$9:J$39,$A15)+COUNTIF(Mar!J$9:J$39,$A15)+COUNTIF(Apr!J$9:J$39,$A15)+COUNTIF(Mai!J$9:J$39,$A15)+COUNTIF(Jun!J$9:J$39,$A15)+COUNTIF(Jul!J$9:J$39,$A15)+COUNTIF(Aug!J$9:J$39,$A15)+COUNTIF(Sep!J$9:J$39,$A15)+COUNTIF(Okt!J$9:J$39,$A15)+COUNTIF(Nov!J$9:J$39,$A15)+COUNTIF(Dez!J$9:J$39,$A15))</f>
        <v>0</v>
      </c>
      <c r="K15" s="11">
        <f>IF(ISBLANK($R15),"",COUNTIF(Jan!J$43:J$73,$A15)+COUNTIF(Feb!J$43:J$73,$A15)+COUNTIF(Mar!J$43:J$73,$A15)+COUNTIF(Apr!J$43:J$73,$A15)+COUNTIF(Mai!J$43:J$73,$A15)+COUNTIF(Jun!J$43:J$73,$A15)+COUNTIF(Jul!J$43:J$73,$A15)+COUNTIF(Aug!J$43:J$73,$A15)+COUNTIF(Sep!J$43:J$73,$A15)+COUNTIF(Okt!J$43:J$73,$A15)+COUNTIF(Nov!J$43:J$73,$A15)+COUNTIF(Dez!J$43:J$73,$A15))</f>
        <v>0</v>
      </c>
      <c r="L15" s="11" t="str">
        <f t="shared" si="5"/>
        <v/>
      </c>
      <c r="M15" s="29">
        <v>2076.4899999999998</v>
      </c>
      <c r="N15" s="6">
        <f t="shared" si="0"/>
        <v>2076.4899999999998</v>
      </c>
      <c r="O15" s="15" t="str">
        <f t="shared" si="6"/>
        <v>&gt;</v>
      </c>
      <c r="P15" s="534">
        <f t="shared" si="7"/>
        <v>2000</v>
      </c>
      <c r="Q15" s="145">
        <v>2000</v>
      </c>
      <c r="R15" s="22" t="s">
        <v>150</v>
      </c>
      <c r="S15" s="22" t="s">
        <v>206</v>
      </c>
      <c r="T15" s="32">
        <v>38426</v>
      </c>
      <c r="U15" s="22" t="s">
        <v>207</v>
      </c>
      <c r="V15" s="31">
        <v>131.44999999999999</v>
      </c>
      <c r="W15" s="30" t="s">
        <v>213</v>
      </c>
    </row>
    <row r="16" spans="1:23" x14ac:dyDescent="0.2">
      <c r="A16" s="4">
        <v>4</v>
      </c>
      <c r="B16" s="6">
        <f>IF(ISBLANK($R16),"",SUMIF(Jan!$J$9:$J$39,$A16,Jan!R$9:R$39)+SUMIF(Feb!$J$9:$J$39,$A16,Feb!R$9:R$39)+SUMIF(Mar!$J$9:$J$39,$A16,Mar!R$9:R$39)+SUMIF(Apr!$J$9:$J$39,$A16,Apr!R$9:R$39)+SUMIF(Mai!$J$9:$J$39,$A16,Mai!R$9:R$39)+SUMIF(Jun!$J$9:$J$39,$A16,Jun!R$9:R$39)+SUMIF(Jul!$J$9:$J$39,$A16,Jul!R$9:R$39)+SUMIF(Aug!$J$9:$J$39,$A16,Aug!R$9:R$39)+SUMIF(Sep!$J$9:$J$39,$A16,Sep!R$9:R$39)+SUMIF(Okt!$J$9:$J$39,$A16,Okt!R$9:R$39)+SUMIF(Nov!$J$9:$J$39,$A16,Nov!R$9:R$39)+SUMIF(Dez!$J$9:$J$39,$A16,Dez!R$9:R$39))</f>
        <v>0</v>
      </c>
      <c r="C16" s="6">
        <f>IF(ISBLANK($R16),"",SUMIF(Jan!$J$43:$J$73,$A16,Jan!R$43:R$73)+SUMIF(Feb!$J$43:$J$73,$A16,Feb!R$43:R$73)+SUMIF(Mar!$J$43:$J$73,$A16,Mar!R$43:R$73)+SUMIF(Apr!$J$43:$J$73,$A16,Apr!R$43:R$73)+SUMIF(Mai!$J$43:$J$73,$A16,Mai!R$43:R$73)+SUMIF(Jun!$J$43:$J$73,$A16,Jun!R$43:R$73)+SUMIF(Jul!$J$43:$J$73,$A16,Jul!R$43:R$73)+SUMIF(Aug!$J$43:$J$73,$A16,Aug!R$43:R$73)+SUMIF(Sep!$J$43:$J$73,$A16,Sep!R$43:R$73)+SUMIF(Okt!$J$43:$J$73,$A16,Okt!R$43:R$73)+SUMIF(Nov!$J$43:$J$73,$A16,Nov!R$43:R$73)+SUMIF(Dez!$J$43:$J$73,$A16,Dez!R$43:R$73))</f>
        <v>0</v>
      </c>
      <c r="D16" s="16" t="str">
        <f t="shared" si="1"/>
        <v/>
      </c>
      <c r="E16" s="7">
        <f>IF(ISBLANK($R16),"",SUMIF(Jan!$J$9:$J$39,$A16,Jan!S$9:S$39)+SUMIF(Feb!$J$9:$J$39,$A16,Feb!S$9:S$39)+SUMIF(Mar!$J$9:$J$39,$A16,Mar!S$9:S$39)+SUMIF(Apr!$J$9:$J$39,$A16,Apr!S$9:S$39)+SUMIF(Mai!$J$9:$J$39,$A16,Mai!S$9:S$39)+SUMIF(Jun!$J$9:$J$39,$A16,Jun!S$9:S$39)+SUMIF(Jul!$J$9:$J$39,$A16,Jul!S$9:S$39)+SUMIF(Aug!$J$9:$J$39,$A16,Aug!S$9:S$39)+SUMIF(Sep!$J$9:$J$39,$A16,Sep!S$9:S$39)+SUMIF(Okt!$J$9:$J$39,$A16,Okt!S$9:S$39)+SUMIF(Nov!$J$9:$J$39,$A16,Nov!S$9:S$39)+SUMIF(Dez!$J$9:$J$39,$A16,Dez!S$9:S$39))</f>
        <v>0</v>
      </c>
      <c r="F16" s="7">
        <f>IF(ISBLANK($R16),"",SUMIF(Jan!$J$43:$J$73,$A16,Jan!S$43:S$73)+SUMIF(Feb!$J$43:$J$73,$A16,Feb!S$43:S$73)+SUMIF(Mar!$J$43:$J$73,$A16,Mar!S$43:S$73)+SUMIF(Apr!$J$43:$J$73,$A16,Apr!S$43:S$73)+SUMIF(Mai!$J$43:$J$73,$A16,Mai!S$43:S$73)+SUMIF(Jun!$J$43:$J$73,$A16,Jun!S$43:S$73)+SUMIF(Jul!$J$43:$J$73,$A16,Jul!S$43:S$73)+SUMIF(Aug!$J$43:$J$73,$A16,Aug!S$43:S$73)+SUMIF(Sep!$J$43:$J$73,$A16,Sep!S$43:S$73)+SUMIF(Okt!$J$43:$J$73,$A16,Okt!S$43:S$73)+SUMIF(Nov!$J$43:$J$73,$A16,Nov!S$43:S$73)+SUMIF(Dez!$J$43:$J$73,$A16,Dez!S$43:S$73))</f>
        <v>0</v>
      </c>
      <c r="G16" s="7" t="str">
        <f t="shared" si="2"/>
        <v/>
      </c>
      <c r="H16" s="14" t="str">
        <f t="shared" si="3"/>
        <v/>
      </c>
      <c r="I16" s="6" t="str">
        <f t="shared" si="4"/>
        <v/>
      </c>
      <c r="J16" s="11">
        <f>IF(ISBLANK($R16),"",COUNTIF(Jan!J$9:J$39,$A16)+COUNTIF(Feb!J$9:J$39,$A16)+COUNTIF(Mar!J$9:J$39,$A16)+COUNTIF(Apr!J$9:J$39,$A16)+COUNTIF(Mai!J$9:J$39,$A16)+COUNTIF(Jun!J$9:J$39,$A16)+COUNTIF(Jul!J$9:J$39,$A16)+COUNTIF(Aug!J$9:J$39,$A16)+COUNTIF(Sep!J$9:J$39,$A16)+COUNTIF(Okt!J$9:J$39,$A16)+COUNTIF(Nov!J$9:J$39,$A16)+COUNTIF(Dez!J$9:J$39,$A16))</f>
        <v>0</v>
      </c>
      <c r="K16" s="11">
        <f>IF(ISBLANK($R16),"",COUNTIF(Jan!J$43:J$73,$A16)+COUNTIF(Feb!J$43:J$73,$A16)+COUNTIF(Mar!J$43:J$73,$A16)+COUNTIF(Apr!J$43:J$73,$A16)+COUNTIF(Mai!J$43:J$73,$A16)+COUNTIF(Jun!J$43:J$73,$A16)+COUNTIF(Jul!J$43:J$73,$A16)+COUNTIF(Aug!J$43:J$73,$A16)+COUNTIF(Sep!J$43:J$73,$A16)+COUNTIF(Okt!J$43:J$73,$A16)+COUNTIF(Nov!J$43:J$73,$A16)+COUNTIF(Dez!J$43:J$73,$A16))</f>
        <v>0</v>
      </c>
      <c r="L16" s="11" t="str">
        <f t="shared" si="5"/>
        <v/>
      </c>
      <c r="M16" s="29">
        <v>1659.7</v>
      </c>
      <c r="N16" s="6">
        <f t="shared" si="0"/>
        <v>1659.7</v>
      </c>
      <c r="O16" s="15" t="str">
        <f t="shared" si="6"/>
        <v>&gt;</v>
      </c>
      <c r="P16" s="534">
        <f t="shared" si="7"/>
        <v>1500</v>
      </c>
      <c r="Q16" s="145">
        <v>1500</v>
      </c>
      <c r="R16" s="22" t="s">
        <v>150</v>
      </c>
      <c r="S16" s="22" t="s">
        <v>186</v>
      </c>
      <c r="T16" s="32">
        <v>38766</v>
      </c>
      <c r="U16" s="22" t="s">
        <v>110</v>
      </c>
      <c r="V16" s="31">
        <v>159.94999999999999</v>
      </c>
      <c r="W16" s="30" t="s">
        <v>213</v>
      </c>
    </row>
    <row r="17" spans="1:23" x14ac:dyDescent="0.2">
      <c r="A17" s="4">
        <v>5</v>
      </c>
      <c r="B17" s="6">
        <f>IF(ISBLANK($R17),"",SUMIF(Jan!$J$9:$J$39,$A17,Jan!R$9:R$39)+SUMIF(Feb!$J$9:$J$39,$A17,Feb!R$9:R$39)+SUMIF(Mar!$J$9:$J$39,$A17,Mar!R$9:R$39)+SUMIF(Apr!$J$9:$J$39,$A17,Apr!R$9:R$39)+SUMIF(Mai!$J$9:$J$39,$A17,Mai!R$9:R$39)+SUMIF(Jun!$J$9:$J$39,$A17,Jun!R$9:R$39)+SUMIF(Jul!$J$9:$J$39,$A17,Jul!R$9:R$39)+SUMIF(Aug!$J$9:$J$39,$A17,Aug!R$9:R$39)+SUMIF(Sep!$J$9:$J$39,$A17,Sep!R$9:R$39)+SUMIF(Okt!$J$9:$J$39,$A17,Okt!R$9:R$39)+SUMIF(Nov!$J$9:$J$39,$A17,Nov!R$9:R$39)+SUMIF(Dez!$J$9:$J$39,$A17,Dez!R$9:R$39))</f>
        <v>0</v>
      </c>
      <c r="C17" s="6">
        <f>IF(ISBLANK($R17),"",SUMIF(Jan!$J$43:$J$73,$A17,Jan!R$43:R$73)+SUMIF(Feb!$J$43:$J$73,$A17,Feb!R$43:R$73)+SUMIF(Mar!$J$43:$J$73,$A17,Mar!R$43:R$73)+SUMIF(Apr!$J$43:$J$73,$A17,Apr!R$43:R$73)+SUMIF(Mai!$J$43:$J$73,$A17,Mai!R$43:R$73)+SUMIF(Jun!$J$43:$J$73,$A17,Jun!R$43:R$73)+SUMIF(Jul!$J$43:$J$73,$A17,Jul!R$43:R$73)+SUMIF(Aug!$J$43:$J$73,$A17,Aug!R$43:R$73)+SUMIF(Sep!$J$43:$J$73,$A17,Sep!R$43:R$73)+SUMIF(Okt!$J$43:$J$73,$A17,Okt!R$43:R$73)+SUMIF(Nov!$J$43:$J$73,$A17,Nov!R$43:R$73)+SUMIF(Dez!$J$43:$J$73,$A17,Dez!R$43:R$73))</f>
        <v>0</v>
      </c>
      <c r="D17" s="16" t="str">
        <f t="shared" si="1"/>
        <v/>
      </c>
      <c r="E17" s="7">
        <f>IF(ISBLANK($R17),"",SUMIF(Jan!$J$9:$J$39,$A17,Jan!S$9:S$39)+SUMIF(Feb!$J$9:$J$39,$A17,Feb!S$9:S$39)+SUMIF(Mar!$J$9:$J$39,$A17,Mar!S$9:S$39)+SUMIF(Apr!$J$9:$J$39,$A17,Apr!S$9:S$39)+SUMIF(Mai!$J$9:$J$39,$A17,Mai!S$9:S$39)+SUMIF(Jun!$J$9:$J$39,$A17,Jun!S$9:S$39)+SUMIF(Jul!$J$9:$J$39,$A17,Jul!S$9:S$39)+SUMIF(Aug!$J$9:$J$39,$A17,Aug!S$9:S$39)+SUMIF(Sep!$J$9:$J$39,$A17,Sep!S$9:S$39)+SUMIF(Okt!$J$9:$J$39,$A17,Okt!S$9:S$39)+SUMIF(Nov!$J$9:$J$39,$A17,Nov!S$9:S$39)+SUMIF(Dez!$J$9:$J$39,$A17,Dez!S$9:S$39))</f>
        <v>0</v>
      </c>
      <c r="F17" s="7">
        <f>IF(ISBLANK($R17),"",SUMIF(Jan!$J$43:$J$73,$A17,Jan!S$43:S$73)+SUMIF(Feb!$J$43:$J$73,$A17,Feb!S$43:S$73)+SUMIF(Mar!$J$43:$J$73,$A17,Mar!S$43:S$73)+SUMIF(Apr!$J$43:$J$73,$A17,Apr!S$43:S$73)+SUMIF(Mai!$J$43:$J$73,$A17,Mai!S$43:S$73)+SUMIF(Jun!$J$43:$J$73,$A17,Jun!S$43:S$73)+SUMIF(Jul!$J$43:$J$73,$A17,Jul!S$43:S$73)+SUMIF(Aug!$J$43:$J$73,$A17,Aug!S$43:S$73)+SUMIF(Sep!$J$43:$J$73,$A17,Sep!S$43:S$73)+SUMIF(Okt!$J$43:$J$73,$A17,Okt!S$43:S$73)+SUMIF(Nov!$J$43:$J$73,$A17,Nov!S$43:S$73)+SUMIF(Dez!$J$43:$J$73,$A17,Dez!S$43:S$73))</f>
        <v>0</v>
      </c>
      <c r="G17" s="7" t="str">
        <f t="shared" si="2"/>
        <v/>
      </c>
      <c r="H17" s="14" t="str">
        <f t="shared" si="3"/>
        <v/>
      </c>
      <c r="I17" s="6" t="str">
        <f t="shared" si="4"/>
        <v/>
      </c>
      <c r="J17" s="11">
        <f>IF(ISBLANK($R17),"",COUNTIF(Jan!J$9:J$39,$A17)+COUNTIF(Feb!J$9:J$39,$A17)+COUNTIF(Mar!J$9:J$39,$A17)+COUNTIF(Apr!J$9:J$39,$A17)+COUNTIF(Mai!J$9:J$39,$A17)+COUNTIF(Jun!J$9:J$39,$A17)+COUNTIF(Jul!J$9:J$39,$A17)+COUNTIF(Aug!J$9:J$39,$A17)+COUNTIF(Sep!J$9:J$39,$A17)+COUNTIF(Okt!J$9:J$39,$A17)+COUNTIF(Nov!J$9:J$39,$A17)+COUNTIF(Dez!J$9:J$39,$A17))</f>
        <v>0</v>
      </c>
      <c r="K17" s="11">
        <f>IF(ISBLANK($R17),"",COUNTIF(Jan!J$43:J$73,$A17)+COUNTIF(Feb!J$43:J$73,$A17)+COUNTIF(Mar!J$43:J$73,$A17)+COUNTIF(Apr!J$43:J$73,$A17)+COUNTIF(Mai!J$43:J$73,$A17)+COUNTIF(Jun!J$43:J$73,$A17)+COUNTIF(Jul!J$43:J$73,$A17)+COUNTIF(Aug!J$43:J$73,$A17)+COUNTIF(Sep!J$43:J$73,$A17)+COUNTIF(Okt!J$43:J$73,$A17)+COUNTIF(Nov!J$43:J$73,$A17)+COUNTIF(Dez!J$43:J$73,$A17))</f>
        <v>0</v>
      </c>
      <c r="L17" s="11" t="str">
        <f t="shared" si="5"/>
        <v/>
      </c>
      <c r="M17" s="29">
        <v>1745.35</v>
      </c>
      <c r="N17" s="6">
        <f t="shared" si="0"/>
        <v>1745.35</v>
      </c>
      <c r="O17" s="15" t="str">
        <f t="shared" si="6"/>
        <v>&gt;</v>
      </c>
      <c r="P17" s="534">
        <f t="shared" si="7"/>
        <v>1500</v>
      </c>
      <c r="Q17" s="145">
        <v>1500</v>
      </c>
      <c r="R17" s="22" t="s">
        <v>150</v>
      </c>
      <c r="S17" s="22" t="s">
        <v>366</v>
      </c>
      <c r="T17" s="32">
        <v>38829</v>
      </c>
      <c r="U17" s="22" t="s">
        <v>471</v>
      </c>
      <c r="V17" s="31">
        <v>100</v>
      </c>
      <c r="W17" s="30" t="s">
        <v>213</v>
      </c>
    </row>
    <row r="18" spans="1:23" x14ac:dyDescent="0.2">
      <c r="A18" s="4">
        <v>6</v>
      </c>
      <c r="B18" s="6">
        <f>IF(ISBLANK($R18),"",SUMIF(Jan!$J$9:$J$39,$A18,Jan!R$9:R$39)+SUMIF(Feb!$J$9:$J$39,$A18,Feb!R$9:R$39)+SUMIF(Mar!$J$9:$J$39,$A18,Mar!R$9:R$39)+SUMIF(Apr!$J$9:$J$39,$A18,Apr!R$9:R$39)+SUMIF(Mai!$J$9:$J$39,$A18,Mai!R$9:R$39)+SUMIF(Jun!$J$9:$J$39,$A18,Jun!R$9:R$39)+SUMIF(Jul!$J$9:$J$39,$A18,Jul!R$9:R$39)+SUMIF(Aug!$J$9:$J$39,$A18,Aug!R$9:R$39)+SUMIF(Sep!$J$9:$J$39,$A18,Sep!R$9:R$39)+SUMIF(Okt!$J$9:$J$39,$A18,Okt!R$9:R$39)+SUMIF(Nov!$J$9:$J$39,$A18,Nov!R$9:R$39)+SUMIF(Dez!$J$9:$J$39,$A18,Dez!R$9:R$39))</f>
        <v>0</v>
      </c>
      <c r="C18" s="6">
        <f>IF(ISBLANK($R18),"",SUMIF(Jan!$J$43:$J$73,$A18,Jan!R$43:R$73)+SUMIF(Feb!$J$43:$J$73,$A18,Feb!R$43:R$73)+SUMIF(Mar!$J$43:$J$73,$A18,Mar!R$43:R$73)+SUMIF(Apr!$J$43:$J$73,$A18,Apr!R$43:R$73)+SUMIF(Mai!$J$43:$J$73,$A18,Mai!R$43:R$73)+SUMIF(Jun!$J$43:$J$73,$A18,Jun!R$43:R$73)+SUMIF(Jul!$J$43:$J$73,$A18,Jul!R$43:R$73)+SUMIF(Aug!$J$43:$J$73,$A18,Aug!R$43:R$73)+SUMIF(Sep!$J$43:$J$73,$A18,Sep!R$43:R$73)+SUMIF(Okt!$J$43:$J$73,$A18,Okt!R$43:R$73)+SUMIF(Nov!$J$43:$J$73,$A18,Nov!R$43:R$73)+SUMIF(Dez!$J$43:$J$73,$A18,Dez!R$43:R$73))</f>
        <v>0</v>
      </c>
      <c r="D18" s="16" t="str">
        <f t="shared" si="1"/>
        <v/>
      </c>
      <c r="E18" s="7">
        <f>IF(ISBLANK($R18),"",SUMIF(Jan!$J$9:$J$39,$A18,Jan!S$9:S$39)+SUMIF(Feb!$J$9:$J$39,$A18,Feb!S$9:S$39)+SUMIF(Mar!$J$9:$J$39,$A18,Mar!S$9:S$39)+SUMIF(Apr!$J$9:$J$39,$A18,Apr!S$9:S$39)+SUMIF(Mai!$J$9:$J$39,$A18,Mai!S$9:S$39)+SUMIF(Jun!$J$9:$J$39,$A18,Jun!S$9:S$39)+SUMIF(Jul!$J$9:$J$39,$A18,Jul!S$9:S$39)+SUMIF(Aug!$J$9:$J$39,$A18,Aug!S$9:S$39)+SUMIF(Sep!$J$9:$J$39,$A18,Sep!S$9:S$39)+SUMIF(Okt!$J$9:$J$39,$A18,Okt!S$9:S$39)+SUMIF(Nov!$J$9:$J$39,$A18,Nov!S$9:S$39)+SUMIF(Dez!$J$9:$J$39,$A18,Dez!S$9:S$39))</f>
        <v>0</v>
      </c>
      <c r="F18" s="7">
        <f>IF(ISBLANK($R18),"",SUMIF(Jan!$J$43:$J$73,$A18,Jan!S$43:S$73)+SUMIF(Feb!$J$43:$J$73,$A18,Feb!S$43:S$73)+SUMIF(Mar!$J$43:$J$73,$A18,Mar!S$43:S$73)+SUMIF(Apr!$J$43:$J$73,$A18,Apr!S$43:S$73)+SUMIF(Mai!$J$43:$J$73,$A18,Mai!S$43:S$73)+SUMIF(Jun!$J$43:$J$73,$A18,Jun!S$43:S$73)+SUMIF(Jul!$J$43:$J$73,$A18,Jul!S$43:S$73)+SUMIF(Aug!$J$43:$J$73,$A18,Aug!S$43:S$73)+SUMIF(Sep!$J$43:$J$73,$A18,Sep!S$43:S$73)+SUMIF(Okt!$J$43:$J$73,$A18,Okt!S$43:S$73)+SUMIF(Nov!$J$43:$J$73,$A18,Nov!S$43:S$73)+SUMIF(Dez!$J$43:$J$73,$A18,Dez!S$43:S$73))</f>
        <v>0</v>
      </c>
      <c r="G18" s="7" t="str">
        <f t="shared" si="2"/>
        <v/>
      </c>
      <c r="H18" s="14" t="str">
        <f t="shared" si="3"/>
        <v/>
      </c>
      <c r="I18" s="6" t="str">
        <f t="shared" si="4"/>
        <v/>
      </c>
      <c r="J18" s="11">
        <f>IF(ISBLANK($R18),"",COUNTIF(Jan!J$9:J$39,$A18)+COUNTIF(Feb!J$9:J$39,$A18)+COUNTIF(Mar!J$9:J$39,$A18)+COUNTIF(Apr!J$9:J$39,$A18)+COUNTIF(Mai!J$9:J$39,$A18)+COUNTIF(Jun!J$9:J$39,$A18)+COUNTIF(Jul!J$9:J$39,$A18)+COUNTIF(Aug!J$9:J$39,$A18)+COUNTIF(Sep!J$9:J$39,$A18)+COUNTIF(Okt!J$9:J$39,$A18)+COUNTIF(Nov!J$9:J$39,$A18)+COUNTIF(Dez!J$9:J$39,$A18))</f>
        <v>0</v>
      </c>
      <c r="K18" s="11">
        <f>IF(ISBLANK($R18),"",COUNTIF(Jan!J$43:J$73,$A18)+COUNTIF(Feb!J$43:J$73,$A18)+COUNTIF(Mar!J$43:J$73,$A18)+COUNTIF(Apr!J$43:J$73,$A18)+COUNTIF(Mai!J$43:J$73,$A18)+COUNTIF(Jun!J$43:J$73,$A18)+COUNTIF(Jul!J$43:J$73,$A18)+COUNTIF(Aug!J$43:J$73,$A18)+COUNTIF(Sep!J$43:J$73,$A18)+COUNTIF(Okt!J$43:J$73,$A18)+COUNTIF(Nov!J$43:J$73,$A18)+COUNTIF(Dez!J$43:J$73,$A18))</f>
        <v>0</v>
      </c>
      <c r="L18" s="11" t="str">
        <f t="shared" si="5"/>
        <v/>
      </c>
      <c r="M18" s="29">
        <v>1507.26</v>
      </c>
      <c r="N18" s="6">
        <f t="shared" si="0"/>
        <v>1507.26</v>
      </c>
      <c r="O18" s="15" t="str">
        <f t="shared" si="6"/>
        <v>&gt;</v>
      </c>
      <c r="P18" s="534">
        <f t="shared" si="7"/>
        <v>1500</v>
      </c>
      <c r="Q18" s="145">
        <v>1500</v>
      </c>
      <c r="R18" s="22" t="s">
        <v>150</v>
      </c>
      <c r="S18" s="22" t="s">
        <v>82</v>
      </c>
      <c r="T18" s="32">
        <v>39200</v>
      </c>
      <c r="U18" s="22" t="s">
        <v>471</v>
      </c>
      <c r="V18" s="31">
        <v>77</v>
      </c>
      <c r="W18" s="30" t="s">
        <v>213</v>
      </c>
    </row>
    <row r="19" spans="1:23" x14ac:dyDescent="0.2">
      <c r="A19" s="4">
        <v>7</v>
      </c>
      <c r="B19" s="6">
        <f>IF(ISBLANK($R19),"",SUMIF(Jan!$J$9:$J$39,$A19,Jan!R$9:R$39)+SUMIF(Feb!$J$9:$J$39,$A19,Feb!R$9:R$39)+SUMIF(Mar!$J$9:$J$39,$A19,Mar!R$9:R$39)+SUMIF(Apr!$J$9:$J$39,$A19,Apr!R$9:R$39)+SUMIF(Mai!$J$9:$J$39,$A19,Mai!R$9:R$39)+SUMIF(Jun!$J$9:$J$39,$A19,Jun!R$9:R$39)+SUMIF(Jul!$J$9:$J$39,$A19,Jul!R$9:R$39)+SUMIF(Aug!$J$9:$J$39,$A19,Aug!R$9:R$39)+SUMIF(Sep!$J$9:$J$39,$A19,Sep!R$9:R$39)+SUMIF(Okt!$J$9:$J$39,$A19,Okt!R$9:R$39)+SUMIF(Nov!$J$9:$J$39,$A19,Nov!R$9:R$39)+SUMIF(Dez!$J$9:$J$39,$A19,Dez!R$9:R$39))</f>
        <v>0</v>
      </c>
      <c r="C19" s="6">
        <f>IF(ISBLANK($R19),"",SUMIF(Jan!$J$43:$J$73,$A19,Jan!R$43:R$73)+SUMIF(Feb!$J$43:$J$73,$A19,Feb!R$43:R$73)+SUMIF(Mar!$J$43:$J$73,$A19,Mar!R$43:R$73)+SUMIF(Apr!$J$43:$J$73,$A19,Apr!R$43:R$73)+SUMIF(Mai!$J$43:$J$73,$A19,Mai!R$43:R$73)+SUMIF(Jun!$J$43:$J$73,$A19,Jun!R$43:R$73)+SUMIF(Jul!$J$43:$J$73,$A19,Jul!R$43:R$73)+SUMIF(Aug!$J$43:$J$73,$A19,Aug!R$43:R$73)+SUMIF(Sep!$J$43:$J$73,$A19,Sep!R$43:R$73)+SUMIF(Okt!$J$43:$J$73,$A19,Okt!R$43:R$73)+SUMIF(Nov!$J$43:$J$73,$A19,Nov!R$43:R$73)+SUMIF(Dez!$J$43:$J$73,$A19,Dez!R$43:R$73))</f>
        <v>0</v>
      </c>
      <c r="D19" s="16" t="str">
        <f t="shared" si="1"/>
        <v/>
      </c>
      <c r="E19" s="7">
        <f>IF(ISBLANK($R19),"",SUMIF(Jan!$J$9:$J$39,$A19,Jan!S$9:S$39)+SUMIF(Feb!$J$9:$J$39,$A19,Feb!S$9:S$39)+SUMIF(Mar!$J$9:$J$39,$A19,Mar!S$9:S$39)+SUMIF(Apr!$J$9:$J$39,$A19,Apr!S$9:S$39)+SUMIF(Mai!$J$9:$J$39,$A19,Mai!S$9:S$39)+SUMIF(Jun!$J$9:$J$39,$A19,Jun!S$9:S$39)+SUMIF(Jul!$J$9:$J$39,$A19,Jul!S$9:S$39)+SUMIF(Aug!$J$9:$J$39,$A19,Aug!S$9:S$39)+SUMIF(Sep!$J$9:$J$39,$A19,Sep!S$9:S$39)+SUMIF(Okt!$J$9:$J$39,$A19,Okt!S$9:S$39)+SUMIF(Nov!$J$9:$J$39,$A19,Nov!S$9:S$39)+SUMIF(Dez!$J$9:$J$39,$A19,Dez!S$9:S$39))</f>
        <v>0</v>
      </c>
      <c r="F19" s="7">
        <f>IF(ISBLANK($R19),"",SUMIF(Jan!$J$43:$J$73,$A19,Jan!S$43:S$73)+SUMIF(Feb!$J$43:$J$73,$A19,Feb!S$43:S$73)+SUMIF(Mar!$J$43:$J$73,$A19,Mar!S$43:S$73)+SUMIF(Apr!$J$43:$J$73,$A19,Apr!S$43:S$73)+SUMIF(Mai!$J$43:$J$73,$A19,Mai!S$43:S$73)+SUMIF(Jun!$J$43:$J$73,$A19,Jun!S$43:S$73)+SUMIF(Jul!$J$43:$J$73,$A19,Jul!S$43:S$73)+SUMIF(Aug!$J$43:$J$73,$A19,Aug!S$43:S$73)+SUMIF(Sep!$J$43:$J$73,$A19,Sep!S$43:S$73)+SUMIF(Okt!$J$43:$J$73,$A19,Okt!S$43:S$73)+SUMIF(Nov!$J$43:$J$73,$A19,Nov!S$43:S$73)+SUMIF(Dez!$J$43:$J$73,$A19,Dez!S$43:S$73))</f>
        <v>0</v>
      </c>
      <c r="G19" s="7" t="str">
        <f t="shared" si="2"/>
        <v/>
      </c>
      <c r="H19" s="14" t="str">
        <f t="shared" si="3"/>
        <v/>
      </c>
      <c r="I19" s="6" t="str">
        <f t="shared" si="4"/>
        <v/>
      </c>
      <c r="J19" s="11">
        <f>IF(ISBLANK($R19),"",COUNTIF(Jan!J$9:J$39,$A19)+COUNTIF(Feb!J$9:J$39,$A19)+COUNTIF(Mar!J$9:J$39,$A19)+COUNTIF(Apr!J$9:J$39,$A19)+COUNTIF(Mai!J$9:J$39,$A19)+COUNTIF(Jun!J$9:J$39,$A19)+COUNTIF(Jul!J$9:J$39,$A19)+COUNTIF(Aug!J$9:J$39,$A19)+COUNTIF(Sep!J$9:J$39,$A19)+COUNTIF(Okt!J$9:J$39,$A19)+COUNTIF(Nov!J$9:J$39,$A19)+COUNTIF(Dez!J$9:J$39,$A19))</f>
        <v>0</v>
      </c>
      <c r="K19" s="11">
        <f>IF(ISBLANK($R19),"",COUNTIF(Jan!J$43:J$73,$A19)+COUNTIF(Feb!J$43:J$73,$A19)+COUNTIF(Mar!J$43:J$73,$A19)+COUNTIF(Apr!J$43:J$73,$A19)+COUNTIF(Mai!J$43:J$73,$A19)+COUNTIF(Jun!J$43:J$73,$A19)+COUNTIF(Jul!J$43:J$73,$A19)+COUNTIF(Aug!J$43:J$73,$A19)+COUNTIF(Sep!J$43:J$73,$A19)+COUNTIF(Okt!J$43:J$73,$A19)+COUNTIF(Nov!J$43:J$73,$A19)+COUNTIF(Dez!J$43:J$73,$A19))</f>
        <v>0</v>
      </c>
      <c r="L19" s="11" t="str">
        <f t="shared" si="5"/>
        <v/>
      </c>
      <c r="M19" s="29">
        <v>1590.85</v>
      </c>
      <c r="N19" s="6">
        <f t="shared" si="0"/>
        <v>1590.85</v>
      </c>
      <c r="O19" s="15" t="str">
        <f t="shared" si="6"/>
        <v>&gt;</v>
      </c>
      <c r="P19" s="534">
        <f t="shared" si="7"/>
        <v>1500</v>
      </c>
      <c r="Q19" s="145">
        <v>1500</v>
      </c>
      <c r="R19" s="22" t="s">
        <v>150</v>
      </c>
      <c r="S19" s="22" t="s">
        <v>206</v>
      </c>
      <c r="T19" s="32">
        <v>39669</v>
      </c>
      <c r="U19" s="22" t="s">
        <v>110</v>
      </c>
      <c r="V19" s="31">
        <v>159.94999999999999</v>
      </c>
      <c r="W19" s="30" t="s">
        <v>213</v>
      </c>
    </row>
    <row r="20" spans="1:23" x14ac:dyDescent="0.2">
      <c r="A20" s="4">
        <v>8</v>
      </c>
      <c r="B20" s="6">
        <f>IF(ISBLANK($R20),"",SUMIF(Jan!$J$9:$J$39,$A20,Jan!R$9:R$39)+SUMIF(Feb!$J$9:$J$39,$A20,Feb!R$9:R$39)+SUMIF(Mar!$J$9:$J$39,$A20,Mar!R$9:R$39)+SUMIF(Apr!$J$9:$J$39,$A20,Apr!R$9:R$39)+SUMIF(Mai!$J$9:$J$39,$A20,Mai!R$9:R$39)+SUMIF(Jun!$J$9:$J$39,$A20,Jun!R$9:R$39)+SUMIF(Jul!$J$9:$J$39,$A20,Jul!R$9:R$39)+SUMIF(Aug!$J$9:$J$39,$A20,Aug!R$9:R$39)+SUMIF(Sep!$J$9:$J$39,$A20,Sep!R$9:R$39)+SUMIF(Okt!$J$9:$J$39,$A20,Okt!R$9:R$39)+SUMIF(Nov!$J$9:$J$39,$A20,Nov!R$9:R$39)+SUMIF(Dez!$J$9:$J$39,$A20,Dez!R$9:R$39))</f>
        <v>0</v>
      </c>
      <c r="C20" s="6">
        <f>IF(ISBLANK($R20),"",SUMIF(Jan!$J$43:$J$73,$A20,Jan!R$43:R$73)+SUMIF(Feb!$J$43:$J$73,$A20,Feb!R$43:R$73)+SUMIF(Mar!$J$43:$J$73,$A20,Mar!R$43:R$73)+SUMIF(Apr!$J$43:$J$73,$A20,Apr!R$43:R$73)+SUMIF(Mai!$J$43:$J$73,$A20,Mai!R$43:R$73)+SUMIF(Jun!$J$43:$J$73,$A20,Jun!R$43:R$73)+SUMIF(Jul!$J$43:$J$73,$A20,Jul!R$43:R$73)+SUMIF(Aug!$J$43:$J$73,$A20,Aug!R$43:R$73)+SUMIF(Sep!$J$43:$J$73,$A20,Sep!R$43:R$73)+SUMIF(Okt!$J$43:$J$73,$A20,Okt!R$43:R$73)+SUMIF(Nov!$J$43:$J$73,$A20,Nov!R$43:R$73)+SUMIF(Dez!$J$43:$J$73,$A20,Dez!R$43:R$73))</f>
        <v>0</v>
      </c>
      <c r="D20" s="16" t="str">
        <f t="shared" si="1"/>
        <v/>
      </c>
      <c r="E20" s="7">
        <f>IF(ISBLANK($R20),"",SUMIF(Jan!$J$9:$J$39,$A20,Jan!S$9:S$39)+SUMIF(Feb!$J$9:$J$39,$A20,Feb!S$9:S$39)+SUMIF(Mar!$J$9:$J$39,$A20,Mar!S$9:S$39)+SUMIF(Apr!$J$9:$J$39,$A20,Apr!S$9:S$39)+SUMIF(Mai!$J$9:$J$39,$A20,Mai!S$9:S$39)+SUMIF(Jun!$J$9:$J$39,$A20,Jun!S$9:S$39)+SUMIF(Jul!$J$9:$J$39,$A20,Jul!S$9:S$39)+SUMIF(Aug!$J$9:$J$39,$A20,Aug!S$9:S$39)+SUMIF(Sep!$J$9:$J$39,$A20,Sep!S$9:S$39)+SUMIF(Okt!$J$9:$J$39,$A20,Okt!S$9:S$39)+SUMIF(Nov!$J$9:$J$39,$A20,Nov!S$9:S$39)+SUMIF(Dez!$J$9:$J$39,$A20,Dez!S$9:S$39))</f>
        <v>0</v>
      </c>
      <c r="F20" s="7">
        <f>IF(ISBLANK($R20),"",SUMIF(Jan!$J$43:$J$73,$A20,Jan!S$43:S$73)+SUMIF(Feb!$J$43:$J$73,$A20,Feb!S$43:S$73)+SUMIF(Mar!$J$43:$J$73,$A20,Mar!S$43:S$73)+SUMIF(Apr!$J$43:$J$73,$A20,Apr!S$43:S$73)+SUMIF(Mai!$J$43:$J$73,$A20,Mai!S$43:S$73)+SUMIF(Jun!$J$43:$J$73,$A20,Jun!S$43:S$73)+SUMIF(Jul!$J$43:$J$73,$A20,Jul!S$43:S$73)+SUMIF(Aug!$J$43:$J$73,$A20,Aug!S$43:S$73)+SUMIF(Sep!$J$43:$J$73,$A20,Sep!S$43:S$73)+SUMIF(Okt!$J$43:$J$73,$A20,Okt!S$43:S$73)+SUMIF(Nov!$J$43:$J$73,$A20,Nov!S$43:S$73)+SUMIF(Dez!$J$43:$J$73,$A20,Dez!S$43:S$73))</f>
        <v>0</v>
      </c>
      <c r="G20" s="7" t="str">
        <f t="shared" si="2"/>
        <v/>
      </c>
      <c r="H20" s="14" t="str">
        <f t="shared" si="3"/>
        <v/>
      </c>
      <c r="I20" s="6" t="str">
        <f t="shared" si="4"/>
        <v/>
      </c>
      <c r="J20" s="11">
        <f>IF(ISBLANK($R20),"",COUNTIF(Jan!J$9:J$39,$A20)+COUNTIF(Feb!J$9:J$39,$A20)+COUNTIF(Mar!J$9:J$39,$A20)+COUNTIF(Apr!J$9:J$39,$A20)+COUNTIF(Mai!J$9:J$39,$A20)+COUNTIF(Jun!J$9:J$39,$A20)+COUNTIF(Jul!J$9:J$39,$A20)+COUNTIF(Aug!J$9:J$39,$A20)+COUNTIF(Sep!J$9:J$39,$A20)+COUNTIF(Okt!J$9:J$39,$A20)+COUNTIF(Nov!J$9:J$39,$A20)+COUNTIF(Dez!J$9:J$39,$A20))</f>
        <v>0</v>
      </c>
      <c r="K20" s="11">
        <f>IF(ISBLANK($R20),"",COUNTIF(Jan!J$43:J$73,$A20)+COUNTIF(Feb!J$43:J$73,$A20)+COUNTIF(Mar!J$43:J$73,$A20)+COUNTIF(Apr!J$43:J$73,$A20)+COUNTIF(Mai!J$43:J$73,$A20)+COUNTIF(Jun!J$43:J$73,$A20)+COUNTIF(Jul!J$43:J$73,$A20)+COUNTIF(Aug!J$43:J$73,$A20)+COUNTIF(Sep!J$43:J$73,$A20)+COUNTIF(Okt!J$43:J$73,$A20)+COUNTIF(Nov!J$43:J$73,$A20)+COUNTIF(Dez!J$43:J$73,$A20))</f>
        <v>0</v>
      </c>
      <c r="L20" s="11" t="str">
        <f t="shared" si="5"/>
        <v/>
      </c>
      <c r="M20" s="29">
        <v>1549.94</v>
      </c>
      <c r="N20" s="6">
        <f t="shared" si="0"/>
        <v>1549.94</v>
      </c>
      <c r="O20" s="15" t="str">
        <f t="shared" si="6"/>
        <v>&gt;</v>
      </c>
      <c r="P20" s="534">
        <f t="shared" si="7"/>
        <v>1500</v>
      </c>
      <c r="Q20" s="145">
        <v>1500</v>
      </c>
      <c r="R20" s="22" t="s">
        <v>150</v>
      </c>
      <c r="S20" s="22" t="s">
        <v>113</v>
      </c>
      <c r="T20" s="32">
        <v>39696</v>
      </c>
      <c r="U20" s="22" t="s">
        <v>472</v>
      </c>
      <c r="V20" s="31">
        <v>80</v>
      </c>
      <c r="W20" s="30" t="s">
        <v>213</v>
      </c>
    </row>
    <row r="21" spans="1:23" x14ac:dyDescent="0.2">
      <c r="A21" s="4">
        <v>9</v>
      </c>
      <c r="B21" s="6">
        <f>IF(ISBLANK($R21),"",SUMIF(Jan!$J$9:$J$39,$A21,Jan!R$9:R$39)+SUMIF(Feb!$J$9:$J$39,$A21,Feb!R$9:R$39)+SUMIF(Mar!$J$9:$J$39,$A21,Mar!R$9:R$39)+SUMIF(Apr!$J$9:$J$39,$A21,Apr!R$9:R$39)+SUMIF(Mai!$J$9:$J$39,$A21,Mai!R$9:R$39)+SUMIF(Jun!$J$9:$J$39,$A21,Jun!R$9:R$39)+SUMIF(Jul!$J$9:$J$39,$A21,Jul!R$9:R$39)+SUMIF(Aug!$J$9:$J$39,$A21,Aug!R$9:R$39)+SUMIF(Sep!$J$9:$J$39,$A21,Sep!R$9:R$39)+SUMIF(Okt!$J$9:$J$39,$A21,Okt!R$9:R$39)+SUMIF(Nov!$J$9:$J$39,$A21,Nov!R$9:R$39)+SUMIF(Dez!$J$9:$J$39,$A21,Dez!R$9:R$39))</f>
        <v>0</v>
      </c>
      <c r="C21" s="6">
        <f>IF(ISBLANK($R21),"",SUMIF(Jan!$J$43:$J$73,$A21,Jan!R$43:R$73)+SUMIF(Feb!$J$43:$J$73,$A21,Feb!R$43:R$73)+SUMIF(Mar!$J$43:$J$73,$A21,Mar!R$43:R$73)+SUMIF(Apr!$J$43:$J$73,$A21,Apr!R$43:R$73)+SUMIF(Mai!$J$43:$J$73,$A21,Mai!R$43:R$73)+SUMIF(Jun!$J$43:$J$73,$A21,Jun!R$43:R$73)+SUMIF(Jul!$J$43:$J$73,$A21,Jul!R$43:R$73)+SUMIF(Aug!$J$43:$J$73,$A21,Aug!R$43:R$73)+SUMIF(Sep!$J$43:$J$73,$A21,Sep!R$43:R$73)+SUMIF(Okt!$J$43:$J$73,$A21,Okt!R$43:R$73)+SUMIF(Nov!$J$43:$J$73,$A21,Nov!R$43:R$73)+SUMIF(Dez!$J$43:$J$73,$A21,Dez!R$43:R$73))</f>
        <v>0</v>
      </c>
      <c r="D21" s="16" t="str">
        <f t="shared" si="1"/>
        <v/>
      </c>
      <c r="E21" s="7">
        <f>IF(ISBLANK($R21),"",SUMIF(Jan!$J$9:$J$39,$A21,Jan!S$9:S$39)+SUMIF(Feb!$J$9:$J$39,$A21,Feb!S$9:S$39)+SUMIF(Mar!$J$9:$J$39,$A21,Mar!S$9:S$39)+SUMIF(Apr!$J$9:$J$39,$A21,Apr!S$9:S$39)+SUMIF(Mai!$J$9:$J$39,$A21,Mai!S$9:S$39)+SUMIF(Jun!$J$9:$J$39,$A21,Jun!S$9:S$39)+SUMIF(Jul!$J$9:$J$39,$A21,Jul!S$9:S$39)+SUMIF(Aug!$J$9:$J$39,$A21,Aug!S$9:S$39)+SUMIF(Sep!$J$9:$J$39,$A21,Sep!S$9:S$39)+SUMIF(Okt!$J$9:$J$39,$A21,Okt!S$9:S$39)+SUMIF(Nov!$J$9:$J$39,$A21,Nov!S$9:S$39)+SUMIF(Dez!$J$9:$J$39,$A21,Dez!S$9:S$39))</f>
        <v>0</v>
      </c>
      <c r="F21" s="7">
        <f>IF(ISBLANK($R21),"",SUMIF(Jan!$J$43:$J$73,$A21,Jan!S$43:S$73)+SUMIF(Feb!$J$43:$J$73,$A21,Feb!S$43:S$73)+SUMIF(Mar!$J$43:$J$73,$A21,Mar!S$43:S$73)+SUMIF(Apr!$J$43:$J$73,$A21,Apr!S$43:S$73)+SUMIF(Mai!$J$43:$J$73,$A21,Mai!S$43:S$73)+SUMIF(Jun!$J$43:$J$73,$A21,Jun!S$43:S$73)+SUMIF(Jul!$J$43:$J$73,$A21,Jul!S$43:S$73)+SUMIF(Aug!$J$43:$J$73,$A21,Aug!S$43:S$73)+SUMIF(Sep!$J$43:$J$73,$A21,Sep!S$43:S$73)+SUMIF(Okt!$J$43:$J$73,$A21,Okt!S$43:S$73)+SUMIF(Nov!$J$43:$J$73,$A21,Nov!S$43:S$73)+SUMIF(Dez!$J$43:$J$73,$A21,Dez!S$43:S$73))</f>
        <v>0</v>
      </c>
      <c r="G21" s="7" t="str">
        <f t="shared" si="2"/>
        <v/>
      </c>
      <c r="H21" s="14" t="str">
        <f t="shared" si="3"/>
        <v/>
      </c>
      <c r="I21" s="6" t="str">
        <f t="shared" si="4"/>
        <v/>
      </c>
      <c r="J21" s="11">
        <f>IF(ISBLANK($R21),"",COUNTIF(Jan!J$9:J$39,$A21)+COUNTIF(Feb!J$9:J$39,$A21)+COUNTIF(Mar!J$9:J$39,$A21)+COUNTIF(Apr!J$9:J$39,$A21)+COUNTIF(Mai!J$9:J$39,$A21)+COUNTIF(Jun!J$9:J$39,$A21)+COUNTIF(Jul!J$9:J$39,$A21)+COUNTIF(Aug!J$9:J$39,$A21)+COUNTIF(Sep!J$9:J$39,$A21)+COUNTIF(Okt!J$9:J$39,$A21)+COUNTIF(Nov!J$9:J$39,$A21)+COUNTIF(Dez!J$9:J$39,$A21))</f>
        <v>0</v>
      </c>
      <c r="K21" s="11">
        <f>IF(ISBLANK($R21),"",COUNTIF(Jan!J$43:J$73,$A21)+COUNTIF(Feb!J$43:J$73,$A21)+COUNTIF(Mar!J$43:J$73,$A21)+COUNTIF(Apr!J$43:J$73,$A21)+COUNTIF(Mai!J$43:J$73,$A21)+COUNTIF(Jun!J$43:J$73,$A21)+COUNTIF(Jul!J$43:J$73,$A21)+COUNTIF(Aug!J$43:J$73,$A21)+COUNTIF(Sep!J$43:J$73,$A21)+COUNTIF(Okt!J$43:J$73,$A21)+COUNTIF(Nov!J$43:J$73,$A21)+COUNTIF(Dez!J$43:J$73,$A21))</f>
        <v>0</v>
      </c>
      <c r="L21" s="11" t="str">
        <f t="shared" si="5"/>
        <v/>
      </c>
      <c r="M21" s="29">
        <v>1500.819</v>
      </c>
      <c r="N21" s="6">
        <f t="shared" si="0"/>
        <v>1500.819</v>
      </c>
      <c r="O21" s="15" t="str">
        <f t="shared" si="6"/>
        <v>&gt;</v>
      </c>
      <c r="P21" s="534">
        <f t="shared" si="7"/>
        <v>1500</v>
      </c>
      <c r="Q21" s="145">
        <v>1500</v>
      </c>
      <c r="R21" s="22" t="s">
        <v>150</v>
      </c>
      <c r="S21" s="22" t="s">
        <v>293</v>
      </c>
      <c r="T21" s="32">
        <v>39928</v>
      </c>
      <c r="U21" s="22" t="s">
        <v>471</v>
      </c>
      <c r="V21" s="31">
        <v>200</v>
      </c>
      <c r="W21" s="30" t="s">
        <v>213</v>
      </c>
    </row>
    <row r="22" spans="1:23" x14ac:dyDescent="0.2">
      <c r="A22" s="4">
        <v>10</v>
      </c>
      <c r="B22" s="6">
        <f>IF(ISBLANK($R22),"",SUMIF(Jan!$J$9:$J$39,$A22,Jan!R$9:R$39)+SUMIF(Feb!$J$9:$J$39,$A22,Feb!R$9:R$39)+SUMIF(Mar!$J$9:$J$39,$A22,Mar!R$9:R$39)+SUMIF(Apr!$J$9:$J$39,$A22,Apr!R$9:R$39)+SUMIF(Mai!$J$9:$J$39,$A22,Mai!R$9:R$39)+SUMIF(Jun!$J$9:$J$39,$A22,Jun!R$9:R$39)+SUMIF(Jul!$J$9:$J$39,$A22,Jul!R$9:R$39)+SUMIF(Aug!$J$9:$J$39,$A22,Aug!R$9:R$39)+SUMIF(Sep!$J$9:$J$39,$A22,Sep!R$9:R$39)+SUMIF(Okt!$J$9:$J$39,$A22,Okt!R$9:R$39)+SUMIF(Nov!$J$9:$J$39,$A22,Nov!R$9:R$39)+SUMIF(Dez!$J$9:$J$39,$A22,Dez!R$9:R$39))</f>
        <v>0</v>
      </c>
      <c r="C22" s="6">
        <f>IF(ISBLANK($R22),"",SUMIF(Jan!$J$43:$J$73,$A22,Jan!R$43:R$73)+SUMIF(Feb!$J$43:$J$73,$A22,Feb!R$43:R$73)+SUMIF(Mar!$J$43:$J$73,$A22,Mar!R$43:R$73)+SUMIF(Apr!$J$43:$J$73,$A22,Apr!R$43:R$73)+SUMIF(Mai!$J$43:$J$73,$A22,Mai!R$43:R$73)+SUMIF(Jun!$J$43:$J$73,$A22,Jun!R$43:R$73)+SUMIF(Jul!$J$43:$J$73,$A22,Jul!R$43:R$73)+SUMIF(Aug!$J$43:$J$73,$A22,Aug!R$43:R$73)+SUMIF(Sep!$J$43:$J$73,$A22,Sep!R$43:R$73)+SUMIF(Okt!$J$43:$J$73,$A22,Okt!R$43:R$73)+SUMIF(Nov!$J$43:$J$73,$A22,Nov!R$43:R$73)+SUMIF(Dez!$J$43:$J$73,$A22,Dez!R$43:R$73))</f>
        <v>0</v>
      </c>
      <c r="D22" s="16" t="str">
        <f t="shared" si="1"/>
        <v/>
      </c>
      <c r="E22" s="7">
        <f>IF(ISBLANK($R22),"",SUMIF(Jan!$J$9:$J$39,$A22,Jan!S$9:S$39)+SUMIF(Feb!$J$9:$J$39,$A22,Feb!S$9:S$39)+SUMIF(Mar!$J$9:$J$39,$A22,Mar!S$9:S$39)+SUMIF(Apr!$J$9:$J$39,$A22,Apr!S$9:S$39)+SUMIF(Mai!$J$9:$J$39,$A22,Mai!S$9:S$39)+SUMIF(Jun!$J$9:$J$39,$A22,Jun!S$9:S$39)+SUMIF(Jul!$J$9:$J$39,$A22,Jul!S$9:S$39)+SUMIF(Aug!$J$9:$J$39,$A22,Aug!S$9:S$39)+SUMIF(Sep!$J$9:$J$39,$A22,Sep!S$9:S$39)+SUMIF(Okt!$J$9:$J$39,$A22,Okt!S$9:S$39)+SUMIF(Nov!$J$9:$J$39,$A22,Nov!S$9:S$39)+SUMIF(Dez!$J$9:$J$39,$A22,Dez!S$9:S$39))</f>
        <v>0</v>
      </c>
      <c r="F22" s="7">
        <f>IF(ISBLANK($R22),"",SUMIF(Jan!$J$43:$J$73,$A22,Jan!S$43:S$73)+SUMIF(Feb!$J$43:$J$73,$A22,Feb!S$43:S$73)+SUMIF(Mar!$J$43:$J$73,$A22,Mar!S$43:S$73)+SUMIF(Apr!$J$43:$J$73,$A22,Apr!S$43:S$73)+SUMIF(Mai!$J$43:$J$73,$A22,Mai!S$43:S$73)+SUMIF(Jun!$J$43:$J$73,$A22,Jun!S$43:S$73)+SUMIF(Jul!$J$43:$J$73,$A22,Jul!S$43:S$73)+SUMIF(Aug!$J$43:$J$73,$A22,Aug!S$43:S$73)+SUMIF(Sep!$J$43:$J$73,$A22,Sep!S$43:S$73)+SUMIF(Okt!$J$43:$J$73,$A22,Okt!S$43:S$73)+SUMIF(Nov!$J$43:$J$73,$A22,Nov!S$43:S$73)+SUMIF(Dez!$J$43:$J$73,$A22,Dez!S$43:S$73))</f>
        <v>0</v>
      </c>
      <c r="G22" s="7" t="str">
        <f t="shared" si="2"/>
        <v/>
      </c>
      <c r="H22" s="14" t="str">
        <f t="shared" si="3"/>
        <v/>
      </c>
      <c r="I22" s="6" t="str">
        <f t="shared" si="4"/>
        <v/>
      </c>
      <c r="J22" s="11">
        <f>IF(ISBLANK($R22),"",COUNTIF(Jan!J$9:J$39,$A22)+COUNTIF(Feb!J$9:J$39,$A22)+COUNTIF(Mar!J$9:J$39,$A22)+COUNTIF(Apr!J$9:J$39,$A22)+COUNTIF(Mai!J$9:J$39,$A22)+COUNTIF(Jun!J$9:J$39,$A22)+COUNTIF(Jul!J$9:J$39,$A22)+COUNTIF(Aug!J$9:J$39,$A22)+COUNTIF(Sep!J$9:J$39,$A22)+COUNTIF(Okt!J$9:J$39,$A22)+COUNTIF(Nov!J$9:J$39,$A22)+COUNTIF(Dez!J$9:J$39,$A22))</f>
        <v>0</v>
      </c>
      <c r="K22" s="11">
        <f>IF(ISBLANK($R22),"",COUNTIF(Jan!J$43:J$73,$A22)+COUNTIF(Feb!J$43:J$73,$A22)+COUNTIF(Mar!J$43:J$73,$A22)+COUNTIF(Apr!J$43:J$73,$A22)+COUNTIF(Mai!J$43:J$73,$A22)+COUNTIF(Jun!J$43:J$73,$A22)+COUNTIF(Jul!J$43:J$73,$A22)+COUNTIF(Aug!J$43:J$73,$A22)+COUNTIF(Sep!J$43:J$73,$A22)+COUNTIF(Okt!J$43:J$73,$A22)+COUNTIF(Nov!J$43:J$73,$A22)+COUNTIF(Dez!J$43:J$73,$A22))</f>
        <v>0</v>
      </c>
      <c r="L22" s="11" t="str">
        <f t="shared" si="5"/>
        <v/>
      </c>
      <c r="M22" s="29">
        <v>1839.0400000000002</v>
      </c>
      <c r="N22" s="6">
        <f t="shared" si="0"/>
        <v>1839.0400000000002</v>
      </c>
      <c r="O22" s="15" t="str">
        <f t="shared" si="6"/>
        <v>&gt;</v>
      </c>
      <c r="P22" s="534">
        <f t="shared" si="7"/>
        <v>1500</v>
      </c>
      <c r="Q22" s="145">
        <v>1500</v>
      </c>
      <c r="R22" s="22" t="s">
        <v>150</v>
      </c>
      <c r="S22" s="22" t="s">
        <v>151</v>
      </c>
      <c r="T22" s="32">
        <v>40176</v>
      </c>
      <c r="U22" s="22" t="s">
        <v>257</v>
      </c>
      <c r="V22" s="31">
        <v>129.94999999999999</v>
      </c>
      <c r="W22" s="30" t="s">
        <v>213</v>
      </c>
    </row>
    <row r="23" spans="1:23" x14ac:dyDescent="0.2">
      <c r="A23" s="4">
        <v>11</v>
      </c>
      <c r="B23" s="6">
        <f>IF(ISBLANK($R23),"",SUMIF(Jan!$J$9:$J$39,$A23,Jan!R$9:R$39)+SUMIF(Feb!$J$9:$J$39,$A23,Feb!R$9:R$39)+SUMIF(Mar!$J$9:$J$39,$A23,Mar!R$9:R$39)+SUMIF(Apr!$J$9:$J$39,$A23,Apr!R$9:R$39)+SUMIF(Mai!$J$9:$J$39,$A23,Mai!R$9:R$39)+SUMIF(Jun!$J$9:$J$39,$A23,Jun!R$9:R$39)+SUMIF(Jul!$J$9:$J$39,$A23,Jul!R$9:R$39)+SUMIF(Aug!$J$9:$J$39,$A23,Aug!R$9:R$39)+SUMIF(Sep!$J$9:$J$39,$A23,Sep!R$9:R$39)+SUMIF(Okt!$J$9:$J$39,$A23,Okt!R$9:R$39)+SUMIF(Nov!$J$9:$J$39,$A23,Nov!R$9:R$39)+SUMIF(Dez!$J$9:$J$39,$A23,Dez!R$9:R$39))</f>
        <v>0</v>
      </c>
      <c r="C23" s="6">
        <f>IF(ISBLANK($R23),"",SUMIF(Jan!$J$43:$J$73,$A23,Jan!R$43:R$73)+SUMIF(Feb!$J$43:$J$73,$A23,Feb!R$43:R$73)+SUMIF(Mar!$J$43:$J$73,$A23,Mar!R$43:R$73)+SUMIF(Apr!$J$43:$J$73,$A23,Apr!R$43:R$73)+SUMIF(Mai!$J$43:$J$73,$A23,Mai!R$43:R$73)+SUMIF(Jun!$J$43:$J$73,$A23,Jun!R$43:R$73)+SUMIF(Jul!$J$43:$J$73,$A23,Jul!R$43:R$73)+SUMIF(Aug!$J$43:$J$73,$A23,Aug!R$43:R$73)+SUMIF(Sep!$J$43:$J$73,$A23,Sep!R$43:R$73)+SUMIF(Okt!$J$43:$J$73,$A23,Okt!R$43:R$73)+SUMIF(Nov!$J$43:$J$73,$A23,Nov!R$43:R$73)+SUMIF(Dez!$J$43:$J$73,$A23,Dez!R$43:R$73))</f>
        <v>0</v>
      </c>
      <c r="D23" s="16" t="str">
        <f t="shared" si="1"/>
        <v/>
      </c>
      <c r="E23" s="7">
        <f>IF(ISBLANK($R23),"",SUMIF(Jan!$J$9:$J$39,$A23,Jan!S$9:S$39)+SUMIF(Feb!$J$9:$J$39,$A23,Feb!S$9:S$39)+SUMIF(Mar!$J$9:$J$39,$A23,Mar!S$9:S$39)+SUMIF(Apr!$J$9:$J$39,$A23,Apr!S$9:S$39)+SUMIF(Mai!$J$9:$J$39,$A23,Mai!S$9:S$39)+SUMIF(Jun!$J$9:$J$39,$A23,Jun!S$9:S$39)+SUMIF(Jul!$J$9:$J$39,$A23,Jul!S$9:S$39)+SUMIF(Aug!$J$9:$J$39,$A23,Aug!S$9:S$39)+SUMIF(Sep!$J$9:$J$39,$A23,Sep!S$9:S$39)+SUMIF(Okt!$J$9:$J$39,$A23,Okt!S$9:S$39)+SUMIF(Nov!$J$9:$J$39,$A23,Nov!S$9:S$39)+SUMIF(Dez!$J$9:$J$39,$A23,Dez!S$9:S$39))</f>
        <v>0</v>
      </c>
      <c r="F23" s="7">
        <f>IF(ISBLANK($R23),"",SUMIF(Jan!$J$43:$J$73,$A23,Jan!S$43:S$73)+SUMIF(Feb!$J$43:$J$73,$A23,Feb!S$43:S$73)+SUMIF(Mar!$J$43:$J$73,$A23,Mar!S$43:S$73)+SUMIF(Apr!$J$43:$J$73,$A23,Apr!S$43:S$73)+SUMIF(Mai!$J$43:$J$73,$A23,Mai!S$43:S$73)+SUMIF(Jun!$J$43:$J$73,$A23,Jun!S$43:S$73)+SUMIF(Jul!$J$43:$J$73,$A23,Jul!S$43:S$73)+SUMIF(Aug!$J$43:$J$73,$A23,Aug!S$43:S$73)+SUMIF(Sep!$J$43:$J$73,$A23,Sep!S$43:S$73)+SUMIF(Okt!$J$43:$J$73,$A23,Okt!S$43:S$73)+SUMIF(Nov!$J$43:$J$73,$A23,Nov!S$43:S$73)+SUMIF(Dez!$J$43:$J$73,$A23,Dez!S$43:S$73))</f>
        <v>0</v>
      </c>
      <c r="G23" s="7" t="str">
        <f t="shared" si="2"/>
        <v/>
      </c>
      <c r="H23" s="14" t="str">
        <f t="shared" si="3"/>
        <v/>
      </c>
      <c r="I23" s="6" t="str">
        <f t="shared" si="4"/>
        <v/>
      </c>
      <c r="J23" s="11">
        <f>IF(ISBLANK($R23),"",COUNTIF(Jan!J$9:J$39,$A23)+COUNTIF(Feb!J$9:J$39,$A23)+COUNTIF(Mar!J$9:J$39,$A23)+COUNTIF(Apr!J$9:J$39,$A23)+COUNTIF(Mai!J$9:J$39,$A23)+COUNTIF(Jun!J$9:J$39,$A23)+COUNTIF(Jul!J$9:J$39,$A23)+COUNTIF(Aug!J$9:J$39,$A23)+COUNTIF(Sep!J$9:J$39,$A23)+COUNTIF(Okt!J$9:J$39,$A23)+COUNTIF(Nov!J$9:J$39,$A23)+COUNTIF(Dez!J$9:J$39,$A23))</f>
        <v>0</v>
      </c>
      <c r="K23" s="11">
        <f>IF(ISBLANK($R23),"",COUNTIF(Jan!J$43:J$73,$A23)+COUNTIF(Feb!J$43:J$73,$A23)+COUNTIF(Mar!J$43:J$73,$A23)+COUNTIF(Apr!J$43:J$73,$A23)+COUNTIF(Mai!J$43:J$73,$A23)+COUNTIF(Jun!J$43:J$73,$A23)+COUNTIF(Jul!J$43:J$73,$A23)+COUNTIF(Aug!J$43:J$73,$A23)+COUNTIF(Sep!J$43:J$73,$A23)+COUNTIF(Okt!J$43:J$73,$A23)+COUNTIF(Nov!J$43:J$73,$A23)+COUNTIF(Dez!J$43:J$73,$A23))</f>
        <v>0</v>
      </c>
      <c r="L23" s="11" t="str">
        <f t="shared" si="5"/>
        <v/>
      </c>
      <c r="M23" s="29">
        <v>1252.444</v>
      </c>
      <c r="N23" s="6">
        <f t="shared" si="0"/>
        <v>1252.444</v>
      </c>
      <c r="O23" s="15" t="str">
        <f t="shared" si="6"/>
        <v>&gt;</v>
      </c>
      <c r="P23" s="534">
        <f t="shared" si="7"/>
        <v>1200</v>
      </c>
      <c r="Q23" s="145">
        <v>1200</v>
      </c>
      <c r="R23" s="22" t="s">
        <v>150</v>
      </c>
      <c r="S23" s="22" t="s">
        <v>365</v>
      </c>
      <c r="T23" s="32">
        <v>40576</v>
      </c>
      <c r="U23" s="22" t="s">
        <v>364</v>
      </c>
      <c r="V23" s="31">
        <v>75</v>
      </c>
      <c r="W23" s="30" t="s">
        <v>213</v>
      </c>
    </row>
    <row r="24" spans="1:23" x14ac:dyDescent="0.2">
      <c r="A24" s="4">
        <v>12</v>
      </c>
      <c r="B24" s="6">
        <f>IF(ISBLANK($R24),"",SUMIF(Jan!$J$9:$J$39,$A24,Jan!R$9:R$39)+SUMIF(Feb!$J$9:$J$39,$A24,Feb!R$9:R$39)+SUMIF(Mar!$J$9:$J$39,$A24,Mar!R$9:R$39)+SUMIF(Apr!$J$9:$J$39,$A24,Apr!R$9:R$39)+SUMIF(Mai!$J$9:$J$39,$A24,Mai!R$9:R$39)+SUMIF(Jun!$J$9:$J$39,$A24,Jun!R$9:R$39)+SUMIF(Jul!$J$9:$J$39,$A24,Jul!R$9:R$39)+SUMIF(Aug!$J$9:$J$39,$A24,Aug!R$9:R$39)+SUMIF(Sep!$J$9:$J$39,$A24,Sep!R$9:R$39)+SUMIF(Okt!$J$9:$J$39,$A24,Okt!R$9:R$39)+SUMIF(Nov!$J$9:$J$39,$A24,Nov!R$9:R$39)+SUMIF(Dez!$J$9:$J$39,$A24,Dez!R$9:R$39))</f>
        <v>0</v>
      </c>
      <c r="C24" s="6">
        <f>IF(ISBLANK($R24),"",SUMIF(Jan!$J$43:$J$73,$A24,Jan!R$43:R$73)+SUMIF(Feb!$J$43:$J$73,$A24,Feb!R$43:R$73)+SUMIF(Mar!$J$43:$J$73,$A24,Mar!R$43:R$73)+SUMIF(Apr!$J$43:$J$73,$A24,Apr!R$43:R$73)+SUMIF(Mai!$J$43:$J$73,$A24,Mai!R$43:R$73)+SUMIF(Jun!$J$43:$J$73,$A24,Jun!R$43:R$73)+SUMIF(Jul!$J$43:$J$73,$A24,Jul!R$43:R$73)+SUMIF(Aug!$J$43:$J$73,$A24,Aug!R$43:R$73)+SUMIF(Sep!$J$43:$J$73,$A24,Sep!R$43:R$73)+SUMIF(Okt!$J$43:$J$73,$A24,Okt!R$43:R$73)+SUMIF(Nov!$J$43:$J$73,$A24,Nov!R$43:R$73)+SUMIF(Dez!$J$43:$J$73,$A24,Dez!R$43:R$73))</f>
        <v>0</v>
      </c>
      <c r="D24" s="16" t="str">
        <f t="shared" si="1"/>
        <v/>
      </c>
      <c r="E24" s="7">
        <f>IF(ISBLANK($R24),"",SUMIF(Jan!$J$9:$J$39,$A24,Jan!S$9:S$39)+SUMIF(Feb!$J$9:$J$39,$A24,Feb!S$9:S$39)+SUMIF(Mar!$J$9:$J$39,$A24,Mar!S$9:S$39)+SUMIF(Apr!$J$9:$J$39,$A24,Apr!S$9:S$39)+SUMIF(Mai!$J$9:$J$39,$A24,Mai!S$9:S$39)+SUMIF(Jun!$J$9:$J$39,$A24,Jun!S$9:S$39)+SUMIF(Jul!$J$9:$J$39,$A24,Jul!S$9:S$39)+SUMIF(Aug!$J$9:$J$39,$A24,Aug!S$9:S$39)+SUMIF(Sep!$J$9:$J$39,$A24,Sep!S$9:S$39)+SUMIF(Okt!$J$9:$J$39,$A24,Okt!S$9:S$39)+SUMIF(Nov!$J$9:$J$39,$A24,Nov!S$9:S$39)+SUMIF(Dez!$J$9:$J$39,$A24,Dez!S$9:S$39))</f>
        <v>0</v>
      </c>
      <c r="F24" s="7">
        <f>IF(ISBLANK($R24),"",SUMIF(Jan!$J$43:$J$73,$A24,Jan!S$43:S$73)+SUMIF(Feb!$J$43:$J$73,$A24,Feb!S$43:S$73)+SUMIF(Mar!$J$43:$J$73,$A24,Mar!S$43:S$73)+SUMIF(Apr!$J$43:$J$73,$A24,Apr!S$43:S$73)+SUMIF(Mai!$J$43:$J$73,$A24,Mai!S$43:S$73)+SUMIF(Jun!$J$43:$J$73,$A24,Jun!S$43:S$73)+SUMIF(Jul!$J$43:$J$73,$A24,Jul!S$43:S$73)+SUMIF(Aug!$J$43:$J$73,$A24,Aug!S$43:S$73)+SUMIF(Sep!$J$43:$J$73,$A24,Sep!S$43:S$73)+SUMIF(Okt!$J$43:$J$73,$A24,Okt!S$43:S$73)+SUMIF(Nov!$J$43:$J$73,$A24,Nov!S$43:S$73)+SUMIF(Dez!$J$43:$J$73,$A24,Dez!S$43:S$73))</f>
        <v>0</v>
      </c>
      <c r="G24" s="7" t="str">
        <f t="shared" si="2"/>
        <v/>
      </c>
      <c r="H24" s="14" t="str">
        <f t="shared" si="3"/>
        <v/>
      </c>
      <c r="I24" s="6" t="str">
        <f t="shared" si="4"/>
        <v/>
      </c>
      <c r="J24" s="11">
        <f>IF(ISBLANK($R24),"",COUNTIF(Jan!J$9:J$39,$A24)+COUNTIF(Feb!J$9:J$39,$A24)+COUNTIF(Mar!J$9:J$39,$A24)+COUNTIF(Apr!J$9:J$39,$A24)+COUNTIF(Mai!J$9:J$39,$A24)+COUNTIF(Jun!J$9:J$39,$A24)+COUNTIF(Jul!J$9:J$39,$A24)+COUNTIF(Aug!J$9:J$39,$A24)+COUNTIF(Sep!J$9:J$39,$A24)+COUNTIF(Okt!J$9:J$39,$A24)+COUNTIF(Nov!J$9:J$39,$A24)+COUNTIF(Dez!J$9:J$39,$A24))</f>
        <v>0</v>
      </c>
      <c r="K24" s="11">
        <f>IF(ISBLANK($R24),"",COUNTIF(Jan!J$43:J$73,$A24)+COUNTIF(Feb!J$43:J$73,$A24)+COUNTIF(Mar!J$43:J$73,$A24)+COUNTIF(Apr!J$43:J$73,$A24)+COUNTIF(Mai!J$43:J$73,$A24)+COUNTIF(Jun!J$43:J$73,$A24)+COUNTIF(Jul!J$43:J$73,$A24)+COUNTIF(Aug!J$43:J$73,$A24)+COUNTIF(Sep!J$43:J$73,$A24)+COUNTIF(Okt!J$43:J$73,$A24)+COUNTIF(Nov!J$43:J$73,$A24)+COUNTIF(Dez!J$43:J$73,$A24))</f>
        <v>0</v>
      </c>
      <c r="L24" s="11" t="str">
        <f t="shared" si="5"/>
        <v/>
      </c>
      <c r="M24" s="29">
        <v>1510.5250000000001</v>
      </c>
      <c r="N24" s="6">
        <f t="shared" si="0"/>
        <v>1510.5250000000001</v>
      </c>
      <c r="O24" s="15" t="str">
        <f t="shared" si="6"/>
        <v>&gt;</v>
      </c>
      <c r="P24" s="534">
        <f t="shared" si="7"/>
        <v>1500</v>
      </c>
      <c r="Q24" s="145">
        <v>1500</v>
      </c>
      <c r="R24" s="22" t="s">
        <v>369</v>
      </c>
      <c r="S24" s="22" t="s">
        <v>370</v>
      </c>
      <c r="T24" s="32">
        <v>40817</v>
      </c>
      <c r="U24" s="22" t="s">
        <v>371</v>
      </c>
      <c r="V24" s="31">
        <v>80</v>
      </c>
      <c r="W24" s="30" t="s">
        <v>213</v>
      </c>
    </row>
    <row r="25" spans="1:23" x14ac:dyDescent="0.2">
      <c r="A25" s="4">
        <v>13</v>
      </c>
      <c r="B25" s="6">
        <f>IF(ISBLANK($R25),"",SUMIF(Jan!$J$9:$J$39,$A25,Jan!R$9:R$39)+SUMIF(Feb!$J$9:$J$39,$A25,Feb!R$9:R$39)+SUMIF(Mar!$J$9:$J$39,$A25,Mar!R$9:R$39)+SUMIF(Apr!$J$9:$J$39,$A25,Apr!R$9:R$39)+SUMIF(Mai!$J$9:$J$39,$A25,Mai!R$9:R$39)+SUMIF(Jun!$J$9:$J$39,$A25,Jun!R$9:R$39)+SUMIF(Jul!$J$9:$J$39,$A25,Jul!R$9:R$39)+SUMIF(Aug!$J$9:$J$39,$A25,Aug!R$9:R$39)+SUMIF(Sep!$J$9:$J$39,$A25,Sep!R$9:R$39)+SUMIF(Okt!$J$9:$J$39,$A25,Okt!R$9:R$39)+SUMIF(Nov!$J$9:$J$39,$A25,Nov!R$9:R$39)+SUMIF(Dez!$J$9:$J$39,$A25,Dez!R$9:R$39))</f>
        <v>0</v>
      </c>
      <c r="C25" s="6">
        <f>IF(ISBLANK($R25),"",SUMIF(Jan!$J$43:$J$73,$A25,Jan!R$43:R$73)+SUMIF(Feb!$J$43:$J$73,$A25,Feb!R$43:R$73)+SUMIF(Mar!$J$43:$J$73,$A25,Mar!R$43:R$73)+SUMIF(Apr!$J$43:$J$73,$A25,Apr!R$43:R$73)+SUMIF(Mai!$J$43:$J$73,$A25,Mai!R$43:R$73)+SUMIF(Jun!$J$43:$J$73,$A25,Jun!R$43:R$73)+SUMIF(Jul!$J$43:$J$73,$A25,Jul!R$43:R$73)+SUMIF(Aug!$J$43:$J$73,$A25,Aug!R$43:R$73)+SUMIF(Sep!$J$43:$J$73,$A25,Sep!R$43:R$73)+SUMIF(Okt!$J$43:$J$73,$A25,Okt!R$43:R$73)+SUMIF(Nov!$J$43:$J$73,$A25,Nov!R$43:R$73)+SUMIF(Dez!$J$43:$J$73,$A25,Dez!R$43:R$73))</f>
        <v>0</v>
      </c>
      <c r="D25" s="16" t="str">
        <f t="shared" si="1"/>
        <v/>
      </c>
      <c r="E25" s="7">
        <f>IF(ISBLANK($R25),"",SUMIF(Jan!$J$9:$J$39,$A25,Jan!S$9:S$39)+SUMIF(Feb!$J$9:$J$39,$A25,Feb!S$9:S$39)+SUMIF(Mar!$J$9:$J$39,$A25,Mar!S$9:S$39)+SUMIF(Apr!$J$9:$J$39,$A25,Apr!S$9:S$39)+SUMIF(Mai!$J$9:$J$39,$A25,Mai!S$9:S$39)+SUMIF(Jun!$J$9:$J$39,$A25,Jun!S$9:S$39)+SUMIF(Jul!$J$9:$J$39,$A25,Jul!S$9:S$39)+SUMIF(Aug!$J$9:$J$39,$A25,Aug!S$9:S$39)+SUMIF(Sep!$J$9:$J$39,$A25,Sep!S$9:S$39)+SUMIF(Okt!$J$9:$J$39,$A25,Okt!S$9:S$39)+SUMIF(Nov!$J$9:$J$39,$A25,Nov!S$9:S$39)+SUMIF(Dez!$J$9:$J$39,$A25,Dez!S$9:S$39))</f>
        <v>0</v>
      </c>
      <c r="F25" s="7">
        <f>IF(ISBLANK($R25),"",SUMIF(Jan!$J$43:$J$73,$A25,Jan!S$43:S$73)+SUMIF(Feb!$J$43:$J$73,$A25,Feb!S$43:S$73)+SUMIF(Mar!$J$43:$J$73,$A25,Mar!S$43:S$73)+SUMIF(Apr!$J$43:$J$73,$A25,Apr!S$43:S$73)+SUMIF(Mai!$J$43:$J$73,$A25,Mai!S$43:S$73)+SUMIF(Jun!$J$43:$J$73,$A25,Jun!S$43:S$73)+SUMIF(Jul!$J$43:$J$73,$A25,Jul!S$43:S$73)+SUMIF(Aug!$J$43:$J$73,$A25,Aug!S$43:S$73)+SUMIF(Sep!$J$43:$J$73,$A25,Sep!S$43:S$73)+SUMIF(Okt!$J$43:$J$73,$A25,Okt!S$43:S$73)+SUMIF(Nov!$J$43:$J$73,$A25,Nov!S$43:S$73)+SUMIF(Dez!$J$43:$J$73,$A25,Dez!S$43:S$73))</f>
        <v>0</v>
      </c>
      <c r="G25" s="7" t="str">
        <f t="shared" si="2"/>
        <v/>
      </c>
      <c r="H25" s="14" t="str">
        <f t="shared" si="3"/>
        <v/>
      </c>
      <c r="I25" s="6" t="str">
        <f t="shared" si="4"/>
        <v/>
      </c>
      <c r="J25" s="11">
        <f>IF(ISBLANK($R25),"",COUNTIF(Jan!J$9:J$39,$A25)+COUNTIF(Feb!J$9:J$39,$A25)+COUNTIF(Mar!J$9:J$39,$A25)+COUNTIF(Apr!J$9:J$39,$A25)+COUNTIF(Mai!J$9:J$39,$A25)+COUNTIF(Jun!J$9:J$39,$A25)+COUNTIF(Jul!J$9:J$39,$A25)+COUNTIF(Aug!J$9:J$39,$A25)+COUNTIF(Sep!J$9:J$39,$A25)+COUNTIF(Okt!J$9:J$39,$A25)+COUNTIF(Nov!J$9:J$39,$A25)+COUNTIF(Dez!J$9:J$39,$A25))</f>
        <v>0</v>
      </c>
      <c r="K25" s="11">
        <f>IF(ISBLANK($R25),"",COUNTIF(Jan!J$43:J$73,$A25)+COUNTIF(Feb!J$43:J$73,$A25)+COUNTIF(Mar!J$43:J$73,$A25)+COUNTIF(Apr!J$43:J$73,$A25)+COUNTIF(Mai!J$43:J$73,$A25)+COUNTIF(Jun!J$43:J$73,$A25)+COUNTIF(Jul!J$43:J$73,$A25)+COUNTIF(Aug!J$43:J$73,$A25)+COUNTIF(Sep!J$43:J$73,$A25)+COUNTIF(Okt!J$43:J$73,$A25)+COUNTIF(Nov!J$43:J$73,$A25)+COUNTIF(Dez!J$43:J$73,$A25))</f>
        <v>0</v>
      </c>
      <c r="L25" s="11" t="str">
        <f t="shared" si="5"/>
        <v/>
      </c>
      <c r="M25" s="29">
        <v>18.25</v>
      </c>
      <c r="N25" s="6">
        <f t="shared" si="0"/>
        <v>18.25</v>
      </c>
      <c r="O25" s="15" t="str">
        <f t="shared" si="6"/>
        <v>&lt;</v>
      </c>
      <c r="P25" s="534">
        <f t="shared" si="7"/>
        <v>500</v>
      </c>
      <c r="Q25" s="145">
        <v>500</v>
      </c>
      <c r="R25" s="22" t="s">
        <v>381</v>
      </c>
      <c r="S25" s="22" t="s">
        <v>383</v>
      </c>
      <c r="T25" s="32">
        <v>40994</v>
      </c>
      <c r="U25" s="22" t="s">
        <v>382</v>
      </c>
      <c r="V25" s="31">
        <v>109.95</v>
      </c>
      <c r="W25" s="30" t="s">
        <v>213</v>
      </c>
    </row>
    <row r="26" spans="1:23" x14ac:dyDescent="0.2">
      <c r="A26" s="4">
        <v>14</v>
      </c>
      <c r="B26" s="6">
        <f>IF(ISBLANK($R26),"",SUMIF(Jan!$J$9:$J$39,$A26,Jan!R$9:R$39)+SUMIF(Feb!$J$9:$J$39,$A26,Feb!R$9:R$39)+SUMIF(Mar!$J$9:$J$39,$A26,Mar!R$9:R$39)+SUMIF(Apr!$J$9:$J$39,$A26,Apr!R$9:R$39)+SUMIF(Mai!$J$9:$J$39,$A26,Mai!R$9:R$39)+SUMIF(Jun!$J$9:$J$39,$A26,Jun!R$9:R$39)+SUMIF(Jul!$J$9:$J$39,$A26,Jul!R$9:R$39)+SUMIF(Aug!$J$9:$J$39,$A26,Aug!R$9:R$39)+SUMIF(Sep!$J$9:$J$39,$A26,Sep!R$9:R$39)+SUMIF(Okt!$J$9:$J$39,$A26,Okt!R$9:R$39)+SUMIF(Nov!$J$9:$J$39,$A26,Nov!R$9:R$39)+SUMIF(Dez!$J$9:$J$39,$A26,Dez!R$9:R$39))</f>
        <v>0</v>
      </c>
      <c r="C26" s="6">
        <f>IF(ISBLANK($R26),"",SUMIF(Jan!$J$43:$J$73,$A26,Jan!R$43:R$73)+SUMIF(Feb!$J$43:$J$73,$A26,Feb!R$43:R$73)+SUMIF(Mar!$J$43:$J$73,$A26,Mar!R$43:R$73)+SUMIF(Apr!$J$43:$J$73,$A26,Apr!R$43:R$73)+SUMIF(Mai!$J$43:$J$73,$A26,Mai!R$43:R$73)+SUMIF(Jun!$J$43:$J$73,$A26,Jun!R$43:R$73)+SUMIF(Jul!$J$43:$J$73,$A26,Jul!R$43:R$73)+SUMIF(Aug!$J$43:$J$73,$A26,Aug!R$43:R$73)+SUMIF(Sep!$J$43:$J$73,$A26,Sep!R$43:R$73)+SUMIF(Okt!$J$43:$J$73,$A26,Okt!R$43:R$73)+SUMIF(Nov!$J$43:$J$73,$A26,Nov!R$43:R$73)+SUMIF(Dez!$J$43:$J$73,$A26,Dez!R$43:R$73))</f>
        <v>0</v>
      </c>
      <c r="D26" s="16" t="str">
        <f t="shared" si="1"/>
        <v/>
      </c>
      <c r="E26" s="7">
        <f>IF(ISBLANK($R26),"",SUMIF(Jan!$J$9:$J$39,$A26,Jan!S$9:S$39)+SUMIF(Feb!$J$9:$J$39,$A26,Feb!S$9:S$39)+SUMIF(Mar!$J$9:$J$39,$A26,Mar!S$9:S$39)+SUMIF(Apr!$J$9:$J$39,$A26,Apr!S$9:S$39)+SUMIF(Mai!$J$9:$J$39,$A26,Mai!S$9:S$39)+SUMIF(Jun!$J$9:$J$39,$A26,Jun!S$9:S$39)+SUMIF(Jul!$J$9:$J$39,$A26,Jul!S$9:S$39)+SUMIF(Aug!$J$9:$J$39,$A26,Aug!S$9:S$39)+SUMIF(Sep!$J$9:$J$39,$A26,Sep!S$9:S$39)+SUMIF(Okt!$J$9:$J$39,$A26,Okt!S$9:S$39)+SUMIF(Nov!$J$9:$J$39,$A26,Nov!S$9:S$39)+SUMIF(Dez!$J$9:$J$39,$A26,Dez!S$9:S$39))</f>
        <v>0</v>
      </c>
      <c r="F26" s="7">
        <f>IF(ISBLANK($R26),"",SUMIF(Jan!$J$43:$J$73,$A26,Jan!S$43:S$73)+SUMIF(Feb!$J$43:$J$73,$A26,Feb!S$43:S$73)+SUMIF(Mar!$J$43:$J$73,$A26,Mar!S$43:S$73)+SUMIF(Apr!$J$43:$J$73,$A26,Apr!S$43:S$73)+SUMIF(Mai!$J$43:$J$73,$A26,Mai!S$43:S$73)+SUMIF(Jun!$J$43:$J$73,$A26,Jun!S$43:S$73)+SUMIF(Jul!$J$43:$J$73,$A26,Jul!S$43:S$73)+SUMIF(Aug!$J$43:$J$73,$A26,Aug!S$43:S$73)+SUMIF(Sep!$J$43:$J$73,$A26,Sep!S$43:S$73)+SUMIF(Okt!$J$43:$J$73,$A26,Okt!S$43:S$73)+SUMIF(Nov!$J$43:$J$73,$A26,Nov!S$43:S$73)+SUMIF(Dez!$J$43:$J$73,$A26,Dez!S$43:S$73))</f>
        <v>0</v>
      </c>
      <c r="G26" s="7" t="str">
        <f t="shared" si="2"/>
        <v/>
      </c>
      <c r="H26" s="14" t="str">
        <f t="shared" si="3"/>
        <v/>
      </c>
      <c r="I26" s="6" t="str">
        <f t="shared" si="4"/>
        <v/>
      </c>
      <c r="J26" s="11">
        <f>IF(ISBLANK($R26),"",COUNTIF(Jan!J$9:J$39,$A26)+COUNTIF(Feb!J$9:J$39,$A26)+COUNTIF(Mar!J$9:J$39,$A26)+COUNTIF(Apr!J$9:J$39,$A26)+COUNTIF(Mai!J$9:J$39,$A26)+COUNTIF(Jun!J$9:J$39,$A26)+COUNTIF(Jul!J$9:J$39,$A26)+COUNTIF(Aug!J$9:J$39,$A26)+COUNTIF(Sep!J$9:J$39,$A26)+COUNTIF(Okt!J$9:J$39,$A26)+COUNTIF(Nov!J$9:J$39,$A26)+COUNTIF(Dez!J$9:J$39,$A26))</f>
        <v>0</v>
      </c>
      <c r="K26" s="11">
        <f>IF(ISBLANK($R26),"",COUNTIF(Jan!J$43:J$73,$A26)+COUNTIF(Feb!J$43:J$73,$A26)+COUNTIF(Mar!J$43:J$73,$A26)+COUNTIF(Apr!J$43:J$73,$A26)+COUNTIF(Mai!J$43:J$73,$A26)+COUNTIF(Jun!J$43:J$73,$A26)+COUNTIF(Jul!J$43:J$73,$A26)+COUNTIF(Aug!J$43:J$73,$A26)+COUNTIF(Sep!J$43:J$73,$A26)+COUNTIF(Okt!J$43:J$73,$A26)+COUNTIF(Nov!J$43:J$73,$A26)+COUNTIF(Dez!J$43:J$73,$A26))</f>
        <v>0</v>
      </c>
      <c r="L26" s="11" t="str">
        <f t="shared" si="5"/>
        <v/>
      </c>
      <c r="M26" s="29">
        <v>1527.47</v>
      </c>
      <c r="N26" s="6">
        <f t="shared" si="0"/>
        <v>1527.47</v>
      </c>
      <c r="O26" s="15" t="str">
        <f t="shared" si="6"/>
        <v>&gt;</v>
      </c>
      <c r="P26" s="534">
        <f t="shared" si="7"/>
        <v>1500</v>
      </c>
      <c r="Q26" s="145">
        <v>1500</v>
      </c>
      <c r="R26" s="22" t="s">
        <v>150</v>
      </c>
      <c r="S26" s="22" t="s">
        <v>82</v>
      </c>
      <c r="T26" s="32">
        <v>40995</v>
      </c>
      <c r="U26" s="22" t="s">
        <v>257</v>
      </c>
      <c r="V26" s="31">
        <v>69.95</v>
      </c>
      <c r="W26" s="30" t="s">
        <v>213</v>
      </c>
    </row>
    <row r="27" spans="1:23" x14ac:dyDescent="0.2">
      <c r="A27" s="4">
        <v>15</v>
      </c>
      <c r="B27" s="6">
        <f>IF(ISBLANK($R27),"",SUMIF(Jan!$J$9:$J$39,$A27,Jan!R$9:R$39)+SUMIF(Feb!$J$9:$J$39,$A27,Feb!R$9:R$39)+SUMIF(Mar!$J$9:$J$39,$A27,Mar!R$9:R$39)+SUMIF(Apr!$J$9:$J$39,$A27,Apr!R$9:R$39)+SUMIF(Mai!$J$9:$J$39,$A27,Mai!R$9:R$39)+SUMIF(Jun!$J$9:$J$39,$A27,Jun!R$9:R$39)+SUMIF(Jul!$J$9:$J$39,$A27,Jul!R$9:R$39)+SUMIF(Aug!$J$9:$J$39,$A27,Aug!R$9:R$39)+SUMIF(Sep!$J$9:$J$39,$A27,Sep!R$9:R$39)+SUMIF(Okt!$J$9:$J$39,$A27,Okt!R$9:R$39)+SUMIF(Nov!$J$9:$J$39,$A27,Nov!R$9:R$39)+SUMIF(Dez!$J$9:$J$39,$A27,Dez!R$9:R$39))</f>
        <v>0</v>
      </c>
      <c r="C27" s="6">
        <f>IF(ISBLANK($R27),"",SUMIF(Jan!$J$43:$J$73,$A27,Jan!R$43:R$73)+SUMIF(Feb!$J$43:$J$73,$A27,Feb!R$43:R$73)+SUMIF(Mar!$J$43:$J$73,$A27,Mar!R$43:R$73)+SUMIF(Apr!$J$43:$J$73,$A27,Apr!R$43:R$73)+SUMIF(Mai!$J$43:$J$73,$A27,Mai!R$43:R$73)+SUMIF(Jun!$J$43:$J$73,$A27,Jun!R$43:R$73)+SUMIF(Jul!$J$43:$J$73,$A27,Jul!R$43:R$73)+SUMIF(Aug!$J$43:$J$73,$A27,Aug!R$43:R$73)+SUMIF(Sep!$J$43:$J$73,$A27,Sep!R$43:R$73)+SUMIF(Okt!$J$43:$J$73,$A27,Okt!R$43:R$73)+SUMIF(Nov!$J$43:$J$73,$A27,Nov!R$43:R$73)+SUMIF(Dez!$J$43:$J$73,$A27,Dez!R$43:R$73))</f>
        <v>0</v>
      </c>
      <c r="D27" s="16" t="str">
        <f t="shared" si="1"/>
        <v/>
      </c>
      <c r="E27" s="7">
        <f>IF(ISBLANK($R27),"",SUMIF(Jan!$J$9:$J$39,$A27,Jan!S$9:S$39)+SUMIF(Feb!$J$9:$J$39,$A27,Feb!S$9:S$39)+SUMIF(Mar!$J$9:$J$39,$A27,Mar!S$9:S$39)+SUMIF(Apr!$J$9:$J$39,$A27,Apr!S$9:S$39)+SUMIF(Mai!$J$9:$J$39,$A27,Mai!S$9:S$39)+SUMIF(Jun!$J$9:$J$39,$A27,Jun!S$9:S$39)+SUMIF(Jul!$J$9:$J$39,$A27,Jul!S$9:S$39)+SUMIF(Aug!$J$9:$J$39,$A27,Aug!S$9:S$39)+SUMIF(Sep!$J$9:$J$39,$A27,Sep!S$9:S$39)+SUMIF(Okt!$J$9:$J$39,$A27,Okt!S$9:S$39)+SUMIF(Nov!$J$9:$J$39,$A27,Nov!S$9:S$39)+SUMIF(Dez!$J$9:$J$39,$A27,Dez!S$9:S$39))</f>
        <v>0</v>
      </c>
      <c r="F27" s="7">
        <f>IF(ISBLANK($R27),"",SUMIF(Jan!$J$43:$J$73,$A27,Jan!S$43:S$73)+SUMIF(Feb!$J$43:$J$73,$A27,Feb!S$43:S$73)+SUMIF(Mar!$J$43:$J$73,$A27,Mar!S$43:S$73)+SUMIF(Apr!$J$43:$J$73,$A27,Apr!S$43:S$73)+SUMIF(Mai!$J$43:$J$73,$A27,Mai!S$43:S$73)+SUMIF(Jun!$J$43:$J$73,$A27,Jun!S$43:S$73)+SUMIF(Jul!$J$43:$J$73,$A27,Jul!S$43:S$73)+SUMIF(Aug!$J$43:$J$73,$A27,Aug!S$43:S$73)+SUMIF(Sep!$J$43:$J$73,$A27,Sep!S$43:S$73)+SUMIF(Okt!$J$43:$J$73,$A27,Okt!S$43:S$73)+SUMIF(Nov!$J$43:$J$73,$A27,Nov!S$43:S$73)+SUMIF(Dez!$J$43:$J$73,$A27,Dez!S$43:S$73))</f>
        <v>0</v>
      </c>
      <c r="G27" s="7" t="str">
        <f t="shared" si="2"/>
        <v/>
      </c>
      <c r="H27" s="14" t="str">
        <f t="shared" si="3"/>
        <v/>
      </c>
      <c r="I27" s="6" t="str">
        <f t="shared" si="4"/>
        <v/>
      </c>
      <c r="J27" s="11">
        <f>IF(ISBLANK($R27),"",COUNTIF(Jan!J$9:J$39,$A27)+COUNTIF(Feb!J$9:J$39,$A27)+COUNTIF(Mar!J$9:J$39,$A27)+COUNTIF(Apr!J$9:J$39,$A27)+COUNTIF(Mai!J$9:J$39,$A27)+COUNTIF(Jun!J$9:J$39,$A27)+COUNTIF(Jul!J$9:J$39,$A27)+COUNTIF(Aug!J$9:J$39,$A27)+COUNTIF(Sep!J$9:J$39,$A27)+COUNTIF(Okt!J$9:J$39,$A27)+COUNTIF(Nov!J$9:J$39,$A27)+COUNTIF(Dez!J$9:J$39,$A27))</f>
        <v>0</v>
      </c>
      <c r="K27" s="11">
        <f>IF(ISBLANK($R27),"",COUNTIF(Jan!J$43:J$73,$A27)+COUNTIF(Feb!J$43:J$73,$A27)+COUNTIF(Mar!J$43:J$73,$A27)+COUNTIF(Apr!J$43:J$73,$A27)+COUNTIF(Mai!J$43:J$73,$A27)+COUNTIF(Jun!J$43:J$73,$A27)+COUNTIF(Jul!J$43:J$73,$A27)+COUNTIF(Aug!J$43:J$73,$A27)+COUNTIF(Sep!J$43:J$73,$A27)+COUNTIF(Okt!J$43:J$73,$A27)+COUNTIF(Nov!J$43:J$73,$A27)+COUNTIF(Dez!J$43:J$73,$A27))</f>
        <v>0</v>
      </c>
      <c r="L27" s="11" t="str">
        <f t="shared" si="5"/>
        <v/>
      </c>
      <c r="M27" s="29">
        <v>783.05</v>
      </c>
      <c r="N27" s="6">
        <f t="shared" si="0"/>
        <v>783.05</v>
      </c>
      <c r="O27" s="15" t="str">
        <f t="shared" si="6"/>
        <v>&gt;</v>
      </c>
      <c r="P27" s="534">
        <f t="shared" si="7"/>
        <v>783</v>
      </c>
      <c r="Q27" s="145">
        <v>783</v>
      </c>
      <c r="R27" s="22" t="s">
        <v>150</v>
      </c>
      <c r="S27" s="22" t="s">
        <v>151</v>
      </c>
      <c r="T27" s="32">
        <v>41197</v>
      </c>
      <c r="U27" s="22" t="s">
        <v>389</v>
      </c>
      <c r="V27" s="31">
        <v>129.94999999999999</v>
      </c>
      <c r="W27" s="30" t="s">
        <v>213</v>
      </c>
    </row>
    <row r="28" spans="1:23" x14ac:dyDescent="0.2">
      <c r="A28" s="4">
        <v>16</v>
      </c>
      <c r="B28" s="6">
        <f>IF(ISBLANK($R28),"",SUMIF(Jan!$J$9:$J$39,$A28,Jan!R$9:R$39)+SUMIF(Feb!$J$9:$J$39,$A28,Feb!R$9:R$39)+SUMIF(Mar!$J$9:$J$39,$A28,Mar!R$9:R$39)+SUMIF(Apr!$J$9:$J$39,$A28,Apr!R$9:R$39)+SUMIF(Mai!$J$9:$J$39,$A28,Mai!R$9:R$39)+SUMIF(Jun!$J$9:$J$39,$A28,Jun!R$9:R$39)+SUMIF(Jul!$J$9:$J$39,$A28,Jul!R$9:R$39)+SUMIF(Aug!$J$9:$J$39,$A28,Aug!R$9:R$39)+SUMIF(Sep!$J$9:$J$39,$A28,Sep!R$9:R$39)+SUMIF(Okt!$J$9:$J$39,$A28,Okt!R$9:R$39)+SUMIF(Nov!$J$9:$J$39,$A28,Nov!R$9:R$39)+SUMIF(Dez!$J$9:$J$39,$A28,Dez!R$9:R$39))</f>
        <v>0</v>
      </c>
      <c r="C28" s="6">
        <f>IF(ISBLANK($R28),"",SUMIF(Jan!$J$43:$J$73,$A28,Jan!R$43:R$73)+SUMIF(Feb!$J$43:$J$73,$A28,Feb!R$43:R$73)+SUMIF(Mar!$J$43:$J$73,$A28,Mar!R$43:R$73)+SUMIF(Apr!$J$43:$J$73,$A28,Apr!R$43:R$73)+SUMIF(Mai!$J$43:$J$73,$A28,Mai!R$43:R$73)+SUMIF(Jun!$J$43:$J$73,$A28,Jun!R$43:R$73)+SUMIF(Jul!$J$43:$J$73,$A28,Jul!R$43:R$73)+SUMIF(Aug!$J$43:$J$73,$A28,Aug!R$43:R$73)+SUMIF(Sep!$J$43:$J$73,$A28,Sep!R$43:R$73)+SUMIF(Okt!$J$43:$J$73,$A28,Okt!R$43:R$73)+SUMIF(Nov!$J$43:$J$73,$A28,Nov!R$43:R$73)+SUMIF(Dez!$J$43:$J$73,$A28,Dez!R$43:R$73))</f>
        <v>0</v>
      </c>
      <c r="D28" s="16" t="str">
        <f t="shared" si="1"/>
        <v/>
      </c>
      <c r="E28" s="7">
        <f>IF(ISBLANK($R28),"",SUMIF(Jan!$J$9:$J$39,$A28,Jan!S$9:S$39)+SUMIF(Feb!$J$9:$J$39,$A28,Feb!S$9:S$39)+SUMIF(Mar!$J$9:$J$39,$A28,Mar!S$9:S$39)+SUMIF(Apr!$J$9:$J$39,$A28,Apr!S$9:S$39)+SUMIF(Mai!$J$9:$J$39,$A28,Mai!S$9:S$39)+SUMIF(Jun!$J$9:$J$39,$A28,Jun!S$9:S$39)+SUMIF(Jul!$J$9:$J$39,$A28,Jul!S$9:S$39)+SUMIF(Aug!$J$9:$J$39,$A28,Aug!S$9:S$39)+SUMIF(Sep!$J$9:$J$39,$A28,Sep!S$9:S$39)+SUMIF(Okt!$J$9:$J$39,$A28,Okt!S$9:S$39)+SUMIF(Nov!$J$9:$J$39,$A28,Nov!S$9:S$39)+SUMIF(Dez!$J$9:$J$39,$A28,Dez!S$9:S$39))</f>
        <v>0</v>
      </c>
      <c r="F28" s="7">
        <f>IF(ISBLANK($R28),"",SUMIF(Jan!$J$43:$J$73,$A28,Jan!S$43:S$73)+SUMIF(Feb!$J$43:$J$73,$A28,Feb!S$43:S$73)+SUMIF(Mar!$J$43:$J$73,$A28,Mar!S$43:S$73)+SUMIF(Apr!$J$43:$J$73,$A28,Apr!S$43:S$73)+SUMIF(Mai!$J$43:$J$73,$A28,Mai!S$43:S$73)+SUMIF(Jun!$J$43:$J$73,$A28,Jun!S$43:S$73)+SUMIF(Jul!$J$43:$J$73,$A28,Jul!S$43:S$73)+SUMIF(Aug!$J$43:$J$73,$A28,Aug!S$43:S$73)+SUMIF(Sep!$J$43:$J$73,$A28,Sep!S$43:S$73)+SUMIF(Okt!$J$43:$J$73,$A28,Okt!S$43:S$73)+SUMIF(Nov!$J$43:$J$73,$A28,Nov!S$43:S$73)+SUMIF(Dez!$J$43:$J$73,$A28,Dez!S$43:S$73))</f>
        <v>0</v>
      </c>
      <c r="G28" s="7" t="str">
        <f t="shared" si="2"/>
        <v/>
      </c>
      <c r="H28" s="14" t="str">
        <f t="shared" si="3"/>
        <v/>
      </c>
      <c r="I28" s="6" t="str">
        <f t="shared" si="4"/>
        <v/>
      </c>
      <c r="J28" s="11">
        <f>IF(ISBLANK($R28),"",COUNTIF(Jan!J$9:J$39,$A28)+COUNTIF(Feb!J$9:J$39,$A28)+COUNTIF(Mar!J$9:J$39,$A28)+COUNTIF(Apr!J$9:J$39,$A28)+COUNTIF(Mai!J$9:J$39,$A28)+COUNTIF(Jun!J$9:J$39,$A28)+COUNTIF(Jul!J$9:J$39,$A28)+COUNTIF(Aug!J$9:J$39,$A28)+COUNTIF(Sep!J$9:J$39,$A28)+COUNTIF(Okt!J$9:J$39,$A28)+COUNTIF(Nov!J$9:J$39,$A28)+COUNTIF(Dez!J$9:J$39,$A28))</f>
        <v>0</v>
      </c>
      <c r="K28" s="11">
        <f>IF(ISBLANK($R28),"",COUNTIF(Jan!J$43:J$73,$A28)+COUNTIF(Feb!J$43:J$73,$A28)+COUNTIF(Mar!J$43:J$73,$A28)+COUNTIF(Apr!J$43:J$73,$A28)+COUNTIF(Mai!J$43:J$73,$A28)+COUNTIF(Jun!J$43:J$73,$A28)+COUNTIF(Jul!J$43:J$73,$A28)+COUNTIF(Aug!J$43:J$73,$A28)+COUNTIF(Sep!J$43:J$73,$A28)+COUNTIF(Okt!J$43:J$73,$A28)+COUNTIF(Nov!J$43:J$73,$A28)+COUNTIF(Dez!J$43:J$73,$A28))</f>
        <v>0</v>
      </c>
      <c r="L28" s="11" t="str">
        <f t="shared" si="5"/>
        <v/>
      </c>
      <c r="M28" s="29">
        <v>1271.0899999999999</v>
      </c>
      <c r="N28" s="6">
        <f t="shared" si="0"/>
        <v>1271.0899999999999</v>
      </c>
      <c r="O28" s="15" t="str">
        <f t="shared" si="6"/>
        <v>&gt;</v>
      </c>
      <c r="P28" s="534">
        <f t="shared" si="7"/>
        <v>1200</v>
      </c>
      <c r="Q28" s="145">
        <v>1200</v>
      </c>
      <c r="R28" s="22" t="s">
        <v>150</v>
      </c>
      <c r="S28" s="22" t="s">
        <v>82</v>
      </c>
      <c r="T28" s="32">
        <v>41383</v>
      </c>
      <c r="U28" s="22" t="s">
        <v>471</v>
      </c>
      <c r="V28" s="31">
        <v>99</v>
      </c>
      <c r="W28" s="30" t="s">
        <v>213</v>
      </c>
    </row>
    <row r="29" spans="1:23" x14ac:dyDescent="0.2">
      <c r="A29" s="4">
        <v>17</v>
      </c>
      <c r="B29" s="6">
        <f>IF(ISBLANK($R29),"",SUMIF(Jan!$J$9:$J$39,$A29,Jan!R$9:R$39)+SUMIF(Feb!$J$9:$J$39,$A29,Feb!R$9:R$39)+SUMIF(Mar!$J$9:$J$39,$A29,Mar!R$9:R$39)+SUMIF(Apr!$J$9:$J$39,$A29,Apr!R$9:R$39)+SUMIF(Mai!$J$9:$J$39,$A29,Mai!R$9:R$39)+SUMIF(Jun!$J$9:$J$39,$A29,Jun!R$9:R$39)+SUMIF(Jul!$J$9:$J$39,$A29,Jul!R$9:R$39)+SUMIF(Aug!$J$9:$J$39,$A29,Aug!R$9:R$39)+SUMIF(Sep!$J$9:$J$39,$A29,Sep!R$9:R$39)+SUMIF(Okt!$J$9:$J$39,$A29,Okt!R$9:R$39)+SUMIF(Nov!$J$9:$J$39,$A29,Nov!R$9:R$39)+SUMIF(Dez!$J$9:$J$39,$A29,Dez!R$9:R$39))</f>
        <v>0</v>
      </c>
      <c r="C29" s="6">
        <f>IF(ISBLANK($R29),"",SUMIF(Jan!$J$43:$J$73,$A29,Jan!R$43:R$73)+SUMIF(Feb!$J$43:$J$73,$A29,Feb!R$43:R$73)+SUMIF(Mar!$J$43:$J$73,$A29,Mar!R$43:R$73)+SUMIF(Apr!$J$43:$J$73,$A29,Apr!R$43:R$73)+SUMIF(Mai!$J$43:$J$73,$A29,Mai!R$43:R$73)+SUMIF(Jun!$J$43:$J$73,$A29,Jun!R$43:R$73)+SUMIF(Jul!$J$43:$J$73,$A29,Jul!R$43:R$73)+SUMIF(Aug!$J$43:$J$73,$A29,Aug!R$43:R$73)+SUMIF(Sep!$J$43:$J$73,$A29,Sep!R$43:R$73)+SUMIF(Okt!$J$43:$J$73,$A29,Okt!R$43:R$73)+SUMIF(Nov!$J$43:$J$73,$A29,Nov!R$43:R$73)+SUMIF(Dez!$J$43:$J$73,$A29,Dez!R$43:R$73))</f>
        <v>0</v>
      </c>
      <c r="D29" s="16" t="str">
        <f t="shared" si="1"/>
        <v/>
      </c>
      <c r="E29" s="7">
        <f>IF(ISBLANK($R29),"",SUMIF(Jan!$J$9:$J$39,$A29,Jan!S$9:S$39)+SUMIF(Feb!$J$9:$J$39,$A29,Feb!S$9:S$39)+SUMIF(Mar!$J$9:$J$39,$A29,Mar!S$9:S$39)+SUMIF(Apr!$J$9:$J$39,$A29,Apr!S$9:S$39)+SUMIF(Mai!$J$9:$J$39,$A29,Mai!S$9:S$39)+SUMIF(Jun!$J$9:$J$39,$A29,Jun!S$9:S$39)+SUMIF(Jul!$J$9:$J$39,$A29,Jul!S$9:S$39)+SUMIF(Aug!$J$9:$J$39,$A29,Aug!S$9:S$39)+SUMIF(Sep!$J$9:$J$39,$A29,Sep!S$9:S$39)+SUMIF(Okt!$J$9:$J$39,$A29,Okt!S$9:S$39)+SUMIF(Nov!$J$9:$J$39,$A29,Nov!S$9:S$39)+SUMIF(Dez!$J$9:$J$39,$A29,Dez!S$9:S$39))</f>
        <v>0</v>
      </c>
      <c r="F29" s="7">
        <f>IF(ISBLANK($R29),"",SUMIF(Jan!$J$43:$J$73,$A29,Jan!S$43:S$73)+SUMIF(Feb!$J$43:$J$73,$A29,Feb!S$43:S$73)+SUMIF(Mar!$J$43:$J$73,$A29,Mar!S$43:S$73)+SUMIF(Apr!$J$43:$J$73,$A29,Apr!S$43:S$73)+SUMIF(Mai!$J$43:$J$73,$A29,Mai!S$43:S$73)+SUMIF(Jun!$J$43:$J$73,$A29,Jun!S$43:S$73)+SUMIF(Jul!$J$43:$J$73,$A29,Jul!S$43:S$73)+SUMIF(Aug!$J$43:$J$73,$A29,Aug!S$43:S$73)+SUMIF(Sep!$J$43:$J$73,$A29,Sep!S$43:S$73)+SUMIF(Okt!$J$43:$J$73,$A29,Okt!S$43:S$73)+SUMIF(Nov!$J$43:$J$73,$A29,Nov!S$43:S$73)+SUMIF(Dez!$J$43:$J$73,$A29,Dez!S$43:S$73))</f>
        <v>0</v>
      </c>
      <c r="G29" s="7" t="str">
        <f t="shared" si="2"/>
        <v/>
      </c>
      <c r="H29" s="14" t="str">
        <f t="shared" si="3"/>
        <v/>
      </c>
      <c r="I29" s="6" t="str">
        <f t="shared" si="4"/>
        <v/>
      </c>
      <c r="J29" s="11">
        <f>IF(ISBLANK($R29),"",COUNTIF(Jan!J$9:J$39,$A29)+COUNTIF(Feb!J$9:J$39,$A29)+COUNTIF(Mar!J$9:J$39,$A29)+COUNTIF(Apr!J$9:J$39,$A29)+COUNTIF(Mai!J$9:J$39,$A29)+COUNTIF(Jun!J$9:J$39,$A29)+COUNTIF(Jul!J$9:J$39,$A29)+COUNTIF(Aug!J$9:J$39,$A29)+COUNTIF(Sep!J$9:J$39,$A29)+COUNTIF(Okt!J$9:J$39,$A29)+COUNTIF(Nov!J$9:J$39,$A29)+COUNTIF(Dez!J$9:J$39,$A29))</f>
        <v>0</v>
      </c>
      <c r="K29" s="11">
        <f>IF(ISBLANK($R29),"",COUNTIF(Jan!J$43:J$73,$A29)+COUNTIF(Feb!J$43:J$73,$A29)+COUNTIF(Mar!J$43:J$73,$A29)+COUNTIF(Apr!J$43:J$73,$A29)+COUNTIF(Mai!J$43:J$73,$A29)+COUNTIF(Jun!J$43:J$73,$A29)+COUNTIF(Jul!J$43:J$73,$A29)+COUNTIF(Aug!J$43:J$73,$A29)+COUNTIF(Sep!J$43:J$73,$A29)+COUNTIF(Okt!J$43:J$73,$A29)+COUNTIF(Nov!J$43:J$73,$A29)+COUNTIF(Dez!J$43:J$73,$A29))</f>
        <v>0</v>
      </c>
      <c r="L29" s="11" t="str">
        <f t="shared" si="5"/>
        <v/>
      </c>
      <c r="M29" s="29">
        <v>1510.08</v>
      </c>
      <c r="N29" s="6">
        <f t="shared" si="0"/>
        <v>1510.08</v>
      </c>
      <c r="O29" s="15" t="str">
        <f t="shared" si="6"/>
        <v>&gt;</v>
      </c>
      <c r="P29" s="534">
        <f t="shared" si="7"/>
        <v>1500</v>
      </c>
      <c r="Q29" s="145">
        <v>1500</v>
      </c>
      <c r="R29" s="22" t="s">
        <v>150</v>
      </c>
      <c r="S29" s="22" t="s">
        <v>206</v>
      </c>
      <c r="T29" s="32">
        <v>41761</v>
      </c>
      <c r="U29" s="22" t="s">
        <v>471</v>
      </c>
      <c r="V29" s="31">
        <v>120</v>
      </c>
      <c r="W29" s="30" t="s">
        <v>213</v>
      </c>
    </row>
    <row r="30" spans="1:23" x14ac:dyDescent="0.2">
      <c r="A30" s="4">
        <v>18</v>
      </c>
      <c r="B30" s="6">
        <f>IF(ISBLANK($R30),"",SUMIF(Jan!$J$9:$J$39,$A30,Jan!R$9:R$39)+SUMIF(Feb!$J$9:$J$39,$A30,Feb!R$9:R$39)+SUMIF(Mar!$J$9:$J$39,$A30,Mar!R$9:R$39)+SUMIF(Apr!$J$9:$J$39,$A30,Apr!R$9:R$39)+SUMIF(Mai!$J$9:$J$39,$A30,Mai!R$9:R$39)+SUMIF(Jun!$J$9:$J$39,$A30,Jun!R$9:R$39)+SUMIF(Jul!$J$9:$J$39,$A30,Jul!R$9:R$39)+SUMIF(Aug!$J$9:$J$39,$A30,Aug!R$9:R$39)+SUMIF(Sep!$J$9:$J$39,$A30,Sep!R$9:R$39)+SUMIF(Okt!$J$9:$J$39,$A30,Okt!R$9:R$39)+SUMIF(Nov!$J$9:$J$39,$A30,Nov!R$9:R$39)+SUMIF(Dez!$J$9:$J$39,$A30,Dez!R$9:R$39))</f>
        <v>0</v>
      </c>
      <c r="C30" s="6">
        <f>IF(ISBLANK($R30),"",SUMIF(Jan!$J$43:$J$73,$A30,Jan!R$43:R$73)+SUMIF(Feb!$J$43:$J$73,$A30,Feb!R$43:R$73)+SUMIF(Mar!$J$43:$J$73,$A30,Mar!R$43:R$73)+SUMIF(Apr!$J$43:$J$73,$A30,Apr!R$43:R$73)+SUMIF(Mai!$J$43:$J$73,$A30,Mai!R$43:R$73)+SUMIF(Jun!$J$43:$J$73,$A30,Jun!R$43:R$73)+SUMIF(Jul!$J$43:$J$73,$A30,Jul!R$43:R$73)+SUMIF(Aug!$J$43:$J$73,$A30,Aug!R$43:R$73)+SUMIF(Sep!$J$43:$J$73,$A30,Sep!R$43:R$73)+SUMIF(Okt!$J$43:$J$73,$A30,Okt!R$43:R$73)+SUMIF(Nov!$J$43:$J$73,$A30,Nov!R$43:R$73)+SUMIF(Dez!$J$43:$J$73,$A30,Dez!R$43:R$73))</f>
        <v>0</v>
      </c>
      <c r="D30" s="16" t="str">
        <f t="shared" si="1"/>
        <v/>
      </c>
      <c r="E30" s="7">
        <f>IF(ISBLANK($R30),"",SUMIF(Jan!$J$9:$J$39,$A30,Jan!S$9:S$39)+SUMIF(Feb!$J$9:$J$39,$A30,Feb!S$9:S$39)+SUMIF(Mar!$J$9:$J$39,$A30,Mar!S$9:S$39)+SUMIF(Apr!$J$9:$J$39,$A30,Apr!S$9:S$39)+SUMIF(Mai!$J$9:$J$39,$A30,Mai!S$9:S$39)+SUMIF(Jun!$J$9:$J$39,$A30,Jun!S$9:S$39)+SUMIF(Jul!$J$9:$J$39,$A30,Jul!S$9:S$39)+SUMIF(Aug!$J$9:$J$39,$A30,Aug!S$9:S$39)+SUMIF(Sep!$J$9:$J$39,$A30,Sep!S$9:S$39)+SUMIF(Okt!$J$9:$J$39,$A30,Okt!S$9:S$39)+SUMIF(Nov!$J$9:$J$39,$A30,Nov!S$9:S$39)+SUMIF(Dez!$J$9:$J$39,$A30,Dez!S$9:S$39))</f>
        <v>0</v>
      </c>
      <c r="F30" s="7">
        <f>IF(ISBLANK($R30),"",SUMIF(Jan!$J$43:$J$73,$A30,Jan!S$43:S$73)+SUMIF(Feb!$J$43:$J$73,$A30,Feb!S$43:S$73)+SUMIF(Mar!$J$43:$J$73,$A30,Mar!S$43:S$73)+SUMIF(Apr!$J$43:$J$73,$A30,Apr!S$43:S$73)+SUMIF(Mai!$J$43:$J$73,$A30,Mai!S$43:S$73)+SUMIF(Jun!$J$43:$J$73,$A30,Jun!S$43:S$73)+SUMIF(Jul!$J$43:$J$73,$A30,Jul!S$43:S$73)+SUMIF(Aug!$J$43:$J$73,$A30,Aug!S$43:S$73)+SUMIF(Sep!$J$43:$J$73,$A30,Sep!S$43:S$73)+SUMIF(Okt!$J$43:$J$73,$A30,Okt!S$43:S$73)+SUMIF(Nov!$J$43:$J$73,$A30,Nov!S$43:S$73)+SUMIF(Dez!$J$43:$J$73,$A30,Dez!S$43:S$73))</f>
        <v>0</v>
      </c>
      <c r="G30" s="7" t="str">
        <f t="shared" si="2"/>
        <v/>
      </c>
      <c r="H30" s="14" t="str">
        <f t="shared" si="3"/>
        <v/>
      </c>
      <c r="I30" s="6" t="str">
        <f t="shared" si="4"/>
        <v/>
      </c>
      <c r="J30" s="11">
        <f>IF(ISBLANK($R30),"",COUNTIF(Jan!J$9:J$39,$A30)+COUNTIF(Feb!J$9:J$39,$A30)+COUNTIF(Mar!J$9:J$39,$A30)+COUNTIF(Apr!J$9:J$39,$A30)+COUNTIF(Mai!J$9:J$39,$A30)+COUNTIF(Jun!J$9:J$39,$A30)+COUNTIF(Jul!J$9:J$39,$A30)+COUNTIF(Aug!J$9:J$39,$A30)+COUNTIF(Sep!J$9:J$39,$A30)+COUNTIF(Okt!J$9:J$39,$A30)+COUNTIF(Nov!J$9:J$39,$A30)+COUNTIF(Dez!J$9:J$39,$A30))</f>
        <v>0</v>
      </c>
      <c r="K30" s="11">
        <f>IF(ISBLANK($R30),"",COUNTIF(Jan!J$43:J$73,$A30)+COUNTIF(Feb!J$43:J$73,$A30)+COUNTIF(Mar!J$43:J$73,$A30)+COUNTIF(Apr!J$43:J$73,$A30)+COUNTIF(Mai!J$43:J$73,$A30)+COUNTIF(Jun!J$43:J$73,$A30)+COUNTIF(Jul!J$43:J$73,$A30)+COUNTIF(Aug!J$43:J$73,$A30)+COUNTIF(Sep!J$43:J$73,$A30)+COUNTIF(Okt!J$43:J$73,$A30)+COUNTIF(Nov!J$43:J$73,$A30)+COUNTIF(Dez!J$43:J$73,$A30))</f>
        <v>0</v>
      </c>
      <c r="L30" s="11" t="str">
        <f t="shared" si="5"/>
        <v/>
      </c>
      <c r="M30" s="29">
        <v>1477.7</v>
      </c>
      <c r="N30" s="6">
        <f>IF(ISNUMBER($M30),IF(ISNUMBER($D30),IF($D30+$M30=0,"",$D30+$M30),$M30),$D30)</f>
        <v>1477.7</v>
      </c>
      <c r="O30" s="15" t="str">
        <f t="shared" si="6"/>
        <v>&gt;</v>
      </c>
      <c r="P30" s="534">
        <f t="shared" si="7"/>
        <v>1477</v>
      </c>
      <c r="Q30" s="145">
        <v>1477</v>
      </c>
      <c r="R30" s="22" t="s">
        <v>549</v>
      </c>
      <c r="S30" s="22" t="s">
        <v>548</v>
      </c>
      <c r="T30" s="32">
        <v>44167</v>
      </c>
      <c r="U30" s="22" t="s">
        <v>207</v>
      </c>
      <c r="V30" s="31">
        <v>144</v>
      </c>
      <c r="W30" s="30" t="s">
        <v>213</v>
      </c>
    </row>
    <row r="31" spans="1:23" x14ac:dyDescent="0.2">
      <c r="A31" s="4">
        <v>19</v>
      </c>
      <c r="B31" s="6">
        <f>IF(ISBLANK($R31),"",SUMIF(Jan!$J$9:$J$39,$A31,Jan!R$9:R$39)+SUMIF(Feb!$J$9:$J$39,$A31,Feb!R$9:R$39)+SUMIF(Mar!$J$9:$J$39,$A31,Mar!R$9:R$39)+SUMIF(Apr!$J$9:$J$39,$A31,Apr!R$9:R$39)+SUMIF(Mai!$J$9:$J$39,$A31,Mai!R$9:R$39)+SUMIF(Jun!$J$9:$J$39,$A31,Jun!R$9:R$39)+SUMIF(Jul!$J$9:$J$39,$A31,Jul!R$9:R$39)+SUMIF(Aug!$J$9:$J$39,$A31,Aug!R$9:R$39)+SUMIF(Sep!$J$9:$J$39,$A31,Sep!R$9:R$39)+SUMIF(Okt!$J$9:$J$39,$A31,Okt!R$9:R$39)+SUMIF(Nov!$J$9:$J$39,$A31,Nov!R$9:R$39)+SUMIF(Dez!$J$9:$J$39,$A31,Dez!R$9:R$39))</f>
        <v>0</v>
      </c>
      <c r="C31" s="6">
        <f>IF(ISBLANK($R31),"",SUMIF(Jan!$J$43:$J$73,$A31,Jan!R$43:R$73)+SUMIF(Feb!$J$43:$J$73,$A31,Feb!R$43:R$73)+SUMIF(Mar!$J$43:$J$73,$A31,Mar!R$43:R$73)+SUMIF(Apr!$J$43:$J$73,$A31,Apr!R$43:R$73)+SUMIF(Mai!$J$43:$J$73,$A31,Mai!R$43:R$73)+SUMIF(Jun!$J$43:$J$73,$A31,Jun!R$43:R$73)+SUMIF(Jul!$J$43:$J$73,$A31,Jul!R$43:R$73)+SUMIF(Aug!$J$43:$J$73,$A31,Aug!R$43:R$73)+SUMIF(Sep!$J$43:$J$73,$A31,Sep!R$43:R$73)+SUMIF(Okt!$J$43:$J$73,$A31,Okt!R$43:R$73)+SUMIF(Nov!$J$43:$J$73,$A31,Nov!R$43:R$73)+SUMIF(Dez!$J$43:$J$73,$A31,Dez!R$43:R$73))</f>
        <v>0</v>
      </c>
      <c r="D31" s="16" t="str">
        <f t="shared" si="1"/>
        <v/>
      </c>
      <c r="E31" s="7">
        <f>IF(ISBLANK($R31),"",SUMIF(Jan!$J$9:$J$39,$A31,Jan!S$9:S$39)+SUMIF(Feb!$J$9:$J$39,$A31,Feb!S$9:S$39)+SUMIF(Mar!$J$9:$J$39,$A31,Mar!S$9:S$39)+SUMIF(Apr!$J$9:$J$39,$A31,Apr!S$9:S$39)+SUMIF(Mai!$J$9:$J$39,$A31,Mai!S$9:S$39)+SUMIF(Jun!$J$9:$J$39,$A31,Jun!S$9:S$39)+SUMIF(Jul!$J$9:$J$39,$A31,Jul!S$9:S$39)+SUMIF(Aug!$J$9:$J$39,$A31,Aug!S$9:S$39)+SUMIF(Sep!$J$9:$J$39,$A31,Sep!S$9:S$39)+SUMIF(Okt!$J$9:$J$39,$A31,Okt!S$9:S$39)+SUMIF(Nov!$J$9:$J$39,$A31,Nov!S$9:S$39)+SUMIF(Dez!$J$9:$J$39,$A31,Dez!S$9:S$39))</f>
        <v>0</v>
      </c>
      <c r="F31" s="7">
        <f>IF(ISBLANK($R31),"",SUMIF(Jan!$J$43:$J$73,$A31,Jan!S$43:S$73)+SUMIF(Feb!$J$43:$J$73,$A31,Feb!S$43:S$73)+SUMIF(Mar!$J$43:$J$73,$A31,Mar!S$43:S$73)+SUMIF(Apr!$J$43:$J$73,$A31,Apr!S$43:S$73)+SUMIF(Mai!$J$43:$J$73,$A31,Mai!S$43:S$73)+SUMIF(Jun!$J$43:$J$73,$A31,Jun!S$43:S$73)+SUMIF(Jul!$J$43:$J$73,$A31,Jul!S$43:S$73)+SUMIF(Aug!$J$43:$J$73,$A31,Aug!S$43:S$73)+SUMIF(Sep!$J$43:$J$73,$A31,Sep!S$43:S$73)+SUMIF(Okt!$J$43:$J$73,$A31,Okt!S$43:S$73)+SUMIF(Nov!$J$43:$J$73,$A31,Nov!S$43:S$73)+SUMIF(Dez!$J$43:$J$73,$A31,Dez!S$43:S$73))</f>
        <v>0</v>
      </c>
      <c r="G31" s="7" t="str">
        <f t="shared" si="2"/>
        <v/>
      </c>
      <c r="H31" s="14" t="str">
        <f t="shared" si="3"/>
        <v/>
      </c>
      <c r="I31" s="6" t="str">
        <f t="shared" si="4"/>
        <v/>
      </c>
      <c r="J31" s="11">
        <f>IF(ISBLANK($R31),"",COUNTIF(Jan!J$9:J$39,$A31)+COUNTIF(Feb!J$9:J$39,$A31)+COUNTIF(Mar!J$9:J$39,$A31)+COUNTIF(Apr!J$9:J$39,$A31)+COUNTIF(Mai!J$9:J$39,$A31)+COUNTIF(Jun!J$9:J$39,$A31)+COUNTIF(Jul!J$9:J$39,$A31)+COUNTIF(Aug!J$9:J$39,$A31)+COUNTIF(Sep!J$9:J$39,$A31)+COUNTIF(Okt!J$9:J$39,$A31)+COUNTIF(Nov!J$9:J$39,$A31)+COUNTIF(Dez!J$9:J$39,$A31))</f>
        <v>0</v>
      </c>
      <c r="K31" s="11">
        <f>IF(ISBLANK($R31),"",COUNTIF(Jan!J$43:J$73,$A31)+COUNTIF(Feb!J$43:J$73,$A31)+COUNTIF(Mar!J$43:J$73,$A31)+COUNTIF(Apr!J$43:J$73,$A31)+COUNTIF(Mai!J$43:J$73,$A31)+COUNTIF(Jun!J$43:J$73,$A31)+COUNTIF(Jul!J$43:J$73,$A31)+COUNTIF(Aug!J$43:J$73,$A31)+COUNTIF(Sep!J$43:J$73,$A31)+COUNTIF(Okt!J$43:J$73,$A31)+COUNTIF(Nov!J$43:J$73,$A31)+COUNTIF(Dez!J$43:J$73,$A31))</f>
        <v>0</v>
      </c>
      <c r="L31" s="11" t="str">
        <f t="shared" si="5"/>
        <v/>
      </c>
      <c r="M31" s="29">
        <v>776.56</v>
      </c>
      <c r="N31" s="6">
        <f t="shared" ref="N31:N48" si="8">IF(ISNUMBER($M31),IF(ISNUMBER($D31),IF($D31+$M31=0,"",$D31+$M31),$M31),$D31)</f>
        <v>776.56</v>
      </c>
      <c r="O31" s="15" t="str">
        <f t="shared" si="6"/>
        <v>&lt;</v>
      </c>
      <c r="P31" s="534">
        <f t="shared" si="7"/>
        <v>1500</v>
      </c>
      <c r="Q31" s="145">
        <v>1500</v>
      </c>
      <c r="R31" s="22" t="s">
        <v>638</v>
      </c>
      <c r="S31" s="22" t="s">
        <v>639</v>
      </c>
      <c r="T31" s="32">
        <v>44392</v>
      </c>
      <c r="U31" s="22" t="s">
        <v>207</v>
      </c>
      <c r="V31" s="31">
        <v>126</v>
      </c>
      <c r="W31" s="30" t="s">
        <v>213</v>
      </c>
    </row>
    <row r="32" spans="1:23" x14ac:dyDescent="0.2">
      <c r="A32" s="4">
        <v>20</v>
      </c>
      <c r="B32" s="6">
        <f>IF(ISBLANK($R32),"",SUMIF(Jan!$J$9:$J$39,$A32,Jan!R$9:R$39)+SUMIF(Feb!$J$9:$J$39,$A32,Feb!R$9:R$39)+SUMIF(Mar!$J$9:$J$39,$A32,Mar!R$9:R$39)+SUMIF(Apr!$J$9:$J$39,$A32,Apr!R$9:R$39)+SUMIF(Mai!$J$9:$J$39,$A32,Mai!R$9:R$39)+SUMIF(Jun!$J$9:$J$39,$A32,Jun!R$9:R$39)+SUMIF(Jul!$J$9:$J$39,$A32,Jul!R$9:R$39)+SUMIF(Aug!$J$9:$J$39,$A32,Aug!R$9:R$39)+SUMIF(Sep!$J$9:$J$39,$A32,Sep!R$9:R$39)+SUMIF(Okt!$J$9:$J$39,$A32,Okt!R$9:R$39)+SUMIF(Nov!$J$9:$J$39,$A32,Nov!R$9:R$39)+SUMIF(Dez!$J$9:$J$39,$A32,Dez!R$9:R$39))</f>
        <v>0</v>
      </c>
      <c r="C32" s="6">
        <f>IF(ISBLANK($R32),"",SUMIF(Jan!$J$43:$J$73,$A32,Jan!R$43:R$73)+SUMIF(Feb!$J$43:$J$73,$A32,Feb!R$43:R$73)+SUMIF(Mar!$J$43:$J$73,$A32,Mar!R$43:R$73)+SUMIF(Apr!$J$43:$J$73,$A32,Apr!R$43:R$73)+SUMIF(Mai!$J$43:$J$73,$A32,Mai!R$43:R$73)+SUMIF(Jun!$J$43:$J$73,$A32,Jun!R$43:R$73)+SUMIF(Jul!$J$43:$J$73,$A32,Jul!R$43:R$73)+SUMIF(Aug!$J$43:$J$73,$A32,Aug!R$43:R$73)+SUMIF(Sep!$J$43:$J$73,$A32,Sep!R$43:R$73)+SUMIF(Okt!$J$43:$J$73,$A32,Okt!R$43:R$73)+SUMIF(Nov!$J$43:$J$73,$A32,Nov!R$43:R$73)+SUMIF(Dez!$J$43:$J$73,$A32,Dez!R$43:R$73))</f>
        <v>0</v>
      </c>
      <c r="D32" s="16" t="str">
        <f t="shared" si="1"/>
        <v/>
      </c>
      <c r="E32" s="7">
        <f>IF(ISBLANK($R32),"",SUMIF(Jan!$J$9:$J$39,$A32,Jan!S$9:S$39)+SUMIF(Feb!$J$9:$J$39,$A32,Feb!S$9:S$39)+SUMIF(Mar!$J$9:$J$39,$A32,Mar!S$9:S$39)+SUMIF(Apr!$J$9:$J$39,$A32,Apr!S$9:S$39)+SUMIF(Mai!$J$9:$J$39,$A32,Mai!S$9:S$39)+SUMIF(Jun!$J$9:$J$39,$A32,Jun!S$9:S$39)+SUMIF(Jul!$J$9:$J$39,$A32,Jul!S$9:S$39)+SUMIF(Aug!$J$9:$J$39,$A32,Aug!S$9:S$39)+SUMIF(Sep!$J$9:$J$39,$A32,Sep!S$9:S$39)+SUMIF(Okt!$J$9:$J$39,$A32,Okt!S$9:S$39)+SUMIF(Nov!$J$9:$J$39,$A32,Nov!S$9:S$39)+SUMIF(Dez!$J$9:$J$39,$A32,Dez!S$9:S$39))</f>
        <v>0</v>
      </c>
      <c r="F32" s="7">
        <f>IF(ISBLANK($R32),"",SUMIF(Jan!$J$43:$J$73,$A32,Jan!S$43:S$73)+SUMIF(Feb!$J$43:$J$73,$A32,Feb!S$43:S$73)+SUMIF(Mar!$J$43:$J$73,$A32,Mar!S$43:S$73)+SUMIF(Apr!$J$43:$J$73,$A32,Apr!S$43:S$73)+SUMIF(Mai!$J$43:$J$73,$A32,Mai!S$43:S$73)+SUMIF(Jun!$J$43:$J$73,$A32,Jun!S$43:S$73)+SUMIF(Jul!$J$43:$J$73,$A32,Jul!S$43:S$73)+SUMIF(Aug!$J$43:$J$73,$A32,Aug!S$43:S$73)+SUMIF(Sep!$J$43:$J$73,$A32,Sep!S$43:S$73)+SUMIF(Okt!$J$43:$J$73,$A32,Okt!S$43:S$73)+SUMIF(Nov!$J$43:$J$73,$A32,Nov!S$43:S$73)+SUMIF(Dez!$J$43:$J$73,$A32,Dez!S$43:S$73))</f>
        <v>0</v>
      </c>
      <c r="G32" s="7" t="str">
        <f t="shared" si="2"/>
        <v/>
      </c>
      <c r="H32" s="14" t="str">
        <f t="shared" si="3"/>
        <v/>
      </c>
      <c r="I32" s="6" t="str">
        <f t="shared" si="4"/>
        <v/>
      </c>
      <c r="J32" s="11">
        <f>IF(ISBLANK($R32),"",COUNTIF(Jan!J$9:J$39,$A32)+COUNTIF(Feb!J$9:J$39,$A32)+COUNTIF(Mar!J$9:J$39,$A32)+COUNTIF(Apr!J$9:J$39,$A32)+COUNTIF(Mai!J$9:J$39,$A32)+COUNTIF(Jun!J$9:J$39,$A32)+COUNTIF(Jul!J$9:J$39,$A32)+COUNTIF(Aug!J$9:J$39,$A32)+COUNTIF(Sep!J$9:J$39,$A32)+COUNTIF(Okt!J$9:J$39,$A32)+COUNTIF(Nov!J$9:J$39,$A32)+COUNTIF(Dez!J$9:J$39,$A32))</f>
        <v>0</v>
      </c>
      <c r="K32" s="11">
        <f>IF(ISBLANK($R32),"",COUNTIF(Jan!J$43:J$73,$A32)+COUNTIF(Feb!J$43:J$73,$A32)+COUNTIF(Mar!J$43:J$73,$A32)+COUNTIF(Apr!J$43:J$73,$A32)+COUNTIF(Mai!J$43:J$73,$A32)+COUNTIF(Jun!J$43:J$73,$A32)+COUNTIF(Jul!J$43:J$73,$A32)+COUNTIF(Aug!J$43:J$73,$A32)+COUNTIF(Sep!J$43:J$73,$A32)+COUNTIF(Okt!J$43:J$73,$A32)+COUNTIF(Nov!J$43:J$73,$A32)+COUNTIF(Dez!J$43:J$73,$A32))</f>
        <v>0</v>
      </c>
      <c r="L32" s="11" t="str">
        <f t="shared" si="5"/>
        <v/>
      </c>
      <c r="M32" s="29">
        <v>288.04000000000002</v>
      </c>
      <c r="N32" s="6">
        <f t="shared" si="8"/>
        <v>288.04000000000002</v>
      </c>
      <c r="O32" s="15" t="str">
        <f t="shared" si="6"/>
        <v>&lt;</v>
      </c>
      <c r="P32" s="534">
        <f t="shared" si="7"/>
        <v>1500</v>
      </c>
      <c r="Q32" s="145">
        <v>1500</v>
      </c>
      <c r="R32" s="22" t="s">
        <v>549</v>
      </c>
      <c r="S32" s="22" t="s">
        <v>707</v>
      </c>
      <c r="T32" s="32">
        <v>44974</v>
      </c>
      <c r="U32" s="22" t="s">
        <v>207</v>
      </c>
      <c r="V32" s="31">
        <v>162</v>
      </c>
      <c r="W32" s="30" t="s">
        <v>213</v>
      </c>
    </row>
    <row r="33" spans="1:23" x14ac:dyDescent="0.2">
      <c r="A33" s="4">
        <v>21</v>
      </c>
      <c r="B33" s="6">
        <f>IF(ISBLANK($R33),"",SUMIF(Jan!$J$9:$J$39,$A33,Jan!R$9:R$39)+SUMIF(Feb!$J$9:$J$39,$A33,Feb!R$9:R$39)+SUMIF(Mar!$J$9:$J$39,$A33,Mar!R$9:R$39)+SUMIF(Apr!$J$9:$J$39,$A33,Apr!R$9:R$39)+SUMIF(Mai!$J$9:$J$39,$A33,Mai!R$9:R$39)+SUMIF(Jun!$J$9:$J$39,$A33,Jun!R$9:R$39)+SUMIF(Jul!$J$9:$J$39,$A33,Jul!R$9:R$39)+SUMIF(Aug!$J$9:$J$39,$A33,Aug!R$9:R$39)+SUMIF(Sep!$J$9:$J$39,$A33,Sep!R$9:R$39)+SUMIF(Okt!$J$9:$J$39,$A33,Okt!R$9:R$39)+SUMIF(Nov!$J$9:$J$39,$A33,Nov!R$9:R$39)+SUMIF(Dez!$J$9:$J$39,$A33,Dez!R$9:R$39))</f>
        <v>0</v>
      </c>
      <c r="C33" s="6">
        <f>IF(ISBLANK($R33),"",SUMIF(Jan!$J$43:$J$73,$A33,Jan!R$43:R$73)+SUMIF(Feb!$J$43:$J$73,$A33,Feb!R$43:R$73)+SUMIF(Mar!$J$43:$J$73,$A33,Mar!R$43:R$73)+SUMIF(Apr!$J$43:$J$73,$A33,Apr!R$43:R$73)+SUMIF(Mai!$J$43:$J$73,$A33,Mai!R$43:R$73)+SUMIF(Jun!$J$43:$J$73,$A33,Jun!R$43:R$73)+SUMIF(Jul!$J$43:$J$73,$A33,Jul!R$43:R$73)+SUMIF(Aug!$J$43:$J$73,$A33,Aug!R$43:R$73)+SUMIF(Sep!$J$43:$J$73,$A33,Sep!R$43:R$73)+SUMIF(Okt!$J$43:$J$73,$A33,Okt!R$43:R$73)+SUMIF(Nov!$J$43:$J$73,$A33,Nov!R$43:R$73)+SUMIF(Dez!$J$43:$J$73,$A33,Dez!R$43:R$73))</f>
        <v>0</v>
      </c>
      <c r="D33" s="16" t="str">
        <f t="shared" si="1"/>
        <v/>
      </c>
      <c r="E33" s="7">
        <f>IF(ISBLANK($R33),"",SUMIF(Jan!$J$9:$J$39,$A33,Jan!S$9:S$39)+SUMIF(Feb!$J$9:$J$39,$A33,Feb!S$9:S$39)+SUMIF(Mar!$J$9:$J$39,$A33,Mar!S$9:S$39)+SUMIF(Apr!$J$9:$J$39,$A33,Apr!S$9:S$39)+SUMIF(Mai!$J$9:$J$39,$A33,Mai!S$9:S$39)+SUMIF(Jun!$J$9:$J$39,$A33,Jun!S$9:S$39)+SUMIF(Jul!$J$9:$J$39,$A33,Jul!S$9:S$39)+SUMIF(Aug!$J$9:$J$39,$A33,Aug!S$9:S$39)+SUMIF(Sep!$J$9:$J$39,$A33,Sep!S$9:S$39)+SUMIF(Okt!$J$9:$J$39,$A33,Okt!S$9:S$39)+SUMIF(Nov!$J$9:$J$39,$A33,Nov!S$9:S$39)+SUMIF(Dez!$J$9:$J$39,$A33,Dez!S$9:S$39))</f>
        <v>0</v>
      </c>
      <c r="F33" s="7">
        <f>IF(ISBLANK($R33),"",SUMIF(Jan!$J$43:$J$73,$A33,Jan!S$43:S$73)+SUMIF(Feb!$J$43:$J$73,$A33,Feb!S$43:S$73)+SUMIF(Mar!$J$43:$J$73,$A33,Mar!S$43:S$73)+SUMIF(Apr!$J$43:$J$73,$A33,Apr!S$43:S$73)+SUMIF(Mai!$J$43:$J$73,$A33,Mai!S$43:S$73)+SUMIF(Jun!$J$43:$J$73,$A33,Jun!S$43:S$73)+SUMIF(Jul!$J$43:$J$73,$A33,Jul!S$43:S$73)+SUMIF(Aug!$J$43:$J$73,$A33,Aug!S$43:S$73)+SUMIF(Sep!$J$43:$J$73,$A33,Sep!S$43:S$73)+SUMIF(Okt!$J$43:$J$73,$A33,Okt!S$43:S$73)+SUMIF(Nov!$J$43:$J$73,$A33,Nov!S$43:S$73)+SUMIF(Dez!$J$43:$J$73,$A33,Dez!S$43:S$73))</f>
        <v>0</v>
      </c>
      <c r="G33" s="7" t="str">
        <f t="shared" si="2"/>
        <v/>
      </c>
      <c r="H33" s="14" t="str">
        <f t="shared" si="3"/>
        <v/>
      </c>
      <c r="I33" s="6" t="str">
        <f t="shared" si="4"/>
        <v/>
      </c>
      <c r="J33" s="11">
        <f>IF(ISBLANK($R33),"",COUNTIF(Jan!J$9:J$39,$A33)+COUNTIF(Feb!J$9:J$39,$A33)+COUNTIF(Mar!J$9:J$39,$A33)+COUNTIF(Apr!J$9:J$39,$A33)+COUNTIF(Mai!J$9:J$39,$A33)+COUNTIF(Jun!J$9:J$39,$A33)+COUNTIF(Jul!J$9:J$39,$A33)+COUNTIF(Aug!J$9:J$39,$A33)+COUNTIF(Sep!J$9:J$39,$A33)+COUNTIF(Okt!J$9:J$39,$A33)+COUNTIF(Nov!J$9:J$39,$A33)+COUNTIF(Dez!J$9:J$39,$A33))</f>
        <v>0</v>
      </c>
      <c r="K33" s="11">
        <f>IF(ISBLANK($R33),"",COUNTIF(Jan!J$43:J$73,$A33)+COUNTIF(Feb!J$43:J$73,$A33)+COUNTIF(Mar!J$43:J$73,$A33)+COUNTIF(Apr!J$43:J$73,$A33)+COUNTIF(Mai!J$43:J$73,$A33)+COUNTIF(Jun!J$43:J$73,$A33)+COUNTIF(Jul!J$43:J$73,$A33)+COUNTIF(Aug!J$43:J$73,$A33)+COUNTIF(Sep!J$43:J$73,$A33)+COUNTIF(Okt!J$43:J$73,$A33)+COUNTIF(Nov!J$43:J$73,$A33)+COUNTIF(Dez!J$43:J$73,$A33))</f>
        <v>0</v>
      </c>
      <c r="L33" s="11" t="str">
        <f t="shared" si="5"/>
        <v/>
      </c>
      <c r="M33" s="29">
        <v>0</v>
      </c>
      <c r="N33" s="6">
        <f t="shared" si="8"/>
        <v>0</v>
      </c>
      <c r="O33" s="15" t="str">
        <f t="shared" si="6"/>
        <v>&lt;</v>
      </c>
      <c r="P33" s="534">
        <f t="shared" si="7"/>
        <v>1500</v>
      </c>
      <c r="Q33" s="145">
        <v>1500</v>
      </c>
      <c r="R33" s="22" t="s">
        <v>549</v>
      </c>
      <c r="S33" s="22" t="s">
        <v>715</v>
      </c>
      <c r="T33" s="32">
        <v>45306</v>
      </c>
      <c r="U33" s="22" t="s">
        <v>207</v>
      </c>
      <c r="V33" s="31">
        <v>108</v>
      </c>
      <c r="W33" s="30" t="s">
        <v>213</v>
      </c>
    </row>
    <row r="34" spans="1:23" x14ac:dyDescent="0.2">
      <c r="A34" s="4">
        <v>22</v>
      </c>
      <c r="B34" s="6" t="str">
        <f>IF(ISBLANK($R34),"",SUMIF(Jan!$J$9:$J$39,$A34,Jan!R$9:R$39)+SUMIF(Feb!$J$9:$J$39,$A34,Feb!R$9:R$39)+SUMIF(Mar!$J$9:$J$39,$A34,Mar!R$9:R$39)+SUMIF(Apr!$J$9:$J$39,$A34,Apr!R$9:R$39)+SUMIF(Mai!$J$9:$J$39,$A34,Mai!R$9:R$39)+SUMIF(Jun!$J$9:$J$39,$A34,Jun!R$9:R$39)+SUMIF(Jul!$J$9:$J$39,$A34,Jul!R$9:R$39)+SUMIF(Aug!$J$9:$J$39,$A34,Aug!R$9:R$39)+SUMIF(Sep!$J$9:$J$39,$A34,Sep!R$9:R$39)+SUMIF(Okt!$J$9:$J$39,$A34,Okt!R$9:R$39)+SUMIF(Nov!$J$9:$J$39,$A34,Nov!R$9:R$39)+SUMIF(Dez!$J$9:$J$39,$A34,Dez!R$9:R$39))</f>
        <v/>
      </c>
      <c r="C34" s="6" t="str">
        <f>IF(ISBLANK($R34),"",SUMIF(Jan!$J$43:$J$73,$A34,Jan!R$43:R$73)+SUMIF(Feb!$J$43:$J$73,$A34,Feb!R$43:R$73)+SUMIF(Mar!$J$43:$J$73,$A34,Mar!R$43:R$73)+SUMIF(Apr!$J$43:$J$73,$A34,Apr!R$43:R$73)+SUMIF(Mai!$J$43:$J$73,$A34,Mai!R$43:R$73)+SUMIF(Jun!$J$43:$J$73,$A34,Jun!R$43:R$73)+SUMIF(Jul!$J$43:$J$73,$A34,Jul!R$43:R$73)+SUMIF(Aug!$J$43:$J$73,$A34,Aug!R$43:R$73)+SUMIF(Sep!$J$43:$J$73,$A34,Sep!R$43:R$73)+SUMIF(Okt!$J$43:$J$73,$A34,Okt!R$43:R$73)+SUMIF(Nov!$J$43:$J$73,$A34,Nov!R$43:R$73)+SUMIF(Dez!$J$43:$J$73,$A34,Dez!R$43:R$73))</f>
        <v/>
      </c>
      <c r="D34" s="16" t="str">
        <f t="shared" si="1"/>
        <v/>
      </c>
      <c r="E34" s="7" t="str">
        <f>IF(ISBLANK($R34),"",SUMIF(Jan!$J$9:$J$39,$A34,Jan!S$9:S$39)+SUMIF(Feb!$J$9:$J$39,$A34,Feb!S$9:S$39)+SUMIF(Mar!$J$9:$J$39,$A34,Mar!S$9:S$39)+SUMIF(Apr!$J$9:$J$39,$A34,Apr!S$9:S$39)+SUMIF(Mai!$J$9:$J$39,$A34,Mai!S$9:S$39)+SUMIF(Jun!$J$9:$J$39,$A34,Jun!S$9:S$39)+SUMIF(Jul!$J$9:$J$39,$A34,Jul!S$9:S$39)+SUMIF(Aug!$J$9:$J$39,$A34,Aug!S$9:S$39)+SUMIF(Sep!$J$9:$J$39,$A34,Sep!S$9:S$39)+SUMIF(Okt!$J$9:$J$39,$A34,Okt!S$9:S$39)+SUMIF(Nov!$J$9:$J$39,$A34,Nov!S$9:S$39)+SUMIF(Dez!$J$9:$J$39,$A34,Dez!S$9:S$39))</f>
        <v/>
      </c>
      <c r="F34" s="7" t="str">
        <f>IF(ISBLANK($R34),"",SUMIF(Jan!$J$43:$J$73,$A34,Jan!S$43:S$73)+SUMIF(Feb!$J$43:$J$73,$A34,Feb!S$43:S$73)+SUMIF(Mar!$J$43:$J$73,$A34,Mar!S$43:S$73)+SUMIF(Apr!$J$43:$J$73,$A34,Apr!S$43:S$73)+SUMIF(Mai!$J$43:$J$73,$A34,Mai!S$43:S$73)+SUMIF(Jun!$J$43:$J$73,$A34,Jun!S$43:S$73)+SUMIF(Jul!$J$43:$J$73,$A34,Jul!S$43:S$73)+SUMIF(Aug!$J$43:$J$73,$A34,Aug!S$43:S$73)+SUMIF(Sep!$J$43:$J$73,$A34,Sep!S$43:S$73)+SUMIF(Okt!$J$43:$J$73,$A34,Okt!S$43:S$73)+SUMIF(Nov!$J$43:$J$73,$A34,Nov!S$43:S$73)+SUMIF(Dez!$J$43:$J$73,$A34,Dez!S$43:S$73))</f>
        <v/>
      </c>
      <c r="G34" s="7" t="str">
        <f t="shared" si="2"/>
        <v/>
      </c>
      <c r="H34" s="14" t="str">
        <f t="shared" si="3"/>
        <v/>
      </c>
      <c r="I34" s="6" t="str">
        <f t="shared" si="4"/>
        <v/>
      </c>
      <c r="J34" s="11" t="str">
        <f>IF(ISBLANK($R34),"",COUNTIF(Jan!J$9:J$39,$A34)+COUNTIF(Feb!J$9:J$39,$A34)+COUNTIF(Mar!J$9:J$39,$A34)+COUNTIF(Apr!J$9:J$39,$A34)+COUNTIF(Mai!J$9:J$39,$A34)+COUNTIF(Jun!J$9:J$39,$A34)+COUNTIF(Jul!J$9:J$39,$A34)+COUNTIF(Aug!J$9:J$39,$A34)+COUNTIF(Sep!J$9:J$39,$A34)+COUNTIF(Okt!J$9:J$39,$A34)+COUNTIF(Nov!J$9:J$39,$A34)+COUNTIF(Dez!J$9:J$39,$A34))</f>
        <v/>
      </c>
      <c r="K34" s="11" t="str">
        <f>IF(ISBLANK($R34),"",COUNTIF(Jan!J$43:J$73,$A34)+COUNTIF(Feb!J$43:J$73,$A34)+COUNTIF(Mar!J$43:J$73,$A34)+COUNTIF(Apr!J$43:J$73,$A34)+COUNTIF(Mai!J$43:J$73,$A34)+COUNTIF(Jun!J$43:J$73,$A34)+COUNTIF(Jul!J$43:J$73,$A34)+COUNTIF(Aug!J$43:J$73,$A34)+COUNTIF(Sep!J$43:J$73,$A34)+COUNTIF(Okt!J$43:J$73,$A34)+COUNTIF(Nov!J$43:J$73,$A34)+COUNTIF(Dez!J$43:J$73,$A34))</f>
        <v/>
      </c>
      <c r="L34" s="11" t="str">
        <f t="shared" si="5"/>
        <v/>
      </c>
      <c r="M34" s="29"/>
      <c r="N34" s="6" t="str">
        <f t="shared" si="8"/>
        <v/>
      </c>
      <c r="O34" s="15" t="str">
        <f t="shared" si="6"/>
        <v/>
      </c>
      <c r="P34" s="534" t="str">
        <f t="shared" si="7"/>
        <v/>
      </c>
      <c r="Q34" s="145"/>
      <c r="R34" s="22"/>
      <c r="S34" s="22"/>
      <c r="T34" s="32"/>
      <c r="U34" s="22"/>
      <c r="V34" s="31"/>
      <c r="W34" s="30"/>
    </row>
    <row r="35" spans="1:23" x14ac:dyDescent="0.2">
      <c r="A35" s="4">
        <v>23</v>
      </c>
      <c r="B35" s="6" t="str">
        <f>IF(ISBLANK($R35),"",SUMIF(Jan!$J$9:$J$39,$A35,Jan!R$9:R$39)+SUMIF(Feb!$J$9:$J$39,$A35,Feb!R$9:R$39)+SUMIF(Mar!$J$9:$J$39,$A35,Mar!R$9:R$39)+SUMIF(Apr!$J$9:$J$39,$A35,Apr!R$9:R$39)+SUMIF(Mai!$J$9:$J$39,$A35,Mai!R$9:R$39)+SUMIF(Jun!$J$9:$J$39,$A35,Jun!R$9:R$39)+SUMIF(Jul!$J$9:$J$39,$A35,Jul!R$9:R$39)+SUMIF(Aug!$J$9:$J$39,$A35,Aug!R$9:R$39)+SUMIF(Sep!$J$9:$J$39,$A35,Sep!R$9:R$39)+SUMIF(Okt!$J$9:$J$39,$A35,Okt!R$9:R$39)+SUMIF(Nov!$J$9:$J$39,$A35,Nov!R$9:R$39)+SUMIF(Dez!$J$9:$J$39,$A35,Dez!R$9:R$39))</f>
        <v/>
      </c>
      <c r="C35" s="6" t="str">
        <f>IF(ISBLANK($R35),"",SUMIF(Jan!$J$43:$J$73,$A35,Jan!R$43:R$73)+SUMIF(Feb!$J$43:$J$73,$A35,Feb!R$43:R$73)+SUMIF(Mar!$J$43:$J$73,$A35,Mar!R$43:R$73)+SUMIF(Apr!$J$43:$J$73,$A35,Apr!R$43:R$73)+SUMIF(Mai!$J$43:$J$73,$A35,Mai!R$43:R$73)+SUMIF(Jun!$J$43:$J$73,$A35,Jun!R$43:R$73)+SUMIF(Jul!$J$43:$J$73,$A35,Jul!R$43:R$73)+SUMIF(Aug!$J$43:$J$73,$A35,Aug!R$43:R$73)+SUMIF(Sep!$J$43:$J$73,$A35,Sep!R$43:R$73)+SUMIF(Okt!$J$43:$J$73,$A35,Okt!R$43:R$73)+SUMIF(Nov!$J$43:$J$73,$A35,Nov!R$43:R$73)+SUMIF(Dez!$J$43:$J$73,$A35,Dez!R$43:R$73))</f>
        <v/>
      </c>
      <c r="D35" s="16" t="str">
        <f t="shared" si="1"/>
        <v/>
      </c>
      <c r="E35" s="7" t="str">
        <f>IF(ISBLANK($R35),"",SUMIF(Jan!$J$9:$J$39,$A35,Jan!S$9:S$39)+SUMIF(Feb!$J$9:$J$39,$A35,Feb!S$9:S$39)+SUMIF(Mar!$J$9:$J$39,$A35,Mar!S$9:S$39)+SUMIF(Apr!$J$9:$J$39,$A35,Apr!S$9:S$39)+SUMIF(Mai!$J$9:$J$39,$A35,Mai!S$9:S$39)+SUMIF(Jun!$J$9:$J$39,$A35,Jun!S$9:S$39)+SUMIF(Jul!$J$9:$J$39,$A35,Jul!S$9:S$39)+SUMIF(Aug!$J$9:$J$39,$A35,Aug!S$9:S$39)+SUMIF(Sep!$J$9:$J$39,$A35,Sep!S$9:S$39)+SUMIF(Okt!$J$9:$J$39,$A35,Okt!S$9:S$39)+SUMIF(Nov!$J$9:$J$39,$A35,Nov!S$9:S$39)+SUMIF(Dez!$J$9:$J$39,$A35,Dez!S$9:S$39))</f>
        <v/>
      </c>
      <c r="F35" s="7" t="str">
        <f>IF(ISBLANK($R35),"",SUMIF(Jan!$J$43:$J$73,$A35,Jan!S$43:S$73)+SUMIF(Feb!$J$43:$J$73,$A35,Feb!S$43:S$73)+SUMIF(Mar!$J$43:$J$73,$A35,Mar!S$43:S$73)+SUMIF(Apr!$J$43:$J$73,$A35,Apr!S$43:S$73)+SUMIF(Mai!$J$43:$J$73,$A35,Mai!S$43:S$73)+SUMIF(Jun!$J$43:$J$73,$A35,Jun!S$43:S$73)+SUMIF(Jul!$J$43:$J$73,$A35,Jul!S$43:S$73)+SUMIF(Aug!$J$43:$J$73,$A35,Aug!S$43:S$73)+SUMIF(Sep!$J$43:$J$73,$A35,Sep!S$43:S$73)+SUMIF(Okt!$J$43:$J$73,$A35,Okt!S$43:S$73)+SUMIF(Nov!$J$43:$J$73,$A35,Nov!S$43:S$73)+SUMIF(Dez!$J$43:$J$73,$A35,Dez!S$43:S$73))</f>
        <v/>
      </c>
      <c r="G35" s="7" t="str">
        <f t="shared" si="2"/>
        <v/>
      </c>
      <c r="H35" s="14" t="str">
        <f t="shared" si="3"/>
        <v/>
      </c>
      <c r="I35" s="6" t="str">
        <f t="shared" si="4"/>
        <v/>
      </c>
      <c r="J35" s="11" t="str">
        <f>IF(ISBLANK($R35),"",COUNTIF(Jan!J$9:J$39,$A35)+COUNTIF(Feb!J$9:J$39,$A35)+COUNTIF(Mar!J$9:J$39,$A35)+COUNTIF(Apr!J$9:J$39,$A35)+COUNTIF(Mai!J$9:J$39,$A35)+COUNTIF(Jun!J$9:J$39,$A35)+COUNTIF(Jul!J$9:J$39,$A35)+COUNTIF(Aug!J$9:J$39,$A35)+COUNTIF(Sep!J$9:J$39,$A35)+COUNTIF(Okt!J$9:J$39,$A35)+COUNTIF(Nov!J$9:J$39,$A35)+COUNTIF(Dez!J$9:J$39,$A35))</f>
        <v/>
      </c>
      <c r="K35" s="11" t="str">
        <f>IF(ISBLANK($R35),"",COUNTIF(Jan!J$43:J$73,$A35)+COUNTIF(Feb!J$43:J$73,$A35)+COUNTIF(Mar!J$43:J$73,$A35)+COUNTIF(Apr!J$43:J$73,$A35)+COUNTIF(Mai!J$43:J$73,$A35)+COUNTIF(Jun!J$43:J$73,$A35)+COUNTIF(Jul!J$43:J$73,$A35)+COUNTIF(Aug!J$43:J$73,$A35)+COUNTIF(Sep!J$43:J$73,$A35)+COUNTIF(Okt!J$43:J$73,$A35)+COUNTIF(Nov!J$43:J$73,$A35)+COUNTIF(Dez!J$43:J$73,$A35))</f>
        <v/>
      </c>
      <c r="L35" s="11" t="str">
        <f t="shared" si="5"/>
        <v/>
      </c>
      <c r="M35" s="29"/>
      <c r="N35" s="6" t="str">
        <f t="shared" si="8"/>
        <v/>
      </c>
      <c r="O35" s="15" t="str">
        <f t="shared" si="6"/>
        <v/>
      </c>
      <c r="P35" s="534" t="str">
        <f t="shared" si="7"/>
        <v/>
      </c>
      <c r="Q35" s="145"/>
      <c r="R35" s="22"/>
      <c r="S35" s="22"/>
      <c r="T35" s="32"/>
      <c r="U35" s="22"/>
      <c r="V35" s="31"/>
      <c r="W35" s="30"/>
    </row>
    <row r="36" spans="1:23" x14ac:dyDescent="0.2">
      <c r="A36" s="4">
        <v>24</v>
      </c>
      <c r="B36" s="6" t="str">
        <f>IF(ISBLANK($R36),"",SUMIF(Jan!$J$9:$J$39,$A36,Jan!R$9:R$39)+SUMIF(Feb!$J$9:$J$39,$A36,Feb!R$9:R$39)+SUMIF(Mar!$J$9:$J$39,$A36,Mar!R$9:R$39)+SUMIF(Apr!$J$9:$J$39,$A36,Apr!R$9:R$39)+SUMIF(Mai!$J$9:$J$39,$A36,Mai!R$9:R$39)+SUMIF(Jun!$J$9:$J$39,$A36,Jun!R$9:R$39)+SUMIF(Jul!$J$9:$J$39,$A36,Jul!R$9:R$39)+SUMIF(Aug!$J$9:$J$39,$A36,Aug!R$9:R$39)+SUMIF(Sep!$J$9:$J$39,$A36,Sep!R$9:R$39)+SUMIF(Okt!$J$9:$J$39,$A36,Okt!R$9:R$39)+SUMIF(Nov!$J$9:$J$39,$A36,Nov!R$9:R$39)+SUMIF(Dez!$J$9:$J$39,$A36,Dez!R$9:R$39))</f>
        <v/>
      </c>
      <c r="C36" s="6" t="str">
        <f>IF(ISBLANK($R36),"",SUMIF(Jan!$J$43:$J$73,$A36,Jan!R$43:R$73)+SUMIF(Feb!$J$43:$J$73,$A36,Feb!R$43:R$73)+SUMIF(Mar!$J$43:$J$73,$A36,Mar!R$43:R$73)+SUMIF(Apr!$J$43:$J$73,$A36,Apr!R$43:R$73)+SUMIF(Mai!$J$43:$J$73,$A36,Mai!R$43:R$73)+SUMIF(Jun!$J$43:$J$73,$A36,Jun!R$43:R$73)+SUMIF(Jul!$J$43:$J$73,$A36,Jul!R$43:R$73)+SUMIF(Aug!$J$43:$J$73,$A36,Aug!R$43:R$73)+SUMIF(Sep!$J$43:$J$73,$A36,Sep!R$43:R$73)+SUMIF(Okt!$J$43:$J$73,$A36,Okt!R$43:R$73)+SUMIF(Nov!$J$43:$J$73,$A36,Nov!R$43:R$73)+SUMIF(Dez!$J$43:$J$73,$A36,Dez!R$43:R$73))</f>
        <v/>
      </c>
      <c r="D36" s="16" t="str">
        <f t="shared" si="1"/>
        <v/>
      </c>
      <c r="E36" s="7" t="str">
        <f>IF(ISBLANK($R36),"",SUMIF(Jan!$J$9:$J$39,$A36,Jan!S$9:S$39)+SUMIF(Feb!$J$9:$J$39,$A36,Feb!S$9:S$39)+SUMIF(Mar!$J$9:$J$39,$A36,Mar!S$9:S$39)+SUMIF(Apr!$J$9:$J$39,$A36,Apr!S$9:S$39)+SUMIF(Mai!$J$9:$J$39,$A36,Mai!S$9:S$39)+SUMIF(Jun!$J$9:$J$39,$A36,Jun!S$9:S$39)+SUMIF(Jul!$J$9:$J$39,$A36,Jul!S$9:S$39)+SUMIF(Aug!$J$9:$J$39,$A36,Aug!S$9:S$39)+SUMIF(Sep!$J$9:$J$39,$A36,Sep!S$9:S$39)+SUMIF(Okt!$J$9:$J$39,$A36,Okt!S$9:S$39)+SUMIF(Nov!$J$9:$J$39,$A36,Nov!S$9:S$39)+SUMIF(Dez!$J$9:$J$39,$A36,Dez!S$9:S$39))</f>
        <v/>
      </c>
      <c r="F36" s="7" t="str">
        <f>IF(ISBLANK($R36),"",SUMIF(Jan!$J$43:$J$73,$A36,Jan!S$43:S$73)+SUMIF(Feb!$J$43:$J$73,$A36,Feb!S$43:S$73)+SUMIF(Mar!$J$43:$J$73,$A36,Mar!S$43:S$73)+SUMIF(Apr!$J$43:$J$73,$A36,Apr!S$43:S$73)+SUMIF(Mai!$J$43:$J$73,$A36,Mai!S$43:S$73)+SUMIF(Jun!$J$43:$J$73,$A36,Jun!S$43:S$73)+SUMIF(Jul!$J$43:$J$73,$A36,Jul!S$43:S$73)+SUMIF(Aug!$J$43:$J$73,$A36,Aug!S$43:S$73)+SUMIF(Sep!$J$43:$J$73,$A36,Sep!S$43:S$73)+SUMIF(Okt!$J$43:$J$73,$A36,Okt!S$43:S$73)+SUMIF(Nov!$J$43:$J$73,$A36,Nov!S$43:S$73)+SUMIF(Dez!$J$43:$J$73,$A36,Dez!S$43:S$73))</f>
        <v/>
      </c>
      <c r="G36" s="7" t="str">
        <f t="shared" si="2"/>
        <v/>
      </c>
      <c r="H36" s="14" t="str">
        <f t="shared" si="3"/>
        <v/>
      </c>
      <c r="I36" s="6" t="str">
        <f t="shared" si="4"/>
        <v/>
      </c>
      <c r="J36" s="11" t="str">
        <f>IF(ISBLANK($R36),"",COUNTIF(Jan!J$9:J$39,$A36)+COUNTIF(Feb!J$9:J$39,$A36)+COUNTIF(Mar!J$9:J$39,$A36)+COUNTIF(Apr!J$9:J$39,$A36)+COUNTIF(Mai!J$9:J$39,$A36)+COUNTIF(Jun!J$9:J$39,$A36)+COUNTIF(Jul!J$9:J$39,$A36)+COUNTIF(Aug!J$9:J$39,$A36)+COUNTIF(Sep!J$9:J$39,$A36)+COUNTIF(Okt!J$9:J$39,$A36)+COUNTIF(Nov!J$9:J$39,$A36)+COUNTIF(Dez!J$9:J$39,$A36))</f>
        <v/>
      </c>
      <c r="K36" s="11" t="str">
        <f>IF(ISBLANK($R36),"",COUNTIF(Jan!J$43:J$73,$A36)+COUNTIF(Feb!J$43:J$73,$A36)+COUNTIF(Mar!J$43:J$73,$A36)+COUNTIF(Apr!J$43:J$73,$A36)+COUNTIF(Mai!J$43:J$73,$A36)+COUNTIF(Jun!J$43:J$73,$A36)+COUNTIF(Jul!J$43:J$73,$A36)+COUNTIF(Aug!J$43:J$73,$A36)+COUNTIF(Sep!J$43:J$73,$A36)+COUNTIF(Okt!J$43:J$73,$A36)+COUNTIF(Nov!J$43:J$73,$A36)+COUNTIF(Dez!J$43:J$73,$A36))</f>
        <v/>
      </c>
      <c r="L36" s="11" t="str">
        <f t="shared" si="5"/>
        <v/>
      </c>
      <c r="M36" s="29"/>
      <c r="N36" s="6" t="str">
        <f t="shared" si="8"/>
        <v/>
      </c>
      <c r="O36" s="15" t="str">
        <f t="shared" si="6"/>
        <v/>
      </c>
      <c r="P36" s="534" t="str">
        <f t="shared" si="7"/>
        <v/>
      </c>
      <c r="Q36" s="145"/>
      <c r="R36" s="22"/>
      <c r="S36" s="22"/>
      <c r="T36" s="32"/>
      <c r="U36" s="22"/>
      <c r="V36" s="31"/>
      <c r="W36" s="30"/>
    </row>
    <row r="37" spans="1:23" x14ac:dyDescent="0.2">
      <c r="A37" s="4">
        <v>25</v>
      </c>
      <c r="B37" s="6" t="str">
        <f>IF(ISBLANK($R37),"",SUMIF(Jan!$J$9:$J$39,$A37,Jan!R$9:R$39)+SUMIF(Feb!$J$9:$J$39,$A37,Feb!R$9:R$39)+SUMIF(Mar!$J$9:$J$39,$A37,Mar!R$9:R$39)+SUMIF(Apr!$J$9:$J$39,$A37,Apr!R$9:R$39)+SUMIF(Mai!$J$9:$J$39,$A37,Mai!R$9:R$39)+SUMIF(Jun!$J$9:$J$39,$A37,Jun!R$9:R$39)+SUMIF(Jul!$J$9:$J$39,$A37,Jul!R$9:R$39)+SUMIF(Aug!$J$9:$J$39,$A37,Aug!R$9:R$39)+SUMIF(Sep!$J$9:$J$39,$A37,Sep!R$9:R$39)+SUMIF(Okt!$J$9:$J$39,$A37,Okt!R$9:R$39)+SUMIF(Nov!$J$9:$J$39,$A37,Nov!R$9:R$39)+SUMIF(Dez!$J$9:$J$39,$A37,Dez!R$9:R$39))</f>
        <v/>
      </c>
      <c r="C37" s="6" t="str">
        <f>IF(ISBLANK($R37),"",SUMIF(Jan!$J$43:$J$73,$A37,Jan!R$43:R$73)+SUMIF(Feb!$J$43:$J$73,$A37,Feb!R$43:R$73)+SUMIF(Mar!$J$43:$J$73,$A37,Mar!R$43:R$73)+SUMIF(Apr!$J$43:$J$73,$A37,Apr!R$43:R$73)+SUMIF(Mai!$J$43:$J$73,$A37,Mai!R$43:R$73)+SUMIF(Jun!$J$43:$J$73,$A37,Jun!R$43:R$73)+SUMIF(Jul!$J$43:$J$73,$A37,Jul!R$43:R$73)+SUMIF(Aug!$J$43:$J$73,$A37,Aug!R$43:R$73)+SUMIF(Sep!$J$43:$J$73,$A37,Sep!R$43:R$73)+SUMIF(Okt!$J$43:$J$73,$A37,Okt!R$43:R$73)+SUMIF(Nov!$J$43:$J$73,$A37,Nov!R$43:R$73)+SUMIF(Dez!$J$43:$J$73,$A37,Dez!R$43:R$73))</f>
        <v/>
      </c>
      <c r="D37" s="16" t="str">
        <f t="shared" si="1"/>
        <v/>
      </c>
      <c r="E37" s="7" t="str">
        <f>IF(ISBLANK($R37),"",SUMIF(Jan!$J$9:$J$39,$A37,Jan!S$9:S$39)+SUMIF(Feb!$J$9:$J$39,$A37,Feb!S$9:S$39)+SUMIF(Mar!$J$9:$J$39,$A37,Mar!S$9:S$39)+SUMIF(Apr!$J$9:$J$39,$A37,Apr!S$9:S$39)+SUMIF(Mai!$J$9:$J$39,$A37,Mai!S$9:S$39)+SUMIF(Jun!$J$9:$J$39,$A37,Jun!S$9:S$39)+SUMIF(Jul!$J$9:$J$39,$A37,Jul!S$9:S$39)+SUMIF(Aug!$J$9:$J$39,$A37,Aug!S$9:S$39)+SUMIF(Sep!$J$9:$J$39,$A37,Sep!S$9:S$39)+SUMIF(Okt!$J$9:$J$39,$A37,Okt!S$9:S$39)+SUMIF(Nov!$J$9:$J$39,$A37,Nov!S$9:S$39)+SUMIF(Dez!$J$9:$J$39,$A37,Dez!S$9:S$39))</f>
        <v/>
      </c>
      <c r="F37" s="7" t="str">
        <f>IF(ISBLANK($R37),"",SUMIF(Jan!$J$43:$J$73,$A37,Jan!S$43:S$73)+SUMIF(Feb!$J$43:$J$73,$A37,Feb!S$43:S$73)+SUMIF(Mar!$J$43:$J$73,$A37,Mar!S$43:S$73)+SUMIF(Apr!$J$43:$J$73,$A37,Apr!S$43:S$73)+SUMIF(Mai!$J$43:$J$73,$A37,Mai!S$43:S$73)+SUMIF(Jun!$J$43:$J$73,$A37,Jun!S$43:S$73)+SUMIF(Jul!$J$43:$J$73,$A37,Jul!S$43:S$73)+SUMIF(Aug!$J$43:$J$73,$A37,Aug!S$43:S$73)+SUMIF(Sep!$J$43:$J$73,$A37,Sep!S$43:S$73)+SUMIF(Okt!$J$43:$J$73,$A37,Okt!S$43:S$73)+SUMIF(Nov!$J$43:$J$73,$A37,Nov!S$43:S$73)+SUMIF(Dez!$J$43:$J$73,$A37,Dez!S$43:S$73))</f>
        <v/>
      </c>
      <c r="G37" s="7" t="str">
        <f t="shared" si="2"/>
        <v/>
      </c>
      <c r="H37" s="14" t="str">
        <f t="shared" si="3"/>
        <v/>
      </c>
      <c r="I37" s="6" t="str">
        <f t="shared" si="4"/>
        <v/>
      </c>
      <c r="J37" s="11" t="str">
        <f>IF(ISBLANK($R37),"",COUNTIF(Jan!J$9:J$39,$A37)+COUNTIF(Feb!J$9:J$39,$A37)+COUNTIF(Mar!J$9:J$39,$A37)+COUNTIF(Apr!J$9:J$39,$A37)+COUNTIF(Mai!J$9:J$39,$A37)+COUNTIF(Jun!J$9:J$39,$A37)+COUNTIF(Jul!J$9:J$39,$A37)+COUNTIF(Aug!J$9:J$39,$A37)+COUNTIF(Sep!J$9:J$39,$A37)+COUNTIF(Okt!J$9:J$39,$A37)+COUNTIF(Nov!J$9:J$39,$A37)+COUNTIF(Dez!J$9:J$39,$A37))</f>
        <v/>
      </c>
      <c r="K37" s="11" t="str">
        <f>IF(ISBLANK($R37),"",COUNTIF(Jan!J$43:J$73,$A37)+COUNTIF(Feb!J$43:J$73,$A37)+COUNTIF(Mar!J$43:J$73,$A37)+COUNTIF(Apr!J$43:J$73,$A37)+COUNTIF(Mai!J$43:J$73,$A37)+COUNTIF(Jun!J$43:J$73,$A37)+COUNTIF(Jul!J$43:J$73,$A37)+COUNTIF(Aug!J$43:J$73,$A37)+COUNTIF(Sep!J$43:J$73,$A37)+COUNTIF(Okt!J$43:J$73,$A37)+COUNTIF(Nov!J$43:J$73,$A37)+COUNTIF(Dez!J$43:J$73,$A37))</f>
        <v/>
      </c>
      <c r="L37" s="11" t="str">
        <f t="shared" si="5"/>
        <v/>
      </c>
      <c r="M37" s="29"/>
      <c r="N37" s="6" t="str">
        <f t="shared" si="8"/>
        <v/>
      </c>
      <c r="O37" s="15" t="str">
        <f t="shared" si="6"/>
        <v/>
      </c>
      <c r="P37" s="534" t="str">
        <f t="shared" si="7"/>
        <v/>
      </c>
      <c r="Q37" s="145"/>
      <c r="R37" s="22"/>
      <c r="S37" s="22"/>
      <c r="T37" s="32"/>
      <c r="U37" s="22"/>
      <c r="V37" s="31"/>
      <c r="W37" s="30"/>
    </row>
    <row r="38" spans="1:23" x14ac:dyDescent="0.2">
      <c r="A38" s="4">
        <v>26</v>
      </c>
      <c r="B38" s="6" t="str">
        <f>IF(ISBLANK($R38),"",SUMIF(Jan!$J$9:$J$39,$A38,Jan!R$9:R$39)+SUMIF(Feb!$J$9:$J$39,$A38,Feb!R$9:R$39)+SUMIF(Mar!$J$9:$J$39,$A38,Mar!R$9:R$39)+SUMIF(Apr!$J$9:$J$39,$A38,Apr!R$9:R$39)+SUMIF(Mai!$J$9:$J$39,$A38,Mai!R$9:R$39)+SUMIF(Jun!$J$9:$J$39,$A38,Jun!R$9:R$39)+SUMIF(Jul!$J$9:$J$39,$A38,Jul!R$9:R$39)+SUMIF(Aug!$J$9:$J$39,$A38,Aug!R$9:R$39)+SUMIF(Sep!$J$9:$J$39,$A38,Sep!R$9:R$39)+SUMIF(Okt!$J$9:$J$39,$A38,Okt!R$9:R$39)+SUMIF(Nov!$J$9:$J$39,$A38,Nov!R$9:R$39)+SUMIF(Dez!$J$9:$J$39,$A38,Dez!R$9:R$39))</f>
        <v/>
      </c>
      <c r="C38" s="6" t="str">
        <f>IF(ISBLANK($R38),"",SUMIF(Jan!$J$43:$J$73,$A38,Jan!R$43:R$73)+SUMIF(Feb!$J$43:$J$73,$A38,Feb!R$43:R$73)+SUMIF(Mar!$J$43:$J$73,$A38,Mar!R$43:R$73)+SUMIF(Apr!$J$43:$J$73,$A38,Apr!R$43:R$73)+SUMIF(Mai!$J$43:$J$73,$A38,Mai!R$43:R$73)+SUMIF(Jun!$J$43:$J$73,$A38,Jun!R$43:R$73)+SUMIF(Jul!$J$43:$J$73,$A38,Jul!R$43:R$73)+SUMIF(Aug!$J$43:$J$73,$A38,Aug!R$43:R$73)+SUMIF(Sep!$J$43:$J$73,$A38,Sep!R$43:R$73)+SUMIF(Okt!$J$43:$J$73,$A38,Okt!R$43:R$73)+SUMIF(Nov!$J$43:$J$73,$A38,Nov!R$43:R$73)+SUMIF(Dez!$J$43:$J$73,$A38,Dez!R$43:R$73))</f>
        <v/>
      </c>
      <c r="D38" s="16" t="str">
        <f t="shared" si="1"/>
        <v/>
      </c>
      <c r="E38" s="7" t="str">
        <f>IF(ISBLANK($R38),"",SUMIF(Jan!$J$9:$J$39,$A38,Jan!S$9:S$39)+SUMIF(Feb!$J$9:$J$39,$A38,Feb!S$9:S$39)+SUMIF(Mar!$J$9:$J$39,$A38,Mar!S$9:S$39)+SUMIF(Apr!$J$9:$J$39,$A38,Apr!S$9:S$39)+SUMIF(Mai!$J$9:$J$39,$A38,Mai!S$9:S$39)+SUMIF(Jun!$J$9:$J$39,$A38,Jun!S$9:S$39)+SUMIF(Jul!$J$9:$J$39,$A38,Jul!S$9:S$39)+SUMIF(Aug!$J$9:$J$39,$A38,Aug!S$9:S$39)+SUMIF(Sep!$J$9:$J$39,$A38,Sep!S$9:S$39)+SUMIF(Okt!$J$9:$J$39,$A38,Okt!S$9:S$39)+SUMIF(Nov!$J$9:$J$39,$A38,Nov!S$9:S$39)+SUMIF(Dez!$J$9:$J$39,$A38,Dez!S$9:S$39))</f>
        <v/>
      </c>
      <c r="F38" s="7" t="str">
        <f>IF(ISBLANK($R38),"",SUMIF(Jan!$J$43:$J$73,$A38,Jan!S$43:S$73)+SUMIF(Feb!$J$43:$J$73,$A38,Feb!S$43:S$73)+SUMIF(Mar!$J$43:$J$73,$A38,Mar!S$43:S$73)+SUMIF(Apr!$J$43:$J$73,$A38,Apr!S$43:S$73)+SUMIF(Mai!$J$43:$J$73,$A38,Mai!S$43:S$73)+SUMIF(Jun!$J$43:$J$73,$A38,Jun!S$43:S$73)+SUMIF(Jul!$J$43:$J$73,$A38,Jul!S$43:S$73)+SUMIF(Aug!$J$43:$J$73,$A38,Aug!S$43:S$73)+SUMIF(Sep!$J$43:$J$73,$A38,Sep!S$43:S$73)+SUMIF(Okt!$J$43:$J$73,$A38,Okt!S$43:S$73)+SUMIF(Nov!$J$43:$J$73,$A38,Nov!S$43:S$73)+SUMIF(Dez!$J$43:$J$73,$A38,Dez!S$43:S$73))</f>
        <v/>
      </c>
      <c r="G38" s="7" t="str">
        <f t="shared" si="2"/>
        <v/>
      </c>
      <c r="H38" s="14" t="str">
        <f t="shared" si="3"/>
        <v/>
      </c>
      <c r="I38" s="6" t="str">
        <f t="shared" si="4"/>
        <v/>
      </c>
      <c r="J38" s="11" t="str">
        <f>IF(ISBLANK($R38),"",COUNTIF(Jan!J$9:J$39,$A38)+COUNTIF(Feb!J$9:J$39,$A38)+COUNTIF(Mar!J$9:J$39,$A38)+COUNTIF(Apr!J$9:J$39,$A38)+COUNTIF(Mai!J$9:J$39,$A38)+COUNTIF(Jun!J$9:J$39,$A38)+COUNTIF(Jul!J$9:J$39,$A38)+COUNTIF(Aug!J$9:J$39,$A38)+COUNTIF(Sep!J$9:J$39,$A38)+COUNTIF(Okt!J$9:J$39,$A38)+COUNTIF(Nov!J$9:J$39,$A38)+COUNTIF(Dez!J$9:J$39,$A38))</f>
        <v/>
      </c>
      <c r="K38" s="11" t="str">
        <f>IF(ISBLANK($R38),"",COUNTIF(Jan!J$43:J$73,$A38)+COUNTIF(Feb!J$43:J$73,$A38)+COUNTIF(Mar!J$43:J$73,$A38)+COUNTIF(Apr!J$43:J$73,$A38)+COUNTIF(Mai!J$43:J$73,$A38)+COUNTIF(Jun!J$43:J$73,$A38)+COUNTIF(Jul!J$43:J$73,$A38)+COUNTIF(Aug!J$43:J$73,$A38)+COUNTIF(Sep!J$43:J$73,$A38)+COUNTIF(Okt!J$43:J$73,$A38)+COUNTIF(Nov!J$43:J$73,$A38)+COUNTIF(Dez!J$43:J$73,$A38))</f>
        <v/>
      </c>
      <c r="L38" s="11" t="str">
        <f t="shared" si="5"/>
        <v/>
      </c>
      <c r="M38" s="29"/>
      <c r="N38" s="6" t="str">
        <f t="shared" si="8"/>
        <v/>
      </c>
      <c r="O38" s="15" t="str">
        <f t="shared" si="6"/>
        <v/>
      </c>
      <c r="P38" s="534" t="str">
        <f t="shared" si="7"/>
        <v/>
      </c>
      <c r="Q38" s="145"/>
      <c r="R38" s="22"/>
      <c r="S38" s="22"/>
      <c r="T38" s="32"/>
      <c r="U38" s="22"/>
      <c r="V38" s="31"/>
      <c r="W38" s="30"/>
    </row>
    <row r="39" spans="1:23" x14ac:dyDescent="0.2">
      <c r="A39" s="4">
        <v>27</v>
      </c>
      <c r="B39" s="6" t="str">
        <f>IF(ISBLANK($R39),"",SUMIF(Jan!$J$9:$J$39,$A39,Jan!R$9:R$39)+SUMIF(Feb!$J$9:$J$39,$A39,Feb!R$9:R$39)+SUMIF(Mar!$J$9:$J$39,$A39,Mar!R$9:R$39)+SUMIF(Apr!$J$9:$J$39,$A39,Apr!R$9:R$39)+SUMIF(Mai!$J$9:$J$39,$A39,Mai!R$9:R$39)+SUMIF(Jun!$J$9:$J$39,$A39,Jun!R$9:R$39)+SUMIF(Jul!$J$9:$J$39,$A39,Jul!R$9:R$39)+SUMIF(Aug!$J$9:$J$39,$A39,Aug!R$9:R$39)+SUMIF(Sep!$J$9:$J$39,$A39,Sep!R$9:R$39)+SUMIF(Okt!$J$9:$J$39,$A39,Okt!R$9:R$39)+SUMIF(Nov!$J$9:$J$39,$A39,Nov!R$9:R$39)+SUMIF(Dez!$J$9:$J$39,$A39,Dez!R$9:R$39))</f>
        <v/>
      </c>
      <c r="C39" s="6" t="str">
        <f>IF(ISBLANK($R39),"",SUMIF(Jan!$J$43:$J$73,$A39,Jan!R$43:R$73)+SUMIF(Feb!$J$43:$J$73,$A39,Feb!R$43:R$73)+SUMIF(Mar!$J$43:$J$73,$A39,Mar!R$43:R$73)+SUMIF(Apr!$J$43:$J$73,$A39,Apr!R$43:R$73)+SUMIF(Mai!$J$43:$J$73,$A39,Mai!R$43:R$73)+SUMIF(Jun!$J$43:$J$73,$A39,Jun!R$43:R$73)+SUMIF(Jul!$J$43:$J$73,$A39,Jul!R$43:R$73)+SUMIF(Aug!$J$43:$J$73,$A39,Aug!R$43:R$73)+SUMIF(Sep!$J$43:$J$73,$A39,Sep!R$43:R$73)+SUMIF(Okt!$J$43:$J$73,$A39,Okt!R$43:R$73)+SUMIF(Nov!$J$43:$J$73,$A39,Nov!R$43:R$73)+SUMIF(Dez!$J$43:$J$73,$A39,Dez!R$43:R$73))</f>
        <v/>
      </c>
      <c r="D39" s="16" t="str">
        <f t="shared" si="1"/>
        <v/>
      </c>
      <c r="E39" s="7" t="str">
        <f>IF(ISBLANK($R39),"",SUMIF(Jan!$J$9:$J$39,$A39,Jan!S$9:S$39)+SUMIF(Feb!$J$9:$J$39,$A39,Feb!S$9:S$39)+SUMIF(Mar!$J$9:$J$39,$A39,Mar!S$9:S$39)+SUMIF(Apr!$J$9:$J$39,$A39,Apr!S$9:S$39)+SUMIF(Mai!$J$9:$J$39,$A39,Mai!S$9:S$39)+SUMIF(Jun!$J$9:$J$39,$A39,Jun!S$9:S$39)+SUMIF(Jul!$J$9:$J$39,$A39,Jul!S$9:S$39)+SUMIF(Aug!$J$9:$J$39,$A39,Aug!S$9:S$39)+SUMIF(Sep!$J$9:$J$39,$A39,Sep!S$9:S$39)+SUMIF(Okt!$J$9:$J$39,$A39,Okt!S$9:S$39)+SUMIF(Nov!$J$9:$J$39,$A39,Nov!S$9:S$39)+SUMIF(Dez!$J$9:$J$39,$A39,Dez!S$9:S$39))</f>
        <v/>
      </c>
      <c r="F39" s="7" t="str">
        <f>IF(ISBLANK($R39),"",SUMIF(Jan!$J$43:$J$73,$A39,Jan!S$43:S$73)+SUMIF(Feb!$J$43:$J$73,$A39,Feb!S$43:S$73)+SUMIF(Mar!$J$43:$J$73,$A39,Mar!S$43:S$73)+SUMIF(Apr!$J$43:$J$73,$A39,Apr!S$43:S$73)+SUMIF(Mai!$J$43:$J$73,$A39,Mai!S$43:S$73)+SUMIF(Jun!$J$43:$J$73,$A39,Jun!S$43:S$73)+SUMIF(Jul!$J$43:$J$73,$A39,Jul!S$43:S$73)+SUMIF(Aug!$J$43:$J$73,$A39,Aug!S$43:S$73)+SUMIF(Sep!$J$43:$J$73,$A39,Sep!S$43:S$73)+SUMIF(Okt!$J$43:$J$73,$A39,Okt!S$43:S$73)+SUMIF(Nov!$J$43:$J$73,$A39,Nov!S$43:S$73)+SUMIF(Dez!$J$43:$J$73,$A39,Dez!S$43:S$73))</f>
        <v/>
      </c>
      <c r="G39" s="7" t="str">
        <f t="shared" si="2"/>
        <v/>
      </c>
      <c r="H39" s="14" t="str">
        <f t="shared" si="3"/>
        <v/>
      </c>
      <c r="I39" s="6" t="str">
        <f t="shared" si="4"/>
        <v/>
      </c>
      <c r="J39" s="11" t="str">
        <f>IF(ISBLANK($R39),"",COUNTIF(Jan!J$9:J$39,$A39)+COUNTIF(Feb!J$9:J$39,$A39)+COUNTIF(Mar!J$9:J$39,$A39)+COUNTIF(Apr!J$9:J$39,$A39)+COUNTIF(Mai!J$9:J$39,$A39)+COUNTIF(Jun!J$9:J$39,$A39)+COUNTIF(Jul!J$9:J$39,$A39)+COUNTIF(Aug!J$9:J$39,$A39)+COUNTIF(Sep!J$9:J$39,$A39)+COUNTIF(Okt!J$9:J$39,$A39)+COUNTIF(Nov!J$9:J$39,$A39)+COUNTIF(Dez!J$9:J$39,$A39))</f>
        <v/>
      </c>
      <c r="K39" s="11" t="str">
        <f>IF(ISBLANK($R39),"",COUNTIF(Jan!J$43:J$73,$A39)+COUNTIF(Feb!J$43:J$73,$A39)+COUNTIF(Mar!J$43:J$73,$A39)+COUNTIF(Apr!J$43:J$73,$A39)+COUNTIF(Mai!J$43:J$73,$A39)+COUNTIF(Jun!J$43:J$73,$A39)+COUNTIF(Jul!J$43:J$73,$A39)+COUNTIF(Aug!J$43:J$73,$A39)+COUNTIF(Sep!J$43:J$73,$A39)+COUNTIF(Okt!J$43:J$73,$A39)+COUNTIF(Nov!J$43:J$73,$A39)+COUNTIF(Dez!J$43:J$73,$A39))</f>
        <v/>
      </c>
      <c r="L39" s="11" t="str">
        <f t="shared" si="5"/>
        <v/>
      </c>
      <c r="M39" s="29"/>
      <c r="N39" s="6" t="str">
        <f t="shared" si="8"/>
        <v/>
      </c>
      <c r="O39" s="15" t="str">
        <f t="shared" si="6"/>
        <v/>
      </c>
      <c r="P39" s="534" t="str">
        <f t="shared" si="7"/>
        <v/>
      </c>
      <c r="Q39" s="145"/>
      <c r="R39" s="22"/>
      <c r="S39" s="22"/>
      <c r="T39" s="32"/>
      <c r="U39" s="22"/>
      <c r="V39" s="31"/>
      <c r="W39" s="30"/>
    </row>
    <row r="40" spans="1:23" x14ac:dyDescent="0.2">
      <c r="A40" s="4">
        <v>28</v>
      </c>
      <c r="B40" s="6" t="str">
        <f>IF(ISBLANK($R40),"",SUMIF(Jan!$J$9:$J$39,$A40,Jan!R$9:R$39)+SUMIF(Feb!$J$9:$J$39,$A40,Feb!R$9:R$39)+SUMIF(Mar!$J$9:$J$39,$A40,Mar!R$9:R$39)+SUMIF(Apr!$J$9:$J$39,$A40,Apr!R$9:R$39)+SUMIF(Mai!$J$9:$J$39,$A40,Mai!R$9:R$39)+SUMIF(Jun!$J$9:$J$39,$A40,Jun!R$9:R$39)+SUMIF(Jul!$J$9:$J$39,$A40,Jul!R$9:R$39)+SUMIF(Aug!$J$9:$J$39,$A40,Aug!R$9:R$39)+SUMIF(Sep!$J$9:$J$39,$A40,Sep!R$9:R$39)+SUMIF(Okt!$J$9:$J$39,$A40,Okt!R$9:R$39)+SUMIF(Nov!$J$9:$J$39,$A40,Nov!R$9:R$39)+SUMIF(Dez!$J$9:$J$39,$A40,Dez!R$9:R$39))</f>
        <v/>
      </c>
      <c r="C40" s="6" t="str">
        <f>IF(ISBLANK($R40),"",SUMIF(Jan!$J$43:$J$73,$A40,Jan!R$43:R$73)+SUMIF(Feb!$J$43:$J$73,$A40,Feb!R$43:R$73)+SUMIF(Mar!$J$43:$J$73,$A40,Mar!R$43:R$73)+SUMIF(Apr!$J$43:$J$73,$A40,Apr!R$43:R$73)+SUMIF(Mai!$J$43:$J$73,$A40,Mai!R$43:R$73)+SUMIF(Jun!$J$43:$J$73,$A40,Jun!R$43:R$73)+SUMIF(Jul!$J$43:$J$73,$A40,Jul!R$43:R$73)+SUMIF(Aug!$J$43:$J$73,$A40,Aug!R$43:R$73)+SUMIF(Sep!$J$43:$J$73,$A40,Sep!R$43:R$73)+SUMIF(Okt!$J$43:$J$73,$A40,Okt!R$43:R$73)+SUMIF(Nov!$J$43:$J$73,$A40,Nov!R$43:R$73)+SUMIF(Dez!$J$43:$J$73,$A40,Dez!R$43:R$73))</f>
        <v/>
      </c>
      <c r="D40" s="16" t="str">
        <f t="shared" si="1"/>
        <v/>
      </c>
      <c r="E40" s="7" t="str">
        <f>IF(ISBLANK($R40),"",SUMIF(Jan!$J$9:$J$39,$A40,Jan!S$9:S$39)+SUMIF(Feb!$J$9:$J$39,$A40,Feb!S$9:S$39)+SUMIF(Mar!$J$9:$J$39,$A40,Mar!S$9:S$39)+SUMIF(Apr!$J$9:$J$39,$A40,Apr!S$9:S$39)+SUMIF(Mai!$J$9:$J$39,$A40,Mai!S$9:S$39)+SUMIF(Jun!$J$9:$J$39,$A40,Jun!S$9:S$39)+SUMIF(Jul!$J$9:$J$39,$A40,Jul!S$9:S$39)+SUMIF(Aug!$J$9:$J$39,$A40,Aug!S$9:S$39)+SUMIF(Sep!$J$9:$J$39,$A40,Sep!S$9:S$39)+SUMIF(Okt!$J$9:$J$39,$A40,Okt!S$9:S$39)+SUMIF(Nov!$J$9:$J$39,$A40,Nov!S$9:S$39)+SUMIF(Dez!$J$9:$J$39,$A40,Dez!S$9:S$39))</f>
        <v/>
      </c>
      <c r="F40" s="7" t="str">
        <f>IF(ISBLANK($R40),"",SUMIF(Jan!$J$43:$J$73,$A40,Jan!S$43:S$73)+SUMIF(Feb!$J$43:$J$73,$A40,Feb!S$43:S$73)+SUMIF(Mar!$J$43:$J$73,$A40,Mar!S$43:S$73)+SUMIF(Apr!$J$43:$J$73,$A40,Apr!S$43:S$73)+SUMIF(Mai!$J$43:$J$73,$A40,Mai!S$43:S$73)+SUMIF(Jun!$J$43:$J$73,$A40,Jun!S$43:S$73)+SUMIF(Jul!$J$43:$J$73,$A40,Jul!S$43:S$73)+SUMIF(Aug!$J$43:$J$73,$A40,Aug!S$43:S$73)+SUMIF(Sep!$J$43:$J$73,$A40,Sep!S$43:S$73)+SUMIF(Okt!$J$43:$J$73,$A40,Okt!S$43:S$73)+SUMIF(Nov!$J$43:$J$73,$A40,Nov!S$43:S$73)+SUMIF(Dez!$J$43:$J$73,$A40,Dez!S$43:S$73))</f>
        <v/>
      </c>
      <c r="G40" s="7" t="str">
        <f t="shared" si="2"/>
        <v/>
      </c>
      <c r="H40" s="14" t="str">
        <f t="shared" si="3"/>
        <v/>
      </c>
      <c r="I40" s="6" t="str">
        <f t="shared" si="4"/>
        <v/>
      </c>
      <c r="J40" s="11" t="str">
        <f>IF(ISBLANK($R40),"",COUNTIF(Jan!J$9:J$39,$A40)+COUNTIF(Feb!J$9:J$39,$A40)+COUNTIF(Mar!J$9:J$39,$A40)+COUNTIF(Apr!J$9:J$39,$A40)+COUNTIF(Mai!J$9:J$39,$A40)+COUNTIF(Jun!J$9:J$39,$A40)+COUNTIF(Jul!J$9:J$39,$A40)+COUNTIF(Aug!J$9:J$39,$A40)+COUNTIF(Sep!J$9:J$39,$A40)+COUNTIF(Okt!J$9:J$39,$A40)+COUNTIF(Nov!J$9:J$39,$A40)+COUNTIF(Dez!J$9:J$39,$A40))</f>
        <v/>
      </c>
      <c r="K40" s="11" t="str">
        <f>IF(ISBLANK($R40),"",COUNTIF(Jan!J$43:J$73,$A40)+COUNTIF(Feb!J$43:J$73,$A40)+COUNTIF(Mar!J$43:J$73,$A40)+COUNTIF(Apr!J$43:J$73,$A40)+COUNTIF(Mai!J$43:J$73,$A40)+COUNTIF(Jun!J$43:J$73,$A40)+COUNTIF(Jul!J$43:J$73,$A40)+COUNTIF(Aug!J$43:J$73,$A40)+COUNTIF(Sep!J$43:J$73,$A40)+COUNTIF(Okt!J$43:J$73,$A40)+COUNTIF(Nov!J$43:J$73,$A40)+COUNTIF(Dez!J$43:J$73,$A40))</f>
        <v/>
      </c>
      <c r="L40" s="11" t="str">
        <f t="shared" si="5"/>
        <v/>
      </c>
      <c r="M40" s="29"/>
      <c r="N40" s="6" t="str">
        <f t="shared" si="8"/>
        <v/>
      </c>
      <c r="O40" s="15" t="str">
        <f t="shared" si="6"/>
        <v/>
      </c>
      <c r="P40" s="534" t="str">
        <f t="shared" si="7"/>
        <v/>
      </c>
      <c r="Q40" s="145"/>
      <c r="R40" s="22"/>
      <c r="S40" s="22"/>
      <c r="T40" s="32"/>
      <c r="U40" s="22"/>
      <c r="V40" s="31"/>
      <c r="W40" s="30"/>
    </row>
    <row r="41" spans="1:23" x14ac:dyDescent="0.2">
      <c r="A41" s="4">
        <v>29</v>
      </c>
      <c r="B41" s="6" t="str">
        <f>IF(ISBLANK($R41),"",SUMIF(Jan!$J$9:$J$39,$A41,Jan!R$9:R$39)+SUMIF(Feb!$J$9:$J$39,$A41,Feb!R$9:R$39)+SUMIF(Mar!$J$9:$J$39,$A41,Mar!R$9:R$39)+SUMIF(Apr!$J$9:$J$39,$A41,Apr!R$9:R$39)+SUMIF(Mai!$J$9:$J$39,$A41,Mai!R$9:R$39)+SUMIF(Jun!$J$9:$J$39,$A41,Jun!R$9:R$39)+SUMIF(Jul!$J$9:$J$39,$A41,Jul!R$9:R$39)+SUMIF(Aug!$J$9:$J$39,$A41,Aug!R$9:R$39)+SUMIF(Sep!$J$9:$J$39,$A41,Sep!R$9:R$39)+SUMIF(Okt!$J$9:$J$39,$A41,Okt!R$9:R$39)+SUMIF(Nov!$J$9:$J$39,$A41,Nov!R$9:R$39)+SUMIF(Dez!$J$9:$J$39,$A41,Dez!R$9:R$39))</f>
        <v/>
      </c>
      <c r="C41" s="6" t="str">
        <f>IF(ISBLANK($R41),"",SUMIF(Jan!$J$43:$J$73,$A41,Jan!R$43:R$73)+SUMIF(Feb!$J$43:$J$73,$A41,Feb!R$43:R$73)+SUMIF(Mar!$J$43:$J$73,$A41,Mar!R$43:R$73)+SUMIF(Apr!$J$43:$J$73,$A41,Apr!R$43:R$73)+SUMIF(Mai!$J$43:$J$73,$A41,Mai!R$43:R$73)+SUMIF(Jun!$J$43:$J$73,$A41,Jun!R$43:R$73)+SUMIF(Jul!$J$43:$J$73,$A41,Jul!R$43:R$73)+SUMIF(Aug!$J$43:$J$73,$A41,Aug!R$43:R$73)+SUMIF(Sep!$J$43:$J$73,$A41,Sep!R$43:R$73)+SUMIF(Okt!$J$43:$J$73,$A41,Okt!R$43:R$73)+SUMIF(Nov!$J$43:$J$73,$A41,Nov!R$43:R$73)+SUMIF(Dez!$J$43:$J$73,$A41,Dez!R$43:R$73))</f>
        <v/>
      </c>
      <c r="D41" s="16" t="str">
        <f t="shared" si="1"/>
        <v/>
      </c>
      <c r="E41" s="7" t="str">
        <f>IF(ISBLANK($R41),"",SUMIF(Jan!$J$9:$J$39,$A41,Jan!S$9:S$39)+SUMIF(Feb!$J$9:$J$39,$A41,Feb!S$9:S$39)+SUMIF(Mar!$J$9:$J$39,$A41,Mar!S$9:S$39)+SUMIF(Apr!$J$9:$J$39,$A41,Apr!S$9:S$39)+SUMIF(Mai!$J$9:$J$39,$A41,Mai!S$9:S$39)+SUMIF(Jun!$J$9:$J$39,$A41,Jun!S$9:S$39)+SUMIF(Jul!$J$9:$J$39,$A41,Jul!S$9:S$39)+SUMIF(Aug!$J$9:$J$39,$A41,Aug!S$9:S$39)+SUMIF(Sep!$J$9:$J$39,$A41,Sep!S$9:S$39)+SUMIF(Okt!$J$9:$J$39,$A41,Okt!S$9:S$39)+SUMIF(Nov!$J$9:$J$39,$A41,Nov!S$9:S$39)+SUMIF(Dez!$J$9:$J$39,$A41,Dez!S$9:S$39))</f>
        <v/>
      </c>
      <c r="F41" s="7" t="str">
        <f>IF(ISBLANK($R41),"",SUMIF(Jan!$J$43:$J$73,$A41,Jan!S$43:S$73)+SUMIF(Feb!$J$43:$J$73,$A41,Feb!S$43:S$73)+SUMIF(Mar!$J$43:$J$73,$A41,Mar!S$43:S$73)+SUMIF(Apr!$J$43:$J$73,$A41,Apr!S$43:S$73)+SUMIF(Mai!$J$43:$J$73,$A41,Mai!S$43:S$73)+SUMIF(Jun!$J$43:$J$73,$A41,Jun!S$43:S$73)+SUMIF(Jul!$J$43:$J$73,$A41,Jul!S$43:S$73)+SUMIF(Aug!$J$43:$J$73,$A41,Aug!S$43:S$73)+SUMIF(Sep!$J$43:$J$73,$A41,Sep!S$43:S$73)+SUMIF(Okt!$J$43:$J$73,$A41,Okt!S$43:S$73)+SUMIF(Nov!$J$43:$J$73,$A41,Nov!S$43:S$73)+SUMIF(Dez!$J$43:$J$73,$A41,Dez!S$43:S$73))</f>
        <v/>
      </c>
      <c r="G41" s="7" t="str">
        <f t="shared" si="2"/>
        <v/>
      </c>
      <c r="H41" s="14" t="str">
        <f t="shared" si="3"/>
        <v/>
      </c>
      <c r="I41" s="6" t="str">
        <f t="shared" si="4"/>
        <v/>
      </c>
      <c r="J41" s="11" t="str">
        <f>IF(ISBLANK($R41),"",COUNTIF(Jan!J$9:J$39,$A41)+COUNTIF(Feb!J$9:J$39,$A41)+COUNTIF(Mar!J$9:J$39,$A41)+COUNTIF(Apr!J$9:J$39,$A41)+COUNTIF(Mai!J$9:J$39,$A41)+COUNTIF(Jun!J$9:J$39,$A41)+COUNTIF(Jul!J$9:J$39,$A41)+COUNTIF(Aug!J$9:J$39,$A41)+COUNTIF(Sep!J$9:J$39,$A41)+COUNTIF(Okt!J$9:J$39,$A41)+COUNTIF(Nov!J$9:J$39,$A41)+COUNTIF(Dez!J$9:J$39,$A41))</f>
        <v/>
      </c>
      <c r="K41" s="11" t="str">
        <f>IF(ISBLANK($R41),"",COUNTIF(Jan!J$43:J$73,$A41)+COUNTIF(Feb!J$43:J$73,$A41)+COUNTIF(Mar!J$43:J$73,$A41)+COUNTIF(Apr!J$43:J$73,$A41)+COUNTIF(Mai!J$43:J$73,$A41)+COUNTIF(Jun!J$43:J$73,$A41)+COUNTIF(Jul!J$43:J$73,$A41)+COUNTIF(Aug!J$43:J$73,$A41)+COUNTIF(Sep!J$43:J$73,$A41)+COUNTIF(Okt!J$43:J$73,$A41)+COUNTIF(Nov!J$43:J$73,$A41)+COUNTIF(Dez!J$43:J$73,$A41))</f>
        <v/>
      </c>
      <c r="L41" s="11" t="str">
        <f t="shared" si="5"/>
        <v/>
      </c>
      <c r="M41" s="29"/>
      <c r="N41" s="6" t="str">
        <f t="shared" si="8"/>
        <v/>
      </c>
      <c r="O41" s="15" t="str">
        <f t="shared" si="6"/>
        <v/>
      </c>
      <c r="P41" s="534" t="str">
        <f t="shared" si="7"/>
        <v/>
      </c>
      <c r="Q41" s="145"/>
      <c r="R41" s="22"/>
      <c r="S41" s="22"/>
      <c r="T41" s="32"/>
      <c r="U41" s="22"/>
      <c r="V41" s="31"/>
      <c r="W41" s="30"/>
    </row>
    <row r="42" spans="1:23" x14ac:dyDescent="0.2">
      <c r="A42" s="4">
        <v>30</v>
      </c>
      <c r="B42" s="6" t="str">
        <f>IF(ISBLANK($R42),"",SUMIF(Jan!$J$9:$J$39,$A42,Jan!R$9:R$39)+SUMIF(Feb!$J$9:$J$39,$A42,Feb!R$9:R$39)+SUMIF(Mar!$J$9:$J$39,$A42,Mar!R$9:R$39)+SUMIF(Apr!$J$9:$J$39,$A42,Apr!R$9:R$39)+SUMIF(Mai!$J$9:$J$39,$A42,Mai!R$9:R$39)+SUMIF(Jun!$J$9:$J$39,$A42,Jun!R$9:R$39)+SUMIF(Jul!$J$9:$J$39,$A42,Jul!R$9:R$39)+SUMIF(Aug!$J$9:$J$39,$A42,Aug!R$9:R$39)+SUMIF(Sep!$J$9:$J$39,$A42,Sep!R$9:R$39)+SUMIF(Okt!$J$9:$J$39,$A42,Okt!R$9:R$39)+SUMIF(Nov!$J$9:$J$39,$A42,Nov!R$9:R$39)+SUMIF(Dez!$J$9:$J$39,$A42,Dez!R$9:R$39))</f>
        <v/>
      </c>
      <c r="C42" s="6" t="str">
        <f>IF(ISBLANK($R42),"",SUMIF(Jan!$J$43:$J$73,$A42,Jan!R$43:R$73)+SUMIF(Feb!$J$43:$J$73,$A42,Feb!R$43:R$73)+SUMIF(Mar!$J$43:$J$73,$A42,Mar!R$43:R$73)+SUMIF(Apr!$J$43:$J$73,$A42,Apr!R$43:R$73)+SUMIF(Mai!$J$43:$J$73,$A42,Mai!R$43:R$73)+SUMIF(Jun!$J$43:$J$73,$A42,Jun!R$43:R$73)+SUMIF(Jul!$J$43:$J$73,$A42,Jul!R$43:R$73)+SUMIF(Aug!$J$43:$J$73,$A42,Aug!R$43:R$73)+SUMIF(Sep!$J$43:$J$73,$A42,Sep!R$43:R$73)+SUMIF(Okt!$J$43:$J$73,$A42,Okt!R$43:R$73)+SUMIF(Nov!$J$43:$J$73,$A42,Nov!R$43:R$73)+SUMIF(Dez!$J$43:$J$73,$A42,Dez!R$43:R$73))</f>
        <v/>
      </c>
      <c r="D42" s="16" t="str">
        <f t="shared" si="1"/>
        <v/>
      </c>
      <c r="E42" s="7" t="str">
        <f>IF(ISBLANK($R42),"",SUMIF(Jan!$J$9:$J$39,$A42,Jan!S$9:S$39)+SUMIF(Feb!$J$9:$J$39,$A42,Feb!S$9:S$39)+SUMIF(Mar!$J$9:$J$39,$A42,Mar!S$9:S$39)+SUMIF(Apr!$J$9:$J$39,$A42,Apr!S$9:S$39)+SUMIF(Mai!$J$9:$J$39,$A42,Mai!S$9:S$39)+SUMIF(Jun!$J$9:$J$39,$A42,Jun!S$9:S$39)+SUMIF(Jul!$J$9:$J$39,$A42,Jul!S$9:S$39)+SUMIF(Aug!$J$9:$J$39,$A42,Aug!S$9:S$39)+SUMIF(Sep!$J$9:$J$39,$A42,Sep!S$9:S$39)+SUMIF(Okt!$J$9:$J$39,$A42,Okt!S$9:S$39)+SUMIF(Nov!$J$9:$J$39,$A42,Nov!S$9:S$39)+SUMIF(Dez!$J$9:$J$39,$A42,Dez!S$9:S$39))</f>
        <v/>
      </c>
      <c r="F42" s="7" t="str">
        <f>IF(ISBLANK($R42),"",SUMIF(Jan!$J$43:$J$73,$A42,Jan!S$43:S$73)+SUMIF(Feb!$J$43:$J$73,$A42,Feb!S$43:S$73)+SUMIF(Mar!$J$43:$J$73,$A42,Mar!S$43:S$73)+SUMIF(Apr!$J$43:$J$73,$A42,Apr!S$43:S$73)+SUMIF(Mai!$J$43:$J$73,$A42,Mai!S$43:S$73)+SUMIF(Jun!$J$43:$J$73,$A42,Jun!S$43:S$73)+SUMIF(Jul!$J$43:$J$73,$A42,Jul!S$43:S$73)+SUMIF(Aug!$J$43:$J$73,$A42,Aug!S$43:S$73)+SUMIF(Sep!$J$43:$J$73,$A42,Sep!S$43:S$73)+SUMIF(Okt!$J$43:$J$73,$A42,Okt!S$43:S$73)+SUMIF(Nov!$J$43:$J$73,$A42,Nov!S$43:S$73)+SUMIF(Dez!$J$43:$J$73,$A42,Dez!S$43:S$73))</f>
        <v/>
      </c>
      <c r="G42" s="7" t="str">
        <f t="shared" si="2"/>
        <v/>
      </c>
      <c r="H42" s="14" t="str">
        <f t="shared" si="3"/>
        <v/>
      </c>
      <c r="I42" s="6" t="str">
        <f t="shared" si="4"/>
        <v/>
      </c>
      <c r="J42" s="11" t="str">
        <f>IF(ISBLANK($R42),"",COUNTIF(Jan!J$9:J$39,$A42)+COUNTIF(Feb!J$9:J$39,$A42)+COUNTIF(Mar!J$9:J$39,$A42)+COUNTIF(Apr!J$9:J$39,$A42)+COUNTIF(Mai!J$9:J$39,$A42)+COUNTIF(Jun!J$9:J$39,$A42)+COUNTIF(Jul!J$9:J$39,$A42)+COUNTIF(Aug!J$9:J$39,$A42)+COUNTIF(Sep!J$9:J$39,$A42)+COUNTIF(Okt!J$9:J$39,$A42)+COUNTIF(Nov!J$9:J$39,$A42)+COUNTIF(Dez!J$9:J$39,$A42))</f>
        <v/>
      </c>
      <c r="K42" s="11" t="str">
        <f>IF(ISBLANK($R42),"",COUNTIF(Jan!J$43:J$73,$A42)+COUNTIF(Feb!J$43:J$73,$A42)+COUNTIF(Mar!J$43:J$73,$A42)+COUNTIF(Apr!J$43:J$73,$A42)+COUNTIF(Mai!J$43:J$73,$A42)+COUNTIF(Jun!J$43:J$73,$A42)+COUNTIF(Jul!J$43:J$73,$A42)+COUNTIF(Aug!J$43:J$73,$A42)+COUNTIF(Sep!J$43:J$73,$A42)+COUNTIF(Okt!J$43:J$73,$A42)+COUNTIF(Nov!J$43:J$73,$A42)+COUNTIF(Dez!J$43:J$73,$A42))</f>
        <v/>
      </c>
      <c r="L42" s="11" t="str">
        <f t="shared" si="5"/>
        <v/>
      </c>
      <c r="M42" s="29"/>
      <c r="N42" s="6" t="str">
        <f t="shared" si="8"/>
        <v/>
      </c>
      <c r="O42" s="15" t="str">
        <f t="shared" si="6"/>
        <v/>
      </c>
      <c r="P42" s="534" t="str">
        <f t="shared" si="7"/>
        <v/>
      </c>
      <c r="Q42" s="145"/>
      <c r="R42" s="22"/>
      <c r="S42" s="22"/>
      <c r="T42" s="32"/>
      <c r="U42" s="22"/>
      <c r="V42" s="31"/>
      <c r="W42" s="30"/>
    </row>
    <row r="43" spans="1:23" x14ac:dyDescent="0.2">
      <c r="A43" s="4">
        <v>31</v>
      </c>
      <c r="B43" s="6" t="str">
        <f>IF(ISBLANK($R43),"",SUMIF(Jan!$J$9:$J$39,$A43,Jan!R$9:R$39)+SUMIF(Feb!$J$9:$J$39,$A43,Feb!R$9:R$39)+SUMIF(Mar!$J$9:$J$39,$A43,Mar!R$9:R$39)+SUMIF(Apr!$J$9:$J$39,$A43,Apr!R$9:R$39)+SUMIF(Mai!$J$9:$J$39,$A43,Mai!R$9:R$39)+SUMIF(Jun!$J$9:$J$39,$A43,Jun!R$9:R$39)+SUMIF(Jul!$J$9:$J$39,$A43,Jul!R$9:R$39)+SUMIF(Aug!$J$9:$J$39,$A43,Aug!R$9:R$39)+SUMIF(Sep!$J$9:$J$39,$A43,Sep!R$9:R$39)+SUMIF(Okt!$J$9:$J$39,$A43,Okt!R$9:R$39)+SUMIF(Nov!$J$9:$J$39,$A43,Nov!R$9:R$39)+SUMIF(Dez!$J$9:$J$39,$A43,Dez!R$9:R$39))</f>
        <v/>
      </c>
      <c r="C43" s="6" t="str">
        <f>IF(ISBLANK($R43),"",SUMIF(Jan!$J$43:$J$73,$A43,Jan!R$43:R$73)+SUMIF(Feb!$J$43:$J$73,$A43,Feb!R$43:R$73)+SUMIF(Mar!$J$43:$J$73,$A43,Mar!R$43:R$73)+SUMIF(Apr!$J$43:$J$73,$A43,Apr!R$43:R$73)+SUMIF(Mai!$J$43:$J$73,$A43,Mai!R$43:R$73)+SUMIF(Jun!$J$43:$J$73,$A43,Jun!R$43:R$73)+SUMIF(Jul!$J$43:$J$73,$A43,Jul!R$43:R$73)+SUMIF(Aug!$J$43:$J$73,$A43,Aug!R$43:R$73)+SUMIF(Sep!$J$43:$J$73,$A43,Sep!R$43:R$73)+SUMIF(Okt!$J$43:$J$73,$A43,Okt!R$43:R$73)+SUMIF(Nov!$J$43:$J$73,$A43,Nov!R$43:R$73)+SUMIF(Dez!$J$43:$J$73,$A43,Dez!R$43:R$73))</f>
        <v/>
      </c>
      <c r="D43" s="16" t="str">
        <f t="shared" si="1"/>
        <v/>
      </c>
      <c r="E43" s="7" t="str">
        <f>IF(ISBLANK($R43),"",SUMIF(Jan!$J$9:$J$39,$A43,Jan!S$9:S$39)+SUMIF(Feb!$J$9:$J$39,$A43,Feb!S$9:S$39)+SUMIF(Mar!$J$9:$J$39,$A43,Mar!S$9:S$39)+SUMIF(Apr!$J$9:$J$39,$A43,Apr!S$9:S$39)+SUMIF(Mai!$J$9:$J$39,$A43,Mai!S$9:S$39)+SUMIF(Jun!$J$9:$J$39,$A43,Jun!S$9:S$39)+SUMIF(Jul!$J$9:$J$39,$A43,Jul!S$9:S$39)+SUMIF(Aug!$J$9:$J$39,$A43,Aug!S$9:S$39)+SUMIF(Sep!$J$9:$J$39,$A43,Sep!S$9:S$39)+SUMIF(Okt!$J$9:$J$39,$A43,Okt!S$9:S$39)+SUMIF(Nov!$J$9:$J$39,$A43,Nov!S$9:S$39)+SUMIF(Dez!$J$9:$J$39,$A43,Dez!S$9:S$39))</f>
        <v/>
      </c>
      <c r="F43" s="7" t="str">
        <f>IF(ISBLANK($R43),"",SUMIF(Jan!$J$43:$J$73,$A43,Jan!S$43:S$73)+SUMIF(Feb!$J$43:$J$73,$A43,Feb!S$43:S$73)+SUMIF(Mar!$J$43:$J$73,$A43,Mar!S$43:S$73)+SUMIF(Apr!$J$43:$J$73,$A43,Apr!S$43:S$73)+SUMIF(Mai!$J$43:$J$73,$A43,Mai!S$43:S$73)+SUMIF(Jun!$J$43:$J$73,$A43,Jun!S$43:S$73)+SUMIF(Jul!$J$43:$J$73,$A43,Jul!S$43:S$73)+SUMIF(Aug!$J$43:$J$73,$A43,Aug!S$43:S$73)+SUMIF(Sep!$J$43:$J$73,$A43,Sep!S$43:S$73)+SUMIF(Okt!$J$43:$J$73,$A43,Okt!S$43:S$73)+SUMIF(Nov!$J$43:$J$73,$A43,Nov!S$43:S$73)+SUMIF(Dez!$J$43:$J$73,$A43,Dez!S$43:S$73))</f>
        <v/>
      </c>
      <c r="G43" s="7" t="str">
        <f t="shared" si="2"/>
        <v/>
      </c>
      <c r="H43" s="14" t="str">
        <f t="shared" si="3"/>
        <v/>
      </c>
      <c r="I43" s="6" t="str">
        <f t="shared" si="4"/>
        <v/>
      </c>
      <c r="J43" s="11" t="str">
        <f>IF(ISBLANK($R43),"",COUNTIF(Jan!J$9:J$39,$A43)+COUNTIF(Feb!J$9:J$39,$A43)+COUNTIF(Mar!J$9:J$39,$A43)+COUNTIF(Apr!J$9:J$39,$A43)+COUNTIF(Mai!J$9:J$39,$A43)+COUNTIF(Jun!J$9:J$39,$A43)+COUNTIF(Jul!J$9:J$39,$A43)+COUNTIF(Aug!J$9:J$39,$A43)+COUNTIF(Sep!J$9:J$39,$A43)+COUNTIF(Okt!J$9:J$39,$A43)+COUNTIF(Nov!J$9:J$39,$A43)+COUNTIF(Dez!J$9:J$39,$A43))</f>
        <v/>
      </c>
      <c r="K43" s="11" t="str">
        <f>IF(ISBLANK($R43),"",COUNTIF(Jan!J$43:J$73,$A43)+COUNTIF(Feb!J$43:J$73,$A43)+COUNTIF(Mar!J$43:J$73,$A43)+COUNTIF(Apr!J$43:J$73,$A43)+COUNTIF(Mai!J$43:J$73,$A43)+COUNTIF(Jun!J$43:J$73,$A43)+COUNTIF(Jul!J$43:J$73,$A43)+COUNTIF(Aug!J$43:J$73,$A43)+COUNTIF(Sep!J$43:J$73,$A43)+COUNTIF(Okt!J$43:J$73,$A43)+COUNTIF(Nov!J$43:J$73,$A43)+COUNTIF(Dez!J$43:J$73,$A43))</f>
        <v/>
      </c>
      <c r="L43" s="11" t="str">
        <f t="shared" si="5"/>
        <v/>
      </c>
      <c r="M43" s="29"/>
      <c r="N43" s="6" t="str">
        <f t="shared" si="8"/>
        <v/>
      </c>
      <c r="O43" s="15" t="str">
        <f t="shared" si="6"/>
        <v/>
      </c>
      <c r="P43" s="534" t="str">
        <f t="shared" si="7"/>
        <v/>
      </c>
      <c r="Q43" s="145"/>
      <c r="R43" s="22"/>
      <c r="S43" s="22"/>
      <c r="T43" s="32"/>
      <c r="U43" s="22"/>
      <c r="V43" s="31"/>
      <c r="W43" s="30"/>
    </row>
    <row r="44" spans="1:23" x14ac:dyDescent="0.2">
      <c r="A44" s="4">
        <v>32</v>
      </c>
      <c r="B44" s="6" t="str">
        <f>IF(ISBLANK($R44),"",SUMIF(Jan!$J$9:$J$39,$A44,Jan!R$9:R$39)+SUMIF(Feb!$J$9:$J$39,$A44,Feb!R$9:R$39)+SUMIF(Mar!$J$9:$J$39,$A44,Mar!R$9:R$39)+SUMIF(Apr!$J$9:$J$39,$A44,Apr!R$9:R$39)+SUMIF(Mai!$J$9:$J$39,$A44,Mai!R$9:R$39)+SUMIF(Jun!$J$9:$J$39,$A44,Jun!R$9:R$39)+SUMIF(Jul!$J$9:$J$39,$A44,Jul!R$9:R$39)+SUMIF(Aug!$J$9:$J$39,$A44,Aug!R$9:R$39)+SUMIF(Sep!$J$9:$J$39,$A44,Sep!R$9:R$39)+SUMIF(Okt!$J$9:$J$39,$A44,Okt!R$9:R$39)+SUMIF(Nov!$J$9:$J$39,$A44,Nov!R$9:R$39)+SUMIF(Dez!$J$9:$J$39,$A44,Dez!R$9:R$39))</f>
        <v/>
      </c>
      <c r="C44" s="6" t="str">
        <f>IF(ISBLANK($R44),"",SUMIF(Jan!$J$43:$J$73,$A44,Jan!R$43:R$73)+SUMIF(Feb!$J$43:$J$73,$A44,Feb!R$43:R$73)+SUMIF(Mar!$J$43:$J$73,$A44,Mar!R$43:R$73)+SUMIF(Apr!$J$43:$J$73,$A44,Apr!R$43:R$73)+SUMIF(Mai!$J$43:$J$73,$A44,Mai!R$43:R$73)+SUMIF(Jun!$J$43:$J$73,$A44,Jun!R$43:R$73)+SUMIF(Jul!$J$43:$J$73,$A44,Jul!R$43:R$73)+SUMIF(Aug!$J$43:$J$73,$A44,Aug!R$43:R$73)+SUMIF(Sep!$J$43:$J$73,$A44,Sep!R$43:R$73)+SUMIF(Okt!$J$43:$J$73,$A44,Okt!R$43:R$73)+SUMIF(Nov!$J$43:$J$73,$A44,Nov!R$43:R$73)+SUMIF(Dez!$J$43:$J$73,$A44,Dez!R$43:R$73))</f>
        <v/>
      </c>
      <c r="D44" s="16" t="str">
        <f t="shared" si="1"/>
        <v/>
      </c>
      <c r="E44" s="7" t="str">
        <f>IF(ISBLANK($R44),"",SUMIF(Jan!$J$9:$J$39,$A44,Jan!S$9:S$39)+SUMIF(Feb!$J$9:$J$39,$A44,Feb!S$9:S$39)+SUMIF(Mar!$J$9:$J$39,$A44,Mar!S$9:S$39)+SUMIF(Apr!$J$9:$J$39,$A44,Apr!S$9:S$39)+SUMIF(Mai!$J$9:$J$39,$A44,Mai!S$9:S$39)+SUMIF(Jun!$J$9:$J$39,$A44,Jun!S$9:S$39)+SUMIF(Jul!$J$9:$J$39,$A44,Jul!S$9:S$39)+SUMIF(Aug!$J$9:$J$39,$A44,Aug!S$9:S$39)+SUMIF(Sep!$J$9:$J$39,$A44,Sep!S$9:S$39)+SUMIF(Okt!$J$9:$J$39,$A44,Okt!S$9:S$39)+SUMIF(Nov!$J$9:$J$39,$A44,Nov!S$9:S$39)+SUMIF(Dez!$J$9:$J$39,$A44,Dez!S$9:S$39))</f>
        <v/>
      </c>
      <c r="F44" s="7" t="str">
        <f>IF(ISBLANK($R44),"",SUMIF(Jan!$J$43:$J$73,$A44,Jan!S$43:S$73)+SUMIF(Feb!$J$43:$J$73,$A44,Feb!S$43:S$73)+SUMIF(Mar!$J$43:$J$73,$A44,Mar!S$43:S$73)+SUMIF(Apr!$J$43:$J$73,$A44,Apr!S$43:S$73)+SUMIF(Mai!$J$43:$J$73,$A44,Mai!S$43:S$73)+SUMIF(Jun!$J$43:$J$73,$A44,Jun!S$43:S$73)+SUMIF(Jul!$J$43:$J$73,$A44,Jul!S$43:S$73)+SUMIF(Aug!$J$43:$J$73,$A44,Aug!S$43:S$73)+SUMIF(Sep!$J$43:$J$73,$A44,Sep!S$43:S$73)+SUMIF(Okt!$J$43:$J$73,$A44,Okt!S$43:S$73)+SUMIF(Nov!$J$43:$J$73,$A44,Nov!S$43:S$73)+SUMIF(Dez!$J$43:$J$73,$A44,Dez!S$43:S$73))</f>
        <v/>
      </c>
      <c r="G44" s="7" t="str">
        <f t="shared" si="2"/>
        <v/>
      </c>
      <c r="H44" s="14" t="str">
        <f t="shared" si="3"/>
        <v/>
      </c>
      <c r="I44" s="6" t="str">
        <f t="shared" si="4"/>
        <v/>
      </c>
      <c r="J44" s="11" t="str">
        <f>IF(ISBLANK($R44),"",COUNTIF(Jan!J$9:J$39,$A44)+COUNTIF(Feb!J$9:J$39,$A44)+COUNTIF(Mar!J$9:J$39,$A44)+COUNTIF(Apr!J$9:J$39,$A44)+COUNTIF(Mai!J$9:J$39,$A44)+COUNTIF(Jun!J$9:J$39,$A44)+COUNTIF(Jul!J$9:J$39,$A44)+COUNTIF(Aug!J$9:J$39,$A44)+COUNTIF(Sep!J$9:J$39,$A44)+COUNTIF(Okt!J$9:J$39,$A44)+COUNTIF(Nov!J$9:J$39,$A44)+COUNTIF(Dez!J$9:J$39,$A44))</f>
        <v/>
      </c>
      <c r="K44" s="11" t="str">
        <f>IF(ISBLANK($R44),"",COUNTIF(Jan!J$43:J$73,$A44)+COUNTIF(Feb!J$43:J$73,$A44)+COUNTIF(Mar!J$43:J$73,$A44)+COUNTIF(Apr!J$43:J$73,$A44)+COUNTIF(Mai!J$43:J$73,$A44)+COUNTIF(Jun!J$43:J$73,$A44)+COUNTIF(Jul!J$43:J$73,$A44)+COUNTIF(Aug!J$43:J$73,$A44)+COUNTIF(Sep!J$43:J$73,$A44)+COUNTIF(Okt!J$43:J$73,$A44)+COUNTIF(Nov!J$43:J$73,$A44)+COUNTIF(Dez!J$43:J$73,$A44))</f>
        <v/>
      </c>
      <c r="L44" s="11" t="str">
        <f t="shared" si="5"/>
        <v/>
      </c>
      <c r="M44" s="29"/>
      <c r="N44" s="6" t="str">
        <f t="shared" si="8"/>
        <v/>
      </c>
      <c r="O44" s="15" t="str">
        <f t="shared" si="6"/>
        <v/>
      </c>
      <c r="P44" s="534" t="str">
        <f t="shared" si="7"/>
        <v/>
      </c>
      <c r="Q44" s="145"/>
      <c r="R44" s="22"/>
      <c r="S44" s="22"/>
      <c r="T44" s="32"/>
      <c r="U44" s="22"/>
      <c r="V44" s="31"/>
      <c r="W44" s="30"/>
    </row>
    <row r="45" spans="1:23" x14ac:dyDescent="0.2">
      <c r="A45" s="4">
        <v>33</v>
      </c>
      <c r="B45" s="6" t="str">
        <f>IF(ISBLANK($R45),"",SUMIF(Jan!$J$9:$J$39,$A45,Jan!R$9:R$39)+SUMIF(Feb!$J$9:$J$39,$A45,Feb!R$9:R$39)+SUMIF(Mar!$J$9:$J$39,$A45,Mar!R$9:R$39)+SUMIF(Apr!$J$9:$J$39,$A45,Apr!R$9:R$39)+SUMIF(Mai!$J$9:$J$39,$A45,Mai!R$9:R$39)+SUMIF(Jun!$J$9:$J$39,$A45,Jun!R$9:R$39)+SUMIF(Jul!$J$9:$J$39,$A45,Jul!R$9:R$39)+SUMIF(Aug!$J$9:$J$39,$A45,Aug!R$9:R$39)+SUMIF(Sep!$J$9:$J$39,$A45,Sep!R$9:R$39)+SUMIF(Okt!$J$9:$J$39,$A45,Okt!R$9:R$39)+SUMIF(Nov!$J$9:$J$39,$A45,Nov!R$9:R$39)+SUMIF(Dez!$J$9:$J$39,$A45,Dez!R$9:R$39))</f>
        <v/>
      </c>
      <c r="C45" s="6" t="str">
        <f>IF(ISBLANK($R45),"",SUMIF(Jan!$J$43:$J$73,$A45,Jan!R$43:R$73)+SUMIF(Feb!$J$43:$J$73,$A45,Feb!R$43:R$73)+SUMIF(Mar!$J$43:$J$73,$A45,Mar!R$43:R$73)+SUMIF(Apr!$J$43:$J$73,$A45,Apr!R$43:R$73)+SUMIF(Mai!$J$43:$J$73,$A45,Mai!R$43:R$73)+SUMIF(Jun!$J$43:$J$73,$A45,Jun!R$43:R$73)+SUMIF(Jul!$J$43:$J$73,$A45,Jul!R$43:R$73)+SUMIF(Aug!$J$43:$J$73,$A45,Aug!R$43:R$73)+SUMIF(Sep!$J$43:$J$73,$A45,Sep!R$43:R$73)+SUMIF(Okt!$J$43:$J$73,$A45,Okt!R$43:R$73)+SUMIF(Nov!$J$43:$J$73,$A45,Nov!R$43:R$73)+SUMIF(Dez!$J$43:$J$73,$A45,Dez!R$43:R$73))</f>
        <v/>
      </c>
      <c r="D45" s="16" t="str">
        <f t="shared" si="1"/>
        <v/>
      </c>
      <c r="E45" s="7" t="str">
        <f>IF(ISBLANK($R45),"",SUMIF(Jan!$J$9:$J$39,$A45,Jan!S$9:S$39)+SUMIF(Feb!$J$9:$J$39,$A45,Feb!S$9:S$39)+SUMIF(Mar!$J$9:$J$39,$A45,Mar!S$9:S$39)+SUMIF(Apr!$J$9:$J$39,$A45,Apr!S$9:S$39)+SUMIF(Mai!$J$9:$J$39,$A45,Mai!S$9:S$39)+SUMIF(Jun!$J$9:$J$39,$A45,Jun!S$9:S$39)+SUMIF(Jul!$J$9:$J$39,$A45,Jul!S$9:S$39)+SUMIF(Aug!$J$9:$J$39,$A45,Aug!S$9:S$39)+SUMIF(Sep!$J$9:$J$39,$A45,Sep!S$9:S$39)+SUMIF(Okt!$J$9:$J$39,$A45,Okt!S$9:S$39)+SUMIF(Nov!$J$9:$J$39,$A45,Nov!S$9:S$39)+SUMIF(Dez!$J$9:$J$39,$A45,Dez!S$9:S$39))</f>
        <v/>
      </c>
      <c r="F45" s="7" t="str">
        <f>IF(ISBLANK($R45),"",SUMIF(Jan!$J$43:$J$73,$A45,Jan!S$43:S$73)+SUMIF(Feb!$J$43:$J$73,$A45,Feb!S$43:S$73)+SUMIF(Mar!$J$43:$J$73,$A45,Mar!S$43:S$73)+SUMIF(Apr!$J$43:$J$73,$A45,Apr!S$43:S$73)+SUMIF(Mai!$J$43:$J$73,$A45,Mai!S$43:S$73)+SUMIF(Jun!$J$43:$J$73,$A45,Jun!S$43:S$73)+SUMIF(Jul!$J$43:$J$73,$A45,Jul!S$43:S$73)+SUMIF(Aug!$J$43:$J$73,$A45,Aug!S$43:S$73)+SUMIF(Sep!$J$43:$J$73,$A45,Sep!S$43:S$73)+SUMIF(Okt!$J$43:$J$73,$A45,Okt!S$43:S$73)+SUMIF(Nov!$J$43:$J$73,$A45,Nov!S$43:S$73)+SUMIF(Dez!$J$43:$J$73,$A45,Dez!S$43:S$73))</f>
        <v/>
      </c>
      <c r="G45" s="7" t="str">
        <f t="shared" si="2"/>
        <v/>
      </c>
      <c r="H45" s="14" t="str">
        <f t="shared" si="3"/>
        <v/>
      </c>
      <c r="I45" s="6" t="str">
        <f t="shared" si="4"/>
        <v/>
      </c>
      <c r="J45" s="11" t="str">
        <f>IF(ISBLANK($R45),"",COUNTIF(Jan!J$9:J$39,$A45)+COUNTIF(Feb!J$9:J$39,$A45)+COUNTIF(Mar!J$9:J$39,$A45)+COUNTIF(Apr!J$9:J$39,$A45)+COUNTIF(Mai!J$9:J$39,$A45)+COUNTIF(Jun!J$9:J$39,$A45)+COUNTIF(Jul!J$9:J$39,$A45)+COUNTIF(Aug!J$9:J$39,$A45)+COUNTIF(Sep!J$9:J$39,$A45)+COUNTIF(Okt!J$9:J$39,$A45)+COUNTIF(Nov!J$9:J$39,$A45)+COUNTIF(Dez!J$9:J$39,$A45))</f>
        <v/>
      </c>
      <c r="K45" s="11" t="str">
        <f>IF(ISBLANK($R45),"",COUNTIF(Jan!J$43:J$73,$A45)+COUNTIF(Feb!J$43:J$73,$A45)+COUNTIF(Mar!J$43:J$73,$A45)+COUNTIF(Apr!J$43:J$73,$A45)+COUNTIF(Mai!J$43:J$73,$A45)+COUNTIF(Jun!J$43:J$73,$A45)+COUNTIF(Jul!J$43:J$73,$A45)+COUNTIF(Aug!J$43:J$73,$A45)+COUNTIF(Sep!J$43:J$73,$A45)+COUNTIF(Okt!J$43:J$73,$A45)+COUNTIF(Nov!J$43:J$73,$A45)+COUNTIF(Dez!J$43:J$73,$A45))</f>
        <v/>
      </c>
      <c r="L45" s="11" t="str">
        <f t="shared" si="5"/>
        <v/>
      </c>
      <c r="M45" s="29"/>
      <c r="N45" s="6" t="str">
        <f t="shared" si="8"/>
        <v/>
      </c>
      <c r="O45" s="15" t="str">
        <f t="shared" si="6"/>
        <v/>
      </c>
      <c r="P45" s="534" t="str">
        <f t="shared" si="7"/>
        <v/>
      </c>
      <c r="Q45" s="145"/>
      <c r="R45" s="22"/>
      <c r="S45" s="22"/>
      <c r="T45" s="32"/>
      <c r="U45" s="22"/>
      <c r="V45" s="31"/>
      <c r="W45" s="30"/>
    </row>
    <row r="46" spans="1:23" x14ac:dyDescent="0.2">
      <c r="A46" s="4">
        <v>34</v>
      </c>
      <c r="B46" s="6" t="str">
        <f>IF(ISBLANK($R46),"",SUMIF(Jan!$J$9:$J$39,$A46,Jan!R$9:R$39)+SUMIF(Feb!$J$9:$J$39,$A46,Feb!R$9:R$39)+SUMIF(Mar!$J$9:$J$39,$A46,Mar!R$9:R$39)+SUMIF(Apr!$J$9:$J$39,$A46,Apr!R$9:R$39)+SUMIF(Mai!$J$9:$J$39,$A46,Mai!R$9:R$39)+SUMIF(Jun!$J$9:$J$39,$A46,Jun!R$9:R$39)+SUMIF(Jul!$J$9:$J$39,$A46,Jul!R$9:R$39)+SUMIF(Aug!$J$9:$J$39,$A46,Aug!R$9:R$39)+SUMIF(Sep!$J$9:$J$39,$A46,Sep!R$9:R$39)+SUMIF(Okt!$J$9:$J$39,$A46,Okt!R$9:R$39)+SUMIF(Nov!$J$9:$J$39,$A46,Nov!R$9:R$39)+SUMIF(Dez!$J$9:$J$39,$A46,Dez!R$9:R$39))</f>
        <v/>
      </c>
      <c r="C46" s="6" t="str">
        <f>IF(ISBLANK($R46),"",SUMIF(Jan!$J$43:$J$73,$A46,Jan!R$43:R$73)+SUMIF(Feb!$J$43:$J$73,$A46,Feb!R$43:R$73)+SUMIF(Mar!$J$43:$J$73,$A46,Mar!R$43:R$73)+SUMIF(Apr!$J$43:$J$73,$A46,Apr!R$43:R$73)+SUMIF(Mai!$J$43:$J$73,$A46,Mai!R$43:R$73)+SUMIF(Jun!$J$43:$J$73,$A46,Jun!R$43:R$73)+SUMIF(Jul!$J$43:$J$73,$A46,Jul!R$43:R$73)+SUMIF(Aug!$J$43:$J$73,$A46,Aug!R$43:R$73)+SUMIF(Sep!$J$43:$J$73,$A46,Sep!R$43:R$73)+SUMIF(Okt!$J$43:$J$73,$A46,Okt!R$43:R$73)+SUMIF(Nov!$J$43:$J$73,$A46,Nov!R$43:R$73)+SUMIF(Dez!$J$43:$J$73,$A46,Dez!R$43:R$73))</f>
        <v/>
      </c>
      <c r="D46" s="16" t="str">
        <f t="shared" si="1"/>
        <v/>
      </c>
      <c r="E46" s="7" t="str">
        <f>IF(ISBLANK($R46),"",SUMIF(Jan!$J$9:$J$39,$A46,Jan!S$9:S$39)+SUMIF(Feb!$J$9:$J$39,$A46,Feb!S$9:S$39)+SUMIF(Mar!$J$9:$J$39,$A46,Mar!S$9:S$39)+SUMIF(Apr!$J$9:$J$39,$A46,Apr!S$9:S$39)+SUMIF(Mai!$J$9:$J$39,$A46,Mai!S$9:S$39)+SUMIF(Jun!$J$9:$J$39,$A46,Jun!S$9:S$39)+SUMIF(Jul!$J$9:$J$39,$A46,Jul!S$9:S$39)+SUMIF(Aug!$J$9:$J$39,$A46,Aug!S$9:S$39)+SUMIF(Sep!$J$9:$J$39,$A46,Sep!S$9:S$39)+SUMIF(Okt!$J$9:$J$39,$A46,Okt!S$9:S$39)+SUMIF(Nov!$J$9:$J$39,$A46,Nov!S$9:S$39)+SUMIF(Dez!$J$9:$J$39,$A46,Dez!S$9:S$39))</f>
        <v/>
      </c>
      <c r="F46" s="7" t="str">
        <f>IF(ISBLANK($R46),"",SUMIF(Jan!$J$43:$J$73,$A46,Jan!S$43:S$73)+SUMIF(Feb!$J$43:$J$73,$A46,Feb!S$43:S$73)+SUMIF(Mar!$J$43:$J$73,$A46,Mar!S$43:S$73)+SUMIF(Apr!$J$43:$J$73,$A46,Apr!S$43:S$73)+SUMIF(Mai!$J$43:$J$73,$A46,Mai!S$43:S$73)+SUMIF(Jun!$J$43:$J$73,$A46,Jun!S$43:S$73)+SUMIF(Jul!$J$43:$J$73,$A46,Jul!S$43:S$73)+SUMIF(Aug!$J$43:$J$73,$A46,Aug!S$43:S$73)+SUMIF(Sep!$J$43:$J$73,$A46,Sep!S$43:S$73)+SUMIF(Okt!$J$43:$J$73,$A46,Okt!S$43:S$73)+SUMIF(Nov!$J$43:$J$73,$A46,Nov!S$43:S$73)+SUMIF(Dez!$J$43:$J$73,$A46,Dez!S$43:S$73))</f>
        <v/>
      </c>
      <c r="G46" s="7" t="str">
        <f t="shared" si="2"/>
        <v/>
      </c>
      <c r="H46" s="14" t="str">
        <f t="shared" si="3"/>
        <v/>
      </c>
      <c r="I46" s="6" t="str">
        <f t="shared" si="4"/>
        <v/>
      </c>
      <c r="J46" s="11" t="str">
        <f>IF(ISBLANK($R46),"",COUNTIF(Jan!J$9:J$39,$A46)+COUNTIF(Feb!J$9:J$39,$A46)+COUNTIF(Mar!J$9:J$39,$A46)+COUNTIF(Apr!J$9:J$39,$A46)+COUNTIF(Mai!J$9:J$39,$A46)+COUNTIF(Jun!J$9:J$39,$A46)+COUNTIF(Jul!J$9:J$39,$A46)+COUNTIF(Aug!J$9:J$39,$A46)+COUNTIF(Sep!J$9:J$39,$A46)+COUNTIF(Okt!J$9:J$39,$A46)+COUNTIF(Nov!J$9:J$39,$A46)+COUNTIF(Dez!J$9:J$39,$A46))</f>
        <v/>
      </c>
      <c r="K46" s="11" t="str">
        <f>IF(ISBLANK($R46),"",COUNTIF(Jan!J$43:J$73,$A46)+COUNTIF(Feb!J$43:J$73,$A46)+COUNTIF(Mar!J$43:J$73,$A46)+COUNTIF(Apr!J$43:J$73,$A46)+COUNTIF(Mai!J$43:J$73,$A46)+COUNTIF(Jun!J$43:J$73,$A46)+COUNTIF(Jul!J$43:J$73,$A46)+COUNTIF(Aug!J$43:J$73,$A46)+COUNTIF(Sep!J$43:J$73,$A46)+COUNTIF(Okt!J$43:J$73,$A46)+COUNTIF(Nov!J$43:J$73,$A46)+COUNTIF(Dez!J$43:J$73,$A46))</f>
        <v/>
      </c>
      <c r="L46" s="11" t="str">
        <f t="shared" si="5"/>
        <v/>
      </c>
      <c r="M46" s="29"/>
      <c r="N46" s="6" t="str">
        <f t="shared" si="8"/>
        <v/>
      </c>
      <c r="O46" s="15" t="str">
        <f t="shared" si="6"/>
        <v/>
      </c>
      <c r="P46" s="534" t="str">
        <f t="shared" si="7"/>
        <v/>
      </c>
      <c r="Q46" s="145"/>
      <c r="R46" s="22"/>
      <c r="S46" s="22"/>
      <c r="T46" s="32"/>
      <c r="U46" s="22"/>
      <c r="V46" s="31"/>
      <c r="W46" s="30"/>
    </row>
    <row r="47" spans="1:23" x14ac:dyDescent="0.2">
      <c r="A47" s="4">
        <v>35</v>
      </c>
      <c r="B47" s="6" t="str">
        <f>IF(ISBLANK($R47),"",SUMIF(Jan!$J$9:$J$39,$A47,Jan!R$9:R$39)+SUMIF(Feb!$J$9:$J$39,$A47,Feb!R$9:R$39)+SUMIF(Mar!$J$9:$J$39,$A47,Mar!R$9:R$39)+SUMIF(Apr!$J$9:$J$39,$A47,Apr!R$9:R$39)+SUMIF(Mai!$J$9:$J$39,$A47,Mai!R$9:R$39)+SUMIF(Jun!$J$9:$J$39,$A47,Jun!R$9:R$39)+SUMIF(Jul!$J$9:$J$39,$A47,Jul!R$9:R$39)+SUMIF(Aug!$J$9:$J$39,$A47,Aug!R$9:R$39)+SUMIF(Sep!$J$9:$J$39,$A47,Sep!R$9:R$39)+SUMIF(Okt!$J$9:$J$39,$A47,Okt!R$9:R$39)+SUMIF(Nov!$J$9:$J$39,$A47,Nov!R$9:R$39)+SUMIF(Dez!$J$9:$J$39,$A47,Dez!R$9:R$39))</f>
        <v/>
      </c>
      <c r="C47" s="6" t="str">
        <f>IF(ISBLANK($R47),"",SUMIF(Jan!$J$43:$J$73,$A47,Jan!R$43:R$73)+SUMIF(Feb!$J$43:$J$73,$A47,Feb!R$43:R$73)+SUMIF(Mar!$J$43:$J$73,$A47,Mar!R$43:R$73)+SUMIF(Apr!$J$43:$J$73,$A47,Apr!R$43:R$73)+SUMIF(Mai!$J$43:$J$73,$A47,Mai!R$43:R$73)+SUMIF(Jun!$J$43:$J$73,$A47,Jun!R$43:R$73)+SUMIF(Jul!$J$43:$J$73,$A47,Jul!R$43:R$73)+SUMIF(Aug!$J$43:$J$73,$A47,Aug!R$43:R$73)+SUMIF(Sep!$J$43:$J$73,$A47,Sep!R$43:R$73)+SUMIF(Okt!$J$43:$J$73,$A47,Okt!R$43:R$73)+SUMIF(Nov!$J$43:$J$73,$A47,Nov!R$43:R$73)+SUMIF(Dez!$J$43:$J$73,$A47,Dez!R$43:R$73))</f>
        <v/>
      </c>
      <c r="D47" s="16" t="str">
        <f t="shared" si="1"/>
        <v/>
      </c>
      <c r="E47" s="7" t="str">
        <f>IF(ISBLANK($R47),"",SUMIF(Jan!$J$9:$J$39,$A47,Jan!S$9:S$39)+SUMIF(Feb!$J$9:$J$39,$A47,Feb!S$9:S$39)+SUMIF(Mar!$J$9:$J$39,$A47,Mar!S$9:S$39)+SUMIF(Apr!$J$9:$J$39,$A47,Apr!S$9:S$39)+SUMIF(Mai!$J$9:$J$39,$A47,Mai!S$9:S$39)+SUMIF(Jun!$J$9:$J$39,$A47,Jun!S$9:S$39)+SUMIF(Jul!$J$9:$J$39,$A47,Jul!S$9:S$39)+SUMIF(Aug!$J$9:$J$39,$A47,Aug!S$9:S$39)+SUMIF(Sep!$J$9:$J$39,$A47,Sep!S$9:S$39)+SUMIF(Okt!$J$9:$J$39,$A47,Okt!S$9:S$39)+SUMIF(Nov!$J$9:$J$39,$A47,Nov!S$9:S$39)+SUMIF(Dez!$J$9:$J$39,$A47,Dez!S$9:S$39))</f>
        <v/>
      </c>
      <c r="F47" s="7" t="str">
        <f>IF(ISBLANK($R47),"",SUMIF(Jan!$J$43:$J$73,$A47,Jan!S$43:S$73)+SUMIF(Feb!$J$43:$J$73,$A47,Feb!S$43:S$73)+SUMIF(Mar!$J$43:$J$73,$A47,Mar!S$43:S$73)+SUMIF(Apr!$J$43:$J$73,$A47,Apr!S$43:S$73)+SUMIF(Mai!$J$43:$J$73,$A47,Mai!S$43:S$73)+SUMIF(Jun!$J$43:$J$73,$A47,Jun!S$43:S$73)+SUMIF(Jul!$J$43:$J$73,$A47,Jul!S$43:S$73)+SUMIF(Aug!$J$43:$J$73,$A47,Aug!S$43:S$73)+SUMIF(Sep!$J$43:$J$73,$A47,Sep!S$43:S$73)+SUMIF(Okt!$J$43:$J$73,$A47,Okt!S$43:S$73)+SUMIF(Nov!$J$43:$J$73,$A47,Nov!S$43:S$73)+SUMIF(Dez!$J$43:$J$73,$A47,Dez!S$43:S$73))</f>
        <v/>
      </c>
      <c r="G47" s="7" t="str">
        <f t="shared" si="2"/>
        <v/>
      </c>
      <c r="H47" s="14" t="str">
        <f t="shared" si="3"/>
        <v/>
      </c>
      <c r="I47" s="6" t="str">
        <f t="shared" si="4"/>
        <v/>
      </c>
      <c r="J47" s="11" t="str">
        <f>IF(ISBLANK($R47),"",COUNTIF(Jan!J$9:J$39,$A47)+COUNTIF(Feb!J$9:J$39,$A47)+COUNTIF(Mar!J$9:J$39,$A47)+COUNTIF(Apr!J$9:J$39,$A47)+COUNTIF(Mai!J$9:J$39,$A47)+COUNTIF(Jun!J$9:J$39,$A47)+COUNTIF(Jul!J$9:J$39,$A47)+COUNTIF(Aug!J$9:J$39,$A47)+COUNTIF(Sep!J$9:J$39,$A47)+COUNTIF(Okt!J$9:J$39,$A47)+COUNTIF(Nov!J$9:J$39,$A47)+COUNTIF(Dez!J$9:J$39,$A47))</f>
        <v/>
      </c>
      <c r="K47" s="11" t="str">
        <f>IF(ISBLANK($R47),"",COUNTIF(Jan!J$43:J$73,$A47)+COUNTIF(Feb!J$43:J$73,$A47)+COUNTIF(Mar!J$43:J$73,$A47)+COUNTIF(Apr!J$43:J$73,$A47)+COUNTIF(Mai!J$43:J$73,$A47)+COUNTIF(Jun!J$43:J$73,$A47)+COUNTIF(Jul!J$43:J$73,$A47)+COUNTIF(Aug!J$43:J$73,$A47)+COUNTIF(Sep!J$43:J$73,$A47)+COUNTIF(Okt!J$43:J$73,$A47)+COUNTIF(Nov!J$43:J$73,$A47)+COUNTIF(Dez!J$43:J$73,$A47))</f>
        <v/>
      </c>
      <c r="L47" s="11" t="str">
        <f t="shared" si="5"/>
        <v/>
      </c>
      <c r="M47" s="29"/>
      <c r="N47" s="6" t="str">
        <f t="shared" si="8"/>
        <v/>
      </c>
      <c r="O47" s="15" t="str">
        <f>IF(TEXT(N47,0)="","",IF(TEXT(P47,0)=0,"",IF(ISNUMBER(N47),IF(ISNUMBER(P47),IF(N47&lt;P47,"&lt;",IF(N47=P47,"=","&gt;"))))))</f>
        <v/>
      </c>
      <c r="P47" s="534" t="str">
        <f>IF(ISBLANK(R47),"",IF(ISBLANK(Q47),P$11,Q47))</f>
        <v/>
      </c>
      <c r="Q47" s="145"/>
      <c r="R47" s="22"/>
      <c r="S47" s="22"/>
      <c r="T47" s="32"/>
      <c r="U47" s="22"/>
      <c r="V47" s="31"/>
      <c r="W47" s="30"/>
    </row>
    <row r="48" spans="1:23" x14ac:dyDescent="0.2">
      <c r="A48" s="4">
        <v>36</v>
      </c>
      <c r="B48" s="6" t="str">
        <f>IF(ISBLANK($R48),"",SUMIF(Jan!$J$9:$J$39,$A48,Jan!R$9:R$39)+SUMIF(Feb!$J$9:$J$39,$A48,Feb!R$9:R$39)+SUMIF(Mar!$J$9:$J$39,$A48,Mar!R$9:R$39)+SUMIF(Apr!$J$9:$J$39,$A48,Apr!R$9:R$39)+SUMIF(Mai!$J$9:$J$39,$A48,Mai!R$9:R$39)+SUMIF(Jun!$J$9:$J$39,$A48,Jun!R$9:R$39)+SUMIF(Jul!$J$9:$J$39,$A48,Jul!R$9:R$39)+SUMIF(Aug!$J$9:$J$39,$A48,Aug!R$9:R$39)+SUMIF(Sep!$J$9:$J$39,$A48,Sep!R$9:R$39)+SUMIF(Okt!$J$9:$J$39,$A48,Okt!R$9:R$39)+SUMIF(Nov!$J$9:$J$39,$A48,Nov!R$9:R$39)+SUMIF(Dez!$J$9:$J$39,$A48,Dez!R$9:R$39))</f>
        <v/>
      </c>
      <c r="C48" s="6" t="str">
        <f>IF(ISBLANK($R48),"",SUMIF(Jan!$J$43:$J$73,$A48,Jan!R$43:R$73)+SUMIF(Feb!$J$43:$J$73,$A48,Feb!R$43:R$73)+SUMIF(Mar!$J$43:$J$73,$A48,Mar!R$43:R$73)+SUMIF(Apr!$J$43:$J$73,$A48,Apr!R$43:R$73)+SUMIF(Mai!$J$43:$J$73,$A48,Mai!R$43:R$73)+SUMIF(Jun!$J$43:$J$73,$A48,Jun!R$43:R$73)+SUMIF(Jul!$J$43:$J$73,$A48,Jul!R$43:R$73)+SUMIF(Aug!$J$43:$J$73,$A48,Aug!R$43:R$73)+SUMIF(Sep!$J$43:$J$73,$A48,Sep!R$43:R$73)+SUMIF(Okt!$J$43:$J$73,$A48,Okt!R$43:R$73)+SUMIF(Nov!$J$43:$J$73,$A48,Nov!R$43:R$73)+SUMIF(Dez!$J$43:$J$73,$A48,Dez!R$43:R$73))</f>
        <v/>
      </c>
      <c r="D48" s="16" t="str">
        <f t="shared" si="1"/>
        <v/>
      </c>
      <c r="E48" s="7" t="str">
        <f>IF(ISBLANK($R48),"",SUMIF(Jan!$J$9:$J$39,$A48,Jan!S$9:S$39)+SUMIF(Feb!$J$9:$J$39,$A48,Feb!S$9:S$39)+SUMIF(Mar!$J$9:$J$39,$A48,Mar!S$9:S$39)+SUMIF(Apr!$J$9:$J$39,$A48,Apr!S$9:S$39)+SUMIF(Mai!$J$9:$J$39,$A48,Mai!S$9:S$39)+SUMIF(Jun!$J$9:$J$39,$A48,Jun!S$9:S$39)+SUMIF(Jul!$J$9:$J$39,$A48,Jul!S$9:S$39)+SUMIF(Aug!$J$9:$J$39,$A48,Aug!S$9:S$39)+SUMIF(Sep!$J$9:$J$39,$A48,Sep!S$9:S$39)+SUMIF(Okt!$J$9:$J$39,$A48,Okt!S$9:S$39)+SUMIF(Nov!$J$9:$J$39,$A48,Nov!S$9:S$39)+SUMIF(Dez!$J$9:$J$39,$A48,Dez!S$9:S$39))</f>
        <v/>
      </c>
      <c r="F48" s="7" t="str">
        <f>IF(ISBLANK($R48),"",SUMIF(Jan!$J$43:$J$73,$A48,Jan!S$43:S$73)+SUMIF(Feb!$J$43:$J$73,$A48,Feb!S$43:S$73)+SUMIF(Mar!$J$43:$J$73,$A48,Mar!S$43:S$73)+SUMIF(Apr!$J$43:$J$73,$A48,Apr!S$43:S$73)+SUMIF(Mai!$J$43:$J$73,$A48,Mai!S$43:S$73)+SUMIF(Jun!$J$43:$J$73,$A48,Jun!S$43:S$73)+SUMIF(Jul!$J$43:$J$73,$A48,Jul!S$43:S$73)+SUMIF(Aug!$J$43:$J$73,$A48,Aug!S$43:S$73)+SUMIF(Sep!$J$43:$J$73,$A48,Sep!S$43:S$73)+SUMIF(Okt!$J$43:$J$73,$A48,Okt!S$43:S$73)+SUMIF(Nov!$J$43:$J$73,$A48,Nov!S$43:S$73)+SUMIF(Dez!$J$43:$J$73,$A48,Dez!S$43:S$73))</f>
        <v/>
      </c>
      <c r="G48" s="7" t="str">
        <f t="shared" si="2"/>
        <v/>
      </c>
      <c r="H48" s="14" t="str">
        <f t="shared" si="3"/>
        <v/>
      </c>
      <c r="I48" s="6" t="str">
        <f t="shared" si="4"/>
        <v/>
      </c>
      <c r="J48" s="11" t="str">
        <f>IF(ISBLANK($R48),"",COUNTIF(Jan!J$9:J$39,$A48)+COUNTIF(Feb!J$9:J$39,$A48)+COUNTIF(Mar!J$9:J$39,$A48)+COUNTIF(Apr!J$9:J$39,$A48)+COUNTIF(Mai!J$9:J$39,$A48)+COUNTIF(Jun!J$9:J$39,$A48)+COUNTIF(Jul!J$9:J$39,$A48)+COUNTIF(Aug!J$9:J$39,$A48)+COUNTIF(Sep!J$9:J$39,$A48)+COUNTIF(Okt!J$9:J$39,$A48)+COUNTIF(Nov!J$9:J$39,$A48)+COUNTIF(Dez!J$9:J$39,$A48))</f>
        <v/>
      </c>
      <c r="K48" s="11" t="str">
        <f>IF(ISBLANK($R48),"",COUNTIF(Jan!J$43:J$73,$A48)+COUNTIF(Feb!J$43:J$73,$A48)+COUNTIF(Mar!J$43:J$73,$A48)+COUNTIF(Apr!J$43:J$73,$A48)+COUNTIF(Mai!J$43:J$73,$A48)+COUNTIF(Jun!J$43:J$73,$A48)+COUNTIF(Jul!J$43:J$73,$A48)+COUNTIF(Aug!J$43:J$73,$A48)+COUNTIF(Sep!J$43:J$73,$A48)+COUNTIF(Okt!J$43:J$73,$A48)+COUNTIF(Nov!J$43:J$73,$A48)+COUNTIF(Dez!J$43:J$73,$A48))</f>
        <v/>
      </c>
      <c r="L48" s="11" t="str">
        <f t="shared" si="5"/>
        <v/>
      </c>
      <c r="M48" s="29"/>
      <c r="N48" s="6" t="str">
        <f t="shared" si="8"/>
        <v/>
      </c>
      <c r="O48" s="15" t="str">
        <f>IF(TEXT(N48,0)="","",IF(TEXT(P48,0)=0,"",IF(ISNUMBER(N48),IF(ISNUMBER(P48),IF(N48&lt;P48,"&lt;",IF(N48=P48,"=","&gt;"))))))</f>
        <v/>
      </c>
      <c r="P48" s="534" t="str">
        <f>IF(ISBLANK(R48),"",IF(ISBLANK(Q48),P$11,Q48))</f>
        <v/>
      </c>
      <c r="Q48" s="145"/>
      <c r="R48" s="22"/>
      <c r="S48" s="22"/>
      <c r="T48" s="32"/>
      <c r="U48" s="22"/>
      <c r="V48" s="31"/>
      <c r="W48" s="30"/>
    </row>
    <row r="49" spans="1:23" ht="13.5" thickBot="1" x14ac:dyDescent="0.25">
      <c r="A49" s="577"/>
      <c r="B49" s="578"/>
      <c r="C49" s="578"/>
      <c r="D49" s="579"/>
      <c r="E49" s="579"/>
      <c r="F49" s="579"/>
      <c r="G49" s="579"/>
      <c r="H49" s="579"/>
      <c r="I49" s="579"/>
      <c r="J49" s="579"/>
      <c r="K49" s="579"/>
      <c r="L49" s="579"/>
      <c r="M49" s="579"/>
      <c r="N49" s="579"/>
      <c r="O49" s="579"/>
      <c r="P49" s="579"/>
      <c r="Q49" s="579"/>
      <c r="R49" s="579"/>
      <c r="S49" s="579"/>
      <c r="T49" s="579"/>
      <c r="U49" s="579"/>
      <c r="V49" s="579"/>
      <c r="W49" s="580"/>
    </row>
  </sheetData>
  <sheetProtection algorithmName="SHA-512" hashValue="JqZ5PO6XjNXRujnGhF1WLBVV0Houzsfr4GTT1L0+CFsOqjbWBqcqt48tQrmDJ+XXB8JzYpzau+kmLXJsb+YhTA==" saltValue="1L6tl9ChjrTqYfhpapZXow==" spinCount="100000" sheet="1" objects="1" scenarios="1" selectLockedCells="1"/>
  <mergeCells count="32">
    <mergeCell ref="A1:W1"/>
    <mergeCell ref="A3:W3"/>
    <mergeCell ref="A4:W4"/>
    <mergeCell ref="A7:W7"/>
    <mergeCell ref="A5:W5"/>
    <mergeCell ref="A2:W2"/>
    <mergeCell ref="A6:W6"/>
    <mergeCell ref="D8:L8"/>
    <mergeCell ref="R8:W8"/>
    <mergeCell ref="J9:J11"/>
    <mergeCell ref="E9:E11"/>
    <mergeCell ref="O9:O10"/>
    <mergeCell ref="N9:N11"/>
    <mergeCell ref="R9:R11"/>
    <mergeCell ref="M9:M11"/>
    <mergeCell ref="N8:Q8"/>
    <mergeCell ref="U9:U11"/>
    <mergeCell ref="S9:S11"/>
    <mergeCell ref="P9:Q9"/>
    <mergeCell ref="F9:F11"/>
    <mergeCell ref="K9:K11"/>
    <mergeCell ref="A49:W49"/>
    <mergeCell ref="A12:W12"/>
    <mergeCell ref="V9:W11"/>
    <mergeCell ref="A9:A11"/>
    <mergeCell ref="D9:D11"/>
    <mergeCell ref="G9:G11"/>
    <mergeCell ref="L9:L11"/>
    <mergeCell ref="H9:I10"/>
    <mergeCell ref="B9:B11"/>
    <mergeCell ref="T9:T11"/>
    <mergeCell ref="C9:C11"/>
  </mergeCells>
  <phoneticPr fontId="0" type="noConversion"/>
  <conditionalFormatting sqref="O13:O48">
    <cfRule type="cellIs" dxfId="48" priority="1" stopIfTrue="1" operator="equal">
      <formula>"&lt;"</formula>
    </cfRule>
    <cfRule type="cellIs" dxfId="47" priority="2" stopIfTrue="1" operator="equal">
      <formula>"&gt;"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4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8">
    <pageSetUpPr fitToPage="1"/>
  </sheetPr>
  <dimension ref="A1:V49"/>
  <sheetViews>
    <sheetView zoomScale="101" zoomScaleNormal="101" workbookViewId="0">
      <pane ySplit="12" topLeftCell="A13" activePane="bottomLeft" state="frozen"/>
      <selection activeCell="A9" sqref="A9:Y9"/>
      <selection pane="bottomLeft" activeCell="R21" sqref="R21"/>
    </sheetView>
  </sheetViews>
  <sheetFormatPr baseColWidth="10" defaultRowHeight="12.75" x14ac:dyDescent="0.2"/>
  <cols>
    <col min="1" max="1" width="4.7109375" customWidth="1"/>
    <col min="2" max="3" width="10.7109375" hidden="1" customWidth="1"/>
    <col min="4" max="4" width="10.7109375" customWidth="1"/>
    <col min="5" max="6" width="12.7109375" hidden="1" customWidth="1"/>
    <col min="7" max="7" width="12.7109375" customWidth="1"/>
    <col min="8" max="9" width="10.7109375" customWidth="1"/>
    <col min="10" max="11" width="10.7109375" hidden="1" customWidth="1"/>
    <col min="12" max="12" width="7.7109375" customWidth="1"/>
    <col min="13" max="14" width="10.7109375" customWidth="1"/>
    <col min="15" max="15" width="3.7109375" customWidth="1"/>
    <col min="16" max="17" width="10.7109375" customWidth="1"/>
    <col min="18" max="18" width="17.85546875" bestFit="1" customWidth="1"/>
    <col min="19" max="19" width="10.7109375" customWidth="1"/>
    <col min="20" max="20" width="30.7109375" customWidth="1"/>
    <col min="21" max="21" width="7.7109375" customWidth="1"/>
    <col min="22" max="22" width="2.7109375" customWidth="1"/>
  </cols>
  <sheetData>
    <row r="1" spans="1:22" ht="18" x14ac:dyDescent="0.2">
      <c r="A1" s="608"/>
      <c r="B1" s="609"/>
      <c r="C1" s="609"/>
      <c r="D1" s="610"/>
      <c r="E1" s="610"/>
      <c r="F1" s="610"/>
      <c r="G1" s="610"/>
      <c r="H1" s="610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2"/>
    </row>
    <row r="2" spans="1:22" ht="27.95" customHeight="1" x14ac:dyDescent="0.2">
      <c r="A2" s="557" t="str">
        <f>"Christians Sportkalender " &amp; Start!D26 &amp;" für "&amp;Start!D23</f>
        <v>Christians Sportkalender 2025 für Christian Geißler</v>
      </c>
      <c r="B2" s="620"/>
      <c r="C2" s="620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559"/>
      <c r="Q2" s="559"/>
      <c r="R2" s="559"/>
      <c r="S2" s="559"/>
      <c r="T2" s="559"/>
      <c r="U2" s="559"/>
      <c r="V2" s="572"/>
    </row>
    <row r="3" spans="1:22" ht="12.75" customHeight="1" x14ac:dyDescent="0.2">
      <c r="A3" s="613"/>
      <c r="B3" s="614"/>
      <c r="C3" s="614"/>
      <c r="D3" s="615"/>
      <c r="E3" s="615"/>
      <c r="F3" s="615"/>
      <c r="G3" s="615"/>
      <c r="H3" s="615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3"/>
    </row>
    <row r="4" spans="1:22" ht="12.75" customHeight="1" x14ac:dyDescent="0.2">
      <c r="A4" s="616" t="str">
        <f ca="1">Start!A59</f>
        <v>© 2001 - 2025 by Christian Geissler   -   www.geissler-heubach.de   -   christian@geissler-heubach.de</v>
      </c>
      <c r="B4" s="617"/>
      <c r="C4" s="617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9"/>
    </row>
    <row r="5" spans="1:22" ht="12.75" customHeight="1" x14ac:dyDescent="0.2">
      <c r="A5" s="581"/>
      <c r="B5" s="560"/>
      <c r="C5" s="560"/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2"/>
      <c r="S5" s="582"/>
      <c r="T5" s="582"/>
      <c r="U5" s="582"/>
      <c r="V5" s="583"/>
    </row>
    <row r="6" spans="1:22" ht="27.95" customHeight="1" x14ac:dyDescent="0.2">
      <c r="A6" s="557" t="s">
        <v>427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2"/>
    </row>
    <row r="7" spans="1:22" ht="12.75" customHeight="1" x14ac:dyDescent="0.2">
      <c r="A7" s="581"/>
      <c r="B7" s="560"/>
      <c r="C7" s="560"/>
      <c r="D7" s="582"/>
      <c r="E7" s="582"/>
      <c r="F7" s="582"/>
      <c r="G7" s="582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82"/>
      <c r="S7" s="582"/>
      <c r="T7" s="582"/>
      <c r="U7" s="582"/>
      <c r="V7" s="583"/>
    </row>
    <row r="8" spans="1:22" ht="12.75" customHeight="1" x14ac:dyDescent="0.2">
      <c r="A8" s="13"/>
      <c r="B8" s="66"/>
      <c r="C8" s="66"/>
      <c r="D8" s="598" t="s">
        <v>190</v>
      </c>
      <c r="E8" s="598"/>
      <c r="F8" s="598"/>
      <c r="G8" s="598"/>
      <c r="H8" s="598"/>
      <c r="I8" s="598"/>
      <c r="J8" s="598"/>
      <c r="K8" s="598"/>
      <c r="L8" s="598"/>
      <c r="M8" s="132" t="s">
        <v>191</v>
      </c>
      <c r="N8" s="605" t="s">
        <v>428</v>
      </c>
      <c r="O8" s="606"/>
      <c r="P8" s="606"/>
      <c r="Q8" s="607"/>
      <c r="R8" s="598" t="s">
        <v>429</v>
      </c>
      <c r="S8" s="598"/>
      <c r="T8" s="598"/>
      <c r="U8" s="598"/>
      <c r="V8" s="599"/>
    </row>
    <row r="9" spans="1:22" ht="39.950000000000003" customHeight="1" x14ac:dyDescent="0.2">
      <c r="A9" s="590" t="s">
        <v>426</v>
      </c>
      <c r="B9" s="593" t="s">
        <v>334</v>
      </c>
      <c r="C9" s="593" t="s">
        <v>334</v>
      </c>
      <c r="D9" s="593" t="s">
        <v>214</v>
      </c>
      <c r="E9" s="593" t="s">
        <v>336</v>
      </c>
      <c r="F9" s="593" t="s">
        <v>336</v>
      </c>
      <c r="G9" s="593" t="s">
        <v>215</v>
      </c>
      <c r="H9" s="584" t="s">
        <v>216</v>
      </c>
      <c r="I9" s="596"/>
      <c r="J9" s="593" t="s">
        <v>335</v>
      </c>
      <c r="K9" s="593" t="s">
        <v>335</v>
      </c>
      <c r="L9" s="593" t="s">
        <v>189</v>
      </c>
      <c r="M9" s="593" t="s">
        <v>112</v>
      </c>
      <c r="N9" s="593" t="s">
        <v>220</v>
      </c>
      <c r="O9" s="600" t="s">
        <v>218</v>
      </c>
      <c r="P9" s="605" t="s">
        <v>219</v>
      </c>
      <c r="Q9" s="607"/>
      <c r="R9" s="602" t="s">
        <v>430</v>
      </c>
      <c r="S9" s="593" t="s">
        <v>154</v>
      </c>
      <c r="T9" s="602" t="s">
        <v>155</v>
      </c>
      <c r="U9" s="584" t="s">
        <v>432</v>
      </c>
      <c r="V9" s="585"/>
    </row>
    <row r="10" spans="1:22" ht="12.75" customHeight="1" x14ac:dyDescent="0.2">
      <c r="A10" s="591"/>
      <c r="B10" s="594"/>
      <c r="C10" s="594"/>
      <c r="D10" s="594"/>
      <c r="E10" s="594"/>
      <c r="F10" s="594"/>
      <c r="G10" s="594"/>
      <c r="H10" s="586"/>
      <c r="I10" s="597"/>
      <c r="J10" s="594"/>
      <c r="K10" s="594"/>
      <c r="L10" s="594"/>
      <c r="M10" s="594"/>
      <c r="N10" s="594"/>
      <c r="O10" s="601"/>
      <c r="P10" s="19" t="s">
        <v>208</v>
      </c>
      <c r="Q10" s="10" t="s">
        <v>209</v>
      </c>
      <c r="R10" s="603"/>
      <c r="S10" s="594"/>
      <c r="T10" s="603"/>
      <c r="U10" s="586"/>
      <c r="V10" s="587"/>
    </row>
    <row r="11" spans="1:22" ht="12.75" customHeight="1" x14ac:dyDescent="0.2">
      <c r="A11" s="592"/>
      <c r="B11" s="595"/>
      <c r="C11" s="595"/>
      <c r="D11" s="595"/>
      <c r="E11" s="595"/>
      <c r="F11" s="595"/>
      <c r="G11" s="595"/>
      <c r="H11" s="10" t="s">
        <v>211</v>
      </c>
      <c r="I11" s="10" t="s">
        <v>212</v>
      </c>
      <c r="J11" s="595"/>
      <c r="K11" s="595"/>
      <c r="L11" s="595"/>
      <c r="M11" s="595"/>
      <c r="N11" s="595"/>
      <c r="O11" s="12" t="s">
        <v>193</v>
      </c>
      <c r="P11" s="29">
        <v>1000</v>
      </c>
      <c r="Q11" s="10" t="s">
        <v>210</v>
      </c>
      <c r="R11" s="604"/>
      <c r="S11" s="595"/>
      <c r="T11" s="604"/>
      <c r="U11" s="588"/>
      <c r="V11" s="589"/>
    </row>
    <row r="12" spans="1:22" ht="12.75" customHeight="1" x14ac:dyDescent="0.2">
      <c r="A12" s="581"/>
      <c r="B12" s="560"/>
      <c r="C12" s="560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82"/>
      <c r="S12" s="582"/>
      <c r="T12" s="582"/>
      <c r="U12" s="582"/>
      <c r="V12" s="583"/>
    </row>
    <row r="13" spans="1:22" x14ac:dyDescent="0.2">
      <c r="A13" s="4">
        <v>1</v>
      </c>
      <c r="B13" s="6">
        <f>IF(ISBLANK($R13),"",SUMIF(Jan!$K$9:$K$39,$A13,Jan!R$9:R$39)+SUMIF(Feb!$K$9:$K$39,$A13,Feb!R$9:R$39)+SUMIF(Mar!$K$9:$K$39,$A13,Mar!R$9:R$39)+SUMIF(Apr!$K$9:$K$39,$A13,Apr!R$9:R$39)+SUMIF(Mai!$K$9:$K$39,$A13,Mai!R$9:R$39)+SUMIF(Jun!$K$9:$K$39,$A13,Jun!R$9:R$39)+SUMIF(Jul!$K$9:$K$39,$A13,Jul!R$9:R$39)+SUMIF(Aug!$K$9:$K$39,$A13,Aug!R$9:R$39)+SUMIF(Sep!$K$9:$K$39,$A13,Sep!R$9:R$39)+SUMIF(Okt!$K$9:$K$39,$A13,Okt!R$9:R$39)+SUMIF(Nov!$K$9:$K$39,$A13,Nov!R$9:R$39)+SUMIF(Dez!$K$9:$K$39,$A13,Dez!R$9:R$39))</f>
        <v>0</v>
      </c>
      <c r="C13" s="6">
        <f>IF(ISBLANK($R13),"",SUMIF(Jan!$K$43:$K$73,$A13,Jan!R$73:R$943)+SUMIF(Feb!$K$43:$K$73,$A13,Feb!R$43:R$73)+SUMIF(Mar!$K$43:$K$73,$A13,Mar!R$43:R$73)+SUMIF(Apr!$K$43:$K$73,$A13,Apr!R$43:R$73)+SUMIF(Mai!$K$43:$K$73,$A13,Mai!R$43:R$73)+SUMIF(Jun!$K$43:$K$73,$A13,Jun!R$43:R$73)+SUMIF(Jul!$K$43:$K$73,$A13,Jul!R$43:R$73)+SUMIF(Aug!$K$43:$K$73,$A13,Aug!R$43:R$73)+SUMIF(Sep!$K$43:$K$73,$A13,Sep!R$43:R$73)+SUMIF(Okt!$K$43:$K$73,$A13,Okt!R$43:R$73)+SUMIF(Nov!$K$43:$K$73,$A13,Nov!R$43:R$73)+SUMIF(Dez!$K$43:$K$73,$A13,Dez!R$43:R$73))</f>
        <v>0</v>
      </c>
      <c r="D13" s="6" t="str">
        <f>IF(ISNUMBER(B13),IF(ISNUMBER(C13),IF(B13+C13=0,"",B13+C13),""),"")</f>
        <v/>
      </c>
      <c r="E13" s="7">
        <f>IF(ISBLANK($R13),"",SUMIF(Jan!$K$9:$K$39,$A13,Jan!S$9:S$39)+SUMIF(Feb!$K$9:$K$39,$A13,Feb!S$9:S$39)+SUMIF(Mar!$K$9:$K$39,$A13,Mar!S$9:S$39)+SUMIF(Apr!$K$9:$K$39,$A13,Apr!S$9:S$39)+SUMIF(Mai!$K$9:$K$39,$A13,Mai!S$9:S$39)+SUMIF(Jun!$K$9:$K$39,$A13,Jun!S$9:S$39)+SUMIF(Jul!$K$9:$K$39,$A13,Jul!S$9:S$39)+SUMIF(Aug!$K$9:$K$39,$A13,Aug!S$9:S$39)+SUMIF(Sep!$K$9:$K$39,$A13,Sep!S$9:S$39)+SUMIF(Okt!$K$9:$K$39,$A13,Okt!S$9:S$39)+SUMIF(Nov!$K$9:$K$39,$A13,Nov!S$9:S$39)+SUMIF(Dez!$K$9:$K$39,$A13,Dez!S$9:S$39))</f>
        <v>0</v>
      </c>
      <c r="F13" s="7">
        <f>IF(ISBLANK($R13),"",SUMIF(Jan!$K$43:$K$73,$A13,Jan!S$43:S$73)+SUMIF(Feb!$K$43:$K$73,$A13,Feb!S$43:S$73)+SUMIF(Mar!$K$43:$K$73,$A13,Mar!S$43:S$73)+SUMIF(Apr!$K$43:$K$73,$A13,Apr!S$43:S$73)+SUMIF(Mai!$K$43:$K$73,$A13,Mai!S$43:S$73)+SUMIF(Jun!$K$43:$K$73,$A13,Jun!S$43:S$73)+SUMIF(Jul!$K$43:$K$73,$A13,Jul!S$43:S$73)+SUMIF(Aug!$K$43:$K$73,$A13,Aug!S$43:S$73)+SUMIF(Sep!$K$43:$K$73,$A13,Sep!S$43:S$73)+SUMIF(Okt!$K$43:$K$73,$A13,Okt!S$43:S$73)+SUMIF(Nov!$K$43:$K$73,$A13,Nov!S$43:S$73)+SUMIF(Dez!$K$43:$K$73,$A13,Dez!S$43:S$73))</f>
        <v>0</v>
      </c>
      <c r="G13" s="7" t="str">
        <f>IF(ISNUMBER(E13),IF(ISNUMBER(F13),IF(E13+F13=0,"",E13+F13),""),"")</f>
        <v/>
      </c>
      <c r="H13" s="14" t="str">
        <f>IF(TEXT($D13,0)="","",IF(TEXT($G13,0)="","",IF($D13&gt;0,$G13/$D13,"")))</f>
        <v/>
      </c>
      <c r="I13" s="6" t="str">
        <f>IF(TEXT($D13,0)="","",IF(TEXT($G13,0)="","",IF($D13&gt;0,$D13/$G13/24,"")))</f>
        <v/>
      </c>
      <c r="J13" s="11">
        <f>IF(ISBLANK($R13),"",COUNTIF(Jan!K$9:K$39,$A13)+COUNTIF(Feb!K$9:K$39,$A13)+COUNTIF(Mar!K$9:K$39,$A13)+COUNTIF(Apr!K$9:K$39,$A13)+COUNTIF(Mai!K$9:K$39,$A13)+COUNTIF(Jun!K$9:K$39,$A13)+COUNTIF(Jul!K$9:K$39,$A13)+COUNTIF(Aug!K$9:K$39,$A13)+COUNTIF(Sep!K$9:K$39,$A13)+COUNTIF(Okt!K$9:K$39,$A13)+COUNTIF(Nov!K$9:K$39,$A13)+COUNTIF(Dez!K$9:K$39,$A13))</f>
        <v>0</v>
      </c>
      <c r="K13" s="11">
        <f>IF(ISBLANK($R13),"",COUNTIF(Jan!K$43:K$73,$A13)+COUNTIF(Feb!K$43:K$73,$A13)+COUNTIF(Mar!K$43:K$73,$A13)+COUNTIF(Apr!K$43:K$73,$A13)+COUNTIF(Mai!K$43:K$73,$A13)+COUNTIF(Jun!K$43:K$73,$A13)+COUNTIF(Jul!K$43:K$73,$A13)+COUNTIF(Aug!K$43:K$73,$A13)+COUNTIF(Sep!K$43:K$73,$A13)+COUNTIF(Okt!K$43:K$73,$A13)+COUNTIF(Nov!K$43:K$73,$A13)+COUNTIF(Dez!K$43:K$73,$A13))</f>
        <v>0</v>
      </c>
      <c r="L13" s="11" t="str">
        <f>IF(ISNUMBER(J13),IF(ISNUMBER(K13),IF(J13+K13=0,"",J13+K13),""),"")</f>
        <v/>
      </c>
      <c r="M13" s="29">
        <v>0</v>
      </c>
      <c r="N13" s="6">
        <f>IF(ISNUMBER($M13),IF(ISNUMBER($D13),IF($D13+$M13=0,"",$D13+$M13),$M13),"")</f>
        <v>0</v>
      </c>
      <c r="O13" s="15" t="str">
        <f>IF(TEXT(N13,0)="","",IF(TEXT(P13,0)=0,"",IF(ISNUMBER(N13),IF(ISNUMBER(P13),IF(N13&lt;P13,"&lt;",IF(N13=P13,"=","&gt;"))))))</f>
        <v>&lt;</v>
      </c>
      <c r="P13" s="9">
        <f>IF(ISBLANK(R13),"",IF(ISBLANK(Q13),P$11,Q13))</f>
        <v>1000</v>
      </c>
      <c r="Q13" s="289"/>
      <c r="R13" s="22" t="s">
        <v>433</v>
      </c>
      <c r="S13" s="32">
        <v>41148</v>
      </c>
      <c r="T13" s="22" t="s">
        <v>498</v>
      </c>
      <c r="U13" s="31">
        <v>32.01</v>
      </c>
      <c r="V13" s="30" t="s">
        <v>213</v>
      </c>
    </row>
    <row r="14" spans="1:22" x14ac:dyDescent="0.2">
      <c r="A14" s="4">
        <v>2</v>
      </c>
      <c r="B14" s="6">
        <f>IF(ISBLANK($R14),"",SUMIF(Jan!$K$9:$K$39,$A14,Jan!R$9:R$39)+SUMIF(Feb!$K$9:$K$39,$A14,Feb!R$9:R$39)+SUMIF(Mar!$K$9:$K$39,$A14,Mar!R$9:R$39)+SUMIF(Apr!$K$9:$K$39,$A14,Apr!R$9:R$39)+SUMIF(Mai!$K$9:$K$39,$A14,Mai!R$9:R$39)+SUMIF(Jun!$K$9:$K$39,$A14,Jun!R$9:R$39)+SUMIF(Jul!$K$9:$K$39,$A14,Jul!R$9:R$39)+SUMIF(Aug!$K$9:$K$39,$A14,Aug!R$9:R$39)+SUMIF(Sep!$K$9:$K$39,$A14,Sep!R$9:R$39)+SUMIF(Okt!$K$9:$K$39,$A14,Okt!R$9:R$39)+SUMIF(Nov!$K$9:$K$39,$A14,Nov!R$9:R$39)+SUMIF(Dez!$K$9:$K$39,$A14,Dez!R$9:R$39))</f>
        <v>0</v>
      </c>
      <c r="C14" s="6">
        <f>IF(ISBLANK($R14),"",SUMIF(Jan!$K$43:$K$73,$A14,Jan!R$73:R$943)+SUMIF(Feb!$K$43:$K$73,$A14,Feb!R$43:R$73)+SUMIF(Mar!$K$43:$K$73,$A14,Mar!R$43:R$73)+SUMIF(Apr!$K$43:$K$73,$A14,Apr!R$43:R$73)+SUMIF(Mai!$K$43:$K$73,$A14,Mai!R$43:R$73)+SUMIF(Jun!$K$43:$K$73,$A14,Jun!R$43:R$73)+SUMIF(Jul!$K$43:$K$73,$A14,Jul!R$43:R$73)+SUMIF(Aug!$K$43:$K$73,$A14,Aug!R$43:R$73)+SUMIF(Sep!$K$43:$K$73,$A14,Sep!R$43:R$73)+SUMIF(Okt!$K$43:$K$73,$A14,Okt!R$43:R$73)+SUMIF(Nov!$K$43:$K$73,$A14,Nov!R$43:R$73)+SUMIF(Dez!$K$43:$K$73,$A14,Dez!R$43:R$73))</f>
        <v>0</v>
      </c>
      <c r="D14" s="6" t="str">
        <f t="shared" ref="D14:D48" si="0">IF(ISNUMBER(B14),IF(ISNUMBER(C14),IF(B14+C14=0,"",B14+C14),""),"")</f>
        <v/>
      </c>
      <c r="E14" s="7">
        <f>IF(ISBLANK($R14),"",SUMIF(Jan!$K$9:$K$39,$A14,Jan!S$9:S$39)+SUMIF(Feb!$K$9:$K$39,$A14,Feb!S$9:S$39)+SUMIF(Mar!$K$9:$K$39,$A14,Mar!S$9:S$39)+SUMIF(Apr!$K$9:$K$39,$A14,Apr!S$9:S$39)+SUMIF(Mai!$K$9:$K$39,$A14,Mai!S$9:S$39)+SUMIF(Jun!$K$9:$K$39,$A14,Jun!S$9:S$39)+SUMIF(Jul!$K$9:$K$39,$A14,Jul!S$9:S$39)+SUMIF(Aug!$K$9:$K$39,$A14,Aug!S$9:S$39)+SUMIF(Sep!$K$9:$K$39,$A14,Sep!S$9:S$39)+SUMIF(Okt!$K$9:$K$39,$A14,Okt!S$9:S$39)+SUMIF(Nov!$K$9:$K$39,$A14,Nov!S$9:S$39)+SUMIF(Dez!$K$9:$K$39,$A14,Dez!S$9:S$39))</f>
        <v>0</v>
      </c>
      <c r="F14" s="7">
        <f>IF(ISBLANK($R14),"",SUMIF(Jan!$K$43:$K$73,$A14,Jan!S$43:S$73)+SUMIF(Feb!$K$43:$K$73,$A14,Feb!S$43:S$73)+SUMIF(Mar!$K$43:$K$73,$A14,Mar!S$43:S$73)+SUMIF(Apr!$K$43:$K$73,$A14,Apr!S$43:S$73)+SUMIF(Mai!$K$43:$K$73,$A14,Mai!S$43:S$73)+SUMIF(Jun!$K$43:$K$73,$A14,Jun!S$43:S$73)+SUMIF(Jul!$K$43:$K$73,$A14,Jul!S$43:S$73)+SUMIF(Aug!$K$43:$K$73,$A14,Aug!S$43:S$73)+SUMIF(Sep!$K$43:$K$73,$A14,Sep!S$43:S$73)+SUMIF(Okt!$K$43:$K$73,$A14,Okt!S$43:S$73)+SUMIF(Nov!$K$43:$K$73,$A14,Nov!S$43:S$73)+SUMIF(Dez!$K$43:$K$73,$A14,Dez!S$43:S$73))</f>
        <v>0</v>
      </c>
      <c r="G14" s="7" t="str">
        <f t="shared" ref="G14:G48" si="1">IF(ISNUMBER(E14),IF(ISNUMBER(F14),IF(E14+F14=0,"",E14+F14),""),"")</f>
        <v/>
      </c>
      <c r="H14" s="14" t="str">
        <f t="shared" ref="H14:H48" si="2">IF(TEXT($D14,0)="","",IF(TEXT($G14,0)="","",IF($D14&gt;0,$G14/$D14,"")))</f>
        <v/>
      </c>
      <c r="I14" s="6" t="str">
        <f t="shared" ref="I14:I48" si="3">IF(TEXT($D14,0)="","",IF(TEXT($G14,0)="","",IF($D14&gt;0,$D14/$G14/24,"")))</f>
        <v/>
      </c>
      <c r="J14" s="11">
        <f>IF(ISBLANK($R14),"",COUNTIF(Jan!K$9:K$39,$A14)+COUNTIF(Feb!K$9:K$39,$A14)+COUNTIF(Mar!K$9:K$39,$A14)+COUNTIF(Apr!K$9:K$39,$A14)+COUNTIF(Mai!K$9:K$39,$A14)+COUNTIF(Jun!K$9:K$39,$A14)+COUNTIF(Jul!K$9:K$39,$A14)+COUNTIF(Aug!K$9:K$39,$A14)+COUNTIF(Sep!K$9:K$39,$A14)+COUNTIF(Okt!K$9:K$39,$A14)+COUNTIF(Nov!K$9:K$39,$A14)+COUNTIF(Dez!K$9:K$39,$A14))</f>
        <v>0</v>
      </c>
      <c r="K14" s="11">
        <f>IF(ISBLANK($R14),"",COUNTIF(Jan!K$43:K$73,$A14)+COUNTIF(Feb!K$43:K$73,$A14)+COUNTIF(Mar!K$43:K$73,$A14)+COUNTIF(Apr!K$43:K$73,$A14)+COUNTIF(Mai!K$43:K$73,$A14)+COUNTIF(Jun!K$43:K$73,$A14)+COUNTIF(Jul!K$43:K$73,$A14)+COUNTIF(Aug!K$43:K$73,$A14)+COUNTIF(Sep!K$43:K$73,$A14)+COUNTIF(Okt!K$43:K$73,$A14)+COUNTIF(Nov!K$43:K$73,$A14)+COUNTIF(Dez!K$43:K$73,$A14))</f>
        <v>0</v>
      </c>
      <c r="L14" s="11" t="str">
        <f t="shared" ref="L14:L48" si="4">IF(ISNUMBER(J14),IF(ISNUMBER(K14),IF(J14+K14=0,"",J14+K14),""),"")</f>
        <v/>
      </c>
      <c r="M14" s="29">
        <v>2297.3049999999998</v>
      </c>
      <c r="N14" s="6">
        <f t="shared" ref="N14:N48" si="5">IF(ISNUMBER($M14),IF(ISNUMBER($D14),IF($D14+$M14=0,"",$D14+$M14),$M14),"")</f>
        <v>2297.3049999999998</v>
      </c>
      <c r="O14" s="15" t="str">
        <f t="shared" ref="O14:O46" si="6">IF(TEXT(N14,0)="","",IF(TEXT(P14,0)=0,"",IF(ISNUMBER(N14),IF(ISNUMBER(P14),IF(N14&lt;P14,"&lt;",IF(N14=P14,"=","&gt;"))))))</f>
        <v>&gt;</v>
      </c>
      <c r="P14" s="9">
        <f t="shared" ref="P14:P46" si="7">IF(ISBLANK(R14),"",IF(ISBLANK(Q14),P$11,Q14))</f>
        <v>1000</v>
      </c>
      <c r="Q14" s="29"/>
      <c r="R14" s="22" t="s">
        <v>431</v>
      </c>
      <c r="S14" s="32">
        <v>41197</v>
      </c>
      <c r="T14" s="22" t="s">
        <v>389</v>
      </c>
      <c r="U14" s="31">
        <v>45.68</v>
      </c>
      <c r="V14" s="30" t="s">
        <v>213</v>
      </c>
    </row>
    <row r="15" spans="1:22" x14ac:dyDescent="0.2">
      <c r="A15" s="4">
        <v>3</v>
      </c>
      <c r="B15" s="6">
        <f>IF(ISBLANK($R15),"",SUMIF(Jan!$K$9:$K$39,$A15,Jan!R$9:R$39)+SUMIF(Feb!$K$9:$K$39,$A15,Feb!R$9:R$39)+SUMIF(Mar!$K$9:$K$39,$A15,Mar!R$9:R$39)+SUMIF(Apr!$K$9:$K$39,$A15,Apr!R$9:R$39)+SUMIF(Mai!$K$9:$K$39,$A15,Mai!R$9:R$39)+SUMIF(Jun!$K$9:$K$39,$A15,Jun!R$9:R$39)+SUMIF(Jul!$K$9:$K$39,$A15,Jul!R$9:R$39)+SUMIF(Aug!$K$9:$K$39,$A15,Aug!R$9:R$39)+SUMIF(Sep!$K$9:$K$39,$A15,Sep!R$9:R$39)+SUMIF(Okt!$K$9:$K$39,$A15,Okt!R$9:R$39)+SUMIF(Nov!$K$9:$K$39,$A15,Nov!R$9:R$39)+SUMIF(Dez!$K$9:$K$39,$A15,Dez!R$9:R$39))</f>
        <v>0</v>
      </c>
      <c r="C15" s="6">
        <f>IF(ISBLANK($R15),"",SUMIF(Jan!$K$43:$K$73,$A15,Jan!R$73:R$943)+SUMIF(Feb!$K$43:$K$73,$A15,Feb!R$43:R$73)+SUMIF(Mar!$K$43:$K$73,$A15,Mar!R$43:R$73)+SUMIF(Apr!$K$43:$K$73,$A15,Apr!R$43:R$73)+SUMIF(Mai!$K$43:$K$73,$A15,Mai!R$43:R$73)+SUMIF(Jun!$K$43:$K$73,$A15,Jun!R$43:R$73)+SUMIF(Jul!$K$43:$K$73,$A15,Jul!R$43:R$73)+SUMIF(Aug!$K$43:$K$73,$A15,Aug!R$43:R$73)+SUMIF(Sep!$K$43:$K$73,$A15,Sep!R$43:R$73)+SUMIF(Okt!$K$43:$K$73,$A15,Okt!R$43:R$73)+SUMIF(Nov!$K$43:$K$73,$A15,Nov!R$43:R$73)+SUMIF(Dez!$K$43:$K$73,$A15,Dez!R$43:R$73))</f>
        <v>0</v>
      </c>
      <c r="D15" s="6" t="str">
        <f t="shared" si="0"/>
        <v/>
      </c>
      <c r="E15" s="7">
        <f>IF(ISBLANK($R15),"",SUMIF(Jan!$K$9:$K$39,$A15,Jan!S$9:S$39)+SUMIF(Feb!$K$9:$K$39,$A15,Feb!S$9:S$39)+SUMIF(Mar!$K$9:$K$39,$A15,Mar!S$9:S$39)+SUMIF(Apr!$K$9:$K$39,$A15,Apr!S$9:S$39)+SUMIF(Mai!$K$9:$K$39,$A15,Mai!S$9:S$39)+SUMIF(Jun!$K$9:$K$39,$A15,Jun!S$9:S$39)+SUMIF(Jul!$K$9:$K$39,$A15,Jul!S$9:S$39)+SUMIF(Aug!$K$9:$K$39,$A15,Aug!S$9:S$39)+SUMIF(Sep!$K$9:$K$39,$A15,Sep!S$9:S$39)+SUMIF(Okt!$K$9:$K$39,$A15,Okt!S$9:S$39)+SUMIF(Nov!$K$9:$K$39,$A15,Nov!S$9:S$39)+SUMIF(Dez!$K$9:$K$39,$A15,Dez!S$9:S$39))</f>
        <v>0</v>
      </c>
      <c r="F15" s="7">
        <f>IF(ISBLANK($R15),"",SUMIF(Jan!$K$43:$K$73,$A15,Jan!S$43:S$73)+SUMIF(Feb!$K$43:$K$73,$A15,Feb!S$43:S$73)+SUMIF(Mar!$K$43:$K$73,$A15,Mar!S$43:S$73)+SUMIF(Apr!$K$43:$K$73,$A15,Apr!S$43:S$73)+SUMIF(Mai!$K$43:$K$73,$A15,Mai!S$43:S$73)+SUMIF(Jun!$K$43:$K$73,$A15,Jun!S$43:S$73)+SUMIF(Jul!$K$43:$K$73,$A15,Jul!S$43:S$73)+SUMIF(Aug!$K$43:$K$73,$A15,Aug!S$43:S$73)+SUMIF(Sep!$K$43:$K$73,$A15,Sep!S$43:S$73)+SUMIF(Okt!$K$43:$K$73,$A15,Okt!S$43:S$73)+SUMIF(Nov!$K$43:$K$73,$A15,Nov!S$43:S$73)+SUMIF(Dez!$K$43:$K$73,$A15,Dez!S$43:S$73))</f>
        <v>0</v>
      </c>
      <c r="G15" s="7" t="str">
        <f t="shared" si="1"/>
        <v/>
      </c>
      <c r="H15" s="14" t="str">
        <f t="shared" si="2"/>
        <v/>
      </c>
      <c r="I15" s="6" t="str">
        <f t="shared" si="3"/>
        <v/>
      </c>
      <c r="J15" s="11">
        <f>IF(ISBLANK($R15),"",COUNTIF(Jan!K$9:K$39,$A15)+COUNTIF(Feb!K$9:K$39,$A15)+COUNTIF(Mar!K$9:K$39,$A15)+COUNTIF(Apr!K$9:K$39,$A15)+COUNTIF(Mai!K$9:K$39,$A15)+COUNTIF(Jun!K$9:K$39,$A15)+COUNTIF(Jul!K$9:K$39,$A15)+COUNTIF(Aug!K$9:K$39,$A15)+COUNTIF(Sep!K$9:K$39,$A15)+COUNTIF(Okt!K$9:K$39,$A15)+COUNTIF(Nov!K$9:K$39,$A15)+COUNTIF(Dez!K$9:K$39,$A15))</f>
        <v>0</v>
      </c>
      <c r="K15" s="11">
        <f>IF(ISBLANK($R15),"",COUNTIF(Jan!K$43:K$73,$A15)+COUNTIF(Feb!K$43:K$73,$A15)+COUNTIF(Mar!K$43:K$73,$A15)+COUNTIF(Apr!K$43:K$73,$A15)+COUNTIF(Mai!K$43:K$73,$A15)+COUNTIF(Jun!K$43:K$73,$A15)+COUNTIF(Jul!K$43:K$73,$A15)+COUNTIF(Aug!K$43:K$73,$A15)+COUNTIF(Sep!K$43:K$73,$A15)+COUNTIF(Okt!K$43:K$73,$A15)+COUNTIF(Nov!K$43:K$73,$A15)+COUNTIF(Dez!K$43:K$73,$A15))</f>
        <v>0</v>
      </c>
      <c r="L15" s="11" t="str">
        <f t="shared" si="4"/>
        <v/>
      </c>
      <c r="M15" s="29">
        <v>1514.75</v>
      </c>
      <c r="N15" s="6">
        <f t="shared" si="5"/>
        <v>1514.75</v>
      </c>
      <c r="O15" s="15" t="str">
        <f t="shared" si="6"/>
        <v>&gt;</v>
      </c>
      <c r="P15" s="9">
        <f t="shared" si="7"/>
        <v>1000</v>
      </c>
      <c r="Q15" s="29"/>
      <c r="R15" s="22" t="s">
        <v>431</v>
      </c>
      <c r="S15" s="32">
        <v>41604</v>
      </c>
      <c r="T15" s="22" t="s">
        <v>389</v>
      </c>
      <c r="U15" s="31">
        <v>49.95</v>
      </c>
      <c r="V15" s="30" t="s">
        <v>213</v>
      </c>
    </row>
    <row r="16" spans="1:22" x14ac:dyDescent="0.2">
      <c r="A16" s="4">
        <v>4</v>
      </c>
      <c r="B16" s="6">
        <f>IF(ISBLANK($R16),"",SUMIF(Jan!$K$9:$K$39,$A16,Jan!R$9:R$39)+SUMIF(Feb!$K$9:$K$39,$A16,Feb!R$9:R$39)+SUMIF(Mar!$K$9:$K$39,$A16,Mar!R$9:R$39)+SUMIF(Apr!$K$9:$K$39,$A16,Apr!R$9:R$39)+SUMIF(Mai!$K$9:$K$39,$A16,Mai!R$9:R$39)+SUMIF(Jun!$K$9:$K$39,$A16,Jun!R$9:R$39)+SUMIF(Jul!$K$9:$K$39,$A16,Jul!R$9:R$39)+SUMIF(Aug!$K$9:$K$39,$A16,Aug!R$9:R$39)+SUMIF(Sep!$K$9:$K$39,$A16,Sep!R$9:R$39)+SUMIF(Okt!$K$9:$K$39,$A16,Okt!R$9:R$39)+SUMIF(Nov!$K$9:$K$39,$A16,Nov!R$9:R$39)+SUMIF(Dez!$K$9:$K$39,$A16,Dez!R$9:R$39))</f>
        <v>0</v>
      </c>
      <c r="C16" s="6">
        <f>IF(ISBLANK($R16),"",SUMIF(Jan!$K$43:$K$73,$A16,Jan!R$73:R$943)+SUMIF(Feb!$K$43:$K$73,$A16,Feb!R$43:R$73)+SUMIF(Mar!$K$43:$K$73,$A16,Mar!R$43:R$73)+SUMIF(Apr!$K$43:$K$73,$A16,Apr!R$43:R$73)+SUMIF(Mai!$K$43:$K$73,$A16,Mai!R$43:R$73)+SUMIF(Jun!$K$43:$K$73,$A16,Jun!R$43:R$73)+SUMIF(Jul!$K$43:$K$73,$A16,Jul!R$43:R$73)+SUMIF(Aug!$K$43:$K$73,$A16,Aug!R$43:R$73)+SUMIF(Sep!$K$43:$K$73,$A16,Sep!R$43:R$73)+SUMIF(Okt!$K$43:$K$73,$A16,Okt!R$43:R$73)+SUMIF(Nov!$K$43:$K$73,$A16,Nov!R$43:R$73)+SUMIF(Dez!$K$43:$K$73,$A16,Dez!R$43:R$73))</f>
        <v>0</v>
      </c>
      <c r="D16" s="6" t="str">
        <f t="shared" si="0"/>
        <v/>
      </c>
      <c r="E16" s="7">
        <f>IF(ISBLANK($R16),"",SUMIF(Jan!$K$9:$K$39,$A16,Jan!S$9:S$39)+SUMIF(Feb!$K$9:$K$39,$A16,Feb!S$9:S$39)+SUMIF(Mar!$K$9:$K$39,$A16,Mar!S$9:S$39)+SUMIF(Apr!$K$9:$K$39,$A16,Apr!S$9:S$39)+SUMIF(Mai!$K$9:$K$39,$A16,Mai!S$9:S$39)+SUMIF(Jun!$K$9:$K$39,$A16,Jun!S$9:S$39)+SUMIF(Jul!$K$9:$K$39,$A16,Jul!S$9:S$39)+SUMIF(Aug!$K$9:$K$39,$A16,Aug!S$9:S$39)+SUMIF(Sep!$K$9:$K$39,$A16,Sep!S$9:S$39)+SUMIF(Okt!$K$9:$K$39,$A16,Okt!S$9:S$39)+SUMIF(Nov!$K$9:$K$39,$A16,Nov!S$9:S$39)+SUMIF(Dez!$K$9:$K$39,$A16,Dez!S$9:S$39))</f>
        <v>0</v>
      </c>
      <c r="F16" s="7">
        <f>IF(ISBLANK($R16),"",SUMIF(Jan!$K$43:$K$73,$A16,Jan!S$43:S$73)+SUMIF(Feb!$K$43:$K$73,$A16,Feb!S$43:S$73)+SUMIF(Mar!$K$43:$K$73,$A16,Mar!S$43:S$73)+SUMIF(Apr!$K$43:$K$73,$A16,Apr!S$43:S$73)+SUMIF(Mai!$K$43:$K$73,$A16,Mai!S$43:S$73)+SUMIF(Jun!$K$43:$K$73,$A16,Jun!S$43:S$73)+SUMIF(Jul!$K$43:$K$73,$A16,Jul!S$43:S$73)+SUMIF(Aug!$K$43:$K$73,$A16,Aug!S$43:S$73)+SUMIF(Sep!$K$43:$K$73,$A16,Sep!S$43:S$73)+SUMIF(Okt!$K$43:$K$73,$A16,Okt!S$43:S$73)+SUMIF(Nov!$K$43:$K$73,$A16,Nov!S$43:S$73)+SUMIF(Dez!$K$43:$K$73,$A16,Dez!S$43:S$73))</f>
        <v>0</v>
      </c>
      <c r="G16" s="7" t="str">
        <f t="shared" si="1"/>
        <v/>
      </c>
      <c r="H16" s="14" t="str">
        <f t="shared" si="2"/>
        <v/>
      </c>
      <c r="I16" s="6" t="str">
        <f t="shared" si="3"/>
        <v/>
      </c>
      <c r="J16" s="11">
        <f>IF(ISBLANK($R16),"",COUNTIF(Jan!K$9:K$39,$A16)+COUNTIF(Feb!K$9:K$39,$A16)+COUNTIF(Mar!K$9:K$39,$A16)+COUNTIF(Apr!K$9:K$39,$A16)+COUNTIF(Mai!K$9:K$39,$A16)+COUNTIF(Jun!K$9:K$39,$A16)+COUNTIF(Jul!K$9:K$39,$A16)+COUNTIF(Aug!K$9:K$39,$A16)+COUNTIF(Sep!K$9:K$39,$A16)+COUNTIF(Okt!K$9:K$39,$A16)+COUNTIF(Nov!K$9:K$39,$A16)+COUNTIF(Dez!K$9:K$39,$A16))</f>
        <v>0</v>
      </c>
      <c r="K16" s="11">
        <f>IF(ISBLANK($R16),"",COUNTIF(Jan!K$43:K$73,$A16)+COUNTIF(Feb!K$43:K$73,$A16)+COUNTIF(Mar!K$43:K$73,$A16)+COUNTIF(Apr!K$43:K$73,$A16)+COUNTIF(Mai!K$43:K$73,$A16)+COUNTIF(Jun!K$43:K$73,$A16)+COUNTIF(Jul!K$43:K$73,$A16)+COUNTIF(Aug!K$43:K$73,$A16)+COUNTIF(Sep!K$43:K$73,$A16)+COUNTIF(Okt!K$43:K$73,$A16)+COUNTIF(Nov!K$43:K$73,$A16)+COUNTIF(Dez!K$43:K$73,$A16))</f>
        <v>0</v>
      </c>
      <c r="L16" s="11" t="str">
        <f t="shared" si="4"/>
        <v/>
      </c>
      <c r="M16" s="29">
        <v>627.29</v>
      </c>
      <c r="N16" s="6">
        <f t="shared" si="5"/>
        <v>627.29</v>
      </c>
      <c r="O16" s="15" t="str">
        <f t="shared" si="6"/>
        <v>&lt;</v>
      </c>
      <c r="P16" s="9">
        <f t="shared" si="7"/>
        <v>1000</v>
      </c>
      <c r="Q16" s="29"/>
      <c r="R16" s="22" t="s">
        <v>431</v>
      </c>
      <c r="S16" s="32">
        <v>41604</v>
      </c>
      <c r="T16" s="22" t="s">
        <v>389</v>
      </c>
      <c r="U16" s="31">
        <v>49.95</v>
      </c>
      <c r="V16" s="30" t="s">
        <v>213</v>
      </c>
    </row>
    <row r="17" spans="1:22" x14ac:dyDescent="0.2">
      <c r="A17" s="4">
        <v>5</v>
      </c>
      <c r="B17" s="6">
        <f>IF(ISBLANK($R17),"",SUMIF(Jan!$K$9:$K$39,$A17,Jan!R$9:R$39)+SUMIF(Feb!$K$9:$K$39,$A17,Feb!R$9:R$39)+SUMIF(Mar!$K$9:$K$39,$A17,Mar!R$9:R$39)+SUMIF(Apr!$K$9:$K$39,$A17,Apr!R$9:R$39)+SUMIF(Mai!$K$9:$K$39,$A17,Mai!R$9:R$39)+SUMIF(Jun!$K$9:$K$39,$A17,Jun!R$9:R$39)+SUMIF(Jul!$K$9:$K$39,$A17,Jul!R$9:R$39)+SUMIF(Aug!$K$9:$K$39,$A17,Aug!R$9:R$39)+SUMIF(Sep!$K$9:$K$39,$A17,Sep!R$9:R$39)+SUMIF(Okt!$K$9:$K$39,$A17,Okt!R$9:R$39)+SUMIF(Nov!$K$9:$K$39,$A17,Nov!R$9:R$39)+SUMIF(Dez!$K$9:$K$39,$A17,Dez!R$9:R$39))</f>
        <v>0</v>
      </c>
      <c r="C17" s="6">
        <f>IF(ISBLANK($R17),"",SUMIF(Jan!$K$43:$K$73,$A17,Jan!R$73:R$943)+SUMIF(Feb!$K$43:$K$73,$A17,Feb!R$43:R$73)+SUMIF(Mar!$K$43:$K$73,$A17,Mar!R$43:R$73)+SUMIF(Apr!$K$43:$K$73,$A17,Apr!R$43:R$73)+SUMIF(Mai!$K$43:$K$73,$A17,Mai!R$43:R$73)+SUMIF(Jun!$K$43:$K$73,$A17,Jun!R$43:R$73)+SUMIF(Jul!$K$43:$K$73,$A17,Jul!R$43:R$73)+SUMIF(Aug!$K$43:$K$73,$A17,Aug!R$43:R$73)+SUMIF(Sep!$K$43:$K$73,$A17,Sep!R$43:R$73)+SUMIF(Okt!$K$43:$K$73,$A17,Okt!R$43:R$73)+SUMIF(Nov!$K$43:$K$73,$A17,Nov!R$43:R$73)+SUMIF(Dez!$K$43:$K$73,$A17,Dez!R$43:R$73))</f>
        <v>0</v>
      </c>
      <c r="D17" s="6" t="str">
        <f t="shared" si="0"/>
        <v/>
      </c>
      <c r="E17" s="7">
        <f>IF(ISBLANK($R17),"",SUMIF(Jan!$K$9:$K$39,$A17,Jan!S$9:S$39)+SUMIF(Feb!$K$9:$K$39,$A17,Feb!S$9:S$39)+SUMIF(Mar!$K$9:$K$39,$A17,Mar!S$9:S$39)+SUMIF(Apr!$K$9:$K$39,$A17,Apr!S$9:S$39)+SUMIF(Mai!$K$9:$K$39,$A17,Mai!S$9:S$39)+SUMIF(Jun!$K$9:$K$39,$A17,Jun!S$9:S$39)+SUMIF(Jul!$K$9:$K$39,$A17,Jul!S$9:S$39)+SUMIF(Aug!$K$9:$K$39,$A17,Aug!S$9:S$39)+SUMIF(Sep!$K$9:$K$39,$A17,Sep!S$9:S$39)+SUMIF(Okt!$K$9:$K$39,$A17,Okt!S$9:S$39)+SUMIF(Nov!$K$9:$K$39,$A17,Nov!S$9:S$39)+SUMIF(Dez!$K$9:$K$39,$A17,Dez!S$9:S$39))</f>
        <v>0</v>
      </c>
      <c r="F17" s="7">
        <f>IF(ISBLANK($R17),"",SUMIF(Jan!$K$43:$K$73,$A17,Jan!S$43:S$73)+SUMIF(Feb!$K$43:$K$73,$A17,Feb!S$43:S$73)+SUMIF(Mar!$K$43:$K$73,$A17,Mar!S$43:S$73)+SUMIF(Apr!$K$43:$K$73,$A17,Apr!S$43:S$73)+SUMIF(Mai!$K$43:$K$73,$A17,Mai!S$43:S$73)+SUMIF(Jun!$K$43:$K$73,$A17,Jun!S$43:S$73)+SUMIF(Jul!$K$43:$K$73,$A17,Jul!S$43:S$73)+SUMIF(Aug!$K$43:$K$73,$A17,Aug!S$43:S$73)+SUMIF(Sep!$K$43:$K$73,$A17,Sep!S$43:S$73)+SUMIF(Okt!$K$43:$K$73,$A17,Okt!S$43:S$73)+SUMIF(Nov!$K$43:$K$73,$A17,Nov!S$43:S$73)+SUMIF(Dez!$K$43:$K$73,$A17,Dez!S$43:S$73))</f>
        <v>0</v>
      </c>
      <c r="G17" s="7" t="str">
        <f t="shared" si="1"/>
        <v/>
      </c>
      <c r="H17" s="14" t="str">
        <f t="shared" si="2"/>
        <v/>
      </c>
      <c r="I17" s="6" t="str">
        <f t="shared" si="3"/>
        <v/>
      </c>
      <c r="J17" s="11">
        <f>IF(ISBLANK($R17),"",COUNTIF(Jan!K$9:K$39,$A17)+COUNTIF(Feb!K$9:K$39,$A17)+COUNTIF(Mar!K$9:K$39,$A17)+COUNTIF(Apr!K$9:K$39,$A17)+COUNTIF(Mai!K$9:K$39,$A17)+COUNTIF(Jun!K$9:K$39,$A17)+COUNTIF(Jul!K$9:K$39,$A17)+COUNTIF(Aug!K$9:K$39,$A17)+COUNTIF(Sep!K$9:K$39,$A17)+COUNTIF(Okt!K$9:K$39,$A17)+COUNTIF(Nov!K$9:K$39,$A17)+COUNTIF(Dez!K$9:K$39,$A17))</f>
        <v>0</v>
      </c>
      <c r="K17" s="11">
        <f>IF(ISBLANK($R17),"",COUNTIF(Jan!K$43:K$73,$A17)+COUNTIF(Feb!K$43:K$73,$A17)+COUNTIF(Mar!K$43:K$73,$A17)+COUNTIF(Apr!K$43:K$73,$A17)+COUNTIF(Mai!K$43:K$73,$A17)+COUNTIF(Jun!K$43:K$73,$A17)+COUNTIF(Jul!K$43:K$73,$A17)+COUNTIF(Aug!K$43:K$73,$A17)+COUNTIF(Sep!K$43:K$73,$A17)+COUNTIF(Okt!K$43:K$73,$A17)+COUNTIF(Nov!K$43:K$73,$A17)+COUNTIF(Dez!K$43:K$73,$A17))</f>
        <v>0</v>
      </c>
      <c r="L17" s="11" t="str">
        <f t="shared" si="4"/>
        <v/>
      </c>
      <c r="M17" s="29">
        <v>0</v>
      </c>
      <c r="N17" s="6">
        <f t="shared" si="5"/>
        <v>0</v>
      </c>
      <c r="O17" s="15" t="str">
        <f t="shared" si="6"/>
        <v>&lt;</v>
      </c>
      <c r="P17" s="9">
        <f t="shared" si="7"/>
        <v>1000</v>
      </c>
      <c r="Q17" s="29"/>
      <c r="R17" s="22" t="s">
        <v>431</v>
      </c>
      <c r="S17" s="32">
        <v>41985</v>
      </c>
      <c r="T17" s="22" t="s">
        <v>389</v>
      </c>
      <c r="U17" s="31">
        <v>49.95</v>
      </c>
      <c r="V17" s="30" t="s">
        <v>213</v>
      </c>
    </row>
    <row r="18" spans="1:22" x14ac:dyDescent="0.2">
      <c r="A18" s="4">
        <v>6</v>
      </c>
      <c r="B18" s="6">
        <f>IF(ISBLANK($R18),"",SUMIF(Jan!$K$9:$K$39,$A18,Jan!R$9:R$39)+SUMIF(Feb!$K$9:$K$39,$A18,Feb!R$9:R$39)+SUMIF(Mar!$K$9:$K$39,$A18,Mar!R$9:R$39)+SUMIF(Apr!$K$9:$K$39,$A18,Apr!R$9:R$39)+SUMIF(Mai!$K$9:$K$39,$A18,Mai!R$9:R$39)+SUMIF(Jun!$K$9:$K$39,$A18,Jun!R$9:R$39)+SUMIF(Jul!$K$9:$K$39,$A18,Jul!R$9:R$39)+SUMIF(Aug!$K$9:$K$39,$A18,Aug!R$9:R$39)+SUMIF(Sep!$K$9:$K$39,$A18,Sep!R$9:R$39)+SUMIF(Okt!$K$9:$K$39,$A18,Okt!R$9:R$39)+SUMIF(Nov!$K$9:$K$39,$A18,Nov!R$9:R$39)+SUMIF(Dez!$K$9:$K$39,$A18,Dez!R$9:R$39))</f>
        <v>0</v>
      </c>
      <c r="C18" s="6">
        <f>IF(ISBLANK($R18),"",SUMIF(Jan!$K$43:$K$73,$A18,Jan!R$73:R$943)+SUMIF(Feb!$K$43:$K$73,$A18,Feb!R$43:R$73)+SUMIF(Mar!$K$43:$K$73,$A18,Mar!R$43:R$73)+SUMIF(Apr!$K$43:$K$73,$A18,Apr!R$43:R$73)+SUMIF(Mai!$K$43:$K$73,$A18,Mai!R$43:R$73)+SUMIF(Jun!$K$43:$K$73,$A18,Jun!R$43:R$73)+SUMIF(Jul!$K$43:$K$73,$A18,Jul!R$43:R$73)+SUMIF(Aug!$K$43:$K$73,$A18,Aug!R$43:R$73)+SUMIF(Sep!$K$43:$K$73,$A18,Sep!R$43:R$73)+SUMIF(Okt!$K$43:$K$73,$A18,Okt!R$43:R$73)+SUMIF(Nov!$K$43:$K$73,$A18,Nov!R$43:R$73)+SUMIF(Dez!$K$43:$K$73,$A18,Dez!R$43:R$73))</f>
        <v>0</v>
      </c>
      <c r="D18" s="6" t="str">
        <f t="shared" si="0"/>
        <v/>
      </c>
      <c r="E18" s="7">
        <f>IF(ISBLANK($R18),"",SUMIF(Jan!$K$9:$K$39,$A18,Jan!S$9:S$39)+SUMIF(Feb!$K$9:$K$39,$A18,Feb!S$9:S$39)+SUMIF(Mar!$K$9:$K$39,$A18,Mar!S$9:S$39)+SUMIF(Apr!$K$9:$K$39,$A18,Apr!S$9:S$39)+SUMIF(Mai!$K$9:$K$39,$A18,Mai!S$9:S$39)+SUMIF(Jun!$K$9:$K$39,$A18,Jun!S$9:S$39)+SUMIF(Jul!$K$9:$K$39,$A18,Jul!S$9:S$39)+SUMIF(Aug!$K$9:$K$39,$A18,Aug!S$9:S$39)+SUMIF(Sep!$K$9:$K$39,$A18,Sep!S$9:S$39)+SUMIF(Okt!$K$9:$K$39,$A18,Okt!S$9:S$39)+SUMIF(Nov!$K$9:$K$39,$A18,Nov!S$9:S$39)+SUMIF(Dez!$K$9:$K$39,$A18,Dez!S$9:S$39))</f>
        <v>0</v>
      </c>
      <c r="F18" s="7">
        <f>IF(ISBLANK($R18),"",SUMIF(Jan!$K$43:$K$73,$A18,Jan!S$43:S$73)+SUMIF(Feb!$K$43:$K$73,$A18,Feb!S$43:S$73)+SUMIF(Mar!$K$43:$K$73,$A18,Mar!S$43:S$73)+SUMIF(Apr!$K$43:$K$73,$A18,Apr!S$43:S$73)+SUMIF(Mai!$K$43:$K$73,$A18,Mai!S$43:S$73)+SUMIF(Jun!$K$43:$K$73,$A18,Jun!S$43:S$73)+SUMIF(Jul!$K$43:$K$73,$A18,Jul!S$43:S$73)+SUMIF(Aug!$K$43:$K$73,$A18,Aug!S$43:S$73)+SUMIF(Sep!$K$43:$K$73,$A18,Sep!S$43:S$73)+SUMIF(Okt!$K$43:$K$73,$A18,Okt!S$43:S$73)+SUMIF(Nov!$K$43:$K$73,$A18,Nov!S$43:S$73)+SUMIF(Dez!$K$43:$K$73,$A18,Dez!S$43:S$73))</f>
        <v>0</v>
      </c>
      <c r="G18" s="7" t="str">
        <f t="shared" si="1"/>
        <v/>
      </c>
      <c r="H18" s="14" t="str">
        <f t="shared" si="2"/>
        <v/>
      </c>
      <c r="I18" s="6" t="str">
        <f t="shared" si="3"/>
        <v/>
      </c>
      <c r="J18" s="11">
        <f>IF(ISBLANK($R18),"",COUNTIF(Jan!K$9:K$39,$A18)+COUNTIF(Feb!K$9:K$39,$A18)+COUNTIF(Mar!K$9:K$39,$A18)+COUNTIF(Apr!K$9:K$39,$A18)+COUNTIF(Mai!K$9:K$39,$A18)+COUNTIF(Jun!K$9:K$39,$A18)+COUNTIF(Jul!K$9:K$39,$A18)+COUNTIF(Aug!K$9:K$39,$A18)+COUNTIF(Sep!K$9:K$39,$A18)+COUNTIF(Okt!K$9:K$39,$A18)+COUNTIF(Nov!K$9:K$39,$A18)+COUNTIF(Dez!K$9:K$39,$A18))</f>
        <v>0</v>
      </c>
      <c r="K18" s="11">
        <f>IF(ISBLANK($R18),"",COUNTIF(Jan!K$43:K$73,$A18)+COUNTIF(Feb!K$43:K$73,$A18)+COUNTIF(Mar!K$43:K$73,$A18)+COUNTIF(Apr!K$43:K$73,$A18)+COUNTIF(Mai!K$43:K$73,$A18)+COUNTIF(Jun!K$43:K$73,$A18)+COUNTIF(Jul!K$43:K$73,$A18)+COUNTIF(Aug!K$43:K$73,$A18)+COUNTIF(Sep!K$43:K$73,$A18)+COUNTIF(Okt!K$43:K$73,$A18)+COUNTIF(Nov!K$43:K$73,$A18)+COUNTIF(Dez!K$43:K$73,$A18))</f>
        <v>0</v>
      </c>
      <c r="L18" s="11" t="str">
        <f t="shared" si="4"/>
        <v/>
      </c>
      <c r="M18" s="29">
        <v>0</v>
      </c>
      <c r="N18" s="6">
        <f t="shared" si="5"/>
        <v>0</v>
      </c>
      <c r="O18" s="15" t="str">
        <f t="shared" si="6"/>
        <v>&lt;</v>
      </c>
      <c r="P18" s="9">
        <f t="shared" si="7"/>
        <v>1000</v>
      </c>
      <c r="Q18" s="29"/>
      <c r="R18" s="22" t="s">
        <v>433</v>
      </c>
      <c r="S18" s="32">
        <v>41988</v>
      </c>
      <c r="T18" s="22" t="s">
        <v>498</v>
      </c>
      <c r="U18" s="31">
        <v>32.58</v>
      </c>
      <c r="V18" s="30" t="s">
        <v>213</v>
      </c>
    </row>
    <row r="19" spans="1:22" x14ac:dyDescent="0.2">
      <c r="A19" s="4">
        <v>7</v>
      </c>
      <c r="B19" s="6">
        <f>IF(ISBLANK($R19),"",SUMIF(Jan!$K$9:$K$39,$A19,Jan!R$9:R$39)+SUMIF(Feb!$K$9:$K$39,$A19,Feb!R$9:R$39)+SUMIF(Mar!$K$9:$K$39,$A19,Mar!R$9:R$39)+SUMIF(Apr!$K$9:$K$39,$A19,Apr!R$9:R$39)+SUMIF(Mai!$K$9:$K$39,$A19,Mai!R$9:R$39)+SUMIF(Jun!$K$9:$K$39,$A19,Jun!R$9:R$39)+SUMIF(Jul!$K$9:$K$39,$A19,Jul!R$9:R$39)+SUMIF(Aug!$K$9:$K$39,$A19,Aug!R$9:R$39)+SUMIF(Sep!$K$9:$K$39,$A19,Sep!R$9:R$39)+SUMIF(Okt!$K$9:$K$39,$A19,Okt!R$9:R$39)+SUMIF(Nov!$K$9:$K$39,$A19,Nov!R$9:R$39)+SUMIF(Dez!$K$9:$K$39,$A19,Dez!R$9:R$39))</f>
        <v>0</v>
      </c>
      <c r="C19" s="6">
        <f>IF(ISBLANK($R19),"",SUMIF(Jan!$K$43:$K$73,$A19,Jan!R$73:R$943)+SUMIF(Feb!$K$43:$K$73,$A19,Feb!R$43:R$73)+SUMIF(Mar!$K$43:$K$73,$A19,Mar!R$43:R$73)+SUMIF(Apr!$K$43:$K$73,$A19,Apr!R$43:R$73)+SUMIF(Mai!$K$43:$K$73,$A19,Mai!R$43:R$73)+SUMIF(Jun!$K$43:$K$73,$A19,Jun!R$43:R$73)+SUMIF(Jul!$K$43:$K$73,$A19,Jul!R$43:R$73)+SUMIF(Aug!$K$43:$K$73,$A19,Aug!R$43:R$73)+SUMIF(Sep!$K$43:$K$73,$A19,Sep!R$43:R$73)+SUMIF(Okt!$K$43:$K$73,$A19,Okt!R$43:R$73)+SUMIF(Nov!$K$43:$K$73,$A19,Nov!R$43:R$73)+SUMIF(Dez!$K$43:$K$73,$A19,Dez!R$43:R$73))</f>
        <v>0</v>
      </c>
      <c r="D19" s="6" t="str">
        <f t="shared" si="0"/>
        <v/>
      </c>
      <c r="E19" s="7">
        <f>IF(ISBLANK($R19),"",SUMIF(Jan!$K$9:$K$39,$A19,Jan!S$9:S$39)+SUMIF(Feb!$K$9:$K$39,$A19,Feb!S$9:S$39)+SUMIF(Mar!$K$9:$K$39,$A19,Mar!S$9:S$39)+SUMIF(Apr!$K$9:$K$39,$A19,Apr!S$9:S$39)+SUMIF(Mai!$K$9:$K$39,$A19,Mai!S$9:S$39)+SUMIF(Jun!$K$9:$K$39,$A19,Jun!S$9:S$39)+SUMIF(Jul!$K$9:$K$39,$A19,Jul!S$9:S$39)+SUMIF(Aug!$K$9:$K$39,$A19,Aug!S$9:S$39)+SUMIF(Sep!$K$9:$K$39,$A19,Sep!S$9:S$39)+SUMIF(Okt!$K$9:$K$39,$A19,Okt!S$9:S$39)+SUMIF(Nov!$K$9:$K$39,$A19,Nov!S$9:S$39)+SUMIF(Dez!$K$9:$K$39,$A19,Dez!S$9:S$39))</f>
        <v>0</v>
      </c>
      <c r="F19" s="7">
        <f>IF(ISBLANK($R19),"",SUMIF(Jan!$K$43:$K$73,$A19,Jan!S$43:S$73)+SUMIF(Feb!$K$43:$K$73,$A19,Feb!S$43:S$73)+SUMIF(Mar!$K$43:$K$73,$A19,Mar!S$43:S$73)+SUMIF(Apr!$K$43:$K$73,$A19,Apr!S$43:S$73)+SUMIF(Mai!$K$43:$K$73,$A19,Mai!S$43:S$73)+SUMIF(Jun!$K$43:$K$73,$A19,Jun!S$43:S$73)+SUMIF(Jul!$K$43:$K$73,$A19,Jul!S$43:S$73)+SUMIF(Aug!$K$43:$K$73,$A19,Aug!S$43:S$73)+SUMIF(Sep!$K$43:$K$73,$A19,Sep!S$43:S$73)+SUMIF(Okt!$K$43:$K$73,$A19,Okt!S$43:S$73)+SUMIF(Nov!$K$43:$K$73,$A19,Nov!S$43:S$73)+SUMIF(Dez!$K$43:$K$73,$A19,Dez!S$43:S$73))</f>
        <v>0</v>
      </c>
      <c r="G19" s="7" t="str">
        <f t="shared" si="1"/>
        <v/>
      </c>
      <c r="H19" s="14" t="str">
        <f t="shared" si="2"/>
        <v/>
      </c>
      <c r="I19" s="6" t="str">
        <f t="shared" si="3"/>
        <v/>
      </c>
      <c r="J19" s="11">
        <f>IF(ISBLANK($R19),"",COUNTIF(Jan!K$9:K$39,$A19)+COUNTIF(Feb!K$9:K$39,$A19)+COUNTIF(Mar!K$9:K$39,$A19)+COUNTIF(Apr!K$9:K$39,$A19)+COUNTIF(Mai!K$9:K$39,$A19)+COUNTIF(Jun!K$9:K$39,$A19)+COUNTIF(Jul!K$9:K$39,$A19)+COUNTIF(Aug!K$9:K$39,$A19)+COUNTIF(Sep!K$9:K$39,$A19)+COUNTIF(Okt!K$9:K$39,$A19)+COUNTIF(Nov!K$9:K$39,$A19)+COUNTIF(Dez!K$9:K$39,$A19))</f>
        <v>0</v>
      </c>
      <c r="K19" s="11">
        <f>IF(ISBLANK($R19),"",COUNTIF(Jan!K$43:K$73,$A19)+COUNTIF(Feb!K$43:K$73,$A19)+COUNTIF(Mar!K$43:K$73,$A19)+COUNTIF(Apr!K$43:K$73,$A19)+COUNTIF(Mai!K$43:K$73,$A19)+COUNTIF(Jun!K$43:K$73,$A19)+COUNTIF(Jul!K$43:K$73,$A19)+COUNTIF(Aug!K$43:K$73,$A19)+COUNTIF(Sep!K$43:K$73,$A19)+COUNTIF(Okt!K$43:K$73,$A19)+COUNTIF(Nov!K$43:K$73,$A19)+COUNTIF(Dez!K$43:K$73,$A19))</f>
        <v>0</v>
      </c>
      <c r="L19" s="11" t="str">
        <f t="shared" si="4"/>
        <v/>
      </c>
      <c r="M19" s="29">
        <v>668.65</v>
      </c>
      <c r="N19" s="6">
        <f t="shared" si="5"/>
        <v>668.65</v>
      </c>
      <c r="O19" s="15" t="str">
        <f t="shared" si="6"/>
        <v>&lt;</v>
      </c>
      <c r="P19" s="9">
        <f t="shared" si="7"/>
        <v>1000</v>
      </c>
      <c r="Q19" s="29"/>
      <c r="R19" s="22" t="s">
        <v>501</v>
      </c>
      <c r="S19" s="32">
        <v>42551</v>
      </c>
      <c r="T19" s="22" t="s">
        <v>389</v>
      </c>
      <c r="U19" s="31">
        <v>59.5</v>
      </c>
      <c r="V19" s="30" t="s">
        <v>213</v>
      </c>
    </row>
    <row r="20" spans="1:22" x14ac:dyDescent="0.2">
      <c r="A20" s="4">
        <v>8</v>
      </c>
      <c r="B20" s="6">
        <f>IF(ISBLANK($R20),"",SUMIF(Jan!$K$9:$K$39,$A20,Jan!R$9:R$39)+SUMIF(Feb!$K$9:$K$39,$A20,Feb!R$9:R$39)+SUMIF(Mar!$K$9:$K$39,$A20,Mar!R$9:R$39)+SUMIF(Apr!$K$9:$K$39,$A20,Apr!R$9:R$39)+SUMIF(Mai!$K$9:$K$39,$A20,Mai!R$9:R$39)+SUMIF(Jun!$K$9:$K$39,$A20,Jun!R$9:R$39)+SUMIF(Jul!$K$9:$K$39,$A20,Jul!R$9:R$39)+SUMIF(Aug!$K$9:$K$39,$A20,Aug!R$9:R$39)+SUMIF(Sep!$K$9:$K$39,$A20,Sep!R$9:R$39)+SUMIF(Okt!$K$9:$K$39,$A20,Okt!R$9:R$39)+SUMIF(Nov!$K$9:$K$39,$A20,Nov!R$9:R$39)+SUMIF(Dez!$K$9:$K$39,$A20,Dez!R$9:R$39))</f>
        <v>0</v>
      </c>
      <c r="C20" s="6">
        <f>IF(ISBLANK($R20),"",SUMIF(Jan!$K$43:$K$73,$A20,Jan!R$73:R$943)+SUMIF(Feb!$K$43:$K$73,$A20,Feb!R$43:R$73)+SUMIF(Mar!$K$43:$K$73,$A20,Mar!R$43:R$73)+SUMIF(Apr!$K$43:$K$73,$A20,Apr!R$43:R$73)+SUMIF(Mai!$K$43:$K$73,$A20,Mai!R$43:R$73)+SUMIF(Jun!$K$43:$K$73,$A20,Jun!R$43:R$73)+SUMIF(Jul!$K$43:$K$73,$A20,Jul!R$43:R$73)+SUMIF(Aug!$K$43:$K$73,$A20,Aug!R$43:R$73)+SUMIF(Sep!$K$43:$K$73,$A20,Sep!R$43:R$73)+SUMIF(Okt!$K$43:$K$73,$A20,Okt!R$43:R$73)+SUMIF(Nov!$K$43:$K$73,$A20,Nov!R$43:R$73)+SUMIF(Dez!$K$43:$K$73,$A20,Dez!R$43:R$73))</f>
        <v>0</v>
      </c>
      <c r="D20" s="6" t="str">
        <f t="shared" si="0"/>
        <v/>
      </c>
      <c r="E20" s="7">
        <f>IF(ISBLANK($R20),"",SUMIF(Jan!$K$9:$K$39,$A20,Jan!S$9:S$39)+SUMIF(Feb!$K$9:$K$39,$A20,Feb!S$9:S$39)+SUMIF(Mar!$K$9:$K$39,$A20,Mar!S$9:S$39)+SUMIF(Apr!$K$9:$K$39,$A20,Apr!S$9:S$39)+SUMIF(Mai!$K$9:$K$39,$A20,Mai!S$9:S$39)+SUMIF(Jun!$K$9:$K$39,$A20,Jun!S$9:S$39)+SUMIF(Jul!$K$9:$K$39,$A20,Jul!S$9:S$39)+SUMIF(Aug!$K$9:$K$39,$A20,Aug!S$9:S$39)+SUMIF(Sep!$K$9:$K$39,$A20,Sep!S$9:S$39)+SUMIF(Okt!$K$9:$K$39,$A20,Okt!S$9:S$39)+SUMIF(Nov!$K$9:$K$39,$A20,Nov!S$9:S$39)+SUMIF(Dez!$K$9:$K$39,$A20,Dez!S$9:S$39))</f>
        <v>0</v>
      </c>
      <c r="F20" s="7">
        <f>IF(ISBLANK($R20),"",SUMIF(Jan!$K$43:$K$73,$A20,Jan!S$43:S$73)+SUMIF(Feb!$K$43:$K$73,$A20,Feb!S$43:S$73)+SUMIF(Mar!$K$43:$K$73,$A20,Mar!S$43:S$73)+SUMIF(Apr!$K$43:$K$73,$A20,Apr!S$43:S$73)+SUMIF(Mai!$K$43:$K$73,$A20,Mai!S$43:S$73)+SUMIF(Jun!$K$43:$K$73,$A20,Jun!S$43:S$73)+SUMIF(Jul!$K$43:$K$73,$A20,Jul!S$43:S$73)+SUMIF(Aug!$K$43:$K$73,$A20,Aug!S$43:S$73)+SUMIF(Sep!$K$43:$K$73,$A20,Sep!S$43:S$73)+SUMIF(Okt!$K$43:$K$73,$A20,Okt!S$43:S$73)+SUMIF(Nov!$K$43:$K$73,$A20,Nov!S$43:S$73)+SUMIF(Dez!$K$43:$K$73,$A20,Dez!S$43:S$73))</f>
        <v>0</v>
      </c>
      <c r="G20" s="7" t="str">
        <f t="shared" si="1"/>
        <v/>
      </c>
      <c r="H20" s="14" t="str">
        <f t="shared" si="2"/>
        <v/>
      </c>
      <c r="I20" s="6" t="str">
        <f t="shared" si="3"/>
        <v/>
      </c>
      <c r="J20" s="11">
        <f>IF(ISBLANK($R20),"",COUNTIF(Jan!K$9:K$39,$A20)+COUNTIF(Feb!K$9:K$39,$A20)+COUNTIF(Mar!K$9:K$39,$A20)+COUNTIF(Apr!K$9:K$39,$A20)+COUNTIF(Mai!K$9:K$39,$A20)+COUNTIF(Jun!K$9:K$39,$A20)+COUNTIF(Jul!K$9:K$39,$A20)+COUNTIF(Aug!K$9:K$39,$A20)+COUNTIF(Sep!K$9:K$39,$A20)+COUNTIF(Okt!K$9:K$39,$A20)+COUNTIF(Nov!K$9:K$39,$A20)+COUNTIF(Dez!K$9:K$39,$A20))</f>
        <v>0</v>
      </c>
      <c r="K20" s="11">
        <f>IF(ISBLANK($R20),"",COUNTIF(Jan!K$43:K$73,$A20)+COUNTIF(Feb!K$43:K$73,$A20)+COUNTIF(Mar!K$43:K$73,$A20)+COUNTIF(Apr!K$43:K$73,$A20)+COUNTIF(Mai!K$43:K$73,$A20)+COUNTIF(Jun!K$43:K$73,$A20)+COUNTIF(Jul!K$43:K$73,$A20)+COUNTIF(Aug!K$43:K$73,$A20)+COUNTIF(Sep!K$43:K$73,$A20)+COUNTIF(Okt!K$43:K$73,$A20)+COUNTIF(Nov!K$43:K$73,$A20)+COUNTIF(Dez!K$43:K$73,$A20))</f>
        <v>0</v>
      </c>
      <c r="L20" s="11" t="str">
        <f t="shared" si="4"/>
        <v/>
      </c>
      <c r="M20" s="29">
        <v>726.54</v>
      </c>
      <c r="N20" s="6">
        <f t="shared" si="5"/>
        <v>726.54</v>
      </c>
      <c r="O20" s="15" t="str">
        <f t="shared" si="6"/>
        <v>&lt;</v>
      </c>
      <c r="P20" s="9">
        <f t="shared" si="7"/>
        <v>1000</v>
      </c>
      <c r="Q20" s="29"/>
      <c r="R20" s="22" t="s">
        <v>433</v>
      </c>
      <c r="S20" s="32">
        <v>42700</v>
      </c>
      <c r="T20" s="22" t="s">
        <v>502</v>
      </c>
      <c r="U20" s="31">
        <v>79</v>
      </c>
      <c r="V20" s="30" t="s">
        <v>213</v>
      </c>
    </row>
    <row r="21" spans="1:22" x14ac:dyDescent="0.2">
      <c r="A21" s="4">
        <v>9</v>
      </c>
      <c r="B21" s="6" t="str">
        <f>IF(ISBLANK($R21),"",SUMIF(Jan!$K$9:$K$39,$A21,Jan!R$9:R$39)+SUMIF(Feb!$K$9:$K$39,$A21,Feb!R$9:R$39)+SUMIF(Mar!$K$9:$K$39,$A21,Mar!R$9:R$39)+SUMIF(Apr!$K$9:$K$39,$A21,Apr!R$9:R$39)+SUMIF(Mai!$K$9:$K$39,$A21,Mai!R$9:R$39)+SUMIF(Jun!$K$9:$K$39,$A21,Jun!R$9:R$39)+SUMIF(Jul!$K$9:$K$39,$A21,Jul!R$9:R$39)+SUMIF(Aug!$K$9:$K$39,$A21,Aug!R$9:R$39)+SUMIF(Sep!$K$9:$K$39,$A21,Sep!R$9:R$39)+SUMIF(Okt!$K$9:$K$39,$A21,Okt!R$9:R$39)+SUMIF(Nov!$K$9:$K$39,$A21,Nov!R$9:R$39)+SUMIF(Dez!$K$9:$K$39,$A21,Dez!R$9:R$39))</f>
        <v/>
      </c>
      <c r="C21" s="6" t="str">
        <f>IF(ISBLANK($R21),"",SUMIF(Jan!$K$43:$K$73,$A21,Jan!R$73:R$943)+SUMIF(Feb!$K$43:$K$73,$A21,Feb!R$43:R$73)+SUMIF(Mar!$K$43:$K$73,$A21,Mar!R$43:R$73)+SUMIF(Apr!$K$43:$K$73,$A21,Apr!R$43:R$73)+SUMIF(Mai!$K$43:$K$73,$A21,Mai!R$43:R$73)+SUMIF(Jun!$K$43:$K$73,$A21,Jun!R$43:R$73)+SUMIF(Jul!$K$43:$K$73,$A21,Jul!R$43:R$73)+SUMIF(Aug!$K$43:$K$73,$A21,Aug!R$43:R$73)+SUMIF(Sep!$K$43:$K$73,$A21,Sep!R$43:R$73)+SUMIF(Okt!$K$43:$K$73,$A21,Okt!R$43:R$73)+SUMIF(Nov!$K$43:$K$73,$A21,Nov!R$43:R$73)+SUMIF(Dez!$K$43:$K$73,$A21,Dez!R$43:R$73))</f>
        <v/>
      </c>
      <c r="D21" s="6" t="str">
        <f t="shared" si="0"/>
        <v/>
      </c>
      <c r="E21" s="7" t="str">
        <f>IF(ISBLANK($R21),"",SUMIF(Jan!$K$9:$K$39,$A21,Jan!S$9:S$39)+SUMIF(Feb!$K$9:$K$39,$A21,Feb!S$9:S$39)+SUMIF(Mar!$K$9:$K$39,$A21,Mar!S$9:S$39)+SUMIF(Apr!$K$9:$K$39,$A21,Apr!S$9:S$39)+SUMIF(Mai!$K$9:$K$39,$A21,Mai!S$9:S$39)+SUMIF(Jun!$K$9:$K$39,$A21,Jun!S$9:S$39)+SUMIF(Jul!$K$9:$K$39,$A21,Jul!S$9:S$39)+SUMIF(Aug!$K$9:$K$39,$A21,Aug!S$9:S$39)+SUMIF(Sep!$K$9:$K$39,$A21,Sep!S$9:S$39)+SUMIF(Okt!$K$9:$K$39,$A21,Okt!S$9:S$39)+SUMIF(Nov!$K$9:$K$39,$A21,Nov!S$9:S$39)+SUMIF(Dez!$K$9:$K$39,$A21,Dez!S$9:S$39))</f>
        <v/>
      </c>
      <c r="F21" s="7" t="str">
        <f>IF(ISBLANK($R21),"",SUMIF(Jan!$K$43:$K$73,$A21,Jan!S$43:S$73)+SUMIF(Feb!$K$43:$K$73,$A21,Feb!S$43:S$73)+SUMIF(Mar!$K$43:$K$73,$A21,Mar!S$43:S$73)+SUMIF(Apr!$K$43:$K$73,$A21,Apr!S$43:S$73)+SUMIF(Mai!$K$43:$K$73,$A21,Mai!S$43:S$73)+SUMIF(Jun!$K$43:$K$73,$A21,Jun!S$43:S$73)+SUMIF(Jul!$K$43:$K$73,$A21,Jul!S$43:S$73)+SUMIF(Aug!$K$43:$K$73,$A21,Aug!S$43:S$73)+SUMIF(Sep!$K$43:$K$73,$A21,Sep!S$43:S$73)+SUMIF(Okt!$K$43:$K$73,$A21,Okt!S$43:S$73)+SUMIF(Nov!$K$43:$K$73,$A21,Nov!S$43:S$73)+SUMIF(Dez!$K$43:$K$73,$A21,Dez!S$43:S$73))</f>
        <v/>
      </c>
      <c r="G21" s="7" t="str">
        <f t="shared" si="1"/>
        <v/>
      </c>
      <c r="H21" s="14" t="str">
        <f t="shared" si="2"/>
        <v/>
      </c>
      <c r="I21" s="6" t="str">
        <f t="shared" si="3"/>
        <v/>
      </c>
      <c r="J21" s="11" t="str">
        <f>IF(ISBLANK($R21),"",COUNTIF(Jan!K$9:K$39,$A21)+COUNTIF(Feb!K$9:K$39,$A21)+COUNTIF(Mar!K$9:K$39,$A21)+COUNTIF(Apr!K$9:K$39,$A21)+COUNTIF(Mai!K$9:K$39,$A21)+COUNTIF(Jun!K$9:K$39,$A21)+COUNTIF(Jul!K$9:K$39,$A21)+COUNTIF(Aug!K$9:K$39,$A21)+COUNTIF(Sep!K$9:K$39,$A21)+COUNTIF(Okt!K$9:K$39,$A21)+COUNTIF(Nov!K$9:K$39,$A21)+COUNTIF(Dez!K$9:K$39,$A21))</f>
        <v/>
      </c>
      <c r="K21" s="11" t="str">
        <f>IF(ISBLANK($R21),"",COUNTIF(Jan!K$43:K$73,$A21)+COUNTIF(Feb!K$43:K$73,$A21)+COUNTIF(Mar!K$43:K$73,$A21)+COUNTIF(Apr!K$43:K$73,$A21)+COUNTIF(Mai!K$43:K$73,$A21)+COUNTIF(Jun!K$43:K$73,$A21)+COUNTIF(Jul!K$43:K$73,$A21)+COUNTIF(Aug!K$43:K$73,$A21)+COUNTIF(Sep!K$43:K$73,$A21)+COUNTIF(Okt!K$43:K$73,$A21)+COUNTIF(Nov!K$43:K$73,$A21)+COUNTIF(Dez!K$43:K$73,$A21))</f>
        <v/>
      </c>
      <c r="L21" s="11" t="str">
        <f t="shared" si="4"/>
        <v/>
      </c>
      <c r="M21" s="29"/>
      <c r="N21" s="6" t="str">
        <f t="shared" si="5"/>
        <v/>
      </c>
      <c r="O21" s="15" t="str">
        <f t="shared" si="6"/>
        <v/>
      </c>
      <c r="P21" s="9" t="str">
        <f t="shared" si="7"/>
        <v/>
      </c>
      <c r="Q21" s="29"/>
      <c r="R21" s="22"/>
      <c r="S21" s="32"/>
      <c r="T21" s="22"/>
      <c r="U21" s="31"/>
      <c r="V21" s="30"/>
    </row>
    <row r="22" spans="1:22" x14ac:dyDescent="0.2">
      <c r="A22" s="4">
        <v>10</v>
      </c>
      <c r="B22" s="6" t="str">
        <f>IF(ISBLANK($R22),"",SUMIF(Jan!$K$9:$K$39,$A22,Jan!R$9:R$39)+SUMIF(Feb!$K$9:$K$39,$A22,Feb!R$9:R$39)+SUMIF(Mar!$K$9:$K$39,$A22,Mar!R$9:R$39)+SUMIF(Apr!$K$9:$K$39,$A22,Apr!R$9:R$39)+SUMIF(Mai!$K$9:$K$39,$A22,Mai!R$9:R$39)+SUMIF(Jun!$K$9:$K$39,$A22,Jun!R$9:R$39)+SUMIF(Jul!$K$9:$K$39,$A22,Jul!R$9:R$39)+SUMIF(Aug!$K$9:$K$39,$A22,Aug!R$9:R$39)+SUMIF(Sep!$K$9:$K$39,$A22,Sep!R$9:R$39)+SUMIF(Okt!$K$9:$K$39,$A22,Okt!R$9:R$39)+SUMIF(Nov!$K$9:$K$39,$A22,Nov!R$9:R$39)+SUMIF(Dez!$K$9:$K$39,$A22,Dez!R$9:R$39))</f>
        <v/>
      </c>
      <c r="C22" s="6" t="str">
        <f>IF(ISBLANK($R22),"",SUMIF(Jan!$K$43:$K$73,$A22,Jan!R$73:R$943)+SUMIF(Feb!$K$43:$K$73,$A22,Feb!R$43:R$73)+SUMIF(Mar!$K$43:$K$73,$A22,Mar!R$43:R$73)+SUMIF(Apr!$K$43:$K$73,$A22,Apr!R$43:R$73)+SUMIF(Mai!$K$43:$K$73,$A22,Mai!R$43:R$73)+SUMIF(Jun!$K$43:$K$73,$A22,Jun!R$43:R$73)+SUMIF(Jul!$K$43:$K$73,$A22,Jul!R$43:R$73)+SUMIF(Aug!$K$43:$K$73,$A22,Aug!R$43:R$73)+SUMIF(Sep!$K$43:$K$73,$A22,Sep!R$43:R$73)+SUMIF(Okt!$K$43:$K$73,$A22,Okt!R$43:R$73)+SUMIF(Nov!$K$43:$K$73,$A22,Nov!R$43:R$73)+SUMIF(Dez!$K$43:$K$73,$A22,Dez!R$43:R$73))</f>
        <v/>
      </c>
      <c r="D22" s="6" t="str">
        <f t="shared" si="0"/>
        <v/>
      </c>
      <c r="E22" s="7" t="str">
        <f>IF(ISBLANK($R22),"",SUMIF(Jan!$K$9:$K$39,$A22,Jan!S$9:S$39)+SUMIF(Feb!$K$9:$K$39,$A22,Feb!S$9:S$39)+SUMIF(Mar!$K$9:$K$39,$A22,Mar!S$9:S$39)+SUMIF(Apr!$K$9:$K$39,$A22,Apr!S$9:S$39)+SUMIF(Mai!$K$9:$K$39,$A22,Mai!S$9:S$39)+SUMIF(Jun!$K$9:$K$39,$A22,Jun!S$9:S$39)+SUMIF(Jul!$K$9:$K$39,$A22,Jul!S$9:S$39)+SUMIF(Aug!$K$9:$K$39,$A22,Aug!S$9:S$39)+SUMIF(Sep!$K$9:$K$39,$A22,Sep!S$9:S$39)+SUMIF(Okt!$K$9:$K$39,$A22,Okt!S$9:S$39)+SUMIF(Nov!$K$9:$K$39,$A22,Nov!S$9:S$39)+SUMIF(Dez!$K$9:$K$39,$A22,Dez!S$9:S$39))</f>
        <v/>
      </c>
      <c r="F22" s="7" t="str">
        <f>IF(ISBLANK($R22),"",SUMIF(Jan!$K$43:$K$73,$A22,Jan!S$43:S$73)+SUMIF(Feb!$K$43:$K$73,$A22,Feb!S$43:S$73)+SUMIF(Mar!$K$43:$K$73,$A22,Mar!S$43:S$73)+SUMIF(Apr!$K$43:$K$73,$A22,Apr!S$43:S$73)+SUMIF(Mai!$K$43:$K$73,$A22,Mai!S$43:S$73)+SUMIF(Jun!$K$43:$K$73,$A22,Jun!S$43:S$73)+SUMIF(Jul!$K$43:$K$73,$A22,Jul!S$43:S$73)+SUMIF(Aug!$K$43:$K$73,$A22,Aug!S$43:S$73)+SUMIF(Sep!$K$43:$K$73,$A22,Sep!S$43:S$73)+SUMIF(Okt!$K$43:$K$73,$A22,Okt!S$43:S$73)+SUMIF(Nov!$K$43:$K$73,$A22,Nov!S$43:S$73)+SUMIF(Dez!$K$43:$K$73,$A22,Dez!S$43:S$73))</f>
        <v/>
      </c>
      <c r="G22" s="7" t="str">
        <f t="shared" si="1"/>
        <v/>
      </c>
      <c r="H22" s="14" t="str">
        <f t="shared" si="2"/>
        <v/>
      </c>
      <c r="I22" s="6" t="str">
        <f t="shared" si="3"/>
        <v/>
      </c>
      <c r="J22" s="11" t="str">
        <f>IF(ISBLANK($R22),"",COUNTIF(Jan!K$9:K$39,$A22)+COUNTIF(Feb!K$9:K$39,$A22)+COUNTIF(Mar!K$9:K$39,$A22)+COUNTIF(Apr!K$9:K$39,$A22)+COUNTIF(Mai!K$9:K$39,$A22)+COUNTIF(Jun!K$9:K$39,$A22)+COUNTIF(Jul!K$9:K$39,$A22)+COUNTIF(Aug!K$9:K$39,$A22)+COUNTIF(Sep!K$9:K$39,$A22)+COUNTIF(Okt!K$9:K$39,$A22)+COUNTIF(Nov!K$9:K$39,$A22)+COUNTIF(Dez!K$9:K$39,$A22))</f>
        <v/>
      </c>
      <c r="K22" s="11" t="str">
        <f>IF(ISBLANK($R22),"",COUNTIF(Jan!K$43:K$73,$A22)+COUNTIF(Feb!K$43:K$73,$A22)+COUNTIF(Mar!K$43:K$73,$A22)+COUNTIF(Apr!K$43:K$73,$A22)+COUNTIF(Mai!K$43:K$73,$A22)+COUNTIF(Jun!K$43:K$73,$A22)+COUNTIF(Jul!K$43:K$73,$A22)+COUNTIF(Aug!K$43:K$73,$A22)+COUNTIF(Sep!K$43:K$73,$A22)+COUNTIF(Okt!K$43:K$73,$A22)+COUNTIF(Nov!K$43:K$73,$A22)+COUNTIF(Dez!K$43:K$73,$A22))</f>
        <v/>
      </c>
      <c r="L22" s="11" t="str">
        <f t="shared" si="4"/>
        <v/>
      </c>
      <c r="M22" s="29"/>
      <c r="N22" s="6" t="str">
        <f t="shared" si="5"/>
        <v/>
      </c>
      <c r="O22" s="15" t="str">
        <f t="shared" si="6"/>
        <v/>
      </c>
      <c r="P22" s="9" t="str">
        <f t="shared" si="7"/>
        <v/>
      </c>
      <c r="Q22" s="29"/>
      <c r="R22" s="22"/>
      <c r="S22" s="32"/>
      <c r="T22" s="22"/>
      <c r="U22" s="31"/>
      <c r="V22" s="30"/>
    </row>
    <row r="23" spans="1:22" x14ac:dyDescent="0.2">
      <c r="A23" s="4">
        <v>11</v>
      </c>
      <c r="B23" s="6" t="str">
        <f>IF(ISBLANK($R23),"",SUMIF(Jan!$K$9:$K$39,$A23,Jan!R$9:R$39)+SUMIF(Feb!$K$9:$K$39,$A23,Feb!R$9:R$39)+SUMIF(Mar!$K$9:$K$39,$A23,Mar!R$9:R$39)+SUMIF(Apr!$K$9:$K$39,$A23,Apr!R$9:R$39)+SUMIF(Mai!$K$9:$K$39,$A23,Mai!R$9:R$39)+SUMIF(Jun!$K$9:$K$39,$A23,Jun!R$9:R$39)+SUMIF(Jul!$K$9:$K$39,$A23,Jul!R$9:R$39)+SUMIF(Aug!$K$9:$K$39,$A23,Aug!R$9:R$39)+SUMIF(Sep!$K$9:$K$39,$A23,Sep!R$9:R$39)+SUMIF(Okt!$K$9:$K$39,$A23,Okt!R$9:R$39)+SUMIF(Nov!$K$9:$K$39,$A23,Nov!R$9:R$39)+SUMIF(Dez!$K$9:$K$39,$A23,Dez!R$9:R$39))</f>
        <v/>
      </c>
      <c r="C23" s="6" t="str">
        <f>IF(ISBLANK($R23),"",SUMIF(Jan!$K$43:$K$73,$A23,Jan!R$73:R$943)+SUMIF(Feb!$K$43:$K$73,$A23,Feb!R$43:R$73)+SUMIF(Mar!$K$43:$K$73,$A23,Mar!R$43:R$73)+SUMIF(Apr!$K$43:$K$73,$A23,Apr!R$43:R$73)+SUMIF(Mai!$K$43:$K$73,$A23,Mai!R$43:R$73)+SUMIF(Jun!$K$43:$K$73,$A23,Jun!R$43:R$73)+SUMIF(Jul!$K$43:$K$73,$A23,Jul!R$43:R$73)+SUMIF(Aug!$K$43:$K$73,$A23,Aug!R$43:R$73)+SUMIF(Sep!$K$43:$K$73,$A23,Sep!R$43:R$73)+SUMIF(Okt!$K$43:$K$73,$A23,Okt!R$43:R$73)+SUMIF(Nov!$K$43:$K$73,$A23,Nov!R$43:R$73)+SUMIF(Dez!$K$43:$K$73,$A23,Dez!R$43:R$73))</f>
        <v/>
      </c>
      <c r="D23" s="6" t="str">
        <f t="shared" si="0"/>
        <v/>
      </c>
      <c r="E23" s="7" t="str">
        <f>IF(ISBLANK($R23),"",SUMIF(Jan!$K$9:$K$39,$A23,Jan!S$9:S$39)+SUMIF(Feb!$K$9:$K$39,$A23,Feb!S$9:S$39)+SUMIF(Mar!$K$9:$K$39,$A23,Mar!S$9:S$39)+SUMIF(Apr!$K$9:$K$39,$A23,Apr!S$9:S$39)+SUMIF(Mai!$K$9:$K$39,$A23,Mai!S$9:S$39)+SUMIF(Jun!$K$9:$K$39,$A23,Jun!S$9:S$39)+SUMIF(Jul!$K$9:$K$39,$A23,Jul!S$9:S$39)+SUMIF(Aug!$K$9:$K$39,$A23,Aug!S$9:S$39)+SUMIF(Sep!$K$9:$K$39,$A23,Sep!S$9:S$39)+SUMIF(Okt!$K$9:$K$39,$A23,Okt!S$9:S$39)+SUMIF(Nov!$K$9:$K$39,$A23,Nov!S$9:S$39)+SUMIF(Dez!$K$9:$K$39,$A23,Dez!S$9:S$39))</f>
        <v/>
      </c>
      <c r="F23" s="7" t="str">
        <f>IF(ISBLANK($R23),"",SUMIF(Jan!$K$43:$K$73,$A23,Jan!S$43:S$73)+SUMIF(Feb!$K$43:$K$73,$A23,Feb!S$43:S$73)+SUMIF(Mar!$K$43:$K$73,$A23,Mar!S$43:S$73)+SUMIF(Apr!$K$43:$K$73,$A23,Apr!S$43:S$73)+SUMIF(Mai!$K$43:$K$73,$A23,Mai!S$43:S$73)+SUMIF(Jun!$K$43:$K$73,$A23,Jun!S$43:S$73)+SUMIF(Jul!$K$43:$K$73,$A23,Jul!S$43:S$73)+SUMIF(Aug!$K$43:$K$73,$A23,Aug!S$43:S$73)+SUMIF(Sep!$K$43:$K$73,$A23,Sep!S$43:S$73)+SUMIF(Okt!$K$43:$K$73,$A23,Okt!S$43:S$73)+SUMIF(Nov!$K$43:$K$73,$A23,Nov!S$43:S$73)+SUMIF(Dez!$K$43:$K$73,$A23,Dez!S$43:S$73))</f>
        <v/>
      </c>
      <c r="G23" s="7" t="str">
        <f t="shared" si="1"/>
        <v/>
      </c>
      <c r="H23" s="14" t="str">
        <f t="shared" si="2"/>
        <v/>
      </c>
      <c r="I23" s="6" t="str">
        <f t="shared" si="3"/>
        <v/>
      </c>
      <c r="J23" s="11" t="str">
        <f>IF(ISBLANK($R23),"",COUNTIF(Jan!K$9:K$39,$A23)+COUNTIF(Feb!K$9:K$39,$A23)+COUNTIF(Mar!K$9:K$39,$A23)+COUNTIF(Apr!K$9:K$39,$A23)+COUNTIF(Mai!K$9:K$39,$A23)+COUNTIF(Jun!K$9:K$39,$A23)+COUNTIF(Jul!K$9:K$39,$A23)+COUNTIF(Aug!K$9:K$39,$A23)+COUNTIF(Sep!K$9:K$39,$A23)+COUNTIF(Okt!K$9:K$39,$A23)+COUNTIF(Nov!K$9:K$39,$A23)+COUNTIF(Dez!K$9:K$39,$A23))</f>
        <v/>
      </c>
      <c r="K23" s="11" t="str">
        <f>IF(ISBLANK($R23),"",COUNTIF(Jan!K$43:K$73,$A23)+COUNTIF(Feb!K$43:K$73,$A23)+COUNTIF(Mar!K$43:K$73,$A23)+COUNTIF(Apr!K$43:K$73,$A23)+COUNTIF(Mai!K$43:K$73,$A23)+COUNTIF(Jun!K$43:K$73,$A23)+COUNTIF(Jul!K$43:K$73,$A23)+COUNTIF(Aug!K$43:K$73,$A23)+COUNTIF(Sep!K$43:K$73,$A23)+COUNTIF(Okt!K$43:K$73,$A23)+COUNTIF(Nov!K$43:K$73,$A23)+COUNTIF(Dez!K$43:K$73,$A23))</f>
        <v/>
      </c>
      <c r="L23" s="11" t="str">
        <f t="shared" si="4"/>
        <v/>
      </c>
      <c r="M23" s="29"/>
      <c r="N23" s="6" t="str">
        <f t="shared" si="5"/>
        <v/>
      </c>
      <c r="O23" s="15" t="str">
        <f t="shared" si="6"/>
        <v/>
      </c>
      <c r="P23" s="9" t="str">
        <f t="shared" si="7"/>
        <v/>
      </c>
      <c r="Q23" s="29"/>
      <c r="R23" s="22"/>
      <c r="S23" s="32"/>
      <c r="T23" s="22"/>
      <c r="U23" s="31"/>
      <c r="V23" s="30"/>
    </row>
    <row r="24" spans="1:22" x14ac:dyDescent="0.2">
      <c r="A24" s="4">
        <v>12</v>
      </c>
      <c r="B24" s="6" t="str">
        <f>IF(ISBLANK($R24),"",SUMIF(Jan!$K$9:$K$39,$A24,Jan!R$9:R$39)+SUMIF(Feb!$K$9:$K$39,$A24,Feb!R$9:R$39)+SUMIF(Mar!$K$9:$K$39,$A24,Mar!R$9:R$39)+SUMIF(Apr!$K$9:$K$39,$A24,Apr!R$9:R$39)+SUMIF(Mai!$K$9:$K$39,$A24,Mai!R$9:R$39)+SUMIF(Jun!$K$9:$K$39,$A24,Jun!R$9:R$39)+SUMIF(Jul!$K$9:$K$39,$A24,Jul!R$9:R$39)+SUMIF(Aug!$K$9:$K$39,$A24,Aug!R$9:R$39)+SUMIF(Sep!$K$9:$K$39,$A24,Sep!R$9:R$39)+SUMIF(Okt!$K$9:$K$39,$A24,Okt!R$9:R$39)+SUMIF(Nov!$K$9:$K$39,$A24,Nov!R$9:R$39)+SUMIF(Dez!$K$9:$K$39,$A24,Dez!R$9:R$39))</f>
        <v/>
      </c>
      <c r="C24" s="6" t="str">
        <f>IF(ISBLANK($R24),"",SUMIF(Jan!$K$43:$K$73,$A24,Jan!R$73:R$943)+SUMIF(Feb!$K$43:$K$73,$A24,Feb!R$43:R$73)+SUMIF(Mar!$K$43:$K$73,$A24,Mar!R$43:R$73)+SUMIF(Apr!$K$43:$K$73,$A24,Apr!R$43:R$73)+SUMIF(Mai!$K$43:$K$73,$A24,Mai!R$43:R$73)+SUMIF(Jun!$K$43:$K$73,$A24,Jun!R$43:R$73)+SUMIF(Jul!$K$43:$K$73,$A24,Jul!R$43:R$73)+SUMIF(Aug!$K$43:$K$73,$A24,Aug!R$43:R$73)+SUMIF(Sep!$K$43:$K$73,$A24,Sep!R$43:R$73)+SUMIF(Okt!$K$43:$K$73,$A24,Okt!R$43:R$73)+SUMIF(Nov!$K$43:$K$73,$A24,Nov!R$43:R$73)+SUMIF(Dez!$K$43:$K$73,$A24,Dez!R$43:R$73))</f>
        <v/>
      </c>
      <c r="D24" s="6" t="str">
        <f t="shared" si="0"/>
        <v/>
      </c>
      <c r="E24" s="7" t="str">
        <f>IF(ISBLANK($R24),"",SUMIF(Jan!$K$9:$K$39,$A24,Jan!S$9:S$39)+SUMIF(Feb!$K$9:$K$39,$A24,Feb!S$9:S$39)+SUMIF(Mar!$K$9:$K$39,$A24,Mar!S$9:S$39)+SUMIF(Apr!$K$9:$K$39,$A24,Apr!S$9:S$39)+SUMIF(Mai!$K$9:$K$39,$A24,Mai!S$9:S$39)+SUMIF(Jun!$K$9:$K$39,$A24,Jun!S$9:S$39)+SUMIF(Jul!$K$9:$K$39,$A24,Jul!S$9:S$39)+SUMIF(Aug!$K$9:$K$39,$A24,Aug!S$9:S$39)+SUMIF(Sep!$K$9:$K$39,$A24,Sep!S$9:S$39)+SUMIF(Okt!$K$9:$K$39,$A24,Okt!S$9:S$39)+SUMIF(Nov!$K$9:$K$39,$A24,Nov!S$9:S$39)+SUMIF(Dez!$K$9:$K$39,$A24,Dez!S$9:S$39))</f>
        <v/>
      </c>
      <c r="F24" s="7" t="str">
        <f>IF(ISBLANK($R24),"",SUMIF(Jan!$K$43:$K$73,$A24,Jan!S$43:S$73)+SUMIF(Feb!$K$43:$K$73,$A24,Feb!S$43:S$73)+SUMIF(Mar!$K$43:$K$73,$A24,Mar!S$43:S$73)+SUMIF(Apr!$K$43:$K$73,$A24,Apr!S$43:S$73)+SUMIF(Mai!$K$43:$K$73,$A24,Mai!S$43:S$73)+SUMIF(Jun!$K$43:$K$73,$A24,Jun!S$43:S$73)+SUMIF(Jul!$K$43:$K$73,$A24,Jul!S$43:S$73)+SUMIF(Aug!$K$43:$K$73,$A24,Aug!S$43:S$73)+SUMIF(Sep!$K$43:$K$73,$A24,Sep!S$43:S$73)+SUMIF(Okt!$K$43:$K$73,$A24,Okt!S$43:S$73)+SUMIF(Nov!$K$43:$K$73,$A24,Nov!S$43:S$73)+SUMIF(Dez!$K$43:$K$73,$A24,Dez!S$43:S$73))</f>
        <v/>
      </c>
      <c r="G24" s="7" t="str">
        <f t="shared" si="1"/>
        <v/>
      </c>
      <c r="H24" s="14" t="str">
        <f t="shared" si="2"/>
        <v/>
      </c>
      <c r="I24" s="6" t="str">
        <f t="shared" si="3"/>
        <v/>
      </c>
      <c r="J24" s="11" t="str">
        <f>IF(ISBLANK($R24),"",COUNTIF(Jan!K$9:K$39,$A24)+COUNTIF(Feb!K$9:K$39,$A24)+COUNTIF(Mar!K$9:K$39,$A24)+COUNTIF(Apr!K$9:K$39,$A24)+COUNTIF(Mai!K$9:K$39,$A24)+COUNTIF(Jun!K$9:K$39,$A24)+COUNTIF(Jul!K$9:K$39,$A24)+COUNTIF(Aug!K$9:K$39,$A24)+COUNTIF(Sep!K$9:K$39,$A24)+COUNTIF(Okt!K$9:K$39,$A24)+COUNTIF(Nov!K$9:K$39,$A24)+COUNTIF(Dez!K$9:K$39,$A24))</f>
        <v/>
      </c>
      <c r="K24" s="11" t="str">
        <f>IF(ISBLANK($R24),"",COUNTIF(Jan!K$43:K$73,$A24)+COUNTIF(Feb!K$43:K$73,$A24)+COUNTIF(Mar!K$43:K$73,$A24)+COUNTIF(Apr!K$43:K$73,$A24)+COUNTIF(Mai!K$43:K$73,$A24)+COUNTIF(Jun!K$43:K$73,$A24)+COUNTIF(Jul!K$43:K$73,$A24)+COUNTIF(Aug!K$43:K$73,$A24)+COUNTIF(Sep!K$43:K$73,$A24)+COUNTIF(Okt!K$43:K$73,$A24)+COUNTIF(Nov!K$43:K$73,$A24)+COUNTIF(Dez!K$43:K$73,$A24))</f>
        <v/>
      </c>
      <c r="L24" s="11" t="str">
        <f t="shared" si="4"/>
        <v/>
      </c>
      <c r="M24" s="29"/>
      <c r="N24" s="6" t="str">
        <f t="shared" si="5"/>
        <v/>
      </c>
      <c r="O24" s="15" t="str">
        <f t="shared" si="6"/>
        <v/>
      </c>
      <c r="P24" s="9" t="str">
        <f t="shared" si="7"/>
        <v/>
      </c>
      <c r="Q24" s="29"/>
      <c r="R24" s="22"/>
      <c r="S24" s="32"/>
      <c r="T24" s="22"/>
      <c r="U24" s="31"/>
      <c r="V24" s="30"/>
    </row>
    <row r="25" spans="1:22" x14ac:dyDescent="0.2">
      <c r="A25" s="4">
        <v>13</v>
      </c>
      <c r="B25" s="6" t="str">
        <f>IF(ISBLANK($R25),"",SUMIF(Jan!$K$9:$K$39,$A25,Jan!R$9:R$39)+SUMIF(Feb!$K$9:$K$39,$A25,Feb!R$9:R$39)+SUMIF(Mar!$K$9:$K$39,$A25,Mar!R$9:R$39)+SUMIF(Apr!$K$9:$K$39,$A25,Apr!R$9:R$39)+SUMIF(Mai!$K$9:$K$39,$A25,Mai!R$9:R$39)+SUMIF(Jun!$K$9:$K$39,$A25,Jun!R$9:R$39)+SUMIF(Jul!$K$9:$K$39,$A25,Jul!R$9:R$39)+SUMIF(Aug!$K$9:$K$39,$A25,Aug!R$9:R$39)+SUMIF(Sep!$K$9:$K$39,$A25,Sep!R$9:R$39)+SUMIF(Okt!$K$9:$K$39,$A25,Okt!R$9:R$39)+SUMIF(Nov!$K$9:$K$39,$A25,Nov!R$9:R$39)+SUMIF(Dez!$K$9:$K$39,$A25,Dez!R$9:R$39))</f>
        <v/>
      </c>
      <c r="C25" s="6" t="str">
        <f>IF(ISBLANK($R25),"",SUMIF(Jan!$K$43:$K$73,$A25,Jan!R$73:R$943)+SUMIF(Feb!$K$43:$K$73,$A25,Feb!R$43:R$73)+SUMIF(Mar!$K$43:$K$73,$A25,Mar!R$43:R$73)+SUMIF(Apr!$K$43:$K$73,$A25,Apr!R$43:R$73)+SUMIF(Mai!$K$43:$K$73,$A25,Mai!R$43:R$73)+SUMIF(Jun!$K$43:$K$73,$A25,Jun!R$43:R$73)+SUMIF(Jul!$K$43:$K$73,$A25,Jul!R$43:R$73)+SUMIF(Aug!$K$43:$K$73,$A25,Aug!R$43:R$73)+SUMIF(Sep!$K$43:$K$73,$A25,Sep!R$43:R$73)+SUMIF(Okt!$K$43:$K$73,$A25,Okt!R$43:R$73)+SUMIF(Nov!$K$43:$K$73,$A25,Nov!R$43:R$73)+SUMIF(Dez!$K$43:$K$73,$A25,Dez!R$43:R$73))</f>
        <v/>
      </c>
      <c r="D25" s="6" t="str">
        <f t="shared" si="0"/>
        <v/>
      </c>
      <c r="E25" s="7" t="str">
        <f>IF(ISBLANK($R25),"",SUMIF(Jan!$K$9:$K$39,$A25,Jan!S$9:S$39)+SUMIF(Feb!$K$9:$K$39,$A25,Feb!S$9:S$39)+SUMIF(Mar!$K$9:$K$39,$A25,Mar!S$9:S$39)+SUMIF(Apr!$K$9:$K$39,$A25,Apr!S$9:S$39)+SUMIF(Mai!$K$9:$K$39,$A25,Mai!S$9:S$39)+SUMIF(Jun!$K$9:$K$39,$A25,Jun!S$9:S$39)+SUMIF(Jul!$K$9:$K$39,$A25,Jul!S$9:S$39)+SUMIF(Aug!$K$9:$K$39,$A25,Aug!S$9:S$39)+SUMIF(Sep!$K$9:$K$39,$A25,Sep!S$9:S$39)+SUMIF(Okt!$K$9:$K$39,$A25,Okt!S$9:S$39)+SUMIF(Nov!$K$9:$K$39,$A25,Nov!S$9:S$39)+SUMIF(Dez!$K$9:$K$39,$A25,Dez!S$9:S$39))</f>
        <v/>
      </c>
      <c r="F25" s="7" t="str">
        <f>IF(ISBLANK($R25),"",SUMIF(Jan!$K$43:$K$73,$A25,Jan!S$43:S$73)+SUMIF(Feb!$K$43:$K$73,$A25,Feb!S$43:S$73)+SUMIF(Mar!$K$43:$K$73,$A25,Mar!S$43:S$73)+SUMIF(Apr!$K$43:$K$73,$A25,Apr!S$43:S$73)+SUMIF(Mai!$K$43:$K$73,$A25,Mai!S$43:S$73)+SUMIF(Jun!$K$43:$K$73,$A25,Jun!S$43:S$73)+SUMIF(Jul!$K$43:$K$73,$A25,Jul!S$43:S$73)+SUMIF(Aug!$K$43:$K$73,$A25,Aug!S$43:S$73)+SUMIF(Sep!$K$43:$K$73,$A25,Sep!S$43:S$73)+SUMIF(Okt!$K$43:$K$73,$A25,Okt!S$43:S$73)+SUMIF(Nov!$K$43:$K$73,$A25,Nov!S$43:S$73)+SUMIF(Dez!$K$43:$K$73,$A25,Dez!S$43:S$73))</f>
        <v/>
      </c>
      <c r="G25" s="7" t="str">
        <f t="shared" si="1"/>
        <v/>
      </c>
      <c r="H25" s="14" t="str">
        <f t="shared" si="2"/>
        <v/>
      </c>
      <c r="I25" s="6" t="str">
        <f t="shared" si="3"/>
        <v/>
      </c>
      <c r="J25" s="11" t="str">
        <f>IF(ISBLANK($R25),"",COUNTIF(Jan!K$9:K$39,$A25)+COUNTIF(Feb!K$9:K$39,$A25)+COUNTIF(Mar!K$9:K$39,$A25)+COUNTIF(Apr!K$9:K$39,$A25)+COUNTIF(Mai!K$9:K$39,$A25)+COUNTIF(Jun!K$9:K$39,$A25)+COUNTIF(Jul!K$9:K$39,$A25)+COUNTIF(Aug!K$9:K$39,$A25)+COUNTIF(Sep!K$9:K$39,$A25)+COUNTIF(Okt!K$9:K$39,$A25)+COUNTIF(Nov!K$9:K$39,$A25)+COUNTIF(Dez!K$9:K$39,$A25))</f>
        <v/>
      </c>
      <c r="K25" s="11" t="str">
        <f>IF(ISBLANK($R25),"",COUNTIF(Jan!K$43:K$73,$A25)+COUNTIF(Feb!K$43:K$73,$A25)+COUNTIF(Mar!K$43:K$73,$A25)+COUNTIF(Apr!K$43:K$73,$A25)+COUNTIF(Mai!K$43:K$73,$A25)+COUNTIF(Jun!K$43:K$73,$A25)+COUNTIF(Jul!K$43:K$73,$A25)+COUNTIF(Aug!K$43:K$73,$A25)+COUNTIF(Sep!K$43:K$73,$A25)+COUNTIF(Okt!K$43:K$73,$A25)+COUNTIF(Nov!K$43:K$73,$A25)+COUNTIF(Dez!K$43:K$73,$A25))</f>
        <v/>
      </c>
      <c r="L25" s="11" t="str">
        <f t="shared" si="4"/>
        <v/>
      </c>
      <c r="M25" s="29"/>
      <c r="N25" s="6" t="str">
        <f t="shared" si="5"/>
        <v/>
      </c>
      <c r="O25" s="15" t="str">
        <f t="shared" si="6"/>
        <v/>
      </c>
      <c r="P25" s="9" t="str">
        <f t="shared" si="7"/>
        <v/>
      </c>
      <c r="Q25" s="29"/>
      <c r="R25" s="22"/>
      <c r="S25" s="32"/>
      <c r="T25" s="22"/>
      <c r="U25" s="31"/>
      <c r="V25" s="30"/>
    </row>
    <row r="26" spans="1:22" x14ac:dyDescent="0.2">
      <c r="A26" s="4">
        <v>14</v>
      </c>
      <c r="B26" s="6" t="str">
        <f>IF(ISBLANK($R26),"",SUMIF(Jan!$K$9:$K$39,$A26,Jan!R$9:R$39)+SUMIF(Feb!$K$9:$K$39,$A26,Feb!R$9:R$39)+SUMIF(Mar!$K$9:$K$39,$A26,Mar!R$9:R$39)+SUMIF(Apr!$K$9:$K$39,$A26,Apr!R$9:R$39)+SUMIF(Mai!$K$9:$K$39,$A26,Mai!R$9:R$39)+SUMIF(Jun!$K$9:$K$39,$A26,Jun!R$9:R$39)+SUMIF(Jul!$K$9:$K$39,$A26,Jul!R$9:R$39)+SUMIF(Aug!$K$9:$K$39,$A26,Aug!R$9:R$39)+SUMIF(Sep!$K$9:$K$39,$A26,Sep!R$9:R$39)+SUMIF(Okt!$K$9:$K$39,$A26,Okt!R$9:R$39)+SUMIF(Nov!$K$9:$K$39,$A26,Nov!R$9:R$39)+SUMIF(Dez!$K$9:$K$39,$A26,Dez!R$9:R$39))</f>
        <v/>
      </c>
      <c r="C26" s="6" t="str">
        <f>IF(ISBLANK($R26),"",SUMIF(Jan!$K$43:$K$73,$A26,Jan!R$73:R$943)+SUMIF(Feb!$K$43:$K$73,$A26,Feb!R$43:R$73)+SUMIF(Mar!$K$43:$K$73,$A26,Mar!R$43:R$73)+SUMIF(Apr!$K$43:$K$73,$A26,Apr!R$43:R$73)+SUMIF(Mai!$K$43:$K$73,$A26,Mai!R$43:R$73)+SUMIF(Jun!$K$43:$K$73,$A26,Jun!R$43:R$73)+SUMIF(Jul!$K$43:$K$73,$A26,Jul!R$43:R$73)+SUMIF(Aug!$K$43:$K$73,$A26,Aug!R$43:R$73)+SUMIF(Sep!$K$43:$K$73,$A26,Sep!R$43:R$73)+SUMIF(Okt!$K$43:$K$73,$A26,Okt!R$43:R$73)+SUMIF(Nov!$K$43:$K$73,$A26,Nov!R$43:R$73)+SUMIF(Dez!$K$43:$K$73,$A26,Dez!R$43:R$73))</f>
        <v/>
      </c>
      <c r="D26" s="6" t="str">
        <f t="shared" si="0"/>
        <v/>
      </c>
      <c r="E26" s="7" t="str">
        <f>IF(ISBLANK($R26),"",SUMIF(Jan!$K$9:$K$39,$A26,Jan!S$9:S$39)+SUMIF(Feb!$K$9:$K$39,$A26,Feb!S$9:S$39)+SUMIF(Mar!$K$9:$K$39,$A26,Mar!S$9:S$39)+SUMIF(Apr!$K$9:$K$39,$A26,Apr!S$9:S$39)+SUMIF(Mai!$K$9:$K$39,$A26,Mai!S$9:S$39)+SUMIF(Jun!$K$9:$K$39,$A26,Jun!S$9:S$39)+SUMIF(Jul!$K$9:$K$39,$A26,Jul!S$9:S$39)+SUMIF(Aug!$K$9:$K$39,$A26,Aug!S$9:S$39)+SUMIF(Sep!$K$9:$K$39,$A26,Sep!S$9:S$39)+SUMIF(Okt!$K$9:$K$39,$A26,Okt!S$9:S$39)+SUMIF(Nov!$K$9:$K$39,$A26,Nov!S$9:S$39)+SUMIF(Dez!$K$9:$K$39,$A26,Dez!S$9:S$39))</f>
        <v/>
      </c>
      <c r="F26" s="7" t="str">
        <f>IF(ISBLANK($R26),"",SUMIF(Jan!$K$43:$K$73,$A26,Jan!S$43:S$73)+SUMIF(Feb!$K$43:$K$73,$A26,Feb!S$43:S$73)+SUMIF(Mar!$K$43:$K$73,$A26,Mar!S$43:S$73)+SUMIF(Apr!$K$43:$K$73,$A26,Apr!S$43:S$73)+SUMIF(Mai!$K$43:$K$73,$A26,Mai!S$43:S$73)+SUMIF(Jun!$K$43:$K$73,$A26,Jun!S$43:S$73)+SUMIF(Jul!$K$43:$K$73,$A26,Jul!S$43:S$73)+SUMIF(Aug!$K$43:$K$73,$A26,Aug!S$43:S$73)+SUMIF(Sep!$K$43:$K$73,$A26,Sep!S$43:S$73)+SUMIF(Okt!$K$43:$K$73,$A26,Okt!S$43:S$73)+SUMIF(Nov!$K$43:$K$73,$A26,Nov!S$43:S$73)+SUMIF(Dez!$K$43:$K$73,$A26,Dez!S$43:S$73))</f>
        <v/>
      </c>
      <c r="G26" s="7" t="str">
        <f t="shared" si="1"/>
        <v/>
      </c>
      <c r="H26" s="14" t="str">
        <f t="shared" si="2"/>
        <v/>
      </c>
      <c r="I26" s="6" t="str">
        <f t="shared" si="3"/>
        <v/>
      </c>
      <c r="J26" s="11" t="str">
        <f>IF(ISBLANK($R26),"",COUNTIF(Jan!K$9:K$39,$A26)+COUNTIF(Feb!K$9:K$39,$A26)+COUNTIF(Mar!K$9:K$39,$A26)+COUNTIF(Apr!K$9:K$39,$A26)+COUNTIF(Mai!K$9:K$39,$A26)+COUNTIF(Jun!K$9:K$39,$A26)+COUNTIF(Jul!K$9:K$39,$A26)+COUNTIF(Aug!K$9:K$39,$A26)+COUNTIF(Sep!K$9:K$39,$A26)+COUNTIF(Okt!K$9:K$39,$A26)+COUNTIF(Nov!K$9:K$39,$A26)+COUNTIF(Dez!K$9:K$39,$A26))</f>
        <v/>
      </c>
      <c r="K26" s="11" t="str">
        <f>IF(ISBLANK($R26),"",COUNTIF(Jan!K$43:K$73,$A26)+COUNTIF(Feb!K$43:K$73,$A26)+COUNTIF(Mar!K$43:K$73,$A26)+COUNTIF(Apr!K$43:K$73,$A26)+COUNTIF(Mai!K$43:K$73,$A26)+COUNTIF(Jun!K$43:K$73,$A26)+COUNTIF(Jul!K$43:K$73,$A26)+COUNTIF(Aug!K$43:K$73,$A26)+COUNTIF(Sep!K$43:K$73,$A26)+COUNTIF(Okt!K$43:K$73,$A26)+COUNTIF(Nov!K$43:K$73,$A26)+COUNTIF(Dez!K$43:K$73,$A26))</f>
        <v/>
      </c>
      <c r="L26" s="11" t="str">
        <f t="shared" si="4"/>
        <v/>
      </c>
      <c r="M26" s="29"/>
      <c r="N26" s="6" t="str">
        <f t="shared" si="5"/>
        <v/>
      </c>
      <c r="O26" s="15" t="str">
        <f t="shared" si="6"/>
        <v/>
      </c>
      <c r="P26" s="9" t="str">
        <f t="shared" si="7"/>
        <v/>
      </c>
      <c r="Q26" s="29"/>
      <c r="R26" s="22"/>
      <c r="S26" s="32"/>
      <c r="T26" s="22"/>
      <c r="U26" s="31"/>
      <c r="V26" s="30"/>
    </row>
    <row r="27" spans="1:22" x14ac:dyDescent="0.2">
      <c r="A27" s="4">
        <v>15</v>
      </c>
      <c r="B27" s="6" t="str">
        <f>IF(ISBLANK($R27),"",SUMIF(Jan!$K$9:$K$39,$A27,Jan!R$9:R$39)+SUMIF(Feb!$K$9:$K$39,$A27,Feb!R$9:R$39)+SUMIF(Mar!$K$9:$K$39,$A27,Mar!R$9:R$39)+SUMIF(Apr!$K$9:$K$39,$A27,Apr!R$9:R$39)+SUMIF(Mai!$K$9:$K$39,$A27,Mai!R$9:R$39)+SUMIF(Jun!$K$9:$K$39,$A27,Jun!R$9:R$39)+SUMIF(Jul!$K$9:$K$39,$A27,Jul!R$9:R$39)+SUMIF(Aug!$K$9:$K$39,$A27,Aug!R$9:R$39)+SUMIF(Sep!$K$9:$K$39,$A27,Sep!R$9:R$39)+SUMIF(Okt!$K$9:$K$39,$A27,Okt!R$9:R$39)+SUMIF(Nov!$K$9:$K$39,$A27,Nov!R$9:R$39)+SUMIF(Dez!$K$9:$K$39,$A27,Dez!R$9:R$39))</f>
        <v/>
      </c>
      <c r="C27" s="6" t="str">
        <f>IF(ISBLANK($R27),"",SUMIF(Jan!$K$43:$K$73,$A27,Jan!R$73:R$943)+SUMIF(Feb!$K$43:$K$73,$A27,Feb!R$43:R$73)+SUMIF(Mar!$K$43:$K$73,$A27,Mar!R$43:R$73)+SUMIF(Apr!$K$43:$K$73,$A27,Apr!R$43:R$73)+SUMIF(Mai!$K$43:$K$73,$A27,Mai!R$43:R$73)+SUMIF(Jun!$K$43:$K$73,$A27,Jun!R$43:R$73)+SUMIF(Jul!$K$43:$K$73,$A27,Jul!R$43:R$73)+SUMIF(Aug!$K$43:$K$73,$A27,Aug!R$43:R$73)+SUMIF(Sep!$K$43:$K$73,$A27,Sep!R$43:R$73)+SUMIF(Okt!$K$43:$K$73,$A27,Okt!R$43:R$73)+SUMIF(Nov!$K$43:$K$73,$A27,Nov!R$43:R$73)+SUMIF(Dez!$K$43:$K$73,$A27,Dez!R$43:R$73))</f>
        <v/>
      </c>
      <c r="D27" s="6" t="str">
        <f t="shared" si="0"/>
        <v/>
      </c>
      <c r="E27" s="7" t="str">
        <f>IF(ISBLANK($R27),"",SUMIF(Jan!$K$9:$K$39,$A27,Jan!S$9:S$39)+SUMIF(Feb!$K$9:$K$39,$A27,Feb!S$9:S$39)+SUMIF(Mar!$K$9:$K$39,$A27,Mar!S$9:S$39)+SUMIF(Apr!$K$9:$K$39,$A27,Apr!S$9:S$39)+SUMIF(Mai!$K$9:$K$39,$A27,Mai!S$9:S$39)+SUMIF(Jun!$K$9:$K$39,$A27,Jun!S$9:S$39)+SUMIF(Jul!$K$9:$K$39,$A27,Jul!S$9:S$39)+SUMIF(Aug!$K$9:$K$39,$A27,Aug!S$9:S$39)+SUMIF(Sep!$K$9:$K$39,$A27,Sep!S$9:S$39)+SUMIF(Okt!$K$9:$K$39,$A27,Okt!S$9:S$39)+SUMIF(Nov!$K$9:$K$39,$A27,Nov!S$9:S$39)+SUMIF(Dez!$K$9:$K$39,$A27,Dez!S$9:S$39))</f>
        <v/>
      </c>
      <c r="F27" s="7" t="str">
        <f>IF(ISBLANK($R27),"",SUMIF(Jan!$K$43:$K$73,$A27,Jan!S$43:S$73)+SUMIF(Feb!$K$43:$K$73,$A27,Feb!S$43:S$73)+SUMIF(Mar!$K$43:$K$73,$A27,Mar!S$43:S$73)+SUMIF(Apr!$K$43:$K$73,$A27,Apr!S$43:S$73)+SUMIF(Mai!$K$43:$K$73,$A27,Mai!S$43:S$73)+SUMIF(Jun!$K$43:$K$73,$A27,Jun!S$43:S$73)+SUMIF(Jul!$K$43:$K$73,$A27,Jul!S$43:S$73)+SUMIF(Aug!$K$43:$K$73,$A27,Aug!S$43:S$73)+SUMIF(Sep!$K$43:$K$73,$A27,Sep!S$43:S$73)+SUMIF(Okt!$K$43:$K$73,$A27,Okt!S$43:S$73)+SUMIF(Nov!$K$43:$K$73,$A27,Nov!S$43:S$73)+SUMIF(Dez!$K$43:$K$73,$A27,Dez!S$43:S$73))</f>
        <v/>
      </c>
      <c r="G27" s="7" t="str">
        <f t="shared" si="1"/>
        <v/>
      </c>
      <c r="H27" s="14" t="str">
        <f t="shared" si="2"/>
        <v/>
      </c>
      <c r="I27" s="6" t="str">
        <f t="shared" si="3"/>
        <v/>
      </c>
      <c r="J27" s="11" t="str">
        <f>IF(ISBLANK($R27),"",COUNTIF(Jan!K$9:K$39,$A27)+COUNTIF(Feb!K$9:K$39,$A27)+COUNTIF(Mar!K$9:K$39,$A27)+COUNTIF(Apr!K$9:K$39,$A27)+COUNTIF(Mai!K$9:K$39,$A27)+COUNTIF(Jun!K$9:K$39,$A27)+COUNTIF(Jul!K$9:K$39,$A27)+COUNTIF(Aug!K$9:K$39,$A27)+COUNTIF(Sep!K$9:K$39,$A27)+COUNTIF(Okt!K$9:K$39,$A27)+COUNTIF(Nov!K$9:K$39,$A27)+COUNTIF(Dez!K$9:K$39,$A27))</f>
        <v/>
      </c>
      <c r="K27" s="11" t="str">
        <f>IF(ISBLANK($R27),"",COUNTIF(Jan!K$43:K$73,$A27)+COUNTIF(Feb!K$43:K$73,$A27)+COUNTIF(Mar!K$43:K$73,$A27)+COUNTIF(Apr!K$43:K$73,$A27)+COUNTIF(Mai!K$43:K$73,$A27)+COUNTIF(Jun!K$43:K$73,$A27)+COUNTIF(Jul!K$43:K$73,$A27)+COUNTIF(Aug!K$43:K$73,$A27)+COUNTIF(Sep!K$43:K$73,$A27)+COUNTIF(Okt!K$43:K$73,$A27)+COUNTIF(Nov!K$43:K$73,$A27)+COUNTIF(Dez!K$43:K$73,$A27))</f>
        <v/>
      </c>
      <c r="L27" s="11" t="str">
        <f t="shared" si="4"/>
        <v/>
      </c>
      <c r="M27" s="29"/>
      <c r="N27" s="6" t="str">
        <f t="shared" si="5"/>
        <v/>
      </c>
      <c r="O27" s="15" t="str">
        <f t="shared" si="6"/>
        <v/>
      </c>
      <c r="P27" s="9" t="str">
        <f t="shared" si="7"/>
        <v/>
      </c>
      <c r="Q27" s="29"/>
      <c r="R27" s="22"/>
      <c r="S27" s="32"/>
      <c r="T27" s="22"/>
      <c r="U27" s="31"/>
      <c r="V27" s="30"/>
    </row>
    <row r="28" spans="1:22" x14ac:dyDescent="0.2">
      <c r="A28" s="4">
        <v>16</v>
      </c>
      <c r="B28" s="6" t="str">
        <f>IF(ISBLANK($R28),"",SUMIF(Jan!$K$9:$K$39,$A28,Jan!R$9:R$39)+SUMIF(Feb!$K$9:$K$39,$A28,Feb!R$9:R$39)+SUMIF(Mar!$K$9:$K$39,$A28,Mar!R$9:R$39)+SUMIF(Apr!$K$9:$K$39,$A28,Apr!R$9:R$39)+SUMIF(Mai!$K$9:$K$39,$A28,Mai!R$9:R$39)+SUMIF(Jun!$K$9:$K$39,$A28,Jun!R$9:R$39)+SUMIF(Jul!$K$9:$K$39,$A28,Jul!R$9:R$39)+SUMIF(Aug!$K$9:$K$39,$A28,Aug!R$9:R$39)+SUMIF(Sep!$K$9:$K$39,$A28,Sep!R$9:R$39)+SUMIF(Okt!$K$9:$K$39,$A28,Okt!R$9:R$39)+SUMIF(Nov!$K$9:$K$39,$A28,Nov!R$9:R$39)+SUMIF(Dez!$K$9:$K$39,$A28,Dez!R$9:R$39))</f>
        <v/>
      </c>
      <c r="C28" s="6" t="str">
        <f>IF(ISBLANK($R28),"",SUMIF(Jan!$K$43:$K$73,$A28,Jan!R$73:R$943)+SUMIF(Feb!$K$43:$K$73,$A28,Feb!R$43:R$73)+SUMIF(Mar!$K$43:$K$73,$A28,Mar!R$43:R$73)+SUMIF(Apr!$K$43:$K$73,$A28,Apr!R$43:R$73)+SUMIF(Mai!$K$43:$K$73,$A28,Mai!R$43:R$73)+SUMIF(Jun!$K$43:$K$73,$A28,Jun!R$43:R$73)+SUMIF(Jul!$K$43:$K$73,$A28,Jul!R$43:R$73)+SUMIF(Aug!$K$43:$K$73,$A28,Aug!R$43:R$73)+SUMIF(Sep!$K$43:$K$73,$A28,Sep!R$43:R$73)+SUMIF(Okt!$K$43:$K$73,$A28,Okt!R$43:R$73)+SUMIF(Nov!$K$43:$K$73,$A28,Nov!R$43:R$73)+SUMIF(Dez!$K$43:$K$73,$A28,Dez!R$43:R$73))</f>
        <v/>
      </c>
      <c r="D28" s="6" t="str">
        <f t="shared" si="0"/>
        <v/>
      </c>
      <c r="E28" s="7" t="str">
        <f>IF(ISBLANK($R28),"",SUMIF(Jan!$K$9:$K$39,$A28,Jan!S$9:S$39)+SUMIF(Feb!$K$9:$K$39,$A28,Feb!S$9:S$39)+SUMIF(Mar!$K$9:$K$39,$A28,Mar!S$9:S$39)+SUMIF(Apr!$K$9:$K$39,$A28,Apr!S$9:S$39)+SUMIF(Mai!$K$9:$K$39,$A28,Mai!S$9:S$39)+SUMIF(Jun!$K$9:$K$39,$A28,Jun!S$9:S$39)+SUMIF(Jul!$K$9:$K$39,$A28,Jul!S$9:S$39)+SUMIF(Aug!$K$9:$K$39,$A28,Aug!S$9:S$39)+SUMIF(Sep!$K$9:$K$39,$A28,Sep!S$9:S$39)+SUMIF(Okt!$K$9:$K$39,$A28,Okt!S$9:S$39)+SUMIF(Nov!$K$9:$K$39,$A28,Nov!S$9:S$39)+SUMIF(Dez!$K$9:$K$39,$A28,Dez!S$9:S$39))</f>
        <v/>
      </c>
      <c r="F28" s="7" t="str">
        <f>IF(ISBLANK($R28),"",SUMIF(Jan!$K$43:$K$73,$A28,Jan!S$43:S$73)+SUMIF(Feb!$K$43:$K$73,$A28,Feb!S$43:S$73)+SUMIF(Mar!$K$43:$K$73,$A28,Mar!S$43:S$73)+SUMIF(Apr!$K$43:$K$73,$A28,Apr!S$43:S$73)+SUMIF(Mai!$K$43:$K$73,$A28,Mai!S$43:S$73)+SUMIF(Jun!$K$43:$K$73,$A28,Jun!S$43:S$73)+SUMIF(Jul!$K$43:$K$73,$A28,Jul!S$43:S$73)+SUMIF(Aug!$K$43:$K$73,$A28,Aug!S$43:S$73)+SUMIF(Sep!$K$43:$K$73,$A28,Sep!S$43:S$73)+SUMIF(Okt!$K$43:$K$73,$A28,Okt!S$43:S$73)+SUMIF(Nov!$K$43:$K$73,$A28,Nov!S$43:S$73)+SUMIF(Dez!$K$43:$K$73,$A28,Dez!S$43:S$73))</f>
        <v/>
      </c>
      <c r="G28" s="7" t="str">
        <f t="shared" si="1"/>
        <v/>
      </c>
      <c r="H28" s="14" t="str">
        <f t="shared" si="2"/>
        <v/>
      </c>
      <c r="I28" s="6" t="str">
        <f t="shared" si="3"/>
        <v/>
      </c>
      <c r="J28" s="11" t="str">
        <f>IF(ISBLANK($R28),"",COUNTIF(Jan!K$9:K$39,$A28)+COUNTIF(Feb!K$9:K$39,$A28)+COUNTIF(Mar!K$9:K$39,$A28)+COUNTIF(Apr!K$9:K$39,$A28)+COUNTIF(Mai!K$9:K$39,$A28)+COUNTIF(Jun!K$9:K$39,$A28)+COUNTIF(Jul!K$9:K$39,$A28)+COUNTIF(Aug!K$9:K$39,$A28)+COUNTIF(Sep!K$9:K$39,$A28)+COUNTIF(Okt!K$9:K$39,$A28)+COUNTIF(Nov!K$9:K$39,$A28)+COUNTIF(Dez!K$9:K$39,$A28))</f>
        <v/>
      </c>
      <c r="K28" s="11" t="str">
        <f>IF(ISBLANK($R28),"",COUNTIF(Jan!K$43:K$73,$A28)+COUNTIF(Feb!K$43:K$73,$A28)+COUNTIF(Mar!K$43:K$73,$A28)+COUNTIF(Apr!K$43:K$73,$A28)+COUNTIF(Mai!K$43:K$73,$A28)+COUNTIF(Jun!K$43:K$73,$A28)+COUNTIF(Jul!K$43:K$73,$A28)+COUNTIF(Aug!K$43:K$73,$A28)+COUNTIF(Sep!K$43:K$73,$A28)+COUNTIF(Okt!K$43:K$73,$A28)+COUNTIF(Nov!K$43:K$73,$A28)+COUNTIF(Dez!K$43:K$73,$A28))</f>
        <v/>
      </c>
      <c r="L28" s="11" t="str">
        <f t="shared" si="4"/>
        <v/>
      </c>
      <c r="M28" s="29"/>
      <c r="N28" s="6" t="str">
        <f t="shared" si="5"/>
        <v/>
      </c>
      <c r="O28" s="15" t="str">
        <f t="shared" si="6"/>
        <v/>
      </c>
      <c r="P28" s="9" t="str">
        <f t="shared" si="7"/>
        <v/>
      </c>
      <c r="Q28" s="29"/>
      <c r="R28" s="22"/>
      <c r="S28" s="32"/>
      <c r="T28" s="22"/>
      <c r="U28" s="31"/>
      <c r="V28" s="30"/>
    </row>
    <row r="29" spans="1:22" x14ac:dyDescent="0.2">
      <c r="A29" s="4">
        <v>17</v>
      </c>
      <c r="B29" s="6" t="str">
        <f>IF(ISBLANK($R29),"",SUMIF(Jan!$K$9:$K$39,$A29,Jan!R$9:R$39)+SUMIF(Feb!$K$9:$K$39,$A29,Feb!R$9:R$39)+SUMIF(Mar!$K$9:$K$39,$A29,Mar!R$9:R$39)+SUMIF(Apr!$K$9:$K$39,$A29,Apr!R$9:R$39)+SUMIF(Mai!$K$9:$K$39,$A29,Mai!R$9:R$39)+SUMIF(Jun!$K$9:$K$39,$A29,Jun!R$9:R$39)+SUMIF(Jul!$K$9:$K$39,$A29,Jul!R$9:R$39)+SUMIF(Aug!$K$9:$K$39,$A29,Aug!R$9:R$39)+SUMIF(Sep!$K$9:$K$39,$A29,Sep!R$9:R$39)+SUMIF(Okt!$K$9:$K$39,$A29,Okt!R$9:R$39)+SUMIF(Nov!$K$9:$K$39,$A29,Nov!R$9:R$39)+SUMIF(Dez!$K$9:$K$39,$A29,Dez!R$9:R$39))</f>
        <v/>
      </c>
      <c r="C29" s="6" t="str">
        <f>IF(ISBLANK($R29),"",SUMIF(Jan!$K$43:$K$73,$A29,Jan!R$73:R$943)+SUMIF(Feb!$K$43:$K$73,$A29,Feb!R$43:R$73)+SUMIF(Mar!$K$43:$K$73,$A29,Mar!R$43:R$73)+SUMIF(Apr!$K$43:$K$73,$A29,Apr!R$43:R$73)+SUMIF(Mai!$K$43:$K$73,$A29,Mai!R$43:R$73)+SUMIF(Jun!$K$43:$K$73,$A29,Jun!R$43:R$73)+SUMIF(Jul!$K$43:$K$73,$A29,Jul!R$43:R$73)+SUMIF(Aug!$K$43:$K$73,$A29,Aug!R$43:R$73)+SUMIF(Sep!$K$43:$K$73,$A29,Sep!R$43:R$73)+SUMIF(Okt!$K$43:$K$73,$A29,Okt!R$43:R$73)+SUMIF(Nov!$K$43:$K$73,$A29,Nov!R$43:R$73)+SUMIF(Dez!$K$43:$K$73,$A29,Dez!R$43:R$73))</f>
        <v/>
      </c>
      <c r="D29" s="6" t="str">
        <f t="shared" si="0"/>
        <v/>
      </c>
      <c r="E29" s="7" t="str">
        <f>IF(ISBLANK($R29),"",SUMIF(Jan!$K$9:$K$39,$A29,Jan!S$9:S$39)+SUMIF(Feb!$K$9:$K$39,$A29,Feb!S$9:S$39)+SUMIF(Mar!$K$9:$K$39,$A29,Mar!S$9:S$39)+SUMIF(Apr!$K$9:$K$39,$A29,Apr!S$9:S$39)+SUMIF(Mai!$K$9:$K$39,$A29,Mai!S$9:S$39)+SUMIF(Jun!$K$9:$K$39,$A29,Jun!S$9:S$39)+SUMIF(Jul!$K$9:$K$39,$A29,Jul!S$9:S$39)+SUMIF(Aug!$K$9:$K$39,$A29,Aug!S$9:S$39)+SUMIF(Sep!$K$9:$K$39,$A29,Sep!S$9:S$39)+SUMIF(Okt!$K$9:$K$39,$A29,Okt!S$9:S$39)+SUMIF(Nov!$K$9:$K$39,$A29,Nov!S$9:S$39)+SUMIF(Dez!$K$9:$K$39,$A29,Dez!S$9:S$39))</f>
        <v/>
      </c>
      <c r="F29" s="7" t="str">
        <f>IF(ISBLANK($R29),"",SUMIF(Jan!$K$43:$K$73,$A29,Jan!S$43:S$73)+SUMIF(Feb!$K$43:$K$73,$A29,Feb!S$43:S$73)+SUMIF(Mar!$K$43:$K$73,$A29,Mar!S$43:S$73)+SUMIF(Apr!$K$43:$K$73,$A29,Apr!S$43:S$73)+SUMIF(Mai!$K$43:$K$73,$A29,Mai!S$43:S$73)+SUMIF(Jun!$K$43:$K$73,$A29,Jun!S$43:S$73)+SUMIF(Jul!$K$43:$K$73,$A29,Jul!S$43:S$73)+SUMIF(Aug!$K$43:$K$73,$A29,Aug!S$43:S$73)+SUMIF(Sep!$K$43:$K$73,$A29,Sep!S$43:S$73)+SUMIF(Okt!$K$43:$K$73,$A29,Okt!S$43:S$73)+SUMIF(Nov!$K$43:$K$73,$A29,Nov!S$43:S$73)+SUMIF(Dez!$K$43:$K$73,$A29,Dez!S$43:S$73))</f>
        <v/>
      </c>
      <c r="G29" s="7" t="str">
        <f t="shared" si="1"/>
        <v/>
      </c>
      <c r="H29" s="14" t="str">
        <f t="shared" si="2"/>
        <v/>
      </c>
      <c r="I29" s="6" t="str">
        <f t="shared" si="3"/>
        <v/>
      </c>
      <c r="J29" s="11" t="str">
        <f>IF(ISBLANK($R29),"",COUNTIF(Jan!K$9:K$39,$A29)+COUNTIF(Feb!K$9:K$39,$A29)+COUNTIF(Mar!K$9:K$39,$A29)+COUNTIF(Apr!K$9:K$39,$A29)+COUNTIF(Mai!K$9:K$39,$A29)+COUNTIF(Jun!K$9:K$39,$A29)+COUNTIF(Jul!K$9:K$39,$A29)+COUNTIF(Aug!K$9:K$39,$A29)+COUNTIF(Sep!K$9:K$39,$A29)+COUNTIF(Okt!K$9:K$39,$A29)+COUNTIF(Nov!K$9:K$39,$A29)+COUNTIF(Dez!K$9:K$39,$A29))</f>
        <v/>
      </c>
      <c r="K29" s="11" t="str">
        <f>IF(ISBLANK($R29),"",COUNTIF(Jan!K$43:K$73,$A29)+COUNTIF(Feb!K$43:K$73,$A29)+COUNTIF(Mar!K$43:K$73,$A29)+COUNTIF(Apr!K$43:K$73,$A29)+COUNTIF(Mai!K$43:K$73,$A29)+COUNTIF(Jun!K$43:K$73,$A29)+COUNTIF(Jul!K$43:K$73,$A29)+COUNTIF(Aug!K$43:K$73,$A29)+COUNTIF(Sep!K$43:K$73,$A29)+COUNTIF(Okt!K$43:K$73,$A29)+COUNTIF(Nov!K$43:K$73,$A29)+COUNTIF(Dez!K$43:K$73,$A29))</f>
        <v/>
      </c>
      <c r="L29" s="11" t="str">
        <f t="shared" si="4"/>
        <v/>
      </c>
      <c r="M29" s="29"/>
      <c r="N29" s="6" t="str">
        <f t="shared" si="5"/>
        <v/>
      </c>
      <c r="O29" s="15" t="str">
        <f t="shared" si="6"/>
        <v/>
      </c>
      <c r="P29" s="9" t="str">
        <f t="shared" si="7"/>
        <v/>
      </c>
      <c r="Q29" s="29"/>
      <c r="R29" s="22"/>
      <c r="S29" s="32"/>
      <c r="T29" s="22"/>
      <c r="U29" s="31"/>
      <c r="V29" s="30"/>
    </row>
    <row r="30" spans="1:22" x14ac:dyDescent="0.2">
      <c r="A30" s="4">
        <v>18</v>
      </c>
      <c r="B30" s="6" t="str">
        <f>IF(ISBLANK($R30),"",SUMIF(Jan!$K$9:$K$39,$A30,Jan!R$9:R$39)+SUMIF(Feb!$K$9:$K$39,$A30,Feb!R$9:R$39)+SUMIF(Mar!$K$9:$K$39,$A30,Mar!R$9:R$39)+SUMIF(Apr!$K$9:$K$39,$A30,Apr!R$9:R$39)+SUMIF(Mai!$K$9:$K$39,$A30,Mai!R$9:R$39)+SUMIF(Jun!$K$9:$K$39,$A30,Jun!R$9:R$39)+SUMIF(Jul!$K$9:$K$39,$A30,Jul!R$9:R$39)+SUMIF(Aug!$K$9:$K$39,$A30,Aug!R$9:R$39)+SUMIF(Sep!$K$9:$K$39,$A30,Sep!R$9:R$39)+SUMIF(Okt!$K$9:$K$39,$A30,Okt!R$9:R$39)+SUMIF(Nov!$K$9:$K$39,$A30,Nov!R$9:R$39)+SUMIF(Dez!$K$9:$K$39,$A30,Dez!R$9:R$39))</f>
        <v/>
      </c>
      <c r="C30" s="6" t="str">
        <f>IF(ISBLANK($R30),"",SUMIF(Jan!$K$43:$K$73,$A30,Jan!R$73:R$943)+SUMIF(Feb!$K$43:$K$73,$A30,Feb!R$43:R$73)+SUMIF(Mar!$K$43:$K$73,$A30,Mar!R$43:R$73)+SUMIF(Apr!$K$43:$K$73,$A30,Apr!R$43:R$73)+SUMIF(Mai!$K$43:$K$73,$A30,Mai!R$43:R$73)+SUMIF(Jun!$K$43:$K$73,$A30,Jun!R$43:R$73)+SUMIF(Jul!$K$43:$K$73,$A30,Jul!R$43:R$73)+SUMIF(Aug!$K$43:$K$73,$A30,Aug!R$43:R$73)+SUMIF(Sep!$K$43:$K$73,$A30,Sep!R$43:R$73)+SUMIF(Okt!$K$43:$K$73,$A30,Okt!R$43:R$73)+SUMIF(Nov!$K$43:$K$73,$A30,Nov!R$43:R$73)+SUMIF(Dez!$K$43:$K$73,$A30,Dez!R$43:R$73))</f>
        <v/>
      </c>
      <c r="D30" s="6" t="str">
        <f t="shared" si="0"/>
        <v/>
      </c>
      <c r="E30" s="7" t="str">
        <f>IF(ISBLANK($R30),"",SUMIF(Jan!$K$9:$K$39,$A30,Jan!S$9:S$39)+SUMIF(Feb!$K$9:$K$39,$A30,Feb!S$9:S$39)+SUMIF(Mar!$K$9:$K$39,$A30,Mar!S$9:S$39)+SUMIF(Apr!$K$9:$K$39,$A30,Apr!S$9:S$39)+SUMIF(Mai!$K$9:$K$39,$A30,Mai!S$9:S$39)+SUMIF(Jun!$K$9:$K$39,$A30,Jun!S$9:S$39)+SUMIF(Jul!$K$9:$K$39,$A30,Jul!S$9:S$39)+SUMIF(Aug!$K$9:$K$39,$A30,Aug!S$9:S$39)+SUMIF(Sep!$K$9:$K$39,$A30,Sep!S$9:S$39)+SUMIF(Okt!$K$9:$K$39,$A30,Okt!S$9:S$39)+SUMIF(Nov!$K$9:$K$39,$A30,Nov!S$9:S$39)+SUMIF(Dez!$K$9:$K$39,$A30,Dez!S$9:S$39))</f>
        <v/>
      </c>
      <c r="F30" s="7" t="str">
        <f>IF(ISBLANK($R30),"",SUMIF(Jan!$K$43:$K$73,$A30,Jan!S$43:S$73)+SUMIF(Feb!$K$43:$K$73,$A30,Feb!S$43:S$73)+SUMIF(Mar!$K$43:$K$73,$A30,Mar!S$43:S$73)+SUMIF(Apr!$K$43:$K$73,$A30,Apr!S$43:S$73)+SUMIF(Mai!$K$43:$K$73,$A30,Mai!S$43:S$73)+SUMIF(Jun!$K$43:$K$73,$A30,Jun!S$43:S$73)+SUMIF(Jul!$K$43:$K$73,$A30,Jul!S$43:S$73)+SUMIF(Aug!$K$43:$K$73,$A30,Aug!S$43:S$73)+SUMIF(Sep!$K$43:$K$73,$A30,Sep!S$43:S$73)+SUMIF(Okt!$K$43:$K$73,$A30,Okt!S$43:S$73)+SUMIF(Nov!$K$43:$K$73,$A30,Nov!S$43:S$73)+SUMIF(Dez!$K$43:$K$73,$A30,Dez!S$43:S$73))</f>
        <v/>
      </c>
      <c r="G30" s="7" t="str">
        <f t="shared" si="1"/>
        <v/>
      </c>
      <c r="H30" s="14" t="str">
        <f t="shared" si="2"/>
        <v/>
      </c>
      <c r="I30" s="6" t="str">
        <f t="shared" si="3"/>
        <v/>
      </c>
      <c r="J30" s="11" t="str">
        <f>IF(ISBLANK($R30),"",COUNTIF(Jan!K$9:K$39,$A30)+COUNTIF(Feb!K$9:K$39,$A30)+COUNTIF(Mar!K$9:K$39,$A30)+COUNTIF(Apr!K$9:K$39,$A30)+COUNTIF(Mai!K$9:K$39,$A30)+COUNTIF(Jun!K$9:K$39,$A30)+COUNTIF(Jul!K$9:K$39,$A30)+COUNTIF(Aug!K$9:K$39,$A30)+COUNTIF(Sep!K$9:K$39,$A30)+COUNTIF(Okt!K$9:K$39,$A30)+COUNTIF(Nov!K$9:K$39,$A30)+COUNTIF(Dez!K$9:K$39,$A30))</f>
        <v/>
      </c>
      <c r="K30" s="11" t="str">
        <f>IF(ISBLANK($R30),"",COUNTIF(Jan!K$43:K$73,$A30)+COUNTIF(Feb!K$43:K$73,$A30)+COUNTIF(Mar!K$43:K$73,$A30)+COUNTIF(Apr!K$43:K$73,$A30)+COUNTIF(Mai!K$43:K$73,$A30)+COUNTIF(Jun!K$43:K$73,$A30)+COUNTIF(Jul!K$43:K$73,$A30)+COUNTIF(Aug!K$43:K$73,$A30)+COUNTIF(Sep!K$43:K$73,$A30)+COUNTIF(Okt!K$43:K$73,$A30)+COUNTIF(Nov!K$43:K$73,$A30)+COUNTIF(Dez!K$43:K$73,$A30))</f>
        <v/>
      </c>
      <c r="L30" s="11" t="str">
        <f t="shared" si="4"/>
        <v/>
      </c>
      <c r="M30" s="29"/>
      <c r="N30" s="6" t="str">
        <f t="shared" si="5"/>
        <v/>
      </c>
      <c r="O30" s="15" t="str">
        <f t="shared" si="6"/>
        <v/>
      </c>
      <c r="P30" s="9" t="str">
        <f t="shared" si="7"/>
        <v/>
      </c>
      <c r="Q30" s="29"/>
      <c r="R30" s="22"/>
      <c r="S30" s="32"/>
      <c r="T30" s="22"/>
      <c r="U30" s="31"/>
      <c r="V30" s="30"/>
    </row>
    <row r="31" spans="1:22" x14ac:dyDescent="0.2">
      <c r="A31" s="4">
        <v>19</v>
      </c>
      <c r="B31" s="6" t="str">
        <f>IF(ISBLANK($R31),"",SUMIF(Jan!$K$9:$K$39,$A31,Jan!R$9:R$39)+SUMIF(Feb!$K$9:$K$39,$A31,Feb!R$9:R$39)+SUMIF(Mar!$K$9:$K$39,$A31,Mar!R$9:R$39)+SUMIF(Apr!$K$9:$K$39,$A31,Apr!R$9:R$39)+SUMIF(Mai!$K$9:$K$39,$A31,Mai!R$9:R$39)+SUMIF(Jun!$K$9:$K$39,$A31,Jun!R$9:R$39)+SUMIF(Jul!$K$9:$K$39,$A31,Jul!R$9:R$39)+SUMIF(Aug!$K$9:$K$39,$A31,Aug!R$9:R$39)+SUMIF(Sep!$K$9:$K$39,$A31,Sep!R$9:R$39)+SUMIF(Okt!$K$9:$K$39,$A31,Okt!R$9:R$39)+SUMIF(Nov!$K$9:$K$39,$A31,Nov!R$9:R$39)+SUMIF(Dez!$K$9:$K$39,$A31,Dez!R$9:R$39))</f>
        <v/>
      </c>
      <c r="C31" s="6" t="str">
        <f>IF(ISBLANK($R31),"",SUMIF(Jan!$K$43:$K$73,$A31,Jan!R$73:R$943)+SUMIF(Feb!$K$43:$K$73,$A31,Feb!R$43:R$73)+SUMIF(Mar!$K$43:$K$73,$A31,Mar!R$43:R$73)+SUMIF(Apr!$K$43:$K$73,$A31,Apr!R$43:R$73)+SUMIF(Mai!$K$43:$K$73,$A31,Mai!R$43:R$73)+SUMIF(Jun!$K$43:$K$73,$A31,Jun!R$43:R$73)+SUMIF(Jul!$K$43:$K$73,$A31,Jul!R$43:R$73)+SUMIF(Aug!$K$43:$K$73,$A31,Aug!R$43:R$73)+SUMIF(Sep!$K$43:$K$73,$A31,Sep!R$43:R$73)+SUMIF(Okt!$K$43:$K$73,$A31,Okt!R$43:R$73)+SUMIF(Nov!$K$43:$K$73,$A31,Nov!R$43:R$73)+SUMIF(Dez!$K$43:$K$73,$A31,Dez!R$43:R$73))</f>
        <v/>
      </c>
      <c r="D31" s="6" t="str">
        <f t="shared" si="0"/>
        <v/>
      </c>
      <c r="E31" s="7" t="str">
        <f>IF(ISBLANK($R31),"",SUMIF(Jan!$K$9:$K$39,$A31,Jan!S$9:S$39)+SUMIF(Feb!$K$9:$K$39,$A31,Feb!S$9:S$39)+SUMIF(Mar!$K$9:$K$39,$A31,Mar!S$9:S$39)+SUMIF(Apr!$K$9:$K$39,$A31,Apr!S$9:S$39)+SUMIF(Mai!$K$9:$K$39,$A31,Mai!S$9:S$39)+SUMIF(Jun!$K$9:$K$39,$A31,Jun!S$9:S$39)+SUMIF(Jul!$K$9:$K$39,$A31,Jul!S$9:S$39)+SUMIF(Aug!$K$9:$K$39,$A31,Aug!S$9:S$39)+SUMIF(Sep!$K$9:$K$39,$A31,Sep!S$9:S$39)+SUMIF(Okt!$K$9:$K$39,$A31,Okt!S$9:S$39)+SUMIF(Nov!$K$9:$K$39,$A31,Nov!S$9:S$39)+SUMIF(Dez!$K$9:$K$39,$A31,Dez!S$9:S$39))</f>
        <v/>
      </c>
      <c r="F31" s="7" t="str">
        <f>IF(ISBLANK($R31),"",SUMIF(Jan!$K$43:$K$73,$A31,Jan!S$43:S$73)+SUMIF(Feb!$K$43:$K$73,$A31,Feb!S$43:S$73)+SUMIF(Mar!$K$43:$K$73,$A31,Mar!S$43:S$73)+SUMIF(Apr!$K$43:$K$73,$A31,Apr!S$43:S$73)+SUMIF(Mai!$K$43:$K$73,$A31,Mai!S$43:S$73)+SUMIF(Jun!$K$43:$K$73,$A31,Jun!S$43:S$73)+SUMIF(Jul!$K$43:$K$73,$A31,Jul!S$43:S$73)+SUMIF(Aug!$K$43:$K$73,$A31,Aug!S$43:S$73)+SUMIF(Sep!$K$43:$K$73,$A31,Sep!S$43:S$73)+SUMIF(Okt!$K$43:$K$73,$A31,Okt!S$43:S$73)+SUMIF(Nov!$K$43:$K$73,$A31,Nov!S$43:S$73)+SUMIF(Dez!$K$43:$K$73,$A31,Dez!S$43:S$73))</f>
        <v/>
      </c>
      <c r="G31" s="7" t="str">
        <f t="shared" si="1"/>
        <v/>
      </c>
      <c r="H31" s="14" t="str">
        <f t="shared" si="2"/>
        <v/>
      </c>
      <c r="I31" s="6" t="str">
        <f t="shared" si="3"/>
        <v/>
      </c>
      <c r="J31" s="11" t="str">
        <f>IF(ISBLANK($R31),"",COUNTIF(Jan!K$9:K$39,$A31)+COUNTIF(Feb!K$9:K$39,$A31)+COUNTIF(Mar!K$9:K$39,$A31)+COUNTIF(Apr!K$9:K$39,$A31)+COUNTIF(Mai!K$9:K$39,$A31)+COUNTIF(Jun!K$9:K$39,$A31)+COUNTIF(Jul!K$9:K$39,$A31)+COUNTIF(Aug!K$9:K$39,$A31)+COUNTIF(Sep!K$9:K$39,$A31)+COUNTIF(Okt!K$9:K$39,$A31)+COUNTIF(Nov!K$9:K$39,$A31)+COUNTIF(Dez!K$9:K$39,$A31))</f>
        <v/>
      </c>
      <c r="K31" s="11" t="str">
        <f>IF(ISBLANK($R31),"",COUNTIF(Jan!K$43:K$73,$A31)+COUNTIF(Feb!K$43:K$73,$A31)+COUNTIF(Mar!K$43:K$73,$A31)+COUNTIF(Apr!K$43:K$73,$A31)+COUNTIF(Mai!K$43:K$73,$A31)+COUNTIF(Jun!K$43:K$73,$A31)+COUNTIF(Jul!K$43:K$73,$A31)+COUNTIF(Aug!K$43:K$73,$A31)+COUNTIF(Sep!K$43:K$73,$A31)+COUNTIF(Okt!K$43:K$73,$A31)+COUNTIF(Nov!K$43:K$73,$A31)+COUNTIF(Dez!K$43:K$73,$A31))</f>
        <v/>
      </c>
      <c r="L31" s="11" t="str">
        <f t="shared" si="4"/>
        <v/>
      </c>
      <c r="M31" s="29"/>
      <c r="N31" s="6" t="str">
        <f t="shared" si="5"/>
        <v/>
      </c>
      <c r="O31" s="15" t="str">
        <f t="shared" si="6"/>
        <v/>
      </c>
      <c r="P31" s="9" t="str">
        <f t="shared" si="7"/>
        <v/>
      </c>
      <c r="Q31" s="29"/>
      <c r="R31" s="22"/>
      <c r="S31" s="32"/>
      <c r="T31" s="22"/>
      <c r="U31" s="31"/>
      <c r="V31" s="30"/>
    </row>
    <row r="32" spans="1:22" x14ac:dyDescent="0.2">
      <c r="A32" s="4">
        <v>20</v>
      </c>
      <c r="B32" s="6" t="str">
        <f>IF(ISBLANK($R32),"",SUMIF(Jan!$K$9:$K$39,$A32,Jan!R$9:R$39)+SUMIF(Feb!$K$9:$K$39,$A32,Feb!R$9:R$39)+SUMIF(Mar!$K$9:$K$39,$A32,Mar!R$9:R$39)+SUMIF(Apr!$K$9:$K$39,$A32,Apr!R$9:R$39)+SUMIF(Mai!$K$9:$K$39,$A32,Mai!R$9:R$39)+SUMIF(Jun!$K$9:$K$39,$A32,Jun!R$9:R$39)+SUMIF(Jul!$K$9:$K$39,$A32,Jul!R$9:R$39)+SUMIF(Aug!$K$9:$K$39,$A32,Aug!R$9:R$39)+SUMIF(Sep!$K$9:$K$39,$A32,Sep!R$9:R$39)+SUMIF(Okt!$K$9:$K$39,$A32,Okt!R$9:R$39)+SUMIF(Nov!$K$9:$K$39,$A32,Nov!R$9:R$39)+SUMIF(Dez!$K$9:$K$39,$A32,Dez!R$9:R$39))</f>
        <v/>
      </c>
      <c r="C32" s="6" t="str">
        <f>IF(ISBLANK($R32),"",SUMIF(Jan!$K$43:$K$73,$A32,Jan!R$73:R$943)+SUMIF(Feb!$K$43:$K$73,$A32,Feb!R$43:R$73)+SUMIF(Mar!$K$43:$K$73,$A32,Mar!R$43:R$73)+SUMIF(Apr!$K$43:$K$73,$A32,Apr!R$43:R$73)+SUMIF(Mai!$K$43:$K$73,$A32,Mai!R$43:R$73)+SUMIF(Jun!$K$43:$K$73,$A32,Jun!R$43:R$73)+SUMIF(Jul!$K$43:$K$73,$A32,Jul!R$43:R$73)+SUMIF(Aug!$K$43:$K$73,$A32,Aug!R$43:R$73)+SUMIF(Sep!$K$43:$K$73,$A32,Sep!R$43:R$73)+SUMIF(Okt!$K$43:$K$73,$A32,Okt!R$43:R$73)+SUMIF(Nov!$K$43:$K$73,$A32,Nov!R$43:R$73)+SUMIF(Dez!$K$43:$K$73,$A32,Dez!R$43:R$73))</f>
        <v/>
      </c>
      <c r="D32" s="6" t="str">
        <f t="shared" si="0"/>
        <v/>
      </c>
      <c r="E32" s="7" t="str">
        <f>IF(ISBLANK($R32),"",SUMIF(Jan!$K$9:$K$39,$A32,Jan!S$9:S$39)+SUMIF(Feb!$K$9:$K$39,$A32,Feb!S$9:S$39)+SUMIF(Mar!$K$9:$K$39,$A32,Mar!S$9:S$39)+SUMIF(Apr!$K$9:$K$39,$A32,Apr!S$9:S$39)+SUMIF(Mai!$K$9:$K$39,$A32,Mai!S$9:S$39)+SUMIF(Jun!$K$9:$K$39,$A32,Jun!S$9:S$39)+SUMIF(Jul!$K$9:$K$39,$A32,Jul!S$9:S$39)+SUMIF(Aug!$K$9:$K$39,$A32,Aug!S$9:S$39)+SUMIF(Sep!$K$9:$K$39,$A32,Sep!S$9:S$39)+SUMIF(Okt!$K$9:$K$39,$A32,Okt!S$9:S$39)+SUMIF(Nov!$K$9:$K$39,$A32,Nov!S$9:S$39)+SUMIF(Dez!$K$9:$K$39,$A32,Dez!S$9:S$39))</f>
        <v/>
      </c>
      <c r="F32" s="7" t="str">
        <f>IF(ISBLANK($R32),"",SUMIF(Jan!$K$43:$K$73,$A32,Jan!S$43:S$73)+SUMIF(Feb!$K$43:$K$73,$A32,Feb!S$43:S$73)+SUMIF(Mar!$K$43:$K$73,$A32,Mar!S$43:S$73)+SUMIF(Apr!$K$43:$K$73,$A32,Apr!S$43:S$73)+SUMIF(Mai!$K$43:$K$73,$A32,Mai!S$43:S$73)+SUMIF(Jun!$K$43:$K$73,$A32,Jun!S$43:S$73)+SUMIF(Jul!$K$43:$K$73,$A32,Jul!S$43:S$73)+SUMIF(Aug!$K$43:$K$73,$A32,Aug!S$43:S$73)+SUMIF(Sep!$K$43:$K$73,$A32,Sep!S$43:S$73)+SUMIF(Okt!$K$43:$K$73,$A32,Okt!S$43:S$73)+SUMIF(Nov!$K$43:$K$73,$A32,Nov!S$43:S$73)+SUMIF(Dez!$K$43:$K$73,$A32,Dez!S$43:S$73))</f>
        <v/>
      </c>
      <c r="G32" s="7" t="str">
        <f t="shared" si="1"/>
        <v/>
      </c>
      <c r="H32" s="14" t="str">
        <f t="shared" si="2"/>
        <v/>
      </c>
      <c r="I32" s="6" t="str">
        <f t="shared" si="3"/>
        <v/>
      </c>
      <c r="J32" s="11" t="str">
        <f>IF(ISBLANK($R32),"",COUNTIF(Jan!K$9:K$39,$A32)+COUNTIF(Feb!K$9:K$39,$A32)+COUNTIF(Mar!K$9:K$39,$A32)+COUNTIF(Apr!K$9:K$39,$A32)+COUNTIF(Mai!K$9:K$39,$A32)+COUNTIF(Jun!K$9:K$39,$A32)+COUNTIF(Jul!K$9:K$39,$A32)+COUNTIF(Aug!K$9:K$39,$A32)+COUNTIF(Sep!K$9:K$39,$A32)+COUNTIF(Okt!K$9:K$39,$A32)+COUNTIF(Nov!K$9:K$39,$A32)+COUNTIF(Dez!K$9:K$39,$A32))</f>
        <v/>
      </c>
      <c r="K32" s="11" t="str">
        <f>IF(ISBLANK($R32),"",COUNTIF(Jan!K$43:K$73,$A32)+COUNTIF(Feb!K$43:K$73,$A32)+COUNTIF(Mar!K$43:K$73,$A32)+COUNTIF(Apr!K$43:K$73,$A32)+COUNTIF(Mai!K$43:K$73,$A32)+COUNTIF(Jun!K$43:K$73,$A32)+COUNTIF(Jul!K$43:K$73,$A32)+COUNTIF(Aug!K$43:K$73,$A32)+COUNTIF(Sep!K$43:K$73,$A32)+COUNTIF(Okt!K$43:K$73,$A32)+COUNTIF(Nov!K$43:K$73,$A32)+COUNTIF(Dez!K$43:K$73,$A32))</f>
        <v/>
      </c>
      <c r="L32" s="11" t="str">
        <f t="shared" si="4"/>
        <v/>
      </c>
      <c r="M32" s="29"/>
      <c r="N32" s="6" t="str">
        <f t="shared" si="5"/>
        <v/>
      </c>
      <c r="O32" s="15" t="str">
        <f t="shared" si="6"/>
        <v/>
      </c>
      <c r="P32" s="9" t="str">
        <f t="shared" si="7"/>
        <v/>
      </c>
      <c r="Q32" s="29"/>
      <c r="R32" s="22"/>
      <c r="S32" s="32"/>
      <c r="T32" s="22"/>
      <c r="U32" s="31"/>
      <c r="V32" s="30"/>
    </row>
    <row r="33" spans="1:22" x14ac:dyDescent="0.2">
      <c r="A33" s="4">
        <v>21</v>
      </c>
      <c r="B33" s="6" t="str">
        <f>IF(ISBLANK($R33),"",SUMIF(Jan!$K$9:$K$39,$A33,Jan!R$9:R$39)+SUMIF(Feb!$K$9:$K$39,$A33,Feb!R$9:R$39)+SUMIF(Mar!$K$9:$K$39,$A33,Mar!R$9:R$39)+SUMIF(Apr!$K$9:$K$39,$A33,Apr!R$9:R$39)+SUMIF(Mai!$K$9:$K$39,$A33,Mai!R$9:R$39)+SUMIF(Jun!$K$9:$K$39,$A33,Jun!R$9:R$39)+SUMIF(Jul!$K$9:$K$39,$A33,Jul!R$9:R$39)+SUMIF(Aug!$K$9:$K$39,$A33,Aug!R$9:R$39)+SUMIF(Sep!$K$9:$K$39,$A33,Sep!R$9:R$39)+SUMIF(Okt!$K$9:$K$39,$A33,Okt!R$9:R$39)+SUMIF(Nov!$K$9:$K$39,$A33,Nov!R$9:R$39)+SUMIF(Dez!$K$9:$K$39,$A33,Dez!R$9:R$39))</f>
        <v/>
      </c>
      <c r="C33" s="6" t="str">
        <f>IF(ISBLANK($R33),"",SUMIF(Jan!$K$43:$K$73,$A33,Jan!R$73:R$943)+SUMIF(Feb!$K$43:$K$73,$A33,Feb!R$43:R$73)+SUMIF(Mar!$K$43:$K$73,$A33,Mar!R$43:R$73)+SUMIF(Apr!$K$43:$K$73,$A33,Apr!R$43:R$73)+SUMIF(Mai!$K$43:$K$73,$A33,Mai!R$43:R$73)+SUMIF(Jun!$K$43:$K$73,$A33,Jun!R$43:R$73)+SUMIF(Jul!$K$43:$K$73,$A33,Jul!R$43:R$73)+SUMIF(Aug!$K$43:$K$73,$A33,Aug!R$43:R$73)+SUMIF(Sep!$K$43:$K$73,$A33,Sep!R$43:R$73)+SUMIF(Okt!$K$43:$K$73,$A33,Okt!R$43:R$73)+SUMIF(Nov!$K$43:$K$73,$A33,Nov!R$43:R$73)+SUMIF(Dez!$K$43:$K$73,$A33,Dez!R$43:R$73))</f>
        <v/>
      </c>
      <c r="D33" s="6" t="str">
        <f t="shared" si="0"/>
        <v/>
      </c>
      <c r="E33" s="7" t="str">
        <f>IF(ISBLANK($R33),"",SUMIF(Jan!$K$9:$K$39,$A33,Jan!S$9:S$39)+SUMIF(Feb!$K$9:$K$39,$A33,Feb!S$9:S$39)+SUMIF(Mar!$K$9:$K$39,$A33,Mar!S$9:S$39)+SUMIF(Apr!$K$9:$K$39,$A33,Apr!S$9:S$39)+SUMIF(Mai!$K$9:$K$39,$A33,Mai!S$9:S$39)+SUMIF(Jun!$K$9:$K$39,$A33,Jun!S$9:S$39)+SUMIF(Jul!$K$9:$K$39,$A33,Jul!S$9:S$39)+SUMIF(Aug!$K$9:$K$39,$A33,Aug!S$9:S$39)+SUMIF(Sep!$K$9:$K$39,$A33,Sep!S$9:S$39)+SUMIF(Okt!$K$9:$K$39,$A33,Okt!S$9:S$39)+SUMIF(Nov!$K$9:$K$39,$A33,Nov!S$9:S$39)+SUMIF(Dez!$K$9:$K$39,$A33,Dez!S$9:S$39))</f>
        <v/>
      </c>
      <c r="F33" s="7" t="str">
        <f>IF(ISBLANK($R33),"",SUMIF(Jan!$K$43:$K$73,$A33,Jan!S$43:S$73)+SUMIF(Feb!$K$43:$K$73,$A33,Feb!S$43:S$73)+SUMIF(Mar!$K$43:$K$73,$A33,Mar!S$43:S$73)+SUMIF(Apr!$K$43:$K$73,$A33,Apr!S$43:S$73)+SUMIF(Mai!$K$43:$K$73,$A33,Mai!S$43:S$73)+SUMIF(Jun!$K$43:$K$73,$A33,Jun!S$43:S$73)+SUMIF(Jul!$K$43:$K$73,$A33,Jul!S$43:S$73)+SUMIF(Aug!$K$43:$K$73,$A33,Aug!S$43:S$73)+SUMIF(Sep!$K$43:$K$73,$A33,Sep!S$43:S$73)+SUMIF(Okt!$K$43:$K$73,$A33,Okt!S$43:S$73)+SUMIF(Nov!$K$43:$K$73,$A33,Nov!S$43:S$73)+SUMIF(Dez!$K$43:$K$73,$A33,Dez!S$43:S$73))</f>
        <v/>
      </c>
      <c r="G33" s="7" t="str">
        <f t="shared" si="1"/>
        <v/>
      </c>
      <c r="H33" s="14" t="str">
        <f t="shared" si="2"/>
        <v/>
      </c>
      <c r="I33" s="6" t="str">
        <f t="shared" si="3"/>
        <v/>
      </c>
      <c r="J33" s="11" t="str">
        <f>IF(ISBLANK($R33),"",COUNTIF(Jan!K$9:K$39,$A33)+COUNTIF(Feb!K$9:K$39,$A33)+COUNTIF(Mar!K$9:K$39,$A33)+COUNTIF(Apr!K$9:K$39,$A33)+COUNTIF(Mai!K$9:K$39,$A33)+COUNTIF(Jun!K$9:K$39,$A33)+COUNTIF(Jul!K$9:K$39,$A33)+COUNTIF(Aug!K$9:K$39,$A33)+COUNTIF(Sep!K$9:K$39,$A33)+COUNTIF(Okt!K$9:K$39,$A33)+COUNTIF(Nov!K$9:K$39,$A33)+COUNTIF(Dez!K$9:K$39,$A33))</f>
        <v/>
      </c>
      <c r="K33" s="11" t="str">
        <f>IF(ISBLANK($R33),"",COUNTIF(Jan!K$43:K$73,$A33)+COUNTIF(Feb!K$43:K$73,$A33)+COUNTIF(Mar!K$43:K$73,$A33)+COUNTIF(Apr!K$43:K$73,$A33)+COUNTIF(Mai!K$43:K$73,$A33)+COUNTIF(Jun!K$43:K$73,$A33)+COUNTIF(Jul!K$43:K$73,$A33)+COUNTIF(Aug!K$43:K$73,$A33)+COUNTIF(Sep!K$43:K$73,$A33)+COUNTIF(Okt!K$43:K$73,$A33)+COUNTIF(Nov!K$43:K$73,$A33)+COUNTIF(Dez!K$43:K$73,$A33))</f>
        <v/>
      </c>
      <c r="L33" s="11" t="str">
        <f t="shared" si="4"/>
        <v/>
      </c>
      <c r="M33" s="29"/>
      <c r="N33" s="6" t="str">
        <f t="shared" si="5"/>
        <v/>
      </c>
      <c r="O33" s="15" t="str">
        <f t="shared" si="6"/>
        <v/>
      </c>
      <c r="P33" s="9" t="str">
        <f t="shared" si="7"/>
        <v/>
      </c>
      <c r="Q33" s="29"/>
      <c r="R33" s="22"/>
      <c r="S33" s="32"/>
      <c r="T33" s="22"/>
      <c r="U33" s="31"/>
      <c r="V33" s="30"/>
    </row>
    <row r="34" spans="1:22" x14ac:dyDescent="0.2">
      <c r="A34" s="4">
        <v>22</v>
      </c>
      <c r="B34" s="6" t="str">
        <f>IF(ISBLANK($R34),"",SUMIF(Jan!$K$9:$K$39,$A34,Jan!R$9:R$39)+SUMIF(Feb!$K$9:$K$39,$A34,Feb!R$9:R$39)+SUMIF(Mar!$K$9:$K$39,$A34,Mar!R$9:R$39)+SUMIF(Apr!$K$9:$K$39,$A34,Apr!R$9:R$39)+SUMIF(Mai!$K$9:$K$39,$A34,Mai!R$9:R$39)+SUMIF(Jun!$K$9:$K$39,$A34,Jun!R$9:R$39)+SUMIF(Jul!$K$9:$K$39,$A34,Jul!R$9:R$39)+SUMIF(Aug!$K$9:$K$39,$A34,Aug!R$9:R$39)+SUMIF(Sep!$K$9:$K$39,$A34,Sep!R$9:R$39)+SUMIF(Okt!$K$9:$K$39,$A34,Okt!R$9:R$39)+SUMIF(Nov!$K$9:$K$39,$A34,Nov!R$9:R$39)+SUMIF(Dez!$K$9:$K$39,$A34,Dez!R$9:R$39))</f>
        <v/>
      </c>
      <c r="C34" s="6" t="str">
        <f>IF(ISBLANK($R34),"",SUMIF(Jan!$K$43:$K$73,$A34,Jan!R$73:R$943)+SUMIF(Feb!$K$43:$K$73,$A34,Feb!R$43:R$73)+SUMIF(Mar!$K$43:$K$73,$A34,Mar!R$43:R$73)+SUMIF(Apr!$K$43:$K$73,$A34,Apr!R$43:R$73)+SUMIF(Mai!$K$43:$K$73,$A34,Mai!R$43:R$73)+SUMIF(Jun!$K$43:$K$73,$A34,Jun!R$43:R$73)+SUMIF(Jul!$K$43:$K$73,$A34,Jul!R$43:R$73)+SUMIF(Aug!$K$43:$K$73,$A34,Aug!R$43:R$73)+SUMIF(Sep!$K$43:$K$73,$A34,Sep!R$43:R$73)+SUMIF(Okt!$K$43:$K$73,$A34,Okt!R$43:R$73)+SUMIF(Nov!$K$43:$K$73,$A34,Nov!R$43:R$73)+SUMIF(Dez!$K$43:$K$73,$A34,Dez!R$43:R$73))</f>
        <v/>
      </c>
      <c r="D34" s="6" t="str">
        <f t="shared" si="0"/>
        <v/>
      </c>
      <c r="E34" s="7" t="str">
        <f>IF(ISBLANK($R34),"",SUMIF(Jan!$K$9:$K$39,$A34,Jan!S$9:S$39)+SUMIF(Feb!$K$9:$K$39,$A34,Feb!S$9:S$39)+SUMIF(Mar!$K$9:$K$39,$A34,Mar!S$9:S$39)+SUMIF(Apr!$K$9:$K$39,$A34,Apr!S$9:S$39)+SUMIF(Mai!$K$9:$K$39,$A34,Mai!S$9:S$39)+SUMIF(Jun!$K$9:$K$39,$A34,Jun!S$9:S$39)+SUMIF(Jul!$K$9:$K$39,$A34,Jul!S$9:S$39)+SUMIF(Aug!$K$9:$K$39,$A34,Aug!S$9:S$39)+SUMIF(Sep!$K$9:$K$39,$A34,Sep!S$9:S$39)+SUMIF(Okt!$K$9:$K$39,$A34,Okt!S$9:S$39)+SUMIF(Nov!$K$9:$K$39,$A34,Nov!S$9:S$39)+SUMIF(Dez!$K$9:$K$39,$A34,Dez!S$9:S$39))</f>
        <v/>
      </c>
      <c r="F34" s="7" t="str">
        <f>IF(ISBLANK($R34),"",SUMIF(Jan!$K$43:$K$73,$A34,Jan!S$43:S$73)+SUMIF(Feb!$K$43:$K$73,$A34,Feb!S$43:S$73)+SUMIF(Mar!$K$43:$K$73,$A34,Mar!S$43:S$73)+SUMIF(Apr!$K$43:$K$73,$A34,Apr!S$43:S$73)+SUMIF(Mai!$K$43:$K$73,$A34,Mai!S$43:S$73)+SUMIF(Jun!$K$43:$K$73,$A34,Jun!S$43:S$73)+SUMIF(Jul!$K$43:$K$73,$A34,Jul!S$43:S$73)+SUMIF(Aug!$K$43:$K$73,$A34,Aug!S$43:S$73)+SUMIF(Sep!$K$43:$K$73,$A34,Sep!S$43:S$73)+SUMIF(Okt!$K$43:$K$73,$A34,Okt!S$43:S$73)+SUMIF(Nov!$K$43:$K$73,$A34,Nov!S$43:S$73)+SUMIF(Dez!$K$43:$K$73,$A34,Dez!S$43:S$73))</f>
        <v/>
      </c>
      <c r="G34" s="7" t="str">
        <f t="shared" si="1"/>
        <v/>
      </c>
      <c r="H34" s="14" t="str">
        <f t="shared" si="2"/>
        <v/>
      </c>
      <c r="I34" s="6" t="str">
        <f t="shared" si="3"/>
        <v/>
      </c>
      <c r="J34" s="11" t="str">
        <f>IF(ISBLANK($R34),"",COUNTIF(Jan!K$9:K$39,$A34)+COUNTIF(Feb!K$9:K$39,$A34)+COUNTIF(Mar!K$9:K$39,$A34)+COUNTIF(Apr!K$9:K$39,$A34)+COUNTIF(Mai!K$9:K$39,$A34)+COUNTIF(Jun!K$9:K$39,$A34)+COUNTIF(Jul!K$9:K$39,$A34)+COUNTIF(Aug!K$9:K$39,$A34)+COUNTIF(Sep!K$9:K$39,$A34)+COUNTIF(Okt!K$9:K$39,$A34)+COUNTIF(Nov!K$9:K$39,$A34)+COUNTIF(Dez!K$9:K$39,$A34))</f>
        <v/>
      </c>
      <c r="K34" s="11" t="str">
        <f>IF(ISBLANK($R34),"",COUNTIF(Jan!K$43:K$73,$A34)+COUNTIF(Feb!K$43:K$73,$A34)+COUNTIF(Mar!K$43:K$73,$A34)+COUNTIF(Apr!K$43:K$73,$A34)+COUNTIF(Mai!K$43:K$73,$A34)+COUNTIF(Jun!K$43:K$73,$A34)+COUNTIF(Jul!K$43:K$73,$A34)+COUNTIF(Aug!K$43:K$73,$A34)+COUNTIF(Sep!K$43:K$73,$A34)+COUNTIF(Okt!K$43:K$73,$A34)+COUNTIF(Nov!K$43:K$73,$A34)+COUNTIF(Dez!K$43:K$73,$A34))</f>
        <v/>
      </c>
      <c r="L34" s="11" t="str">
        <f t="shared" si="4"/>
        <v/>
      </c>
      <c r="M34" s="29"/>
      <c r="N34" s="6" t="str">
        <f t="shared" si="5"/>
        <v/>
      </c>
      <c r="O34" s="15" t="str">
        <f t="shared" si="6"/>
        <v/>
      </c>
      <c r="P34" s="9" t="str">
        <f t="shared" si="7"/>
        <v/>
      </c>
      <c r="Q34" s="29"/>
      <c r="R34" s="22"/>
      <c r="S34" s="32"/>
      <c r="T34" s="22"/>
      <c r="U34" s="31"/>
      <c r="V34" s="30"/>
    </row>
    <row r="35" spans="1:22" x14ac:dyDescent="0.2">
      <c r="A35" s="4">
        <v>23</v>
      </c>
      <c r="B35" s="6" t="str">
        <f>IF(ISBLANK($R35),"",SUMIF(Jan!$K$9:$K$39,$A35,Jan!R$9:R$39)+SUMIF(Feb!$K$9:$K$39,$A35,Feb!R$9:R$39)+SUMIF(Mar!$K$9:$K$39,$A35,Mar!R$9:R$39)+SUMIF(Apr!$K$9:$K$39,$A35,Apr!R$9:R$39)+SUMIF(Mai!$K$9:$K$39,$A35,Mai!R$9:R$39)+SUMIF(Jun!$K$9:$K$39,$A35,Jun!R$9:R$39)+SUMIF(Jul!$K$9:$K$39,$A35,Jul!R$9:R$39)+SUMIF(Aug!$K$9:$K$39,$A35,Aug!R$9:R$39)+SUMIF(Sep!$K$9:$K$39,$A35,Sep!R$9:R$39)+SUMIF(Okt!$K$9:$K$39,$A35,Okt!R$9:R$39)+SUMIF(Nov!$K$9:$K$39,$A35,Nov!R$9:R$39)+SUMIF(Dez!$K$9:$K$39,$A35,Dez!R$9:R$39))</f>
        <v/>
      </c>
      <c r="C35" s="6" t="str">
        <f>IF(ISBLANK($R35),"",SUMIF(Jan!$K$43:$K$73,$A35,Jan!R$73:R$943)+SUMIF(Feb!$K$43:$K$73,$A35,Feb!R$43:R$73)+SUMIF(Mar!$K$43:$K$73,$A35,Mar!R$43:R$73)+SUMIF(Apr!$K$43:$K$73,$A35,Apr!R$43:R$73)+SUMIF(Mai!$K$43:$K$73,$A35,Mai!R$43:R$73)+SUMIF(Jun!$K$43:$K$73,$A35,Jun!R$43:R$73)+SUMIF(Jul!$K$43:$K$73,$A35,Jul!R$43:R$73)+SUMIF(Aug!$K$43:$K$73,$A35,Aug!R$43:R$73)+SUMIF(Sep!$K$43:$K$73,$A35,Sep!R$43:R$73)+SUMIF(Okt!$K$43:$K$73,$A35,Okt!R$43:R$73)+SUMIF(Nov!$K$43:$K$73,$A35,Nov!R$43:R$73)+SUMIF(Dez!$K$43:$K$73,$A35,Dez!R$43:R$73))</f>
        <v/>
      </c>
      <c r="D35" s="6" t="str">
        <f t="shared" si="0"/>
        <v/>
      </c>
      <c r="E35" s="7" t="str">
        <f>IF(ISBLANK($R35),"",SUMIF(Jan!$K$9:$K$39,$A35,Jan!S$9:S$39)+SUMIF(Feb!$K$9:$K$39,$A35,Feb!S$9:S$39)+SUMIF(Mar!$K$9:$K$39,$A35,Mar!S$9:S$39)+SUMIF(Apr!$K$9:$K$39,$A35,Apr!S$9:S$39)+SUMIF(Mai!$K$9:$K$39,$A35,Mai!S$9:S$39)+SUMIF(Jun!$K$9:$K$39,$A35,Jun!S$9:S$39)+SUMIF(Jul!$K$9:$K$39,$A35,Jul!S$9:S$39)+SUMIF(Aug!$K$9:$K$39,$A35,Aug!S$9:S$39)+SUMIF(Sep!$K$9:$K$39,$A35,Sep!S$9:S$39)+SUMIF(Okt!$K$9:$K$39,$A35,Okt!S$9:S$39)+SUMIF(Nov!$K$9:$K$39,$A35,Nov!S$9:S$39)+SUMIF(Dez!$K$9:$K$39,$A35,Dez!S$9:S$39))</f>
        <v/>
      </c>
      <c r="F35" s="7" t="str">
        <f>IF(ISBLANK($R35),"",SUMIF(Jan!$K$43:$K$73,$A35,Jan!S$43:S$73)+SUMIF(Feb!$K$43:$K$73,$A35,Feb!S$43:S$73)+SUMIF(Mar!$K$43:$K$73,$A35,Mar!S$43:S$73)+SUMIF(Apr!$K$43:$K$73,$A35,Apr!S$43:S$73)+SUMIF(Mai!$K$43:$K$73,$A35,Mai!S$43:S$73)+SUMIF(Jun!$K$43:$K$73,$A35,Jun!S$43:S$73)+SUMIF(Jul!$K$43:$K$73,$A35,Jul!S$43:S$73)+SUMIF(Aug!$K$43:$K$73,$A35,Aug!S$43:S$73)+SUMIF(Sep!$K$43:$K$73,$A35,Sep!S$43:S$73)+SUMIF(Okt!$K$43:$K$73,$A35,Okt!S$43:S$73)+SUMIF(Nov!$K$43:$K$73,$A35,Nov!S$43:S$73)+SUMIF(Dez!$K$43:$K$73,$A35,Dez!S$43:S$73))</f>
        <v/>
      </c>
      <c r="G35" s="7" t="str">
        <f t="shared" si="1"/>
        <v/>
      </c>
      <c r="H35" s="14" t="str">
        <f t="shared" si="2"/>
        <v/>
      </c>
      <c r="I35" s="6" t="str">
        <f t="shared" si="3"/>
        <v/>
      </c>
      <c r="J35" s="11" t="str">
        <f>IF(ISBLANK($R35),"",COUNTIF(Jan!K$9:K$39,$A35)+COUNTIF(Feb!K$9:K$39,$A35)+COUNTIF(Mar!K$9:K$39,$A35)+COUNTIF(Apr!K$9:K$39,$A35)+COUNTIF(Mai!K$9:K$39,$A35)+COUNTIF(Jun!K$9:K$39,$A35)+COUNTIF(Jul!K$9:K$39,$A35)+COUNTIF(Aug!K$9:K$39,$A35)+COUNTIF(Sep!K$9:K$39,$A35)+COUNTIF(Okt!K$9:K$39,$A35)+COUNTIF(Nov!K$9:K$39,$A35)+COUNTIF(Dez!K$9:K$39,$A35))</f>
        <v/>
      </c>
      <c r="K35" s="11" t="str">
        <f>IF(ISBLANK($R35),"",COUNTIF(Jan!K$43:K$73,$A35)+COUNTIF(Feb!K$43:K$73,$A35)+COUNTIF(Mar!K$43:K$73,$A35)+COUNTIF(Apr!K$43:K$73,$A35)+COUNTIF(Mai!K$43:K$73,$A35)+COUNTIF(Jun!K$43:K$73,$A35)+COUNTIF(Jul!K$43:K$73,$A35)+COUNTIF(Aug!K$43:K$73,$A35)+COUNTIF(Sep!K$43:K$73,$A35)+COUNTIF(Okt!K$43:K$73,$A35)+COUNTIF(Nov!K$43:K$73,$A35)+COUNTIF(Dez!K$43:K$73,$A35))</f>
        <v/>
      </c>
      <c r="L35" s="11" t="str">
        <f t="shared" si="4"/>
        <v/>
      </c>
      <c r="M35" s="29"/>
      <c r="N35" s="6" t="str">
        <f t="shared" si="5"/>
        <v/>
      </c>
      <c r="O35" s="15" t="str">
        <f t="shared" si="6"/>
        <v/>
      </c>
      <c r="P35" s="9" t="str">
        <f t="shared" si="7"/>
        <v/>
      </c>
      <c r="Q35" s="29"/>
      <c r="R35" s="22"/>
      <c r="S35" s="32"/>
      <c r="T35" s="22"/>
      <c r="U35" s="31"/>
      <c r="V35" s="30"/>
    </row>
    <row r="36" spans="1:22" x14ac:dyDescent="0.2">
      <c r="A36" s="4">
        <v>24</v>
      </c>
      <c r="B36" s="6" t="str">
        <f>IF(ISBLANK($R36),"",SUMIF(Jan!$K$9:$K$39,$A36,Jan!R$9:R$39)+SUMIF(Feb!$K$9:$K$39,$A36,Feb!R$9:R$39)+SUMIF(Mar!$K$9:$K$39,$A36,Mar!R$9:R$39)+SUMIF(Apr!$K$9:$K$39,$A36,Apr!R$9:R$39)+SUMIF(Mai!$K$9:$K$39,$A36,Mai!R$9:R$39)+SUMIF(Jun!$K$9:$K$39,$A36,Jun!R$9:R$39)+SUMIF(Jul!$K$9:$K$39,$A36,Jul!R$9:R$39)+SUMIF(Aug!$K$9:$K$39,$A36,Aug!R$9:R$39)+SUMIF(Sep!$K$9:$K$39,$A36,Sep!R$9:R$39)+SUMIF(Okt!$K$9:$K$39,$A36,Okt!R$9:R$39)+SUMIF(Nov!$K$9:$K$39,$A36,Nov!R$9:R$39)+SUMIF(Dez!$K$9:$K$39,$A36,Dez!R$9:R$39))</f>
        <v/>
      </c>
      <c r="C36" s="6" t="str">
        <f>IF(ISBLANK($R36),"",SUMIF(Jan!$K$43:$K$73,$A36,Jan!R$73:R$943)+SUMIF(Feb!$K$43:$K$73,$A36,Feb!R$43:R$73)+SUMIF(Mar!$K$43:$K$73,$A36,Mar!R$43:R$73)+SUMIF(Apr!$K$43:$K$73,$A36,Apr!R$43:R$73)+SUMIF(Mai!$K$43:$K$73,$A36,Mai!R$43:R$73)+SUMIF(Jun!$K$43:$K$73,$A36,Jun!R$43:R$73)+SUMIF(Jul!$K$43:$K$73,$A36,Jul!R$43:R$73)+SUMIF(Aug!$K$43:$K$73,$A36,Aug!R$43:R$73)+SUMIF(Sep!$K$43:$K$73,$A36,Sep!R$43:R$73)+SUMIF(Okt!$K$43:$K$73,$A36,Okt!R$43:R$73)+SUMIF(Nov!$K$43:$K$73,$A36,Nov!R$43:R$73)+SUMIF(Dez!$K$43:$K$73,$A36,Dez!R$43:R$73))</f>
        <v/>
      </c>
      <c r="D36" s="6" t="str">
        <f t="shared" si="0"/>
        <v/>
      </c>
      <c r="E36" s="7" t="str">
        <f>IF(ISBLANK($R36),"",SUMIF(Jan!$K$9:$K$39,$A36,Jan!S$9:S$39)+SUMIF(Feb!$K$9:$K$39,$A36,Feb!S$9:S$39)+SUMIF(Mar!$K$9:$K$39,$A36,Mar!S$9:S$39)+SUMIF(Apr!$K$9:$K$39,$A36,Apr!S$9:S$39)+SUMIF(Mai!$K$9:$K$39,$A36,Mai!S$9:S$39)+SUMIF(Jun!$K$9:$K$39,$A36,Jun!S$9:S$39)+SUMIF(Jul!$K$9:$K$39,$A36,Jul!S$9:S$39)+SUMIF(Aug!$K$9:$K$39,$A36,Aug!S$9:S$39)+SUMIF(Sep!$K$9:$K$39,$A36,Sep!S$9:S$39)+SUMIF(Okt!$K$9:$K$39,$A36,Okt!S$9:S$39)+SUMIF(Nov!$K$9:$K$39,$A36,Nov!S$9:S$39)+SUMIF(Dez!$K$9:$K$39,$A36,Dez!S$9:S$39))</f>
        <v/>
      </c>
      <c r="F36" s="7" t="str">
        <f>IF(ISBLANK($R36),"",SUMIF(Jan!$K$43:$K$73,$A36,Jan!S$43:S$73)+SUMIF(Feb!$K$43:$K$73,$A36,Feb!S$43:S$73)+SUMIF(Mar!$K$43:$K$73,$A36,Mar!S$43:S$73)+SUMIF(Apr!$K$43:$K$73,$A36,Apr!S$43:S$73)+SUMIF(Mai!$K$43:$K$73,$A36,Mai!S$43:S$73)+SUMIF(Jun!$K$43:$K$73,$A36,Jun!S$43:S$73)+SUMIF(Jul!$K$43:$K$73,$A36,Jul!S$43:S$73)+SUMIF(Aug!$K$43:$K$73,$A36,Aug!S$43:S$73)+SUMIF(Sep!$K$43:$K$73,$A36,Sep!S$43:S$73)+SUMIF(Okt!$K$43:$K$73,$A36,Okt!S$43:S$73)+SUMIF(Nov!$K$43:$K$73,$A36,Nov!S$43:S$73)+SUMIF(Dez!$K$43:$K$73,$A36,Dez!S$43:S$73))</f>
        <v/>
      </c>
      <c r="G36" s="7" t="str">
        <f t="shared" si="1"/>
        <v/>
      </c>
      <c r="H36" s="14" t="str">
        <f t="shared" si="2"/>
        <v/>
      </c>
      <c r="I36" s="6" t="str">
        <f t="shared" si="3"/>
        <v/>
      </c>
      <c r="J36" s="11" t="str">
        <f>IF(ISBLANK($R36),"",COUNTIF(Jan!K$9:K$39,$A36)+COUNTIF(Feb!K$9:K$39,$A36)+COUNTIF(Mar!K$9:K$39,$A36)+COUNTIF(Apr!K$9:K$39,$A36)+COUNTIF(Mai!K$9:K$39,$A36)+COUNTIF(Jun!K$9:K$39,$A36)+COUNTIF(Jul!K$9:K$39,$A36)+COUNTIF(Aug!K$9:K$39,$A36)+COUNTIF(Sep!K$9:K$39,$A36)+COUNTIF(Okt!K$9:K$39,$A36)+COUNTIF(Nov!K$9:K$39,$A36)+COUNTIF(Dez!K$9:K$39,$A36))</f>
        <v/>
      </c>
      <c r="K36" s="11" t="str">
        <f>IF(ISBLANK($R36),"",COUNTIF(Jan!K$43:K$73,$A36)+COUNTIF(Feb!K$43:K$73,$A36)+COUNTIF(Mar!K$43:K$73,$A36)+COUNTIF(Apr!K$43:K$73,$A36)+COUNTIF(Mai!K$43:K$73,$A36)+COUNTIF(Jun!K$43:K$73,$A36)+COUNTIF(Jul!K$43:K$73,$A36)+COUNTIF(Aug!K$43:K$73,$A36)+COUNTIF(Sep!K$43:K$73,$A36)+COUNTIF(Okt!K$43:K$73,$A36)+COUNTIF(Nov!K$43:K$73,$A36)+COUNTIF(Dez!K$43:K$73,$A36))</f>
        <v/>
      </c>
      <c r="L36" s="11" t="str">
        <f t="shared" si="4"/>
        <v/>
      </c>
      <c r="M36" s="29"/>
      <c r="N36" s="6" t="str">
        <f t="shared" si="5"/>
        <v/>
      </c>
      <c r="O36" s="15" t="str">
        <f t="shared" si="6"/>
        <v/>
      </c>
      <c r="P36" s="9" t="str">
        <f t="shared" si="7"/>
        <v/>
      </c>
      <c r="Q36" s="29"/>
      <c r="R36" s="22"/>
      <c r="S36" s="32"/>
      <c r="T36" s="22"/>
      <c r="U36" s="31"/>
      <c r="V36" s="30"/>
    </row>
    <row r="37" spans="1:22" x14ac:dyDescent="0.2">
      <c r="A37" s="4">
        <v>25</v>
      </c>
      <c r="B37" s="6" t="str">
        <f>IF(ISBLANK($R37),"",SUMIF(Jan!$K$9:$K$39,$A37,Jan!R$9:R$39)+SUMIF(Feb!$K$9:$K$39,$A37,Feb!R$9:R$39)+SUMIF(Mar!$K$9:$K$39,$A37,Mar!R$9:R$39)+SUMIF(Apr!$K$9:$K$39,$A37,Apr!R$9:R$39)+SUMIF(Mai!$K$9:$K$39,$A37,Mai!R$9:R$39)+SUMIF(Jun!$K$9:$K$39,$A37,Jun!R$9:R$39)+SUMIF(Jul!$K$9:$K$39,$A37,Jul!R$9:R$39)+SUMIF(Aug!$K$9:$K$39,$A37,Aug!R$9:R$39)+SUMIF(Sep!$K$9:$K$39,$A37,Sep!R$9:R$39)+SUMIF(Okt!$K$9:$K$39,$A37,Okt!R$9:R$39)+SUMIF(Nov!$K$9:$K$39,$A37,Nov!R$9:R$39)+SUMIF(Dez!$K$9:$K$39,$A37,Dez!R$9:R$39))</f>
        <v/>
      </c>
      <c r="C37" s="6" t="str">
        <f>IF(ISBLANK($R37),"",SUMIF(Jan!$K$43:$K$73,$A37,Jan!R$73:R$943)+SUMIF(Feb!$K$43:$K$73,$A37,Feb!R$43:R$73)+SUMIF(Mar!$K$43:$K$73,$A37,Mar!R$43:R$73)+SUMIF(Apr!$K$43:$K$73,$A37,Apr!R$43:R$73)+SUMIF(Mai!$K$43:$K$73,$A37,Mai!R$43:R$73)+SUMIF(Jun!$K$43:$K$73,$A37,Jun!R$43:R$73)+SUMIF(Jul!$K$43:$K$73,$A37,Jul!R$43:R$73)+SUMIF(Aug!$K$43:$K$73,$A37,Aug!R$43:R$73)+SUMIF(Sep!$K$43:$K$73,$A37,Sep!R$43:R$73)+SUMIF(Okt!$K$43:$K$73,$A37,Okt!R$43:R$73)+SUMIF(Nov!$K$43:$K$73,$A37,Nov!R$43:R$73)+SUMIF(Dez!$K$43:$K$73,$A37,Dez!R$43:R$73))</f>
        <v/>
      </c>
      <c r="D37" s="6" t="str">
        <f t="shared" si="0"/>
        <v/>
      </c>
      <c r="E37" s="7" t="str">
        <f>IF(ISBLANK($R37),"",SUMIF(Jan!$K$9:$K$39,$A37,Jan!S$9:S$39)+SUMIF(Feb!$K$9:$K$39,$A37,Feb!S$9:S$39)+SUMIF(Mar!$K$9:$K$39,$A37,Mar!S$9:S$39)+SUMIF(Apr!$K$9:$K$39,$A37,Apr!S$9:S$39)+SUMIF(Mai!$K$9:$K$39,$A37,Mai!S$9:S$39)+SUMIF(Jun!$K$9:$K$39,$A37,Jun!S$9:S$39)+SUMIF(Jul!$K$9:$K$39,$A37,Jul!S$9:S$39)+SUMIF(Aug!$K$9:$K$39,$A37,Aug!S$9:S$39)+SUMIF(Sep!$K$9:$K$39,$A37,Sep!S$9:S$39)+SUMIF(Okt!$K$9:$K$39,$A37,Okt!S$9:S$39)+SUMIF(Nov!$K$9:$K$39,$A37,Nov!S$9:S$39)+SUMIF(Dez!$K$9:$K$39,$A37,Dez!S$9:S$39))</f>
        <v/>
      </c>
      <c r="F37" s="7" t="str">
        <f>IF(ISBLANK($R37),"",SUMIF(Jan!$K$43:$K$73,$A37,Jan!S$43:S$73)+SUMIF(Feb!$K$43:$K$73,$A37,Feb!S$43:S$73)+SUMIF(Mar!$K$43:$K$73,$A37,Mar!S$43:S$73)+SUMIF(Apr!$K$43:$K$73,$A37,Apr!S$43:S$73)+SUMIF(Mai!$K$43:$K$73,$A37,Mai!S$43:S$73)+SUMIF(Jun!$K$43:$K$73,$A37,Jun!S$43:S$73)+SUMIF(Jul!$K$43:$K$73,$A37,Jul!S$43:S$73)+SUMIF(Aug!$K$43:$K$73,$A37,Aug!S$43:S$73)+SUMIF(Sep!$K$43:$K$73,$A37,Sep!S$43:S$73)+SUMIF(Okt!$K$43:$K$73,$A37,Okt!S$43:S$73)+SUMIF(Nov!$K$43:$K$73,$A37,Nov!S$43:S$73)+SUMIF(Dez!$K$43:$K$73,$A37,Dez!S$43:S$73))</f>
        <v/>
      </c>
      <c r="G37" s="7" t="str">
        <f t="shared" si="1"/>
        <v/>
      </c>
      <c r="H37" s="14" t="str">
        <f t="shared" si="2"/>
        <v/>
      </c>
      <c r="I37" s="6" t="str">
        <f t="shared" si="3"/>
        <v/>
      </c>
      <c r="J37" s="11" t="str">
        <f>IF(ISBLANK($R37),"",COUNTIF(Jan!K$9:K$39,$A37)+COUNTIF(Feb!K$9:K$39,$A37)+COUNTIF(Mar!K$9:K$39,$A37)+COUNTIF(Apr!K$9:K$39,$A37)+COUNTIF(Mai!K$9:K$39,$A37)+COUNTIF(Jun!K$9:K$39,$A37)+COUNTIF(Jul!K$9:K$39,$A37)+COUNTIF(Aug!K$9:K$39,$A37)+COUNTIF(Sep!K$9:K$39,$A37)+COUNTIF(Okt!K$9:K$39,$A37)+COUNTIF(Nov!K$9:K$39,$A37)+COUNTIF(Dez!K$9:K$39,$A37))</f>
        <v/>
      </c>
      <c r="K37" s="11" t="str">
        <f>IF(ISBLANK($R37),"",COUNTIF(Jan!K$43:K$73,$A37)+COUNTIF(Feb!K$43:K$73,$A37)+COUNTIF(Mar!K$43:K$73,$A37)+COUNTIF(Apr!K$43:K$73,$A37)+COUNTIF(Mai!K$43:K$73,$A37)+COUNTIF(Jun!K$43:K$73,$A37)+COUNTIF(Jul!K$43:K$73,$A37)+COUNTIF(Aug!K$43:K$73,$A37)+COUNTIF(Sep!K$43:K$73,$A37)+COUNTIF(Okt!K$43:K$73,$A37)+COUNTIF(Nov!K$43:K$73,$A37)+COUNTIF(Dez!K$43:K$73,$A37))</f>
        <v/>
      </c>
      <c r="L37" s="11" t="str">
        <f t="shared" si="4"/>
        <v/>
      </c>
      <c r="M37" s="29"/>
      <c r="N37" s="6" t="str">
        <f t="shared" si="5"/>
        <v/>
      </c>
      <c r="O37" s="15" t="str">
        <f t="shared" si="6"/>
        <v/>
      </c>
      <c r="P37" s="9" t="str">
        <f t="shared" si="7"/>
        <v/>
      </c>
      <c r="Q37" s="29"/>
      <c r="R37" s="22"/>
      <c r="S37" s="32"/>
      <c r="T37" s="22"/>
      <c r="U37" s="31"/>
      <c r="V37" s="30"/>
    </row>
    <row r="38" spans="1:22" x14ac:dyDescent="0.2">
      <c r="A38" s="4">
        <v>26</v>
      </c>
      <c r="B38" s="6" t="str">
        <f>IF(ISBLANK($R38),"",SUMIF(Jan!$K$9:$K$39,$A38,Jan!R$9:R$39)+SUMIF(Feb!$K$9:$K$39,$A38,Feb!R$9:R$39)+SUMIF(Mar!$K$9:$K$39,$A38,Mar!R$9:R$39)+SUMIF(Apr!$K$9:$K$39,$A38,Apr!R$9:R$39)+SUMIF(Mai!$K$9:$K$39,$A38,Mai!R$9:R$39)+SUMIF(Jun!$K$9:$K$39,$A38,Jun!R$9:R$39)+SUMIF(Jul!$K$9:$K$39,$A38,Jul!R$9:R$39)+SUMIF(Aug!$K$9:$K$39,$A38,Aug!R$9:R$39)+SUMIF(Sep!$K$9:$K$39,$A38,Sep!R$9:R$39)+SUMIF(Okt!$K$9:$K$39,$A38,Okt!R$9:R$39)+SUMIF(Nov!$K$9:$K$39,$A38,Nov!R$9:R$39)+SUMIF(Dez!$K$9:$K$39,$A38,Dez!R$9:R$39))</f>
        <v/>
      </c>
      <c r="C38" s="6" t="str">
        <f>IF(ISBLANK($R38),"",SUMIF(Jan!$K$43:$K$73,$A38,Jan!R$73:R$943)+SUMIF(Feb!$K$43:$K$73,$A38,Feb!R$43:R$73)+SUMIF(Mar!$K$43:$K$73,$A38,Mar!R$43:R$73)+SUMIF(Apr!$K$43:$K$73,$A38,Apr!R$43:R$73)+SUMIF(Mai!$K$43:$K$73,$A38,Mai!R$43:R$73)+SUMIF(Jun!$K$43:$K$73,$A38,Jun!R$43:R$73)+SUMIF(Jul!$K$43:$K$73,$A38,Jul!R$43:R$73)+SUMIF(Aug!$K$43:$K$73,$A38,Aug!R$43:R$73)+SUMIF(Sep!$K$43:$K$73,$A38,Sep!R$43:R$73)+SUMIF(Okt!$K$43:$K$73,$A38,Okt!R$43:R$73)+SUMIF(Nov!$K$43:$K$73,$A38,Nov!R$43:R$73)+SUMIF(Dez!$K$43:$K$73,$A38,Dez!R$43:R$73))</f>
        <v/>
      </c>
      <c r="D38" s="6" t="str">
        <f t="shared" si="0"/>
        <v/>
      </c>
      <c r="E38" s="7" t="str">
        <f>IF(ISBLANK($R38),"",SUMIF(Jan!$K$9:$K$39,$A38,Jan!S$9:S$39)+SUMIF(Feb!$K$9:$K$39,$A38,Feb!S$9:S$39)+SUMIF(Mar!$K$9:$K$39,$A38,Mar!S$9:S$39)+SUMIF(Apr!$K$9:$K$39,$A38,Apr!S$9:S$39)+SUMIF(Mai!$K$9:$K$39,$A38,Mai!S$9:S$39)+SUMIF(Jun!$K$9:$K$39,$A38,Jun!S$9:S$39)+SUMIF(Jul!$K$9:$K$39,$A38,Jul!S$9:S$39)+SUMIF(Aug!$K$9:$K$39,$A38,Aug!S$9:S$39)+SUMIF(Sep!$K$9:$K$39,$A38,Sep!S$9:S$39)+SUMIF(Okt!$K$9:$K$39,$A38,Okt!S$9:S$39)+SUMIF(Nov!$K$9:$K$39,$A38,Nov!S$9:S$39)+SUMIF(Dez!$K$9:$K$39,$A38,Dez!S$9:S$39))</f>
        <v/>
      </c>
      <c r="F38" s="7" t="str">
        <f>IF(ISBLANK($R38),"",SUMIF(Jan!$K$43:$K$73,$A38,Jan!S$43:S$73)+SUMIF(Feb!$K$43:$K$73,$A38,Feb!S$43:S$73)+SUMIF(Mar!$K$43:$K$73,$A38,Mar!S$43:S$73)+SUMIF(Apr!$K$43:$K$73,$A38,Apr!S$43:S$73)+SUMIF(Mai!$K$43:$K$73,$A38,Mai!S$43:S$73)+SUMIF(Jun!$K$43:$K$73,$A38,Jun!S$43:S$73)+SUMIF(Jul!$K$43:$K$73,$A38,Jul!S$43:S$73)+SUMIF(Aug!$K$43:$K$73,$A38,Aug!S$43:S$73)+SUMIF(Sep!$K$43:$K$73,$A38,Sep!S$43:S$73)+SUMIF(Okt!$K$43:$K$73,$A38,Okt!S$43:S$73)+SUMIF(Nov!$K$43:$K$73,$A38,Nov!S$43:S$73)+SUMIF(Dez!$K$43:$K$73,$A38,Dez!S$43:S$73))</f>
        <v/>
      </c>
      <c r="G38" s="7" t="str">
        <f t="shared" si="1"/>
        <v/>
      </c>
      <c r="H38" s="14" t="str">
        <f t="shared" si="2"/>
        <v/>
      </c>
      <c r="I38" s="6" t="str">
        <f t="shared" si="3"/>
        <v/>
      </c>
      <c r="J38" s="11" t="str">
        <f>IF(ISBLANK($R38),"",COUNTIF(Jan!K$9:K$39,$A38)+COUNTIF(Feb!K$9:K$39,$A38)+COUNTIF(Mar!K$9:K$39,$A38)+COUNTIF(Apr!K$9:K$39,$A38)+COUNTIF(Mai!K$9:K$39,$A38)+COUNTIF(Jun!K$9:K$39,$A38)+COUNTIF(Jul!K$9:K$39,$A38)+COUNTIF(Aug!K$9:K$39,$A38)+COUNTIF(Sep!K$9:K$39,$A38)+COUNTIF(Okt!K$9:K$39,$A38)+COUNTIF(Nov!K$9:K$39,$A38)+COUNTIF(Dez!K$9:K$39,$A38))</f>
        <v/>
      </c>
      <c r="K38" s="11" t="str">
        <f>IF(ISBLANK($R38),"",COUNTIF(Jan!K$43:K$73,$A38)+COUNTIF(Feb!K$43:K$73,$A38)+COUNTIF(Mar!K$43:K$73,$A38)+COUNTIF(Apr!K$43:K$73,$A38)+COUNTIF(Mai!K$43:K$73,$A38)+COUNTIF(Jun!K$43:K$73,$A38)+COUNTIF(Jul!K$43:K$73,$A38)+COUNTIF(Aug!K$43:K$73,$A38)+COUNTIF(Sep!K$43:K$73,$A38)+COUNTIF(Okt!K$43:K$73,$A38)+COUNTIF(Nov!K$43:K$73,$A38)+COUNTIF(Dez!K$43:K$73,$A38))</f>
        <v/>
      </c>
      <c r="L38" s="11" t="str">
        <f t="shared" si="4"/>
        <v/>
      </c>
      <c r="M38" s="29"/>
      <c r="N38" s="6" t="str">
        <f t="shared" si="5"/>
        <v/>
      </c>
      <c r="O38" s="15" t="str">
        <f t="shared" si="6"/>
        <v/>
      </c>
      <c r="P38" s="9" t="str">
        <f t="shared" si="7"/>
        <v/>
      </c>
      <c r="Q38" s="29"/>
      <c r="R38" s="22"/>
      <c r="S38" s="32"/>
      <c r="T38" s="22"/>
      <c r="U38" s="31"/>
      <c r="V38" s="30"/>
    </row>
    <row r="39" spans="1:22" x14ac:dyDescent="0.2">
      <c r="A39" s="4">
        <v>27</v>
      </c>
      <c r="B39" s="6" t="str">
        <f>IF(ISBLANK($R39),"",SUMIF(Jan!$K$9:$K$39,$A39,Jan!R$9:R$39)+SUMIF(Feb!$K$9:$K$39,$A39,Feb!R$9:R$39)+SUMIF(Mar!$K$9:$K$39,$A39,Mar!R$9:R$39)+SUMIF(Apr!$K$9:$K$39,$A39,Apr!R$9:R$39)+SUMIF(Mai!$K$9:$K$39,$A39,Mai!R$9:R$39)+SUMIF(Jun!$K$9:$K$39,$A39,Jun!R$9:R$39)+SUMIF(Jul!$K$9:$K$39,$A39,Jul!R$9:R$39)+SUMIF(Aug!$K$9:$K$39,$A39,Aug!R$9:R$39)+SUMIF(Sep!$K$9:$K$39,$A39,Sep!R$9:R$39)+SUMIF(Okt!$K$9:$K$39,$A39,Okt!R$9:R$39)+SUMIF(Nov!$K$9:$K$39,$A39,Nov!R$9:R$39)+SUMIF(Dez!$K$9:$K$39,$A39,Dez!R$9:R$39))</f>
        <v/>
      </c>
      <c r="C39" s="6" t="str">
        <f>IF(ISBLANK($R39),"",SUMIF(Jan!$K$43:$K$73,$A39,Jan!R$73:R$943)+SUMIF(Feb!$K$43:$K$73,$A39,Feb!R$43:R$73)+SUMIF(Mar!$K$43:$K$73,$A39,Mar!R$43:R$73)+SUMIF(Apr!$K$43:$K$73,$A39,Apr!R$43:R$73)+SUMIF(Mai!$K$43:$K$73,$A39,Mai!R$43:R$73)+SUMIF(Jun!$K$43:$K$73,$A39,Jun!R$43:R$73)+SUMIF(Jul!$K$43:$K$73,$A39,Jul!R$43:R$73)+SUMIF(Aug!$K$43:$K$73,$A39,Aug!R$43:R$73)+SUMIF(Sep!$K$43:$K$73,$A39,Sep!R$43:R$73)+SUMIF(Okt!$K$43:$K$73,$A39,Okt!R$43:R$73)+SUMIF(Nov!$K$43:$K$73,$A39,Nov!R$43:R$73)+SUMIF(Dez!$K$43:$K$73,$A39,Dez!R$43:R$73))</f>
        <v/>
      </c>
      <c r="D39" s="6" t="str">
        <f t="shared" si="0"/>
        <v/>
      </c>
      <c r="E39" s="7" t="str">
        <f>IF(ISBLANK($R39),"",SUMIF(Jan!$K$9:$K$39,$A39,Jan!S$9:S$39)+SUMIF(Feb!$K$9:$K$39,$A39,Feb!S$9:S$39)+SUMIF(Mar!$K$9:$K$39,$A39,Mar!S$9:S$39)+SUMIF(Apr!$K$9:$K$39,$A39,Apr!S$9:S$39)+SUMIF(Mai!$K$9:$K$39,$A39,Mai!S$9:S$39)+SUMIF(Jun!$K$9:$K$39,$A39,Jun!S$9:S$39)+SUMIF(Jul!$K$9:$K$39,$A39,Jul!S$9:S$39)+SUMIF(Aug!$K$9:$K$39,$A39,Aug!S$9:S$39)+SUMIF(Sep!$K$9:$K$39,$A39,Sep!S$9:S$39)+SUMIF(Okt!$K$9:$K$39,$A39,Okt!S$9:S$39)+SUMIF(Nov!$K$9:$K$39,$A39,Nov!S$9:S$39)+SUMIF(Dez!$K$9:$K$39,$A39,Dez!S$9:S$39))</f>
        <v/>
      </c>
      <c r="F39" s="7" t="str">
        <f>IF(ISBLANK($R39),"",SUMIF(Jan!$K$43:$K$73,$A39,Jan!S$43:S$73)+SUMIF(Feb!$K$43:$K$73,$A39,Feb!S$43:S$73)+SUMIF(Mar!$K$43:$K$73,$A39,Mar!S$43:S$73)+SUMIF(Apr!$K$43:$K$73,$A39,Apr!S$43:S$73)+SUMIF(Mai!$K$43:$K$73,$A39,Mai!S$43:S$73)+SUMIF(Jun!$K$43:$K$73,$A39,Jun!S$43:S$73)+SUMIF(Jul!$K$43:$K$73,$A39,Jul!S$43:S$73)+SUMIF(Aug!$K$43:$K$73,$A39,Aug!S$43:S$73)+SUMIF(Sep!$K$43:$K$73,$A39,Sep!S$43:S$73)+SUMIF(Okt!$K$43:$K$73,$A39,Okt!S$43:S$73)+SUMIF(Nov!$K$43:$K$73,$A39,Nov!S$43:S$73)+SUMIF(Dez!$K$43:$K$73,$A39,Dez!S$43:S$73))</f>
        <v/>
      </c>
      <c r="G39" s="7" t="str">
        <f t="shared" si="1"/>
        <v/>
      </c>
      <c r="H39" s="14" t="str">
        <f t="shared" si="2"/>
        <v/>
      </c>
      <c r="I39" s="6" t="str">
        <f t="shared" si="3"/>
        <v/>
      </c>
      <c r="J39" s="11" t="str">
        <f>IF(ISBLANK($R39),"",COUNTIF(Jan!K$9:K$39,$A39)+COUNTIF(Feb!K$9:K$39,$A39)+COUNTIF(Mar!K$9:K$39,$A39)+COUNTIF(Apr!K$9:K$39,$A39)+COUNTIF(Mai!K$9:K$39,$A39)+COUNTIF(Jun!K$9:K$39,$A39)+COUNTIF(Jul!K$9:K$39,$A39)+COUNTIF(Aug!K$9:K$39,$A39)+COUNTIF(Sep!K$9:K$39,$A39)+COUNTIF(Okt!K$9:K$39,$A39)+COUNTIF(Nov!K$9:K$39,$A39)+COUNTIF(Dez!K$9:K$39,$A39))</f>
        <v/>
      </c>
      <c r="K39" s="11" t="str">
        <f>IF(ISBLANK($R39),"",COUNTIF(Jan!K$43:K$73,$A39)+COUNTIF(Feb!K$43:K$73,$A39)+COUNTIF(Mar!K$43:K$73,$A39)+COUNTIF(Apr!K$43:K$73,$A39)+COUNTIF(Mai!K$43:K$73,$A39)+COUNTIF(Jun!K$43:K$73,$A39)+COUNTIF(Jul!K$43:K$73,$A39)+COUNTIF(Aug!K$43:K$73,$A39)+COUNTIF(Sep!K$43:K$73,$A39)+COUNTIF(Okt!K$43:K$73,$A39)+COUNTIF(Nov!K$43:K$73,$A39)+COUNTIF(Dez!K$43:K$73,$A39))</f>
        <v/>
      </c>
      <c r="L39" s="11" t="str">
        <f t="shared" si="4"/>
        <v/>
      </c>
      <c r="M39" s="29"/>
      <c r="N39" s="6" t="str">
        <f t="shared" si="5"/>
        <v/>
      </c>
      <c r="O39" s="15" t="str">
        <f t="shared" si="6"/>
        <v/>
      </c>
      <c r="P39" s="9" t="str">
        <f t="shared" si="7"/>
        <v/>
      </c>
      <c r="Q39" s="29"/>
      <c r="R39" s="22"/>
      <c r="S39" s="32"/>
      <c r="T39" s="22"/>
      <c r="U39" s="31"/>
      <c r="V39" s="30"/>
    </row>
    <row r="40" spans="1:22" x14ac:dyDescent="0.2">
      <c r="A40" s="4">
        <v>28</v>
      </c>
      <c r="B40" s="6" t="str">
        <f>IF(ISBLANK($R40),"",SUMIF(Jan!$K$9:$K$39,$A40,Jan!R$9:R$39)+SUMIF(Feb!$K$9:$K$39,$A40,Feb!R$9:R$39)+SUMIF(Mar!$K$9:$K$39,$A40,Mar!R$9:R$39)+SUMIF(Apr!$K$9:$K$39,$A40,Apr!R$9:R$39)+SUMIF(Mai!$K$9:$K$39,$A40,Mai!R$9:R$39)+SUMIF(Jun!$K$9:$K$39,$A40,Jun!R$9:R$39)+SUMIF(Jul!$K$9:$K$39,$A40,Jul!R$9:R$39)+SUMIF(Aug!$K$9:$K$39,$A40,Aug!R$9:R$39)+SUMIF(Sep!$K$9:$K$39,$A40,Sep!R$9:R$39)+SUMIF(Okt!$K$9:$K$39,$A40,Okt!R$9:R$39)+SUMIF(Nov!$K$9:$K$39,$A40,Nov!R$9:R$39)+SUMIF(Dez!$K$9:$K$39,$A40,Dez!R$9:R$39))</f>
        <v/>
      </c>
      <c r="C40" s="6" t="str">
        <f>IF(ISBLANK($R40),"",SUMIF(Jan!$K$43:$K$73,$A40,Jan!R$73:R$943)+SUMIF(Feb!$K$43:$K$73,$A40,Feb!R$43:R$73)+SUMIF(Mar!$K$43:$K$73,$A40,Mar!R$43:R$73)+SUMIF(Apr!$K$43:$K$73,$A40,Apr!R$43:R$73)+SUMIF(Mai!$K$43:$K$73,$A40,Mai!R$43:R$73)+SUMIF(Jun!$K$43:$K$73,$A40,Jun!R$43:R$73)+SUMIF(Jul!$K$43:$K$73,$A40,Jul!R$43:R$73)+SUMIF(Aug!$K$43:$K$73,$A40,Aug!R$43:R$73)+SUMIF(Sep!$K$43:$K$73,$A40,Sep!R$43:R$73)+SUMIF(Okt!$K$43:$K$73,$A40,Okt!R$43:R$73)+SUMIF(Nov!$K$43:$K$73,$A40,Nov!R$43:R$73)+SUMIF(Dez!$K$43:$K$73,$A40,Dez!R$43:R$73))</f>
        <v/>
      </c>
      <c r="D40" s="6" t="str">
        <f t="shared" si="0"/>
        <v/>
      </c>
      <c r="E40" s="7" t="str">
        <f>IF(ISBLANK($R40),"",SUMIF(Jan!$K$9:$K$39,$A40,Jan!S$9:S$39)+SUMIF(Feb!$K$9:$K$39,$A40,Feb!S$9:S$39)+SUMIF(Mar!$K$9:$K$39,$A40,Mar!S$9:S$39)+SUMIF(Apr!$K$9:$K$39,$A40,Apr!S$9:S$39)+SUMIF(Mai!$K$9:$K$39,$A40,Mai!S$9:S$39)+SUMIF(Jun!$K$9:$K$39,$A40,Jun!S$9:S$39)+SUMIF(Jul!$K$9:$K$39,$A40,Jul!S$9:S$39)+SUMIF(Aug!$K$9:$K$39,$A40,Aug!S$9:S$39)+SUMIF(Sep!$K$9:$K$39,$A40,Sep!S$9:S$39)+SUMIF(Okt!$K$9:$K$39,$A40,Okt!S$9:S$39)+SUMIF(Nov!$K$9:$K$39,$A40,Nov!S$9:S$39)+SUMIF(Dez!$K$9:$K$39,$A40,Dez!S$9:S$39))</f>
        <v/>
      </c>
      <c r="F40" s="7" t="str">
        <f>IF(ISBLANK($R40),"",SUMIF(Jan!$K$43:$K$73,$A40,Jan!S$43:S$73)+SUMIF(Feb!$K$43:$K$73,$A40,Feb!S$43:S$73)+SUMIF(Mar!$K$43:$K$73,$A40,Mar!S$43:S$73)+SUMIF(Apr!$K$43:$K$73,$A40,Apr!S$43:S$73)+SUMIF(Mai!$K$43:$K$73,$A40,Mai!S$43:S$73)+SUMIF(Jun!$K$43:$K$73,$A40,Jun!S$43:S$73)+SUMIF(Jul!$K$43:$K$73,$A40,Jul!S$43:S$73)+SUMIF(Aug!$K$43:$K$73,$A40,Aug!S$43:S$73)+SUMIF(Sep!$K$43:$K$73,$A40,Sep!S$43:S$73)+SUMIF(Okt!$K$43:$K$73,$A40,Okt!S$43:S$73)+SUMIF(Nov!$K$43:$K$73,$A40,Nov!S$43:S$73)+SUMIF(Dez!$K$43:$K$73,$A40,Dez!S$43:S$73))</f>
        <v/>
      </c>
      <c r="G40" s="7" t="str">
        <f t="shared" si="1"/>
        <v/>
      </c>
      <c r="H40" s="14" t="str">
        <f t="shared" si="2"/>
        <v/>
      </c>
      <c r="I40" s="6" t="str">
        <f t="shared" si="3"/>
        <v/>
      </c>
      <c r="J40" s="11" t="str">
        <f>IF(ISBLANK($R40),"",COUNTIF(Jan!K$9:K$39,$A40)+COUNTIF(Feb!K$9:K$39,$A40)+COUNTIF(Mar!K$9:K$39,$A40)+COUNTIF(Apr!K$9:K$39,$A40)+COUNTIF(Mai!K$9:K$39,$A40)+COUNTIF(Jun!K$9:K$39,$A40)+COUNTIF(Jul!K$9:K$39,$A40)+COUNTIF(Aug!K$9:K$39,$A40)+COUNTIF(Sep!K$9:K$39,$A40)+COUNTIF(Okt!K$9:K$39,$A40)+COUNTIF(Nov!K$9:K$39,$A40)+COUNTIF(Dez!K$9:K$39,$A40))</f>
        <v/>
      </c>
      <c r="K40" s="11" t="str">
        <f>IF(ISBLANK($R40),"",COUNTIF(Jan!K$43:K$73,$A40)+COUNTIF(Feb!K$43:K$73,$A40)+COUNTIF(Mar!K$43:K$73,$A40)+COUNTIF(Apr!K$43:K$73,$A40)+COUNTIF(Mai!K$43:K$73,$A40)+COUNTIF(Jun!K$43:K$73,$A40)+COUNTIF(Jul!K$43:K$73,$A40)+COUNTIF(Aug!K$43:K$73,$A40)+COUNTIF(Sep!K$43:K$73,$A40)+COUNTIF(Okt!K$43:K$73,$A40)+COUNTIF(Nov!K$43:K$73,$A40)+COUNTIF(Dez!K$43:K$73,$A40))</f>
        <v/>
      </c>
      <c r="L40" s="11" t="str">
        <f t="shared" si="4"/>
        <v/>
      </c>
      <c r="M40" s="29"/>
      <c r="N40" s="6" t="str">
        <f t="shared" si="5"/>
        <v/>
      </c>
      <c r="O40" s="15" t="str">
        <f t="shared" si="6"/>
        <v/>
      </c>
      <c r="P40" s="9" t="str">
        <f t="shared" si="7"/>
        <v/>
      </c>
      <c r="Q40" s="29"/>
      <c r="R40" s="22"/>
      <c r="S40" s="32"/>
      <c r="T40" s="22"/>
      <c r="U40" s="31"/>
      <c r="V40" s="30"/>
    </row>
    <row r="41" spans="1:22" x14ac:dyDescent="0.2">
      <c r="A41" s="4">
        <v>29</v>
      </c>
      <c r="B41" s="6" t="str">
        <f>IF(ISBLANK($R41),"",SUMIF(Jan!$K$9:$K$39,$A41,Jan!R$9:R$39)+SUMIF(Feb!$K$9:$K$39,$A41,Feb!R$9:R$39)+SUMIF(Mar!$K$9:$K$39,$A41,Mar!R$9:R$39)+SUMIF(Apr!$K$9:$K$39,$A41,Apr!R$9:R$39)+SUMIF(Mai!$K$9:$K$39,$A41,Mai!R$9:R$39)+SUMIF(Jun!$K$9:$K$39,$A41,Jun!R$9:R$39)+SUMIF(Jul!$K$9:$K$39,$A41,Jul!R$9:R$39)+SUMIF(Aug!$K$9:$K$39,$A41,Aug!R$9:R$39)+SUMIF(Sep!$K$9:$K$39,$A41,Sep!R$9:R$39)+SUMIF(Okt!$K$9:$K$39,$A41,Okt!R$9:R$39)+SUMIF(Nov!$K$9:$K$39,$A41,Nov!R$9:R$39)+SUMIF(Dez!$K$9:$K$39,$A41,Dez!R$9:R$39))</f>
        <v/>
      </c>
      <c r="C41" s="6" t="str">
        <f>IF(ISBLANK($R41),"",SUMIF(Jan!$K$43:$K$73,$A41,Jan!R$73:R$943)+SUMIF(Feb!$K$43:$K$73,$A41,Feb!R$43:R$73)+SUMIF(Mar!$K$43:$K$73,$A41,Mar!R$43:R$73)+SUMIF(Apr!$K$43:$K$73,$A41,Apr!R$43:R$73)+SUMIF(Mai!$K$43:$K$73,$A41,Mai!R$43:R$73)+SUMIF(Jun!$K$43:$K$73,$A41,Jun!R$43:R$73)+SUMIF(Jul!$K$43:$K$73,$A41,Jul!R$43:R$73)+SUMIF(Aug!$K$43:$K$73,$A41,Aug!R$43:R$73)+SUMIF(Sep!$K$43:$K$73,$A41,Sep!R$43:R$73)+SUMIF(Okt!$K$43:$K$73,$A41,Okt!R$43:R$73)+SUMIF(Nov!$K$43:$K$73,$A41,Nov!R$43:R$73)+SUMIF(Dez!$K$43:$K$73,$A41,Dez!R$43:R$73))</f>
        <v/>
      </c>
      <c r="D41" s="6" t="str">
        <f t="shared" si="0"/>
        <v/>
      </c>
      <c r="E41" s="7" t="str">
        <f>IF(ISBLANK($R41),"",SUMIF(Jan!$K$9:$K$39,$A41,Jan!S$9:S$39)+SUMIF(Feb!$K$9:$K$39,$A41,Feb!S$9:S$39)+SUMIF(Mar!$K$9:$K$39,$A41,Mar!S$9:S$39)+SUMIF(Apr!$K$9:$K$39,$A41,Apr!S$9:S$39)+SUMIF(Mai!$K$9:$K$39,$A41,Mai!S$9:S$39)+SUMIF(Jun!$K$9:$K$39,$A41,Jun!S$9:S$39)+SUMIF(Jul!$K$9:$K$39,$A41,Jul!S$9:S$39)+SUMIF(Aug!$K$9:$K$39,$A41,Aug!S$9:S$39)+SUMIF(Sep!$K$9:$K$39,$A41,Sep!S$9:S$39)+SUMIF(Okt!$K$9:$K$39,$A41,Okt!S$9:S$39)+SUMIF(Nov!$K$9:$K$39,$A41,Nov!S$9:S$39)+SUMIF(Dez!$K$9:$K$39,$A41,Dez!S$9:S$39))</f>
        <v/>
      </c>
      <c r="F41" s="7" t="str">
        <f>IF(ISBLANK($R41),"",SUMIF(Jan!$K$43:$K$73,$A41,Jan!S$43:S$73)+SUMIF(Feb!$K$43:$K$73,$A41,Feb!S$43:S$73)+SUMIF(Mar!$K$43:$K$73,$A41,Mar!S$43:S$73)+SUMIF(Apr!$K$43:$K$73,$A41,Apr!S$43:S$73)+SUMIF(Mai!$K$43:$K$73,$A41,Mai!S$43:S$73)+SUMIF(Jun!$K$43:$K$73,$A41,Jun!S$43:S$73)+SUMIF(Jul!$K$43:$K$73,$A41,Jul!S$43:S$73)+SUMIF(Aug!$K$43:$K$73,$A41,Aug!S$43:S$73)+SUMIF(Sep!$K$43:$K$73,$A41,Sep!S$43:S$73)+SUMIF(Okt!$K$43:$K$73,$A41,Okt!S$43:S$73)+SUMIF(Nov!$K$43:$K$73,$A41,Nov!S$43:S$73)+SUMIF(Dez!$K$43:$K$73,$A41,Dez!S$43:S$73))</f>
        <v/>
      </c>
      <c r="G41" s="7" t="str">
        <f t="shared" si="1"/>
        <v/>
      </c>
      <c r="H41" s="14" t="str">
        <f t="shared" si="2"/>
        <v/>
      </c>
      <c r="I41" s="6" t="str">
        <f t="shared" si="3"/>
        <v/>
      </c>
      <c r="J41" s="11" t="str">
        <f>IF(ISBLANK($R41),"",COUNTIF(Jan!K$9:K$39,$A41)+COUNTIF(Feb!K$9:K$39,$A41)+COUNTIF(Mar!K$9:K$39,$A41)+COUNTIF(Apr!K$9:K$39,$A41)+COUNTIF(Mai!K$9:K$39,$A41)+COUNTIF(Jun!K$9:K$39,$A41)+COUNTIF(Jul!K$9:K$39,$A41)+COUNTIF(Aug!K$9:K$39,$A41)+COUNTIF(Sep!K$9:K$39,$A41)+COUNTIF(Okt!K$9:K$39,$A41)+COUNTIF(Nov!K$9:K$39,$A41)+COUNTIF(Dez!K$9:K$39,$A41))</f>
        <v/>
      </c>
      <c r="K41" s="11" t="str">
        <f>IF(ISBLANK($R41),"",COUNTIF(Jan!K$43:K$73,$A41)+COUNTIF(Feb!K$43:K$73,$A41)+COUNTIF(Mar!K$43:K$73,$A41)+COUNTIF(Apr!K$43:K$73,$A41)+COUNTIF(Mai!K$43:K$73,$A41)+COUNTIF(Jun!K$43:K$73,$A41)+COUNTIF(Jul!K$43:K$73,$A41)+COUNTIF(Aug!K$43:K$73,$A41)+COUNTIF(Sep!K$43:K$73,$A41)+COUNTIF(Okt!K$43:K$73,$A41)+COUNTIF(Nov!K$43:K$73,$A41)+COUNTIF(Dez!K$43:K$73,$A41))</f>
        <v/>
      </c>
      <c r="L41" s="11" t="str">
        <f t="shared" si="4"/>
        <v/>
      </c>
      <c r="M41" s="29"/>
      <c r="N41" s="6" t="str">
        <f t="shared" si="5"/>
        <v/>
      </c>
      <c r="O41" s="15" t="str">
        <f t="shared" si="6"/>
        <v/>
      </c>
      <c r="P41" s="9" t="str">
        <f t="shared" si="7"/>
        <v/>
      </c>
      <c r="Q41" s="29"/>
      <c r="R41" s="22"/>
      <c r="S41" s="32"/>
      <c r="T41" s="22"/>
      <c r="U41" s="31"/>
      <c r="V41" s="30"/>
    </row>
    <row r="42" spans="1:22" x14ac:dyDescent="0.2">
      <c r="A42" s="4">
        <v>30</v>
      </c>
      <c r="B42" s="6" t="str">
        <f>IF(ISBLANK($R42),"",SUMIF(Jan!$K$9:$K$39,$A42,Jan!R$9:R$39)+SUMIF(Feb!$K$9:$K$39,$A42,Feb!R$9:R$39)+SUMIF(Mar!$K$9:$K$39,$A42,Mar!R$9:R$39)+SUMIF(Apr!$K$9:$K$39,$A42,Apr!R$9:R$39)+SUMIF(Mai!$K$9:$K$39,$A42,Mai!R$9:R$39)+SUMIF(Jun!$K$9:$K$39,$A42,Jun!R$9:R$39)+SUMIF(Jul!$K$9:$K$39,$A42,Jul!R$9:R$39)+SUMIF(Aug!$K$9:$K$39,$A42,Aug!R$9:R$39)+SUMIF(Sep!$K$9:$K$39,$A42,Sep!R$9:R$39)+SUMIF(Okt!$K$9:$K$39,$A42,Okt!R$9:R$39)+SUMIF(Nov!$K$9:$K$39,$A42,Nov!R$9:R$39)+SUMIF(Dez!$K$9:$K$39,$A42,Dez!R$9:R$39))</f>
        <v/>
      </c>
      <c r="C42" s="6" t="str">
        <f>IF(ISBLANK($R42),"",SUMIF(Jan!$K$43:$K$73,$A42,Jan!R$73:R$943)+SUMIF(Feb!$K$43:$K$73,$A42,Feb!R$43:R$73)+SUMIF(Mar!$K$43:$K$73,$A42,Mar!R$43:R$73)+SUMIF(Apr!$K$43:$K$73,$A42,Apr!R$43:R$73)+SUMIF(Mai!$K$43:$K$73,$A42,Mai!R$43:R$73)+SUMIF(Jun!$K$43:$K$73,$A42,Jun!R$43:R$73)+SUMIF(Jul!$K$43:$K$73,$A42,Jul!R$43:R$73)+SUMIF(Aug!$K$43:$K$73,$A42,Aug!R$43:R$73)+SUMIF(Sep!$K$43:$K$73,$A42,Sep!R$43:R$73)+SUMIF(Okt!$K$43:$K$73,$A42,Okt!R$43:R$73)+SUMIF(Nov!$K$43:$K$73,$A42,Nov!R$43:R$73)+SUMIF(Dez!$K$43:$K$73,$A42,Dez!R$43:R$73))</f>
        <v/>
      </c>
      <c r="D42" s="6" t="str">
        <f t="shared" si="0"/>
        <v/>
      </c>
      <c r="E42" s="7" t="str">
        <f>IF(ISBLANK($R42),"",SUMIF(Jan!$K$9:$K$39,$A42,Jan!S$9:S$39)+SUMIF(Feb!$K$9:$K$39,$A42,Feb!S$9:S$39)+SUMIF(Mar!$K$9:$K$39,$A42,Mar!S$9:S$39)+SUMIF(Apr!$K$9:$K$39,$A42,Apr!S$9:S$39)+SUMIF(Mai!$K$9:$K$39,$A42,Mai!S$9:S$39)+SUMIF(Jun!$K$9:$K$39,$A42,Jun!S$9:S$39)+SUMIF(Jul!$K$9:$K$39,$A42,Jul!S$9:S$39)+SUMIF(Aug!$K$9:$K$39,$A42,Aug!S$9:S$39)+SUMIF(Sep!$K$9:$K$39,$A42,Sep!S$9:S$39)+SUMIF(Okt!$K$9:$K$39,$A42,Okt!S$9:S$39)+SUMIF(Nov!$K$9:$K$39,$A42,Nov!S$9:S$39)+SUMIF(Dez!$K$9:$K$39,$A42,Dez!S$9:S$39))</f>
        <v/>
      </c>
      <c r="F42" s="7" t="str">
        <f>IF(ISBLANK($R42),"",SUMIF(Jan!$K$43:$K$73,$A42,Jan!S$43:S$73)+SUMIF(Feb!$K$43:$K$73,$A42,Feb!S$43:S$73)+SUMIF(Mar!$K$43:$K$73,$A42,Mar!S$43:S$73)+SUMIF(Apr!$K$43:$K$73,$A42,Apr!S$43:S$73)+SUMIF(Mai!$K$43:$K$73,$A42,Mai!S$43:S$73)+SUMIF(Jun!$K$43:$K$73,$A42,Jun!S$43:S$73)+SUMIF(Jul!$K$43:$K$73,$A42,Jul!S$43:S$73)+SUMIF(Aug!$K$43:$K$73,$A42,Aug!S$43:S$73)+SUMIF(Sep!$K$43:$K$73,$A42,Sep!S$43:S$73)+SUMIF(Okt!$K$43:$K$73,$A42,Okt!S$43:S$73)+SUMIF(Nov!$K$43:$K$73,$A42,Nov!S$43:S$73)+SUMIF(Dez!$K$43:$K$73,$A42,Dez!S$43:S$73))</f>
        <v/>
      </c>
      <c r="G42" s="7" t="str">
        <f t="shared" si="1"/>
        <v/>
      </c>
      <c r="H42" s="14" t="str">
        <f t="shared" si="2"/>
        <v/>
      </c>
      <c r="I42" s="6" t="str">
        <f t="shared" si="3"/>
        <v/>
      </c>
      <c r="J42" s="11" t="str">
        <f>IF(ISBLANK($R42),"",COUNTIF(Jan!K$9:K$39,$A42)+COUNTIF(Feb!K$9:K$39,$A42)+COUNTIF(Mar!K$9:K$39,$A42)+COUNTIF(Apr!K$9:K$39,$A42)+COUNTIF(Mai!K$9:K$39,$A42)+COUNTIF(Jun!K$9:K$39,$A42)+COUNTIF(Jul!K$9:K$39,$A42)+COUNTIF(Aug!K$9:K$39,$A42)+COUNTIF(Sep!K$9:K$39,$A42)+COUNTIF(Okt!K$9:K$39,$A42)+COUNTIF(Nov!K$9:K$39,$A42)+COUNTIF(Dez!K$9:K$39,$A42))</f>
        <v/>
      </c>
      <c r="K42" s="11" t="str">
        <f>IF(ISBLANK($R42),"",COUNTIF(Jan!K$43:K$73,$A42)+COUNTIF(Feb!K$43:K$73,$A42)+COUNTIF(Mar!K$43:K$73,$A42)+COUNTIF(Apr!K$43:K$73,$A42)+COUNTIF(Mai!K$43:K$73,$A42)+COUNTIF(Jun!K$43:K$73,$A42)+COUNTIF(Jul!K$43:K$73,$A42)+COUNTIF(Aug!K$43:K$73,$A42)+COUNTIF(Sep!K$43:K$73,$A42)+COUNTIF(Okt!K$43:K$73,$A42)+COUNTIF(Nov!K$43:K$73,$A42)+COUNTIF(Dez!K$43:K$73,$A42))</f>
        <v/>
      </c>
      <c r="L42" s="11" t="str">
        <f t="shared" si="4"/>
        <v/>
      </c>
      <c r="M42" s="29"/>
      <c r="N42" s="6" t="str">
        <f t="shared" si="5"/>
        <v/>
      </c>
      <c r="O42" s="15" t="str">
        <f t="shared" si="6"/>
        <v/>
      </c>
      <c r="P42" s="9" t="str">
        <f t="shared" si="7"/>
        <v/>
      </c>
      <c r="Q42" s="29"/>
      <c r="R42" s="22"/>
      <c r="S42" s="32"/>
      <c r="T42" s="22"/>
      <c r="U42" s="31"/>
      <c r="V42" s="30"/>
    </row>
    <row r="43" spans="1:22" x14ac:dyDescent="0.2">
      <c r="A43" s="4">
        <v>31</v>
      </c>
      <c r="B43" s="6" t="str">
        <f>IF(ISBLANK($R43),"",SUMIF(Jan!$K$9:$K$39,$A43,Jan!R$9:R$39)+SUMIF(Feb!$K$9:$K$39,$A43,Feb!R$9:R$39)+SUMIF(Mar!$K$9:$K$39,$A43,Mar!R$9:R$39)+SUMIF(Apr!$K$9:$K$39,$A43,Apr!R$9:R$39)+SUMIF(Mai!$K$9:$K$39,$A43,Mai!R$9:R$39)+SUMIF(Jun!$K$9:$K$39,$A43,Jun!R$9:R$39)+SUMIF(Jul!$K$9:$K$39,$A43,Jul!R$9:R$39)+SUMIF(Aug!$K$9:$K$39,$A43,Aug!R$9:R$39)+SUMIF(Sep!$K$9:$K$39,$A43,Sep!R$9:R$39)+SUMIF(Okt!$K$9:$K$39,$A43,Okt!R$9:R$39)+SUMIF(Nov!$K$9:$K$39,$A43,Nov!R$9:R$39)+SUMIF(Dez!$K$9:$K$39,$A43,Dez!R$9:R$39))</f>
        <v/>
      </c>
      <c r="C43" s="6" t="str">
        <f>IF(ISBLANK($R43),"",SUMIF(Jan!$K$43:$K$73,$A43,Jan!R$73:R$943)+SUMIF(Feb!$K$43:$K$73,$A43,Feb!R$43:R$73)+SUMIF(Mar!$K$43:$K$73,$A43,Mar!R$43:R$73)+SUMIF(Apr!$K$43:$K$73,$A43,Apr!R$43:R$73)+SUMIF(Mai!$K$43:$K$73,$A43,Mai!R$43:R$73)+SUMIF(Jun!$K$43:$K$73,$A43,Jun!R$43:R$73)+SUMIF(Jul!$K$43:$K$73,$A43,Jul!R$43:R$73)+SUMIF(Aug!$K$43:$K$73,$A43,Aug!R$43:R$73)+SUMIF(Sep!$K$43:$K$73,$A43,Sep!R$43:R$73)+SUMIF(Okt!$K$43:$K$73,$A43,Okt!R$43:R$73)+SUMIF(Nov!$K$43:$K$73,$A43,Nov!R$43:R$73)+SUMIF(Dez!$K$43:$K$73,$A43,Dez!R$43:R$73))</f>
        <v/>
      </c>
      <c r="D43" s="6" t="str">
        <f t="shared" si="0"/>
        <v/>
      </c>
      <c r="E43" s="7" t="str">
        <f>IF(ISBLANK($R43),"",SUMIF(Jan!$K$9:$K$39,$A43,Jan!S$9:S$39)+SUMIF(Feb!$K$9:$K$39,$A43,Feb!S$9:S$39)+SUMIF(Mar!$K$9:$K$39,$A43,Mar!S$9:S$39)+SUMIF(Apr!$K$9:$K$39,$A43,Apr!S$9:S$39)+SUMIF(Mai!$K$9:$K$39,$A43,Mai!S$9:S$39)+SUMIF(Jun!$K$9:$K$39,$A43,Jun!S$9:S$39)+SUMIF(Jul!$K$9:$K$39,$A43,Jul!S$9:S$39)+SUMIF(Aug!$K$9:$K$39,$A43,Aug!S$9:S$39)+SUMIF(Sep!$K$9:$K$39,$A43,Sep!S$9:S$39)+SUMIF(Okt!$K$9:$K$39,$A43,Okt!S$9:S$39)+SUMIF(Nov!$K$9:$K$39,$A43,Nov!S$9:S$39)+SUMIF(Dez!$K$9:$K$39,$A43,Dez!S$9:S$39))</f>
        <v/>
      </c>
      <c r="F43" s="7" t="str">
        <f>IF(ISBLANK($R43),"",SUMIF(Jan!$K$43:$K$73,$A43,Jan!S$43:S$73)+SUMIF(Feb!$K$43:$K$73,$A43,Feb!S$43:S$73)+SUMIF(Mar!$K$43:$K$73,$A43,Mar!S$43:S$73)+SUMIF(Apr!$K$43:$K$73,$A43,Apr!S$43:S$73)+SUMIF(Mai!$K$43:$K$73,$A43,Mai!S$43:S$73)+SUMIF(Jun!$K$43:$K$73,$A43,Jun!S$43:S$73)+SUMIF(Jul!$K$43:$K$73,$A43,Jul!S$43:S$73)+SUMIF(Aug!$K$43:$K$73,$A43,Aug!S$43:S$73)+SUMIF(Sep!$K$43:$K$73,$A43,Sep!S$43:S$73)+SUMIF(Okt!$K$43:$K$73,$A43,Okt!S$43:S$73)+SUMIF(Nov!$K$43:$K$73,$A43,Nov!S$43:S$73)+SUMIF(Dez!$K$43:$K$73,$A43,Dez!S$43:S$73))</f>
        <v/>
      </c>
      <c r="G43" s="7" t="str">
        <f t="shared" si="1"/>
        <v/>
      </c>
      <c r="H43" s="14" t="str">
        <f t="shared" si="2"/>
        <v/>
      </c>
      <c r="I43" s="6" t="str">
        <f t="shared" si="3"/>
        <v/>
      </c>
      <c r="J43" s="11" t="str">
        <f>IF(ISBLANK($R43),"",COUNTIF(Jan!K$9:K$39,$A43)+COUNTIF(Feb!K$9:K$39,$A43)+COUNTIF(Mar!K$9:K$39,$A43)+COUNTIF(Apr!K$9:K$39,$A43)+COUNTIF(Mai!K$9:K$39,$A43)+COUNTIF(Jun!K$9:K$39,$A43)+COUNTIF(Jul!K$9:K$39,$A43)+COUNTIF(Aug!K$9:K$39,$A43)+COUNTIF(Sep!K$9:K$39,$A43)+COUNTIF(Okt!K$9:K$39,$A43)+COUNTIF(Nov!K$9:K$39,$A43)+COUNTIF(Dez!K$9:K$39,$A43))</f>
        <v/>
      </c>
      <c r="K43" s="11" t="str">
        <f>IF(ISBLANK($R43),"",COUNTIF(Jan!K$43:K$73,$A43)+COUNTIF(Feb!K$43:K$73,$A43)+COUNTIF(Mar!K$43:K$73,$A43)+COUNTIF(Apr!K$43:K$73,$A43)+COUNTIF(Mai!K$43:K$73,$A43)+COUNTIF(Jun!K$43:K$73,$A43)+COUNTIF(Jul!K$43:K$73,$A43)+COUNTIF(Aug!K$43:K$73,$A43)+COUNTIF(Sep!K$43:K$73,$A43)+COUNTIF(Okt!K$43:K$73,$A43)+COUNTIF(Nov!K$43:K$73,$A43)+COUNTIF(Dez!K$43:K$73,$A43))</f>
        <v/>
      </c>
      <c r="L43" s="11" t="str">
        <f t="shared" si="4"/>
        <v/>
      </c>
      <c r="M43" s="29"/>
      <c r="N43" s="6" t="str">
        <f t="shared" si="5"/>
        <v/>
      </c>
      <c r="O43" s="15" t="str">
        <f t="shared" si="6"/>
        <v/>
      </c>
      <c r="P43" s="9" t="str">
        <f t="shared" si="7"/>
        <v/>
      </c>
      <c r="Q43" s="29"/>
      <c r="R43" s="22"/>
      <c r="S43" s="32"/>
      <c r="T43" s="22"/>
      <c r="U43" s="31"/>
      <c r="V43" s="30"/>
    </row>
    <row r="44" spans="1:22" x14ac:dyDescent="0.2">
      <c r="A44" s="4">
        <v>32</v>
      </c>
      <c r="B44" s="6" t="str">
        <f>IF(ISBLANK($R44),"",SUMIF(Jan!$K$9:$K$39,$A44,Jan!R$9:R$39)+SUMIF(Feb!$K$9:$K$39,$A44,Feb!R$9:R$39)+SUMIF(Mar!$K$9:$K$39,$A44,Mar!R$9:R$39)+SUMIF(Apr!$K$9:$K$39,$A44,Apr!R$9:R$39)+SUMIF(Mai!$K$9:$K$39,$A44,Mai!R$9:R$39)+SUMIF(Jun!$K$9:$K$39,$A44,Jun!R$9:R$39)+SUMIF(Jul!$K$9:$K$39,$A44,Jul!R$9:R$39)+SUMIF(Aug!$K$9:$K$39,$A44,Aug!R$9:R$39)+SUMIF(Sep!$K$9:$K$39,$A44,Sep!R$9:R$39)+SUMIF(Okt!$K$9:$K$39,$A44,Okt!R$9:R$39)+SUMIF(Nov!$K$9:$K$39,$A44,Nov!R$9:R$39)+SUMIF(Dez!$K$9:$K$39,$A44,Dez!R$9:R$39))</f>
        <v/>
      </c>
      <c r="C44" s="6" t="str">
        <f>IF(ISBLANK($R44),"",SUMIF(Jan!$K$43:$K$73,$A44,Jan!R$73:R$943)+SUMIF(Feb!$K$43:$K$73,$A44,Feb!R$43:R$73)+SUMIF(Mar!$K$43:$K$73,$A44,Mar!R$43:R$73)+SUMIF(Apr!$K$43:$K$73,$A44,Apr!R$43:R$73)+SUMIF(Mai!$K$43:$K$73,$A44,Mai!R$43:R$73)+SUMIF(Jun!$K$43:$K$73,$A44,Jun!R$43:R$73)+SUMIF(Jul!$K$43:$K$73,$A44,Jul!R$43:R$73)+SUMIF(Aug!$K$43:$K$73,$A44,Aug!R$43:R$73)+SUMIF(Sep!$K$43:$K$73,$A44,Sep!R$43:R$73)+SUMIF(Okt!$K$43:$K$73,$A44,Okt!R$43:R$73)+SUMIF(Nov!$K$43:$K$73,$A44,Nov!R$43:R$73)+SUMIF(Dez!$K$43:$K$73,$A44,Dez!R$43:R$73))</f>
        <v/>
      </c>
      <c r="D44" s="6" t="str">
        <f t="shared" si="0"/>
        <v/>
      </c>
      <c r="E44" s="7" t="str">
        <f>IF(ISBLANK($R44),"",SUMIF(Jan!$K$9:$K$39,$A44,Jan!S$9:S$39)+SUMIF(Feb!$K$9:$K$39,$A44,Feb!S$9:S$39)+SUMIF(Mar!$K$9:$K$39,$A44,Mar!S$9:S$39)+SUMIF(Apr!$K$9:$K$39,$A44,Apr!S$9:S$39)+SUMIF(Mai!$K$9:$K$39,$A44,Mai!S$9:S$39)+SUMIF(Jun!$K$9:$K$39,$A44,Jun!S$9:S$39)+SUMIF(Jul!$K$9:$K$39,$A44,Jul!S$9:S$39)+SUMIF(Aug!$K$9:$K$39,$A44,Aug!S$9:S$39)+SUMIF(Sep!$K$9:$K$39,$A44,Sep!S$9:S$39)+SUMIF(Okt!$K$9:$K$39,$A44,Okt!S$9:S$39)+SUMIF(Nov!$K$9:$K$39,$A44,Nov!S$9:S$39)+SUMIF(Dez!$K$9:$K$39,$A44,Dez!S$9:S$39))</f>
        <v/>
      </c>
      <c r="F44" s="7" t="str">
        <f>IF(ISBLANK($R44),"",SUMIF(Jan!$K$43:$K$73,$A44,Jan!S$43:S$73)+SUMIF(Feb!$K$43:$K$73,$A44,Feb!S$43:S$73)+SUMIF(Mar!$K$43:$K$73,$A44,Mar!S$43:S$73)+SUMIF(Apr!$K$43:$K$73,$A44,Apr!S$43:S$73)+SUMIF(Mai!$K$43:$K$73,$A44,Mai!S$43:S$73)+SUMIF(Jun!$K$43:$K$73,$A44,Jun!S$43:S$73)+SUMIF(Jul!$K$43:$K$73,$A44,Jul!S$43:S$73)+SUMIF(Aug!$K$43:$K$73,$A44,Aug!S$43:S$73)+SUMIF(Sep!$K$43:$K$73,$A44,Sep!S$43:S$73)+SUMIF(Okt!$K$43:$K$73,$A44,Okt!S$43:S$73)+SUMIF(Nov!$K$43:$K$73,$A44,Nov!S$43:S$73)+SUMIF(Dez!$K$43:$K$73,$A44,Dez!S$43:S$73))</f>
        <v/>
      </c>
      <c r="G44" s="7" t="str">
        <f t="shared" si="1"/>
        <v/>
      </c>
      <c r="H44" s="14" t="str">
        <f t="shared" si="2"/>
        <v/>
      </c>
      <c r="I44" s="6" t="str">
        <f t="shared" si="3"/>
        <v/>
      </c>
      <c r="J44" s="11" t="str">
        <f>IF(ISBLANK($R44),"",COUNTIF(Jan!K$9:K$39,$A44)+COUNTIF(Feb!K$9:K$39,$A44)+COUNTIF(Mar!K$9:K$39,$A44)+COUNTIF(Apr!K$9:K$39,$A44)+COUNTIF(Mai!K$9:K$39,$A44)+COUNTIF(Jun!K$9:K$39,$A44)+COUNTIF(Jul!K$9:K$39,$A44)+COUNTIF(Aug!K$9:K$39,$A44)+COUNTIF(Sep!K$9:K$39,$A44)+COUNTIF(Okt!K$9:K$39,$A44)+COUNTIF(Nov!K$9:K$39,$A44)+COUNTIF(Dez!K$9:K$39,$A44))</f>
        <v/>
      </c>
      <c r="K44" s="11" t="str">
        <f>IF(ISBLANK($R44),"",COUNTIF(Jan!K$43:K$73,$A44)+COUNTIF(Feb!K$43:K$73,$A44)+COUNTIF(Mar!K$43:K$73,$A44)+COUNTIF(Apr!K$43:K$73,$A44)+COUNTIF(Mai!K$43:K$73,$A44)+COUNTIF(Jun!K$43:K$73,$A44)+COUNTIF(Jul!K$43:K$73,$A44)+COUNTIF(Aug!K$43:K$73,$A44)+COUNTIF(Sep!K$43:K$73,$A44)+COUNTIF(Okt!K$43:K$73,$A44)+COUNTIF(Nov!K$43:K$73,$A44)+COUNTIF(Dez!K$43:K$73,$A44))</f>
        <v/>
      </c>
      <c r="L44" s="11" t="str">
        <f t="shared" si="4"/>
        <v/>
      </c>
      <c r="M44" s="29"/>
      <c r="N44" s="6" t="str">
        <f t="shared" si="5"/>
        <v/>
      </c>
      <c r="O44" s="15" t="str">
        <f t="shared" si="6"/>
        <v/>
      </c>
      <c r="P44" s="9" t="str">
        <f t="shared" si="7"/>
        <v/>
      </c>
      <c r="Q44" s="29"/>
      <c r="R44" s="22"/>
      <c r="S44" s="32"/>
      <c r="T44" s="22"/>
      <c r="U44" s="31"/>
      <c r="V44" s="30"/>
    </row>
    <row r="45" spans="1:22" x14ac:dyDescent="0.2">
      <c r="A45" s="4">
        <v>33</v>
      </c>
      <c r="B45" s="6" t="str">
        <f>IF(ISBLANK($R45),"",SUMIF(Jan!$K$9:$K$39,$A45,Jan!R$9:R$39)+SUMIF(Feb!$K$9:$K$39,$A45,Feb!R$9:R$39)+SUMIF(Mar!$K$9:$K$39,$A45,Mar!R$9:R$39)+SUMIF(Apr!$K$9:$K$39,$A45,Apr!R$9:R$39)+SUMIF(Mai!$K$9:$K$39,$A45,Mai!R$9:R$39)+SUMIF(Jun!$K$9:$K$39,$A45,Jun!R$9:R$39)+SUMIF(Jul!$K$9:$K$39,$A45,Jul!R$9:R$39)+SUMIF(Aug!$K$9:$K$39,$A45,Aug!R$9:R$39)+SUMIF(Sep!$K$9:$K$39,$A45,Sep!R$9:R$39)+SUMIF(Okt!$K$9:$K$39,$A45,Okt!R$9:R$39)+SUMIF(Nov!$K$9:$K$39,$A45,Nov!R$9:R$39)+SUMIF(Dez!$K$9:$K$39,$A45,Dez!R$9:R$39))</f>
        <v/>
      </c>
      <c r="C45" s="6" t="str">
        <f>IF(ISBLANK($R45),"",SUMIF(Jan!$K$43:$K$73,$A45,Jan!R$73:R$943)+SUMIF(Feb!$K$43:$K$73,$A45,Feb!R$43:R$73)+SUMIF(Mar!$K$43:$K$73,$A45,Mar!R$43:R$73)+SUMIF(Apr!$K$43:$K$73,$A45,Apr!R$43:R$73)+SUMIF(Mai!$K$43:$K$73,$A45,Mai!R$43:R$73)+SUMIF(Jun!$K$43:$K$73,$A45,Jun!R$43:R$73)+SUMIF(Jul!$K$43:$K$73,$A45,Jul!R$43:R$73)+SUMIF(Aug!$K$43:$K$73,$A45,Aug!R$43:R$73)+SUMIF(Sep!$K$43:$K$73,$A45,Sep!R$43:R$73)+SUMIF(Okt!$K$43:$K$73,$A45,Okt!R$43:R$73)+SUMIF(Nov!$K$43:$K$73,$A45,Nov!R$43:R$73)+SUMIF(Dez!$K$43:$K$73,$A45,Dez!R$43:R$73))</f>
        <v/>
      </c>
      <c r="D45" s="6" t="str">
        <f t="shared" si="0"/>
        <v/>
      </c>
      <c r="E45" s="7" t="str">
        <f>IF(ISBLANK($R45),"",SUMIF(Jan!$K$9:$K$39,$A45,Jan!S$9:S$39)+SUMIF(Feb!$K$9:$K$39,$A45,Feb!S$9:S$39)+SUMIF(Mar!$K$9:$K$39,$A45,Mar!S$9:S$39)+SUMIF(Apr!$K$9:$K$39,$A45,Apr!S$9:S$39)+SUMIF(Mai!$K$9:$K$39,$A45,Mai!S$9:S$39)+SUMIF(Jun!$K$9:$K$39,$A45,Jun!S$9:S$39)+SUMIF(Jul!$K$9:$K$39,$A45,Jul!S$9:S$39)+SUMIF(Aug!$K$9:$K$39,$A45,Aug!S$9:S$39)+SUMIF(Sep!$K$9:$K$39,$A45,Sep!S$9:S$39)+SUMIF(Okt!$K$9:$K$39,$A45,Okt!S$9:S$39)+SUMIF(Nov!$K$9:$K$39,$A45,Nov!S$9:S$39)+SUMIF(Dez!$K$9:$K$39,$A45,Dez!S$9:S$39))</f>
        <v/>
      </c>
      <c r="F45" s="7" t="str">
        <f>IF(ISBLANK($R45),"",SUMIF(Jan!$K$43:$K$73,$A45,Jan!S$43:S$73)+SUMIF(Feb!$K$43:$K$73,$A45,Feb!S$43:S$73)+SUMIF(Mar!$K$43:$K$73,$A45,Mar!S$43:S$73)+SUMIF(Apr!$K$43:$K$73,$A45,Apr!S$43:S$73)+SUMIF(Mai!$K$43:$K$73,$A45,Mai!S$43:S$73)+SUMIF(Jun!$K$43:$K$73,$A45,Jun!S$43:S$73)+SUMIF(Jul!$K$43:$K$73,$A45,Jul!S$43:S$73)+SUMIF(Aug!$K$43:$K$73,$A45,Aug!S$43:S$73)+SUMIF(Sep!$K$43:$K$73,$A45,Sep!S$43:S$73)+SUMIF(Okt!$K$43:$K$73,$A45,Okt!S$43:S$73)+SUMIF(Nov!$K$43:$K$73,$A45,Nov!S$43:S$73)+SUMIF(Dez!$K$43:$K$73,$A45,Dez!S$43:S$73))</f>
        <v/>
      </c>
      <c r="G45" s="7" t="str">
        <f t="shared" si="1"/>
        <v/>
      </c>
      <c r="H45" s="14" t="str">
        <f t="shared" si="2"/>
        <v/>
      </c>
      <c r="I45" s="6" t="str">
        <f t="shared" si="3"/>
        <v/>
      </c>
      <c r="J45" s="11" t="str">
        <f>IF(ISBLANK($R45),"",COUNTIF(Jan!K$9:K$39,$A45)+COUNTIF(Feb!K$9:K$39,$A45)+COUNTIF(Mar!K$9:K$39,$A45)+COUNTIF(Apr!K$9:K$39,$A45)+COUNTIF(Mai!K$9:K$39,$A45)+COUNTIF(Jun!K$9:K$39,$A45)+COUNTIF(Jul!K$9:K$39,$A45)+COUNTIF(Aug!K$9:K$39,$A45)+COUNTIF(Sep!K$9:K$39,$A45)+COUNTIF(Okt!K$9:K$39,$A45)+COUNTIF(Nov!K$9:K$39,$A45)+COUNTIF(Dez!K$9:K$39,$A45))</f>
        <v/>
      </c>
      <c r="K45" s="11" t="str">
        <f>IF(ISBLANK($R45),"",COUNTIF(Jan!K$43:K$73,$A45)+COUNTIF(Feb!K$43:K$73,$A45)+COUNTIF(Mar!K$43:K$73,$A45)+COUNTIF(Apr!K$43:K$73,$A45)+COUNTIF(Mai!K$43:K$73,$A45)+COUNTIF(Jun!K$43:K$73,$A45)+COUNTIF(Jul!K$43:K$73,$A45)+COUNTIF(Aug!K$43:K$73,$A45)+COUNTIF(Sep!K$43:K$73,$A45)+COUNTIF(Okt!K$43:K$73,$A45)+COUNTIF(Nov!K$43:K$73,$A45)+COUNTIF(Dez!K$43:K$73,$A45))</f>
        <v/>
      </c>
      <c r="L45" s="11" t="str">
        <f t="shared" si="4"/>
        <v/>
      </c>
      <c r="M45" s="29"/>
      <c r="N45" s="6" t="str">
        <f t="shared" si="5"/>
        <v/>
      </c>
      <c r="O45" s="15" t="str">
        <f t="shared" si="6"/>
        <v/>
      </c>
      <c r="P45" s="9" t="str">
        <f t="shared" si="7"/>
        <v/>
      </c>
      <c r="Q45" s="29"/>
      <c r="R45" s="22"/>
      <c r="S45" s="32"/>
      <c r="T45" s="22"/>
      <c r="U45" s="31"/>
      <c r="V45" s="30"/>
    </row>
    <row r="46" spans="1:22" x14ac:dyDescent="0.2">
      <c r="A46" s="4">
        <v>34</v>
      </c>
      <c r="B46" s="6" t="str">
        <f>IF(ISBLANK($R46),"",SUMIF(Jan!$K$9:$K$39,$A46,Jan!R$9:R$39)+SUMIF(Feb!$K$9:$K$39,$A46,Feb!R$9:R$39)+SUMIF(Mar!$K$9:$K$39,$A46,Mar!R$9:R$39)+SUMIF(Apr!$K$9:$K$39,$A46,Apr!R$9:R$39)+SUMIF(Mai!$K$9:$K$39,$A46,Mai!R$9:R$39)+SUMIF(Jun!$K$9:$K$39,$A46,Jun!R$9:R$39)+SUMIF(Jul!$K$9:$K$39,$A46,Jul!R$9:R$39)+SUMIF(Aug!$K$9:$K$39,$A46,Aug!R$9:R$39)+SUMIF(Sep!$K$9:$K$39,$A46,Sep!R$9:R$39)+SUMIF(Okt!$K$9:$K$39,$A46,Okt!R$9:R$39)+SUMIF(Nov!$K$9:$K$39,$A46,Nov!R$9:R$39)+SUMIF(Dez!$K$9:$K$39,$A46,Dez!R$9:R$39))</f>
        <v/>
      </c>
      <c r="C46" s="6" t="str">
        <f>IF(ISBLANK($R46),"",SUMIF(Jan!$K$43:$K$73,$A46,Jan!R$73:R$943)+SUMIF(Feb!$K$43:$K$73,$A46,Feb!R$43:R$73)+SUMIF(Mar!$K$43:$K$73,$A46,Mar!R$43:R$73)+SUMIF(Apr!$K$43:$K$73,$A46,Apr!R$43:R$73)+SUMIF(Mai!$K$43:$K$73,$A46,Mai!R$43:R$73)+SUMIF(Jun!$K$43:$K$73,$A46,Jun!R$43:R$73)+SUMIF(Jul!$K$43:$K$73,$A46,Jul!R$43:R$73)+SUMIF(Aug!$K$43:$K$73,$A46,Aug!R$43:R$73)+SUMIF(Sep!$K$43:$K$73,$A46,Sep!R$43:R$73)+SUMIF(Okt!$K$43:$K$73,$A46,Okt!R$43:R$73)+SUMIF(Nov!$K$43:$K$73,$A46,Nov!R$43:R$73)+SUMIF(Dez!$K$43:$K$73,$A46,Dez!R$43:R$73))</f>
        <v/>
      </c>
      <c r="D46" s="6" t="str">
        <f t="shared" si="0"/>
        <v/>
      </c>
      <c r="E46" s="7" t="str">
        <f>IF(ISBLANK($R46),"",SUMIF(Jan!$K$9:$K$39,$A46,Jan!S$9:S$39)+SUMIF(Feb!$K$9:$K$39,$A46,Feb!S$9:S$39)+SUMIF(Mar!$K$9:$K$39,$A46,Mar!S$9:S$39)+SUMIF(Apr!$K$9:$K$39,$A46,Apr!S$9:S$39)+SUMIF(Mai!$K$9:$K$39,$A46,Mai!S$9:S$39)+SUMIF(Jun!$K$9:$K$39,$A46,Jun!S$9:S$39)+SUMIF(Jul!$K$9:$K$39,$A46,Jul!S$9:S$39)+SUMIF(Aug!$K$9:$K$39,$A46,Aug!S$9:S$39)+SUMIF(Sep!$K$9:$K$39,$A46,Sep!S$9:S$39)+SUMIF(Okt!$K$9:$K$39,$A46,Okt!S$9:S$39)+SUMIF(Nov!$K$9:$K$39,$A46,Nov!S$9:S$39)+SUMIF(Dez!$K$9:$K$39,$A46,Dez!S$9:S$39))</f>
        <v/>
      </c>
      <c r="F46" s="7" t="str">
        <f>IF(ISBLANK($R46),"",SUMIF(Jan!$K$43:$K$73,$A46,Jan!S$43:S$73)+SUMIF(Feb!$K$43:$K$73,$A46,Feb!S$43:S$73)+SUMIF(Mar!$K$43:$K$73,$A46,Mar!S$43:S$73)+SUMIF(Apr!$K$43:$K$73,$A46,Apr!S$43:S$73)+SUMIF(Mai!$K$43:$K$73,$A46,Mai!S$43:S$73)+SUMIF(Jun!$K$43:$K$73,$A46,Jun!S$43:S$73)+SUMIF(Jul!$K$43:$K$73,$A46,Jul!S$43:S$73)+SUMIF(Aug!$K$43:$K$73,$A46,Aug!S$43:S$73)+SUMIF(Sep!$K$43:$K$73,$A46,Sep!S$43:S$73)+SUMIF(Okt!$K$43:$K$73,$A46,Okt!S$43:S$73)+SUMIF(Nov!$K$43:$K$73,$A46,Nov!S$43:S$73)+SUMIF(Dez!$K$43:$K$73,$A46,Dez!S$43:S$73))</f>
        <v/>
      </c>
      <c r="G46" s="7" t="str">
        <f t="shared" si="1"/>
        <v/>
      </c>
      <c r="H46" s="14" t="str">
        <f t="shared" si="2"/>
        <v/>
      </c>
      <c r="I46" s="6" t="str">
        <f t="shared" si="3"/>
        <v/>
      </c>
      <c r="J46" s="11" t="str">
        <f>IF(ISBLANK($R46),"",COUNTIF(Jan!K$9:K$39,$A46)+COUNTIF(Feb!K$9:K$39,$A46)+COUNTIF(Mar!K$9:K$39,$A46)+COUNTIF(Apr!K$9:K$39,$A46)+COUNTIF(Mai!K$9:K$39,$A46)+COUNTIF(Jun!K$9:K$39,$A46)+COUNTIF(Jul!K$9:K$39,$A46)+COUNTIF(Aug!K$9:K$39,$A46)+COUNTIF(Sep!K$9:K$39,$A46)+COUNTIF(Okt!K$9:K$39,$A46)+COUNTIF(Nov!K$9:K$39,$A46)+COUNTIF(Dez!K$9:K$39,$A46))</f>
        <v/>
      </c>
      <c r="K46" s="11" t="str">
        <f>IF(ISBLANK($R46),"",COUNTIF(Jan!K$43:K$73,$A46)+COUNTIF(Feb!K$43:K$73,$A46)+COUNTIF(Mar!K$43:K$73,$A46)+COUNTIF(Apr!K$43:K$73,$A46)+COUNTIF(Mai!K$43:K$73,$A46)+COUNTIF(Jun!K$43:K$73,$A46)+COUNTIF(Jul!K$43:K$73,$A46)+COUNTIF(Aug!K$43:K$73,$A46)+COUNTIF(Sep!K$43:K$73,$A46)+COUNTIF(Okt!K$43:K$73,$A46)+COUNTIF(Nov!K$43:K$73,$A46)+COUNTIF(Dez!K$43:K$73,$A46))</f>
        <v/>
      </c>
      <c r="L46" s="11" t="str">
        <f t="shared" si="4"/>
        <v/>
      </c>
      <c r="M46" s="29"/>
      <c r="N46" s="6" t="str">
        <f t="shared" si="5"/>
        <v/>
      </c>
      <c r="O46" s="15" t="str">
        <f t="shared" si="6"/>
        <v/>
      </c>
      <c r="P46" s="9" t="str">
        <f t="shared" si="7"/>
        <v/>
      </c>
      <c r="Q46" s="29"/>
      <c r="R46" s="22"/>
      <c r="S46" s="32"/>
      <c r="T46" s="22"/>
      <c r="U46" s="31"/>
      <c r="V46" s="30"/>
    </row>
    <row r="47" spans="1:22" x14ac:dyDescent="0.2">
      <c r="A47" s="4">
        <v>35</v>
      </c>
      <c r="B47" s="6" t="str">
        <f>IF(ISBLANK($R47),"",SUMIF(Jan!$K$9:$K$39,$A47,Jan!R$9:R$39)+SUMIF(Feb!$K$9:$K$39,$A47,Feb!R$9:R$39)+SUMIF(Mar!$K$9:$K$39,$A47,Mar!R$9:R$39)+SUMIF(Apr!$K$9:$K$39,$A47,Apr!R$9:R$39)+SUMIF(Mai!$K$9:$K$39,$A47,Mai!R$9:R$39)+SUMIF(Jun!$K$9:$K$39,$A47,Jun!R$9:R$39)+SUMIF(Jul!$K$9:$K$39,$A47,Jul!R$9:R$39)+SUMIF(Aug!$K$9:$K$39,$A47,Aug!R$9:R$39)+SUMIF(Sep!$K$9:$K$39,$A47,Sep!R$9:R$39)+SUMIF(Okt!$K$9:$K$39,$A47,Okt!R$9:R$39)+SUMIF(Nov!$K$9:$K$39,$A47,Nov!R$9:R$39)+SUMIF(Dez!$K$9:$K$39,$A47,Dez!R$9:R$39))</f>
        <v/>
      </c>
      <c r="C47" s="6" t="str">
        <f>IF(ISBLANK($R47),"",SUMIF(Jan!$K$43:$K$73,$A47,Jan!R$73:R$943)+SUMIF(Feb!$K$43:$K$73,$A47,Feb!R$43:R$73)+SUMIF(Mar!$K$43:$K$73,$A47,Mar!R$43:R$73)+SUMIF(Apr!$K$43:$K$73,$A47,Apr!R$43:R$73)+SUMIF(Mai!$K$43:$K$73,$A47,Mai!R$43:R$73)+SUMIF(Jun!$K$43:$K$73,$A47,Jun!R$43:R$73)+SUMIF(Jul!$K$43:$K$73,$A47,Jul!R$43:R$73)+SUMIF(Aug!$K$43:$K$73,$A47,Aug!R$43:R$73)+SUMIF(Sep!$K$43:$K$73,$A47,Sep!R$43:R$73)+SUMIF(Okt!$K$43:$K$73,$A47,Okt!R$43:R$73)+SUMIF(Nov!$K$43:$K$73,$A47,Nov!R$43:R$73)+SUMIF(Dez!$K$43:$K$73,$A47,Dez!R$43:R$73))</f>
        <v/>
      </c>
      <c r="D47" s="6" t="str">
        <f t="shared" si="0"/>
        <v/>
      </c>
      <c r="E47" s="7" t="str">
        <f>IF(ISBLANK($R47),"",SUMIF(Jan!$K$9:$K$39,$A47,Jan!S$9:S$39)+SUMIF(Feb!$K$9:$K$39,$A47,Feb!S$9:S$39)+SUMIF(Mar!$K$9:$K$39,$A47,Mar!S$9:S$39)+SUMIF(Apr!$K$9:$K$39,$A47,Apr!S$9:S$39)+SUMIF(Mai!$K$9:$K$39,$A47,Mai!S$9:S$39)+SUMIF(Jun!$K$9:$K$39,$A47,Jun!S$9:S$39)+SUMIF(Jul!$K$9:$K$39,$A47,Jul!S$9:S$39)+SUMIF(Aug!$K$9:$K$39,$A47,Aug!S$9:S$39)+SUMIF(Sep!$K$9:$K$39,$A47,Sep!S$9:S$39)+SUMIF(Okt!$K$9:$K$39,$A47,Okt!S$9:S$39)+SUMIF(Nov!$K$9:$K$39,$A47,Nov!S$9:S$39)+SUMIF(Dez!$K$9:$K$39,$A47,Dez!S$9:S$39))</f>
        <v/>
      </c>
      <c r="F47" s="7" t="str">
        <f>IF(ISBLANK($R47),"",SUMIF(Jan!$K$43:$K$73,$A47,Jan!S$43:S$73)+SUMIF(Feb!$K$43:$K$73,$A47,Feb!S$43:S$73)+SUMIF(Mar!$K$43:$K$73,$A47,Mar!S$43:S$73)+SUMIF(Apr!$K$43:$K$73,$A47,Apr!S$43:S$73)+SUMIF(Mai!$K$43:$K$73,$A47,Mai!S$43:S$73)+SUMIF(Jun!$K$43:$K$73,$A47,Jun!S$43:S$73)+SUMIF(Jul!$K$43:$K$73,$A47,Jul!S$43:S$73)+SUMIF(Aug!$K$43:$K$73,$A47,Aug!S$43:S$73)+SUMIF(Sep!$K$43:$K$73,$A47,Sep!S$43:S$73)+SUMIF(Okt!$K$43:$K$73,$A47,Okt!S$43:S$73)+SUMIF(Nov!$K$43:$K$73,$A47,Nov!S$43:S$73)+SUMIF(Dez!$K$43:$K$73,$A47,Dez!S$43:S$73))</f>
        <v/>
      </c>
      <c r="G47" s="7" t="str">
        <f t="shared" si="1"/>
        <v/>
      </c>
      <c r="H47" s="14" t="str">
        <f t="shared" si="2"/>
        <v/>
      </c>
      <c r="I47" s="6" t="str">
        <f t="shared" si="3"/>
        <v/>
      </c>
      <c r="J47" s="11" t="str">
        <f>IF(ISBLANK($R47),"",COUNTIF(Jan!K$9:K$39,$A47)+COUNTIF(Feb!K$9:K$39,$A47)+COUNTIF(Mar!K$9:K$39,$A47)+COUNTIF(Apr!K$9:K$39,$A47)+COUNTIF(Mai!K$9:K$39,$A47)+COUNTIF(Jun!K$9:K$39,$A47)+COUNTIF(Jul!K$9:K$39,$A47)+COUNTIF(Aug!K$9:K$39,$A47)+COUNTIF(Sep!K$9:K$39,$A47)+COUNTIF(Okt!K$9:K$39,$A47)+COUNTIF(Nov!K$9:K$39,$A47)+COUNTIF(Dez!K$9:K$39,$A47))</f>
        <v/>
      </c>
      <c r="K47" s="11" t="str">
        <f>IF(ISBLANK($R47),"",COUNTIF(Jan!K$43:K$73,$A47)+COUNTIF(Feb!K$43:K$73,$A47)+COUNTIF(Mar!K$43:K$73,$A47)+COUNTIF(Apr!K$43:K$73,$A47)+COUNTIF(Mai!K$43:K$73,$A47)+COUNTIF(Jun!K$43:K$73,$A47)+COUNTIF(Jul!K$43:K$73,$A47)+COUNTIF(Aug!K$43:K$73,$A47)+COUNTIF(Sep!K$43:K$73,$A47)+COUNTIF(Okt!K$43:K$73,$A47)+COUNTIF(Nov!K$43:K$73,$A47)+COUNTIF(Dez!K$43:K$73,$A47))</f>
        <v/>
      </c>
      <c r="L47" s="11" t="str">
        <f t="shared" si="4"/>
        <v/>
      </c>
      <c r="M47" s="29"/>
      <c r="N47" s="6" t="str">
        <f t="shared" si="5"/>
        <v/>
      </c>
      <c r="O47" s="15" t="str">
        <f>IF(TEXT(N47,0)="","",IF(TEXT(P47,0)=0,"",IF(ISNUMBER(N47),IF(ISNUMBER(P47),IF(N47&lt;P47,"&lt;",IF(N47=P47,"=","&gt;"))))))</f>
        <v/>
      </c>
      <c r="P47" s="9" t="str">
        <f>IF(ISBLANK(R47),"",IF(ISBLANK(Q47),P$11,Q47))</f>
        <v/>
      </c>
      <c r="Q47" s="29"/>
      <c r="R47" s="22"/>
      <c r="S47" s="32"/>
      <c r="T47" s="22"/>
      <c r="U47" s="31"/>
      <c r="V47" s="30"/>
    </row>
    <row r="48" spans="1:22" x14ac:dyDescent="0.2">
      <c r="A48" s="4">
        <v>36</v>
      </c>
      <c r="B48" s="6" t="str">
        <f>IF(ISBLANK($R48),"",SUMIF(Jan!$K$9:$K$39,$A48,Jan!R$9:R$39)+SUMIF(Feb!$K$9:$K$39,$A48,Feb!R$9:R$39)+SUMIF(Mar!$K$9:$K$39,$A48,Mar!R$9:R$39)+SUMIF(Apr!$K$9:$K$39,$A48,Apr!R$9:R$39)+SUMIF(Mai!$K$9:$K$39,$A48,Mai!R$9:R$39)+SUMIF(Jun!$K$9:$K$39,$A48,Jun!R$9:R$39)+SUMIF(Jul!$K$9:$K$39,$A48,Jul!R$9:R$39)+SUMIF(Aug!$K$9:$K$39,$A48,Aug!R$9:R$39)+SUMIF(Sep!$K$9:$K$39,$A48,Sep!R$9:R$39)+SUMIF(Okt!$K$9:$K$39,$A48,Okt!R$9:R$39)+SUMIF(Nov!$K$9:$K$39,$A48,Nov!R$9:R$39)+SUMIF(Dez!$K$9:$K$39,$A48,Dez!R$9:R$39))</f>
        <v/>
      </c>
      <c r="C48" s="6" t="str">
        <f>IF(ISBLANK($R48),"",SUMIF(Jan!$K$43:$K$73,$A48,Jan!R$73:R$943)+SUMIF(Feb!$K$43:$K$73,$A48,Feb!R$43:R$73)+SUMIF(Mar!$K$43:$K$73,$A48,Mar!R$43:R$73)+SUMIF(Apr!$K$43:$K$73,$A48,Apr!R$43:R$73)+SUMIF(Mai!$K$43:$K$73,$A48,Mai!R$43:R$73)+SUMIF(Jun!$K$43:$K$73,$A48,Jun!R$43:R$73)+SUMIF(Jul!$K$43:$K$73,$A48,Jul!R$43:R$73)+SUMIF(Aug!$K$43:$K$73,$A48,Aug!R$43:R$73)+SUMIF(Sep!$K$43:$K$73,$A48,Sep!R$43:R$73)+SUMIF(Okt!$K$43:$K$73,$A48,Okt!R$43:R$73)+SUMIF(Nov!$K$43:$K$73,$A48,Nov!R$43:R$73)+SUMIF(Dez!$K$43:$K$73,$A48,Dez!R$43:R$73))</f>
        <v/>
      </c>
      <c r="D48" s="6" t="str">
        <f t="shared" si="0"/>
        <v/>
      </c>
      <c r="E48" s="7" t="str">
        <f>IF(ISBLANK($R48),"",SUMIF(Jan!$K$9:$K$39,$A48,Jan!S$9:S$39)+SUMIF(Feb!$K$9:$K$39,$A48,Feb!S$9:S$39)+SUMIF(Mar!$K$9:$K$39,$A48,Mar!S$9:S$39)+SUMIF(Apr!$K$9:$K$39,$A48,Apr!S$9:S$39)+SUMIF(Mai!$K$9:$K$39,$A48,Mai!S$9:S$39)+SUMIF(Jun!$K$9:$K$39,$A48,Jun!S$9:S$39)+SUMIF(Jul!$K$9:$K$39,$A48,Jul!S$9:S$39)+SUMIF(Aug!$K$9:$K$39,$A48,Aug!S$9:S$39)+SUMIF(Sep!$K$9:$K$39,$A48,Sep!S$9:S$39)+SUMIF(Okt!$K$9:$K$39,$A48,Okt!S$9:S$39)+SUMIF(Nov!$K$9:$K$39,$A48,Nov!S$9:S$39)+SUMIF(Dez!$K$9:$K$39,$A48,Dez!S$9:S$39))</f>
        <v/>
      </c>
      <c r="F48" s="7" t="str">
        <f>IF(ISBLANK($R48),"",SUMIF(Jan!$K$43:$K$73,$A48,Jan!S$43:S$73)+SUMIF(Feb!$K$43:$K$73,$A48,Feb!S$43:S$73)+SUMIF(Mar!$K$43:$K$73,$A48,Mar!S$43:S$73)+SUMIF(Apr!$K$43:$K$73,$A48,Apr!S$43:S$73)+SUMIF(Mai!$K$43:$K$73,$A48,Mai!S$43:S$73)+SUMIF(Jun!$K$43:$K$73,$A48,Jun!S$43:S$73)+SUMIF(Jul!$K$43:$K$73,$A48,Jul!S$43:S$73)+SUMIF(Aug!$K$43:$K$73,$A48,Aug!S$43:S$73)+SUMIF(Sep!$K$43:$K$73,$A48,Sep!S$43:S$73)+SUMIF(Okt!$K$43:$K$73,$A48,Okt!S$43:S$73)+SUMIF(Nov!$K$43:$K$73,$A48,Nov!S$43:S$73)+SUMIF(Dez!$K$43:$K$73,$A48,Dez!S$43:S$73))</f>
        <v/>
      </c>
      <c r="G48" s="7" t="str">
        <f t="shared" si="1"/>
        <v/>
      </c>
      <c r="H48" s="14" t="str">
        <f t="shared" si="2"/>
        <v/>
      </c>
      <c r="I48" s="6" t="str">
        <f t="shared" si="3"/>
        <v/>
      </c>
      <c r="J48" s="11" t="str">
        <f>IF(ISBLANK($R48),"",COUNTIF(Jan!K$9:K$39,$A48)+COUNTIF(Feb!K$9:K$39,$A48)+COUNTIF(Mar!K$9:K$39,$A48)+COUNTIF(Apr!K$9:K$39,$A48)+COUNTIF(Mai!K$9:K$39,$A48)+COUNTIF(Jun!K$9:K$39,$A48)+COUNTIF(Jul!K$9:K$39,$A48)+COUNTIF(Aug!K$9:K$39,$A48)+COUNTIF(Sep!K$9:K$39,$A48)+COUNTIF(Okt!K$9:K$39,$A48)+COUNTIF(Nov!K$9:K$39,$A48)+COUNTIF(Dez!K$9:K$39,$A48))</f>
        <v/>
      </c>
      <c r="K48" s="11" t="str">
        <f>IF(ISBLANK($R48),"",COUNTIF(Jan!K$43:K$73,$A48)+COUNTIF(Feb!K$43:K$73,$A48)+COUNTIF(Mar!K$43:K$73,$A48)+COUNTIF(Apr!K$43:K$73,$A48)+COUNTIF(Mai!K$43:K$73,$A48)+COUNTIF(Jun!K$43:K$73,$A48)+COUNTIF(Jul!K$43:K$73,$A48)+COUNTIF(Aug!K$43:K$73,$A48)+COUNTIF(Sep!K$43:K$73,$A48)+COUNTIF(Okt!K$43:K$73,$A48)+COUNTIF(Nov!K$43:K$73,$A48)+COUNTIF(Dez!K$43:K$73,$A48))</f>
        <v/>
      </c>
      <c r="L48" s="11" t="str">
        <f t="shared" si="4"/>
        <v/>
      </c>
      <c r="M48" s="29"/>
      <c r="N48" s="6" t="str">
        <f t="shared" si="5"/>
        <v/>
      </c>
      <c r="O48" s="15" t="str">
        <f>IF(TEXT(N48,0)="","",IF(TEXT(P48,0)=0,"",IF(ISNUMBER(N48),IF(ISNUMBER(P48),IF(N48&lt;P48,"&lt;",IF(N48=P48,"=","&gt;"))))))</f>
        <v/>
      </c>
      <c r="P48" s="9" t="str">
        <f>IF(ISBLANK(R48),"",IF(ISBLANK(Q48),P$11,Q48))</f>
        <v/>
      </c>
      <c r="Q48" s="29"/>
      <c r="R48" s="22"/>
      <c r="S48" s="32"/>
      <c r="T48" s="22"/>
      <c r="U48" s="31"/>
      <c r="V48" s="30"/>
    </row>
    <row r="49" spans="1:22" ht="13.5" thickBot="1" x14ac:dyDescent="0.25">
      <c r="A49" s="577"/>
      <c r="B49" s="578"/>
      <c r="C49" s="578"/>
      <c r="D49" s="579"/>
      <c r="E49" s="579"/>
      <c r="F49" s="579"/>
      <c r="G49" s="579"/>
      <c r="H49" s="579"/>
      <c r="I49" s="579"/>
      <c r="J49" s="579"/>
      <c r="K49" s="579"/>
      <c r="L49" s="579"/>
      <c r="M49" s="579"/>
      <c r="N49" s="579"/>
      <c r="O49" s="579"/>
      <c r="P49" s="579"/>
      <c r="Q49" s="579"/>
      <c r="R49" s="579"/>
      <c r="S49" s="579"/>
      <c r="T49" s="579"/>
      <c r="U49" s="579"/>
      <c r="V49" s="580"/>
    </row>
  </sheetData>
  <sheetProtection algorithmName="SHA-512" hashValue="OOjtUQ2mSROfSyCaevUNK5+lZd5mRHPPhNjFtYLdo5KmixvpVhgJgfEmp0X5mebwxV+3548oVRBzMkEQeKOnkQ==" saltValue="XujxiysrCraQaGNeyn3Kig==" spinCount="100000" sheet="1" objects="1" scenarios="1" selectLockedCells="1"/>
  <mergeCells count="31">
    <mergeCell ref="A6:V6"/>
    <mergeCell ref="A1:V1"/>
    <mergeCell ref="A2:V2"/>
    <mergeCell ref="A3:V3"/>
    <mergeCell ref="A4:V4"/>
    <mergeCell ref="A5:V5"/>
    <mergeCell ref="A7:V7"/>
    <mergeCell ref="D8:L8"/>
    <mergeCell ref="N8:Q8"/>
    <mergeCell ref="R8:V8"/>
    <mergeCell ref="A9:A11"/>
    <mergeCell ref="B9:B11"/>
    <mergeCell ref="D9:D11"/>
    <mergeCell ref="E9:E11"/>
    <mergeCell ref="F9:F11"/>
    <mergeCell ref="G9:G11"/>
    <mergeCell ref="C9:C11"/>
    <mergeCell ref="K9:K11"/>
    <mergeCell ref="A12:V12"/>
    <mergeCell ref="A49:V49"/>
    <mergeCell ref="P9:Q9"/>
    <mergeCell ref="R9:R11"/>
    <mergeCell ref="S9:S11"/>
    <mergeCell ref="T9:T11"/>
    <mergeCell ref="U9:V11"/>
    <mergeCell ref="H9:I10"/>
    <mergeCell ref="J9:J11"/>
    <mergeCell ref="L9:L11"/>
    <mergeCell ref="M9:M11"/>
    <mergeCell ref="N9:N11"/>
    <mergeCell ref="O9:O10"/>
  </mergeCells>
  <conditionalFormatting sqref="O13:O48">
    <cfRule type="cellIs" dxfId="46" priority="1" stopIfTrue="1" operator="equal">
      <formula>"&lt;"</formula>
    </cfRule>
    <cfRule type="cellIs" dxfId="45" priority="2" stopIfTrue="1" operator="equal">
      <formula>"&gt;"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8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E9CEE-1DB1-44E5-B452-141463FD21A6}">
  <sheetPr>
    <pageSetUpPr fitToPage="1"/>
  </sheetPr>
  <dimension ref="A1:X76"/>
  <sheetViews>
    <sheetView zoomScale="85" zoomScaleNormal="85" workbookViewId="0">
      <pane xSplit="3" ySplit="11" topLeftCell="D12" activePane="bottomRight" state="frozen"/>
      <selection activeCell="A9" sqref="A9:Y9"/>
      <selection pane="topRight" activeCell="A9" sqref="A9:Y9"/>
      <selection pane="bottomLeft" activeCell="A9" sqref="A9:Y9"/>
      <selection pane="bottomRight" activeCell="B15" sqref="B15"/>
    </sheetView>
  </sheetViews>
  <sheetFormatPr baseColWidth="10" defaultRowHeight="12.75" x14ac:dyDescent="0.2"/>
  <cols>
    <col min="1" max="1" width="4.7109375" customWidth="1"/>
    <col min="2" max="2" width="8.7109375" customWidth="1"/>
    <col min="3" max="3" width="24.7109375" customWidth="1"/>
    <col min="4" max="5" width="3.7109375" customWidth="1"/>
    <col min="6" max="6" width="7.7109375" customWidth="1"/>
    <col min="7" max="8" width="10.7109375" hidden="1" customWidth="1"/>
    <col min="9" max="9" width="5.7109375" customWidth="1"/>
    <col min="10" max="11" width="10.7109375" hidden="1" customWidth="1"/>
    <col min="12" max="12" width="12.7109375" customWidth="1"/>
    <col min="13" max="14" width="15.7109375" hidden="1" customWidth="1"/>
    <col min="15" max="15" width="12.7109375" customWidth="1"/>
    <col min="16" max="18" width="8.7109375" hidden="1" customWidth="1"/>
    <col min="19" max="20" width="8.7109375" customWidth="1"/>
    <col min="21" max="23" width="8.7109375" hidden="1" customWidth="1"/>
    <col min="24" max="24" width="173.7109375" customWidth="1"/>
  </cols>
  <sheetData>
    <row r="1" spans="1:24" x14ac:dyDescent="0.2">
      <c r="A1" s="573"/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74"/>
    </row>
    <row r="2" spans="1:24" ht="27.95" customHeight="1" x14ac:dyDescent="0.2">
      <c r="A2" s="576" t="str">
        <f>"Christians Sportkalender " &amp; Start!D26 &amp;" für "&amp;Start!D23</f>
        <v>Christians Sportkalender 2025 für Christian Geißler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72"/>
    </row>
    <row r="3" spans="1:24" x14ac:dyDescent="0.2">
      <c r="A3" s="575"/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3"/>
    </row>
    <row r="4" spans="1:24" x14ac:dyDescent="0.2">
      <c r="A4" s="558" t="str">
        <f ca="1">Start!A59</f>
        <v>© 2001 - 2025 by Christian Geissler   -   www.geissler-heubach.de   -   christian@geissler-heubach.de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  <c r="S4" s="559"/>
      <c r="T4" s="559"/>
      <c r="U4" s="559"/>
      <c r="V4" s="559"/>
      <c r="W4" s="559"/>
      <c r="X4" s="572"/>
    </row>
    <row r="5" spans="1:24" x14ac:dyDescent="0.2">
      <c r="A5" s="575"/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2"/>
      <c r="W5" s="542"/>
      <c r="X5" s="543"/>
    </row>
    <row r="6" spans="1:24" ht="27.95" customHeight="1" x14ac:dyDescent="0.2">
      <c r="A6" s="557" t="s">
        <v>577</v>
      </c>
      <c r="B6" s="559"/>
      <c r="C6" s="559"/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59"/>
      <c r="R6" s="559"/>
      <c r="S6" s="559"/>
      <c r="T6" s="559"/>
      <c r="U6" s="559"/>
      <c r="V6" s="559"/>
      <c r="W6" s="559"/>
      <c r="X6" s="572"/>
    </row>
    <row r="7" spans="1:24" x14ac:dyDescent="0.2">
      <c r="A7" s="575"/>
      <c r="B7" s="542"/>
      <c r="C7" s="542"/>
      <c r="D7" s="542"/>
      <c r="E7" s="542"/>
      <c r="F7" s="542"/>
      <c r="G7" s="542"/>
      <c r="H7" s="542"/>
      <c r="I7" s="542"/>
      <c r="J7" s="542"/>
      <c r="K7" s="542"/>
      <c r="L7" s="542"/>
      <c r="M7" s="542"/>
      <c r="N7" s="542"/>
      <c r="O7" s="542"/>
      <c r="P7" s="542"/>
      <c r="Q7" s="542"/>
      <c r="R7" s="542"/>
      <c r="S7" s="542"/>
      <c r="T7" s="542"/>
      <c r="U7" s="542"/>
      <c r="V7" s="542"/>
      <c r="W7" s="542"/>
      <c r="X7" s="543"/>
    </row>
    <row r="8" spans="1:24" ht="48" customHeight="1" x14ac:dyDescent="0.2">
      <c r="A8" s="80" t="s">
        <v>316</v>
      </c>
      <c r="B8" s="81" t="s">
        <v>320</v>
      </c>
      <c r="C8" s="568" t="s">
        <v>307</v>
      </c>
      <c r="D8" s="570" t="s">
        <v>443</v>
      </c>
      <c r="E8" s="570" t="s">
        <v>442</v>
      </c>
      <c r="F8" s="82" t="s">
        <v>330</v>
      </c>
      <c r="G8" s="570" t="s">
        <v>605</v>
      </c>
      <c r="H8" s="570" t="s">
        <v>605</v>
      </c>
      <c r="I8" s="570" t="s">
        <v>578</v>
      </c>
      <c r="J8" s="82" t="s">
        <v>603</v>
      </c>
      <c r="K8" s="82" t="s">
        <v>603</v>
      </c>
      <c r="L8" s="82" t="s">
        <v>579</v>
      </c>
      <c r="M8" s="83" t="s">
        <v>604</v>
      </c>
      <c r="N8" s="83" t="s">
        <v>604</v>
      </c>
      <c r="O8" s="83" t="s">
        <v>580</v>
      </c>
      <c r="P8" s="565" t="s">
        <v>583</v>
      </c>
      <c r="Q8" s="566"/>
      <c r="R8" s="567"/>
      <c r="S8" s="565" t="s">
        <v>581</v>
      </c>
      <c r="T8" s="567"/>
      <c r="U8" s="565" t="s">
        <v>323</v>
      </c>
      <c r="V8" s="566"/>
      <c r="W8" s="567"/>
      <c r="X8" s="563" t="s">
        <v>308</v>
      </c>
    </row>
    <row r="9" spans="1:24" ht="25.5" x14ac:dyDescent="0.2">
      <c r="A9" s="84" t="s">
        <v>319</v>
      </c>
      <c r="B9" s="82" t="s">
        <v>317</v>
      </c>
      <c r="C9" s="569"/>
      <c r="D9" s="571"/>
      <c r="E9" s="571"/>
      <c r="F9" s="82" t="s">
        <v>329</v>
      </c>
      <c r="G9" s="571"/>
      <c r="H9" s="571"/>
      <c r="I9" s="571"/>
      <c r="J9" s="82" t="s">
        <v>317</v>
      </c>
      <c r="K9" s="82" t="s">
        <v>317</v>
      </c>
      <c r="L9" s="82" t="s">
        <v>317</v>
      </c>
      <c r="M9" s="82" t="s">
        <v>326</v>
      </c>
      <c r="N9" s="82" t="s">
        <v>326</v>
      </c>
      <c r="O9" s="82" t="s">
        <v>326</v>
      </c>
      <c r="P9" s="82" t="s">
        <v>211</v>
      </c>
      <c r="Q9" s="82" t="s">
        <v>212</v>
      </c>
      <c r="R9" s="82" t="s">
        <v>324</v>
      </c>
      <c r="S9" s="82" t="s">
        <v>211</v>
      </c>
      <c r="T9" s="82" t="s">
        <v>212</v>
      </c>
      <c r="U9" s="82" t="s">
        <v>211</v>
      </c>
      <c r="V9" s="82" t="s">
        <v>212</v>
      </c>
      <c r="W9" s="82" t="s">
        <v>324</v>
      </c>
      <c r="X9" s="564"/>
    </row>
    <row r="10" spans="1:24" x14ac:dyDescent="0.2">
      <c r="A10" s="13"/>
      <c r="B10" s="66"/>
      <c r="C10" s="73"/>
      <c r="D10" s="73"/>
      <c r="E10" s="73"/>
      <c r="F10" s="73"/>
      <c r="G10" s="76"/>
      <c r="H10" s="73"/>
      <c r="I10" s="12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0"/>
    </row>
    <row r="11" spans="1:24" x14ac:dyDescent="0.2">
      <c r="A11" s="2">
        <v>0</v>
      </c>
      <c r="B11" s="87">
        <v>0</v>
      </c>
      <c r="C11" s="73" t="s">
        <v>204</v>
      </c>
      <c r="D11" s="74"/>
      <c r="E11" s="74"/>
      <c r="F11" s="74"/>
      <c r="G11" s="76">
        <f>IF(ISBLANK($B11),"",COUNTIF(Jan!$L$105:$L$135,$A11)+COUNTIF(Feb!$L$105:$L$135,$A11)+COUNTIF(Mar!$L$105:$L$135,$A11)+COUNTIF(Apr!$L$105:$L$135,$A11)+COUNTIF(Mai!$L$105:$L$135,$A11)+COUNTIF(Jun!$L$105:$L$135,$A11)+COUNTIF(Jul!$L$105:$L$135,$A11)+COUNTIF(Aug!$L$105:$L$135,$A11)+COUNTIF(Sep!$L$105:$L$135,$A11)+COUNTIF(Okt!$L$105:$L$135,$A11)+COUNTIF(Nov!$L$105:$L$135,$A11)+COUNTIF(Dez!$L$105:$L$135,$A11))</f>
        <v>0</v>
      </c>
      <c r="H11" s="74">
        <f>IF(ISBLANK($B11),"",COUNTIF(Jan!$L$139:$L$169,$A11)+COUNTIF(Feb!$L$139:$L$169,$A11)+COUNTIF(Mar!$L$139:$L$169,$A11)+COUNTIF(Apr!$L$139:$L$169,$A11)+COUNTIF(Mai!$L$139:$L$169,$A11)+COUNTIF(Jun!$L$139:$L$169,$A11)+COUNTIF(Jul!$L$139:$L$169,$A11)+COUNTIF(Aug!$L$139:$L$169,$A11)+COUNTIF(Sep!$L$139:$L$169,$A11)+COUNTIF(Okt!$L$139:$L$169,$A11)+COUNTIF(Nov!$L$139:$L$169,$A11)+COUNTIF(Dez!$L$139:$L$169,$A11))</f>
        <v>0</v>
      </c>
      <c r="I11" s="67">
        <f>IF(ISBLANK($B11),"",G11+H11)</f>
        <v>0</v>
      </c>
      <c r="J11" s="77">
        <f>IF(ISBLANK($B11),"",SUMIF(Jan!$L$105:$L$135,$A11,Jan!$R$105:$R$135)+SUMIF(Feb!$L$105:$L$135,$A11,Feb!$R$105:$R$135)+SUMIF(Mar!$L$105:$L$135,$A11,Mar!$R$105:$R$135)+SUMIF(Apr!$L$105:$L$135,$A11,Apr!$R$105:$R$135)+SUMIF(Mai!$L$105:$L$135,$A11,Mai!$R$105:$R$135)+SUMIF(Jun!$L$105:$L$135,$A11,Jun!$R$105:$R$135)+SUMIF(Jul!$L$105:$L$135,$A11,Jul!$R$105:$R$135)+SUMIF(Aug!$L$105:$L$135,$A11,Aug!$R$105:$R$135)+SUMIF(Sep!$L$105:$L$135,$A11,Sep!$R$105:$R$135)+SUMIF(Okt!$L$105:$L$135,$A11,Okt!$R$105:$R$135)+SUMIF(Nov!$L$105:$L$135,$A11,Nov!$R$105:$R$135)+SUMIF(Dez!$L$105:$L$135,$A11,Dez!$R$105:$R$135))</f>
        <v>0</v>
      </c>
      <c r="K11" s="77">
        <f>IF(ISBLANK($B11),"",SUMIF(Jan!$L$139:$L$169,$A11,Jan!$R$139:$R$169)+SUMIF(Feb!$L$139:$L$169,$A11,Feb!$R$139:$R$169)+SUMIF(Mar!$L$139:$L$169,$A11,Mar!$R$139:$R$169)+SUMIF(Apr!$L$139:$L$169,$A11,Apr!$R$139:$R$169)+SUMIF(Mai!$L$139:$L$169,$A11,Mai!$R$139:$R$169)+SUMIF(Jun!$L$139:$L$169,$A11,Jun!$R$139:$R$169)+SUMIF(Jul!$L$139:$L$169,$A11,Jul!$R$139:$R$169)+SUMIF(Aug!$L$139:$L$169,$A11,Aug!$R$139:$R$169)+SUMIF(Sep!$L$139:$L$169,$A11,Sep!$R$139:$R$169)+SUMIF(Okt!$L$139:$L$169,$A11,Okt!$R$139:$R$169)+SUMIF(Nov!$L$139:$L$169,$A11,Nov!$R$139:$R$169)+SUMIF(Dez!$L$139:$L$169,$A11,Dez!$R$139:$R$169))</f>
        <v>0</v>
      </c>
      <c r="L11" s="68" t="str">
        <f>IF(ISBLANK($B11),"",IF($I11=0,"",$J11+$K11))</f>
        <v/>
      </c>
      <c r="M11" s="85">
        <f ca="1">IF(ISBLANK($B11),"",SUMIF(Jan!$L$105:$L$135,$A11,Jan!S$105:S$135)+SUMIF(Feb!$L$105:$L$135,$A11,Feb!S$105:S$135)+SUMIF(Mar!$L$105:$L$135,$A11,Mar!S$105:S$135)+SUMIF(Apr!$L$105:$L$135,$A11,Apr!S$35:S$105)+SUMIF(Mai!$L$105:$L$135,$A11,Mai!S$105:S$135)+SUMIF(Jun!$L$105:$L$135,$A11,Jun!S$105:S$135)+SUMIF(Jul!$L$105:$L$135,$A11,Jul!S$105:S$135)+SUMIF(Aug!$L$105:$L$135,$A11,Aug!S$105:S$135)+SUMIF(Sep!$L$105:$L$135,$A11,Sep!S$135:S$135)+SUMIF(Okt!$L$105:$L$135,$A11,Okt!S$105:S$135)+SUMIF(Nov!$L$105:$L$135,$A11,Nov!S$105:S$135)+SUMIF(Dez!$L$105:$L$135,$A11,Dez!S$105:S$135))</f>
        <v>0</v>
      </c>
      <c r="N11" s="77">
        <f>IF(ISBLANK($B11),"",SUMIF(Jan!$L$139:$L$169,$A11,Jan!S$139:S$169)+SUMIF(Feb!$L$139:$L$169,$A11,Feb!S$139:S$169)+SUMIF(Mar!$L$139:$L$169,$A11,Mar!S$139:S$169)+SUMIF(Apr!$L$139:$L$169,$A11,Apr!S$139:S$169)+SUMIF(Mai!$L$139:$L$169,$A11,Mai!S$139:S$169)+SUMIF(Jun!$L$139:$L$169,$A11,Jun!S$139:S$169)+SUMIF(Jul!$L$139:$L$169,$A11,Jul!S$139:S$169)+SUMIF(Aug!$L$139:$L$169,$A11,Aug!S$139:S$169)+SUMIF(Sep!$L$139:$L$169,$A11,Sep!S$139:S$169)+SUMIF(Okt!$L$139:$L$169,$A11,Okt!S$139:S$169)+SUMIF(Nov!$L$139:$L$169,$A11,Nov!S$139:S$169)+SUMIF(Dez!$L$139:$L$169,$A11,Dez!S$139:S$169))</f>
        <v>0</v>
      </c>
      <c r="O11" s="38">
        <f ca="1">IF(ISBLANK($B11),"",M11+N11)</f>
        <v>0</v>
      </c>
      <c r="P11" s="86"/>
      <c r="Q11" s="37"/>
      <c r="R11" s="69"/>
      <c r="S11" s="86" t="str">
        <f>IF(ISBLANK($B11),"",IF(VALUE($I11)=0,"",IF(ISBLANK($O11),"",IF(ISERROR($O11/$L11),"",$O11/$L11))))</f>
        <v/>
      </c>
      <c r="T11" s="68" t="str">
        <f>IF(ISBLANK($B11),"",IF(VALUE($I11)=0,"",IF(ISBLANK($O11),"",IF(ISERROR($L11/$O11/24),"",$L11/$O11/24))))</f>
        <v/>
      </c>
      <c r="U11" s="69"/>
      <c r="V11" s="69"/>
      <c r="W11" s="69"/>
      <c r="X11" s="70" t="s">
        <v>584</v>
      </c>
    </row>
    <row r="12" spans="1:24" x14ac:dyDescent="0.2">
      <c r="A12" s="2">
        <v>1</v>
      </c>
      <c r="B12" s="33">
        <v>9.8000000000000007</v>
      </c>
      <c r="C12" s="20" t="s">
        <v>582</v>
      </c>
      <c r="D12" s="20"/>
      <c r="E12" s="244" t="str">
        <f>IF(ISBLANK(D12),"",HYPERLINK(D12,"url"))</f>
        <v/>
      </c>
      <c r="F12" s="140">
        <v>35</v>
      </c>
      <c r="G12" s="76">
        <f>IF(ISBLANK($B12),"",COUNTIF(Jan!$L$105:$L$135,$A12)+COUNTIF(Feb!$L$105:$L$135,$A12)+COUNTIF(Mar!$L$105:$L$135,$A12)+COUNTIF(Apr!$L$105:$L$135,$A12)+COUNTIF(Mai!$L$105:$L$135,$A12)+COUNTIF(Jun!$L$105:$L$135,$A12)+COUNTIF(Jul!$L$105:$L$135,$A12)+COUNTIF(Aug!$L$105:$L$135,$A12)+COUNTIF(Sep!$L$105:$L$135,$A12)+COUNTIF(Okt!$L$105:$L$135,$A12)+COUNTIF(Nov!$L$105:$L$135,$A12)+COUNTIF(Dez!$L$105:$L$135,$A12))</f>
        <v>0</v>
      </c>
      <c r="H12" s="74">
        <f>IF(ISBLANK($B12),"",COUNTIF(Jan!$L$139:$L$169,$A12)+COUNTIF(Feb!$L$139:$L$169,$A12)+COUNTIF(Mar!$L$139:$L$169,$A12)+COUNTIF(Apr!$L$139:$L$169,$A12)+COUNTIF(Mai!$L$139:$L$169,$A12)+COUNTIF(Jun!$L$139:$L$169,$A12)+COUNTIF(Jul!$L$139:$L$169,$A12)+COUNTIF(Aug!$L$139:$L$169,$A12)+COUNTIF(Sep!$L$139:$L$169,$A12)+COUNTIF(Okt!$L$139:$L$169,$A12)+COUNTIF(Nov!$L$139:$L$169,$A12)+COUNTIF(Dez!$L$139:$L$169,$A12))</f>
        <v>0</v>
      </c>
      <c r="I12" s="67">
        <f t="shared" ref="I12:I71" si="0">IF(ISBLANK($B12),"",G12+H12)</f>
        <v>0</v>
      </c>
      <c r="J12" s="77">
        <f>IF(ISBLANK($B12),"",SUMIF(Jan!$L$105:$L$135,$A12,Jan!$R$105:$R$135)+SUMIF(Feb!$L$105:$L$135,$A12,Feb!$R$105:$R$135)+SUMIF(Mar!$L$105:$L$135,$A12,Mar!$R$105:$R$135)+SUMIF(Apr!$L$105:$L$135,$A12,Apr!$R$105:$R$135)+SUMIF(Mai!$L$105:$L$135,$A12,Mai!$R$105:$R$135)+SUMIF(Jun!$L$105:$L$135,$A12,Jun!$R$105:$R$135)+SUMIF(Jul!$L$105:$L$135,$A12,Jul!$R$105:$R$135)+SUMIF(Aug!$L$105:$L$135,$A12,Aug!$R$105:$R$135)+SUMIF(Sep!$L$105:$L$135,$A12,Sep!$R$105:$R$135)+SUMIF(Okt!$L$105:$L$135,$A12,Okt!$R$105:$R$135)+SUMIF(Nov!$L$105:$L$135,$A12,Nov!$R$105:$R$135)+SUMIF(Dez!$L$105:$L$135,$A12,Dez!$R$105:$R$135))</f>
        <v>0</v>
      </c>
      <c r="K12" s="77">
        <f>IF(ISBLANK($B12),"",SUMIF(Jan!$L$139:$L$169,$A12,Jan!$R$139:$R$169)+SUMIF(Feb!$L$139:$L$169,$A12,Feb!$R$139:$R$169)+SUMIF(Mar!$L$139:$L$169,$A12,Mar!$R$139:$R$169)+SUMIF(Apr!$L$139:$L$169,$A12,Apr!$R$139:$R$169)+SUMIF(Mai!$L$139:$L$169,$A12,Mai!$R$139:$R$169)+SUMIF(Jun!$L$139:$L$169,$A12,Jun!$R$139:$R$169)+SUMIF(Jul!$L$139:$L$169,$A12,Jul!$R$139:$R$169)+SUMIF(Aug!$L$139:$L$169,$A12,Aug!$R$139:$R$169)+SUMIF(Sep!$L$139:$L$169,$A12,Sep!$R$139:$R$169)+SUMIF(Okt!$L$139:$L$169,$A12,Okt!$R$139:$R$169)+SUMIF(Nov!$L$139:$L$169,$A12,Nov!$R$139:$R$169)+SUMIF(Dez!$L$139:$L$169,$A12,Dez!$R$139:$R$169))</f>
        <v>0</v>
      </c>
      <c r="L12" s="68" t="str">
        <f t="shared" ref="L12:L71" si="1">IF(ISBLANK($B12),"",IF($I12=0,"",$J12+$K12))</f>
        <v/>
      </c>
      <c r="M12" s="85">
        <f ca="1">IF(ISBLANK($B12),"",SUMIF(Jan!$L$105:$L$135,$A12,Jan!S$105:S$135)+SUMIF(Feb!$L$105:$L$135,$A12,Feb!S$105:S$135)+SUMIF(Mar!$L$105:$L$135,$A12,Mar!S$105:S$135)+SUMIF(Apr!$L$105:$L$135,$A12,Apr!S$35:S$105)+SUMIF(Mai!$L$105:$L$135,$A12,Mai!S$105:S$135)+SUMIF(Jun!$L$105:$L$135,$A12,Jun!S$105:S$135)+SUMIF(Jul!$L$105:$L$135,$A12,Jul!S$105:S$135)+SUMIF(Aug!$L$105:$L$135,$A12,Aug!S$105:S$135)+SUMIF(Sep!$L$105:$L$135,$A12,Sep!S$135:S$135)+SUMIF(Okt!$L$105:$L$135,$A12,Okt!S$105:S$135)+SUMIF(Nov!$L$105:$L$135,$A12,Nov!S$105:S$135)+SUMIF(Dez!$L$105:$L$135,$A12,Dez!S$105:S$135))</f>
        <v>0</v>
      </c>
      <c r="N12" s="77">
        <f>IF(ISBLANK($B12),"",SUMIF(Jan!$L$139:$L$169,$A12,Jan!S$139:S$169)+SUMIF(Feb!$L$139:$L$169,$A12,Feb!S$139:S$169)+SUMIF(Mar!$L$139:$L$169,$A12,Mar!S$139:S$169)+SUMIF(Apr!$L$139:$L$169,$A12,Apr!S$139:S$169)+SUMIF(Mai!$L$139:$L$169,$A12,Mai!S$139:S$169)+SUMIF(Jun!$L$139:$L$169,$A12,Jun!S$139:S$169)+SUMIF(Jul!$L$139:$L$169,$A12,Jul!S$139:S$169)+SUMIF(Aug!$L$139:$L$169,$A12,Aug!S$139:S$169)+SUMIF(Sep!$L$139:$L$169,$A12,Sep!S$139:S$169)+SUMIF(Okt!$L$139:$L$169,$A12,Okt!S$139:S$169)+SUMIF(Nov!$L$139:$L$169,$A12,Nov!S$139:S$169)+SUMIF(Dez!$L$139:$L$169,$A12,Dez!S$139:S$169))</f>
        <v>0</v>
      </c>
      <c r="O12" s="38">
        <f t="shared" ref="O12:O71" ca="1" si="2">IF(ISBLANK($B12),"",M12+N12)</f>
        <v>0</v>
      </c>
      <c r="P12" s="86"/>
      <c r="Q12" s="37"/>
      <c r="R12" s="69"/>
      <c r="S12" s="86" t="str">
        <f t="shared" ref="S12:S71" si="3">IF(ISBLANK($B12),"",IF(VALUE($I12)=0,"",IF(ISBLANK($O12),"",IF(ISERROR($O12/$L12),"",$O12/$L12))))</f>
        <v/>
      </c>
      <c r="T12" s="68" t="str">
        <f t="shared" ref="T12:T71" si="4">IF(ISBLANK($B12),"",IF(VALUE($I12)=0,"",IF(ISBLANK($O12),"",IF(ISERROR($L12/$O12/24),"",$L12/$O12/24))))</f>
        <v/>
      </c>
      <c r="U12" s="69"/>
      <c r="V12" s="69"/>
      <c r="W12" s="69"/>
      <c r="X12" s="21" t="s">
        <v>585</v>
      </c>
    </row>
    <row r="13" spans="1:24" x14ac:dyDescent="0.2">
      <c r="A13" s="2">
        <v>2</v>
      </c>
      <c r="B13" s="33">
        <v>19</v>
      </c>
      <c r="C13" s="20" t="s">
        <v>643</v>
      </c>
      <c r="D13" s="20" t="s">
        <v>624</v>
      </c>
      <c r="E13" s="244" t="str">
        <f t="shared" ref="E13:E71" si="5">IF(ISBLANK(D13),"",HYPERLINK(D13,"url"))</f>
        <v>url</v>
      </c>
      <c r="F13" s="140">
        <v>70</v>
      </c>
      <c r="G13" s="76">
        <f>IF(ISBLANK($B13),"",COUNTIF(Jan!$L$105:$L$135,$A13)+COUNTIF(Feb!$L$105:$L$135,$A13)+COUNTIF(Mar!$L$105:$L$135,$A13)+COUNTIF(Apr!$L$105:$L$135,$A13)+COUNTIF(Mai!$L$105:$L$135,$A13)+COUNTIF(Jun!$L$105:$L$135,$A13)+COUNTIF(Jul!$L$105:$L$135,$A13)+COUNTIF(Aug!$L$105:$L$135,$A13)+COUNTIF(Sep!$L$105:$L$135,$A13)+COUNTIF(Okt!$L$105:$L$135,$A13)+COUNTIF(Nov!$L$105:$L$135,$A13)+COUNTIF(Dez!$L$105:$L$135,$A13))</f>
        <v>0</v>
      </c>
      <c r="H13" s="74">
        <f>IF(ISBLANK($B13),"",COUNTIF(Jan!$L$139:$L$169,$A13)+COUNTIF(Feb!$L$139:$L$169,$A13)+COUNTIF(Mar!$L$139:$L$169,$A13)+COUNTIF(Apr!$L$139:$L$169,$A13)+COUNTIF(Mai!$L$139:$L$169,$A13)+COUNTIF(Jun!$L$139:$L$169,$A13)+COUNTIF(Jul!$L$139:$L$169,$A13)+COUNTIF(Aug!$L$139:$L$169,$A13)+COUNTIF(Sep!$L$139:$L$169,$A13)+COUNTIF(Okt!$L$139:$L$169,$A13)+COUNTIF(Nov!$L$139:$L$169,$A13)+COUNTIF(Dez!$L$139:$L$169,$A13))</f>
        <v>0</v>
      </c>
      <c r="I13" s="67">
        <f t="shared" si="0"/>
        <v>0</v>
      </c>
      <c r="J13" s="77">
        <f>IF(ISBLANK($B13),"",SUMIF(Jan!$L$105:$L$135,$A13,Jan!$R$105:$R$135)+SUMIF(Feb!$L$105:$L$135,$A13,Feb!$R$105:$R$135)+SUMIF(Mar!$L$105:$L$135,$A13,Mar!$R$105:$R$135)+SUMIF(Apr!$L$105:$L$135,$A13,Apr!$R$105:$R$135)+SUMIF(Mai!$L$105:$L$135,$A13,Mai!$R$105:$R$135)+SUMIF(Jun!$L$105:$L$135,$A13,Jun!$R$105:$R$135)+SUMIF(Jul!$L$105:$L$135,$A13,Jul!$R$105:$R$135)+SUMIF(Aug!$L$105:$L$135,$A13,Aug!$R$105:$R$135)+SUMIF(Sep!$L$105:$L$135,$A13,Sep!$R$105:$R$135)+SUMIF(Okt!$L$105:$L$135,$A13,Okt!$R$105:$R$135)+SUMIF(Nov!$L$105:$L$135,$A13,Nov!$R$105:$R$135)+SUMIF(Dez!$L$105:$L$135,$A13,Dez!$R$105:$R$135))</f>
        <v>0</v>
      </c>
      <c r="K13" s="77">
        <f>IF(ISBLANK($B13),"",SUMIF(Jan!$L$139:$L$169,$A13,Jan!$R$139:$R$169)+SUMIF(Feb!$L$139:$L$169,$A13,Feb!$R$139:$R$169)+SUMIF(Mar!$L$139:$L$169,$A13,Mar!$R$139:$R$169)+SUMIF(Apr!$L$139:$L$169,$A13,Apr!$R$139:$R$169)+SUMIF(Mai!$L$139:$L$169,$A13,Mai!$R$139:$R$169)+SUMIF(Jun!$L$139:$L$169,$A13,Jun!$R$139:$R$169)+SUMIF(Jul!$L$139:$L$169,$A13,Jul!$R$139:$R$169)+SUMIF(Aug!$L$139:$L$169,$A13,Aug!$R$139:$R$169)+SUMIF(Sep!$L$139:$L$169,$A13,Sep!$R$139:$R$169)+SUMIF(Okt!$L$139:$L$169,$A13,Okt!$R$139:$R$169)+SUMIF(Nov!$L$139:$L$169,$A13,Nov!$R$139:$R$169)+SUMIF(Dez!$L$139:$L$169,$A13,Dez!$R$139:$R$169))</f>
        <v>0</v>
      </c>
      <c r="L13" s="68" t="str">
        <f t="shared" si="1"/>
        <v/>
      </c>
      <c r="M13" s="85">
        <f ca="1">IF(ISBLANK($B13),"",SUMIF(Jan!$L$105:$L$135,$A13,Jan!S$105:S$135)+SUMIF(Feb!$L$105:$L$135,$A13,Feb!S$105:S$135)+SUMIF(Mar!$L$105:$L$135,$A13,Mar!S$105:S$135)+SUMIF(Apr!$L$105:$L$135,$A13,Apr!S$35:S$105)+SUMIF(Mai!$L$105:$L$135,$A13,Mai!S$105:S$135)+SUMIF(Jun!$L$105:$L$135,$A13,Jun!S$105:S$135)+SUMIF(Jul!$L$105:$L$135,$A13,Jul!S$105:S$135)+SUMIF(Aug!$L$105:$L$135,$A13,Aug!S$105:S$135)+SUMIF(Sep!$L$105:$L$135,$A13,Sep!S$135:S$135)+SUMIF(Okt!$L$105:$L$135,$A13,Okt!S$105:S$135)+SUMIF(Nov!$L$105:$L$135,$A13,Nov!S$105:S$135)+SUMIF(Dez!$L$105:$L$135,$A13,Dez!S$105:S$135))</f>
        <v>0</v>
      </c>
      <c r="N13" s="77">
        <f>IF(ISBLANK($B13),"",SUMIF(Jan!$L$139:$L$169,$A13,Jan!S$139:S$169)+SUMIF(Feb!$L$139:$L$169,$A13,Feb!S$139:S$169)+SUMIF(Mar!$L$139:$L$169,$A13,Mar!S$139:S$169)+SUMIF(Apr!$L$139:$L$169,$A13,Apr!S$139:S$169)+SUMIF(Mai!$L$139:$L$169,$A13,Mai!S$139:S$169)+SUMIF(Jun!$L$139:$L$169,$A13,Jun!S$139:S$169)+SUMIF(Jul!$L$139:$L$169,$A13,Jul!S$139:S$169)+SUMIF(Aug!$L$139:$L$169,$A13,Aug!S$139:S$169)+SUMIF(Sep!$L$139:$L$169,$A13,Sep!S$139:S$169)+SUMIF(Okt!$L$139:$L$169,$A13,Okt!S$139:S$169)+SUMIF(Nov!$L$139:$L$169,$A13,Nov!S$139:S$169)+SUMIF(Dez!$L$139:$L$169,$A13,Dez!S$139:S$169))</f>
        <v>0</v>
      </c>
      <c r="O13" s="38">
        <f t="shared" ca="1" si="2"/>
        <v>0</v>
      </c>
      <c r="P13" s="86"/>
      <c r="Q13" s="37"/>
      <c r="R13" s="69"/>
      <c r="S13" s="86" t="str">
        <f t="shared" si="3"/>
        <v/>
      </c>
      <c r="T13" s="68" t="str">
        <f t="shared" si="4"/>
        <v/>
      </c>
      <c r="U13" s="69"/>
      <c r="V13" s="69"/>
      <c r="W13" s="69"/>
      <c r="X13" s="21" t="s">
        <v>623</v>
      </c>
    </row>
    <row r="14" spans="1:24" x14ac:dyDescent="0.2">
      <c r="A14" s="2">
        <v>3</v>
      </c>
      <c r="B14" s="33">
        <v>20.57</v>
      </c>
      <c r="C14" s="20" t="s">
        <v>622</v>
      </c>
      <c r="D14" s="20" t="s">
        <v>624</v>
      </c>
      <c r="E14" s="244" t="str">
        <f t="shared" si="5"/>
        <v>url</v>
      </c>
      <c r="F14" s="140">
        <v>70</v>
      </c>
      <c r="G14" s="76">
        <f>IF(ISBLANK($B14),"",COUNTIF(Jan!$L$105:$L$135,$A14)+COUNTIF(Feb!$L$105:$L$135,$A14)+COUNTIF(Mar!$L$105:$L$135,$A14)+COUNTIF(Apr!$L$105:$L$135,$A14)+COUNTIF(Mai!$L$105:$L$135,$A14)+COUNTIF(Jun!$L$105:$L$135,$A14)+COUNTIF(Jul!$L$105:$L$135,$A14)+COUNTIF(Aug!$L$105:$L$135,$A14)+COUNTIF(Sep!$L$105:$L$135,$A14)+COUNTIF(Okt!$L$105:$L$135,$A14)+COUNTIF(Nov!$L$105:$L$135,$A14)+COUNTIF(Dez!$L$105:$L$135,$A14))</f>
        <v>0</v>
      </c>
      <c r="H14" s="74">
        <f>IF(ISBLANK($B14),"",COUNTIF(Jan!$L$139:$L$169,$A14)+COUNTIF(Feb!$L$139:$L$169,$A14)+COUNTIF(Mar!$L$139:$L$169,$A14)+COUNTIF(Apr!$L$139:$L$169,$A14)+COUNTIF(Mai!$L$139:$L$169,$A14)+COUNTIF(Jun!$L$139:$L$169,$A14)+COUNTIF(Jul!$L$139:$L$169,$A14)+COUNTIF(Aug!$L$139:$L$169,$A14)+COUNTIF(Sep!$L$139:$L$169,$A14)+COUNTIF(Okt!$L$139:$L$169,$A14)+COUNTIF(Nov!$L$139:$L$169,$A14)+COUNTIF(Dez!$L$139:$L$169,$A14))</f>
        <v>0</v>
      </c>
      <c r="I14" s="67">
        <f t="shared" si="0"/>
        <v>0</v>
      </c>
      <c r="J14" s="77">
        <f>IF(ISBLANK($B14),"",SUMIF(Jan!$L$105:$L$135,$A14,Jan!$R$105:$R$135)+SUMIF(Feb!$L$105:$L$135,$A14,Feb!$R$105:$R$135)+SUMIF(Mar!$L$105:$L$135,$A14,Mar!$R$105:$R$135)+SUMIF(Apr!$L$105:$L$135,$A14,Apr!$R$105:$R$135)+SUMIF(Mai!$L$105:$L$135,$A14,Mai!$R$105:$R$135)+SUMIF(Jun!$L$105:$L$135,$A14,Jun!$R$105:$R$135)+SUMIF(Jul!$L$105:$L$135,$A14,Jul!$R$105:$R$135)+SUMIF(Aug!$L$105:$L$135,$A14,Aug!$R$105:$R$135)+SUMIF(Sep!$L$105:$L$135,$A14,Sep!$R$105:$R$135)+SUMIF(Okt!$L$105:$L$135,$A14,Okt!$R$105:$R$135)+SUMIF(Nov!$L$105:$L$135,$A14,Nov!$R$105:$R$135)+SUMIF(Dez!$L$105:$L$135,$A14,Dez!$R$105:$R$135))</f>
        <v>0</v>
      </c>
      <c r="K14" s="77">
        <f>IF(ISBLANK($B14),"",SUMIF(Jan!$L$139:$L$169,$A14,Jan!$R$139:$R$169)+SUMIF(Feb!$L$139:$L$169,$A14,Feb!$R$139:$R$169)+SUMIF(Mar!$L$139:$L$169,$A14,Mar!$R$139:$R$169)+SUMIF(Apr!$L$139:$L$169,$A14,Apr!$R$139:$R$169)+SUMIF(Mai!$L$139:$L$169,$A14,Mai!$R$139:$R$169)+SUMIF(Jun!$L$139:$L$169,$A14,Jun!$R$139:$R$169)+SUMIF(Jul!$L$139:$L$169,$A14,Jul!$R$139:$R$169)+SUMIF(Aug!$L$139:$L$169,$A14,Aug!$R$139:$R$169)+SUMIF(Sep!$L$139:$L$169,$A14,Sep!$R$139:$R$169)+SUMIF(Okt!$L$139:$L$169,$A14,Okt!$R$139:$R$169)+SUMIF(Nov!$L$139:$L$169,$A14,Nov!$R$139:$R$169)+SUMIF(Dez!$L$139:$L$169,$A14,Dez!$R$139:$R$169))</f>
        <v>0</v>
      </c>
      <c r="L14" s="68" t="str">
        <f t="shared" si="1"/>
        <v/>
      </c>
      <c r="M14" s="85">
        <f ca="1">IF(ISBLANK($B14),"",SUMIF(Jan!$L$105:$L$135,$A14,Jan!S$105:S$135)+SUMIF(Feb!$L$105:$L$135,$A14,Feb!S$105:S$135)+SUMIF(Mar!$L$105:$L$135,$A14,Mar!S$105:S$135)+SUMIF(Apr!$L$105:$L$135,$A14,Apr!S$35:S$105)+SUMIF(Mai!$L$105:$L$135,$A14,Mai!S$105:S$135)+SUMIF(Jun!$L$105:$L$135,$A14,Jun!S$105:S$135)+SUMIF(Jul!$L$105:$L$135,$A14,Jul!S$105:S$135)+SUMIF(Aug!$L$105:$L$135,$A14,Aug!S$105:S$135)+SUMIF(Sep!$L$105:$L$135,$A14,Sep!S$135:S$135)+SUMIF(Okt!$L$105:$L$135,$A14,Okt!S$105:S$135)+SUMIF(Nov!$L$105:$L$135,$A14,Nov!S$105:S$135)+SUMIF(Dez!$L$105:$L$135,$A14,Dez!S$105:S$135))</f>
        <v>0</v>
      </c>
      <c r="N14" s="77">
        <f>IF(ISBLANK($B14),"",SUMIF(Jan!$L$139:$L$169,$A14,Jan!S$139:S$169)+SUMIF(Feb!$L$139:$L$169,$A14,Feb!S$139:S$169)+SUMIF(Mar!$L$139:$L$169,$A14,Mar!S$139:S$169)+SUMIF(Apr!$L$139:$L$169,$A14,Apr!S$139:S$169)+SUMIF(Mai!$L$139:$L$169,$A14,Mai!S$139:S$169)+SUMIF(Jun!$L$139:$L$169,$A14,Jun!S$139:S$169)+SUMIF(Jul!$L$139:$L$169,$A14,Jul!S$139:S$169)+SUMIF(Aug!$L$139:$L$169,$A14,Aug!S$139:S$169)+SUMIF(Sep!$L$139:$L$169,$A14,Sep!S$139:S$169)+SUMIF(Okt!$L$139:$L$169,$A14,Okt!S$139:S$169)+SUMIF(Nov!$L$139:$L$169,$A14,Nov!S$139:S$169)+SUMIF(Dez!$L$139:$L$169,$A14,Dez!S$139:S$169))</f>
        <v>0</v>
      </c>
      <c r="O14" s="38">
        <f t="shared" ca="1" si="2"/>
        <v>0</v>
      </c>
      <c r="P14" s="86"/>
      <c r="Q14" s="37"/>
      <c r="R14" s="69"/>
      <c r="S14" s="86" t="str">
        <f t="shared" si="3"/>
        <v/>
      </c>
      <c r="T14" s="68" t="str">
        <f t="shared" si="4"/>
        <v/>
      </c>
      <c r="U14" s="69"/>
      <c r="V14" s="69"/>
      <c r="W14" s="69"/>
      <c r="X14" s="21" t="s">
        <v>642</v>
      </c>
    </row>
    <row r="15" spans="1:24" x14ac:dyDescent="0.2">
      <c r="A15" s="2">
        <v>4</v>
      </c>
      <c r="B15" s="33"/>
      <c r="C15" s="20"/>
      <c r="D15" s="20"/>
      <c r="E15" s="244" t="str">
        <f t="shared" si="5"/>
        <v/>
      </c>
      <c r="F15" s="140"/>
      <c r="G15" s="76" t="str">
        <f>IF(ISBLANK($B15),"",COUNTIF(Jan!$L$105:$L$135,$A15)+COUNTIF(Feb!$L$105:$L$135,$A15)+COUNTIF(Mar!$L$105:$L$135,$A15)+COUNTIF(Apr!$L$105:$L$135,$A15)+COUNTIF(Mai!$L$105:$L$135,$A15)+COUNTIF(Jun!$L$105:$L$135,$A15)+COUNTIF(Jul!$L$105:$L$135,$A15)+COUNTIF(Aug!$L$105:$L$135,$A15)+COUNTIF(Sep!$L$105:$L$135,$A15)+COUNTIF(Okt!$L$105:$L$135,$A15)+COUNTIF(Nov!$L$105:$L$135,$A15)+COUNTIF(Dez!$L$105:$L$135,$A15))</f>
        <v/>
      </c>
      <c r="H15" s="74" t="str">
        <f>IF(ISBLANK($B15),"",COUNTIF(Jan!$L$139:$L$169,$A15)+COUNTIF(Feb!$L$139:$L$169,$A15)+COUNTIF(Mar!$L$139:$L$169,$A15)+COUNTIF(Apr!$L$139:$L$169,$A15)+COUNTIF(Mai!$L$139:$L$169,$A15)+COUNTIF(Jun!$L$139:$L$169,$A15)+COUNTIF(Jul!$L$139:$L$169,$A15)+COUNTIF(Aug!$L$139:$L$169,$A15)+COUNTIF(Sep!$L$139:$L$169,$A15)+COUNTIF(Okt!$L$139:$L$169,$A15)+COUNTIF(Nov!$L$139:$L$169,$A15)+COUNTIF(Dez!$L$139:$L$169,$A15))</f>
        <v/>
      </c>
      <c r="I15" s="67" t="str">
        <f t="shared" si="0"/>
        <v/>
      </c>
      <c r="J15" s="77" t="str">
        <f>IF(ISBLANK($B15),"",SUMIF(Jan!$L$105:$L$135,$A15,Jan!$R$105:$R$135)+SUMIF(Feb!$L$105:$L$135,$A15,Feb!$R$105:$R$135)+SUMIF(Mar!$L$105:$L$135,$A15,Mar!$R$105:$R$135)+SUMIF(Apr!$L$105:$L$135,$A15,Apr!$R$105:$R$135)+SUMIF(Mai!$L$105:$L$135,$A15,Mai!$R$105:$R$135)+SUMIF(Jun!$L$105:$L$135,$A15,Jun!$R$105:$R$135)+SUMIF(Jul!$L$105:$L$135,$A15,Jul!$R$105:$R$135)+SUMIF(Aug!$L$105:$L$135,$A15,Aug!$R$105:$R$135)+SUMIF(Sep!$L$105:$L$135,$A15,Sep!$R$105:$R$135)+SUMIF(Okt!$L$105:$L$135,$A15,Okt!$R$105:$R$135)+SUMIF(Nov!$L$105:$L$135,$A15,Nov!$R$105:$R$135)+SUMIF(Dez!$L$105:$L$135,$A15,Dez!$R$105:$R$135))</f>
        <v/>
      </c>
      <c r="K15" s="77" t="str">
        <f>IF(ISBLANK($B15),"",SUMIF(Jan!$L$139:$L$169,$A15,Jan!$R$139:$R$169)+SUMIF(Feb!$L$139:$L$169,$A15,Feb!$R$139:$R$169)+SUMIF(Mar!$L$139:$L$169,$A15,Mar!$R$139:$R$169)+SUMIF(Apr!$L$139:$L$169,$A15,Apr!$R$139:$R$169)+SUMIF(Mai!$L$139:$L$169,$A15,Mai!$R$139:$R$169)+SUMIF(Jun!$L$139:$L$169,$A15,Jun!$R$139:$R$169)+SUMIF(Jul!$L$139:$L$169,$A15,Jul!$R$139:$R$169)+SUMIF(Aug!$L$139:$L$169,$A15,Aug!$R$139:$R$169)+SUMIF(Sep!$L$139:$L$169,$A15,Sep!$R$139:$R$169)+SUMIF(Okt!$L$139:$L$169,$A15,Okt!$R$139:$R$169)+SUMIF(Nov!$L$139:$L$169,$A15,Nov!$R$139:$R$169)+SUMIF(Dez!$L$139:$L$169,$A15,Dez!$R$139:$R$169))</f>
        <v/>
      </c>
      <c r="L15" s="68" t="str">
        <f t="shared" si="1"/>
        <v/>
      </c>
      <c r="M15" s="85" t="str">
        <f>IF(ISBLANK($B15),"",SUMIF(Jan!$L$105:$L$135,$A15,Jan!S$105:S$135)+SUMIF(Feb!$L$105:$L$135,$A15,Feb!S$105:S$135)+SUMIF(Mar!$L$105:$L$135,$A15,Mar!S$105:S$135)+SUMIF(Apr!$L$105:$L$135,$A15,Apr!S$35:S$105)+SUMIF(Mai!$L$105:$L$135,$A15,Mai!S$105:S$135)+SUMIF(Jun!$L$105:$L$135,$A15,Jun!S$105:S$135)+SUMIF(Jul!$L$105:$L$135,$A15,Jul!S$105:S$135)+SUMIF(Aug!$L$105:$L$135,$A15,Aug!S$105:S$135)+SUMIF(Sep!$L$105:$L$135,$A15,Sep!S$135:S$135)+SUMIF(Okt!$L$105:$L$135,$A15,Okt!S$105:S$135)+SUMIF(Nov!$L$105:$L$135,$A15,Nov!S$105:S$135)+SUMIF(Dez!$L$105:$L$135,$A15,Dez!S$105:S$135))</f>
        <v/>
      </c>
      <c r="N15" s="77" t="str">
        <f>IF(ISBLANK($B15),"",SUMIF(Jan!$L$139:$L$169,$A15,Jan!S$139:S$169)+SUMIF(Feb!$L$139:$L$169,$A15,Feb!S$139:S$169)+SUMIF(Mar!$L$139:$L$169,$A15,Mar!S$139:S$169)+SUMIF(Apr!$L$139:$L$169,$A15,Apr!S$139:S$169)+SUMIF(Mai!$L$139:$L$169,$A15,Mai!S$139:S$169)+SUMIF(Jun!$L$139:$L$169,$A15,Jun!S$139:S$169)+SUMIF(Jul!$L$139:$L$169,$A15,Jul!S$139:S$169)+SUMIF(Aug!$L$139:$L$169,$A15,Aug!S$139:S$169)+SUMIF(Sep!$L$139:$L$169,$A15,Sep!S$139:S$169)+SUMIF(Okt!$L$139:$L$169,$A15,Okt!S$139:S$169)+SUMIF(Nov!$L$139:$L$169,$A15,Nov!S$139:S$169)+SUMIF(Dez!$L$139:$L$169,$A15,Dez!S$139:S$169))</f>
        <v/>
      </c>
      <c r="O15" s="38" t="str">
        <f t="shared" si="2"/>
        <v/>
      </c>
      <c r="P15" s="86"/>
      <c r="Q15" s="37"/>
      <c r="R15" s="69"/>
      <c r="S15" s="86" t="str">
        <f t="shared" si="3"/>
        <v/>
      </c>
      <c r="T15" s="68" t="str">
        <f t="shared" si="4"/>
        <v/>
      </c>
      <c r="U15" s="69"/>
      <c r="V15" s="69"/>
      <c r="W15" s="69"/>
      <c r="X15" s="21"/>
    </row>
    <row r="16" spans="1:24" x14ac:dyDescent="0.2">
      <c r="A16" s="2">
        <v>5</v>
      </c>
      <c r="B16" s="33"/>
      <c r="C16" s="20"/>
      <c r="D16" s="20"/>
      <c r="E16" s="244" t="str">
        <f t="shared" si="5"/>
        <v/>
      </c>
      <c r="F16" s="140"/>
      <c r="G16" s="76" t="str">
        <f>IF(ISBLANK($B16),"",COUNTIF(Jan!$L$105:$L$135,$A16)+COUNTIF(Feb!$L$105:$L$135,$A16)+COUNTIF(Mar!$L$105:$L$135,$A16)+COUNTIF(Apr!$L$105:$L$135,$A16)+COUNTIF(Mai!$L$105:$L$135,$A16)+COUNTIF(Jun!$L$105:$L$135,$A16)+COUNTIF(Jul!$L$105:$L$135,$A16)+COUNTIF(Aug!$L$105:$L$135,$A16)+COUNTIF(Sep!$L$105:$L$135,$A16)+COUNTIF(Okt!$L$105:$L$135,$A16)+COUNTIF(Nov!$L$105:$L$135,$A16)+COUNTIF(Dez!$L$105:$L$135,$A16))</f>
        <v/>
      </c>
      <c r="H16" s="74" t="str">
        <f>IF(ISBLANK($B16),"",COUNTIF(Jan!$L$139:$L$169,$A16)+COUNTIF(Feb!$L$139:$L$169,$A16)+COUNTIF(Mar!$L$139:$L$169,$A16)+COUNTIF(Apr!$L$139:$L$169,$A16)+COUNTIF(Mai!$L$139:$L$169,$A16)+COUNTIF(Jun!$L$139:$L$169,$A16)+COUNTIF(Jul!$L$139:$L$169,$A16)+COUNTIF(Aug!$L$139:$L$169,$A16)+COUNTIF(Sep!$L$139:$L$169,$A16)+COUNTIF(Okt!$L$139:$L$169,$A16)+COUNTIF(Nov!$L$139:$L$169,$A16)+COUNTIF(Dez!$L$139:$L$169,$A16))</f>
        <v/>
      </c>
      <c r="I16" s="67" t="str">
        <f t="shared" si="0"/>
        <v/>
      </c>
      <c r="J16" s="77" t="str">
        <f>IF(ISBLANK($B16),"",SUMIF(Jan!$L$105:$L$135,$A16,Jan!$R$105:$R$135)+SUMIF(Feb!$L$105:$L$135,$A16,Feb!$R$105:$R$135)+SUMIF(Mar!$L$105:$L$135,$A16,Mar!$R$105:$R$135)+SUMIF(Apr!$L$105:$L$135,$A16,Apr!$R$105:$R$135)+SUMIF(Mai!$L$105:$L$135,$A16,Mai!$R$105:$R$135)+SUMIF(Jun!$L$105:$L$135,$A16,Jun!$R$105:$R$135)+SUMIF(Jul!$L$105:$L$135,$A16,Jul!$R$105:$R$135)+SUMIF(Aug!$L$105:$L$135,$A16,Aug!$R$105:$R$135)+SUMIF(Sep!$L$105:$L$135,$A16,Sep!$R$105:$R$135)+SUMIF(Okt!$L$105:$L$135,$A16,Okt!$R$105:$R$135)+SUMIF(Nov!$L$105:$L$135,$A16,Nov!$R$105:$R$135)+SUMIF(Dez!$L$105:$L$135,$A16,Dez!$R$105:$R$135))</f>
        <v/>
      </c>
      <c r="K16" s="77" t="str">
        <f>IF(ISBLANK($B16),"",SUMIF(Jan!$L$139:$L$169,$A16,Jan!$R$139:$R$169)+SUMIF(Feb!$L$139:$L$169,$A16,Feb!$R$139:$R$169)+SUMIF(Mar!$L$139:$L$169,$A16,Mar!$R$139:$R$169)+SUMIF(Apr!$L$139:$L$169,$A16,Apr!$R$139:$R$169)+SUMIF(Mai!$L$139:$L$169,$A16,Mai!$R$139:$R$169)+SUMIF(Jun!$L$139:$L$169,$A16,Jun!$R$139:$R$169)+SUMIF(Jul!$L$139:$L$169,$A16,Jul!$R$139:$R$169)+SUMIF(Aug!$L$139:$L$169,$A16,Aug!$R$139:$R$169)+SUMIF(Sep!$L$139:$L$169,$A16,Sep!$R$139:$R$169)+SUMIF(Okt!$L$139:$L$169,$A16,Okt!$R$139:$R$169)+SUMIF(Nov!$L$139:$L$169,$A16,Nov!$R$139:$R$169)+SUMIF(Dez!$L$139:$L$169,$A16,Dez!$R$139:$R$169))</f>
        <v/>
      </c>
      <c r="L16" s="68" t="str">
        <f t="shared" si="1"/>
        <v/>
      </c>
      <c r="M16" s="85" t="str">
        <f>IF(ISBLANK($B16),"",SUMIF(Jan!$L$105:$L$135,$A16,Jan!S$105:S$135)+SUMIF(Feb!$L$105:$L$135,$A16,Feb!S$105:S$135)+SUMIF(Mar!$L$105:$L$135,$A16,Mar!S$105:S$135)+SUMIF(Apr!$L$105:$L$135,$A16,Apr!S$35:S$105)+SUMIF(Mai!$L$105:$L$135,$A16,Mai!S$105:S$135)+SUMIF(Jun!$L$105:$L$135,$A16,Jun!S$105:S$135)+SUMIF(Jul!$L$105:$L$135,$A16,Jul!S$105:S$135)+SUMIF(Aug!$L$105:$L$135,$A16,Aug!S$105:S$135)+SUMIF(Sep!$L$105:$L$135,$A16,Sep!S$135:S$135)+SUMIF(Okt!$L$105:$L$135,$A16,Okt!S$105:S$135)+SUMIF(Nov!$L$105:$L$135,$A16,Nov!S$105:S$135)+SUMIF(Dez!$L$105:$L$135,$A16,Dez!S$105:S$135))</f>
        <v/>
      </c>
      <c r="N16" s="77" t="str">
        <f>IF(ISBLANK($B16),"",SUMIF(Jan!$L$139:$L$169,$A16,Jan!S$139:S$169)+SUMIF(Feb!$L$139:$L$169,$A16,Feb!S$139:S$169)+SUMIF(Mar!$L$139:$L$169,$A16,Mar!S$139:S$169)+SUMIF(Apr!$L$139:$L$169,$A16,Apr!S$139:S$169)+SUMIF(Mai!$L$139:$L$169,$A16,Mai!S$139:S$169)+SUMIF(Jun!$L$139:$L$169,$A16,Jun!S$139:S$169)+SUMIF(Jul!$L$139:$L$169,$A16,Jul!S$139:S$169)+SUMIF(Aug!$L$139:$L$169,$A16,Aug!S$139:S$169)+SUMIF(Sep!$L$139:$L$169,$A16,Sep!S$139:S$169)+SUMIF(Okt!$L$139:$L$169,$A16,Okt!S$139:S$169)+SUMIF(Nov!$L$139:$L$169,$A16,Nov!S$139:S$169)+SUMIF(Dez!$L$139:$L$169,$A16,Dez!S$139:S$169))</f>
        <v/>
      </c>
      <c r="O16" s="38" t="str">
        <f t="shared" si="2"/>
        <v/>
      </c>
      <c r="P16" s="86"/>
      <c r="Q16" s="37"/>
      <c r="R16" s="69"/>
      <c r="S16" s="86" t="str">
        <f t="shared" si="3"/>
        <v/>
      </c>
      <c r="T16" s="68" t="str">
        <f t="shared" si="4"/>
        <v/>
      </c>
      <c r="U16" s="69"/>
      <c r="V16" s="69"/>
      <c r="W16" s="69"/>
      <c r="X16" s="21"/>
    </row>
    <row r="17" spans="1:24" x14ac:dyDescent="0.2">
      <c r="A17" s="2">
        <v>6</v>
      </c>
      <c r="B17" s="33"/>
      <c r="C17" s="20"/>
      <c r="D17" s="20"/>
      <c r="E17" s="244" t="str">
        <f t="shared" si="5"/>
        <v/>
      </c>
      <c r="F17" s="140"/>
      <c r="G17" s="76" t="str">
        <f>IF(ISBLANK($B17),"",COUNTIF(Jan!$L$105:$L$135,$A17)+COUNTIF(Feb!$L$105:$L$135,$A17)+COUNTIF(Mar!$L$105:$L$135,$A17)+COUNTIF(Apr!$L$105:$L$135,$A17)+COUNTIF(Mai!$L$105:$L$135,$A17)+COUNTIF(Jun!$L$105:$L$135,$A17)+COUNTIF(Jul!$L$105:$L$135,$A17)+COUNTIF(Aug!$L$105:$L$135,$A17)+COUNTIF(Sep!$L$105:$L$135,$A17)+COUNTIF(Okt!$L$105:$L$135,$A17)+COUNTIF(Nov!$L$105:$L$135,$A17)+COUNTIF(Dez!$L$105:$L$135,$A17))</f>
        <v/>
      </c>
      <c r="H17" s="74" t="str">
        <f>IF(ISBLANK($B17),"",COUNTIF(Jan!$L$139:$L$169,$A17)+COUNTIF(Feb!$L$139:$L$169,$A17)+COUNTIF(Mar!$L$139:$L$169,$A17)+COUNTIF(Apr!$L$139:$L$169,$A17)+COUNTIF(Mai!$L$139:$L$169,$A17)+COUNTIF(Jun!$L$139:$L$169,$A17)+COUNTIF(Jul!$L$139:$L$169,$A17)+COUNTIF(Aug!$L$139:$L$169,$A17)+COUNTIF(Sep!$L$139:$L$169,$A17)+COUNTIF(Okt!$L$139:$L$169,$A17)+COUNTIF(Nov!$L$139:$L$169,$A17)+COUNTIF(Dez!$L$139:$L$169,$A17))</f>
        <v/>
      </c>
      <c r="I17" s="67" t="str">
        <f t="shared" si="0"/>
        <v/>
      </c>
      <c r="J17" s="77" t="str">
        <f>IF(ISBLANK($B17),"",SUMIF(Jan!$L$105:$L$135,$A17,Jan!$R$105:$R$135)+SUMIF(Feb!$L$105:$L$135,$A17,Feb!$R$105:$R$135)+SUMIF(Mar!$L$105:$L$135,$A17,Mar!$R$105:$R$135)+SUMIF(Apr!$L$105:$L$135,$A17,Apr!$R$105:$R$135)+SUMIF(Mai!$L$105:$L$135,$A17,Mai!$R$105:$R$135)+SUMIF(Jun!$L$105:$L$135,$A17,Jun!$R$105:$R$135)+SUMIF(Jul!$L$105:$L$135,$A17,Jul!$R$105:$R$135)+SUMIF(Aug!$L$105:$L$135,$A17,Aug!$R$105:$R$135)+SUMIF(Sep!$L$105:$L$135,$A17,Sep!$R$105:$R$135)+SUMIF(Okt!$L$105:$L$135,$A17,Okt!$R$105:$R$135)+SUMIF(Nov!$L$105:$L$135,$A17,Nov!$R$105:$R$135)+SUMIF(Dez!$L$105:$L$135,$A17,Dez!$R$105:$R$135))</f>
        <v/>
      </c>
      <c r="K17" s="77" t="str">
        <f>IF(ISBLANK($B17),"",SUMIF(Jan!$L$139:$L$169,$A17,Jan!$R$139:$R$169)+SUMIF(Feb!$L$139:$L$169,$A17,Feb!$R$139:$R$169)+SUMIF(Mar!$L$139:$L$169,$A17,Mar!$R$139:$R$169)+SUMIF(Apr!$L$139:$L$169,$A17,Apr!$R$139:$R$169)+SUMIF(Mai!$L$139:$L$169,$A17,Mai!$R$139:$R$169)+SUMIF(Jun!$L$139:$L$169,$A17,Jun!$R$139:$R$169)+SUMIF(Jul!$L$139:$L$169,$A17,Jul!$R$139:$R$169)+SUMIF(Aug!$L$139:$L$169,$A17,Aug!$R$139:$R$169)+SUMIF(Sep!$L$139:$L$169,$A17,Sep!$R$139:$R$169)+SUMIF(Okt!$L$139:$L$169,$A17,Okt!$R$139:$R$169)+SUMIF(Nov!$L$139:$L$169,$A17,Nov!$R$139:$R$169)+SUMIF(Dez!$L$139:$L$169,$A17,Dez!$R$139:$R$169))</f>
        <v/>
      </c>
      <c r="L17" s="68" t="str">
        <f t="shared" si="1"/>
        <v/>
      </c>
      <c r="M17" s="85" t="str">
        <f>IF(ISBLANK($B17),"",SUMIF(Jan!$L$105:$L$135,$A17,Jan!S$105:S$135)+SUMIF(Feb!$L$105:$L$135,$A17,Feb!S$105:S$135)+SUMIF(Mar!$L$105:$L$135,$A17,Mar!S$105:S$135)+SUMIF(Apr!$L$105:$L$135,$A17,Apr!S$35:S$105)+SUMIF(Mai!$L$105:$L$135,$A17,Mai!S$105:S$135)+SUMIF(Jun!$L$105:$L$135,$A17,Jun!S$105:S$135)+SUMIF(Jul!$L$105:$L$135,$A17,Jul!S$105:S$135)+SUMIF(Aug!$L$105:$L$135,$A17,Aug!S$105:S$135)+SUMIF(Sep!$L$105:$L$135,$A17,Sep!S$135:S$135)+SUMIF(Okt!$L$105:$L$135,$A17,Okt!S$105:S$135)+SUMIF(Nov!$L$105:$L$135,$A17,Nov!S$105:S$135)+SUMIF(Dez!$L$105:$L$135,$A17,Dez!S$105:S$135))</f>
        <v/>
      </c>
      <c r="N17" s="77" t="str">
        <f>IF(ISBLANK($B17),"",SUMIF(Jan!$L$139:$L$169,$A17,Jan!S$139:S$169)+SUMIF(Feb!$L$139:$L$169,$A17,Feb!S$139:S$169)+SUMIF(Mar!$L$139:$L$169,$A17,Mar!S$139:S$169)+SUMIF(Apr!$L$139:$L$169,$A17,Apr!S$139:S$169)+SUMIF(Mai!$L$139:$L$169,$A17,Mai!S$139:S$169)+SUMIF(Jun!$L$139:$L$169,$A17,Jun!S$139:S$169)+SUMIF(Jul!$L$139:$L$169,$A17,Jul!S$139:S$169)+SUMIF(Aug!$L$139:$L$169,$A17,Aug!S$139:S$169)+SUMIF(Sep!$L$139:$L$169,$A17,Sep!S$139:S$169)+SUMIF(Okt!$L$139:$L$169,$A17,Okt!S$139:S$169)+SUMIF(Nov!$L$139:$L$169,$A17,Nov!S$139:S$169)+SUMIF(Dez!$L$139:$L$169,$A17,Dez!S$139:S$169))</f>
        <v/>
      </c>
      <c r="O17" s="38" t="str">
        <f t="shared" si="2"/>
        <v/>
      </c>
      <c r="P17" s="86"/>
      <c r="Q17" s="37"/>
      <c r="R17" s="69"/>
      <c r="S17" s="86" t="str">
        <f t="shared" si="3"/>
        <v/>
      </c>
      <c r="T17" s="68" t="str">
        <f t="shared" si="4"/>
        <v/>
      </c>
      <c r="U17" s="69"/>
      <c r="V17" s="69"/>
      <c r="W17" s="69"/>
      <c r="X17" s="21"/>
    </row>
    <row r="18" spans="1:24" x14ac:dyDescent="0.2">
      <c r="A18" s="2">
        <v>7</v>
      </c>
      <c r="B18" s="33"/>
      <c r="C18" s="20"/>
      <c r="D18" s="20"/>
      <c r="E18" s="244" t="str">
        <f t="shared" si="5"/>
        <v/>
      </c>
      <c r="F18" s="140"/>
      <c r="G18" s="76" t="str">
        <f>IF(ISBLANK($B18),"",COUNTIF(Jan!$L$105:$L$135,$A18)+COUNTIF(Feb!$L$105:$L$135,$A18)+COUNTIF(Mar!$L$105:$L$135,$A18)+COUNTIF(Apr!$L$105:$L$135,$A18)+COUNTIF(Mai!$L$105:$L$135,$A18)+COUNTIF(Jun!$L$105:$L$135,$A18)+COUNTIF(Jul!$L$105:$L$135,$A18)+COUNTIF(Aug!$L$105:$L$135,$A18)+COUNTIF(Sep!$L$105:$L$135,$A18)+COUNTIF(Okt!$L$105:$L$135,$A18)+COUNTIF(Nov!$L$105:$L$135,$A18)+COUNTIF(Dez!$L$105:$L$135,$A18))</f>
        <v/>
      </c>
      <c r="H18" s="74" t="str">
        <f>IF(ISBLANK($B18),"",COUNTIF(Jan!$L$139:$L$169,$A18)+COUNTIF(Feb!$L$139:$L$169,$A18)+COUNTIF(Mar!$L$139:$L$169,$A18)+COUNTIF(Apr!$L$139:$L$169,$A18)+COUNTIF(Mai!$L$139:$L$169,$A18)+COUNTIF(Jun!$L$139:$L$169,$A18)+COUNTIF(Jul!$L$139:$L$169,$A18)+COUNTIF(Aug!$L$139:$L$169,$A18)+COUNTIF(Sep!$L$139:$L$169,$A18)+COUNTIF(Okt!$L$139:$L$169,$A18)+COUNTIF(Nov!$L$139:$L$169,$A18)+COUNTIF(Dez!$L$139:$L$169,$A18))</f>
        <v/>
      </c>
      <c r="I18" s="67" t="str">
        <f t="shared" si="0"/>
        <v/>
      </c>
      <c r="J18" s="77" t="str">
        <f>IF(ISBLANK($B18),"",SUMIF(Jan!$L$105:$L$135,$A18,Jan!$R$105:$R$135)+SUMIF(Feb!$L$105:$L$135,$A18,Feb!$R$105:$R$135)+SUMIF(Mar!$L$105:$L$135,$A18,Mar!$R$105:$R$135)+SUMIF(Apr!$L$105:$L$135,$A18,Apr!$R$105:$R$135)+SUMIF(Mai!$L$105:$L$135,$A18,Mai!$R$105:$R$135)+SUMIF(Jun!$L$105:$L$135,$A18,Jun!$R$105:$R$135)+SUMIF(Jul!$L$105:$L$135,$A18,Jul!$R$105:$R$135)+SUMIF(Aug!$L$105:$L$135,$A18,Aug!$R$105:$R$135)+SUMIF(Sep!$L$105:$L$135,$A18,Sep!$R$105:$R$135)+SUMIF(Okt!$L$105:$L$135,$A18,Okt!$R$105:$R$135)+SUMIF(Nov!$L$105:$L$135,$A18,Nov!$R$105:$R$135)+SUMIF(Dez!$L$105:$L$135,$A18,Dez!$R$105:$R$135))</f>
        <v/>
      </c>
      <c r="K18" s="77" t="str">
        <f>IF(ISBLANK($B18),"",SUMIF(Jan!$L$139:$L$169,$A18,Jan!$R$139:$R$169)+SUMIF(Feb!$L$139:$L$169,$A18,Feb!$R$139:$R$169)+SUMIF(Mar!$L$139:$L$169,$A18,Mar!$R$139:$R$169)+SUMIF(Apr!$L$139:$L$169,$A18,Apr!$R$139:$R$169)+SUMIF(Mai!$L$139:$L$169,$A18,Mai!$R$139:$R$169)+SUMIF(Jun!$L$139:$L$169,$A18,Jun!$R$139:$R$169)+SUMIF(Jul!$L$139:$L$169,$A18,Jul!$R$139:$R$169)+SUMIF(Aug!$L$139:$L$169,$A18,Aug!$R$139:$R$169)+SUMIF(Sep!$L$139:$L$169,$A18,Sep!$R$139:$R$169)+SUMIF(Okt!$L$139:$L$169,$A18,Okt!$R$139:$R$169)+SUMIF(Nov!$L$139:$L$169,$A18,Nov!$R$139:$R$169)+SUMIF(Dez!$L$139:$L$169,$A18,Dez!$R$139:$R$169))</f>
        <v/>
      </c>
      <c r="L18" s="68" t="str">
        <f t="shared" si="1"/>
        <v/>
      </c>
      <c r="M18" s="85" t="str">
        <f>IF(ISBLANK($B18),"",SUMIF(Jan!$L$105:$L$135,$A18,Jan!S$105:S$135)+SUMIF(Feb!$L$105:$L$135,$A18,Feb!S$105:S$135)+SUMIF(Mar!$L$105:$L$135,$A18,Mar!S$105:S$135)+SUMIF(Apr!$L$105:$L$135,$A18,Apr!S$35:S$105)+SUMIF(Mai!$L$105:$L$135,$A18,Mai!S$105:S$135)+SUMIF(Jun!$L$105:$L$135,$A18,Jun!S$105:S$135)+SUMIF(Jul!$L$105:$L$135,$A18,Jul!S$105:S$135)+SUMIF(Aug!$L$105:$L$135,$A18,Aug!S$105:S$135)+SUMIF(Sep!$L$105:$L$135,$A18,Sep!S$135:S$135)+SUMIF(Okt!$L$105:$L$135,$A18,Okt!S$105:S$135)+SUMIF(Nov!$L$105:$L$135,$A18,Nov!S$105:S$135)+SUMIF(Dez!$L$105:$L$135,$A18,Dez!S$105:S$135))</f>
        <v/>
      </c>
      <c r="N18" s="77" t="str">
        <f>IF(ISBLANK($B18),"",SUMIF(Jan!$L$139:$L$169,$A18,Jan!S$139:S$169)+SUMIF(Feb!$L$139:$L$169,$A18,Feb!S$139:S$169)+SUMIF(Mar!$L$139:$L$169,$A18,Mar!S$139:S$169)+SUMIF(Apr!$L$139:$L$169,$A18,Apr!S$139:S$169)+SUMIF(Mai!$L$139:$L$169,$A18,Mai!S$139:S$169)+SUMIF(Jun!$L$139:$L$169,$A18,Jun!S$139:S$169)+SUMIF(Jul!$L$139:$L$169,$A18,Jul!S$139:S$169)+SUMIF(Aug!$L$139:$L$169,$A18,Aug!S$139:S$169)+SUMIF(Sep!$L$139:$L$169,$A18,Sep!S$139:S$169)+SUMIF(Okt!$L$139:$L$169,$A18,Okt!S$139:S$169)+SUMIF(Nov!$L$139:$L$169,$A18,Nov!S$139:S$169)+SUMIF(Dez!$L$139:$L$169,$A18,Dez!S$139:S$169))</f>
        <v/>
      </c>
      <c r="O18" s="38" t="str">
        <f t="shared" si="2"/>
        <v/>
      </c>
      <c r="P18" s="86"/>
      <c r="Q18" s="37"/>
      <c r="R18" s="69"/>
      <c r="S18" s="86" t="str">
        <f t="shared" si="3"/>
        <v/>
      </c>
      <c r="T18" s="68" t="str">
        <f t="shared" si="4"/>
        <v/>
      </c>
      <c r="U18" s="69"/>
      <c r="V18" s="69"/>
      <c r="W18" s="69"/>
      <c r="X18" s="21"/>
    </row>
    <row r="19" spans="1:24" x14ac:dyDescent="0.2">
      <c r="A19" s="2">
        <v>8</v>
      </c>
      <c r="B19" s="33"/>
      <c r="C19" s="20"/>
      <c r="D19" s="20"/>
      <c r="E19" s="244" t="str">
        <f t="shared" si="5"/>
        <v/>
      </c>
      <c r="F19" s="140"/>
      <c r="G19" s="76" t="str">
        <f>IF(ISBLANK($B19),"",COUNTIF(Jan!$L$105:$L$135,$A19)+COUNTIF(Feb!$L$105:$L$135,$A19)+COUNTIF(Mar!$L$105:$L$135,$A19)+COUNTIF(Apr!$L$105:$L$135,$A19)+COUNTIF(Mai!$L$105:$L$135,$A19)+COUNTIF(Jun!$L$105:$L$135,$A19)+COUNTIF(Jul!$L$105:$L$135,$A19)+COUNTIF(Aug!$L$105:$L$135,$A19)+COUNTIF(Sep!$L$105:$L$135,$A19)+COUNTIF(Okt!$L$105:$L$135,$A19)+COUNTIF(Nov!$L$105:$L$135,$A19)+COUNTIF(Dez!$L$105:$L$135,$A19))</f>
        <v/>
      </c>
      <c r="H19" s="74" t="str">
        <f>IF(ISBLANK($B19),"",COUNTIF(Jan!$L$139:$L$169,$A19)+COUNTIF(Feb!$L$139:$L$169,$A19)+COUNTIF(Mar!$L$139:$L$169,$A19)+COUNTIF(Apr!$L$139:$L$169,$A19)+COUNTIF(Mai!$L$139:$L$169,$A19)+COUNTIF(Jun!$L$139:$L$169,$A19)+COUNTIF(Jul!$L$139:$L$169,$A19)+COUNTIF(Aug!$L$139:$L$169,$A19)+COUNTIF(Sep!$L$139:$L$169,$A19)+COUNTIF(Okt!$L$139:$L$169,$A19)+COUNTIF(Nov!$L$139:$L$169,$A19)+COUNTIF(Dez!$L$139:$L$169,$A19))</f>
        <v/>
      </c>
      <c r="I19" s="67" t="str">
        <f t="shared" si="0"/>
        <v/>
      </c>
      <c r="J19" s="77" t="str">
        <f>IF(ISBLANK($B19),"",SUMIF(Jan!$L$105:$L$135,$A19,Jan!$R$105:$R$135)+SUMIF(Feb!$L$105:$L$135,$A19,Feb!$R$105:$R$135)+SUMIF(Mar!$L$105:$L$135,$A19,Mar!$R$105:$R$135)+SUMIF(Apr!$L$105:$L$135,$A19,Apr!$R$105:$R$135)+SUMIF(Mai!$L$105:$L$135,$A19,Mai!$R$105:$R$135)+SUMIF(Jun!$L$105:$L$135,$A19,Jun!$R$105:$R$135)+SUMIF(Jul!$L$105:$L$135,$A19,Jul!$R$105:$R$135)+SUMIF(Aug!$L$105:$L$135,$A19,Aug!$R$105:$R$135)+SUMIF(Sep!$L$105:$L$135,$A19,Sep!$R$105:$R$135)+SUMIF(Okt!$L$105:$L$135,$A19,Okt!$R$105:$R$135)+SUMIF(Nov!$L$105:$L$135,$A19,Nov!$R$105:$R$135)+SUMIF(Dez!$L$105:$L$135,$A19,Dez!$R$105:$R$135))</f>
        <v/>
      </c>
      <c r="K19" s="77" t="str">
        <f>IF(ISBLANK($B19),"",SUMIF(Jan!$L$139:$L$169,$A19,Jan!$R$139:$R$169)+SUMIF(Feb!$L$139:$L$169,$A19,Feb!$R$139:$R$169)+SUMIF(Mar!$L$139:$L$169,$A19,Mar!$R$139:$R$169)+SUMIF(Apr!$L$139:$L$169,$A19,Apr!$R$139:$R$169)+SUMIF(Mai!$L$139:$L$169,$A19,Mai!$R$139:$R$169)+SUMIF(Jun!$L$139:$L$169,$A19,Jun!$R$139:$R$169)+SUMIF(Jul!$L$139:$L$169,$A19,Jul!$R$139:$R$169)+SUMIF(Aug!$L$139:$L$169,$A19,Aug!$R$139:$R$169)+SUMIF(Sep!$L$139:$L$169,$A19,Sep!$R$139:$R$169)+SUMIF(Okt!$L$139:$L$169,$A19,Okt!$R$139:$R$169)+SUMIF(Nov!$L$139:$L$169,$A19,Nov!$R$139:$R$169)+SUMIF(Dez!$L$139:$L$169,$A19,Dez!$R$139:$R$169))</f>
        <v/>
      </c>
      <c r="L19" s="68" t="str">
        <f t="shared" si="1"/>
        <v/>
      </c>
      <c r="M19" s="85" t="str">
        <f>IF(ISBLANK($B19),"",SUMIF(Jan!$L$105:$L$135,$A19,Jan!S$105:S$135)+SUMIF(Feb!$L$105:$L$135,$A19,Feb!S$105:S$135)+SUMIF(Mar!$L$105:$L$135,$A19,Mar!S$105:S$135)+SUMIF(Apr!$L$105:$L$135,$A19,Apr!S$35:S$105)+SUMIF(Mai!$L$105:$L$135,$A19,Mai!S$105:S$135)+SUMIF(Jun!$L$105:$L$135,$A19,Jun!S$105:S$135)+SUMIF(Jul!$L$105:$L$135,$A19,Jul!S$105:S$135)+SUMIF(Aug!$L$105:$L$135,$A19,Aug!S$105:S$135)+SUMIF(Sep!$L$105:$L$135,$A19,Sep!S$135:S$135)+SUMIF(Okt!$L$105:$L$135,$A19,Okt!S$105:S$135)+SUMIF(Nov!$L$105:$L$135,$A19,Nov!S$105:S$135)+SUMIF(Dez!$L$105:$L$135,$A19,Dez!S$105:S$135))</f>
        <v/>
      </c>
      <c r="N19" s="77" t="str">
        <f>IF(ISBLANK($B19),"",SUMIF(Jan!$L$139:$L$169,$A19,Jan!S$139:S$169)+SUMIF(Feb!$L$139:$L$169,$A19,Feb!S$139:S$169)+SUMIF(Mar!$L$139:$L$169,$A19,Mar!S$139:S$169)+SUMIF(Apr!$L$139:$L$169,$A19,Apr!S$139:S$169)+SUMIF(Mai!$L$139:$L$169,$A19,Mai!S$139:S$169)+SUMIF(Jun!$L$139:$L$169,$A19,Jun!S$139:S$169)+SUMIF(Jul!$L$139:$L$169,$A19,Jul!S$139:S$169)+SUMIF(Aug!$L$139:$L$169,$A19,Aug!S$139:S$169)+SUMIF(Sep!$L$139:$L$169,$A19,Sep!S$139:S$169)+SUMIF(Okt!$L$139:$L$169,$A19,Okt!S$139:S$169)+SUMIF(Nov!$L$139:$L$169,$A19,Nov!S$139:S$169)+SUMIF(Dez!$L$139:$L$169,$A19,Dez!S$139:S$169))</f>
        <v/>
      </c>
      <c r="O19" s="38" t="str">
        <f t="shared" si="2"/>
        <v/>
      </c>
      <c r="P19" s="86"/>
      <c r="Q19" s="37"/>
      <c r="R19" s="69"/>
      <c r="S19" s="86" t="str">
        <f t="shared" si="3"/>
        <v/>
      </c>
      <c r="T19" s="68" t="str">
        <f t="shared" si="4"/>
        <v/>
      </c>
      <c r="U19" s="69"/>
      <c r="V19" s="69"/>
      <c r="W19" s="69"/>
      <c r="X19" s="21"/>
    </row>
    <row r="20" spans="1:24" x14ac:dyDescent="0.2">
      <c r="A20" s="2">
        <v>9</v>
      </c>
      <c r="B20" s="33"/>
      <c r="C20" s="20"/>
      <c r="D20" s="20"/>
      <c r="E20" s="244" t="str">
        <f>IF(ISBLANK(D20),"",HYPERLINK(D20,"url"))</f>
        <v/>
      </c>
      <c r="F20" s="140"/>
      <c r="G20" s="76" t="str">
        <f>IF(ISBLANK($B20),"",COUNTIF(Jan!$L$105:$L$135,$A20)+COUNTIF(Feb!$L$105:$L$135,$A20)+COUNTIF(Mar!$L$105:$L$135,$A20)+COUNTIF(Apr!$L$105:$L$135,$A20)+COUNTIF(Mai!$L$105:$L$135,$A20)+COUNTIF(Jun!$L$105:$L$135,$A20)+COUNTIF(Jul!$L$105:$L$135,$A20)+COUNTIF(Aug!$L$105:$L$135,$A20)+COUNTIF(Sep!$L$105:$L$135,$A20)+COUNTIF(Okt!$L$105:$L$135,$A20)+COUNTIF(Nov!$L$105:$L$135,$A20)+COUNTIF(Dez!$L$105:$L$135,$A20))</f>
        <v/>
      </c>
      <c r="H20" s="74" t="str">
        <f>IF(ISBLANK($B20),"",COUNTIF(Jan!$L$139:$L$169,$A20)+COUNTIF(Feb!$L$139:$L$169,$A20)+COUNTIF(Mar!$L$139:$L$169,$A20)+COUNTIF(Apr!$L$139:$L$169,$A20)+COUNTIF(Mai!$L$139:$L$169,$A20)+COUNTIF(Jun!$L$139:$L$169,$A20)+COUNTIF(Jul!$L$139:$L$169,$A20)+COUNTIF(Aug!$L$139:$L$169,$A20)+COUNTIF(Sep!$L$139:$L$169,$A20)+COUNTIF(Okt!$L$139:$L$169,$A20)+COUNTIF(Nov!$L$139:$L$169,$A20)+COUNTIF(Dez!$L$139:$L$169,$A20))</f>
        <v/>
      </c>
      <c r="I20" s="67" t="str">
        <f t="shared" si="0"/>
        <v/>
      </c>
      <c r="J20" s="77" t="str">
        <f>IF(ISBLANK($B20),"",SUMIF(Jan!$L$105:$L$135,$A20,Jan!$R$105:$R$135)+SUMIF(Feb!$L$105:$L$135,$A20,Feb!$R$105:$R$135)+SUMIF(Mar!$L$105:$L$135,$A20,Mar!$R$105:$R$135)+SUMIF(Apr!$L$105:$L$135,$A20,Apr!$R$105:$R$135)+SUMIF(Mai!$L$105:$L$135,$A20,Mai!$R$105:$R$135)+SUMIF(Jun!$L$105:$L$135,$A20,Jun!$R$105:$R$135)+SUMIF(Jul!$L$105:$L$135,$A20,Jul!$R$105:$R$135)+SUMIF(Aug!$L$105:$L$135,$A20,Aug!$R$105:$R$135)+SUMIF(Sep!$L$105:$L$135,$A20,Sep!$R$105:$R$135)+SUMIF(Okt!$L$105:$L$135,$A20,Okt!$R$105:$R$135)+SUMIF(Nov!$L$105:$L$135,$A20,Nov!$R$105:$R$135)+SUMIF(Dez!$L$105:$L$135,$A20,Dez!$R$105:$R$135))</f>
        <v/>
      </c>
      <c r="K20" s="77" t="str">
        <f>IF(ISBLANK($B20),"",SUMIF(Jan!$L$139:$L$169,$A20,Jan!$R$139:$R$169)+SUMIF(Feb!$L$139:$L$169,$A20,Feb!$R$139:$R$169)+SUMIF(Mar!$L$139:$L$169,$A20,Mar!$R$139:$R$169)+SUMIF(Apr!$L$139:$L$169,$A20,Apr!$R$139:$R$169)+SUMIF(Mai!$L$139:$L$169,$A20,Mai!$R$139:$R$169)+SUMIF(Jun!$L$139:$L$169,$A20,Jun!$R$139:$R$169)+SUMIF(Jul!$L$139:$L$169,$A20,Jul!$R$139:$R$169)+SUMIF(Aug!$L$139:$L$169,$A20,Aug!$R$139:$R$169)+SUMIF(Sep!$L$139:$L$169,$A20,Sep!$R$139:$R$169)+SUMIF(Okt!$L$139:$L$169,$A20,Okt!$R$139:$R$169)+SUMIF(Nov!$L$139:$L$169,$A20,Nov!$R$139:$R$169)+SUMIF(Dez!$L$139:$L$169,$A20,Dez!$R$139:$R$169))</f>
        <v/>
      </c>
      <c r="L20" s="68" t="str">
        <f t="shared" si="1"/>
        <v/>
      </c>
      <c r="M20" s="85" t="str">
        <f>IF(ISBLANK($B20),"",SUMIF(Jan!$L$105:$L$135,$A20,Jan!S$105:S$135)+SUMIF(Feb!$L$105:$L$135,$A20,Feb!S$105:S$135)+SUMIF(Mar!$L$105:$L$135,$A20,Mar!S$105:S$135)+SUMIF(Apr!$L$105:$L$135,$A20,Apr!S$35:S$105)+SUMIF(Mai!$L$105:$L$135,$A20,Mai!S$105:S$135)+SUMIF(Jun!$L$105:$L$135,$A20,Jun!S$105:S$135)+SUMIF(Jul!$L$105:$L$135,$A20,Jul!S$105:S$135)+SUMIF(Aug!$L$105:$L$135,$A20,Aug!S$105:S$135)+SUMIF(Sep!$L$105:$L$135,$A20,Sep!S$135:S$135)+SUMIF(Okt!$L$105:$L$135,$A20,Okt!S$105:S$135)+SUMIF(Nov!$L$105:$L$135,$A20,Nov!S$105:S$135)+SUMIF(Dez!$L$105:$L$135,$A20,Dez!S$105:S$135))</f>
        <v/>
      </c>
      <c r="N20" s="77" t="str">
        <f>IF(ISBLANK($B20),"",SUMIF(Jan!$L$139:$L$169,$A20,Jan!S$139:S$169)+SUMIF(Feb!$L$139:$L$169,$A20,Feb!S$139:S$169)+SUMIF(Mar!$L$139:$L$169,$A20,Mar!S$139:S$169)+SUMIF(Apr!$L$139:$L$169,$A20,Apr!S$139:S$169)+SUMIF(Mai!$L$139:$L$169,$A20,Mai!S$139:S$169)+SUMIF(Jun!$L$139:$L$169,$A20,Jun!S$139:S$169)+SUMIF(Jul!$L$139:$L$169,$A20,Jul!S$139:S$169)+SUMIF(Aug!$L$139:$L$169,$A20,Aug!S$139:S$169)+SUMIF(Sep!$L$139:$L$169,$A20,Sep!S$139:S$169)+SUMIF(Okt!$L$139:$L$169,$A20,Okt!S$139:S$169)+SUMIF(Nov!$L$139:$L$169,$A20,Nov!S$139:S$169)+SUMIF(Dez!$L$139:$L$169,$A20,Dez!S$139:S$169))</f>
        <v/>
      </c>
      <c r="O20" s="38" t="str">
        <f t="shared" si="2"/>
        <v/>
      </c>
      <c r="P20" s="86"/>
      <c r="Q20" s="37"/>
      <c r="R20" s="69"/>
      <c r="S20" s="86" t="str">
        <f t="shared" si="3"/>
        <v/>
      </c>
      <c r="T20" s="68" t="str">
        <f t="shared" si="4"/>
        <v/>
      </c>
      <c r="U20" s="69"/>
      <c r="V20" s="69"/>
      <c r="W20" s="69"/>
      <c r="X20" s="21"/>
    </row>
    <row r="21" spans="1:24" x14ac:dyDescent="0.2">
      <c r="A21" s="2">
        <v>10</v>
      </c>
      <c r="B21" s="33"/>
      <c r="C21" s="20"/>
      <c r="D21" s="20"/>
      <c r="E21" s="244" t="str">
        <f>IF(ISBLANK(D21),"",HYPERLINK(D21,"url"))</f>
        <v/>
      </c>
      <c r="F21" s="140"/>
      <c r="G21" s="76" t="str">
        <f>IF(ISBLANK($B21),"",COUNTIF(Jan!$L$105:$L$135,$A21)+COUNTIF(Feb!$L$105:$L$135,$A21)+COUNTIF(Mar!$L$105:$L$135,$A21)+COUNTIF(Apr!$L$105:$L$135,$A21)+COUNTIF(Mai!$L$105:$L$135,$A21)+COUNTIF(Jun!$L$105:$L$135,$A21)+COUNTIF(Jul!$L$105:$L$135,$A21)+COUNTIF(Aug!$L$105:$L$135,$A21)+COUNTIF(Sep!$L$105:$L$135,$A21)+COUNTIF(Okt!$L$105:$L$135,$A21)+COUNTIF(Nov!$L$105:$L$135,$A21)+COUNTIF(Dez!$L$105:$L$135,$A21))</f>
        <v/>
      </c>
      <c r="H21" s="74" t="str">
        <f>IF(ISBLANK($B21),"",COUNTIF(Jan!$L$139:$L$169,$A21)+COUNTIF(Feb!$L$139:$L$169,$A21)+COUNTIF(Mar!$L$139:$L$169,$A21)+COUNTIF(Apr!$L$139:$L$169,$A21)+COUNTIF(Mai!$L$139:$L$169,$A21)+COUNTIF(Jun!$L$139:$L$169,$A21)+COUNTIF(Jul!$L$139:$L$169,$A21)+COUNTIF(Aug!$L$139:$L$169,$A21)+COUNTIF(Sep!$L$139:$L$169,$A21)+COUNTIF(Okt!$L$139:$L$169,$A21)+COUNTIF(Nov!$L$139:$L$169,$A21)+COUNTIF(Dez!$L$139:$L$169,$A21))</f>
        <v/>
      </c>
      <c r="I21" s="67" t="str">
        <f t="shared" si="0"/>
        <v/>
      </c>
      <c r="J21" s="77" t="str">
        <f>IF(ISBLANK($B21),"",SUMIF(Jan!$L$105:$L$135,$A21,Jan!$R$105:$R$135)+SUMIF(Feb!$L$105:$L$135,$A21,Feb!$R$105:$R$135)+SUMIF(Mar!$L$105:$L$135,$A21,Mar!$R$105:$R$135)+SUMIF(Apr!$L$105:$L$135,$A21,Apr!$R$105:$R$135)+SUMIF(Mai!$L$105:$L$135,$A21,Mai!$R$105:$R$135)+SUMIF(Jun!$L$105:$L$135,$A21,Jun!$R$105:$R$135)+SUMIF(Jul!$L$105:$L$135,$A21,Jul!$R$105:$R$135)+SUMIF(Aug!$L$105:$L$135,$A21,Aug!$R$105:$R$135)+SUMIF(Sep!$L$105:$L$135,$A21,Sep!$R$105:$R$135)+SUMIF(Okt!$L$105:$L$135,$A21,Okt!$R$105:$R$135)+SUMIF(Nov!$L$105:$L$135,$A21,Nov!$R$105:$R$135)+SUMIF(Dez!$L$105:$L$135,$A21,Dez!$R$105:$R$135))</f>
        <v/>
      </c>
      <c r="K21" s="77" t="str">
        <f>IF(ISBLANK($B21),"",SUMIF(Jan!$L$139:$L$169,$A21,Jan!$R$139:$R$169)+SUMIF(Feb!$L$139:$L$169,$A21,Feb!$R$139:$R$169)+SUMIF(Mar!$L$139:$L$169,$A21,Mar!$R$139:$R$169)+SUMIF(Apr!$L$139:$L$169,$A21,Apr!$R$139:$R$169)+SUMIF(Mai!$L$139:$L$169,$A21,Mai!$R$139:$R$169)+SUMIF(Jun!$L$139:$L$169,$A21,Jun!$R$139:$R$169)+SUMIF(Jul!$L$139:$L$169,$A21,Jul!$R$139:$R$169)+SUMIF(Aug!$L$139:$L$169,$A21,Aug!$R$139:$R$169)+SUMIF(Sep!$L$139:$L$169,$A21,Sep!$R$139:$R$169)+SUMIF(Okt!$L$139:$L$169,$A21,Okt!$R$139:$R$169)+SUMIF(Nov!$L$139:$L$169,$A21,Nov!$R$139:$R$169)+SUMIF(Dez!$L$139:$L$169,$A21,Dez!$R$139:$R$169))</f>
        <v/>
      </c>
      <c r="L21" s="68" t="str">
        <f t="shared" si="1"/>
        <v/>
      </c>
      <c r="M21" s="85" t="str">
        <f>IF(ISBLANK($B21),"",SUMIF(Jan!$L$105:$L$135,$A21,Jan!S$105:S$135)+SUMIF(Feb!$L$105:$L$135,$A21,Feb!S$105:S$135)+SUMIF(Mar!$L$105:$L$135,$A21,Mar!S$105:S$135)+SUMIF(Apr!$L$105:$L$135,$A21,Apr!S$35:S$105)+SUMIF(Mai!$L$105:$L$135,$A21,Mai!S$105:S$135)+SUMIF(Jun!$L$105:$L$135,$A21,Jun!S$105:S$135)+SUMIF(Jul!$L$105:$L$135,$A21,Jul!S$105:S$135)+SUMIF(Aug!$L$105:$L$135,$A21,Aug!S$105:S$135)+SUMIF(Sep!$L$105:$L$135,$A21,Sep!S$135:S$135)+SUMIF(Okt!$L$105:$L$135,$A21,Okt!S$105:S$135)+SUMIF(Nov!$L$105:$L$135,$A21,Nov!S$105:S$135)+SUMIF(Dez!$L$105:$L$135,$A21,Dez!S$105:S$135))</f>
        <v/>
      </c>
      <c r="N21" s="77" t="str">
        <f>IF(ISBLANK($B21),"",SUMIF(Jan!$L$139:$L$169,$A21,Jan!S$139:S$169)+SUMIF(Feb!$L$139:$L$169,$A21,Feb!S$139:S$169)+SUMIF(Mar!$L$139:$L$169,$A21,Mar!S$139:S$169)+SUMIF(Apr!$L$139:$L$169,$A21,Apr!S$139:S$169)+SUMIF(Mai!$L$139:$L$169,$A21,Mai!S$139:S$169)+SUMIF(Jun!$L$139:$L$169,$A21,Jun!S$139:S$169)+SUMIF(Jul!$L$139:$L$169,$A21,Jul!S$139:S$169)+SUMIF(Aug!$L$139:$L$169,$A21,Aug!S$139:S$169)+SUMIF(Sep!$L$139:$L$169,$A21,Sep!S$139:S$169)+SUMIF(Okt!$L$139:$L$169,$A21,Okt!S$139:S$169)+SUMIF(Nov!$L$139:$L$169,$A21,Nov!S$139:S$169)+SUMIF(Dez!$L$139:$L$169,$A21,Dez!S$139:S$169))</f>
        <v/>
      </c>
      <c r="O21" s="38" t="str">
        <f t="shared" si="2"/>
        <v/>
      </c>
      <c r="P21" s="86"/>
      <c r="Q21" s="37"/>
      <c r="R21" s="69"/>
      <c r="S21" s="86" t="str">
        <f t="shared" si="3"/>
        <v/>
      </c>
      <c r="T21" s="68" t="str">
        <f t="shared" si="4"/>
        <v/>
      </c>
      <c r="U21" s="69"/>
      <c r="V21" s="69"/>
      <c r="W21" s="69"/>
      <c r="X21" s="21"/>
    </row>
    <row r="22" spans="1:24" x14ac:dyDescent="0.2">
      <c r="A22" s="2">
        <v>11</v>
      </c>
      <c r="B22" s="33"/>
      <c r="C22" s="20"/>
      <c r="D22" s="20"/>
      <c r="E22" s="244" t="str">
        <f>IF(ISBLANK(D22),"",HYPERLINK(D22,"url"))</f>
        <v/>
      </c>
      <c r="F22" s="140"/>
      <c r="G22" s="76" t="str">
        <f>IF(ISBLANK($B22),"",COUNTIF(Jan!$L$105:$L$135,$A22)+COUNTIF(Feb!$L$105:$L$135,$A22)+COUNTIF(Mar!$L$105:$L$135,$A22)+COUNTIF(Apr!$L$105:$L$135,$A22)+COUNTIF(Mai!$L$105:$L$135,$A22)+COUNTIF(Jun!$L$105:$L$135,$A22)+COUNTIF(Jul!$L$105:$L$135,$A22)+COUNTIF(Aug!$L$105:$L$135,$A22)+COUNTIF(Sep!$L$105:$L$135,$A22)+COUNTIF(Okt!$L$105:$L$135,$A22)+COUNTIF(Nov!$L$105:$L$135,$A22)+COUNTIF(Dez!$L$105:$L$135,$A22))</f>
        <v/>
      </c>
      <c r="H22" s="74" t="str">
        <f>IF(ISBLANK($B22),"",COUNTIF(Jan!$L$139:$L$169,$A22)+COUNTIF(Feb!$L$139:$L$169,$A22)+COUNTIF(Mar!$L$139:$L$169,$A22)+COUNTIF(Apr!$L$139:$L$169,$A22)+COUNTIF(Mai!$L$139:$L$169,$A22)+COUNTIF(Jun!$L$139:$L$169,$A22)+COUNTIF(Jul!$L$139:$L$169,$A22)+COUNTIF(Aug!$L$139:$L$169,$A22)+COUNTIF(Sep!$L$139:$L$169,$A22)+COUNTIF(Okt!$L$139:$L$169,$A22)+COUNTIF(Nov!$L$139:$L$169,$A22)+COUNTIF(Dez!$L$139:$L$169,$A22))</f>
        <v/>
      </c>
      <c r="I22" s="67" t="str">
        <f t="shared" si="0"/>
        <v/>
      </c>
      <c r="J22" s="77" t="str">
        <f>IF(ISBLANK($B22),"",SUMIF(Jan!$L$105:$L$135,$A22,Jan!$R$105:$R$135)+SUMIF(Feb!$L$105:$L$135,$A22,Feb!$R$105:$R$135)+SUMIF(Mar!$L$105:$L$135,$A22,Mar!$R$105:$R$135)+SUMIF(Apr!$L$105:$L$135,$A22,Apr!$R$105:$R$135)+SUMIF(Mai!$L$105:$L$135,$A22,Mai!$R$105:$R$135)+SUMIF(Jun!$L$105:$L$135,$A22,Jun!$R$105:$R$135)+SUMIF(Jul!$L$105:$L$135,$A22,Jul!$R$105:$R$135)+SUMIF(Aug!$L$105:$L$135,$A22,Aug!$R$105:$R$135)+SUMIF(Sep!$L$105:$L$135,$A22,Sep!$R$105:$R$135)+SUMIF(Okt!$L$105:$L$135,$A22,Okt!$R$105:$R$135)+SUMIF(Nov!$L$105:$L$135,$A22,Nov!$R$105:$R$135)+SUMIF(Dez!$L$105:$L$135,$A22,Dez!$R$105:$R$135))</f>
        <v/>
      </c>
      <c r="K22" s="77" t="str">
        <f>IF(ISBLANK($B22),"",SUMIF(Jan!$L$139:$L$169,$A22,Jan!$R$139:$R$169)+SUMIF(Feb!$L$139:$L$169,$A22,Feb!$R$139:$R$169)+SUMIF(Mar!$L$139:$L$169,$A22,Mar!$R$139:$R$169)+SUMIF(Apr!$L$139:$L$169,$A22,Apr!$R$139:$R$169)+SUMIF(Mai!$L$139:$L$169,$A22,Mai!$R$139:$R$169)+SUMIF(Jun!$L$139:$L$169,$A22,Jun!$R$139:$R$169)+SUMIF(Jul!$L$139:$L$169,$A22,Jul!$R$139:$R$169)+SUMIF(Aug!$L$139:$L$169,$A22,Aug!$R$139:$R$169)+SUMIF(Sep!$L$139:$L$169,$A22,Sep!$R$139:$R$169)+SUMIF(Okt!$L$139:$L$169,$A22,Okt!$R$139:$R$169)+SUMIF(Nov!$L$139:$L$169,$A22,Nov!$R$139:$R$169)+SUMIF(Dez!$L$139:$L$169,$A22,Dez!$R$139:$R$169))</f>
        <v/>
      </c>
      <c r="L22" s="68" t="str">
        <f t="shared" si="1"/>
        <v/>
      </c>
      <c r="M22" s="85" t="str">
        <f>IF(ISBLANK($B22),"",SUMIF(Jan!$L$105:$L$135,$A22,Jan!S$105:S$135)+SUMIF(Feb!$L$105:$L$135,$A22,Feb!S$105:S$135)+SUMIF(Mar!$L$105:$L$135,$A22,Mar!S$105:S$135)+SUMIF(Apr!$L$105:$L$135,$A22,Apr!S$35:S$105)+SUMIF(Mai!$L$105:$L$135,$A22,Mai!S$105:S$135)+SUMIF(Jun!$L$105:$L$135,$A22,Jun!S$105:S$135)+SUMIF(Jul!$L$105:$L$135,$A22,Jul!S$105:S$135)+SUMIF(Aug!$L$105:$L$135,$A22,Aug!S$105:S$135)+SUMIF(Sep!$L$105:$L$135,$A22,Sep!S$135:S$135)+SUMIF(Okt!$L$105:$L$135,$A22,Okt!S$105:S$135)+SUMIF(Nov!$L$105:$L$135,$A22,Nov!S$105:S$135)+SUMIF(Dez!$L$105:$L$135,$A22,Dez!S$105:S$135))</f>
        <v/>
      </c>
      <c r="N22" s="77" t="str">
        <f>IF(ISBLANK($B22),"",SUMIF(Jan!$L$139:$L$169,$A22,Jan!S$139:S$169)+SUMIF(Feb!$L$139:$L$169,$A22,Feb!S$139:S$169)+SUMIF(Mar!$L$139:$L$169,$A22,Mar!S$139:S$169)+SUMIF(Apr!$L$139:$L$169,$A22,Apr!S$139:S$169)+SUMIF(Mai!$L$139:$L$169,$A22,Mai!S$139:S$169)+SUMIF(Jun!$L$139:$L$169,$A22,Jun!S$139:S$169)+SUMIF(Jul!$L$139:$L$169,$A22,Jul!S$139:S$169)+SUMIF(Aug!$L$139:$L$169,$A22,Aug!S$139:S$169)+SUMIF(Sep!$L$139:$L$169,$A22,Sep!S$139:S$169)+SUMIF(Okt!$L$139:$L$169,$A22,Okt!S$139:S$169)+SUMIF(Nov!$L$139:$L$169,$A22,Nov!S$139:S$169)+SUMIF(Dez!$L$139:$L$169,$A22,Dez!S$139:S$169))</f>
        <v/>
      </c>
      <c r="O22" s="38" t="str">
        <f t="shared" si="2"/>
        <v/>
      </c>
      <c r="P22" s="86"/>
      <c r="Q22" s="37"/>
      <c r="R22" s="69"/>
      <c r="S22" s="86" t="str">
        <f t="shared" si="3"/>
        <v/>
      </c>
      <c r="T22" s="68" t="str">
        <f t="shared" si="4"/>
        <v/>
      </c>
      <c r="U22" s="69"/>
      <c r="V22" s="69"/>
      <c r="W22" s="69"/>
      <c r="X22" s="21"/>
    </row>
    <row r="23" spans="1:24" x14ac:dyDescent="0.2">
      <c r="A23" s="2">
        <v>12</v>
      </c>
      <c r="B23" s="33"/>
      <c r="C23" s="20"/>
      <c r="D23" s="20"/>
      <c r="E23" s="244" t="str">
        <f>IF(ISBLANK(D23),"",HYPERLINK(D23,"url"))</f>
        <v/>
      </c>
      <c r="F23" s="140"/>
      <c r="G23" s="76" t="str">
        <f>IF(ISBLANK($B23),"",COUNTIF(Jan!$L$105:$L$135,$A23)+COUNTIF(Feb!$L$105:$L$135,$A23)+COUNTIF(Mar!$L$105:$L$135,$A23)+COUNTIF(Apr!$L$105:$L$135,$A23)+COUNTIF(Mai!$L$105:$L$135,$A23)+COUNTIF(Jun!$L$105:$L$135,$A23)+COUNTIF(Jul!$L$105:$L$135,$A23)+COUNTIF(Aug!$L$105:$L$135,$A23)+COUNTIF(Sep!$L$105:$L$135,$A23)+COUNTIF(Okt!$L$105:$L$135,$A23)+COUNTIF(Nov!$L$105:$L$135,$A23)+COUNTIF(Dez!$L$105:$L$135,$A23))</f>
        <v/>
      </c>
      <c r="H23" s="74" t="str">
        <f>IF(ISBLANK($B23),"",COUNTIF(Jan!$L$139:$L$169,$A23)+COUNTIF(Feb!$L$139:$L$169,$A23)+COUNTIF(Mar!$L$139:$L$169,$A23)+COUNTIF(Apr!$L$139:$L$169,$A23)+COUNTIF(Mai!$L$139:$L$169,$A23)+COUNTIF(Jun!$L$139:$L$169,$A23)+COUNTIF(Jul!$L$139:$L$169,$A23)+COUNTIF(Aug!$L$139:$L$169,$A23)+COUNTIF(Sep!$L$139:$L$169,$A23)+COUNTIF(Okt!$L$139:$L$169,$A23)+COUNTIF(Nov!$L$139:$L$169,$A23)+COUNTIF(Dez!$L$139:$L$169,$A23))</f>
        <v/>
      </c>
      <c r="I23" s="67" t="str">
        <f t="shared" si="0"/>
        <v/>
      </c>
      <c r="J23" s="77" t="str">
        <f>IF(ISBLANK($B23),"",SUMIF(Jan!$L$105:$L$135,$A23,Jan!$R$105:$R$135)+SUMIF(Feb!$L$105:$L$135,$A23,Feb!$R$105:$R$135)+SUMIF(Mar!$L$105:$L$135,$A23,Mar!$R$105:$R$135)+SUMIF(Apr!$L$105:$L$135,$A23,Apr!$R$105:$R$135)+SUMIF(Mai!$L$105:$L$135,$A23,Mai!$R$105:$R$135)+SUMIF(Jun!$L$105:$L$135,$A23,Jun!$R$105:$R$135)+SUMIF(Jul!$L$105:$L$135,$A23,Jul!$R$105:$R$135)+SUMIF(Aug!$L$105:$L$135,$A23,Aug!$R$105:$R$135)+SUMIF(Sep!$L$105:$L$135,$A23,Sep!$R$105:$R$135)+SUMIF(Okt!$L$105:$L$135,$A23,Okt!$R$105:$R$135)+SUMIF(Nov!$L$105:$L$135,$A23,Nov!$R$105:$R$135)+SUMIF(Dez!$L$105:$L$135,$A23,Dez!$R$105:$R$135))</f>
        <v/>
      </c>
      <c r="K23" s="77" t="str">
        <f>IF(ISBLANK($B23),"",SUMIF(Jan!$L$139:$L$169,$A23,Jan!$R$139:$R$169)+SUMIF(Feb!$L$139:$L$169,$A23,Feb!$R$139:$R$169)+SUMIF(Mar!$L$139:$L$169,$A23,Mar!$R$139:$R$169)+SUMIF(Apr!$L$139:$L$169,$A23,Apr!$R$139:$R$169)+SUMIF(Mai!$L$139:$L$169,$A23,Mai!$R$139:$R$169)+SUMIF(Jun!$L$139:$L$169,$A23,Jun!$R$139:$R$169)+SUMIF(Jul!$L$139:$L$169,$A23,Jul!$R$139:$R$169)+SUMIF(Aug!$L$139:$L$169,$A23,Aug!$R$139:$R$169)+SUMIF(Sep!$L$139:$L$169,$A23,Sep!$R$139:$R$169)+SUMIF(Okt!$L$139:$L$169,$A23,Okt!$R$139:$R$169)+SUMIF(Nov!$L$139:$L$169,$A23,Nov!$R$139:$R$169)+SUMIF(Dez!$L$139:$L$169,$A23,Dez!$R$139:$R$169))</f>
        <v/>
      </c>
      <c r="L23" s="68" t="str">
        <f t="shared" si="1"/>
        <v/>
      </c>
      <c r="M23" s="85" t="str">
        <f>IF(ISBLANK($B23),"",SUMIF(Jan!$L$105:$L$135,$A23,Jan!S$105:S$135)+SUMIF(Feb!$L$105:$L$135,$A23,Feb!S$105:S$135)+SUMIF(Mar!$L$105:$L$135,$A23,Mar!S$105:S$135)+SUMIF(Apr!$L$105:$L$135,$A23,Apr!S$35:S$105)+SUMIF(Mai!$L$105:$L$135,$A23,Mai!S$105:S$135)+SUMIF(Jun!$L$105:$L$135,$A23,Jun!S$105:S$135)+SUMIF(Jul!$L$105:$L$135,$A23,Jul!S$105:S$135)+SUMIF(Aug!$L$105:$L$135,$A23,Aug!S$105:S$135)+SUMIF(Sep!$L$105:$L$135,$A23,Sep!S$135:S$135)+SUMIF(Okt!$L$105:$L$135,$A23,Okt!S$105:S$135)+SUMIF(Nov!$L$105:$L$135,$A23,Nov!S$105:S$135)+SUMIF(Dez!$L$105:$L$135,$A23,Dez!S$105:S$135))</f>
        <v/>
      </c>
      <c r="N23" s="77" t="str">
        <f>IF(ISBLANK($B23),"",SUMIF(Jan!$L$139:$L$169,$A23,Jan!S$139:S$169)+SUMIF(Feb!$L$139:$L$169,$A23,Feb!S$139:S$169)+SUMIF(Mar!$L$139:$L$169,$A23,Mar!S$139:S$169)+SUMIF(Apr!$L$139:$L$169,$A23,Apr!S$139:S$169)+SUMIF(Mai!$L$139:$L$169,$A23,Mai!S$139:S$169)+SUMIF(Jun!$L$139:$L$169,$A23,Jun!S$139:S$169)+SUMIF(Jul!$L$139:$L$169,$A23,Jul!S$139:S$169)+SUMIF(Aug!$L$139:$L$169,$A23,Aug!S$139:S$169)+SUMIF(Sep!$L$139:$L$169,$A23,Sep!S$139:S$169)+SUMIF(Okt!$L$139:$L$169,$A23,Okt!S$139:S$169)+SUMIF(Nov!$L$139:$L$169,$A23,Nov!S$139:S$169)+SUMIF(Dez!$L$139:$L$169,$A23,Dez!S$139:S$169))</f>
        <v/>
      </c>
      <c r="O23" s="38" t="str">
        <f t="shared" si="2"/>
        <v/>
      </c>
      <c r="P23" s="86"/>
      <c r="Q23" s="37"/>
      <c r="R23" s="69"/>
      <c r="S23" s="86" t="str">
        <f t="shared" si="3"/>
        <v/>
      </c>
      <c r="T23" s="68" t="str">
        <f t="shared" si="4"/>
        <v/>
      </c>
      <c r="U23" s="69"/>
      <c r="V23" s="69"/>
      <c r="W23" s="69"/>
      <c r="X23" s="21"/>
    </row>
    <row r="24" spans="1:24" x14ac:dyDescent="0.2">
      <c r="A24" s="2">
        <v>13</v>
      </c>
      <c r="B24" s="33"/>
      <c r="C24" s="20"/>
      <c r="D24" s="20"/>
      <c r="E24" s="244" t="str">
        <f>IF(ISBLANK(D24),"",HYPERLINK(D24,"url"))</f>
        <v/>
      </c>
      <c r="F24" s="140"/>
      <c r="G24" s="76" t="str">
        <f>IF(ISBLANK($B24),"",COUNTIF(Jan!$L$105:$L$135,$A24)+COUNTIF(Feb!$L$105:$L$135,$A24)+COUNTIF(Mar!$L$105:$L$135,$A24)+COUNTIF(Apr!$L$105:$L$135,$A24)+COUNTIF(Mai!$L$105:$L$135,$A24)+COUNTIF(Jun!$L$105:$L$135,$A24)+COUNTIF(Jul!$L$105:$L$135,$A24)+COUNTIF(Aug!$L$105:$L$135,$A24)+COUNTIF(Sep!$L$105:$L$135,$A24)+COUNTIF(Okt!$L$105:$L$135,$A24)+COUNTIF(Nov!$L$105:$L$135,$A24)+COUNTIF(Dez!$L$105:$L$135,$A24))</f>
        <v/>
      </c>
      <c r="H24" s="74" t="str">
        <f>IF(ISBLANK($B24),"",COUNTIF(Jan!$L$139:$L$169,$A24)+COUNTIF(Feb!$L$139:$L$169,$A24)+COUNTIF(Mar!$L$139:$L$169,$A24)+COUNTIF(Apr!$L$139:$L$169,$A24)+COUNTIF(Mai!$L$139:$L$169,$A24)+COUNTIF(Jun!$L$139:$L$169,$A24)+COUNTIF(Jul!$L$139:$L$169,$A24)+COUNTIF(Aug!$L$139:$L$169,$A24)+COUNTIF(Sep!$L$139:$L$169,$A24)+COUNTIF(Okt!$L$139:$L$169,$A24)+COUNTIF(Nov!$L$139:$L$169,$A24)+COUNTIF(Dez!$L$139:$L$169,$A24))</f>
        <v/>
      </c>
      <c r="I24" s="67" t="str">
        <f t="shared" si="0"/>
        <v/>
      </c>
      <c r="J24" s="77" t="str">
        <f>IF(ISBLANK($B24),"",SUMIF(Jan!$L$105:$L$135,$A24,Jan!$R$105:$R$135)+SUMIF(Feb!$L$105:$L$135,$A24,Feb!$R$105:$R$135)+SUMIF(Mar!$L$105:$L$135,$A24,Mar!$R$105:$R$135)+SUMIF(Apr!$L$105:$L$135,$A24,Apr!$R$105:$R$135)+SUMIF(Mai!$L$105:$L$135,$A24,Mai!$R$105:$R$135)+SUMIF(Jun!$L$105:$L$135,$A24,Jun!$R$105:$R$135)+SUMIF(Jul!$L$105:$L$135,$A24,Jul!$R$105:$R$135)+SUMIF(Aug!$L$105:$L$135,$A24,Aug!$R$105:$R$135)+SUMIF(Sep!$L$105:$L$135,$A24,Sep!$R$105:$R$135)+SUMIF(Okt!$L$105:$L$135,$A24,Okt!$R$105:$R$135)+SUMIF(Nov!$L$105:$L$135,$A24,Nov!$R$105:$R$135)+SUMIF(Dez!$L$105:$L$135,$A24,Dez!$R$105:$R$135))</f>
        <v/>
      </c>
      <c r="K24" s="77" t="str">
        <f>IF(ISBLANK($B24),"",SUMIF(Jan!$L$139:$L$169,$A24,Jan!$R$139:$R$169)+SUMIF(Feb!$L$139:$L$169,$A24,Feb!$R$139:$R$169)+SUMIF(Mar!$L$139:$L$169,$A24,Mar!$R$139:$R$169)+SUMIF(Apr!$L$139:$L$169,$A24,Apr!$R$139:$R$169)+SUMIF(Mai!$L$139:$L$169,$A24,Mai!$R$139:$R$169)+SUMIF(Jun!$L$139:$L$169,$A24,Jun!$R$139:$R$169)+SUMIF(Jul!$L$139:$L$169,$A24,Jul!$R$139:$R$169)+SUMIF(Aug!$L$139:$L$169,$A24,Aug!$R$139:$R$169)+SUMIF(Sep!$L$139:$L$169,$A24,Sep!$R$139:$R$169)+SUMIF(Okt!$L$139:$L$169,$A24,Okt!$R$139:$R$169)+SUMIF(Nov!$L$139:$L$169,$A24,Nov!$R$139:$R$169)+SUMIF(Dez!$L$139:$L$169,$A24,Dez!$R$139:$R$169))</f>
        <v/>
      </c>
      <c r="L24" s="68" t="str">
        <f t="shared" si="1"/>
        <v/>
      </c>
      <c r="M24" s="85" t="str">
        <f>IF(ISBLANK($B24),"",SUMIF(Jan!$L$105:$L$135,$A24,Jan!S$105:S$135)+SUMIF(Feb!$L$105:$L$135,$A24,Feb!S$105:S$135)+SUMIF(Mar!$L$105:$L$135,$A24,Mar!S$105:S$135)+SUMIF(Apr!$L$105:$L$135,$A24,Apr!S$35:S$105)+SUMIF(Mai!$L$105:$L$135,$A24,Mai!S$105:S$135)+SUMIF(Jun!$L$105:$L$135,$A24,Jun!S$105:S$135)+SUMIF(Jul!$L$105:$L$135,$A24,Jul!S$105:S$135)+SUMIF(Aug!$L$105:$L$135,$A24,Aug!S$105:S$135)+SUMIF(Sep!$L$105:$L$135,$A24,Sep!S$135:S$135)+SUMIF(Okt!$L$105:$L$135,$A24,Okt!S$105:S$135)+SUMIF(Nov!$L$105:$L$135,$A24,Nov!S$105:S$135)+SUMIF(Dez!$L$105:$L$135,$A24,Dez!S$105:S$135))</f>
        <v/>
      </c>
      <c r="N24" s="77" t="str">
        <f>IF(ISBLANK($B24),"",SUMIF(Jan!$L$139:$L$169,$A24,Jan!S$139:S$169)+SUMIF(Feb!$L$139:$L$169,$A24,Feb!S$139:S$169)+SUMIF(Mar!$L$139:$L$169,$A24,Mar!S$139:S$169)+SUMIF(Apr!$L$139:$L$169,$A24,Apr!S$139:S$169)+SUMIF(Mai!$L$139:$L$169,$A24,Mai!S$139:S$169)+SUMIF(Jun!$L$139:$L$169,$A24,Jun!S$139:S$169)+SUMIF(Jul!$L$139:$L$169,$A24,Jul!S$139:S$169)+SUMIF(Aug!$L$139:$L$169,$A24,Aug!S$139:S$169)+SUMIF(Sep!$L$139:$L$169,$A24,Sep!S$139:S$169)+SUMIF(Okt!$L$139:$L$169,$A24,Okt!S$139:S$169)+SUMIF(Nov!$L$139:$L$169,$A24,Nov!S$139:S$169)+SUMIF(Dez!$L$139:$L$169,$A24,Dez!S$139:S$169))</f>
        <v/>
      </c>
      <c r="O24" s="38" t="str">
        <f t="shared" si="2"/>
        <v/>
      </c>
      <c r="P24" s="86"/>
      <c r="Q24" s="37"/>
      <c r="R24" s="69"/>
      <c r="S24" s="86" t="str">
        <f t="shared" si="3"/>
        <v/>
      </c>
      <c r="T24" s="68" t="str">
        <f t="shared" si="4"/>
        <v/>
      </c>
      <c r="U24" s="69"/>
      <c r="V24" s="69"/>
      <c r="W24" s="69"/>
      <c r="X24" s="21"/>
    </row>
    <row r="25" spans="1:24" x14ac:dyDescent="0.2">
      <c r="A25" s="2">
        <v>14</v>
      </c>
      <c r="B25" s="33"/>
      <c r="C25" s="20"/>
      <c r="D25" s="20"/>
      <c r="E25" s="244" t="str">
        <f t="shared" si="5"/>
        <v/>
      </c>
      <c r="F25" s="140"/>
      <c r="G25" s="76" t="str">
        <f>IF(ISBLANK($B25),"",COUNTIF(Jan!$L$105:$L$135,$A25)+COUNTIF(Feb!$L$105:$L$135,$A25)+COUNTIF(Mar!$L$105:$L$135,$A25)+COUNTIF(Apr!$L$105:$L$135,$A25)+COUNTIF(Mai!$L$105:$L$135,$A25)+COUNTIF(Jun!$L$105:$L$135,$A25)+COUNTIF(Jul!$L$105:$L$135,$A25)+COUNTIF(Aug!$L$105:$L$135,$A25)+COUNTIF(Sep!$L$105:$L$135,$A25)+COUNTIF(Okt!$L$105:$L$135,$A25)+COUNTIF(Nov!$L$105:$L$135,$A25)+COUNTIF(Dez!$L$105:$L$135,$A25))</f>
        <v/>
      </c>
      <c r="H25" s="74" t="str">
        <f>IF(ISBLANK($B25),"",COUNTIF(Jan!$L$139:$L$169,$A25)+COUNTIF(Feb!$L$139:$L$169,$A25)+COUNTIF(Mar!$L$139:$L$169,$A25)+COUNTIF(Apr!$L$139:$L$169,$A25)+COUNTIF(Mai!$L$139:$L$169,$A25)+COUNTIF(Jun!$L$139:$L$169,$A25)+COUNTIF(Jul!$L$139:$L$169,$A25)+COUNTIF(Aug!$L$139:$L$169,$A25)+COUNTIF(Sep!$L$139:$L$169,$A25)+COUNTIF(Okt!$L$139:$L$169,$A25)+COUNTIF(Nov!$L$139:$L$169,$A25)+COUNTIF(Dez!$L$139:$L$169,$A25))</f>
        <v/>
      </c>
      <c r="I25" s="67" t="str">
        <f t="shared" si="0"/>
        <v/>
      </c>
      <c r="J25" s="77" t="str">
        <f>IF(ISBLANK($B25),"",SUMIF(Jan!$L$105:$L$135,$A25,Jan!$R$105:$R$135)+SUMIF(Feb!$L$105:$L$135,$A25,Feb!$R$105:$R$135)+SUMIF(Mar!$L$105:$L$135,$A25,Mar!$R$105:$R$135)+SUMIF(Apr!$L$105:$L$135,$A25,Apr!$R$105:$R$135)+SUMIF(Mai!$L$105:$L$135,$A25,Mai!$R$105:$R$135)+SUMIF(Jun!$L$105:$L$135,$A25,Jun!$R$105:$R$135)+SUMIF(Jul!$L$105:$L$135,$A25,Jul!$R$105:$R$135)+SUMIF(Aug!$L$105:$L$135,$A25,Aug!$R$105:$R$135)+SUMIF(Sep!$L$105:$L$135,$A25,Sep!$R$105:$R$135)+SUMIF(Okt!$L$105:$L$135,$A25,Okt!$R$105:$R$135)+SUMIF(Nov!$L$105:$L$135,$A25,Nov!$R$105:$R$135)+SUMIF(Dez!$L$105:$L$135,$A25,Dez!$R$105:$R$135))</f>
        <v/>
      </c>
      <c r="K25" s="77" t="str">
        <f>IF(ISBLANK($B25),"",SUMIF(Jan!$L$139:$L$169,$A25,Jan!$R$139:$R$169)+SUMIF(Feb!$L$139:$L$169,$A25,Feb!$R$139:$R$169)+SUMIF(Mar!$L$139:$L$169,$A25,Mar!$R$139:$R$169)+SUMIF(Apr!$L$139:$L$169,$A25,Apr!$R$139:$R$169)+SUMIF(Mai!$L$139:$L$169,$A25,Mai!$R$139:$R$169)+SUMIF(Jun!$L$139:$L$169,$A25,Jun!$R$139:$R$169)+SUMIF(Jul!$L$139:$L$169,$A25,Jul!$R$139:$R$169)+SUMIF(Aug!$L$139:$L$169,$A25,Aug!$R$139:$R$169)+SUMIF(Sep!$L$139:$L$169,$A25,Sep!$R$139:$R$169)+SUMIF(Okt!$L$139:$L$169,$A25,Okt!$R$139:$R$169)+SUMIF(Nov!$L$139:$L$169,$A25,Nov!$R$139:$R$169)+SUMIF(Dez!$L$139:$L$169,$A25,Dez!$R$139:$R$169))</f>
        <v/>
      </c>
      <c r="L25" s="68" t="str">
        <f t="shared" si="1"/>
        <v/>
      </c>
      <c r="M25" s="85" t="str">
        <f>IF(ISBLANK($B25),"",SUMIF(Jan!$L$105:$L$135,$A25,Jan!S$105:S$135)+SUMIF(Feb!$L$105:$L$135,$A25,Feb!S$105:S$135)+SUMIF(Mar!$L$105:$L$135,$A25,Mar!S$105:S$135)+SUMIF(Apr!$L$105:$L$135,$A25,Apr!S$35:S$105)+SUMIF(Mai!$L$105:$L$135,$A25,Mai!S$105:S$135)+SUMIF(Jun!$L$105:$L$135,$A25,Jun!S$105:S$135)+SUMIF(Jul!$L$105:$L$135,$A25,Jul!S$105:S$135)+SUMIF(Aug!$L$105:$L$135,$A25,Aug!S$105:S$135)+SUMIF(Sep!$L$105:$L$135,$A25,Sep!S$135:S$135)+SUMIF(Okt!$L$105:$L$135,$A25,Okt!S$105:S$135)+SUMIF(Nov!$L$105:$L$135,$A25,Nov!S$105:S$135)+SUMIF(Dez!$L$105:$L$135,$A25,Dez!S$105:S$135))</f>
        <v/>
      </c>
      <c r="N25" s="77" t="str">
        <f>IF(ISBLANK($B25),"",SUMIF(Jan!$L$139:$L$169,$A25,Jan!S$139:S$169)+SUMIF(Feb!$L$139:$L$169,$A25,Feb!S$139:S$169)+SUMIF(Mar!$L$139:$L$169,$A25,Mar!S$139:S$169)+SUMIF(Apr!$L$139:$L$169,$A25,Apr!S$139:S$169)+SUMIF(Mai!$L$139:$L$169,$A25,Mai!S$139:S$169)+SUMIF(Jun!$L$139:$L$169,$A25,Jun!S$139:S$169)+SUMIF(Jul!$L$139:$L$169,$A25,Jul!S$139:S$169)+SUMIF(Aug!$L$139:$L$169,$A25,Aug!S$139:S$169)+SUMIF(Sep!$L$139:$L$169,$A25,Sep!S$139:S$169)+SUMIF(Okt!$L$139:$L$169,$A25,Okt!S$139:S$169)+SUMIF(Nov!$L$139:$L$169,$A25,Nov!S$139:S$169)+SUMIF(Dez!$L$139:$L$169,$A25,Dez!S$139:S$169))</f>
        <v/>
      </c>
      <c r="O25" s="38" t="str">
        <f t="shared" si="2"/>
        <v/>
      </c>
      <c r="P25" s="86"/>
      <c r="Q25" s="37"/>
      <c r="R25" s="69"/>
      <c r="S25" s="86" t="str">
        <f t="shared" si="3"/>
        <v/>
      </c>
      <c r="T25" s="68" t="str">
        <f t="shared" si="4"/>
        <v/>
      </c>
      <c r="U25" s="69"/>
      <c r="V25" s="69"/>
      <c r="W25" s="69"/>
      <c r="X25" s="21"/>
    </row>
    <row r="26" spans="1:24" x14ac:dyDescent="0.2">
      <c r="A26" s="2">
        <v>15</v>
      </c>
      <c r="B26" s="33"/>
      <c r="C26" s="20"/>
      <c r="D26" s="20"/>
      <c r="E26" s="244" t="str">
        <f t="shared" si="5"/>
        <v/>
      </c>
      <c r="F26" s="140"/>
      <c r="G26" s="76" t="str">
        <f>IF(ISBLANK($B26),"",COUNTIF(Jan!$L$105:$L$135,$A26)+COUNTIF(Feb!$L$105:$L$135,$A26)+COUNTIF(Mar!$L$105:$L$135,$A26)+COUNTIF(Apr!$L$105:$L$135,$A26)+COUNTIF(Mai!$L$105:$L$135,$A26)+COUNTIF(Jun!$L$105:$L$135,$A26)+COUNTIF(Jul!$L$105:$L$135,$A26)+COUNTIF(Aug!$L$105:$L$135,$A26)+COUNTIF(Sep!$L$105:$L$135,$A26)+COUNTIF(Okt!$L$105:$L$135,$A26)+COUNTIF(Nov!$L$105:$L$135,$A26)+COUNTIF(Dez!$L$105:$L$135,$A26))</f>
        <v/>
      </c>
      <c r="H26" s="74" t="str">
        <f>IF(ISBLANK($B26),"",COUNTIF(Jan!$L$139:$L$169,$A26)+COUNTIF(Feb!$L$139:$L$169,$A26)+COUNTIF(Mar!$L$139:$L$169,$A26)+COUNTIF(Apr!$L$139:$L$169,$A26)+COUNTIF(Mai!$L$139:$L$169,$A26)+COUNTIF(Jun!$L$139:$L$169,$A26)+COUNTIF(Jul!$L$139:$L$169,$A26)+COUNTIF(Aug!$L$139:$L$169,$A26)+COUNTIF(Sep!$L$139:$L$169,$A26)+COUNTIF(Okt!$L$139:$L$169,$A26)+COUNTIF(Nov!$L$139:$L$169,$A26)+COUNTIF(Dez!$L$139:$L$169,$A26))</f>
        <v/>
      </c>
      <c r="I26" s="67" t="str">
        <f t="shared" si="0"/>
        <v/>
      </c>
      <c r="J26" s="77" t="str">
        <f>IF(ISBLANK($B26),"",SUMIF(Jan!$L$105:$L$135,$A26,Jan!$R$105:$R$135)+SUMIF(Feb!$L$105:$L$135,$A26,Feb!$R$105:$R$135)+SUMIF(Mar!$L$105:$L$135,$A26,Mar!$R$105:$R$135)+SUMIF(Apr!$L$105:$L$135,$A26,Apr!$R$105:$R$135)+SUMIF(Mai!$L$105:$L$135,$A26,Mai!$R$105:$R$135)+SUMIF(Jun!$L$105:$L$135,$A26,Jun!$R$105:$R$135)+SUMIF(Jul!$L$105:$L$135,$A26,Jul!$R$105:$R$135)+SUMIF(Aug!$L$105:$L$135,$A26,Aug!$R$105:$R$135)+SUMIF(Sep!$L$105:$L$135,$A26,Sep!$R$105:$R$135)+SUMIF(Okt!$L$105:$L$135,$A26,Okt!$R$105:$R$135)+SUMIF(Nov!$L$105:$L$135,$A26,Nov!$R$105:$R$135)+SUMIF(Dez!$L$105:$L$135,$A26,Dez!$R$105:$R$135))</f>
        <v/>
      </c>
      <c r="K26" s="77" t="str">
        <f>IF(ISBLANK($B26),"",SUMIF(Jan!$L$139:$L$169,$A26,Jan!$R$139:$R$169)+SUMIF(Feb!$L$139:$L$169,$A26,Feb!$R$139:$R$169)+SUMIF(Mar!$L$139:$L$169,$A26,Mar!$R$139:$R$169)+SUMIF(Apr!$L$139:$L$169,$A26,Apr!$R$139:$R$169)+SUMIF(Mai!$L$139:$L$169,$A26,Mai!$R$139:$R$169)+SUMIF(Jun!$L$139:$L$169,$A26,Jun!$R$139:$R$169)+SUMIF(Jul!$L$139:$L$169,$A26,Jul!$R$139:$R$169)+SUMIF(Aug!$L$139:$L$169,$A26,Aug!$R$139:$R$169)+SUMIF(Sep!$L$139:$L$169,$A26,Sep!$R$139:$R$169)+SUMIF(Okt!$L$139:$L$169,$A26,Okt!$R$139:$R$169)+SUMIF(Nov!$L$139:$L$169,$A26,Nov!$R$139:$R$169)+SUMIF(Dez!$L$139:$L$169,$A26,Dez!$R$139:$R$169))</f>
        <v/>
      </c>
      <c r="L26" s="68" t="str">
        <f t="shared" si="1"/>
        <v/>
      </c>
      <c r="M26" s="85" t="str">
        <f>IF(ISBLANK($B26),"",SUMIF(Jan!$L$105:$L$135,$A26,Jan!S$105:S$135)+SUMIF(Feb!$L$105:$L$135,$A26,Feb!S$105:S$135)+SUMIF(Mar!$L$105:$L$135,$A26,Mar!S$105:S$135)+SUMIF(Apr!$L$105:$L$135,$A26,Apr!S$35:S$105)+SUMIF(Mai!$L$105:$L$135,$A26,Mai!S$105:S$135)+SUMIF(Jun!$L$105:$L$135,$A26,Jun!S$105:S$135)+SUMIF(Jul!$L$105:$L$135,$A26,Jul!S$105:S$135)+SUMIF(Aug!$L$105:$L$135,$A26,Aug!S$105:S$135)+SUMIF(Sep!$L$105:$L$135,$A26,Sep!S$135:S$135)+SUMIF(Okt!$L$105:$L$135,$A26,Okt!S$105:S$135)+SUMIF(Nov!$L$105:$L$135,$A26,Nov!S$105:S$135)+SUMIF(Dez!$L$105:$L$135,$A26,Dez!S$105:S$135))</f>
        <v/>
      </c>
      <c r="N26" s="77" t="str">
        <f>IF(ISBLANK($B26),"",SUMIF(Jan!$L$139:$L$169,$A26,Jan!S$139:S$169)+SUMIF(Feb!$L$139:$L$169,$A26,Feb!S$139:S$169)+SUMIF(Mar!$L$139:$L$169,$A26,Mar!S$139:S$169)+SUMIF(Apr!$L$139:$L$169,$A26,Apr!S$139:S$169)+SUMIF(Mai!$L$139:$L$169,$A26,Mai!S$139:S$169)+SUMIF(Jun!$L$139:$L$169,$A26,Jun!S$139:S$169)+SUMIF(Jul!$L$139:$L$169,$A26,Jul!S$139:S$169)+SUMIF(Aug!$L$139:$L$169,$A26,Aug!S$139:S$169)+SUMIF(Sep!$L$139:$L$169,$A26,Sep!S$139:S$169)+SUMIF(Okt!$L$139:$L$169,$A26,Okt!S$139:S$169)+SUMIF(Nov!$L$139:$L$169,$A26,Nov!S$139:S$169)+SUMIF(Dez!$L$139:$L$169,$A26,Dez!S$139:S$169))</f>
        <v/>
      </c>
      <c r="O26" s="38" t="str">
        <f t="shared" si="2"/>
        <v/>
      </c>
      <c r="P26" s="86"/>
      <c r="Q26" s="37"/>
      <c r="R26" s="69"/>
      <c r="S26" s="86" t="str">
        <f t="shared" si="3"/>
        <v/>
      </c>
      <c r="T26" s="68" t="str">
        <f t="shared" si="4"/>
        <v/>
      </c>
      <c r="U26" s="69"/>
      <c r="V26" s="69"/>
      <c r="W26" s="69"/>
      <c r="X26" s="21"/>
    </row>
    <row r="27" spans="1:24" x14ac:dyDescent="0.2">
      <c r="A27" s="2">
        <v>16</v>
      </c>
      <c r="B27" s="33"/>
      <c r="C27" s="20"/>
      <c r="D27" s="20"/>
      <c r="E27" s="244" t="str">
        <f t="shared" si="5"/>
        <v/>
      </c>
      <c r="F27" s="140"/>
      <c r="G27" s="76" t="str">
        <f>IF(ISBLANK($B27),"",COUNTIF(Jan!$L$105:$L$135,$A27)+COUNTIF(Feb!$L$105:$L$135,$A27)+COUNTIF(Mar!$L$105:$L$135,$A27)+COUNTIF(Apr!$L$105:$L$135,$A27)+COUNTIF(Mai!$L$105:$L$135,$A27)+COUNTIF(Jun!$L$105:$L$135,$A27)+COUNTIF(Jul!$L$105:$L$135,$A27)+COUNTIF(Aug!$L$105:$L$135,$A27)+COUNTIF(Sep!$L$105:$L$135,$A27)+COUNTIF(Okt!$L$105:$L$135,$A27)+COUNTIF(Nov!$L$105:$L$135,$A27)+COUNTIF(Dez!$L$105:$L$135,$A27))</f>
        <v/>
      </c>
      <c r="H27" s="74" t="str">
        <f>IF(ISBLANK($B27),"",COUNTIF(Jan!$L$139:$L$169,$A27)+COUNTIF(Feb!$L$139:$L$169,$A27)+COUNTIF(Mar!$L$139:$L$169,$A27)+COUNTIF(Apr!$L$139:$L$169,$A27)+COUNTIF(Mai!$L$139:$L$169,$A27)+COUNTIF(Jun!$L$139:$L$169,$A27)+COUNTIF(Jul!$L$139:$L$169,$A27)+COUNTIF(Aug!$L$139:$L$169,$A27)+COUNTIF(Sep!$L$139:$L$169,$A27)+COUNTIF(Okt!$L$139:$L$169,$A27)+COUNTIF(Nov!$L$139:$L$169,$A27)+COUNTIF(Dez!$L$139:$L$169,$A27))</f>
        <v/>
      </c>
      <c r="I27" s="67" t="str">
        <f t="shared" si="0"/>
        <v/>
      </c>
      <c r="J27" s="77" t="str">
        <f>IF(ISBLANK($B27),"",SUMIF(Jan!$L$105:$L$135,$A27,Jan!$R$105:$R$135)+SUMIF(Feb!$L$105:$L$135,$A27,Feb!$R$105:$R$135)+SUMIF(Mar!$L$105:$L$135,$A27,Mar!$R$105:$R$135)+SUMIF(Apr!$L$105:$L$135,$A27,Apr!$R$105:$R$135)+SUMIF(Mai!$L$105:$L$135,$A27,Mai!$R$105:$R$135)+SUMIF(Jun!$L$105:$L$135,$A27,Jun!$R$105:$R$135)+SUMIF(Jul!$L$105:$L$135,$A27,Jul!$R$105:$R$135)+SUMIF(Aug!$L$105:$L$135,$A27,Aug!$R$105:$R$135)+SUMIF(Sep!$L$105:$L$135,$A27,Sep!$R$105:$R$135)+SUMIF(Okt!$L$105:$L$135,$A27,Okt!$R$105:$R$135)+SUMIF(Nov!$L$105:$L$135,$A27,Nov!$R$105:$R$135)+SUMIF(Dez!$L$105:$L$135,$A27,Dez!$R$105:$R$135))</f>
        <v/>
      </c>
      <c r="K27" s="77" t="str">
        <f>IF(ISBLANK($B27),"",SUMIF(Jan!$L$139:$L$169,$A27,Jan!$R$139:$R$169)+SUMIF(Feb!$L$139:$L$169,$A27,Feb!$R$139:$R$169)+SUMIF(Mar!$L$139:$L$169,$A27,Mar!$R$139:$R$169)+SUMIF(Apr!$L$139:$L$169,$A27,Apr!$R$139:$R$169)+SUMIF(Mai!$L$139:$L$169,$A27,Mai!$R$139:$R$169)+SUMIF(Jun!$L$139:$L$169,$A27,Jun!$R$139:$R$169)+SUMIF(Jul!$L$139:$L$169,$A27,Jul!$R$139:$R$169)+SUMIF(Aug!$L$139:$L$169,$A27,Aug!$R$139:$R$169)+SUMIF(Sep!$L$139:$L$169,$A27,Sep!$R$139:$R$169)+SUMIF(Okt!$L$139:$L$169,$A27,Okt!$R$139:$R$169)+SUMIF(Nov!$L$139:$L$169,$A27,Nov!$R$139:$R$169)+SUMIF(Dez!$L$139:$L$169,$A27,Dez!$R$139:$R$169))</f>
        <v/>
      </c>
      <c r="L27" s="68" t="str">
        <f t="shared" si="1"/>
        <v/>
      </c>
      <c r="M27" s="85" t="str">
        <f>IF(ISBLANK($B27),"",SUMIF(Jan!$L$105:$L$135,$A27,Jan!S$105:S$135)+SUMIF(Feb!$L$105:$L$135,$A27,Feb!S$105:S$135)+SUMIF(Mar!$L$105:$L$135,$A27,Mar!S$105:S$135)+SUMIF(Apr!$L$105:$L$135,$A27,Apr!S$35:S$105)+SUMIF(Mai!$L$105:$L$135,$A27,Mai!S$105:S$135)+SUMIF(Jun!$L$105:$L$135,$A27,Jun!S$105:S$135)+SUMIF(Jul!$L$105:$L$135,$A27,Jul!S$105:S$135)+SUMIF(Aug!$L$105:$L$135,$A27,Aug!S$105:S$135)+SUMIF(Sep!$L$105:$L$135,$A27,Sep!S$135:S$135)+SUMIF(Okt!$L$105:$L$135,$A27,Okt!S$105:S$135)+SUMIF(Nov!$L$105:$L$135,$A27,Nov!S$105:S$135)+SUMIF(Dez!$L$105:$L$135,$A27,Dez!S$105:S$135))</f>
        <v/>
      </c>
      <c r="N27" s="77" t="str">
        <f>IF(ISBLANK($B27),"",SUMIF(Jan!$L$139:$L$169,$A27,Jan!S$139:S$169)+SUMIF(Feb!$L$139:$L$169,$A27,Feb!S$139:S$169)+SUMIF(Mar!$L$139:$L$169,$A27,Mar!S$139:S$169)+SUMIF(Apr!$L$139:$L$169,$A27,Apr!S$139:S$169)+SUMIF(Mai!$L$139:$L$169,$A27,Mai!S$139:S$169)+SUMIF(Jun!$L$139:$L$169,$A27,Jun!S$139:S$169)+SUMIF(Jul!$L$139:$L$169,$A27,Jul!S$139:S$169)+SUMIF(Aug!$L$139:$L$169,$A27,Aug!S$139:S$169)+SUMIF(Sep!$L$139:$L$169,$A27,Sep!S$139:S$169)+SUMIF(Okt!$L$139:$L$169,$A27,Okt!S$139:S$169)+SUMIF(Nov!$L$139:$L$169,$A27,Nov!S$139:S$169)+SUMIF(Dez!$L$139:$L$169,$A27,Dez!S$139:S$169))</f>
        <v/>
      </c>
      <c r="O27" s="38" t="str">
        <f t="shared" si="2"/>
        <v/>
      </c>
      <c r="P27" s="86"/>
      <c r="Q27" s="37"/>
      <c r="R27" s="69"/>
      <c r="S27" s="86" t="str">
        <f t="shared" si="3"/>
        <v/>
      </c>
      <c r="T27" s="68" t="str">
        <f t="shared" si="4"/>
        <v/>
      </c>
      <c r="U27" s="69"/>
      <c r="V27" s="69"/>
      <c r="W27" s="69"/>
      <c r="X27" s="21"/>
    </row>
    <row r="28" spans="1:24" x14ac:dyDescent="0.2">
      <c r="A28" s="2">
        <v>17</v>
      </c>
      <c r="B28" s="33"/>
      <c r="C28" s="20"/>
      <c r="D28" s="20"/>
      <c r="E28" s="244" t="str">
        <f t="shared" si="5"/>
        <v/>
      </c>
      <c r="F28" s="140"/>
      <c r="G28" s="76" t="str">
        <f>IF(ISBLANK($B28),"",COUNTIF(Jan!$L$105:$L$135,$A28)+COUNTIF(Feb!$L$105:$L$135,$A28)+COUNTIF(Mar!$L$105:$L$135,$A28)+COUNTIF(Apr!$L$105:$L$135,$A28)+COUNTIF(Mai!$L$105:$L$135,$A28)+COUNTIF(Jun!$L$105:$L$135,$A28)+COUNTIF(Jul!$L$105:$L$135,$A28)+COUNTIF(Aug!$L$105:$L$135,$A28)+COUNTIF(Sep!$L$105:$L$135,$A28)+COUNTIF(Okt!$L$105:$L$135,$A28)+COUNTIF(Nov!$L$105:$L$135,$A28)+COUNTIF(Dez!$L$105:$L$135,$A28))</f>
        <v/>
      </c>
      <c r="H28" s="74" t="str">
        <f>IF(ISBLANK($B28),"",COUNTIF(Jan!$L$139:$L$169,$A28)+COUNTIF(Feb!$L$139:$L$169,$A28)+COUNTIF(Mar!$L$139:$L$169,$A28)+COUNTIF(Apr!$L$139:$L$169,$A28)+COUNTIF(Mai!$L$139:$L$169,$A28)+COUNTIF(Jun!$L$139:$L$169,$A28)+COUNTIF(Jul!$L$139:$L$169,$A28)+COUNTIF(Aug!$L$139:$L$169,$A28)+COUNTIF(Sep!$L$139:$L$169,$A28)+COUNTIF(Okt!$L$139:$L$169,$A28)+COUNTIF(Nov!$L$139:$L$169,$A28)+COUNTIF(Dez!$L$139:$L$169,$A28))</f>
        <v/>
      </c>
      <c r="I28" s="67" t="str">
        <f t="shared" si="0"/>
        <v/>
      </c>
      <c r="J28" s="77" t="str">
        <f>IF(ISBLANK($B28),"",SUMIF(Jan!$L$105:$L$135,$A28,Jan!$R$105:$R$135)+SUMIF(Feb!$L$105:$L$135,$A28,Feb!$R$105:$R$135)+SUMIF(Mar!$L$105:$L$135,$A28,Mar!$R$105:$R$135)+SUMIF(Apr!$L$105:$L$135,$A28,Apr!$R$105:$R$135)+SUMIF(Mai!$L$105:$L$135,$A28,Mai!$R$105:$R$135)+SUMIF(Jun!$L$105:$L$135,$A28,Jun!$R$105:$R$135)+SUMIF(Jul!$L$105:$L$135,$A28,Jul!$R$105:$R$135)+SUMIF(Aug!$L$105:$L$135,$A28,Aug!$R$105:$R$135)+SUMIF(Sep!$L$105:$L$135,$A28,Sep!$R$105:$R$135)+SUMIF(Okt!$L$105:$L$135,$A28,Okt!$R$105:$R$135)+SUMIF(Nov!$L$105:$L$135,$A28,Nov!$R$105:$R$135)+SUMIF(Dez!$L$105:$L$135,$A28,Dez!$R$105:$R$135))</f>
        <v/>
      </c>
      <c r="K28" s="77" t="str">
        <f>IF(ISBLANK($B28),"",SUMIF(Jan!$L$139:$L$169,$A28,Jan!$R$139:$R$169)+SUMIF(Feb!$L$139:$L$169,$A28,Feb!$R$139:$R$169)+SUMIF(Mar!$L$139:$L$169,$A28,Mar!$R$139:$R$169)+SUMIF(Apr!$L$139:$L$169,$A28,Apr!$R$139:$R$169)+SUMIF(Mai!$L$139:$L$169,$A28,Mai!$R$139:$R$169)+SUMIF(Jun!$L$139:$L$169,$A28,Jun!$R$139:$R$169)+SUMIF(Jul!$L$139:$L$169,$A28,Jul!$R$139:$R$169)+SUMIF(Aug!$L$139:$L$169,$A28,Aug!$R$139:$R$169)+SUMIF(Sep!$L$139:$L$169,$A28,Sep!$R$139:$R$169)+SUMIF(Okt!$L$139:$L$169,$A28,Okt!$R$139:$R$169)+SUMIF(Nov!$L$139:$L$169,$A28,Nov!$R$139:$R$169)+SUMIF(Dez!$L$139:$L$169,$A28,Dez!$R$139:$R$169))</f>
        <v/>
      </c>
      <c r="L28" s="68" t="str">
        <f t="shared" si="1"/>
        <v/>
      </c>
      <c r="M28" s="85" t="str">
        <f>IF(ISBLANK($B28),"",SUMIF(Jan!$L$105:$L$135,$A28,Jan!S$105:S$135)+SUMIF(Feb!$L$105:$L$135,$A28,Feb!S$105:S$135)+SUMIF(Mar!$L$105:$L$135,$A28,Mar!S$105:S$135)+SUMIF(Apr!$L$105:$L$135,$A28,Apr!S$35:S$105)+SUMIF(Mai!$L$105:$L$135,$A28,Mai!S$105:S$135)+SUMIF(Jun!$L$105:$L$135,$A28,Jun!S$105:S$135)+SUMIF(Jul!$L$105:$L$135,$A28,Jul!S$105:S$135)+SUMIF(Aug!$L$105:$L$135,$A28,Aug!S$105:S$135)+SUMIF(Sep!$L$105:$L$135,$A28,Sep!S$135:S$135)+SUMIF(Okt!$L$105:$L$135,$A28,Okt!S$105:S$135)+SUMIF(Nov!$L$105:$L$135,$A28,Nov!S$105:S$135)+SUMIF(Dez!$L$105:$L$135,$A28,Dez!S$105:S$135))</f>
        <v/>
      </c>
      <c r="N28" s="77" t="str">
        <f>IF(ISBLANK($B28),"",SUMIF(Jan!$L$139:$L$169,$A28,Jan!S$139:S$169)+SUMIF(Feb!$L$139:$L$169,$A28,Feb!S$139:S$169)+SUMIF(Mar!$L$139:$L$169,$A28,Mar!S$139:S$169)+SUMIF(Apr!$L$139:$L$169,$A28,Apr!S$139:S$169)+SUMIF(Mai!$L$139:$L$169,$A28,Mai!S$139:S$169)+SUMIF(Jun!$L$139:$L$169,$A28,Jun!S$139:S$169)+SUMIF(Jul!$L$139:$L$169,$A28,Jul!S$139:S$169)+SUMIF(Aug!$L$139:$L$169,$A28,Aug!S$139:S$169)+SUMIF(Sep!$L$139:$L$169,$A28,Sep!S$139:S$169)+SUMIF(Okt!$L$139:$L$169,$A28,Okt!S$139:S$169)+SUMIF(Nov!$L$139:$L$169,$A28,Nov!S$139:S$169)+SUMIF(Dez!$L$139:$L$169,$A28,Dez!S$139:S$169))</f>
        <v/>
      </c>
      <c r="O28" s="38" t="str">
        <f t="shared" si="2"/>
        <v/>
      </c>
      <c r="P28" s="86"/>
      <c r="Q28" s="37"/>
      <c r="R28" s="69"/>
      <c r="S28" s="86" t="str">
        <f t="shared" si="3"/>
        <v/>
      </c>
      <c r="T28" s="68" t="str">
        <f t="shared" si="4"/>
        <v/>
      </c>
      <c r="U28" s="69"/>
      <c r="V28" s="69"/>
      <c r="W28" s="69"/>
      <c r="X28" s="21"/>
    </row>
    <row r="29" spans="1:24" x14ac:dyDescent="0.2">
      <c r="A29" s="2">
        <v>18</v>
      </c>
      <c r="B29" s="33"/>
      <c r="C29" s="20"/>
      <c r="D29" s="20"/>
      <c r="E29" s="244" t="str">
        <f t="shared" si="5"/>
        <v/>
      </c>
      <c r="F29" s="140"/>
      <c r="G29" s="76" t="str">
        <f>IF(ISBLANK($B29),"",COUNTIF(Jan!$L$105:$L$135,$A29)+COUNTIF(Feb!$L$105:$L$135,$A29)+COUNTIF(Mar!$L$105:$L$135,$A29)+COUNTIF(Apr!$L$105:$L$135,$A29)+COUNTIF(Mai!$L$105:$L$135,$A29)+COUNTIF(Jun!$L$105:$L$135,$A29)+COUNTIF(Jul!$L$105:$L$135,$A29)+COUNTIF(Aug!$L$105:$L$135,$A29)+COUNTIF(Sep!$L$105:$L$135,$A29)+COUNTIF(Okt!$L$105:$L$135,$A29)+COUNTIF(Nov!$L$105:$L$135,$A29)+COUNTIF(Dez!$L$105:$L$135,$A29))</f>
        <v/>
      </c>
      <c r="H29" s="74" t="str">
        <f>IF(ISBLANK($B29),"",COUNTIF(Jan!$L$139:$L$169,$A29)+COUNTIF(Feb!$L$139:$L$169,$A29)+COUNTIF(Mar!$L$139:$L$169,$A29)+COUNTIF(Apr!$L$139:$L$169,$A29)+COUNTIF(Mai!$L$139:$L$169,$A29)+COUNTIF(Jun!$L$139:$L$169,$A29)+COUNTIF(Jul!$L$139:$L$169,$A29)+COUNTIF(Aug!$L$139:$L$169,$A29)+COUNTIF(Sep!$L$139:$L$169,$A29)+COUNTIF(Okt!$L$139:$L$169,$A29)+COUNTIF(Nov!$L$139:$L$169,$A29)+COUNTIF(Dez!$L$139:$L$169,$A29))</f>
        <v/>
      </c>
      <c r="I29" s="67" t="str">
        <f t="shared" si="0"/>
        <v/>
      </c>
      <c r="J29" s="77" t="str">
        <f>IF(ISBLANK($B29),"",SUMIF(Jan!$L$105:$L$135,$A29,Jan!$R$105:$R$135)+SUMIF(Feb!$L$105:$L$135,$A29,Feb!$R$105:$R$135)+SUMIF(Mar!$L$105:$L$135,$A29,Mar!$R$105:$R$135)+SUMIF(Apr!$L$105:$L$135,$A29,Apr!$R$105:$R$135)+SUMIF(Mai!$L$105:$L$135,$A29,Mai!$R$105:$R$135)+SUMIF(Jun!$L$105:$L$135,$A29,Jun!$R$105:$R$135)+SUMIF(Jul!$L$105:$L$135,$A29,Jul!$R$105:$R$135)+SUMIF(Aug!$L$105:$L$135,$A29,Aug!$R$105:$R$135)+SUMIF(Sep!$L$105:$L$135,$A29,Sep!$R$105:$R$135)+SUMIF(Okt!$L$105:$L$135,$A29,Okt!$R$105:$R$135)+SUMIF(Nov!$L$105:$L$135,$A29,Nov!$R$105:$R$135)+SUMIF(Dez!$L$105:$L$135,$A29,Dez!$R$105:$R$135))</f>
        <v/>
      </c>
      <c r="K29" s="77" t="str">
        <f>IF(ISBLANK($B29),"",SUMIF(Jan!$L$139:$L$169,$A29,Jan!$R$139:$R$169)+SUMIF(Feb!$L$139:$L$169,$A29,Feb!$R$139:$R$169)+SUMIF(Mar!$L$139:$L$169,$A29,Mar!$R$139:$R$169)+SUMIF(Apr!$L$139:$L$169,$A29,Apr!$R$139:$R$169)+SUMIF(Mai!$L$139:$L$169,$A29,Mai!$R$139:$R$169)+SUMIF(Jun!$L$139:$L$169,$A29,Jun!$R$139:$R$169)+SUMIF(Jul!$L$139:$L$169,$A29,Jul!$R$139:$R$169)+SUMIF(Aug!$L$139:$L$169,$A29,Aug!$R$139:$R$169)+SUMIF(Sep!$L$139:$L$169,$A29,Sep!$R$139:$R$169)+SUMIF(Okt!$L$139:$L$169,$A29,Okt!$R$139:$R$169)+SUMIF(Nov!$L$139:$L$169,$A29,Nov!$R$139:$R$169)+SUMIF(Dez!$L$139:$L$169,$A29,Dez!$R$139:$R$169))</f>
        <v/>
      </c>
      <c r="L29" s="68" t="str">
        <f t="shared" si="1"/>
        <v/>
      </c>
      <c r="M29" s="85" t="str">
        <f>IF(ISBLANK($B29),"",SUMIF(Jan!$L$105:$L$135,$A29,Jan!S$105:S$135)+SUMIF(Feb!$L$105:$L$135,$A29,Feb!S$105:S$135)+SUMIF(Mar!$L$105:$L$135,$A29,Mar!S$105:S$135)+SUMIF(Apr!$L$105:$L$135,$A29,Apr!S$35:S$105)+SUMIF(Mai!$L$105:$L$135,$A29,Mai!S$105:S$135)+SUMIF(Jun!$L$105:$L$135,$A29,Jun!S$105:S$135)+SUMIF(Jul!$L$105:$L$135,$A29,Jul!S$105:S$135)+SUMIF(Aug!$L$105:$L$135,$A29,Aug!S$105:S$135)+SUMIF(Sep!$L$105:$L$135,$A29,Sep!S$135:S$135)+SUMIF(Okt!$L$105:$L$135,$A29,Okt!S$105:S$135)+SUMIF(Nov!$L$105:$L$135,$A29,Nov!S$105:S$135)+SUMIF(Dez!$L$105:$L$135,$A29,Dez!S$105:S$135))</f>
        <v/>
      </c>
      <c r="N29" s="77" t="str">
        <f>IF(ISBLANK($B29),"",SUMIF(Jan!$L$139:$L$169,$A29,Jan!S$139:S$169)+SUMIF(Feb!$L$139:$L$169,$A29,Feb!S$139:S$169)+SUMIF(Mar!$L$139:$L$169,$A29,Mar!S$139:S$169)+SUMIF(Apr!$L$139:$L$169,$A29,Apr!S$139:S$169)+SUMIF(Mai!$L$139:$L$169,$A29,Mai!S$139:S$169)+SUMIF(Jun!$L$139:$L$169,$A29,Jun!S$139:S$169)+SUMIF(Jul!$L$139:$L$169,$A29,Jul!S$139:S$169)+SUMIF(Aug!$L$139:$L$169,$A29,Aug!S$139:S$169)+SUMIF(Sep!$L$139:$L$169,$A29,Sep!S$139:S$169)+SUMIF(Okt!$L$139:$L$169,$A29,Okt!S$139:S$169)+SUMIF(Nov!$L$139:$L$169,$A29,Nov!S$139:S$169)+SUMIF(Dez!$L$139:$L$169,$A29,Dez!S$139:S$169))</f>
        <v/>
      </c>
      <c r="O29" s="38" t="str">
        <f t="shared" si="2"/>
        <v/>
      </c>
      <c r="P29" s="86"/>
      <c r="Q29" s="37"/>
      <c r="R29" s="69"/>
      <c r="S29" s="86" t="str">
        <f t="shared" si="3"/>
        <v/>
      </c>
      <c r="T29" s="68" t="str">
        <f t="shared" si="4"/>
        <v/>
      </c>
      <c r="U29" s="69"/>
      <c r="V29" s="69"/>
      <c r="W29" s="69"/>
      <c r="X29" s="21"/>
    </row>
    <row r="30" spans="1:24" x14ac:dyDescent="0.2">
      <c r="A30" s="2">
        <v>19</v>
      </c>
      <c r="B30" s="33"/>
      <c r="C30" s="20"/>
      <c r="D30" s="20"/>
      <c r="E30" s="244" t="str">
        <f t="shared" si="5"/>
        <v/>
      </c>
      <c r="F30" s="140"/>
      <c r="G30" s="76" t="str">
        <f>IF(ISBLANK($B30),"",COUNTIF(Jan!$L$105:$L$135,$A30)+COUNTIF(Feb!$L$105:$L$135,$A30)+COUNTIF(Mar!$L$105:$L$135,$A30)+COUNTIF(Apr!$L$105:$L$135,$A30)+COUNTIF(Mai!$L$105:$L$135,$A30)+COUNTIF(Jun!$L$105:$L$135,$A30)+COUNTIF(Jul!$L$105:$L$135,$A30)+COUNTIF(Aug!$L$105:$L$135,$A30)+COUNTIF(Sep!$L$105:$L$135,$A30)+COUNTIF(Okt!$L$105:$L$135,$A30)+COUNTIF(Nov!$L$105:$L$135,$A30)+COUNTIF(Dez!$L$105:$L$135,$A30))</f>
        <v/>
      </c>
      <c r="H30" s="74" t="str">
        <f>IF(ISBLANK($B30),"",COUNTIF(Jan!$L$139:$L$169,$A30)+COUNTIF(Feb!$L$139:$L$169,$A30)+COUNTIF(Mar!$L$139:$L$169,$A30)+COUNTIF(Apr!$L$139:$L$169,$A30)+COUNTIF(Mai!$L$139:$L$169,$A30)+COUNTIF(Jun!$L$139:$L$169,$A30)+COUNTIF(Jul!$L$139:$L$169,$A30)+COUNTIF(Aug!$L$139:$L$169,$A30)+COUNTIF(Sep!$L$139:$L$169,$A30)+COUNTIF(Okt!$L$139:$L$169,$A30)+COUNTIF(Nov!$L$139:$L$169,$A30)+COUNTIF(Dez!$L$139:$L$169,$A30))</f>
        <v/>
      </c>
      <c r="I30" s="67" t="str">
        <f t="shared" si="0"/>
        <v/>
      </c>
      <c r="J30" s="77" t="str">
        <f>IF(ISBLANK($B30),"",SUMIF(Jan!$L$105:$L$135,$A30,Jan!$R$105:$R$135)+SUMIF(Feb!$L$105:$L$135,$A30,Feb!$R$105:$R$135)+SUMIF(Mar!$L$105:$L$135,$A30,Mar!$R$105:$R$135)+SUMIF(Apr!$L$105:$L$135,$A30,Apr!$R$105:$R$135)+SUMIF(Mai!$L$105:$L$135,$A30,Mai!$R$105:$R$135)+SUMIF(Jun!$L$105:$L$135,$A30,Jun!$R$105:$R$135)+SUMIF(Jul!$L$105:$L$135,$A30,Jul!$R$105:$R$135)+SUMIF(Aug!$L$105:$L$135,$A30,Aug!$R$105:$R$135)+SUMIF(Sep!$L$105:$L$135,$A30,Sep!$R$105:$R$135)+SUMIF(Okt!$L$105:$L$135,$A30,Okt!$R$105:$R$135)+SUMIF(Nov!$L$105:$L$135,$A30,Nov!$R$105:$R$135)+SUMIF(Dez!$L$105:$L$135,$A30,Dez!$R$105:$R$135))</f>
        <v/>
      </c>
      <c r="K30" s="77" t="str">
        <f>IF(ISBLANK($B30),"",SUMIF(Jan!$L$139:$L$169,$A30,Jan!$R$139:$R$169)+SUMIF(Feb!$L$139:$L$169,$A30,Feb!$R$139:$R$169)+SUMIF(Mar!$L$139:$L$169,$A30,Mar!$R$139:$R$169)+SUMIF(Apr!$L$139:$L$169,$A30,Apr!$R$139:$R$169)+SUMIF(Mai!$L$139:$L$169,$A30,Mai!$R$139:$R$169)+SUMIF(Jun!$L$139:$L$169,$A30,Jun!$R$139:$R$169)+SUMIF(Jul!$L$139:$L$169,$A30,Jul!$R$139:$R$169)+SUMIF(Aug!$L$139:$L$169,$A30,Aug!$R$139:$R$169)+SUMIF(Sep!$L$139:$L$169,$A30,Sep!$R$139:$R$169)+SUMIF(Okt!$L$139:$L$169,$A30,Okt!$R$139:$R$169)+SUMIF(Nov!$L$139:$L$169,$A30,Nov!$R$139:$R$169)+SUMIF(Dez!$L$139:$L$169,$A30,Dez!$R$139:$R$169))</f>
        <v/>
      </c>
      <c r="L30" s="68" t="str">
        <f t="shared" si="1"/>
        <v/>
      </c>
      <c r="M30" s="85" t="str">
        <f>IF(ISBLANK($B30),"",SUMIF(Jan!$L$105:$L$135,$A30,Jan!S$105:S$135)+SUMIF(Feb!$L$105:$L$135,$A30,Feb!S$105:S$135)+SUMIF(Mar!$L$105:$L$135,$A30,Mar!S$105:S$135)+SUMIF(Apr!$L$105:$L$135,$A30,Apr!S$35:S$105)+SUMIF(Mai!$L$105:$L$135,$A30,Mai!S$105:S$135)+SUMIF(Jun!$L$105:$L$135,$A30,Jun!S$105:S$135)+SUMIF(Jul!$L$105:$L$135,$A30,Jul!S$105:S$135)+SUMIF(Aug!$L$105:$L$135,$A30,Aug!S$105:S$135)+SUMIF(Sep!$L$105:$L$135,$A30,Sep!S$135:S$135)+SUMIF(Okt!$L$105:$L$135,$A30,Okt!S$105:S$135)+SUMIF(Nov!$L$105:$L$135,$A30,Nov!S$105:S$135)+SUMIF(Dez!$L$105:$L$135,$A30,Dez!S$105:S$135))</f>
        <v/>
      </c>
      <c r="N30" s="77" t="str">
        <f>IF(ISBLANK($B30),"",SUMIF(Jan!$L$139:$L$169,$A30,Jan!S$139:S$169)+SUMIF(Feb!$L$139:$L$169,$A30,Feb!S$139:S$169)+SUMIF(Mar!$L$139:$L$169,$A30,Mar!S$139:S$169)+SUMIF(Apr!$L$139:$L$169,$A30,Apr!S$139:S$169)+SUMIF(Mai!$L$139:$L$169,$A30,Mai!S$139:S$169)+SUMIF(Jun!$L$139:$L$169,$A30,Jun!S$139:S$169)+SUMIF(Jul!$L$139:$L$169,$A30,Jul!S$139:S$169)+SUMIF(Aug!$L$139:$L$169,$A30,Aug!S$139:S$169)+SUMIF(Sep!$L$139:$L$169,$A30,Sep!S$139:S$169)+SUMIF(Okt!$L$139:$L$169,$A30,Okt!S$139:S$169)+SUMIF(Nov!$L$139:$L$169,$A30,Nov!S$139:S$169)+SUMIF(Dez!$L$139:$L$169,$A30,Dez!S$139:S$169))</f>
        <v/>
      </c>
      <c r="O30" s="38" t="str">
        <f t="shared" si="2"/>
        <v/>
      </c>
      <c r="P30" s="86"/>
      <c r="Q30" s="37"/>
      <c r="R30" s="69"/>
      <c r="S30" s="86" t="str">
        <f t="shared" si="3"/>
        <v/>
      </c>
      <c r="T30" s="68" t="str">
        <f t="shared" si="4"/>
        <v/>
      </c>
      <c r="U30" s="69"/>
      <c r="V30" s="69"/>
      <c r="W30" s="69"/>
      <c r="X30" s="21"/>
    </row>
    <row r="31" spans="1:24" x14ac:dyDescent="0.2">
      <c r="A31" s="2">
        <v>20</v>
      </c>
      <c r="B31" s="33"/>
      <c r="C31" s="20"/>
      <c r="D31" s="20"/>
      <c r="E31" s="244" t="str">
        <f t="shared" si="5"/>
        <v/>
      </c>
      <c r="F31" s="140"/>
      <c r="G31" s="76" t="str">
        <f>IF(ISBLANK($B31),"",COUNTIF(Jan!$L$105:$L$135,$A31)+COUNTIF(Feb!$L$105:$L$135,$A31)+COUNTIF(Mar!$L$105:$L$135,$A31)+COUNTIF(Apr!$L$105:$L$135,$A31)+COUNTIF(Mai!$L$105:$L$135,$A31)+COUNTIF(Jun!$L$105:$L$135,$A31)+COUNTIF(Jul!$L$105:$L$135,$A31)+COUNTIF(Aug!$L$105:$L$135,$A31)+COUNTIF(Sep!$L$105:$L$135,$A31)+COUNTIF(Okt!$L$105:$L$135,$A31)+COUNTIF(Nov!$L$105:$L$135,$A31)+COUNTIF(Dez!$L$105:$L$135,$A31))</f>
        <v/>
      </c>
      <c r="H31" s="74" t="str">
        <f>IF(ISBLANK($B31),"",COUNTIF(Jan!$L$139:$L$169,$A31)+COUNTIF(Feb!$L$139:$L$169,$A31)+COUNTIF(Mar!$L$139:$L$169,$A31)+COUNTIF(Apr!$L$139:$L$169,$A31)+COUNTIF(Mai!$L$139:$L$169,$A31)+COUNTIF(Jun!$L$139:$L$169,$A31)+COUNTIF(Jul!$L$139:$L$169,$A31)+COUNTIF(Aug!$L$139:$L$169,$A31)+COUNTIF(Sep!$L$139:$L$169,$A31)+COUNTIF(Okt!$L$139:$L$169,$A31)+COUNTIF(Nov!$L$139:$L$169,$A31)+COUNTIF(Dez!$L$139:$L$169,$A31))</f>
        <v/>
      </c>
      <c r="I31" s="67" t="str">
        <f t="shared" si="0"/>
        <v/>
      </c>
      <c r="J31" s="77" t="str">
        <f>IF(ISBLANK($B31),"",SUMIF(Jan!$L$105:$L$135,$A31,Jan!$R$105:$R$135)+SUMIF(Feb!$L$105:$L$135,$A31,Feb!$R$105:$R$135)+SUMIF(Mar!$L$105:$L$135,$A31,Mar!$R$105:$R$135)+SUMIF(Apr!$L$105:$L$135,$A31,Apr!$R$105:$R$135)+SUMIF(Mai!$L$105:$L$135,$A31,Mai!$R$105:$R$135)+SUMIF(Jun!$L$105:$L$135,$A31,Jun!$R$105:$R$135)+SUMIF(Jul!$L$105:$L$135,$A31,Jul!$R$105:$R$135)+SUMIF(Aug!$L$105:$L$135,$A31,Aug!$R$105:$R$135)+SUMIF(Sep!$L$105:$L$135,$A31,Sep!$R$105:$R$135)+SUMIF(Okt!$L$105:$L$135,$A31,Okt!$R$105:$R$135)+SUMIF(Nov!$L$105:$L$135,$A31,Nov!$R$105:$R$135)+SUMIF(Dez!$L$105:$L$135,$A31,Dez!$R$105:$R$135))</f>
        <v/>
      </c>
      <c r="K31" s="77" t="str">
        <f>IF(ISBLANK($B31),"",SUMIF(Jan!$L$139:$L$169,$A31,Jan!$R$139:$R$169)+SUMIF(Feb!$L$139:$L$169,$A31,Feb!$R$139:$R$169)+SUMIF(Mar!$L$139:$L$169,$A31,Mar!$R$139:$R$169)+SUMIF(Apr!$L$139:$L$169,$A31,Apr!$R$139:$R$169)+SUMIF(Mai!$L$139:$L$169,$A31,Mai!$R$139:$R$169)+SUMIF(Jun!$L$139:$L$169,$A31,Jun!$R$139:$R$169)+SUMIF(Jul!$L$139:$L$169,$A31,Jul!$R$139:$R$169)+SUMIF(Aug!$L$139:$L$169,$A31,Aug!$R$139:$R$169)+SUMIF(Sep!$L$139:$L$169,$A31,Sep!$R$139:$R$169)+SUMIF(Okt!$L$139:$L$169,$A31,Okt!$R$139:$R$169)+SUMIF(Nov!$L$139:$L$169,$A31,Nov!$R$139:$R$169)+SUMIF(Dez!$L$139:$L$169,$A31,Dez!$R$139:$R$169))</f>
        <v/>
      </c>
      <c r="L31" s="68" t="str">
        <f t="shared" si="1"/>
        <v/>
      </c>
      <c r="M31" s="85" t="str">
        <f>IF(ISBLANK($B31),"",SUMIF(Jan!$L$105:$L$135,$A31,Jan!S$105:S$135)+SUMIF(Feb!$L$105:$L$135,$A31,Feb!S$105:S$135)+SUMIF(Mar!$L$105:$L$135,$A31,Mar!S$105:S$135)+SUMIF(Apr!$L$105:$L$135,$A31,Apr!S$35:S$105)+SUMIF(Mai!$L$105:$L$135,$A31,Mai!S$105:S$135)+SUMIF(Jun!$L$105:$L$135,$A31,Jun!S$105:S$135)+SUMIF(Jul!$L$105:$L$135,$A31,Jul!S$105:S$135)+SUMIF(Aug!$L$105:$L$135,$A31,Aug!S$105:S$135)+SUMIF(Sep!$L$105:$L$135,$A31,Sep!S$135:S$135)+SUMIF(Okt!$L$105:$L$135,$A31,Okt!S$105:S$135)+SUMIF(Nov!$L$105:$L$135,$A31,Nov!S$105:S$135)+SUMIF(Dez!$L$105:$L$135,$A31,Dez!S$105:S$135))</f>
        <v/>
      </c>
      <c r="N31" s="77" t="str">
        <f>IF(ISBLANK($B31),"",SUMIF(Jan!$L$139:$L$169,$A31,Jan!S$139:S$169)+SUMIF(Feb!$L$139:$L$169,$A31,Feb!S$139:S$169)+SUMIF(Mar!$L$139:$L$169,$A31,Mar!S$139:S$169)+SUMIF(Apr!$L$139:$L$169,$A31,Apr!S$139:S$169)+SUMIF(Mai!$L$139:$L$169,$A31,Mai!S$139:S$169)+SUMIF(Jun!$L$139:$L$169,$A31,Jun!S$139:S$169)+SUMIF(Jul!$L$139:$L$169,$A31,Jul!S$139:S$169)+SUMIF(Aug!$L$139:$L$169,$A31,Aug!S$139:S$169)+SUMIF(Sep!$L$139:$L$169,$A31,Sep!S$139:S$169)+SUMIF(Okt!$L$139:$L$169,$A31,Okt!S$139:S$169)+SUMIF(Nov!$L$139:$L$169,$A31,Nov!S$139:S$169)+SUMIF(Dez!$L$139:$L$169,$A31,Dez!S$139:S$169))</f>
        <v/>
      </c>
      <c r="O31" s="38" t="str">
        <f t="shared" si="2"/>
        <v/>
      </c>
      <c r="P31" s="86"/>
      <c r="Q31" s="37"/>
      <c r="R31" s="69"/>
      <c r="S31" s="86" t="str">
        <f t="shared" si="3"/>
        <v/>
      </c>
      <c r="T31" s="68" t="str">
        <f t="shared" si="4"/>
        <v/>
      </c>
      <c r="U31" s="69"/>
      <c r="V31" s="69"/>
      <c r="W31" s="69"/>
      <c r="X31" s="21"/>
    </row>
    <row r="32" spans="1:24" x14ac:dyDescent="0.2">
      <c r="A32" s="2">
        <v>21</v>
      </c>
      <c r="B32" s="33"/>
      <c r="C32" s="20"/>
      <c r="D32" s="20"/>
      <c r="E32" s="244" t="str">
        <f t="shared" si="5"/>
        <v/>
      </c>
      <c r="F32" s="140"/>
      <c r="G32" s="76" t="str">
        <f>IF(ISBLANK($B32),"",COUNTIF(Jan!$L$105:$L$135,$A32)+COUNTIF(Feb!$L$105:$L$135,$A32)+COUNTIF(Mar!$L$105:$L$135,$A32)+COUNTIF(Apr!$L$105:$L$135,$A32)+COUNTIF(Mai!$L$105:$L$135,$A32)+COUNTIF(Jun!$L$105:$L$135,$A32)+COUNTIF(Jul!$L$105:$L$135,$A32)+COUNTIF(Aug!$L$105:$L$135,$A32)+COUNTIF(Sep!$L$105:$L$135,$A32)+COUNTIF(Okt!$L$105:$L$135,$A32)+COUNTIF(Nov!$L$105:$L$135,$A32)+COUNTIF(Dez!$L$105:$L$135,$A32))</f>
        <v/>
      </c>
      <c r="H32" s="74" t="str">
        <f>IF(ISBLANK($B32),"",COUNTIF(Jan!$L$139:$L$169,$A32)+COUNTIF(Feb!$L$139:$L$169,$A32)+COUNTIF(Mar!$L$139:$L$169,$A32)+COUNTIF(Apr!$L$139:$L$169,$A32)+COUNTIF(Mai!$L$139:$L$169,$A32)+COUNTIF(Jun!$L$139:$L$169,$A32)+COUNTIF(Jul!$L$139:$L$169,$A32)+COUNTIF(Aug!$L$139:$L$169,$A32)+COUNTIF(Sep!$L$139:$L$169,$A32)+COUNTIF(Okt!$L$139:$L$169,$A32)+COUNTIF(Nov!$L$139:$L$169,$A32)+COUNTIF(Dez!$L$139:$L$169,$A32))</f>
        <v/>
      </c>
      <c r="I32" s="67" t="str">
        <f t="shared" si="0"/>
        <v/>
      </c>
      <c r="J32" s="77" t="str">
        <f>IF(ISBLANK($B32),"",SUMIF(Jan!$L$105:$L$135,$A32,Jan!$R$105:$R$135)+SUMIF(Feb!$L$105:$L$135,$A32,Feb!$R$105:$R$135)+SUMIF(Mar!$L$105:$L$135,$A32,Mar!$R$105:$R$135)+SUMIF(Apr!$L$105:$L$135,$A32,Apr!$R$105:$R$135)+SUMIF(Mai!$L$105:$L$135,$A32,Mai!$R$105:$R$135)+SUMIF(Jun!$L$105:$L$135,$A32,Jun!$R$105:$R$135)+SUMIF(Jul!$L$105:$L$135,$A32,Jul!$R$105:$R$135)+SUMIF(Aug!$L$105:$L$135,$A32,Aug!$R$105:$R$135)+SUMIF(Sep!$L$105:$L$135,$A32,Sep!$R$105:$R$135)+SUMIF(Okt!$L$105:$L$135,$A32,Okt!$R$105:$R$135)+SUMIF(Nov!$L$105:$L$135,$A32,Nov!$R$105:$R$135)+SUMIF(Dez!$L$105:$L$135,$A32,Dez!$R$105:$R$135))</f>
        <v/>
      </c>
      <c r="K32" s="77" t="str">
        <f>IF(ISBLANK($B32),"",SUMIF(Jan!$L$139:$L$169,$A32,Jan!$R$139:$R$169)+SUMIF(Feb!$L$139:$L$169,$A32,Feb!$R$139:$R$169)+SUMIF(Mar!$L$139:$L$169,$A32,Mar!$R$139:$R$169)+SUMIF(Apr!$L$139:$L$169,$A32,Apr!$R$139:$R$169)+SUMIF(Mai!$L$139:$L$169,$A32,Mai!$R$139:$R$169)+SUMIF(Jun!$L$139:$L$169,$A32,Jun!$R$139:$R$169)+SUMIF(Jul!$L$139:$L$169,$A32,Jul!$R$139:$R$169)+SUMIF(Aug!$L$139:$L$169,$A32,Aug!$R$139:$R$169)+SUMIF(Sep!$L$139:$L$169,$A32,Sep!$R$139:$R$169)+SUMIF(Okt!$L$139:$L$169,$A32,Okt!$R$139:$R$169)+SUMIF(Nov!$L$139:$L$169,$A32,Nov!$R$139:$R$169)+SUMIF(Dez!$L$139:$L$169,$A32,Dez!$R$139:$R$169))</f>
        <v/>
      </c>
      <c r="L32" s="68" t="str">
        <f t="shared" si="1"/>
        <v/>
      </c>
      <c r="M32" s="85" t="str">
        <f>IF(ISBLANK($B32),"",SUMIF(Jan!$L$105:$L$135,$A32,Jan!S$105:S$135)+SUMIF(Feb!$L$105:$L$135,$A32,Feb!S$105:S$135)+SUMIF(Mar!$L$105:$L$135,$A32,Mar!S$105:S$135)+SUMIF(Apr!$L$105:$L$135,$A32,Apr!S$35:S$105)+SUMIF(Mai!$L$105:$L$135,$A32,Mai!S$105:S$135)+SUMIF(Jun!$L$105:$L$135,$A32,Jun!S$105:S$135)+SUMIF(Jul!$L$105:$L$135,$A32,Jul!S$105:S$135)+SUMIF(Aug!$L$105:$L$135,$A32,Aug!S$105:S$135)+SUMIF(Sep!$L$105:$L$135,$A32,Sep!S$135:S$135)+SUMIF(Okt!$L$105:$L$135,$A32,Okt!S$105:S$135)+SUMIF(Nov!$L$105:$L$135,$A32,Nov!S$105:S$135)+SUMIF(Dez!$L$105:$L$135,$A32,Dez!S$105:S$135))</f>
        <v/>
      </c>
      <c r="N32" s="77" t="str">
        <f>IF(ISBLANK($B32),"",SUMIF(Jan!$L$139:$L$169,$A32,Jan!S$139:S$169)+SUMIF(Feb!$L$139:$L$169,$A32,Feb!S$139:S$169)+SUMIF(Mar!$L$139:$L$169,$A32,Mar!S$139:S$169)+SUMIF(Apr!$L$139:$L$169,$A32,Apr!S$139:S$169)+SUMIF(Mai!$L$139:$L$169,$A32,Mai!S$139:S$169)+SUMIF(Jun!$L$139:$L$169,$A32,Jun!S$139:S$169)+SUMIF(Jul!$L$139:$L$169,$A32,Jul!S$139:S$169)+SUMIF(Aug!$L$139:$L$169,$A32,Aug!S$139:S$169)+SUMIF(Sep!$L$139:$L$169,$A32,Sep!S$139:S$169)+SUMIF(Okt!$L$139:$L$169,$A32,Okt!S$139:S$169)+SUMIF(Nov!$L$139:$L$169,$A32,Nov!S$139:S$169)+SUMIF(Dez!$L$139:$L$169,$A32,Dez!S$139:S$169))</f>
        <v/>
      </c>
      <c r="O32" s="38" t="str">
        <f t="shared" si="2"/>
        <v/>
      </c>
      <c r="P32" s="86"/>
      <c r="Q32" s="37"/>
      <c r="R32" s="69"/>
      <c r="S32" s="86" t="str">
        <f t="shared" si="3"/>
        <v/>
      </c>
      <c r="T32" s="68" t="str">
        <f t="shared" si="4"/>
        <v/>
      </c>
      <c r="U32" s="69"/>
      <c r="V32" s="69"/>
      <c r="W32" s="69"/>
      <c r="X32" s="21"/>
    </row>
    <row r="33" spans="1:24" x14ac:dyDescent="0.2">
      <c r="A33" s="2">
        <v>22</v>
      </c>
      <c r="B33" s="33"/>
      <c r="C33" s="20"/>
      <c r="D33" s="20"/>
      <c r="E33" s="244" t="str">
        <f t="shared" si="5"/>
        <v/>
      </c>
      <c r="F33" s="140"/>
      <c r="G33" s="76" t="str">
        <f>IF(ISBLANK($B33),"",COUNTIF(Jan!$L$105:$L$135,$A33)+COUNTIF(Feb!$L$105:$L$135,$A33)+COUNTIF(Mar!$L$105:$L$135,$A33)+COUNTIF(Apr!$L$105:$L$135,$A33)+COUNTIF(Mai!$L$105:$L$135,$A33)+COUNTIF(Jun!$L$105:$L$135,$A33)+COUNTIF(Jul!$L$105:$L$135,$A33)+COUNTIF(Aug!$L$105:$L$135,$A33)+COUNTIF(Sep!$L$105:$L$135,$A33)+COUNTIF(Okt!$L$105:$L$135,$A33)+COUNTIF(Nov!$L$105:$L$135,$A33)+COUNTIF(Dez!$L$105:$L$135,$A33))</f>
        <v/>
      </c>
      <c r="H33" s="74" t="str">
        <f>IF(ISBLANK($B33),"",COUNTIF(Jan!$L$139:$L$169,$A33)+COUNTIF(Feb!$L$139:$L$169,$A33)+COUNTIF(Mar!$L$139:$L$169,$A33)+COUNTIF(Apr!$L$139:$L$169,$A33)+COUNTIF(Mai!$L$139:$L$169,$A33)+COUNTIF(Jun!$L$139:$L$169,$A33)+COUNTIF(Jul!$L$139:$L$169,$A33)+COUNTIF(Aug!$L$139:$L$169,$A33)+COUNTIF(Sep!$L$139:$L$169,$A33)+COUNTIF(Okt!$L$139:$L$169,$A33)+COUNTIF(Nov!$L$139:$L$169,$A33)+COUNTIF(Dez!$L$139:$L$169,$A33))</f>
        <v/>
      </c>
      <c r="I33" s="67" t="str">
        <f t="shared" si="0"/>
        <v/>
      </c>
      <c r="J33" s="77" t="str">
        <f>IF(ISBLANK($B33),"",SUMIF(Jan!$L$105:$L$135,$A33,Jan!$R$105:$R$135)+SUMIF(Feb!$L$105:$L$135,$A33,Feb!$R$105:$R$135)+SUMIF(Mar!$L$105:$L$135,$A33,Mar!$R$105:$R$135)+SUMIF(Apr!$L$105:$L$135,$A33,Apr!$R$105:$R$135)+SUMIF(Mai!$L$105:$L$135,$A33,Mai!$R$105:$R$135)+SUMIF(Jun!$L$105:$L$135,$A33,Jun!$R$105:$R$135)+SUMIF(Jul!$L$105:$L$135,$A33,Jul!$R$105:$R$135)+SUMIF(Aug!$L$105:$L$135,$A33,Aug!$R$105:$R$135)+SUMIF(Sep!$L$105:$L$135,$A33,Sep!$R$105:$R$135)+SUMIF(Okt!$L$105:$L$135,$A33,Okt!$R$105:$R$135)+SUMIF(Nov!$L$105:$L$135,$A33,Nov!$R$105:$R$135)+SUMIF(Dez!$L$105:$L$135,$A33,Dez!$R$105:$R$135))</f>
        <v/>
      </c>
      <c r="K33" s="77" t="str">
        <f>IF(ISBLANK($B33),"",SUMIF(Jan!$L$139:$L$169,$A33,Jan!$R$139:$R$169)+SUMIF(Feb!$L$139:$L$169,$A33,Feb!$R$139:$R$169)+SUMIF(Mar!$L$139:$L$169,$A33,Mar!$R$139:$R$169)+SUMIF(Apr!$L$139:$L$169,$A33,Apr!$R$139:$R$169)+SUMIF(Mai!$L$139:$L$169,$A33,Mai!$R$139:$R$169)+SUMIF(Jun!$L$139:$L$169,$A33,Jun!$R$139:$R$169)+SUMIF(Jul!$L$139:$L$169,$A33,Jul!$R$139:$R$169)+SUMIF(Aug!$L$139:$L$169,$A33,Aug!$R$139:$R$169)+SUMIF(Sep!$L$139:$L$169,$A33,Sep!$R$139:$R$169)+SUMIF(Okt!$L$139:$L$169,$A33,Okt!$R$139:$R$169)+SUMIF(Nov!$L$139:$L$169,$A33,Nov!$R$139:$R$169)+SUMIF(Dez!$L$139:$L$169,$A33,Dez!$R$139:$R$169))</f>
        <v/>
      </c>
      <c r="L33" s="68" t="str">
        <f t="shared" si="1"/>
        <v/>
      </c>
      <c r="M33" s="85" t="str">
        <f>IF(ISBLANK($B33),"",SUMIF(Jan!$L$105:$L$135,$A33,Jan!S$105:S$135)+SUMIF(Feb!$L$105:$L$135,$A33,Feb!S$105:S$135)+SUMIF(Mar!$L$105:$L$135,$A33,Mar!S$105:S$135)+SUMIF(Apr!$L$105:$L$135,$A33,Apr!S$35:S$105)+SUMIF(Mai!$L$105:$L$135,$A33,Mai!S$105:S$135)+SUMIF(Jun!$L$105:$L$135,$A33,Jun!S$105:S$135)+SUMIF(Jul!$L$105:$L$135,$A33,Jul!S$105:S$135)+SUMIF(Aug!$L$105:$L$135,$A33,Aug!S$105:S$135)+SUMIF(Sep!$L$105:$L$135,$A33,Sep!S$135:S$135)+SUMIF(Okt!$L$105:$L$135,$A33,Okt!S$105:S$135)+SUMIF(Nov!$L$105:$L$135,$A33,Nov!S$105:S$135)+SUMIF(Dez!$L$105:$L$135,$A33,Dez!S$105:S$135))</f>
        <v/>
      </c>
      <c r="N33" s="77" t="str">
        <f>IF(ISBLANK($B33),"",SUMIF(Jan!$L$139:$L$169,$A33,Jan!S$139:S$169)+SUMIF(Feb!$L$139:$L$169,$A33,Feb!S$139:S$169)+SUMIF(Mar!$L$139:$L$169,$A33,Mar!S$139:S$169)+SUMIF(Apr!$L$139:$L$169,$A33,Apr!S$139:S$169)+SUMIF(Mai!$L$139:$L$169,$A33,Mai!S$139:S$169)+SUMIF(Jun!$L$139:$L$169,$A33,Jun!S$139:S$169)+SUMIF(Jul!$L$139:$L$169,$A33,Jul!S$139:S$169)+SUMIF(Aug!$L$139:$L$169,$A33,Aug!S$139:S$169)+SUMIF(Sep!$L$139:$L$169,$A33,Sep!S$139:S$169)+SUMIF(Okt!$L$139:$L$169,$A33,Okt!S$139:S$169)+SUMIF(Nov!$L$139:$L$169,$A33,Nov!S$139:S$169)+SUMIF(Dez!$L$139:$L$169,$A33,Dez!S$139:S$169))</f>
        <v/>
      </c>
      <c r="O33" s="38" t="str">
        <f t="shared" si="2"/>
        <v/>
      </c>
      <c r="P33" s="86"/>
      <c r="Q33" s="37"/>
      <c r="R33" s="69"/>
      <c r="S33" s="86" t="str">
        <f t="shared" si="3"/>
        <v/>
      </c>
      <c r="T33" s="68" t="str">
        <f t="shared" si="4"/>
        <v/>
      </c>
      <c r="U33" s="69"/>
      <c r="V33" s="69"/>
      <c r="W33" s="69"/>
      <c r="X33" s="21"/>
    </row>
    <row r="34" spans="1:24" x14ac:dyDescent="0.2">
      <c r="A34" s="2">
        <v>23</v>
      </c>
      <c r="B34" s="33"/>
      <c r="C34" s="20"/>
      <c r="D34" s="20"/>
      <c r="E34" s="244" t="str">
        <f t="shared" si="5"/>
        <v/>
      </c>
      <c r="F34" s="140"/>
      <c r="G34" s="76" t="str">
        <f>IF(ISBLANK($B34),"",COUNTIF(Jan!$L$105:$L$135,$A34)+COUNTIF(Feb!$L$105:$L$135,$A34)+COUNTIF(Mar!$L$105:$L$135,$A34)+COUNTIF(Apr!$L$105:$L$135,$A34)+COUNTIF(Mai!$L$105:$L$135,$A34)+COUNTIF(Jun!$L$105:$L$135,$A34)+COUNTIF(Jul!$L$105:$L$135,$A34)+COUNTIF(Aug!$L$105:$L$135,$A34)+COUNTIF(Sep!$L$105:$L$135,$A34)+COUNTIF(Okt!$L$105:$L$135,$A34)+COUNTIF(Nov!$L$105:$L$135,$A34)+COUNTIF(Dez!$L$105:$L$135,$A34))</f>
        <v/>
      </c>
      <c r="H34" s="74" t="str">
        <f>IF(ISBLANK($B34),"",COUNTIF(Jan!$L$139:$L$169,$A34)+COUNTIF(Feb!$L$139:$L$169,$A34)+COUNTIF(Mar!$L$139:$L$169,$A34)+COUNTIF(Apr!$L$139:$L$169,$A34)+COUNTIF(Mai!$L$139:$L$169,$A34)+COUNTIF(Jun!$L$139:$L$169,$A34)+COUNTIF(Jul!$L$139:$L$169,$A34)+COUNTIF(Aug!$L$139:$L$169,$A34)+COUNTIF(Sep!$L$139:$L$169,$A34)+COUNTIF(Okt!$L$139:$L$169,$A34)+COUNTIF(Nov!$L$139:$L$169,$A34)+COUNTIF(Dez!$L$139:$L$169,$A34))</f>
        <v/>
      </c>
      <c r="I34" s="67" t="str">
        <f t="shared" si="0"/>
        <v/>
      </c>
      <c r="J34" s="77" t="str">
        <f>IF(ISBLANK($B34),"",SUMIF(Jan!$L$105:$L$135,$A34,Jan!$R$105:$R$135)+SUMIF(Feb!$L$105:$L$135,$A34,Feb!$R$105:$R$135)+SUMIF(Mar!$L$105:$L$135,$A34,Mar!$R$105:$R$135)+SUMIF(Apr!$L$105:$L$135,$A34,Apr!$R$105:$R$135)+SUMIF(Mai!$L$105:$L$135,$A34,Mai!$R$105:$R$135)+SUMIF(Jun!$L$105:$L$135,$A34,Jun!$R$105:$R$135)+SUMIF(Jul!$L$105:$L$135,$A34,Jul!$R$105:$R$135)+SUMIF(Aug!$L$105:$L$135,$A34,Aug!$R$105:$R$135)+SUMIF(Sep!$L$105:$L$135,$A34,Sep!$R$105:$R$135)+SUMIF(Okt!$L$105:$L$135,$A34,Okt!$R$105:$R$135)+SUMIF(Nov!$L$105:$L$135,$A34,Nov!$R$105:$R$135)+SUMIF(Dez!$L$105:$L$135,$A34,Dez!$R$105:$R$135))</f>
        <v/>
      </c>
      <c r="K34" s="77" t="str">
        <f>IF(ISBLANK($B34),"",SUMIF(Jan!$L$139:$L$169,$A34,Jan!$R$139:$R$169)+SUMIF(Feb!$L$139:$L$169,$A34,Feb!$R$139:$R$169)+SUMIF(Mar!$L$139:$L$169,$A34,Mar!$R$139:$R$169)+SUMIF(Apr!$L$139:$L$169,$A34,Apr!$R$139:$R$169)+SUMIF(Mai!$L$139:$L$169,$A34,Mai!$R$139:$R$169)+SUMIF(Jun!$L$139:$L$169,$A34,Jun!$R$139:$R$169)+SUMIF(Jul!$L$139:$L$169,$A34,Jul!$R$139:$R$169)+SUMIF(Aug!$L$139:$L$169,$A34,Aug!$R$139:$R$169)+SUMIF(Sep!$L$139:$L$169,$A34,Sep!$R$139:$R$169)+SUMIF(Okt!$L$139:$L$169,$A34,Okt!$R$139:$R$169)+SUMIF(Nov!$L$139:$L$169,$A34,Nov!$R$139:$R$169)+SUMIF(Dez!$L$139:$L$169,$A34,Dez!$R$139:$R$169))</f>
        <v/>
      </c>
      <c r="L34" s="68" t="str">
        <f t="shared" si="1"/>
        <v/>
      </c>
      <c r="M34" s="85" t="str">
        <f>IF(ISBLANK($B34),"",SUMIF(Jan!$L$105:$L$135,$A34,Jan!S$105:S$135)+SUMIF(Feb!$L$105:$L$135,$A34,Feb!S$105:S$135)+SUMIF(Mar!$L$105:$L$135,$A34,Mar!S$105:S$135)+SUMIF(Apr!$L$105:$L$135,$A34,Apr!S$35:S$105)+SUMIF(Mai!$L$105:$L$135,$A34,Mai!S$105:S$135)+SUMIF(Jun!$L$105:$L$135,$A34,Jun!S$105:S$135)+SUMIF(Jul!$L$105:$L$135,$A34,Jul!S$105:S$135)+SUMIF(Aug!$L$105:$L$135,$A34,Aug!S$105:S$135)+SUMIF(Sep!$L$105:$L$135,$A34,Sep!S$135:S$135)+SUMIF(Okt!$L$105:$L$135,$A34,Okt!S$105:S$135)+SUMIF(Nov!$L$105:$L$135,$A34,Nov!S$105:S$135)+SUMIF(Dez!$L$105:$L$135,$A34,Dez!S$105:S$135))</f>
        <v/>
      </c>
      <c r="N34" s="77" t="str">
        <f>IF(ISBLANK($B34),"",SUMIF(Jan!$L$139:$L$169,$A34,Jan!S$139:S$169)+SUMIF(Feb!$L$139:$L$169,$A34,Feb!S$139:S$169)+SUMIF(Mar!$L$139:$L$169,$A34,Mar!S$139:S$169)+SUMIF(Apr!$L$139:$L$169,$A34,Apr!S$139:S$169)+SUMIF(Mai!$L$139:$L$169,$A34,Mai!S$139:S$169)+SUMIF(Jun!$L$139:$L$169,$A34,Jun!S$139:S$169)+SUMIF(Jul!$L$139:$L$169,$A34,Jul!S$139:S$169)+SUMIF(Aug!$L$139:$L$169,$A34,Aug!S$139:S$169)+SUMIF(Sep!$L$139:$L$169,$A34,Sep!S$139:S$169)+SUMIF(Okt!$L$139:$L$169,$A34,Okt!S$139:S$169)+SUMIF(Nov!$L$139:$L$169,$A34,Nov!S$139:S$169)+SUMIF(Dez!$L$139:$L$169,$A34,Dez!S$139:S$169))</f>
        <v/>
      </c>
      <c r="O34" s="38" t="str">
        <f t="shared" si="2"/>
        <v/>
      </c>
      <c r="P34" s="86"/>
      <c r="Q34" s="37"/>
      <c r="R34" s="69"/>
      <c r="S34" s="86" t="str">
        <f t="shared" si="3"/>
        <v/>
      </c>
      <c r="T34" s="68" t="str">
        <f t="shared" si="4"/>
        <v/>
      </c>
      <c r="U34" s="69"/>
      <c r="V34" s="69"/>
      <c r="W34" s="69"/>
      <c r="X34" s="21"/>
    </row>
    <row r="35" spans="1:24" x14ac:dyDescent="0.2">
      <c r="A35" s="2">
        <v>24</v>
      </c>
      <c r="B35" s="33"/>
      <c r="C35" s="20"/>
      <c r="D35" s="20"/>
      <c r="E35" s="244" t="str">
        <f t="shared" si="5"/>
        <v/>
      </c>
      <c r="F35" s="140"/>
      <c r="G35" s="76" t="str">
        <f>IF(ISBLANK($B35),"",COUNTIF(Jan!$L$105:$L$135,$A35)+COUNTIF(Feb!$L$105:$L$135,$A35)+COUNTIF(Mar!$L$105:$L$135,$A35)+COUNTIF(Apr!$L$105:$L$135,$A35)+COUNTIF(Mai!$L$105:$L$135,$A35)+COUNTIF(Jun!$L$105:$L$135,$A35)+COUNTIF(Jul!$L$105:$L$135,$A35)+COUNTIF(Aug!$L$105:$L$135,$A35)+COUNTIF(Sep!$L$105:$L$135,$A35)+COUNTIF(Okt!$L$105:$L$135,$A35)+COUNTIF(Nov!$L$105:$L$135,$A35)+COUNTIF(Dez!$L$105:$L$135,$A35))</f>
        <v/>
      </c>
      <c r="H35" s="74" t="str">
        <f>IF(ISBLANK($B35),"",COUNTIF(Jan!$L$139:$L$169,$A35)+COUNTIF(Feb!$L$139:$L$169,$A35)+COUNTIF(Mar!$L$139:$L$169,$A35)+COUNTIF(Apr!$L$139:$L$169,$A35)+COUNTIF(Mai!$L$139:$L$169,$A35)+COUNTIF(Jun!$L$139:$L$169,$A35)+COUNTIF(Jul!$L$139:$L$169,$A35)+COUNTIF(Aug!$L$139:$L$169,$A35)+COUNTIF(Sep!$L$139:$L$169,$A35)+COUNTIF(Okt!$L$139:$L$169,$A35)+COUNTIF(Nov!$L$139:$L$169,$A35)+COUNTIF(Dez!$L$139:$L$169,$A35))</f>
        <v/>
      </c>
      <c r="I35" s="67" t="str">
        <f t="shared" si="0"/>
        <v/>
      </c>
      <c r="J35" s="77" t="str">
        <f>IF(ISBLANK($B35),"",SUMIF(Jan!$L$105:$L$135,$A35,Jan!$R$105:$R$135)+SUMIF(Feb!$L$105:$L$135,$A35,Feb!$R$105:$R$135)+SUMIF(Mar!$L$105:$L$135,$A35,Mar!$R$105:$R$135)+SUMIF(Apr!$L$105:$L$135,$A35,Apr!$R$105:$R$135)+SUMIF(Mai!$L$105:$L$135,$A35,Mai!$R$105:$R$135)+SUMIF(Jun!$L$105:$L$135,$A35,Jun!$R$105:$R$135)+SUMIF(Jul!$L$105:$L$135,$A35,Jul!$R$105:$R$135)+SUMIF(Aug!$L$105:$L$135,$A35,Aug!$R$105:$R$135)+SUMIF(Sep!$L$105:$L$135,$A35,Sep!$R$105:$R$135)+SUMIF(Okt!$L$105:$L$135,$A35,Okt!$R$105:$R$135)+SUMIF(Nov!$L$105:$L$135,$A35,Nov!$R$105:$R$135)+SUMIF(Dez!$L$105:$L$135,$A35,Dez!$R$105:$R$135))</f>
        <v/>
      </c>
      <c r="K35" s="77" t="str">
        <f>IF(ISBLANK($B35),"",SUMIF(Jan!$L$139:$L$169,$A35,Jan!$R$139:$R$169)+SUMIF(Feb!$L$139:$L$169,$A35,Feb!$R$139:$R$169)+SUMIF(Mar!$L$139:$L$169,$A35,Mar!$R$139:$R$169)+SUMIF(Apr!$L$139:$L$169,$A35,Apr!$R$139:$R$169)+SUMIF(Mai!$L$139:$L$169,$A35,Mai!$R$139:$R$169)+SUMIF(Jun!$L$139:$L$169,$A35,Jun!$R$139:$R$169)+SUMIF(Jul!$L$139:$L$169,$A35,Jul!$R$139:$R$169)+SUMIF(Aug!$L$139:$L$169,$A35,Aug!$R$139:$R$169)+SUMIF(Sep!$L$139:$L$169,$A35,Sep!$R$139:$R$169)+SUMIF(Okt!$L$139:$L$169,$A35,Okt!$R$139:$R$169)+SUMIF(Nov!$L$139:$L$169,$A35,Nov!$R$139:$R$169)+SUMIF(Dez!$L$139:$L$169,$A35,Dez!$R$139:$R$169))</f>
        <v/>
      </c>
      <c r="L35" s="68" t="str">
        <f t="shared" si="1"/>
        <v/>
      </c>
      <c r="M35" s="85" t="str">
        <f>IF(ISBLANK($B35),"",SUMIF(Jan!$L$105:$L$135,$A35,Jan!S$105:S$135)+SUMIF(Feb!$L$105:$L$135,$A35,Feb!S$105:S$135)+SUMIF(Mar!$L$105:$L$135,$A35,Mar!S$105:S$135)+SUMIF(Apr!$L$105:$L$135,$A35,Apr!S$35:S$105)+SUMIF(Mai!$L$105:$L$135,$A35,Mai!S$105:S$135)+SUMIF(Jun!$L$105:$L$135,$A35,Jun!S$105:S$135)+SUMIF(Jul!$L$105:$L$135,$A35,Jul!S$105:S$135)+SUMIF(Aug!$L$105:$L$135,$A35,Aug!S$105:S$135)+SUMIF(Sep!$L$105:$L$135,$A35,Sep!S$135:S$135)+SUMIF(Okt!$L$105:$L$135,$A35,Okt!S$105:S$135)+SUMIF(Nov!$L$105:$L$135,$A35,Nov!S$105:S$135)+SUMIF(Dez!$L$105:$L$135,$A35,Dez!S$105:S$135))</f>
        <v/>
      </c>
      <c r="N35" s="77" t="str">
        <f>IF(ISBLANK($B35),"",SUMIF(Jan!$L$139:$L$169,$A35,Jan!S$139:S$169)+SUMIF(Feb!$L$139:$L$169,$A35,Feb!S$139:S$169)+SUMIF(Mar!$L$139:$L$169,$A35,Mar!S$139:S$169)+SUMIF(Apr!$L$139:$L$169,$A35,Apr!S$139:S$169)+SUMIF(Mai!$L$139:$L$169,$A35,Mai!S$139:S$169)+SUMIF(Jun!$L$139:$L$169,$A35,Jun!S$139:S$169)+SUMIF(Jul!$L$139:$L$169,$A35,Jul!S$139:S$169)+SUMIF(Aug!$L$139:$L$169,$A35,Aug!S$139:S$169)+SUMIF(Sep!$L$139:$L$169,$A35,Sep!S$139:S$169)+SUMIF(Okt!$L$139:$L$169,$A35,Okt!S$139:S$169)+SUMIF(Nov!$L$139:$L$169,$A35,Nov!S$139:S$169)+SUMIF(Dez!$L$139:$L$169,$A35,Dez!S$139:S$169))</f>
        <v/>
      </c>
      <c r="O35" s="38" t="str">
        <f t="shared" si="2"/>
        <v/>
      </c>
      <c r="P35" s="86"/>
      <c r="Q35" s="37"/>
      <c r="R35" s="69"/>
      <c r="S35" s="86" t="str">
        <f t="shared" si="3"/>
        <v/>
      </c>
      <c r="T35" s="68" t="str">
        <f t="shared" si="4"/>
        <v/>
      </c>
      <c r="U35" s="69"/>
      <c r="V35" s="69"/>
      <c r="W35" s="69"/>
      <c r="X35" s="21"/>
    </row>
    <row r="36" spans="1:24" x14ac:dyDescent="0.2">
      <c r="A36" s="2">
        <v>25</v>
      </c>
      <c r="B36" s="33"/>
      <c r="C36" s="20"/>
      <c r="D36" s="20"/>
      <c r="E36" s="244" t="str">
        <f t="shared" si="5"/>
        <v/>
      </c>
      <c r="F36" s="140"/>
      <c r="G36" s="76" t="str">
        <f>IF(ISBLANK($B36),"",COUNTIF(Jan!$L$105:$L$135,$A36)+COUNTIF(Feb!$L$105:$L$135,$A36)+COUNTIF(Mar!$L$105:$L$135,$A36)+COUNTIF(Apr!$L$105:$L$135,$A36)+COUNTIF(Mai!$L$105:$L$135,$A36)+COUNTIF(Jun!$L$105:$L$135,$A36)+COUNTIF(Jul!$L$105:$L$135,$A36)+COUNTIF(Aug!$L$105:$L$135,$A36)+COUNTIF(Sep!$L$105:$L$135,$A36)+COUNTIF(Okt!$L$105:$L$135,$A36)+COUNTIF(Nov!$L$105:$L$135,$A36)+COUNTIF(Dez!$L$105:$L$135,$A36))</f>
        <v/>
      </c>
      <c r="H36" s="74" t="str">
        <f>IF(ISBLANK($B36),"",COUNTIF(Jan!$L$139:$L$169,$A36)+COUNTIF(Feb!$L$139:$L$169,$A36)+COUNTIF(Mar!$L$139:$L$169,$A36)+COUNTIF(Apr!$L$139:$L$169,$A36)+COUNTIF(Mai!$L$139:$L$169,$A36)+COUNTIF(Jun!$L$139:$L$169,$A36)+COUNTIF(Jul!$L$139:$L$169,$A36)+COUNTIF(Aug!$L$139:$L$169,$A36)+COUNTIF(Sep!$L$139:$L$169,$A36)+COUNTIF(Okt!$L$139:$L$169,$A36)+COUNTIF(Nov!$L$139:$L$169,$A36)+COUNTIF(Dez!$L$139:$L$169,$A36))</f>
        <v/>
      </c>
      <c r="I36" s="67" t="str">
        <f t="shared" si="0"/>
        <v/>
      </c>
      <c r="J36" s="77" t="str">
        <f>IF(ISBLANK($B36),"",SUMIF(Jan!$L$105:$L$135,$A36,Jan!$R$105:$R$135)+SUMIF(Feb!$L$105:$L$135,$A36,Feb!$R$105:$R$135)+SUMIF(Mar!$L$105:$L$135,$A36,Mar!$R$105:$R$135)+SUMIF(Apr!$L$105:$L$135,$A36,Apr!$R$105:$R$135)+SUMIF(Mai!$L$105:$L$135,$A36,Mai!$R$105:$R$135)+SUMIF(Jun!$L$105:$L$135,$A36,Jun!$R$105:$R$135)+SUMIF(Jul!$L$105:$L$135,$A36,Jul!$R$105:$R$135)+SUMIF(Aug!$L$105:$L$135,$A36,Aug!$R$105:$R$135)+SUMIF(Sep!$L$105:$L$135,$A36,Sep!$R$105:$R$135)+SUMIF(Okt!$L$105:$L$135,$A36,Okt!$R$105:$R$135)+SUMIF(Nov!$L$105:$L$135,$A36,Nov!$R$105:$R$135)+SUMIF(Dez!$L$105:$L$135,$A36,Dez!$R$105:$R$135))</f>
        <v/>
      </c>
      <c r="K36" s="77" t="str">
        <f>IF(ISBLANK($B36),"",SUMIF(Jan!$L$139:$L$169,$A36,Jan!$R$139:$R$169)+SUMIF(Feb!$L$139:$L$169,$A36,Feb!$R$139:$R$169)+SUMIF(Mar!$L$139:$L$169,$A36,Mar!$R$139:$R$169)+SUMIF(Apr!$L$139:$L$169,$A36,Apr!$R$139:$R$169)+SUMIF(Mai!$L$139:$L$169,$A36,Mai!$R$139:$R$169)+SUMIF(Jun!$L$139:$L$169,$A36,Jun!$R$139:$R$169)+SUMIF(Jul!$L$139:$L$169,$A36,Jul!$R$139:$R$169)+SUMIF(Aug!$L$139:$L$169,$A36,Aug!$R$139:$R$169)+SUMIF(Sep!$L$139:$L$169,$A36,Sep!$R$139:$R$169)+SUMIF(Okt!$L$139:$L$169,$A36,Okt!$R$139:$R$169)+SUMIF(Nov!$L$139:$L$169,$A36,Nov!$R$139:$R$169)+SUMIF(Dez!$L$139:$L$169,$A36,Dez!$R$139:$R$169))</f>
        <v/>
      </c>
      <c r="L36" s="68" t="str">
        <f t="shared" si="1"/>
        <v/>
      </c>
      <c r="M36" s="85" t="str">
        <f>IF(ISBLANK($B36),"",SUMIF(Jan!$L$105:$L$135,$A36,Jan!S$105:S$135)+SUMIF(Feb!$L$105:$L$135,$A36,Feb!S$105:S$135)+SUMIF(Mar!$L$105:$L$135,$A36,Mar!S$105:S$135)+SUMIF(Apr!$L$105:$L$135,$A36,Apr!S$35:S$105)+SUMIF(Mai!$L$105:$L$135,$A36,Mai!S$105:S$135)+SUMIF(Jun!$L$105:$L$135,$A36,Jun!S$105:S$135)+SUMIF(Jul!$L$105:$L$135,$A36,Jul!S$105:S$135)+SUMIF(Aug!$L$105:$L$135,$A36,Aug!S$105:S$135)+SUMIF(Sep!$L$105:$L$135,$A36,Sep!S$135:S$135)+SUMIF(Okt!$L$105:$L$135,$A36,Okt!S$105:S$135)+SUMIF(Nov!$L$105:$L$135,$A36,Nov!S$105:S$135)+SUMIF(Dez!$L$105:$L$135,$A36,Dez!S$105:S$135))</f>
        <v/>
      </c>
      <c r="N36" s="77" t="str">
        <f>IF(ISBLANK($B36),"",SUMIF(Jan!$L$139:$L$169,$A36,Jan!S$139:S$169)+SUMIF(Feb!$L$139:$L$169,$A36,Feb!S$139:S$169)+SUMIF(Mar!$L$139:$L$169,$A36,Mar!S$139:S$169)+SUMIF(Apr!$L$139:$L$169,$A36,Apr!S$139:S$169)+SUMIF(Mai!$L$139:$L$169,$A36,Mai!S$139:S$169)+SUMIF(Jun!$L$139:$L$169,$A36,Jun!S$139:S$169)+SUMIF(Jul!$L$139:$L$169,$A36,Jul!S$139:S$169)+SUMIF(Aug!$L$139:$L$169,$A36,Aug!S$139:S$169)+SUMIF(Sep!$L$139:$L$169,$A36,Sep!S$139:S$169)+SUMIF(Okt!$L$139:$L$169,$A36,Okt!S$139:S$169)+SUMIF(Nov!$L$139:$L$169,$A36,Nov!S$139:S$169)+SUMIF(Dez!$L$139:$L$169,$A36,Dez!S$139:S$169))</f>
        <v/>
      </c>
      <c r="O36" s="38" t="str">
        <f t="shared" si="2"/>
        <v/>
      </c>
      <c r="P36" s="86"/>
      <c r="Q36" s="37"/>
      <c r="R36" s="69"/>
      <c r="S36" s="86" t="str">
        <f t="shared" si="3"/>
        <v/>
      </c>
      <c r="T36" s="68" t="str">
        <f t="shared" si="4"/>
        <v/>
      </c>
      <c r="U36" s="69"/>
      <c r="V36" s="69"/>
      <c r="W36" s="69"/>
      <c r="X36" s="21"/>
    </row>
    <row r="37" spans="1:24" x14ac:dyDescent="0.2">
      <c r="A37" s="2">
        <v>26</v>
      </c>
      <c r="B37" s="33"/>
      <c r="C37" s="20"/>
      <c r="D37" s="20"/>
      <c r="E37" s="244" t="str">
        <f t="shared" si="5"/>
        <v/>
      </c>
      <c r="F37" s="140"/>
      <c r="G37" s="76" t="str">
        <f>IF(ISBLANK($B37),"",COUNTIF(Jan!$L$105:$L$135,$A37)+COUNTIF(Feb!$L$105:$L$135,$A37)+COUNTIF(Mar!$L$105:$L$135,$A37)+COUNTIF(Apr!$L$105:$L$135,$A37)+COUNTIF(Mai!$L$105:$L$135,$A37)+COUNTIF(Jun!$L$105:$L$135,$A37)+COUNTIF(Jul!$L$105:$L$135,$A37)+COUNTIF(Aug!$L$105:$L$135,$A37)+COUNTIF(Sep!$L$105:$L$135,$A37)+COUNTIF(Okt!$L$105:$L$135,$A37)+COUNTIF(Nov!$L$105:$L$135,$A37)+COUNTIF(Dez!$L$105:$L$135,$A37))</f>
        <v/>
      </c>
      <c r="H37" s="74" t="str">
        <f>IF(ISBLANK($B37),"",COUNTIF(Jan!$L$139:$L$169,$A37)+COUNTIF(Feb!$L$139:$L$169,$A37)+COUNTIF(Mar!$L$139:$L$169,$A37)+COUNTIF(Apr!$L$139:$L$169,$A37)+COUNTIF(Mai!$L$139:$L$169,$A37)+COUNTIF(Jun!$L$139:$L$169,$A37)+COUNTIF(Jul!$L$139:$L$169,$A37)+COUNTIF(Aug!$L$139:$L$169,$A37)+COUNTIF(Sep!$L$139:$L$169,$A37)+COUNTIF(Okt!$L$139:$L$169,$A37)+COUNTIF(Nov!$L$139:$L$169,$A37)+COUNTIF(Dez!$L$139:$L$169,$A37))</f>
        <v/>
      </c>
      <c r="I37" s="67" t="str">
        <f t="shared" si="0"/>
        <v/>
      </c>
      <c r="J37" s="77" t="str">
        <f>IF(ISBLANK($B37),"",SUMIF(Jan!$L$105:$L$135,$A37,Jan!$R$105:$R$135)+SUMIF(Feb!$L$105:$L$135,$A37,Feb!$R$105:$R$135)+SUMIF(Mar!$L$105:$L$135,$A37,Mar!$R$105:$R$135)+SUMIF(Apr!$L$105:$L$135,$A37,Apr!$R$105:$R$135)+SUMIF(Mai!$L$105:$L$135,$A37,Mai!$R$105:$R$135)+SUMIF(Jun!$L$105:$L$135,$A37,Jun!$R$105:$R$135)+SUMIF(Jul!$L$105:$L$135,$A37,Jul!$R$105:$R$135)+SUMIF(Aug!$L$105:$L$135,$A37,Aug!$R$105:$R$135)+SUMIF(Sep!$L$105:$L$135,$A37,Sep!$R$105:$R$135)+SUMIF(Okt!$L$105:$L$135,$A37,Okt!$R$105:$R$135)+SUMIF(Nov!$L$105:$L$135,$A37,Nov!$R$105:$R$135)+SUMIF(Dez!$L$105:$L$135,$A37,Dez!$R$105:$R$135))</f>
        <v/>
      </c>
      <c r="K37" s="77" t="str">
        <f>IF(ISBLANK($B37),"",SUMIF(Jan!$L$139:$L$169,$A37,Jan!$R$139:$R$169)+SUMIF(Feb!$L$139:$L$169,$A37,Feb!$R$139:$R$169)+SUMIF(Mar!$L$139:$L$169,$A37,Mar!$R$139:$R$169)+SUMIF(Apr!$L$139:$L$169,$A37,Apr!$R$139:$R$169)+SUMIF(Mai!$L$139:$L$169,$A37,Mai!$R$139:$R$169)+SUMIF(Jun!$L$139:$L$169,$A37,Jun!$R$139:$R$169)+SUMIF(Jul!$L$139:$L$169,$A37,Jul!$R$139:$R$169)+SUMIF(Aug!$L$139:$L$169,$A37,Aug!$R$139:$R$169)+SUMIF(Sep!$L$139:$L$169,$A37,Sep!$R$139:$R$169)+SUMIF(Okt!$L$139:$L$169,$A37,Okt!$R$139:$R$169)+SUMIF(Nov!$L$139:$L$169,$A37,Nov!$R$139:$R$169)+SUMIF(Dez!$L$139:$L$169,$A37,Dez!$R$139:$R$169))</f>
        <v/>
      </c>
      <c r="L37" s="68" t="str">
        <f t="shared" si="1"/>
        <v/>
      </c>
      <c r="M37" s="85" t="str">
        <f>IF(ISBLANK($B37),"",SUMIF(Jan!$L$105:$L$135,$A37,Jan!S$105:S$135)+SUMIF(Feb!$L$105:$L$135,$A37,Feb!S$105:S$135)+SUMIF(Mar!$L$105:$L$135,$A37,Mar!S$105:S$135)+SUMIF(Apr!$L$105:$L$135,$A37,Apr!S$35:S$105)+SUMIF(Mai!$L$105:$L$135,$A37,Mai!S$105:S$135)+SUMIF(Jun!$L$105:$L$135,$A37,Jun!S$105:S$135)+SUMIF(Jul!$L$105:$L$135,$A37,Jul!S$105:S$135)+SUMIF(Aug!$L$105:$L$135,$A37,Aug!S$105:S$135)+SUMIF(Sep!$L$105:$L$135,$A37,Sep!S$135:S$135)+SUMIF(Okt!$L$105:$L$135,$A37,Okt!S$105:S$135)+SUMIF(Nov!$L$105:$L$135,$A37,Nov!S$105:S$135)+SUMIF(Dez!$L$105:$L$135,$A37,Dez!S$105:S$135))</f>
        <v/>
      </c>
      <c r="N37" s="77" t="str">
        <f>IF(ISBLANK($B37),"",SUMIF(Jan!$L$139:$L$169,$A37,Jan!S$139:S$169)+SUMIF(Feb!$L$139:$L$169,$A37,Feb!S$139:S$169)+SUMIF(Mar!$L$139:$L$169,$A37,Mar!S$139:S$169)+SUMIF(Apr!$L$139:$L$169,$A37,Apr!S$139:S$169)+SUMIF(Mai!$L$139:$L$169,$A37,Mai!S$139:S$169)+SUMIF(Jun!$L$139:$L$169,$A37,Jun!S$139:S$169)+SUMIF(Jul!$L$139:$L$169,$A37,Jul!S$139:S$169)+SUMIF(Aug!$L$139:$L$169,$A37,Aug!S$139:S$169)+SUMIF(Sep!$L$139:$L$169,$A37,Sep!S$139:S$169)+SUMIF(Okt!$L$139:$L$169,$A37,Okt!S$139:S$169)+SUMIF(Nov!$L$139:$L$169,$A37,Nov!S$139:S$169)+SUMIF(Dez!$L$139:$L$169,$A37,Dez!S$139:S$169))</f>
        <v/>
      </c>
      <c r="O37" s="38" t="str">
        <f t="shared" si="2"/>
        <v/>
      </c>
      <c r="P37" s="86"/>
      <c r="Q37" s="37"/>
      <c r="R37" s="69"/>
      <c r="S37" s="86" t="str">
        <f t="shared" si="3"/>
        <v/>
      </c>
      <c r="T37" s="68" t="str">
        <f t="shared" si="4"/>
        <v/>
      </c>
      <c r="U37" s="69"/>
      <c r="V37" s="69"/>
      <c r="W37" s="69"/>
      <c r="X37" s="21"/>
    </row>
    <row r="38" spans="1:24" x14ac:dyDescent="0.2">
      <c r="A38" s="2">
        <v>27</v>
      </c>
      <c r="B38" s="33"/>
      <c r="C38" s="20"/>
      <c r="D38" s="20"/>
      <c r="E38" s="244" t="str">
        <f t="shared" si="5"/>
        <v/>
      </c>
      <c r="F38" s="140"/>
      <c r="G38" s="76" t="str">
        <f>IF(ISBLANK($B38),"",COUNTIF(Jan!$L$105:$L$135,$A38)+COUNTIF(Feb!$L$105:$L$135,$A38)+COUNTIF(Mar!$L$105:$L$135,$A38)+COUNTIF(Apr!$L$105:$L$135,$A38)+COUNTIF(Mai!$L$105:$L$135,$A38)+COUNTIF(Jun!$L$105:$L$135,$A38)+COUNTIF(Jul!$L$105:$L$135,$A38)+COUNTIF(Aug!$L$105:$L$135,$A38)+COUNTIF(Sep!$L$105:$L$135,$A38)+COUNTIF(Okt!$L$105:$L$135,$A38)+COUNTIF(Nov!$L$105:$L$135,$A38)+COUNTIF(Dez!$L$105:$L$135,$A38))</f>
        <v/>
      </c>
      <c r="H38" s="74" t="str">
        <f>IF(ISBLANK($B38),"",COUNTIF(Jan!$L$139:$L$169,$A38)+COUNTIF(Feb!$L$139:$L$169,$A38)+COUNTIF(Mar!$L$139:$L$169,$A38)+COUNTIF(Apr!$L$139:$L$169,$A38)+COUNTIF(Mai!$L$139:$L$169,$A38)+COUNTIF(Jun!$L$139:$L$169,$A38)+COUNTIF(Jul!$L$139:$L$169,$A38)+COUNTIF(Aug!$L$139:$L$169,$A38)+COUNTIF(Sep!$L$139:$L$169,$A38)+COUNTIF(Okt!$L$139:$L$169,$A38)+COUNTIF(Nov!$L$139:$L$169,$A38)+COUNTIF(Dez!$L$139:$L$169,$A38))</f>
        <v/>
      </c>
      <c r="I38" s="67" t="str">
        <f t="shared" si="0"/>
        <v/>
      </c>
      <c r="J38" s="77" t="str">
        <f>IF(ISBLANK($B38),"",SUMIF(Jan!$L$105:$L$135,$A38,Jan!$R$105:$R$135)+SUMIF(Feb!$L$105:$L$135,$A38,Feb!$R$105:$R$135)+SUMIF(Mar!$L$105:$L$135,$A38,Mar!$R$105:$R$135)+SUMIF(Apr!$L$105:$L$135,$A38,Apr!$R$105:$R$135)+SUMIF(Mai!$L$105:$L$135,$A38,Mai!$R$105:$R$135)+SUMIF(Jun!$L$105:$L$135,$A38,Jun!$R$105:$R$135)+SUMIF(Jul!$L$105:$L$135,$A38,Jul!$R$105:$R$135)+SUMIF(Aug!$L$105:$L$135,$A38,Aug!$R$105:$R$135)+SUMIF(Sep!$L$105:$L$135,$A38,Sep!$R$105:$R$135)+SUMIF(Okt!$L$105:$L$135,$A38,Okt!$R$105:$R$135)+SUMIF(Nov!$L$105:$L$135,$A38,Nov!$R$105:$R$135)+SUMIF(Dez!$L$105:$L$135,$A38,Dez!$R$105:$R$135))</f>
        <v/>
      </c>
      <c r="K38" s="77" t="str">
        <f>IF(ISBLANK($B38),"",SUMIF(Jan!$L$139:$L$169,$A38,Jan!$R$139:$R$169)+SUMIF(Feb!$L$139:$L$169,$A38,Feb!$R$139:$R$169)+SUMIF(Mar!$L$139:$L$169,$A38,Mar!$R$139:$R$169)+SUMIF(Apr!$L$139:$L$169,$A38,Apr!$R$139:$R$169)+SUMIF(Mai!$L$139:$L$169,$A38,Mai!$R$139:$R$169)+SUMIF(Jun!$L$139:$L$169,$A38,Jun!$R$139:$R$169)+SUMIF(Jul!$L$139:$L$169,$A38,Jul!$R$139:$R$169)+SUMIF(Aug!$L$139:$L$169,$A38,Aug!$R$139:$R$169)+SUMIF(Sep!$L$139:$L$169,$A38,Sep!$R$139:$R$169)+SUMIF(Okt!$L$139:$L$169,$A38,Okt!$R$139:$R$169)+SUMIF(Nov!$L$139:$L$169,$A38,Nov!$R$139:$R$169)+SUMIF(Dez!$L$139:$L$169,$A38,Dez!$R$139:$R$169))</f>
        <v/>
      </c>
      <c r="L38" s="68" t="str">
        <f t="shared" si="1"/>
        <v/>
      </c>
      <c r="M38" s="85" t="str">
        <f>IF(ISBLANK($B38),"",SUMIF(Jan!$L$105:$L$135,$A38,Jan!S$105:S$135)+SUMIF(Feb!$L$105:$L$135,$A38,Feb!S$105:S$135)+SUMIF(Mar!$L$105:$L$135,$A38,Mar!S$105:S$135)+SUMIF(Apr!$L$105:$L$135,$A38,Apr!S$35:S$105)+SUMIF(Mai!$L$105:$L$135,$A38,Mai!S$105:S$135)+SUMIF(Jun!$L$105:$L$135,$A38,Jun!S$105:S$135)+SUMIF(Jul!$L$105:$L$135,$A38,Jul!S$105:S$135)+SUMIF(Aug!$L$105:$L$135,$A38,Aug!S$105:S$135)+SUMIF(Sep!$L$105:$L$135,$A38,Sep!S$135:S$135)+SUMIF(Okt!$L$105:$L$135,$A38,Okt!S$105:S$135)+SUMIF(Nov!$L$105:$L$135,$A38,Nov!S$105:S$135)+SUMIF(Dez!$L$105:$L$135,$A38,Dez!S$105:S$135))</f>
        <v/>
      </c>
      <c r="N38" s="77" t="str">
        <f>IF(ISBLANK($B38),"",SUMIF(Jan!$L$139:$L$169,$A38,Jan!S$139:S$169)+SUMIF(Feb!$L$139:$L$169,$A38,Feb!S$139:S$169)+SUMIF(Mar!$L$139:$L$169,$A38,Mar!S$139:S$169)+SUMIF(Apr!$L$139:$L$169,$A38,Apr!S$139:S$169)+SUMIF(Mai!$L$139:$L$169,$A38,Mai!S$139:S$169)+SUMIF(Jun!$L$139:$L$169,$A38,Jun!S$139:S$169)+SUMIF(Jul!$L$139:$L$169,$A38,Jul!S$139:S$169)+SUMIF(Aug!$L$139:$L$169,$A38,Aug!S$139:S$169)+SUMIF(Sep!$L$139:$L$169,$A38,Sep!S$139:S$169)+SUMIF(Okt!$L$139:$L$169,$A38,Okt!S$139:S$169)+SUMIF(Nov!$L$139:$L$169,$A38,Nov!S$139:S$169)+SUMIF(Dez!$L$139:$L$169,$A38,Dez!S$139:S$169))</f>
        <v/>
      </c>
      <c r="O38" s="38" t="str">
        <f t="shared" si="2"/>
        <v/>
      </c>
      <c r="P38" s="86"/>
      <c r="Q38" s="37"/>
      <c r="R38" s="69"/>
      <c r="S38" s="86" t="str">
        <f t="shared" si="3"/>
        <v/>
      </c>
      <c r="T38" s="68" t="str">
        <f t="shared" si="4"/>
        <v/>
      </c>
      <c r="U38" s="69"/>
      <c r="V38" s="69"/>
      <c r="W38" s="69"/>
      <c r="X38" s="21"/>
    </row>
    <row r="39" spans="1:24" x14ac:dyDescent="0.2">
      <c r="A39" s="2">
        <v>28</v>
      </c>
      <c r="B39" s="33"/>
      <c r="C39" s="20"/>
      <c r="D39" s="20"/>
      <c r="E39" s="244" t="str">
        <f t="shared" si="5"/>
        <v/>
      </c>
      <c r="F39" s="140"/>
      <c r="G39" s="76" t="str">
        <f>IF(ISBLANK($B39),"",COUNTIF(Jan!$L$105:$L$135,$A39)+COUNTIF(Feb!$L$105:$L$135,$A39)+COUNTIF(Mar!$L$105:$L$135,$A39)+COUNTIF(Apr!$L$105:$L$135,$A39)+COUNTIF(Mai!$L$105:$L$135,$A39)+COUNTIF(Jun!$L$105:$L$135,$A39)+COUNTIF(Jul!$L$105:$L$135,$A39)+COUNTIF(Aug!$L$105:$L$135,$A39)+COUNTIF(Sep!$L$105:$L$135,$A39)+COUNTIF(Okt!$L$105:$L$135,$A39)+COUNTIF(Nov!$L$105:$L$135,$A39)+COUNTIF(Dez!$L$105:$L$135,$A39))</f>
        <v/>
      </c>
      <c r="H39" s="74" t="str">
        <f>IF(ISBLANK($B39),"",COUNTIF(Jan!$L$139:$L$169,$A39)+COUNTIF(Feb!$L$139:$L$169,$A39)+COUNTIF(Mar!$L$139:$L$169,$A39)+COUNTIF(Apr!$L$139:$L$169,$A39)+COUNTIF(Mai!$L$139:$L$169,$A39)+COUNTIF(Jun!$L$139:$L$169,$A39)+COUNTIF(Jul!$L$139:$L$169,$A39)+COUNTIF(Aug!$L$139:$L$169,$A39)+COUNTIF(Sep!$L$139:$L$169,$A39)+COUNTIF(Okt!$L$139:$L$169,$A39)+COUNTIF(Nov!$L$139:$L$169,$A39)+COUNTIF(Dez!$L$139:$L$169,$A39))</f>
        <v/>
      </c>
      <c r="I39" s="67" t="str">
        <f t="shared" si="0"/>
        <v/>
      </c>
      <c r="J39" s="77" t="str">
        <f>IF(ISBLANK($B39),"",SUMIF(Jan!$L$105:$L$135,$A39,Jan!$R$105:$R$135)+SUMIF(Feb!$L$105:$L$135,$A39,Feb!$R$105:$R$135)+SUMIF(Mar!$L$105:$L$135,$A39,Mar!$R$105:$R$135)+SUMIF(Apr!$L$105:$L$135,$A39,Apr!$R$105:$R$135)+SUMIF(Mai!$L$105:$L$135,$A39,Mai!$R$105:$R$135)+SUMIF(Jun!$L$105:$L$135,$A39,Jun!$R$105:$R$135)+SUMIF(Jul!$L$105:$L$135,$A39,Jul!$R$105:$R$135)+SUMIF(Aug!$L$105:$L$135,$A39,Aug!$R$105:$R$135)+SUMIF(Sep!$L$105:$L$135,$A39,Sep!$R$105:$R$135)+SUMIF(Okt!$L$105:$L$135,$A39,Okt!$R$105:$R$135)+SUMIF(Nov!$L$105:$L$135,$A39,Nov!$R$105:$R$135)+SUMIF(Dez!$L$105:$L$135,$A39,Dez!$R$105:$R$135))</f>
        <v/>
      </c>
      <c r="K39" s="77" t="str">
        <f>IF(ISBLANK($B39),"",SUMIF(Jan!$L$139:$L$169,$A39,Jan!$R$139:$R$169)+SUMIF(Feb!$L$139:$L$169,$A39,Feb!$R$139:$R$169)+SUMIF(Mar!$L$139:$L$169,$A39,Mar!$R$139:$R$169)+SUMIF(Apr!$L$139:$L$169,$A39,Apr!$R$139:$R$169)+SUMIF(Mai!$L$139:$L$169,$A39,Mai!$R$139:$R$169)+SUMIF(Jun!$L$139:$L$169,$A39,Jun!$R$139:$R$169)+SUMIF(Jul!$L$139:$L$169,$A39,Jul!$R$139:$R$169)+SUMIF(Aug!$L$139:$L$169,$A39,Aug!$R$139:$R$169)+SUMIF(Sep!$L$139:$L$169,$A39,Sep!$R$139:$R$169)+SUMIF(Okt!$L$139:$L$169,$A39,Okt!$R$139:$R$169)+SUMIF(Nov!$L$139:$L$169,$A39,Nov!$R$139:$R$169)+SUMIF(Dez!$L$139:$L$169,$A39,Dez!$R$139:$R$169))</f>
        <v/>
      </c>
      <c r="L39" s="68" t="str">
        <f t="shared" si="1"/>
        <v/>
      </c>
      <c r="M39" s="85" t="str">
        <f>IF(ISBLANK($B39),"",SUMIF(Jan!$L$105:$L$135,$A39,Jan!S$105:S$135)+SUMIF(Feb!$L$105:$L$135,$A39,Feb!S$105:S$135)+SUMIF(Mar!$L$105:$L$135,$A39,Mar!S$105:S$135)+SUMIF(Apr!$L$105:$L$135,$A39,Apr!S$35:S$105)+SUMIF(Mai!$L$105:$L$135,$A39,Mai!S$105:S$135)+SUMIF(Jun!$L$105:$L$135,$A39,Jun!S$105:S$135)+SUMIF(Jul!$L$105:$L$135,$A39,Jul!S$105:S$135)+SUMIF(Aug!$L$105:$L$135,$A39,Aug!S$105:S$135)+SUMIF(Sep!$L$105:$L$135,$A39,Sep!S$135:S$135)+SUMIF(Okt!$L$105:$L$135,$A39,Okt!S$105:S$135)+SUMIF(Nov!$L$105:$L$135,$A39,Nov!S$105:S$135)+SUMIF(Dez!$L$105:$L$135,$A39,Dez!S$105:S$135))</f>
        <v/>
      </c>
      <c r="N39" s="77" t="str">
        <f>IF(ISBLANK($B39),"",SUMIF(Jan!$L$139:$L$169,$A39,Jan!S$139:S$169)+SUMIF(Feb!$L$139:$L$169,$A39,Feb!S$139:S$169)+SUMIF(Mar!$L$139:$L$169,$A39,Mar!S$139:S$169)+SUMIF(Apr!$L$139:$L$169,$A39,Apr!S$139:S$169)+SUMIF(Mai!$L$139:$L$169,$A39,Mai!S$139:S$169)+SUMIF(Jun!$L$139:$L$169,$A39,Jun!S$139:S$169)+SUMIF(Jul!$L$139:$L$169,$A39,Jul!S$139:S$169)+SUMIF(Aug!$L$139:$L$169,$A39,Aug!S$139:S$169)+SUMIF(Sep!$L$139:$L$169,$A39,Sep!S$139:S$169)+SUMIF(Okt!$L$139:$L$169,$A39,Okt!S$139:S$169)+SUMIF(Nov!$L$139:$L$169,$A39,Nov!S$139:S$169)+SUMIF(Dez!$L$139:$L$169,$A39,Dez!S$139:S$169))</f>
        <v/>
      </c>
      <c r="O39" s="38" t="str">
        <f t="shared" si="2"/>
        <v/>
      </c>
      <c r="P39" s="86"/>
      <c r="Q39" s="37"/>
      <c r="R39" s="69"/>
      <c r="S39" s="86" t="str">
        <f t="shared" si="3"/>
        <v/>
      </c>
      <c r="T39" s="68" t="str">
        <f t="shared" si="4"/>
        <v/>
      </c>
      <c r="U39" s="69"/>
      <c r="V39" s="69"/>
      <c r="W39" s="69"/>
      <c r="X39" s="21"/>
    </row>
    <row r="40" spans="1:24" x14ac:dyDescent="0.2">
      <c r="A40" s="2">
        <v>29</v>
      </c>
      <c r="B40" s="33"/>
      <c r="C40" s="20"/>
      <c r="D40" s="20"/>
      <c r="E40" s="244" t="str">
        <f t="shared" si="5"/>
        <v/>
      </c>
      <c r="F40" s="140"/>
      <c r="G40" s="76" t="str">
        <f>IF(ISBLANK($B40),"",COUNTIF(Jan!$L$105:$L$135,$A40)+COUNTIF(Feb!$L$105:$L$135,$A40)+COUNTIF(Mar!$L$105:$L$135,$A40)+COUNTIF(Apr!$L$105:$L$135,$A40)+COUNTIF(Mai!$L$105:$L$135,$A40)+COUNTIF(Jun!$L$105:$L$135,$A40)+COUNTIF(Jul!$L$105:$L$135,$A40)+COUNTIF(Aug!$L$105:$L$135,$A40)+COUNTIF(Sep!$L$105:$L$135,$A40)+COUNTIF(Okt!$L$105:$L$135,$A40)+COUNTIF(Nov!$L$105:$L$135,$A40)+COUNTIF(Dez!$L$105:$L$135,$A40))</f>
        <v/>
      </c>
      <c r="H40" s="74" t="str">
        <f>IF(ISBLANK($B40),"",COUNTIF(Jan!$L$139:$L$169,$A40)+COUNTIF(Feb!$L$139:$L$169,$A40)+COUNTIF(Mar!$L$139:$L$169,$A40)+COUNTIF(Apr!$L$139:$L$169,$A40)+COUNTIF(Mai!$L$139:$L$169,$A40)+COUNTIF(Jun!$L$139:$L$169,$A40)+COUNTIF(Jul!$L$139:$L$169,$A40)+COUNTIF(Aug!$L$139:$L$169,$A40)+COUNTIF(Sep!$L$139:$L$169,$A40)+COUNTIF(Okt!$L$139:$L$169,$A40)+COUNTIF(Nov!$L$139:$L$169,$A40)+COUNTIF(Dez!$L$139:$L$169,$A40))</f>
        <v/>
      </c>
      <c r="I40" s="67" t="str">
        <f t="shared" si="0"/>
        <v/>
      </c>
      <c r="J40" s="77" t="str">
        <f>IF(ISBLANK($B40),"",SUMIF(Jan!$L$105:$L$135,$A40,Jan!$R$105:$R$135)+SUMIF(Feb!$L$105:$L$135,$A40,Feb!$R$105:$R$135)+SUMIF(Mar!$L$105:$L$135,$A40,Mar!$R$105:$R$135)+SUMIF(Apr!$L$105:$L$135,$A40,Apr!$R$105:$R$135)+SUMIF(Mai!$L$105:$L$135,$A40,Mai!$R$105:$R$135)+SUMIF(Jun!$L$105:$L$135,$A40,Jun!$R$105:$R$135)+SUMIF(Jul!$L$105:$L$135,$A40,Jul!$R$105:$R$135)+SUMIF(Aug!$L$105:$L$135,$A40,Aug!$R$105:$R$135)+SUMIF(Sep!$L$105:$L$135,$A40,Sep!$R$105:$R$135)+SUMIF(Okt!$L$105:$L$135,$A40,Okt!$R$105:$R$135)+SUMIF(Nov!$L$105:$L$135,$A40,Nov!$R$105:$R$135)+SUMIF(Dez!$L$105:$L$135,$A40,Dez!$R$105:$R$135))</f>
        <v/>
      </c>
      <c r="K40" s="77" t="str">
        <f>IF(ISBLANK($B40),"",SUMIF(Jan!$L$139:$L$169,$A40,Jan!$R$139:$R$169)+SUMIF(Feb!$L$139:$L$169,$A40,Feb!$R$139:$R$169)+SUMIF(Mar!$L$139:$L$169,$A40,Mar!$R$139:$R$169)+SUMIF(Apr!$L$139:$L$169,$A40,Apr!$R$139:$R$169)+SUMIF(Mai!$L$139:$L$169,$A40,Mai!$R$139:$R$169)+SUMIF(Jun!$L$139:$L$169,$A40,Jun!$R$139:$R$169)+SUMIF(Jul!$L$139:$L$169,$A40,Jul!$R$139:$R$169)+SUMIF(Aug!$L$139:$L$169,$A40,Aug!$R$139:$R$169)+SUMIF(Sep!$L$139:$L$169,$A40,Sep!$R$139:$R$169)+SUMIF(Okt!$L$139:$L$169,$A40,Okt!$R$139:$R$169)+SUMIF(Nov!$L$139:$L$169,$A40,Nov!$R$139:$R$169)+SUMIF(Dez!$L$139:$L$169,$A40,Dez!$R$139:$R$169))</f>
        <v/>
      </c>
      <c r="L40" s="68" t="str">
        <f t="shared" si="1"/>
        <v/>
      </c>
      <c r="M40" s="85" t="str">
        <f>IF(ISBLANK($B40),"",SUMIF(Jan!$L$105:$L$135,$A40,Jan!S$105:S$135)+SUMIF(Feb!$L$105:$L$135,$A40,Feb!S$105:S$135)+SUMIF(Mar!$L$105:$L$135,$A40,Mar!S$105:S$135)+SUMIF(Apr!$L$105:$L$135,$A40,Apr!S$35:S$105)+SUMIF(Mai!$L$105:$L$135,$A40,Mai!S$105:S$135)+SUMIF(Jun!$L$105:$L$135,$A40,Jun!S$105:S$135)+SUMIF(Jul!$L$105:$L$135,$A40,Jul!S$105:S$135)+SUMIF(Aug!$L$105:$L$135,$A40,Aug!S$105:S$135)+SUMIF(Sep!$L$105:$L$135,$A40,Sep!S$135:S$135)+SUMIF(Okt!$L$105:$L$135,$A40,Okt!S$105:S$135)+SUMIF(Nov!$L$105:$L$135,$A40,Nov!S$105:S$135)+SUMIF(Dez!$L$105:$L$135,$A40,Dez!S$105:S$135))</f>
        <v/>
      </c>
      <c r="N40" s="77" t="str">
        <f>IF(ISBLANK($B40),"",SUMIF(Jan!$L$139:$L$169,$A40,Jan!S$139:S$169)+SUMIF(Feb!$L$139:$L$169,$A40,Feb!S$139:S$169)+SUMIF(Mar!$L$139:$L$169,$A40,Mar!S$139:S$169)+SUMIF(Apr!$L$139:$L$169,$A40,Apr!S$139:S$169)+SUMIF(Mai!$L$139:$L$169,$A40,Mai!S$139:S$169)+SUMIF(Jun!$L$139:$L$169,$A40,Jun!S$139:S$169)+SUMIF(Jul!$L$139:$L$169,$A40,Jul!S$139:S$169)+SUMIF(Aug!$L$139:$L$169,$A40,Aug!S$139:S$169)+SUMIF(Sep!$L$139:$L$169,$A40,Sep!S$139:S$169)+SUMIF(Okt!$L$139:$L$169,$A40,Okt!S$139:S$169)+SUMIF(Nov!$L$139:$L$169,$A40,Nov!S$139:S$169)+SUMIF(Dez!$L$139:$L$169,$A40,Dez!S$139:S$169))</f>
        <v/>
      </c>
      <c r="O40" s="38" t="str">
        <f t="shared" si="2"/>
        <v/>
      </c>
      <c r="P40" s="86"/>
      <c r="Q40" s="37"/>
      <c r="R40" s="69"/>
      <c r="S40" s="86" t="str">
        <f t="shared" si="3"/>
        <v/>
      </c>
      <c r="T40" s="68" t="str">
        <f t="shared" si="4"/>
        <v/>
      </c>
      <c r="U40" s="69"/>
      <c r="V40" s="69"/>
      <c r="W40" s="69"/>
      <c r="X40" s="21"/>
    </row>
    <row r="41" spans="1:24" x14ac:dyDescent="0.2">
      <c r="A41" s="2">
        <v>30</v>
      </c>
      <c r="B41" s="33"/>
      <c r="C41" s="20"/>
      <c r="D41" s="20"/>
      <c r="E41" s="244" t="str">
        <f t="shared" si="5"/>
        <v/>
      </c>
      <c r="F41" s="140"/>
      <c r="G41" s="76" t="str">
        <f>IF(ISBLANK($B41),"",COUNTIF(Jan!$L$105:$L$135,$A41)+COUNTIF(Feb!$L$105:$L$135,$A41)+COUNTIF(Mar!$L$105:$L$135,$A41)+COUNTIF(Apr!$L$105:$L$135,$A41)+COUNTIF(Mai!$L$105:$L$135,$A41)+COUNTIF(Jun!$L$105:$L$135,$A41)+COUNTIF(Jul!$L$105:$L$135,$A41)+COUNTIF(Aug!$L$105:$L$135,$A41)+COUNTIF(Sep!$L$105:$L$135,$A41)+COUNTIF(Okt!$L$105:$L$135,$A41)+COUNTIF(Nov!$L$105:$L$135,$A41)+COUNTIF(Dez!$L$105:$L$135,$A41))</f>
        <v/>
      </c>
      <c r="H41" s="74" t="str">
        <f>IF(ISBLANK($B41),"",COUNTIF(Jan!$L$139:$L$169,$A41)+COUNTIF(Feb!$L$139:$L$169,$A41)+COUNTIF(Mar!$L$139:$L$169,$A41)+COUNTIF(Apr!$L$139:$L$169,$A41)+COUNTIF(Mai!$L$139:$L$169,$A41)+COUNTIF(Jun!$L$139:$L$169,$A41)+COUNTIF(Jul!$L$139:$L$169,$A41)+COUNTIF(Aug!$L$139:$L$169,$A41)+COUNTIF(Sep!$L$139:$L$169,$A41)+COUNTIF(Okt!$L$139:$L$169,$A41)+COUNTIF(Nov!$L$139:$L$169,$A41)+COUNTIF(Dez!$L$139:$L$169,$A41))</f>
        <v/>
      </c>
      <c r="I41" s="67" t="str">
        <f t="shared" si="0"/>
        <v/>
      </c>
      <c r="J41" s="77" t="str">
        <f>IF(ISBLANK($B41),"",SUMIF(Jan!$L$105:$L$135,$A41,Jan!$R$105:$R$135)+SUMIF(Feb!$L$105:$L$135,$A41,Feb!$R$105:$R$135)+SUMIF(Mar!$L$105:$L$135,$A41,Mar!$R$105:$R$135)+SUMIF(Apr!$L$105:$L$135,$A41,Apr!$R$105:$R$135)+SUMIF(Mai!$L$105:$L$135,$A41,Mai!$R$105:$R$135)+SUMIF(Jun!$L$105:$L$135,$A41,Jun!$R$105:$R$135)+SUMIF(Jul!$L$105:$L$135,$A41,Jul!$R$105:$R$135)+SUMIF(Aug!$L$105:$L$135,$A41,Aug!$R$105:$R$135)+SUMIF(Sep!$L$105:$L$135,$A41,Sep!$R$105:$R$135)+SUMIF(Okt!$L$105:$L$135,$A41,Okt!$R$105:$R$135)+SUMIF(Nov!$L$105:$L$135,$A41,Nov!$R$105:$R$135)+SUMIF(Dez!$L$105:$L$135,$A41,Dez!$R$105:$R$135))</f>
        <v/>
      </c>
      <c r="K41" s="77" t="str">
        <f>IF(ISBLANK($B41),"",SUMIF(Jan!$L$139:$L$169,$A41,Jan!$R$139:$R$169)+SUMIF(Feb!$L$139:$L$169,$A41,Feb!$R$139:$R$169)+SUMIF(Mar!$L$139:$L$169,$A41,Mar!$R$139:$R$169)+SUMIF(Apr!$L$139:$L$169,$A41,Apr!$R$139:$R$169)+SUMIF(Mai!$L$139:$L$169,$A41,Mai!$R$139:$R$169)+SUMIF(Jun!$L$139:$L$169,$A41,Jun!$R$139:$R$169)+SUMIF(Jul!$L$139:$L$169,$A41,Jul!$R$139:$R$169)+SUMIF(Aug!$L$139:$L$169,$A41,Aug!$R$139:$R$169)+SUMIF(Sep!$L$139:$L$169,$A41,Sep!$R$139:$R$169)+SUMIF(Okt!$L$139:$L$169,$A41,Okt!$R$139:$R$169)+SUMIF(Nov!$L$139:$L$169,$A41,Nov!$R$139:$R$169)+SUMIF(Dez!$L$139:$L$169,$A41,Dez!$R$139:$R$169))</f>
        <v/>
      </c>
      <c r="L41" s="68" t="str">
        <f t="shared" si="1"/>
        <v/>
      </c>
      <c r="M41" s="85" t="str">
        <f>IF(ISBLANK($B41),"",SUMIF(Jan!$L$105:$L$135,$A41,Jan!S$105:S$135)+SUMIF(Feb!$L$105:$L$135,$A41,Feb!S$105:S$135)+SUMIF(Mar!$L$105:$L$135,$A41,Mar!S$105:S$135)+SUMIF(Apr!$L$105:$L$135,$A41,Apr!S$35:S$105)+SUMIF(Mai!$L$105:$L$135,$A41,Mai!S$105:S$135)+SUMIF(Jun!$L$105:$L$135,$A41,Jun!S$105:S$135)+SUMIF(Jul!$L$105:$L$135,$A41,Jul!S$105:S$135)+SUMIF(Aug!$L$105:$L$135,$A41,Aug!S$105:S$135)+SUMIF(Sep!$L$105:$L$135,$A41,Sep!S$135:S$135)+SUMIF(Okt!$L$105:$L$135,$A41,Okt!S$105:S$135)+SUMIF(Nov!$L$105:$L$135,$A41,Nov!S$105:S$135)+SUMIF(Dez!$L$105:$L$135,$A41,Dez!S$105:S$135))</f>
        <v/>
      </c>
      <c r="N41" s="77" t="str">
        <f>IF(ISBLANK($B41),"",SUMIF(Jan!$L$139:$L$169,$A41,Jan!S$139:S$169)+SUMIF(Feb!$L$139:$L$169,$A41,Feb!S$139:S$169)+SUMIF(Mar!$L$139:$L$169,$A41,Mar!S$139:S$169)+SUMIF(Apr!$L$139:$L$169,$A41,Apr!S$139:S$169)+SUMIF(Mai!$L$139:$L$169,$A41,Mai!S$139:S$169)+SUMIF(Jun!$L$139:$L$169,$A41,Jun!S$139:S$169)+SUMIF(Jul!$L$139:$L$169,$A41,Jul!S$139:S$169)+SUMIF(Aug!$L$139:$L$169,$A41,Aug!S$139:S$169)+SUMIF(Sep!$L$139:$L$169,$A41,Sep!S$139:S$169)+SUMIF(Okt!$L$139:$L$169,$A41,Okt!S$139:S$169)+SUMIF(Nov!$L$139:$L$169,$A41,Nov!S$139:S$169)+SUMIF(Dez!$L$139:$L$169,$A41,Dez!S$139:S$169))</f>
        <v/>
      </c>
      <c r="O41" s="38" t="str">
        <f t="shared" si="2"/>
        <v/>
      </c>
      <c r="P41" s="86"/>
      <c r="Q41" s="37"/>
      <c r="R41" s="69"/>
      <c r="S41" s="86" t="str">
        <f t="shared" si="3"/>
        <v/>
      </c>
      <c r="T41" s="68" t="str">
        <f t="shared" si="4"/>
        <v/>
      </c>
      <c r="U41" s="69"/>
      <c r="V41" s="69"/>
      <c r="W41" s="69"/>
      <c r="X41" s="21"/>
    </row>
    <row r="42" spans="1:24" x14ac:dyDescent="0.2">
      <c r="A42" s="2">
        <v>31</v>
      </c>
      <c r="B42" s="33"/>
      <c r="C42" s="20"/>
      <c r="D42" s="20"/>
      <c r="E42" s="244" t="str">
        <f t="shared" si="5"/>
        <v/>
      </c>
      <c r="F42" s="140"/>
      <c r="G42" s="76" t="str">
        <f>IF(ISBLANK($B42),"",COUNTIF(Jan!$L$105:$L$135,$A42)+COUNTIF(Feb!$L$105:$L$135,$A42)+COUNTIF(Mar!$L$105:$L$135,$A42)+COUNTIF(Apr!$L$105:$L$135,$A42)+COUNTIF(Mai!$L$105:$L$135,$A42)+COUNTIF(Jun!$L$105:$L$135,$A42)+COUNTIF(Jul!$L$105:$L$135,$A42)+COUNTIF(Aug!$L$105:$L$135,$A42)+COUNTIF(Sep!$L$105:$L$135,$A42)+COUNTIF(Okt!$L$105:$L$135,$A42)+COUNTIF(Nov!$L$105:$L$135,$A42)+COUNTIF(Dez!$L$105:$L$135,$A42))</f>
        <v/>
      </c>
      <c r="H42" s="74" t="str">
        <f>IF(ISBLANK($B42),"",COUNTIF(Jan!$L$139:$L$169,$A42)+COUNTIF(Feb!$L$139:$L$169,$A42)+COUNTIF(Mar!$L$139:$L$169,$A42)+COUNTIF(Apr!$L$139:$L$169,$A42)+COUNTIF(Mai!$L$139:$L$169,$A42)+COUNTIF(Jun!$L$139:$L$169,$A42)+COUNTIF(Jul!$L$139:$L$169,$A42)+COUNTIF(Aug!$L$139:$L$169,$A42)+COUNTIF(Sep!$L$139:$L$169,$A42)+COUNTIF(Okt!$L$139:$L$169,$A42)+COUNTIF(Nov!$L$139:$L$169,$A42)+COUNTIF(Dez!$L$139:$L$169,$A42))</f>
        <v/>
      </c>
      <c r="I42" s="67" t="str">
        <f t="shared" si="0"/>
        <v/>
      </c>
      <c r="J42" s="77" t="str">
        <f>IF(ISBLANK($B42),"",SUMIF(Jan!$L$105:$L$135,$A42,Jan!$R$105:$R$135)+SUMIF(Feb!$L$105:$L$135,$A42,Feb!$R$105:$R$135)+SUMIF(Mar!$L$105:$L$135,$A42,Mar!$R$105:$R$135)+SUMIF(Apr!$L$105:$L$135,$A42,Apr!$R$105:$R$135)+SUMIF(Mai!$L$105:$L$135,$A42,Mai!$R$105:$R$135)+SUMIF(Jun!$L$105:$L$135,$A42,Jun!$R$105:$R$135)+SUMIF(Jul!$L$105:$L$135,$A42,Jul!$R$105:$R$135)+SUMIF(Aug!$L$105:$L$135,$A42,Aug!$R$105:$R$135)+SUMIF(Sep!$L$105:$L$135,$A42,Sep!$R$105:$R$135)+SUMIF(Okt!$L$105:$L$135,$A42,Okt!$R$105:$R$135)+SUMIF(Nov!$L$105:$L$135,$A42,Nov!$R$105:$R$135)+SUMIF(Dez!$L$105:$L$135,$A42,Dez!$R$105:$R$135))</f>
        <v/>
      </c>
      <c r="K42" s="77" t="str">
        <f>IF(ISBLANK($B42),"",SUMIF(Jan!$L$139:$L$169,$A42,Jan!$R$139:$R$169)+SUMIF(Feb!$L$139:$L$169,$A42,Feb!$R$139:$R$169)+SUMIF(Mar!$L$139:$L$169,$A42,Mar!$R$139:$R$169)+SUMIF(Apr!$L$139:$L$169,$A42,Apr!$R$139:$R$169)+SUMIF(Mai!$L$139:$L$169,$A42,Mai!$R$139:$R$169)+SUMIF(Jun!$L$139:$L$169,$A42,Jun!$R$139:$R$169)+SUMIF(Jul!$L$139:$L$169,$A42,Jul!$R$139:$R$169)+SUMIF(Aug!$L$139:$L$169,$A42,Aug!$R$139:$R$169)+SUMIF(Sep!$L$139:$L$169,$A42,Sep!$R$139:$R$169)+SUMIF(Okt!$L$139:$L$169,$A42,Okt!$R$139:$R$169)+SUMIF(Nov!$L$139:$L$169,$A42,Nov!$R$139:$R$169)+SUMIF(Dez!$L$139:$L$169,$A42,Dez!$R$139:$R$169))</f>
        <v/>
      </c>
      <c r="L42" s="68" t="str">
        <f t="shared" si="1"/>
        <v/>
      </c>
      <c r="M42" s="85" t="str">
        <f>IF(ISBLANK($B42),"",SUMIF(Jan!$L$105:$L$135,$A42,Jan!S$105:S$135)+SUMIF(Feb!$L$105:$L$135,$A42,Feb!S$105:S$135)+SUMIF(Mar!$L$105:$L$135,$A42,Mar!S$105:S$135)+SUMIF(Apr!$L$105:$L$135,$A42,Apr!S$35:S$105)+SUMIF(Mai!$L$105:$L$135,$A42,Mai!S$105:S$135)+SUMIF(Jun!$L$105:$L$135,$A42,Jun!S$105:S$135)+SUMIF(Jul!$L$105:$L$135,$A42,Jul!S$105:S$135)+SUMIF(Aug!$L$105:$L$135,$A42,Aug!S$105:S$135)+SUMIF(Sep!$L$105:$L$135,$A42,Sep!S$135:S$135)+SUMIF(Okt!$L$105:$L$135,$A42,Okt!S$105:S$135)+SUMIF(Nov!$L$105:$L$135,$A42,Nov!S$105:S$135)+SUMIF(Dez!$L$105:$L$135,$A42,Dez!S$105:S$135))</f>
        <v/>
      </c>
      <c r="N42" s="77" t="str">
        <f>IF(ISBLANK($B42),"",SUMIF(Jan!$L$139:$L$169,$A42,Jan!S$139:S$169)+SUMIF(Feb!$L$139:$L$169,$A42,Feb!S$139:S$169)+SUMIF(Mar!$L$139:$L$169,$A42,Mar!S$139:S$169)+SUMIF(Apr!$L$139:$L$169,$A42,Apr!S$139:S$169)+SUMIF(Mai!$L$139:$L$169,$A42,Mai!S$139:S$169)+SUMIF(Jun!$L$139:$L$169,$A42,Jun!S$139:S$169)+SUMIF(Jul!$L$139:$L$169,$A42,Jul!S$139:S$169)+SUMIF(Aug!$L$139:$L$169,$A42,Aug!S$139:S$169)+SUMIF(Sep!$L$139:$L$169,$A42,Sep!S$139:S$169)+SUMIF(Okt!$L$139:$L$169,$A42,Okt!S$139:S$169)+SUMIF(Nov!$L$139:$L$169,$A42,Nov!S$139:S$169)+SUMIF(Dez!$L$139:$L$169,$A42,Dez!S$139:S$169))</f>
        <v/>
      </c>
      <c r="O42" s="38" t="str">
        <f t="shared" si="2"/>
        <v/>
      </c>
      <c r="P42" s="86"/>
      <c r="Q42" s="37"/>
      <c r="R42" s="69"/>
      <c r="S42" s="86" t="str">
        <f t="shared" si="3"/>
        <v/>
      </c>
      <c r="T42" s="68" t="str">
        <f t="shared" si="4"/>
        <v/>
      </c>
      <c r="U42" s="69"/>
      <c r="V42" s="69"/>
      <c r="W42" s="69"/>
      <c r="X42" s="21"/>
    </row>
    <row r="43" spans="1:24" x14ac:dyDescent="0.2">
      <c r="A43" s="2">
        <v>32</v>
      </c>
      <c r="B43" s="33"/>
      <c r="C43" s="20"/>
      <c r="D43" s="20"/>
      <c r="E43" s="244" t="str">
        <f t="shared" si="5"/>
        <v/>
      </c>
      <c r="F43" s="140"/>
      <c r="G43" s="76" t="str">
        <f>IF(ISBLANK($B43),"",COUNTIF(Jan!$L$105:$L$135,$A43)+COUNTIF(Feb!$L$105:$L$135,$A43)+COUNTIF(Mar!$L$105:$L$135,$A43)+COUNTIF(Apr!$L$105:$L$135,$A43)+COUNTIF(Mai!$L$105:$L$135,$A43)+COUNTIF(Jun!$L$105:$L$135,$A43)+COUNTIF(Jul!$L$105:$L$135,$A43)+COUNTIF(Aug!$L$105:$L$135,$A43)+COUNTIF(Sep!$L$105:$L$135,$A43)+COUNTIF(Okt!$L$105:$L$135,$A43)+COUNTIF(Nov!$L$105:$L$135,$A43)+COUNTIF(Dez!$L$105:$L$135,$A43))</f>
        <v/>
      </c>
      <c r="H43" s="74" t="str">
        <f>IF(ISBLANK($B43),"",COUNTIF(Jan!$L$139:$L$169,$A43)+COUNTIF(Feb!$L$139:$L$169,$A43)+COUNTIF(Mar!$L$139:$L$169,$A43)+COUNTIF(Apr!$L$139:$L$169,$A43)+COUNTIF(Mai!$L$139:$L$169,$A43)+COUNTIF(Jun!$L$139:$L$169,$A43)+COUNTIF(Jul!$L$139:$L$169,$A43)+COUNTIF(Aug!$L$139:$L$169,$A43)+COUNTIF(Sep!$L$139:$L$169,$A43)+COUNTIF(Okt!$L$139:$L$169,$A43)+COUNTIF(Nov!$L$139:$L$169,$A43)+COUNTIF(Dez!$L$139:$L$169,$A43))</f>
        <v/>
      </c>
      <c r="I43" s="67" t="str">
        <f t="shared" si="0"/>
        <v/>
      </c>
      <c r="J43" s="77" t="str">
        <f>IF(ISBLANK($B43),"",SUMIF(Jan!$L$105:$L$135,$A43,Jan!$R$105:$R$135)+SUMIF(Feb!$L$105:$L$135,$A43,Feb!$R$105:$R$135)+SUMIF(Mar!$L$105:$L$135,$A43,Mar!$R$105:$R$135)+SUMIF(Apr!$L$105:$L$135,$A43,Apr!$R$105:$R$135)+SUMIF(Mai!$L$105:$L$135,$A43,Mai!$R$105:$R$135)+SUMIF(Jun!$L$105:$L$135,$A43,Jun!$R$105:$R$135)+SUMIF(Jul!$L$105:$L$135,$A43,Jul!$R$105:$R$135)+SUMIF(Aug!$L$105:$L$135,$A43,Aug!$R$105:$R$135)+SUMIF(Sep!$L$105:$L$135,$A43,Sep!$R$105:$R$135)+SUMIF(Okt!$L$105:$L$135,$A43,Okt!$R$105:$R$135)+SUMIF(Nov!$L$105:$L$135,$A43,Nov!$R$105:$R$135)+SUMIF(Dez!$L$105:$L$135,$A43,Dez!$R$105:$R$135))</f>
        <v/>
      </c>
      <c r="K43" s="77" t="str">
        <f>IF(ISBLANK($B43),"",SUMIF(Jan!$L$139:$L$169,$A43,Jan!$R$139:$R$169)+SUMIF(Feb!$L$139:$L$169,$A43,Feb!$R$139:$R$169)+SUMIF(Mar!$L$139:$L$169,$A43,Mar!$R$139:$R$169)+SUMIF(Apr!$L$139:$L$169,$A43,Apr!$R$139:$R$169)+SUMIF(Mai!$L$139:$L$169,$A43,Mai!$R$139:$R$169)+SUMIF(Jun!$L$139:$L$169,$A43,Jun!$R$139:$R$169)+SUMIF(Jul!$L$139:$L$169,$A43,Jul!$R$139:$R$169)+SUMIF(Aug!$L$139:$L$169,$A43,Aug!$R$139:$R$169)+SUMIF(Sep!$L$139:$L$169,$A43,Sep!$R$139:$R$169)+SUMIF(Okt!$L$139:$L$169,$A43,Okt!$R$139:$R$169)+SUMIF(Nov!$L$139:$L$169,$A43,Nov!$R$139:$R$169)+SUMIF(Dez!$L$139:$L$169,$A43,Dez!$R$139:$R$169))</f>
        <v/>
      </c>
      <c r="L43" s="68" t="str">
        <f t="shared" si="1"/>
        <v/>
      </c>
      <c r="M43" s="85" t="str">
        <f>IF(ISBLANK($B43),"",SUMIF(Jan!$L$105:$L$135,$A43,Jan!S$105:S$135)+SUMIF(Feb!$L$105:$L$135,$A43,Feb!S$105:S$135)+SUMIF(Mar!$L$105:$L$135,$A43,Mar!S$105:S$135)+SUMIF(Apr!$L$105:$L$135,$A43,Apr!S$35:S$105)+SUMIF(Mai!$L$105:$L$135,$A43,Mai!S$105:S$135)+SUMIF(Jun!$L$105:$L$135,$A43,Jun!S$105:S$135)+SUMIF(Jul!$L$105:$L$135,$A43,Jul!S$105:S$135)+SUMIF(Aug!$L$105:$L$135,$A43,Aug!S$105:S$135)+SUMIF(Sep!$L$105:$L$135,$A43,Sep!S$135:S$135)+SUMIF(Okt!$L$105:$L$135,$A43,Okt!S$105:S$135)+SUMIF(Nov!$L$105:$L$135,$A43,Nov!S$105:S$135)+SUMIF(Dez!$L$105:$L$135,$A43,Dez!S$105:S$135))</f>
        <v/>
      </c>
      <c r="N43" s="77" t="str">
        <f>IF(ISBLANK($B43),"",SUMIF(Jan!$L$139:$L$169,$A43,Jan!S$139:S$169)+SUMIF(Feb!$L$139:$L$169,$A43,Feb!S$139:S$169)+SUMIF(Mar!$L$139:$L$169,$A43,Mar!S$139:S$169)+SUMIF(Apr!$L$139:$L$169,$A43,Apr!S$139:S$169)+SUMIF(Mai!$L$139:$L$169,$A43,Mai!S$139:S$169)+SUMIF(Jun!$L$139:$L$169,$A43,Jun!S$139:S$169)+SUMIF(Jul!$L$139:$L$169,$A43,Jul!S$139:S$169)+SUMIF(Aug!$L$139:$L$169,$A43,Aug!S$139:S$169)+SUMIF(Sep!$L$139:$L$169,$A43,Sep!S$139:S$169)+SUMIF(Okt!$L$139:$L$169,$A43,Okt!S$139:S$169)+SUMIF(Nov!$L$139:$L$169,$A43,Nov!S$139:S$169)+SUMIF(Dez!$L$139:$L$169,$A43,Dez!S$139:S$169))</f>
        <v/>
      </c>
      <c r="O43" s="38" t="str">
        <f t="shared" si="2"/>
        <v/>
      </c>
      <c r="P43" s="86"/>
      <c r="Q43" s="37"/>
      <c r="R43" s="69"/>
      <c r="S43" s="86" t="str">
        <f t="shared" si="3"/>
        <v/>
      </c>
      <c r="T43" s="68" t="str">
        <f t="shared" si="4"/>
        <v/>
      </c>
      <c r="U43" s="69"/>
      <c r="V43" s="69"/>
      <c r="W43" s="69"/>
      <c r="X43" s="21"/>
    </row>
    <row r="44" spans="1:24" x14ac:dyDescent="0.2">
      <c r="A44" s="2">
        <v>33</v>
      </c>
      <c r="B44" s="33"/>
      <c r="C44" s="20"/>
      <c r="D44" s="20"/>
      <c r="E44" s="244" t="str">
        <f t="shared" si="5"/>
        <v/>
      </c>
      <c r="F44" s="140"/>
      <c r="G44" s="76" t="str">
        <f>IF(ISBLANK($B44),"",COUNTIF(Jan!$L$105:$L$135,$A44)+COUNTIF(Feb!$L$105:$L$135,$A44)+COUNTIF(Mar!$L$105:$L$135,$A44)+COUNTIF(Apr!$L$105:$L$135,$A44)+COUNTIF(Mai!$L$105:$L$135,$A44)+COUNTIF(Jun!$L$105:$L$135,$A44)+COUNTIF(Jul!$L$105:$L$135,$A44)+COUNTIF(Aug!$L$105:$L$135,$A44)+COUNTIF(Sep!$L$105:$L$135,$A44)+COUNTIF(Okt!$L$105:$L$135,$A44)+COUNTIF(Nov!$L$105:$L$135,$A44)+COUNTIF(Dez!$L$105:$L$135,$A44))</f>
        <v/>
      </c>
      <c r="H44" s="74" t="str">
        <f>IF(ISBLANK($B44),"",COUNTIF(Jan!$L$139:$L$169,$A44)+COUNTIF(Feb!$L$139:$L$169,$A44)+COUNTIF(Mar!$L$139:$L$169,$A44)+COUNTIF(Apr!$L$139:$L$169,$A44)+COUNTIF(Mai!$L$139:$L$169,$A44)+COUNTIF(Jun!$L$139:$L$169,$A44)+COUNTIF(Jul!$L$139:$L$169,$A44)+COUNTIF(Aug!$L$139:$L$169,$A44)+COUNTIF(Sep!$L$139:$L$169,$A44)+COUNTIF(Okt!$L$139:$L$169,$A44)+COUNTIF(Nov!$L$139:$L$169,$A44)+COUNTIF(Dez!$L$139:$L$169,$A44))</f>
        <v/>
      </c>
      <c r="I44" s="67" t="str">
        <f t="shared" si="0"/>
        <v/>
      </c>
      <c r="J44" s="77" t="str">
        <f>IF(ISBLANK($B44),"",SUMIF(Jan!$L$105:$L$135,$A44,Jan!$R$105:$R$135)+SUMIF(Feb!$L$105:$L$135,$A44,Feb!$R$105:$R$135)+SUMIF(Mar!$L$105:$L$135,$A44,Mar!$R$105:$R$135)+SUMIF(Apr!$L$105:$L$135,$A44,Apr!$R$105:$R$135)+SUMIF(Mai!$L$105:$L$135,$A44,Mai!$R$105:$R$135)+SUMIF(Jun!$L$105:$L$135,$A44,Jun!$R$105:$R$135)+SUMIF(Jul!$L$105:$L$135,$A44,Jul!$R$105:$R$135)+SUMIF(Aug!$L$105:$L$135,$A44,Aug!$R$105:$R$135)+SUMIF(Sep!$L$105:$L$135,$A44,Sep!$R$105:$R$135)+SUMIF(Okt!$L$105:$L$135,$A44,Okt!$R$105:$R$135)+SUMIF(Nov!$L$105:$L$135,$A44,Nov!$R$105:$R$135)+SUMIF(Dez!$L$105:$L$135,$A44,Dez!$R$105:$R$135))</f>
        <v/>
      </c>
      <c r="K44" s="77" t="str">
        <f>IF(ISBLANK($B44),"",SUMIF(Jan!$L$139:$L$169,$A44,Jan!$R$139:$R$169)+SUMIF(Feb!$L$139:$L$169,$A44,Feb!$R$139:$R$169)+SUMIF(Mar!$L$139:$L$169,$A44,Mar!$R$139:$R$169)+SUMIF(Apr!$L$139:$L$169,$A44,Apr!$R$139:$R$169)+SUMIF(Mai!$L$139:$L$169,$A44,Mai!$R$139:$R$169)+SUMIF(Jun!$L$139:$L$169,$A44,Jun!$R$139:$R$169)+SUMIF(Jul!$L$139:$L$169,$A44,Jul!$R$139:$R$169)+SUMIF(Aug!$L$139:$L$169,$A44,Aug!$R$139:$R$169)+SUMIF(Sep!$L$139:$L$169,$A44,Sep!$R$139:$R$169)+SUMIF(Okt!$L$139:$L$169,$A44,Okt!$R$139:$R$169)+SUMIF(Nov!$L$139:$L$169,$A44,Nov!$R$139:$R$169)+SUMIF(Dez!$L$139:$L$169,$A44,Dez!$R$139:$R$169))</f>
        <v/>
      </c>
      <c r="L44" s="68" t="str">
        <f t="shared" si="1"/>
        <v/>
      </c>
      <c r="M44" s="85" t="str">
        <f>IF(ISBLANK($B44),"",SUMIF(Jan!$L$105:$L$135,$A44,Jan!S$105:S$135)+SUMIF(Feb!$L$105:$L$135,$A44,Feb!S$105:S$135)+SUMIF(Mar!$L$105:$L$135,$A44,Mar!S$105:S$135)+SUMIF(Apr!$L$105:$L$135,$A44,Apr!S$35:S$105)+SUMIF(Mai!$L$105:$L$135,$A44,Mai!S$105:S$135)+SUMIF(Jun!$L$105:$L$135,$A44,Jun!S$105:S$135)+SUMIF(Jul!$L$105:$L$135,$A44,Jul!S$105:S$135)+SUMIF(Aug!$L$105:$L$135,$A44,Aug!S$105:S$135)+SUMIF(Sep!$L$105:$L$135,$A44,Sep!S$135:S$135)+SUMIF(Okt!$L$105:$L$135,$A44,Okt!S$105:S$135)+SUMIF(Nov!$L$105:$L$135,$A44,Nov!S$105:S$135)+SUMIF(Dez!$L$105:$L$135,$A44,Dez!S$105:S$135))</f>
        <v/>
      </c>
      <c r="N44" s="77" t="str">
        <f>IF(ISBLANK($B44),"",SUMIF(Jan!$L$139:$L$169,$A44,Jan!S$139:S$169)+SUMIF(Feb!$L$139:$L$169,$A44,Feb!S$139:S$169)+SUMIF(Mar!$L$139:$L$169,$A44,Mar!S$139:S$169)+SUMIF(Apr!$L$139:$L$169,$A44,Apr!S$139:S$169)+SUMIF(Mai!$L$139:$L$169,$A44,Mai!S$139:S$169)+SUMIF(Jun!$L$139:$L$169,$A44,Jun!S$139:S$169)+SUMIF(Jul!$L$139:$L$169,$A44,Jul!S$139:S$169)+SUMIF(Aug!$L$139:$L$169,$A44,Aug!S$139:S$169)+SUMIF(Sep!$L$139:$L$169,$A44,Sep!S$139:S$169)+SUMIF(Okt!$L$139:$L$169,$A44,Okt!S$139:S$169)+SUMIF(Nov!$L$139:$L$169,$A44,Nov!S$139:S$169)+SUMIF(Dez!$L$139:$L$169,$A44,Dez!S$139:S$169))</f>
        <v/>
      </c>
      <c r="O44" s="38" t="str">
        <f t="shared" si="2"/>
        <v/>
      </c>
      <c r="P44" s="86"/>
      <c r="Q44" s="37"/>
      <c r="R44" s="69"/>
      <c r="S44" s="86" t="str">
        <f t="shared" si="3"/>
        <v/>
      </c>
      <c r="T44" s="68" t="str">
        <f t="shared" si="4"/>
        <v/>
      </c>
      <c r="U44" s="69"/>
      <c r="V44" s="69"/>
      <c r="W44" s="69"/>
      <c r="X44" s="21"/>
    </row>
    <row r="45" spans="1:24" x14ac:dyDescent="0.2">
      <c r="A45" s="2">
        <v>34</v>
      </c>
      <c r="B45" s="33"/>
      <c r="C45" s="20"/>
      <c r="D45" s="20"/>
      <c r="E45" s="244" t="str">
        <f t="shared" si="5"/>
        <v/>
      </c>
      <c r="F45" s="140"/>
      <c r="G45" s="76" t="str">
        <f>IF(ISBLANK($B45),"",COUNTIF(Jan!$L$105:$L$135,$A45)+COUNTIF(Feb!$L$105:$L$135,$A45)+COUNTIF(Mar!$L$105:$L$135,$A45)+COUNTIF(Apr!$L$105:$L$135,$A45)+COUNTIF(Mai!$L$105:$L$135,$A45)+COUNTIF(Jun!$L$105:$L$135,$A45)+COUNTIF(Jul!$L$105:$L$135,$A45)+COUNTIF(Aug!$L$105:$L$135,$A45)+COUNTIF(Sep!$L$105:$L$135,$A45)+COUNTIF(Okt!$L$105:$L$135,$A45)+COUNTIF(Nov!$L$105:$L$135,$A45)+COUNTIF(Dez!$L$105:$L$135,$A45))</f>
        <v/>
      </c>
      <c r="H45" s="74" t="str">
        <f>IF(ISBLANK($B45),"",COUNTIF(Jan!$L$139:$L$169,$A45)+COUNTIF(Feb!$L$139:$L$169,$A45)+COUNTIF(Mar!$L$139:$L$169,$A45)+COUNTIF(Apr!$L$139:$L$169,$A45)+COUNTIF(Mai!$L$139:$L$169,$A45)+COUNTIF(Jun!$L$139:$L$169,$A45)+COUNTIF(Jul!$L$139:$L$169,$A45)+COUNTIF(Aug!$L$139:$L$169,$A45)+COUNTIF(Sep!$L$139:$L$169,$A45)+COUNTIF(Okt!$L$139:$L$169,$A45)+COUNTIF(Nov!$L$139:$L$169,$A45)+COUNTIF(Dez!$L$139:$L$169,$A45))</f>
        <v/>
      </c>
      <c r="I45" s="67" t="str">
        <f t="shared" si="0"/>
        <v/>
      </c>
      <c r="J45" s="77" t="str">
        <f>IF(ISBLANK($B45),"",SUMIF(Jan!$L$105:$L$135,$A45,Jan!$R$105:$R$135)+SUMIF(Feb!$L$105:$L$135,$A45,Feb!$R$105:$R$135)+SUMIF(Mar!$L$105:$L$135,$A45,Mar!$R$105:$R$135)+SUMIF(Apr!$L$105:$L$135,$A45,Apr!$R$105:$R$135)+SUMIF(Mai!$L$105:$L$135,$A45,Mai!$R$105:$R$135)+SUMIF(Jun!$L$105:$L$135,$A45,Jun!$R$105:$R$135)+SUMIF(Jul!$L$105:$L$135,$A45,Jul!$R$105:$R$135)+SUMIF(Aug!$L$105:$L$135,$A45,Aug!$R$105:$R$135)+SUMIF(Sep!$L$105:$L$135,$A45,Sep!$R$105:$R$135)+SUMIF(Okt!$L$105:$L$135,$A45,Okt!$R$105:$R$135)+SUMIF(Nov!$L$105:$L$135,$A45,Nov!$R$105:$R$135)+SUMIF(Dez!$L$105:$L$135,$A45,Dez!$R$105:$R$135))</f>
        <v/>
      </c>
      <c r="K45" s="77" t="str">
        <f>IF(ISBLANK($B45),"",SUMIF(Jan!$L$139:$L$169,$A45,Jan!$R$139:$R$169)+SUMIF(Feb!$L$139:$L$169,$A45,Feb!$R$139:$R$169)+SUMIF(Mar!$L$139:$L$169,$A45,Mar!$R$139:$R$169)+SUMIF(Apr!$L$139:$L$169,$A45,Apr!$R$139:$R$169)+SUMIF(Mai!$L$139:$L$169,$A45,Mai!$R$139:$R$169)+SUMIF(Jun!$L$139:$L$169,$A45,Jun!$R$139:$R$169)+SUMIF(Jul!$L$139:$L$169,$A45,Jul!$R$139:$R$169)+SUMIF(Aug!$L$139:$L$169,$A45,Aug!$R$139:$R$169)+SUMIF(Sep!$L$139:$L$169,$A45,Sep!$R$139:$R$169)+SUMIF(Okt!$L$139:$L$169,$A45,Okt!$R$139:$R$169)+SUMIF(Nov!$L$139:$L$169,$A45,Nov!$R$139:$R$169)+SUMIF(Dez!$L$139:$L$169,$A45,Dez!$R$139:$R$169))</f>
        <v/>
      </c>
      <c r="L45" s="68" t="str">
        <f t="shared" si="1"/>
        <v/>
      </c>
      <c r="M45" s="85" t="str">
        <f>IF(ISBLANK($B45),"",SUMIF(Jan!$L$105:$L$135,$A45,Jan!S$105:S$135)+SUMIF(Feb!$L$105:$L$135,$A45,Feb!S$105:S$135)+SUMIF(Mar!$L$105:$L$135,$A45,Mar!S$105:S$135)+SUMIF(Apr!$L$105:$L$135,$A45,Apr!S$35:S$105)+SUMIF(Mai!$L$105:$L$135,$A45,Mai!S$105:S$135)+SUMIF(Jun!$L$105:$L$135,$A45,Jun!S$105:S$135)+SUMIF(Jul!$L$105:$L$135,$A45,Jul!S$105:S$135)+SUMIF(Aug!$L$105:$L$135,$A45,Aug!S$105:S$135)+SUMIF(Sep!$L$105:$L$135,$A45,Sep!S$135:S$135)+SUMIF(Okt!$L$105:$L$135,$A45,Okt!S$105:S$135)+SUMIF(Nov!$L$105:$L$135,$A45,Nov!S$105:S$135)+SUMIF(Dez!$L$105:$L$135,$A45,Dez!S$105:S$135))</f>
        <v/>
      </c>
      <c r="N45" s="77" t="str">
        <f>IF(ISBLANK($B45),"",SUMIF(Jan!$L$139:$L$169,$A45,Jan!S$139:S$169)+SUMIF(Feb!$L$139:$L$169,$A45,Feb!S$139:S$169)+SUMIF(Mar!$L$139:$L$169,$A45,Mar!S$139:S$169)+SUMIF(Apr!$L$139:$L$169,$A45,Apr!S$139:S$169)+SUMIF(Mai!$L$139:$L$169,$A45,Mai!S$139:S$169)+SUMIF(Jun!$L$139:$L$169,$A45,Jun!S$139:S$169)+SUMIF(Jul!$L$139:$L$169,$A45,Jul!S$139:S$169)+SUMIF(Aug!$L$139:$L$169,$A45,Aug!S$139:S$169)+SUMIF(Sep!$L$139:$L$169,$A45,Sep!S$139:S$169)+SUMIF(Okt!$L$139:$L$169,$A45,Okt!S$139:S$169)+SUMIF(Nov!$L$139:$L$169,$A45,Nov!S$139:S$169)+SUMIF(Dez!$L$139:$L$169,$A45,Dez!S$139:S$169))</f>
        <v/>
      </c>
      <c r="O45" s="38" t="str">
        <f t="shared" si="2"/>
        <v/>
      </c>
      <c r="P45" s="86"/>
      <c r="Q45" s="37"/>
      <c r="R45" s="69"/>
      <c r="S45" s="86" t="str">
        <f t="shared" si="3"/>
        <v/>
      </c>
      <c r="T45" s="68" t="str">
        <f t="shared" si="4"/>
        <v/>
      </c>
      <c r="U45" s="69"/>
      <c r="V45" s="69"/>
      <c r="W45" s="69"/>
      <c r="X45" s="21"/>
    </row>
    <row r="46" spans="1:24" x14ac:dyDescent="0.2">
      <c r="A46" s="2">
        <v>35</v>
      </c>
      <c r="B46" s="33"/>
      <c r="C46" s="20"/>
      <c r="D46" s="20"/>
      <c r="E46" s="244" t="str">
        <f t="shared" si="5"/>
        <v/>
      </c>
      <c r="F46" s="140"/>
      <c r="G46" s="76" t="str">
        <f>IF(ISBLANK($B46),"",COUNTIF(Jan!$L$105:$L$135,$A46)+COUNTIF(Feb!$L$105:$L$135,$A46)+COUNTIF(Mar!$L$105:$L$135,$A46)+COUNTIF(Apr!$L$105:$L$135,$A46)+COUNTIF(Mai!$L$105:$L$135,$A46)+COUNTIF(Jun!$L$105:$L$135,$A46)+COUNTIF(Jul!$L$105:$L$135,$A46)+COUNTIF(Aug!$L$105:$L$135,$A46)+COUNTIF(Sep!$L$105:$L$135,$A46)+COUNTIF(Okt!$L$105:$L$135,$A46)+COUNTIF(Nov!$L$105:$L$135,$A46)+COUNTIF(Dez!$L$105:$L$135,$A46))</f>
        <v/>
      </c>
      <c r="H46" s="74" t="str">
        <f>IF(ISBLANK($B46),"",COUNTIF(Jan!$L$139:$L$169,$A46)+COUNTIF(Feb!$L$139:$L$169,$A46)+COUNTIF(Mar!$L$139:$L$169,$A46)+COUNTIF(Apr!$L$139:$L$169,$A46)+COUNTIF(Mai!$L$139:$L$169,$A46)+COUNTIF(Jun!$L$139:$L$169,$A46)+COUNTIF(Jul!$L$139:$L$169,$A46)+COUNTIF(Aug!$L$139:$L$169,$A46)+COUNTIF(Sep!$L$139:$L$169,$A46)+COUNTIF(Okt!$L$139:$L$169,$A46)+COUNTIF(Nov!$L$139:$L$169,$A46)+COUNTIF(Dez!$L$139:$L$169,$A46))</f>
        <v/>
      </c>
      <c r="I46" s="67" t="str">
        <f t="shared" si="0"/>
        <v/>
      </c>
      <c r="J46" s="77" t="str">
        <f>IF(ISBLANK($B46),"",SUMIF(Jan!$L$105:$L$135,$A46,Jan!$R$105:$R$135)+SUMIF(Feb!$L$105:$L$135,$A46,Feb!$R$105:$R$135)+SUMIF(Mar!$L$105:$L$135,$A46,Mar!$R$105:$R$135)+SUMIF(Apr!$L$105:$L$135,$A46,Apr!$R$105:$R$135)+SUMIF(Mai!$L$105:$L$135,$A46,Mai!$R$105:$R$135)+SUMIF(Jun!$L$105:$L$135,$A46,Jun!$R$105:$R$135)+SUMIF(Jul!$L$105:$L$135,$A46,Jul!$R$105:$R$135)+SUMIF(Aug!$L$105:$L$135,$A46,Aug!$R$105:$R$135)+SUMIF(Sep!$L$105:$L$135,$A46,Sep!$R$105:$R$135)+SUMIF(Okt!$L$105:$L$135,$A46,Okt!$R$105:$R$135)+SUMIF(Nov!$L$105:$L$135,$A46,Nov!$R$105:$R$135)+SUMIF(Dez!$L$105:$L$135,$A46,Dez!$R$105:$R$135))</f>
        <v/>
      </c>
      <c r="K46" s="77" t="str">
        <f>IF(ISBLANK($B46),"",SUMIF(Jan!$L$139:$L$169,$A46,Jan!$R$139:$R$169)+SUMIF(Feb!$L$139:$L$169,$A46,Feb!$R$139:$R$169)+SUMIF(Mar!$L$139:$L$169,$A46,Mar!$R$139:$R$169)+SUMIF(Apr!$L$139:$L$169,$A46,Apr!$R$139:$R$169)+SUMIF(Mai!$L$139:$L$169,$A46,Mai!$R$139:$R$169)+SUMIF(Jun!$L$139:$L$169,$A46,Jun!$R$139:$R$169)+SUMIF(Jul!$L$139:$L$169,$A46,Jul!$R$139:$R$169)+SUMIF(Aug!$L$139:$L$169,$A46,Aug!$R$139:$R$169)+SUMIF(Sep!$L$139:$L$169,$A46,Sep!$R$139:$R$169)+SUMIF(Okt!$L$139:$L$169,$A46,Okt!$R$139:$R$169)+SUMIF(Nov!$L$139:$L$169,$A46,Nov!$R$139:$R$169)+SUMIF(Dez!$L$139:$L$169,$A46,Dez!$R$139:$R$169))</f>
        <v/>
      </c>
      <c r="L46" s="68" t="str">
        <f t="shared" si="1"/>
        <v/>
      </c>
      <c r="M46" s="85" t="str">
        <f>IF(ISBLANK($B46),"",SUMIF(Jan!$L$105:$L$135,$A46,Jan!S$105:S$135)+SUMIF(Feb!$L$105:$L$135,$A46,Feb!S$105:S$135)+SUMIF(Mar!$L$105:$L$135,$A46,Mar!S$105:S$135)+SUMIF(Apr!$L$105:$L$135,$A46,Apr!S$35:S$105)+SUMIF(Mai!$L$105:$L$135,$A46,Mai!S$105:S$135)+SUMIF(Jun!$L$105:$L$135,$A46,Jun!S$105:S$135)+SUMIF(Jul!$L$105:$L$135,$A46,Jul!S$105:S$135)+SUMIF(Aug!$L$105:$L$135,$A46,Aug!S$105:S$135)+SUMIF(Sep!$L$105:$L$135,$A46,Sep!S$135:S$135)+SUMIF(Okt!$L$105:$L$135,$A46,Okt!S$105:S$135)+SUMIF(Nov!$L$105:$L$135,$A46,Nov!S$105:S$135)+SUMIF(Dez!$L$105:$L$135,$A46,Dez!S$105:S$135))</f>
        <v/>
      </c>
      <c r="N46" s="77" t="str">
        <f>IF(ISBLANK($B46),"",SUMIF(Jan!$L$139:$L$169,$A46,Jan!S$139:S$169)+SUMIF(Feb!$L$139:$L$169,$A46,Feb!S$139:S$169)+SUMIF(Mar!$L$139:$L$169,$A46,Mar!S$139:S$169)+SUMIF(Apr!$L$139:$L$169,$A46,Apr!S$139:S$169)+SUMIF(Mai!$L$139:$L$169,$A46,Mai!S$139:S$169)+SUMIF(Jun!$L$139:$L$169,$A46,Jun!S$139:S$169)+SUMIF(Jul!$L$139:$L$169,$A46,Jul!S$139:S$169)+SUMIF(Aug!$L$139:$L$169,$A46,Aug!S$139:S$169)+SUMIF(Sep!$L$139:$L$169,$A46,Sep!S$139:S$169)+SUMIF(Okt!$L$139:$L$169,$A46,Okt!S$139:S$169)+SUMIF(Nov!$L$139:$L$169,$A46,Nov!S$139:S$169)+SUMIF(Dez!$L$139:$L$169,$A46,Dez!S$139:S$169))</f>
        <v/>
      </c>
      <c r="O46" s="38" t="str">
        <f t="shared" si="2"/>
        <v/>
      </c>
      <c r="P46" s="86"/>
      <c r="Q46" s="37"/>
      <c r="R46" s="69"/>
      <c r="S46" s="86" t="str">
        <f t="shared" si="3"/>
        <v/>
      </c>
      <c r="T46" s="68" t="str">
        <f t="shared" si="4"/>
        <v/>
      </c>
      <c r="U46" s="69"/>
      <c r="V46" s="69"/>
      <c r="W46" s="69"/>
      <c r="X46" s="21"/>
    </row>
    <row r="47" spans="1:24" x14ac:dyDescent="0.2">
      <c r="A47" s="2">
        <v>36</v>
      </c>
      <c r="B47" s="33"/>
      <c r="C47" s="20"/>
      <c r="D47" s="20"/>
      <c r="E47" s="244" t="str">
        <f t="shared" si="5"/>
        <v/>
      </c>
      <c r="F47" s="140"/>
      <c r="G47" s="76" t="str">
        <f>IF(ISBLANK($B47),"",COUNTIF(Jan!$L$105:$L$135,$A47)+COUNTIF(Feb!$L$105:$L$135,$A47)+COUNTIF(Mar!$L$105:$L$135,$A47)+COUNTIF(Apr!$L$105:$L$135,$A47)+COUNTIF(Mai!$L$105:$L$135,$A47)+COUNTIF(Jun!$L$105:$L$135,$A47)+COUNTIF(Jul!$L$105:$L$135,$A47)+COUNTIF(Aug!$L$105:$L$135,$A47)+COUNTIF(Sep!$L$105:$L$135,$A47)+COUNTIF(Okt!$L$105:$L$135,$A47)+COUNTIF(Nov!$L$105:$L$135,$A47)+COUNTIF(Dez!$L$105:$L$135,$A47))</f>
        <v/>
      </c>
      <c r="H47" s="74" t="str">
        <f>IF(ISBLANK($B47),"",COUNTIF(Jan!$L$139:$L$169,$A47)+COUNTIF(Feb!$L$139:$L$169,$A47)+COUNTIF(Mar!$L$139:$L$169,$A47)+COUNTIF(Apr!$L$139:$L$169,$A47)+COUNTIF(Mai!$L$139:$L$169,$A47)+COUNTIF(Jun!$L$139:$L$169,$A47)+COUNTIF(Jul!$L$139:$L$169,$A47)+COUNTIF(Aug!$L$139:$L$169,$A47)+COUNTIF(Sep!$L$139:$L$169,$A47)+COUNTIF(Okt!$L$139:$L$169,$A47)+COUNTIF(Nov!$L$139:$L$169,$A47)+COUNTIF(Dez!$L$139:$L$169,$A47))</f>
        <v/>
      </c>
      <c r="I47" s="67" t="str">
        <f t="shared" si="0"/>
        <v/>
      </c>
      <c r="J47" s="77" t="str">
        <f>IF(ISBLANK($B47),"",SUMIF(Jan!$L$105:$L$135,$A47,Jan!$R$105:$R$135)+SUMIF(Feb!$L$105:$L$135,$A47,Feb!$R$105:$R$135)+SUMIF(Mar!$L$105:$L$135,$A47,Mar!$R$105:$R$135)+SUMIF(Apr!$L$105:$L$135,$A47,Apr!$R$105:$R$135)+SUMIF(Mai!$L$105:$L$135,$A47,Mai!$R$105:$R$135)+SUMIF(Jun!$L$105:$L$135,$A47,Jun!$R$105:$R$135)+SUMIF(Jul!$L$105:$L$135,$A47,Jul!$R$105:$R$135)+SUMIF(Aug!$L$105:$L$135,$A47,Aug!$R$105:$R$135)+SUMIF(Sep!$L$105:$L$135,$A47,Sep!$R$105:$R$135)+SUMIF(Okt!$L$105:$L$135,$A47,Okt!$R$105:$R$135)+SUMIF(Nov!$L$105:$L$135,$A47,Nov!$R$105:$R$135)+SUMIF(Dez!$L$105:$L$135,$A47,Dez!$R$105:$R$135))</f>
        <v/>
      </c>
      <c r="K47" s="77" t="str">
        <f>IF(ISBLANK($B47),"",SUMIF(Jan!$L$139:$L$169,$A47,Jan!$R$139:$R$169)+SUMIF(Feb!$L$139:$L$169,$A47,Feb!$R$139:$R$169)+SUMIF(Mar!$L$139:$L$169,$A47,Mar!$R$139:$R$169)+SUMIF(Apr!$L$139:$L$169,$A47,Apr!$R$139:$R$169)+SUMIF(Mai!$L$139:$L$169,$A47,Mai!$R$139:$R$169)+SUMIF(Jun!$L$139:$L$169,$A47,Jun!$R$139:$R$169)+SUMIF(Jul!$L$139:$L$169,$A47,Jul!$R$139:$R$169)+SUMIF(Aug!$L$139:$L$169,$A47,Aug!$R$139:$R$169)+SUMIF(Sep!$L$139:$L$169,$A47,Sep!$R$139:$R$169)+SUMIF(Okt!$L$139:$L$169,$A47,Okt!$R$139:$R$169)+SUMIF(Nov!$L$139:$L$169,$A47,Nov!$R$139:$R$169)+SUMIF(Dez!$L$139:$L$169,$A47,Dez!$R$139:$R$169))</f>
        <v/>
      </c>
      <c r="L47" s="68" t="str">
        <f t="shared" si="1"/>
        <v/>
      </c>
      <c r="M47" s="85" t="str">
        <f>IF(ISBLANK($B47),"",SUMIF(Jan!$L$105:$L$135,$A47,Jan!S$105:S$135)+SUMIF(Feb!$L$105:$L$135,$A47,Feb!S$105:S$135)+SUMIF(Mar!$L$105:$L$135,$A47,Mar!S$105:S$135)+SUMIF(Apr!$L$105:$L$135,$A47,Apr!S$35:S$105)+SUMIF(Mai!$L$105:$L$135,$A47,Mai!S$105:S$135)+SUMIF(Jun!$L$105:$L$135,$A47,Jun!S$105:S$135)+SUMIF(Jul!$L$105:$L$135,$A47,Jul!S$105:S$135)+SUMIF(Aug!$L$105:$L$135,$A47,Aug!S$105:S$135)+SUMIF(Sep!$L$105:$L$135,$A47,Sep!S$135:S$135)+SUMIF(Okt!$L$105:$L$135,$A47,Okt!S$105:S$135)+SUMIF(Nov!$L$105:$L$135,$A47,Nov!S$105:S$135)+SUMIF(Dez!$L$105:$L$135,$A47,Dez!S$105:S$135))</f>
        <v/>
      </c>
      <c r="N47" s="77" t="str">
        <f>IF(ISBLANK($B47),"",SUMIF(Jan!$L$139:$L$169,$A47,Jan!S$139:S$169)+SUMIF(Feb!$L$139:$L$169,$A47,Feb!S$139:S$169)+SUMIF(Mar!$L$139:$L$169,$A47,Mar!S$139:S$169)+SUMIF(Apr!$L$139:$L$169,$A47,Apr!S$139:S$169)+SUMIF(Mai!$L$139:$L$169,$A47,Mai!S$139:S$169)+SUMIF(Jun!$L$139:$L$169,$A47,Jun!S$139:S$169)+SUMIF(Jul!$L$139:$L$169,$A47,Jul!S$139:S$169)+SUMIF(Aug!$L$139:$L$169,$A47,Aug!S$139:S$169)+SUMIF(Sep!$L$139:$L$169,$A47,Sep!S$139:S$169)+SUMIF(Okt!$L$139:$L$169,$A47,Okt!S$139:S$169)+SUMIF(Nov!$L$139:$L$169,$A47,Nov!S$139:S$169)+SUMIF(Dez!$L$139:$L$169,$A47,Dez!S$139:S$169))</f>
        <v/>
      </c>
      <c r="O47" s="38" t="str">
        <f t="shared" si="2"/>
        <v/>
      </c>
      <c r="P47" s="86"/>
      <c r="Q47" s="37"/>
      <c r="R47" s="69"/>
      <c r="S47" s="86" t="str">
        <f t="shared" si="3"/>
        <v/>
      </c>
      <c r="T47" s="68" t="str">
        <f t="shared" si="4"/>
        <v/>
      </c>
      <c r="U47" s="69"/>
      <c r="V47" s="69"/>
      <c r="W47" s="69"/>
      <c r="X47" s="21"/>
    </row>
    <row r="48" spans="1:24" x14ac:dyDescent="0.2">
      <c r="A48" s="2">
        <v>37</v>
      </c>
      <c r="B48" s="33"/>
      <c r="C48" s="20"/>
      <c r="D48" s="20"/>
      <c r="E48" s="244" t="str">
        <f t="shared" si="5"/>
        <v/>
      </c>
      <c r="F48" s="140"/>
      <c r="G48" s="76" t="str">
        <f>IF(ISBLANK($B48),"",COUNTIF(Jan!$L$105:$L$135,$A48)+COUNTIF(Feb!$L$105:$L$135,$A48)+COUNTIF(Mar!$L$105:$L$135,$A48)+COUNTIF(Apr!$L$105:$L$135,$A48)+COUNTIF(Mai!$L$105:$L$135,$A48)+COUNTIF(Jun!$L$105:$L$135,$A48)+COUNTIF(Jul!$L$105:$L$135,$A48)+COUNTIF(Aug!$L$105:$L$135,$A48)+COUNTIF(Sep!$L$105:$L$135,$A48)+COUNTIF(Okt!$L$105:$L$135,$A48)+COUNTIF(Nov!$L$105:$L$135,$A48)+COUNTIF(Dez!$L$105:$L$135,$A48))</f>
        <v/>
      </c>
      <c r="H48" s="74" t="str">
        <f>IF(ISBLANK($B48),"",COUNTIF(Jan!$L$139:$L$169,$A48)+COUNTIF(Feb!$L$139:$L$169,$A48)+COUNTIF(Mar!$L$139:$L$169,$A48)+COUNTIF(Apr!$L$139:$L$169,$A48)+COUNTIF(Mai!$L$139:$L$169,$A48)+COUNTIF(Jun!$L$139:$L$169,$A48)+COUNTIF(Jul!$L$139:$L$169,$A48)+COUNTIF(Aug!$L$139:$L$169,$A48)+COUNTIF(Sep!$L$139:$L$169,$A48)+COUNTIF(Okt!$L$139:$L$169,$A48)+COUNTIF(Nov!$L$139:$L$169,$A48)+COUNTIF(Dez!$L$139:$L$169,$A48))</f>
        <v/>
      </c>
      <c r="I48" s="67" t="str">
        <f t="shared" si="0"/>
        <v/>
      </c>
      <c r="J48" s="77" t="str">
        <f>IF(ISBLANK($B48),"",SUMIF(Jan!$L$105:$L$135,$A48,Jan!$R$105:$R$135)+SUMIF(Feb!$L$105:$L$135,$A48,Feb!$R$105:$R$135)+SUMIF(Mar!$L$105:$L$135,$A48,Mar!$R$105:$R$135)+SUMIF(Apr!$L$105:$L$135,$A48,Apr!$R$105:$R$135)+SUMIF(Mai!$L$105:$L$135,$A48,Mai!$R$105:$R$135)+SUMIF(Jun!$L$105:$L$135,$A48,Jun!$R$105:$R$135)+SUMIF(Jul!$L$105:$L$135,$A48,Jul!$R$105:$R$135)+SUMIF(Aug!$L$105:$L$135,$A48,Aug!$R$105:$R$135)+SUMIF(Sep!$L$105:$L$135,$A48,Sep!$R$105:$R$135)+SUMIF(Okt!$L$105:$L$135,$A48,Okt!$R$105:$R$135)+SUMIF(Nov!$L$105:$L$135,$A48,Nov!$R$105:$R$135)+SUMIF(Dez!$L$105:$L$135,$A48,Dez!$R$105:$R$135))</f>
        <v/>
      </c>
      <c r="K48" s="77" t="str">
        <f>IF(ISBLANK($B48),"",SUMIF(Jan!$L$139:$L$169,$A48,Jan!$R$139:$R$169)+SUMIF(Feb!$L$139:$L$169,$A48,Feb!$R$139:$R$169)+SUMIF(Mar!$L$139:$L$169,$A48,Mar!$R$139:$R$169)+SUMIF(Apr!$L$139:$L$169,$A48,Apr!$R$139:$R$169)+SUMIF(Mai!$L$139:$L$169,$A48,Mai!$R$139:$R$169)+SUMIF(Jun!$L$139:$L$169,$A48,Jun!$R$139:$R$169)+SUMIF(Jul!$L$139:$L$169,$A48,Jul!$R$139:$R$169)+SUMIF(Aug!$L$139:$L$169,$A48,Aug!$R$139:$R$169)+SUMIF(Sep!$L$139:$L$169,$A48,Sep!$R$139:$R$169)+SUMIF(Okt!$L$139:$L$169,$A48,Okt!$R$139:$R$169)+SUMIF(Nov!$L$139:$L$169,$A48,Nov!$R$139:$R$169)+SUMIF(Dez!$L$139:$L$169,$A48,Dez!$R$139:$R$169))</f>
        <v/>
      </c>
      <c r="L48" s="68" t="str">
        <f t="shared" si="1"/>
        <v/>
      </c>
      <c r="M48" s="85" t="str">
        <f>IF(ISBLANK($B48),"",SUMIF(Jan!$L$105:$L$135,$A48,Jan!S$105:S$135)+SUMIF(Feb!$L$105:$L$135,$A48,Feb!S$105:S$135)+SUMIF(Mar!$L$105:$L$135,$A48,Mar!S$105:S$135)+SUMIF(Apr!$L$105:$L$135,$A48,Apr!S$35:S$105)+SUMIF(Mai!$L$105:$L$135,$A48,Mai!S$105:S$135)+SUMIF(Jun!$L$105:$L$135,$A48,Jun!S$105:S$135)+SUMIF(Jul!$L$105:$L$135,$A48,Jul!S$105:S$135)+SUMIF(Aug!$L$105:$L$135,$A48,Aug!S$105:S$135)+SUMIF(Sep!$L$105:$L$135,$A48,Sep!S$135:S$135)+SUMIF(Okt!$L$105:$L$135,$A48,Okt!S$105:S$135)+SUMIF(Nov!$L$105:$L$135,$A48,Nov!S$105:S$135)+SUMIF(Dez!$L$105:$L$135,$A48,Dez!S$105:S$135))</f>
        <v/>
      </c>
      <c r="N48" s="77" t="str">
        <f>IF(ISBLANK($B48),"",SUMIF(Jan!$L$139:$L$169,$A48,Jan!S$139:S$169)+SUMIF(Feb!$L$139:$L$169,$A48,Feb!S$139:S$169)+SUMIF(Mar!$L$139:$L$169,$A48,Mar!S$139:S$169)+SUMIF(Apr!$L$139:$L$169,$A48,Apr!S$139:S$169)+SUMIF(Mai!$L$139:$L$169,$A48,Mai!S$139:S$169)+SUMIF(Jun!$L$139:$L$169,$A48,Jun!S$139:S$169)+SUMIF(Jul!$L$139:$L$169,$A48,Jul!S$139:S$169)+SUMIF(Aug!$L$139:$L$169,$A48,Aug!S$139:S$169)+SUMIF(Sep!$L$139:$L$169,$A48,Sep!S$139:S$169)+SUMIF(Okt!$L$139:$L$169,$A48,Okt!S$139:S$169)+SUMIF(Nov!$L$139:$L$169,$A48,Nov!S$139:S$169)+SUMIF(Dez!$L$139:$L$169,$A48,Dez!S$139:S$169))</f>
        <v/>
      </c>
      <c r="O48" s="38" t="str">
        <f t="shared" si="2"/>
        <v/>
      </c>
      <c r="P48" s="86"/>
      <c r="Q48" s="37"/>
      <c r="R48" s="69"/>
      <c r="S48" s="86" t="str">
        <f t="shared" si="3"/>
        <v/>
      </c>
      <c r="T48" s="68" t="str">
        <f t="shared" si="4"/>
        <v/>
      </c>
      <c r="U48" s="69"/>
      <c r="V48" s="69"/>
      <c r="W48" s="69"/>
      <c r="X48" s="21"/>
    </row>
    <row r="49" spans="1:24" x14ac:dyDescent="0.2">
      <c r="A49" s="2">
        <v>38</v>
      </c>
      <c r="B49" s="33"/>
      <c r="C49" s="20"/>
      <c r="D49" s="20"/>
      <c r="E49" s="244" t="str">
        <f t="shared" si="5"/>
        <v/>
      </c>
      <c r="F49" s="140"/>
      <c r="G49" s="76" t="str">
        <f>IF(ISBLANK($B49),"",COUNTIF(Jan!$L$105:$L$135,$A49)+COUNTIF(Feb!$L$105:$L$135,$A49)+COUNTIF(Mar!$L$105:$L$135,$A49)+COUNTIF(Apr!$L$105:$L$135,$A49)+COUNTIF(Mai!$L$105:$L$135,$A49)+COUNTIF(Jun!$L$105:$L$135,$A49)+COUNTIF(Jul!$L$105:$L$135,$A49)+COUNTIF(Aug!$L$105:$L$135,$A49)+COUNTIF(Sep!$L$105:$L$135,$A49)+COUNTIF(Okt!$L$105:$L$135,$A49)+COUNTIF(Nov!$L$105:$L$135,$A49)+COUNTIF(Dez!$L$105:$L$135,$A49))</f>
        <v/>
      </c>
      <c r="H49" s="74" t="str">
        <f>IF(ISBLANK($B49),"",COUNTIF(Jan!$L$139:$L$169,$A49)+COUNTIF(Feb!$L$139:$L$169,$A49)+COUNTIF(Mar!$L$139:$L$169,$A49)+COUNTIF(Apr!$L$139:$L$169,$A49)+COUNTIF(Mai!$L$139:$L$169,$A49)+COUNTIF(Jun!$L$139:$L$169,$A49)+COUNTIF(Jul!$L$139:$L$169,$A49)+COUNTIF(Aug!$L$139:$L$169,$A49)+COUNTIF(Sep!$L$139:$L$169,$A49)+COUNTIF(Okt!$L$139:$L$169,$A49)+COUNTIF(Nov!$L$139:$L$169,$A49)+COUNTIF(Dez!$L$139:$L$169,$A49))</f>
        <v/>
      </c>
      <c r="I49" s="67" t="str">
        <f t="shared" si="0"/>
        <v/>
      </c>
      <c r="J49" s="77" t="str">
        <f>IF(ISBLANK($B49),"",SUMIF(Jan!$L$105:$L$135,$A49,Jan!$R$105:$R$135)+SUMIF(Feb!$L$105:$L$135,$A49,Feb!$R$105:$R$135)+SUMIF(Mar!$L$105:$L$135,$A49,Mar!$R$105:$R$135)+SUMIF(Apr!$L$105:$L$135,$A49,Apr!$R$105:$R$135)+SUMIF(Mai!$L$105:$L$135,$A49,Mai!$R$105:$R$135)+SUMIF(Jun!$L$105:$L$135,$A49,Jun!$R$105:$R$135)+SUMIF(Jul!$L$105:$L$135,$A49,Jul!$R$105:$R$135)+SUMIF(Aug!$L$105:$L$135,$A49,Aug!$R$105:$R$135)+SUMIF(Sep!$L$105:$L$135,$A49,Sep!$R$105:$R$135)+SUMIF(Okt!$L$105:$L$135,$A49,Okt!$R$105:$R$135)+SUMIF(Nov!$L$105:$L$135,$A49,Nov!$R$105:$R$135)+SUMIF(Dez!$L$105:$L$135,$A49,Dez!$R$105:$R$135))</f>
        <v/>
      </c>
      <c r="K49" s="77" t="str">
        <f>IF(ISBLANK($B49),"",SUMIF(Jan!$L$139:$L$169,$A49,Jan!$R$139:$R$169)+SUMIF(Feb!$L$139:$L$169,$A49,Feb!$R$139:$R$169)+SUMIF(Mar!$L$139:$L$169,$A49,Mar!$R$139:$R$169)+SUMIF(Apr!$L$139:$L$169,$A49,Apr!$R$139:$R$169)+SUMIF(Mai!$L$139:$L$169,$A49,Mai!$R$139:$R$169)+SUMIF(Jun!$L$139:$L$169,$A49,Jun!$R$139:$R$169)+SUMIF(Jul!$L$139:$L$169,$A49,Jul!$R$139:$R$169)+SUMIF(Aug!$L$139:$L$169,$A49,Aug!$R$139:$R$169)+SUMIF(Sep!$L$139:$L$169,$A49,Sep!$R$139:$R$169)+SUMIF(Okt!$L$139:$L$169,$A49,Okt!$R$139:$R$169)+SUMIF(Nov!$L$139:$L$169,$A49,Nov!$R$139:$R$169)+SUMIF(Dez!$L$139:$L$169,$A49,Dez!$R$139:$R$169))</f>
        <v/>
      </c>
      <c r="L49" s="68" t="str">
        <f t="shared" si="1"/>
        <v/>
      </c>
      <c r="M49" s="85" t="str">
        <f>IF(ISBLANK($B49),"",SUMIF(Jan!$L$105:$L$135,$A49,Jan!S$105:S$135)+SUMIF(Feb!$L$105:$L$135,$A49,Feb!S$105:S$135)+SUMIF(Mar!$L$105:$L$135,$A49,Mar!S$105:S$135)+SUMIF(Apr!$L$105:$L$135,$A49,Apr!S$35:S$105)+SUMIF(Mai!$L$105:$L$135,$A49,Mai!S$105:S$135)+SUMIF(Jun!$L$105:$L$135,$A49,Jun!S$105:S$135)+SUMIF(Jul!$L$105:$L$135,$A49,Jul!S$105:S$135)+SUMIF(Aug!$L$105:$L$135,$A49,Aug!S$105:S$135)+SUMIF(Sep!$L$105:$L$135,$A49,Sep!S$135:S$135)+SUMIF(Okt!$L$105:$L$135,$A49,Okt!S$105:S$135)+SUMIF(Nov!$L$105:$L$135,$A49,Nov!S$105:S$135)+SUMIF(Dez!$L$105:$L$135,$A49,Dez!S$105:S$135))</f>
        <v/>
      </c>
      <c r="N49" s="77" t="str">
        <f>IF(ISBLANK($B49),"",SUMIF(Jan!$L$139:$L$169,$A49,Jan!S$139:S$169)+SUMIF(Feb!$L$139:$L$169,$A49,Feb!S$139:S$169)+SUMIF(Mar!$L$139:$L$169,$A49,Mar!S$139:S$169)+SUMIF(Apr!$L$139:$L$169,$A49,Apr!S$139:S$169)+SUMIF(Mai!$L$139:$L$169,$A49,Mai!S$139:S$169)+SUMIF(Jun!$L$139:$L$169,$A49,Jun!S$139:S$169)+SUMIF(Jul!$L$139:$L$169,$A49,Jul!S$139:S$169)+SUMIF(Aug!$L$139:$L$169,$A49,Aug!S$139:S$169)+SUMIF(Sep!$L$139:$L$169,$A49,Sep!S$139:S$169)+SUMIF(Okt!$L$139:$L$169,$A49,Okt!S$139:S$169)+SUMIF(Nov!$L$139:$L$169,$A49,Nov!S$139:S$169)+SUMIF(Dez!$L$139:$L$169,$A49,Dez!S$139:S$169))</f>
        <v/>
      </c>
      <c r="O49" s="38" t="str">
        <f t="shared" si="2"/>
        <v/>
      </c>
      <c r="P49" s="86"/>
      <c r="Q49" s="37"/>
      <c r="R49" s="69"/>
      <c r="S49" s="86" t="str">
        <f t="shared" si="3"/>
        <v/>
      </c>
      <c r="T49" s="68" t="str">
        <f t="shared" si="4"/>
        <v/>
      </c>
      <c r="U49" s="69"/>
      <c r="V49" s="69"/>
      <c r="W49" s="69"/>
      <c r="X49" s="21"/>
    </row>
    <row r="50" spans="1:24" x14ac:dyDescent="0.2">
      <c r="A50" s="2">
        <v>39</v>
      </c>
      <c r="B50" s="33"/>
      <c r="C50" s="20"/>
      <c r="D50" s="20"/>
      <c r="E50" s="244" t="str">
        <f t="shared" si="5"/>
        <v/>
      </c>
      <c r="F50" s="140"/>
      <c r="G50" s="76" t="str">
        <f>IF(ISBLANK($B50),"",COUNTIF(Jan!$L$105:$L$135,$A50)+COUNTIF(Feb!$L$105:$L$135,$A50)+COUNTIF(Mar!$L$105:$L$135,$A50)+COUNTIF(Apr!$L$105:$L$135,$A50)+COUNTIF(Mai!$L$105:$L$135,$A50)+COUNTIF(Jun!$L$105:$L$135,$A50)+COUNTIF(Jul!$L$105:$L$135,$A50)+COUNTIF(Aug!$L$105:$L$135,$A50)+COUNTIF(Sep!$L$105:$L$135,$A50)+COUNTIF(Okt!$L$105:$L$135,$A50)+COUNTIF(Nov!$L$105:$L$135,$A50)+COUNTIF(Dez!$L$105:$L$135,$A50))</f>
        <v/>
      </c>
      <c r="H50" s="74" t="str">
        <f>IF(ISBLANK($B50),"",COUNTIF(Jan!$L$139:$L$169,$A50)+COUNTIF(Feb!$L$139:$L$169,$A50)+COUNTIF(Mar!$L$139:$L$169,$A50)+COUNTIF(Apr!$L$139:$L$169,$A50)+COUNTIF(Mai!$L$139:$L$169,$A50)+COUNTIF(Jun!$L$139:$L$169,$A50)+COUNTIF(Jul!$L$139:$L$169,$A50)+COUNTIF(Aug!$L$139:$L$169,$A50)+COUNTIF(Sep!$L$139:$L$169,$A50)+COUNTIF(Okt!$L$139:$L$169,$A50)+COUNTIF(Nov!$L$139:$L$169,$A50)+COUNTIF(Dez!$L$139:$L$169,$A50))</f>
        <v/>
      </c>
      <c r="I50" s="67" t="str">
        <f t="shared" si="0"/>
        <v/>
      </c>
      <c r="J50" s="77" t="str">
        <f>IF(ISBLANK($B50),"",SUMIF(Jan!$L$105:$L$135,$A50,Jan!$R$105:$R$135)+SUMIF(Feb!$L$105:$L$135,$A50,Feb!$R$105:$R$135)+SUMIF(Mar!$L$105:$L$135,$A50,Mar!$R$105:$R$135)+SUMIF(Apr!$L$105:$L$135,$A50,Apr!$R$105:$R$135)+SUMIF(Mai!$L$105:$L$135,$A50,Mai!$R$105:$R$135)+SUMIF(Jun!$L$105:$L$135,$A50,Jun!$R$105:$R$135)+SUMIF(Jul!$L$105:$L$135,$A50,Jul!$R$105:$R$135)+SUMIF(Aug!$L$105:$L$135,$A50,Aug!$R$105:$R$135)+SUMIF(Sep!$L$105:$L$135,$A50,Sep!$R$105:$R$135)+SUMIF(Okt!$L$105:$L$135,$A50,Okt!$R$105:$R$135)+SUMIF(Nov!$L$105:$L$135,$A50,Nov!$R$105:$R$135)+SUMIF(Dez!$L$105:$L$135,$A50,Dez!$R$105:$R$135))</f>
        <v/>
      </c>
      <c r="K50" s="77" t="str">
        <f>IF(ISBLANK($B50),"",SUMIF(Jan!$L$139:$L$169,$A50,Jan!$R$139:$R$169)+SUMIF(Feb!$L$139:$L$169,$A50,Feb!$R$139:$R$169)+SUMIF(Mar!$L$139:$L$169,$A50,Mar!$R$139:$R$169)+SUMIF(Apr!$L$139:$L$169,$A50,Apr!$R$139:$R$169)+SUMIF(Mai!$L$139:$L$169,$A50,Mai!$R$139:$R$169)+SUMIF(Jun!$L$139:$L$169,$A50,Jun!$R$139:$R$169)+SUMIF(Jul!$L$139:$L$169,$A50,Jul!$R$139:$R$169)+SUMIF(Aug!$L$139:$L$169,$A50,Aug!$R$139:$R$169)+SUMIF(Sep!$L$139:$L$169,$A50,Sep!$R$139:$R$169)+SUMIF(Okt!$L$139:$L$169,$A50,Okt!$R$139:$R$169)+SUMIF(Nov!$L$139:$L$169,$A50,Nov!$R$139:$R$169)+SUMIF(Dez!$L$139:$L$169,$A50,Dez!$R$139:$R$169))</f>
        <v/>
      </c>
      <c r="L50" s="68" t="str">
        <f t="shared" si="1"/>
        <v/>
      </c>
      <c r="M50" s="85" t="str">
        <f>IF(ISBLANK($B50),"",SUMIF(Jan!$L$105:$L$135,$A50,Jan!S$105:S$135)+SUMIF(Feb!$L$105:$L$135,$A50,Feb!S$105:S$135)+SUMIF(Mar!$L$105:$L$135,$A50,Mar!S$105:S$135)+SUMIF(Apr!$L$105:$L$135,$A50,Apr!S$35:S$105)+SUMIF(Mai!$L$105:$L$135,$A50,Mai!S$105:S$135)+SUMIF(Jun!$L$105:$L$135,$A50,Jun!S$105:S$135)+SUMIF(Jul!$L$105:$L$135,$A50,Jul!S$105:S$135)+SUMIF(Aug!$L$105:$L$135,$A50,Aug!S$105:S$135)+SUMIF(Sep!$L$105:$L$135,$A50,Sep!S$135:S$135)+SUMIF(Okt!$L$105:$L$135,$A50,Okt!S$105:S$135)+SUMIF(Nov!$L$105:$L$135,$A50,Nov!S$105:S$135)+SUMIF(Dez!$L$105:$L$135,$A50,Dez!S$105:S$135))</f>
        <v/>
      </c>
      <c r="N50" s="77" t="str">
        <f>IF(ISBLANK($B50),"",SUMIF(Jan!$L$139:$L$169,$A50,Jan!S$139:S$169)+SUMIF(Feb!$L$139:$L$169,$A50,Feb!S$139:S$169)+SUMIF(Mar!$L$139:$L$169,$A50,Mar!S$139:S$169)+SUMIF(Apr!$L$139:$L$169,$A50,Apr!S$139:S$169)+SUMIF(Mai!$L$139:$L$169,$A50,Mai!S$139:S$169)+SUMIF(Jun!$L$139:$L$169,$A50,Jun!S$139:S$169)+SUMIF(Jul!$L$139:$L$169,$A50,Jul!S$139:S$169)+SUMIF(Aug!$L$139:$L$169,$A50,Aug!S$139:S$169)+SUMIF(Sep!$L$139:$L$169,$A50,Sep!S$139:S$169)+SUMIF(Okt!$L$139:$L$169,$A50,Okt!S$139:S$169)+SUMIF(Nov!$L$139:$L$169,$A50,Nov!S$139:S$169)+SUMIF(Dez!$L$139:$L$169,$A50,Dez!S$139:S$169))</f>
        <v/>
      </c>
      <c r="O50" s="38" t="str">
        <f t="shared" si="2"/>
        <v/>
      </c>
      <c r="P50" s="86"/>
      <c r="Q50" s="37"/>
      <c r="R50" s="69"/>
      <c r="S50" s="86" t="str">
        <f t="shared" si="3"/>
        <v/>
      </c>
      <c r="T50" s="68" t="str">
        <f t="shared" si="4"/>
        <v/>
      </c>
      <c r="U50" s="69"/>
      <c r="V50" s="69"/>
      <c r="W50" s="69"/>
      <c r="X50" s="21"/>
    </row>
    <row r="51" spans="1:24" x14ac:dyDescent="0.2">
      <c r="A51" s="2">
        <v>40</v>
      </c>
      <c r="B51" s="33"/>
      <c r="C51" s="20"/>
      <c r="D51" s="20"/>
      <c r="E51" s="244" t="str">
        <f t="shared" si="5"/>
        <v/>
      </c>
      <c r="F51" s="140"/>
      <c r="G51" s="76" t="str">
        <f>IF(ISBLANK($B51),"",COUNTIF(Jan!$L$105:$L$135,$A51)+COUNTIF(Feb!$L$105:$L$135,$A51)+COUNTIF(Mar!$L$105:$L$135,$A51)+COUNTIF(Apr!$L$105:$L$135,$A51)+COUNTIF(Mai!$L$105:$L$135,$A51)+COUNTIF(Jun!$L$105:$L$135,$A51)+COUNTIF(Jul!$L$105:$L$135,$A51)+COUNTIF(Aug!$L$105:$L$135,$A51)+COUNTIF(Sep!$L$105:$L$135,$A51)+COUNTIF(Okt!$L$105:$L$135,$A51)+COUNTIF(Nov!$L$105:$L$135,$A51)+COUNTIF(Dez!$L$105:$L$135,$A51))</f>
        <v/>
      </c>
      <c r="H51" s="74" t="str">
        <f>IF(ISBLANK($B51),"",COUNTIF(Jan!$L$139:$L$169,$A51)+COUNTIF(Feb!$L$139:$L$169,$A51)+COUNTIF(Mar!$L$139:$L$169,$A51)+COUNTIF(Apr!$L$139:$L$169,$A51)+COUNTIF(Mai!$L$139:$L$169,$A51)+COUNTIF(Jun!$L$139:$L$169,$A51)+COUNTIF(Jul!$L$139:$L$169,$A51)+COUNTIF(Aug!$L$139:$L$169,$A51)+COUNTIF(Sep!$L$139:$L$169,$A51)+COUNTIF(Okt!$L$139:$L$169,$A51)+COUNTIF(Nov!$L$139:$L$169,$A51)+COUNTIF(Dez!$L$139:$L$169,$A51))</f>
        <v/>
      </c>
      <c r="I51" s="67" t="str">
        <f t="shared" si="0"/>
        <v/>
      </c>
      <c r="J51" s="77" t="str">
        <f>IF(ISBLANK($B51),"",SUMIF(Jan!$L$105:$L$135,$A51,Jan!$R$105:$R$135)+SUMIF(Feb!$L$105:$L$135,$A51,Feb!$R$105:$R$135)+SUMIF(Mar!$L$105:$L$135,$A51,Mar!$R$105:$R$135)+SUMIF(Apr!$L$105:$L$135,$A51,Apr!$R$105:$R$135)+SUMIF(Mai!$L$105:$L$135,$A51,Mai!$R$105:$R$135)+SUMIF(Jun!$L$105:$L$135,$A51,Jun!$R$105:$R$135)+SUMIF(Jul!$L$105:$L$135,$A51,Jul!$R$105:$R$135)+SUMIF(Aug!$L$105:$L$135,$A51,Aug!$R$105:$R$135)+SUMIF(Sep!$L$105:$L$135,$A51,Sep!$R$105:$R$135)+SUMIF(Okt!$L$105:$L$135,$A51,Okt!$R$105:$R$135)+SUMIF(Nov!$L$105:$L$135,$A51,Nov!$R$105:$R$135)+SUMIF(Dez!$L$105:$L$135,$A51,Dez!$R$105:$R$135))</f>
        <v/>
      </c>
      <c r="K51" s="77" t="str">
        <f>IF(ISBLANK($B51),"",SUMIF(Jan!$L$139:$L$169,$A51,Jan!$R$139:$R$169)+SUMIF(Feb!$L$139:$L$169,$A51,Feb!$R$139:$R$169)+SUMIF(Mar!$L$139:$L$169,$A51,Mar!$R$139:$R$169)+SUMIF(Apr!$L$139:$L$169,$A51,Apr!$R$139:$R$169)+SUMIF(Mai!$L$139:$L$169,$A51,Mai!$R$139:$R$169)+SUMIF(Jun!$L$139:$L$169,$A51,Jun!$R$139:$R$169)+SUMIF(Jul!$L$139:$L$169,$A51,Jul!$R$139:$R$169)+SUMIF(Aug!$L$139:$L$169,$A51,Aug!$R$139:$R$169)+SUMIF(Sep!$L$139:$L$169,$A51,Sep!$R$139:$R$169)+SUMIF(Okt!$L$139:$L$169,$A51,Okt!$R$139:$R$169)+SUMIF(Nov!$L$139:$L$169,$A51,Nov!$R$139:$R$169)+SUMIF(Dez!$L$139:$L$169,$A51,Dez!$R$139:$R$169))</f>
        <v/>
      </c>
      <c r="L51" s="68" t="str">
        <f t="shared" si="1"/>
        <v/>
      </c>
      <c r="M51" s="85" t="str">
        <f>IF(ISBLANK($B51),"",SUMIF(Jan!$L$105:$L$135,$A51,Jan!S$105:S$135)+SUMIF(Feb!$L$105:$L$135,$A51,Feb!S$105:S$135)+SUMIF(Mar!$L$105:$L$135,$A51,Mar!S$105:S$135)+SUMIF(Apr!$L$105:$L$135,$A51,Apr!S$35:S$105)+SUMIF(Mai!$L$105:$L$135,$A51,Mai!S$105:S$135)+SUMIF(Jun!$L$105:$L$135,$A51,Jun!S$105:S$135)+SUMIF(Jul!$L$105:$L$135,$A51,Jul!S$105:S$135)+SUMIF(Aug!$L$105:$L$135,$A51,Aug!S$105:S$135)+SUMIF(Sep!$L$105:$L$135,$A51,Sep!S$135:S$135)+SUMIF(Okt!$L$105:$L$135,$A51,Okt!S$105:S$135)+SUMIF(Nov!$L$105:$L$135,$A51,Nov!S$105:S$135)+SUMIF(Dez!$L$105:$L$135,$A51,Dez!S$105:S$135))</f>
        <v/>
      </c>
      <c r="N51" s="77" t="str">
        <f>IF(ISBLANK($B51),"",SUMIF(Jan!$L$139:$L$169,$A51,Jan!S$139:S$169)+SUMIF(Feb!$L$139:$L$169,$A51,Feb!S$139:S$169)+SUMIF(Mar!$L$139:$L$169,$A51,Mar!S$139:S$169)+SUMIF(Apr!$L$139:$L$169,$A51,Apr!S$139:S$169)+SUMIF(Mai!$L$139:$L$169,$A51,Mai!S$139:S$169)+SUMIF(Jun!$L$139:$L$169,$A51,Jun!S$139:S$169)+SUMIF(Jul!$L$139:$L$169,$A51,Jul!S$139:S$169)+SUMIF(Aug!$L$139:$L$169,$A51,Aug!S$139:S$169)+SUMIF(Sep!$L$139:$L$169,$A51,Sep!S$139:S$169)+SUMIF(Okt!$L$139:$L$169,$A51,Okt!S$139:S$169)+SUMIF(Nov!$L$139:$L$169,$A51,Nov!S$139:S$169)+SUMIF(Dez!$L$139:$L$169,$A51,Dez!S$139:S$169))</f>
        <v/>
      </c>
      <c r="O51" s="38" t="str">
        <f t="shared" si="2"/>
        <v/>
      </c>
      <c r="P51" s="86"/>
      <c r="Q51" s="37"/>
      <c r="R51" s="69"/>
      <c r="S51" s="86" t="str">
        <f t="shared" si="3"/>
        <v/>
      </c>
      <c r="T51" s="68" t="str">
        <f t="shared" si="4"/>
        <v/>
      </c>
      <c r="U51" s="69"/>
      <c r="V51" s="69"/>
      <c r="W51" s="69"/>
      <c r="X51" s="21"/>
    </row>
    <row r="52" spans="1:24" x14ac:dyDescent="0.2">
      <c r="A52" s="2">
        <v>41</v>
      </c>
      <c r="B52" s="33"/>
      <c r="C52" s="20"/>
      <c r="D52" s="20"/>
      <c r="E52" s="244" t="str">
        <f t="shared" si="5"/>
        <v/>
      </c>
      <c r="F52" s="140"/>
      <c r="G52" s="76" t="str">
        <f>IF(ISBLANK($B52),"",COUNTIF(Jan!$L$105:$L$135,$A52)+COUNTIF(Feb!$L$105:$L$135,$A52)+COUNTIF(Mar!$L$105:$L$135,$A52)+COUNTIF(Apr!$L$105:$L$135,$A52)+COUNTIF(Mai!$L$105:$L$135,$A52)+COUNTIF(Jun!$L$105:$L$135,$A52)+COUNTIF(Jul!$L$105:$L$135,$A52)+COUNTIF(Aug!$L$105:$L$135,$A52)+COUNTIF(Sep!$L$105:$L$135,$A52)+COUNTIF(Okt!$L$105:$L$135,$A52)+COUNTIF(Nov!$L$105:$L$135,$A52)+COUNTIF(Dez!$L$105:$L$135,$A52))</f>
        <v/>
      </c>
      <c r="H52" s="74" t="str">
        <f>IF(ISBLANK($B52),"",COUNTIF(Jan!$L$139:$L$169,$A52)+COUNTIF(Feb!$L$139:$L$169,$A52)+COUNTIF(Mar!$L$139:$L$169,$A52)+COUNTIF(Apr!$L$139:$L$169,$A52)+COUNTIF(Mai!$L$139:$L$169,$A52)+COUNTIF(Jun!$L$139:$L$169,$A52)+COUNTIF(Jul!$L$139:$L$169,$A52)+COUNTIF(Aug!$L$139:$L$169,$A52)+COUNTIF(Sep!$L$139:$L$169,$A52)+COUNTIF(Okt!$L$139:$L$169,$A52)+COUNTIF(Nov!$L$139:$L$169,$A52)+COUNTIF(Dez!$L$139:$L$169,$A52))</f>
        <v/>
      </c>
      <c r="I52" s="67" t="str">
        <f t="shared" si="0"/>
        <v/>
      </c>
      <c r="J52" s="77" t="str">
        <f>IF(ISBLANK($B52),"",SUMIF(Jan!$L$105:$L$135,$A52,Jan!$R$105:$R$135)+SUMIF(Feb!$L$105:$L$135,$A52,Feb!$R$105:$R$135)+SUMIF(Mar!$L$105:$L$135,$A52,Mar!$R$105:$R$135)+SUMIF(Apr!$L$105:$L$135,$A52,Apr!$R$105:$R$135)+SUMIF(Mai!$L$105:$L$135,$A52,Mai!$R$105:$R$135)+SUMIF(Jun!$L$105:$L$135,$A52,Jun!$R$105:$R$135)+SUMIF(Jul!$L$105:$L$135,$A52,Jul!$R$105:$R$135)+SUMIF(Aug!$L$105:$L$135,$A52,Aug!$R$105:$R$135)+SUMIF(Sep!$L$105:$L$135,$A52,Sep!$R$105:$R$135)+SUMIF(Okt!$L$105:$L$135,$A52,Okt!$R$105:$R$135)+SUMIF(Nov!$L$105:$L$135,$A52,Nov!$R$105:$R$135)+SUMIF(Dez!$L$105:$L$135,$A52,Dez!$R$105:$R$135))</f>
        <v/>
      </c>
      <c r="K52" s="77" t="str">
        <f>IF(ISBLANK($B52),"",SUMIF(Jan!$L$139:$L$169,$A52,Jan!$R$139:$R$169)+SUMIF(Feb!$L$139:$L$169,$A52,Feb!$R$139:$R$169)+SUMIF(Mar!$L$139:$L$169,$A52,Mar!$R$139:$R$169)+SUMIF(Apr!$L$139:$L$169,$A52,Apr!$R$139:$R$169)+SUMIF(Mai!$L$139:$L$169,$A52,Mai!$R$139:$R$169)+SUMIF(Jun!$L$139:$L$169,$A52,Jun!$R$139:$R$169)+SUMIF(Jul!$L$139:$L$169,$A52,Jul!$R$139:$R$169)+SUMIF(Aug!$L$139:$L$169,$A52,Aug!$R$139:$R$169)+SUMIF(Sep!$L$139:$L$169,$A52,Sep!$R$139:$R$169)+SUMIF(Okt!$L$139:$L$169,$A52,Okt!$R$139:$R$169)+SUMIF(Nov!$L$139:$L$169,$A52,Nov!$R$139:$R$169)+SUMIF(Dez!$L$139:$L$169,$A52,Dez!$R$139:$R$169))</f>
        <v/>
      </c>
      <c r="L52" s="68" t="str">
        <f t="shared" si="1"/>
        <v/>
      </c>
      <c r="M52" s="85" t="str">
        <f>IF(ISBLANK($B52),"",SUMIF(Jan!$L$105:$L$135,$A52,Jan!S$105:S$135)+SUMIF(Feb!$L$105:$L$135,$A52,Feb!S$105:S$135)+SUMIF(Mar!$L$105:$L$135,$A52,Mar!S$105:S$135)+SUMIF(Apr!$L$105:$L$135,$A52,Apr!S$35:S$105)+SUMIF(Mai!$L$105:$L$135,$A52,Mai!S$105:S$135)+SUMIF(Jun!$L$105:$L$135,$A52,Jun!S$105:S$135)+SUMIF(Jul!$L$105:$L$135,$A52,Jul!S$105:S$135)+SUMIF(Aug!$L$105:$L$135,$A52,Aug!S$105:S$135)+SUMIF(Sep!$L$105:$L$135,$A52,Sep!S$135:S$135)+SUMIF(Okt!$L$105:$L$135,$A52,Okt!S$105:S$135)+SUMIF(Nov!$L$105:$L$135,$A52,Nov!S$105:S$135)+SUMIF(Dez!$L$105:$L$135,$A52,Dez!S$105:S$135))</f>
        <v/>
      </c>
      <c r="N52" s="77" t="str">
        <f>IF(ISBLANK($B52),"",SUMIF(Jan!$L$139:$L$169,$A52,Jan!S$139:S$169)+SUMIF(Feb!$L$139:$L$169,$A52,Feb!S$139:S$169)+SUMIF(Mar!$L$139:$L$169,$A52,Mar!S$139:S$169)+SUMIF(Apr!$L$139:$L$169,$A52,Apr!S$139:S$169)+SUMIF(Mai!$L$139:$L$169,$A52,Mai!S$139:S$169)+SUMIF(Jun!$L$139:$L$169,$A52,Jun!S$139:S$169)+SUMIF(Jul!$L$139:$L$169,$A52,Jul!S$139:S$169)+SUMIF(Aug!$L$139:$L$169,$A52,Aug!S$139:S$169)+SUMIF(Sep!$L$139:$L$169,$A52,Sep!S$139:S$169)+SUMIF(Okt!$L$139:$L$169,$A52,Okt!S$139:S$169)+SUMIF(Nov!$L$139:$L$169,$A52,Nov!S$139:S$169)+SUMIF(Dez!$L$139:$L$169,$A52,Dez!S$139:S$169))</f>
        <v/>
      </c>
      <c r="O52" s="38" t="str">
        <f t="shared" si="2"/>
        <v/>
      </c>
      <c r="P52" s="86"/>
      <c r="Q52" s="37"/>
      <c r="R52" s="69"/>
      <c r="S52" s="86" t="str">
        <f t="shared" si="3"/>
        <v/>
      </c>
      <c r="T52" s="68" t="str">
        <f t="shared" si="4"/>
        <v/>
      </c>
      <c r="U52" s="69"/>
      <c r="V52" s="69"/>
      <c r="W52" s="69"/>
      <c r="X52" s="21"/>
    </row>
    <row r="53" spans="1:24" x14ac:dyDescent="0.2">
      <c r="A53" s="2">
        <v>42</v>
      </c>
      <c r="B53" s="33"/>
      <c r="C53" s="20"/>
      <c r="D53" s="20"/>
      <c r="E53" s="244" t="str">
        <f t="shared" si="5"/>
        <v/>
      </c>
      <c r="F53" s="140"/>
      <c r="G53" s="76" t="str">
        <f>IF(ISBLANK($B53),"",COUNTIF(Jan!$L$105:$L$135,$A53)+COUNTIF(Feb!$L$105:$L$135,$A53)+COUNTIF(Mar!$L$105:$L$135,$A53)+COUNTIF(Apr!$L$105:$L$135,$A53)+COUNTIF(Mai!$L$105:$L$135,$A53)+COUNTIF(Jun!$L$105:$L$135,$A53)+COUNTIF(Jul!$L$105:$L$135,$A53)+COUNTIF(Aug!$L$105:$L$135,$A53)+COUNTIF(Sep!$L$105:$L$135,$A53)+COUNTIF(Okt!$L$105:$L$135,$A53)+COUNTIF(Nov!$L$105:$L$135,$A53)+COUNTIF(Dez!$L$105:$L$135,$A53))</f>
        <v/>
      </c>
      <c r="H53" s="74" t="str">
        <f>IF(ISBLANK($B53),"",COUNTIF(Jan!$L$139:$L$169,$A53)+COUNTIF(Feb!$L$139:$L$169,$A53)+COUNTIF(Mar!$L$139:$L$169,$A53)+COUNTIF(Apr!$L$139:$L$169,$A53)+COUNTIF(Mai!$L$139:$L$169,$A53)+COUNTIF(Jun!$L$139:$L$169,$A53)+COUNTIF(Jul!$L$139:$L$169,$A53)+COUNTIF(Aug!$L$139:$L$169,$A53)+COUNTIF(Sep!$L$139:$L$169,$A53)+COUNTIF(Okt!$L$139:$L$169,$A53)+COUNTIF(Nov!$L$139:$L$169,$A53)+COUNTIF(Dez!$L$139:$L$169,$A53))</f>
        <v/>
      </c>
      <c r="I53" s="67" t="str">
        <f t="shared" si="0"/>
        <v/>
      </c>
      <c r="J53" s="77" t="str">
        <f>IF(ISBLANK($B53),"",SUMIF(Jan!$L$105:$L$135,$A53,Jan!$R$105:$R$135)+SUMIF(Feb!$L$105:$L$135,$A53,Feb!$R$105:$R$135)+SUMIF(Mar!$L$105:$L$135,$A53,Mar!$R$105:$R$135)+SUMIF(Apr!$L$105:$L$135,$A53,Apr!$R$105:$R$135)+SUMIF(Mai!$L$105:$L$135,$A53,Mai!$R$105:$R$135)+SUMIF(Jun!$L$105:$L$135,$A53,Jun!$R$105:$R$135)+SUMIF(Jul!$L$105:$L$135,$A53,Jul!$R$105:$R$135)+SUMIF(Aug!$L$105:$L$135,$A53,Aug!$R$105:$R$135)+SUMIF(Sep!$L$105:$L$135,$A53,Sep!$R$105:$R$135)+SUMIF(Okt!$L$105:$L$135,$A53,Okt!$R$105:$R$135)+SUMIF(Nov!$L$105:$L$135,$A53,Nov!$R$105:$R$135)+SUMIF(Dez!$L$105:$L$135,$A53,Dez!$R$105:$R$135))</f>
        <v/>
      </c>
      <c r="K53" s="77" t="str">
        <f>IF(ISBLANK($B53),"",SUMIF(Jan!$L$139:$L$169,$A53,Jan!$R$139:$R$169)+SUMIF(Feb!$L$139:$L$169,$A53,Feb!$R$139:$R$169)+SUMIF(Mar!$L$139:$L$169,$A53,Mar!$R$139:$R$169)+SUMIF(Apr!$L$139:$L$169,$A53,Apr!$R$139:$R$169)+SUMIF(Mai!$L$139:$L$169,$A53,Mai!$R$139:$R$169)+SUMIF(Jun!$L$139:$L$169,$A53,Jun!$R$139:$R$169)+SUMIF(Jul!$L$139:$L$169,$A53,Jul!$R$139:$R$169)+SUMIF(Aug!$L$139:$L$169,$A53,Aug!$R$139:$R$169)+SUMIF(Sep!$L$139:$L$169,$A53,Sep!$R$139:$R$169)+SUMIF(Okt!$L$139:$L$169,$A53,Okt!$R$139:$R$169)+SUMIF(Nov!$L$139:$L$169,$A53,Nov!$R$139:$R$169)+SUMIF(Dez!$L$139:$L$169,$A53,Dez!$R$139:$R$169))</f>
        <v/>
      </c>
      <c r="L53" s="68" t="str">
        <f t="shared" si="1"/>
        <v/>
      </c>
      <c r="M53" s="85" t="str">
        <f>IF(ISBLANK($B53),"",SUMIF(Jan!$L$105:$L$135,$A53,Jan!S$105:S$135)+SUMIF(Feb!$L$105:$L$135,$A53,Feb!S$105:S$135)+SUMIF(Mar!$L$105:$L$135,$A53,Mar!S$105:S$135)+SUMIF(Apr!$L$105:$L$135,$A53,Apr!S$35:S$105)+SUMIF(Mai!$L$105:$L$135,$A53,Mai!S$105:S$135)+SUMIF(Jun!$L$105:$L$135,$A53,Jun!S$105:S$135)+SUMIF(Jul!$L$105:$L$135,$A53,Jul!S$105:S$135)+SUMIF(Aug!$L$105:$L$135,$A53,Aug!S$105:S$135)+SUMIF(Sep!$L$105:$L$135,$A53,Sep!S$135:S$135)+SUMIF(Okt!$L$105:$L$135,$A53,Okt!S$105:S$135)+SUMIF(Nov!$L$105:$L$135,$A53,Nov!S$105:S$135)+SUMIF(Dez!$L$105:$L$135,$A53,Dez!S$105:S$135))</f>
        <v/>
      </c>
      <c r="N53" s="77" t="str">
        <f>IF(ISBLANK($B53),"",SUMIF(Jan!$L$139:$L$169,$A53,Jan!S$139:S$169)+SUMIF(Feb!$L$139:$L$169,$A53,Feb!S$139:S$169)+SUMIF(Mar!$L$139:$L$169,$A53,Mar!S$139:S$169)+SUMIF(Apr!$L$139:$L$169,$A53,Apr!S$139:S$169)+SUMIF(Mai!$L$139:$L$169,$A53,Mai!S$139:S$169)+SUMIF(Jun!$L$139:$L$169,$A53,Jun!S$139:S$169)+SUMIF(Jul!$L$139:$L$169,$A53,Jul!S$139:S$169)+SUMIF(Aug!$L$139:$L$169,$A53,Aug!S$139:S$169)+SUMIF(Sep!$L$139:$L$169,$A53,Sep!S$139:S$169)+SUMIF(Okt!$L$139:$L$169,$A53,Okt!S$139:S$169)+SUMIF(Nov!$L$139:$L$169,$A53,Nov!S$139:S$169)+SUMIF(Dez!$L$139:$L$169,$A53,Dez!S$139:S$169))</f>
        <v/>
      </c>
      <c r="O53" s="38" t="str">
        <f t="shared" si="2"/>
        <v/>
      </c>
      <c r="P53" s="86"/>
      <c r="Q53" s="37"/>
      <c r="R53" s="69"/>
      <c r="S53" s="86" t="str">
        <f t="shared" si="3"/>
        <v/>
      </c>
      <c r="T53" s="68" t="str">
        <f t="shared" si="4"/>
        <v/>
      </c>
      <c r="U53" s="69"/>
      <c r="V53" s="69"/>
      <c r="W53" s="69"/>
      <c r="X53" s="21"/>
    </row>
    <row r="54" spans="1:24" x14ac:dyDescent="0.2">
      <c r="A54" s="2">
        <v>43</v>
      </c>
      <c r="B54" s="33"/>
      <c r="C54" s="20"/>
      <c r="D54" s="20"/>
      <c r="E54" s="244" t="str">
        <f t="shared" si="5"/>
        <v/>
      </c>
      <c r="F54" s="140"/>
      <c r="G54" s="76" t="str">
        <f>IF(ISBLANK($B54),"",COUNTIF(Jan!$L$105:$L$135,$A54)+COUNTIF(Feb!$L$105:$L$135,$A54)+COUNTIF(Mar!$L$105:$L$135,$A54)+COUNTIF(Apr!$L$105:$L$135,$A54)+COUNTIF(Mai!$L$105:$L$135,$A54)+COUNTIF(Jun!$L$105:$L$135,$A54)+COUNTIF(Jul!$L$105:$L$135,$A54)+COUNTIF(Aug!$L$105:$L$135,$A54)+COUNTIF(Sep!$L$105:$L$135,$A54)+COUNTIF(Okt!$L$105:$L$135,$A54)+COUNTIF(Nov!$L$105:$L$135,$A54)+COUNTIF(Dez!$L$105:$L$135,$A54))</f>
        <v/>
      </c>
      <c r="H54" s="74" t="str">
        <f>IF(ISBLANK($B54),"",COUNTIF(Jan!$L$139:$L$169,$A54)+COUNTIF(Feb!$L$139:$L$169,$A54)+COUNTIF(Mar!$L$139:$L$169,$A54)+COUNTIF(Apr!$L$139:$L$169,$A54)+COUNTIF(Mai!$L$139:$L$169,$A54)+COUNTIF(Jun!$L$139:$L$169,$A54)+COUNTIF(Jul!$L$139:$L$169,$A54)+COUNTIF(Aug!$L$139:$L$169,$A54)+COUNTIF(Sep!$L$139:$L$169,$A54)+COUNTIF(Okt!$L$139:$L$169,$A54)+COUNTIF(Nov!$L$139:$L$169,$A54)+COUNTIF(Dez!$L$139:$L$169,$A54))</f>
        <v/>
      </c>
      <c r="I54" s="67" t="str">
        <f t="shared" si="0"/>
        <v/>
      </c>
      <c r="J54" s="77" t="str">
        <f>IF(ISBLANK($B54),"",SUMIF(Jan!$L$105:$L$135,$A54,Jan!$R$105:$R$135)+SUMIF(Feb!$L$105:$L$135,$A54,Feb!$R$105:$R$135)+SUMIF(Mar!$L$105:$L$135,$A54,Mar!$R$105:$R$135)+SUMIF(Apr!$L$105:$L$135,$A54,Apr!$R$105:$R$135)+SUMIF(Mai!$L$105:$L$135,$A54,Mai!$R$105:$R$135)+SUMIF(Jun!$L$105:$L$135,$A54,Jun!$R$105:$R$135)+SUMIF(Jul!$L$105:$L$135,$A54,Jul!$R$105:$R$135)+SUMIF(Aug!$L$105:$L$135,$A54,Aug!$R$105:$R$135)+SUMIF(Sep!$L$105:$L$135,$A54,Sep!$R$105:$R$135)+SUMIF(Okt!$L$105:$L$135,$A54,Okt!$R$105:$R$135)+SUMIF(Nov!$L$105:$L$135,$A54,Nov!$R$105:$R$135)+SUMIF(Dez!$L$105:$L$135,$A54,Dez!$R$105:$R$135))</f>
        <v/>
      </c>
      <c r="K54" s="77" t="str">
        <f>IF(ISBLANK($B54),"",SUMIF(Jan!$L$139:$L$169,$A54,Jan!$R$139:$R$169)+SUMIF(Feb!$L$139:$L$169,$A54,Feb!$R$139:$R$169)+SUMIF(Mar!$L$139:$L$169,$A54,Mar!$R$139:$R$169)+SUMIF(Apr!$L$139:$L$169,$A54,Apr!$R$139:$R$169)+SUMIF(Mai!$L$139:$L$169,$A54,Mai!$R$139:$R$169)+SUMIF(Jun!$L$139:$L$169,$A54,Jun!$R$139:$R$169)+SUMIF(Jul!$L$139:$L$169,$A54,Jul!$R$139:$R$169)+SUMIF(Aug!$L$139:$L$169,$A54,Aug!$R$139:$R$169)+SUMIF(Sep!$L$139:$L$169,$A54,Sep!$R$139:$R$169)+SUMIF(Okt!$L$139:$L$169,$A54,Okt!$R$139:$R$169)+SUMIF(Nov!$L$139:$L$169,$A54,Nov!$R$139:$R$169)+SUMIF(Dez!$L$139:$L$169,$A54,Dez!$R$139:$R$169))</f>
        <v/>
      </c>
      <c r="L54" s="68" t="str">
        <f t="shared" si="1"/>
        <v/>
      </c>
      <c r="M54" s="85" t="str">
        <f>IF(ISBLANK($B54),"",SUMIF(Jan!$L$105:$L$135,$A54,Jan!S$105:S$135)+SUMIF(Feb!$L$105:$L$135,$A54,Feb!S$105:S$135)+SUMIF(Mar!$L$105:$L$135,$A54,Mar!S$105:S$135)+SUMIF(Apr!$L$105:$L$135,$A54,Apr!S$35:S$105)+SUMIF(Mai!$L$105:$L$135,$A54,Mai!S$105:S$135)+SUMIF(Jun!$L$105:$L$135,$A54,Jun!S$105:S$135)+SUMIF(Jul!$L$105:$L$135,$A54,Jul!S$105:S$135)+SUMIF(Aug!$L$105:$L$135,$A54,Aug!S$105:S$135)+SUMIF(Sep!$L$105:$L$135,$A54,Sep!S$135:S$135)+SUMIF(Okt!$L$105:$L$135,$A54,Okt!S$105:S$135)+SUMIF(Nov!$L$105:$L$135,$A54,Nov!S$105:S$135)+SUMIF(Dez!$L$105:$L$135,$A54,Dez!S$105:S$135))</f>
        <v/>
      </c>
      <c r="N54" s="77" t="str">
        <f>IF(ISBLANK($B54),"",SUMIF(Jan!$L$139:$L$169,$A54,Jan!S$139:S$169)+SUMIF(Feb!$L$139:$L$169,$A54,Feb!S$139:S$169)+SUMIF(Mar!$L$139:$L$169,$A54,Mar!S$139:S$169)+SUMIF(Apr!$L$139:$L$169,$A54,Apr!S$139:S$169)+SUMIF(Mai!$L$139:$L$169,$A54,Mai!S$139:S$169)+SUMIF(Jun!$L$139:$L$169,$A54,Jun!S$139:S$169)+SUMIF(Jul!$L$139:$L$169,$A54,Jul!S$139:S$169)+SUMIF(Aug!$L$139:$L$169,$A54,Aug!S$139:S$169)+SUMIF(Sep!$L$139:$L$169,$A54,Sep!S$139:S$169)+SUMIF(Okt!$L$139:$L$169,$A54,Okt!S$139:S$169)+SUMIF(Nov!$L$139:$L$169,$A54,Nov!S$139:S$169)+SUMIF(Dez!$L$139:$L$169,$A54,Dez!S$139:S$169))</f>
        <v/>
      </c>
      <c r="O54" s="38" t="str">
        <f t="shared" si="2"/>
        <v/>
      </c>
      <c r="P54" s="86"/>
      <c r="Q54" s="37"/>
      <c r="R54" s="69"/>
      <c r="S54" s="86" t="str">
        <f t="shared" si="3"/>
        <v/>
      </c>
      <c r="T54" s="68" t="str">
        <f t="shared" si="4"/>
        <v/>
      </c>
      <c r="U54" s="69"/>
      <c r="V54" s="69"/>
      <c r="W54" s="69"/>
      <c r="X54" s="21"/>
    </row>
    <row r="55" spans="1:24" x14ac:dyDescent="0.2">
      <c r="A55" s="2">
        <v>44</v>
      </c>
      <c r="B55" s="33"/>
      <c r="C55" s="20"/>
      <c r="D55" s="20"/>
      <c r="E55" s="244" t="str">
        <f t="shared" si="5"/>
        <v/>
      </c>
      <c r="F55" s="140"/>
      <c r="G55" s="76" t="str">
        <f>IF(ISBLANK($B55),"",COUNTIF(Jan!$L$105:$L$135,$A55)+COUNTIF(Feb!$L$105:$L$135,$A55)+COUNTIF(Mar!$L$105:$L$135,$A55)+COUNTIF(Apr!$L$105:$L$135,$A55)+COUNTIF(Mai!$L$105:$L$135,$A55)+COUNTIF(Jun!$L$105:$L$135,$A55)+COUNTIF(Jul!$L$105:$L$135,$A55)+COUNTIF(Aug!$L$105:$L$135,$A55)+COUNTIF(Sep!$L$105:$L$135,$A55)+COUNTIF(Okt!$L$105:$L$135,$A55)+COUNTIF(Nov!$L$105:$L$135,$A55)+COUNTIF(Dez!$L$105:$L$135,$A55))</f>
        <v/>
      </c>
      <c r="H55" s="74" t="str">
        <f>IF(ISBLANK($B55),"",COUNTIF(Jan!$L$139:$L$169,$A55)+COUNTIF(Feb!$L$139:$L$169,$A55)+COUNTIF(Mar!$L$139:$L$169,$A55)+COUNTIF(Apr!$L$139:$L$169,$A55)+COUNTIF(Mai!$L$139:$L$169,$A55)+COUNTIF(Jun!$L$139:$L$169,$A55)+COUNTIF(Jul!$L$139:$L$169,$A55)+COUNTIF(Aug!$L$139:$L$169,$A55)+COUNTIF(Sep!$L$139:$L$169,$A55)+COUNTIF(Okt!$L$139:$L$169,$A55)+COUNTIF(Nov!$L$139:$L$169,$A55)+COUNTIF(Dez!$L$139:$L$169,$A55))</f>
        <v/>
      </c>
      <c r="I55" s="67" t="str">
        <f t="shared" si="0"/>
        <v/>
      </c>
      <c r="J55" s="77" t="str">
        <f>IF(ISBLANK($B55),"",SUMIF(Jan!$L$105:$L$135,$A55,Jan!$R$105:$R$135)+SUMIF(Feb!$L$105:$L$135,$A55,Feb!$R$105:$R$135)+SUMIF(Mar!$L$105:$L$135,$A55,Mar!$R$105:$R$135)+SUMIF(Apr!$L$105:$L$135,$A55,Apr!$R$105:$R$135)+SUMIF(Mai!$L$105:$L$135,$A55,Mai!$R$105:$R$135)+SUMIF(Jun!$L$105:$L$135,$A55,Jun!$R$105:$R$135)+SUMIF(Jul!$L$105:$L$135,$A55,Jul!$R$105:$R$135)+SUMIF(Aug!$L$105:$L$135,$A55,Aug!$R$105:$R$135)+SUMIF(Sep!$L$105:$L$135,$A55,Sep!$R$105:$R$135)+SUMIF(Okt!$L$105:$L$135,$A55,Okt!$R$105:$R$135)+SUMIF(Nov!$L$105:$L$135,$A55,Nov!$R$105:$R$135)+SUMIF(Dez!$L$105:$L$135,$A55,Dez!$R$105:$R$135))</f>
        <v/>
      </c>
      <c r="K55" s="77" t="str">
        <f>IF(ISBLANK($B55),"",SUMIF(Jan!$L$139:$L$169,$A55,Jan!$R$139:$R$169)+SUMIF(Feb!$L$139:$L$169,$A55,Feb!$R$139:$R$169)+SUMIF(Mar!$L$139:$L$169,$A55,Mar!$R$139:$R$169)+SUMIF(Apr!$L$139:$L$169,$A55,Apr!$R$139:$R$169)+SUMIF(Mai!$L$139:$L$169,$A55,Mai!$R$139:$R$169)+SUMIF(Jun!$L$139:$L$169,$A55,Jun!$R$139:$R$169)+SUMIF(Jul!$L$139:$L$169,$A55,Jul!$R$139:$R$169)+SUMIF(Aug!$L$139:$L$169,$A55,Aug!$R$139:$R$169)+SUMIF(Sep!$L$139:$L$169,$A55,Sep!$R$139:$R$169)+SUMIF(Okt!$L$139:$L$169,$A55,Okt!$R$139:$R$169)+SUMIF(Nov!$L$139:$L$169,$A55,Nov!$R$139:$R$169)+SUMIF(Dez!$L$139:$L$169,$A55,Dez!$R$139:$R$169))</f>
        <v/>
      </c>
      <c r="L55" s="68" t="str">
        <f t="shared" si="1"/>
        <v/>
      </c>
      <c r="M55" s="85" t="str">
        <f>IF(ISBLANK($B55),"",SUMIF(Jan!$L$105:$L$135,$A55,Jan!S$105:S$135)+SUMIF(Feb!$L$105:$L$135,$A55,Feb!S$105:S$135)+SUMIF(Mar!$L$105:$L$135,$A55,Mar!S$105:S$135)+SUMIF(Apr!$L$105:$L$135,$A55,Apr!S$35:S$105)+SUMIF(Mai!$L$105:$L$135,$A55,Mai!S$105:S$135)+SUMIF(Jun!$L$105:$L$135,$A55,Jun!S$105:S$135)+SUMIF(Jul!$L$105:$L$135,$A55,Jul!S$105:S$135)+SUMIF(Aug!$L$105:$L$135,$A55,Aug!S$105:S$135)+SUMIF(Sep!$L$105:$L$135,$A55,Sep!S$135:S$135)+SUMIF(Okt!$L$105:$L$135,$A55,Okt!S$105:S$135)+SUMIF(Nov!$L$105:$L$135,$A55,Nov!S$105:S$135)+SUMIF(Dez!$L$105:$L$135,$A55,Dez!S$105:S$135))</f>
        <v/>
      </c>
      <c r="N55" s="77" t="str">
        <f>IF(ISBLANK($B55),"",SUMIF(Jan!$L$139:$L$169,$A55,Jan!S$139:S$169)+SUMIF(Feb!$L$139:$L$169,$A55,Feb!S$139:S$169)+SUMIF(Mar!$L$139:$L$169,$A55,Mar!S$139:S$169)+SUMIF(Apr!$L$139:$L$169,$A55,Apr!S$139:S$169)+SUMIF(Mai!$L$139:$L$169,$A55,Mai!S$139:S$169)+SUMIF(Jun!$L$139:$L$169,$A55,Jun!S$139:S$169)+SUMIF(Jul!$L$139:$L$169,$A55,Jul!S$139:S$169)+SUMIF(Aug!$L$139:$L$169,$A55,Aug!S$139:S$169)+SUMIF(Sep!$L$139:$L$169,$A55,Sep!S$139:S$169)+SUMIF(Okt!$L$139:$L$169,$A55,Okt!S$139:S$169)+SUMIF(Nov!$L$139:$L$169,$A55,Nov!S$139:S$169)+SUMIF(Dez!$L$139:$L$169,$A55,Dez!S$139:S$169))</f>
        <v/>
      </c>
      <c r="O55" s="38" t="str">
        <f t="shared" si="2"/>
        <v/>
      </c>
      <c r="P55" s="86"/>
      <c r="Q55" s="37"/>
      <c r="R55" s="69"/>
      <c r="S55" s="86" t="str">
        <f t="shared" si="3"/>
        <v/>
      </c>
      <c r="T55" s="68" t="str">
        <f t="shared" si="4"/>
        <v/>
      </c>
      <c r="U55" s="69"/>
      <c r="V55" s="69"/>
      <c r="W55" s="69"/>
      <c r="X55" s="21"/>
    </row>
    <row r="56" spans="1:24" x14ac:dyDescent="0.2">
      <c r="A56" s="2">
        <v>45</v>
      </c>
      <c r="B56" s="33"/>
      <c r="C56" s="20"/>
      <c r="D56" s="20"/>
      <c r="E56" s="244" t="str">
        <f>IF(ISBLANK(D56),"",HYPERLINK(D56,"url"))</f>
        <v/>
      </c>
      <c r="F56" s="140"/>
      <c r="G56" s="76" t="str">
        <f>IF(ISBLANK($B56),"",COUNTIF(Jan!$L$105:$L$135,$A56)+COUNTIF(Feb!$L$105:$L$135,$A56)+COUNTIF(Mar!$L$105:$L$135,$A56)+COUNTIF(Apr!$L$105:$L$135,$A56)+COUNTIF(Mai!$L$105:$L$135,$A56)+COUNTIF(Jun!$L$105:$L$135,$A56)+COUNTIF(Jul!$L$105:$L$135,$A56)+COUNTIF(Aug!$L$105:$L$135,$A56)+COUNTIF(Sep!$L$105:$L$135,$A56)+COUNTIF(Okt!$L$105:$L$135,$A56)+COUNTIF(Nov!$L$105:$L$135,$A56)+COUNTIF(Dez!$L$105:$L$135,$A56))</f>
        <v/>
      </c>
      <c r="H56" s="74" t="str">
        <f>IF(ISBLANK($B56),"",COUNTIF(Jan!$L$139:$L$169,$A56)+COUNTIF(Feb!$L$139:$L$169,$A56)+COUNTIF(Mar!$L$139:$L$169,$A56)+COUNTIF(Apr!$L$139:$L$169,$A56)+COUNTIF(Mai!$L$139:$L$169,$A56)+COUNTIF(Jun!$L$139:$L$169,$A56)+COUNTIF(Jul!$L$139:$L$169,$A56)+COUNTIF(Aug!$L$139:$L$169,$A56)+COUNTIF(Sep!$L$139:$L$169,$A56)+COUNTIF(Okt!$L$139:$L$169,$A56)+COUNTIF(Nov!$L$139:$L$169,$A56)+COUNTIF(Dez!$L$139:$L$169,$A56))</f>
        <v/>
      </c>
      <c r="I56" s="67" t="str">
        <f t="shared" si="0"/>
        <v/>
      </c>
      <c r="J56" s="77" t="str">
        <f>IF(ISBLANK($B56),"",SUMIF(Jan!$L$105:$L$135,$A56,Jan!$R$105:$R$135)+SUMIF(Feb!$L$105:$L$135,$A56,Feb!$R$105:$R$135)+SUMIF(Mar!$L$105:$L$135,$A56,Mar!$R$105:$R$135)+SUMIF(Apr!$L$105:$L$135,$A56,Apr!$R$105:$R$135)+SUMIF(Mai!$L$105:$L$135,$A56,Mai!$R$105:$R$135)+SUMIF(Jun!$L$105:$L$135,$A56,Jun!$R$105:$R$135)+SUMIF(Jul!$L$105:$L$135,$A56,Jul!$R$105:$R$135)+SUMIF(Aug!$L$105:$L$135,$A56,Aug!$R$105:$R$135)+SUMIF(Sep!$L$105:$L$135,$A56,Sep!$R$105:$R$135)+SUMIF(Okt!$L$105:$L$135,$A56,Okt!$R$105:$R$135)+SUMIF(Nov!$L$105:$L$135,$A56,Nov!$R$105:$R$135)+SUMIF(Dez!$L$105:$L$135,$A56,Dez!$R$105:$R$135))</f>
        <v/>
      </c>
      <c r="K56" s="77" t="str">
        <f>IF(ISBLANK($B56),"",SUMIF(Jan!$L$139:$L$169,$A56,Jan!$R$139:$R$169)+SUMIF(Feb!$L$139:$L$169,$A56,Feb!$R$139:$R$169)+SUMIF(Mar!$L$139:$L$169,$A56,Mar!$R$139:$R$169)+SUMIF(Apr!$L$139:$L$169,$A56,Apr!$R$139:$R$169)+SUMIF(Mai!$L$139:$L$169,$A56,Mai!$R$139:$R$169)+SUMIF(Jun!$L$139:$L$169,$A56,Jun!$R$139:$R$169)+SUMIF(Jul!$L$139:$L$169,$A56,Jul!$R$139:$R$169)+SUMIF(Aug!$L$139:$L$169,$A56,Aug!$R$139:$R$169)+SUMIF(Sep!$L$139:$L$169,$A56,Sep!$R$139:$R$169)+SUMIF(Okt!$L$139:$L$169,$A56,Okt!$R$139:$R$169)+SUMIF(Nov!$L$139:$L$169,$A56,Nov!$R$139:$R$169)+SUMIF(Dez!$L$139:$L$169,$A56,Dez!$R$139:$R$169))</f>
        <v/>
      </c>
      <c r="L56" s="68" t="str">
        <f t="shared" si="1"/>
        <v/>
      </c>
      <c r="M56" s="85" t="str">
        <f>IF(ISBLANK($B56),"",SUMIF(Jan!$L$105:$L$135,$A56,Jan!S$105:S$135)+SUMIF(Feb!$L$105:$L$135,$A56,Feb!S$105:S$135)+SUMIF(Mar!$L$105:$L$135,$A56,Mar!S$105:S$135)+SUMIF(Apr!$L$105:$L$135,$A56,Apr!S$35:S$105)+SUMIF(Mai!$L$105:$L$135,$A56,Mai!S$105:S$135)+SUMIF(Jun!$L$105:$L$135,$A56,Jun!S$105:S$135)+SUMIF(Jul!$L$105:$L$135,$A56,Jul!S$105:S$135)+SUMIF(Aug!$L$105:$L$135,$A56,Aug!S$105:S$135)+SUMIF(Sep!$L$105:$L$135,$A56,Sep!S$135:S$135)+SUMIF(Okt!$L$105:$L$135,$A56,Okt!S$105:S$135)+SUMIF(Nov!$L$105:$L$135,$A56,Nov!S$105:S$135)+SUMIF(Dez!$L$105:$L$135,$A56,Dez!S$105:S$135))</f>
        <v/>
      </c>
      <c r="N56" s="77" t="str">
        <f>IF(ISBLANK($B56),"",SUMIF(Jan!$L$139:$L$169,$A56,Jan!S$139:S$169)+SUMIF(Feb!$L$139:$L$169,$A56,Feb!S$139:S$169)+SUMIF(Mar!$L$139:$L$169,$A56,Mar!S$139:S$169)+SUMIF(Apr!$L$139:$L$169,$A56,Apr!S$139:S$169)+SUMIF(Mai!$L$139:$L$169,$A56,Mai!S$139:S$169)+SUMIF(Jun!$L$139:$L$169,$A56,Jun!S$139:S$169)+SUMIF(Jul!$L$139:$L$169,$A56,Jul!S$139:S$169)+SUMIF(Aug!$L$139:$L$169,$A56,Aug!S$139:S$169)+SUMIF(Sep!$L$139:$L$169,$A56,Sep!S$139:S$169)+SUMIF(Okt!$L$139:$L$169,$A56,Okt!S$139:S$169)+SUMIF(Nov!$L$139:$L$169,$A56,Nov!S$139:S$169)+SUMIF(Dez!$L$139:$L$169,$A56,Dez!S$139:S$169))</f>
        <v/>
      </c>
      <c r="O56" s="38" t="str">
        <f t="shared" si="2"/>
        <v/>
      </c>
      <c r="P56" s="86"/>
      <c r="Q56" s="37"/>
      <c r="R56" s="69"/>
      <c r="S56" s="86" t="str">
        <f t="shared" si="3"/>
        <v/>
      </c>
      <c r="T56" s="68" t="str">
        <f t="shared" si="4"/>
        <v/>
      </c>
      <c r="U56" s="69"/>
      <c r="V56" s="69"/>
      <c r="W56" s="69"/>
      <c r="X56" s="21"/>
    </row>
    <row r="57" spans="1:24" x14ac:dyDescent="0.2">
      <c r="A57" s="2">
        <v>46</v>
      </c>
      <c r="B57" s="33"/>
      <c r="C57" s="20"/>
      <c r="D57" s="20"/>
      <c r="E57" s="244" t="str">
        <f t="shared" si="5"/>
        <v/>
      </c>
      <c r="F57" s="140"/>
      <c r="G57" s="76" t="str">
        <f>IF(ISBLANK($B57),"",COUNTIF(Jan!$L$105:$L$135,$A57)+COUNTIF(Feb!$L$105:$L$135,$A57)+COUNTIF(Mar!$L$105:$L$135,$A57)+COUNTIF(Apr!$L$105:$L$135,$A57)+COUNTIF(Mai!$L$105:$L$135,$A57)+COUNTIF(Jun!$L$105:$L$135,$A57)+COUNTIF(Jul!$L$105:$L$135,$A57)+COUNTIF(Aug!$L$105:$L$135,$A57)+COUNTIF(Sep!$L$105:$L$135,$A57)+COUNTIF(Okt!$L$105:$L$135,$A57)+COUNTIF(Nov!$L$105:$L$135,$A57)+COUNTIF(Dez!$L$105:$L$135,$A57))</f>
        <v/>
      </c>
      <c r="H57" s="74" t="str">
        <f>IF(ISBLANK($B57),"",COUNTIF(Jan!$L$139:$L$169,$A57)+COUNTIF(Feb!$L$139:$L$169,$A57)+COUNTIF(Mar!$L$139:$L$169,$A57)+COUNTIF(Apr!$L$139:$L$169,$A57)+COUNTIF(Mai!$L$139:$L$169,$A57)+COUNTIF(Jun!$L$139:$L$169,$A57)+COUNTIF(Jul!$L$139:$L$169,$A57)+COUNTIF(Aug!$L$139:$L$169,$A57)+COUNTIF(Sep!$L$139:$L$169,$A57)+COUNTIF(Okt!$L$139:$L$169,$A57)+COUNTIF(Nov!$L$139:$L$169,$A57)+COUNTIF(Dez!$L$139:$L$169,$A57))</f>
        <v/>
      </c>
      <c r="I57" s="67" t="str">
        <f t="shared" si="0"/>
        <v/>
      </c>
      <c r="J57" s="77" t="str">
        <f>IF(ISBLANK($B57),"",SUMIF(Jan!$L$105:$L$135,$A57,Jan!$R$105:$R$135)+SUMIF(Feb!$L$105:$L$135,$A57,Feb!$R$105:$R$135)+SUMIF(Mar!$L$105:$L$135,$A57,Mar!$R$105:$R$135)+SUMIF(Apr!$L$105:$L$135,$A57,Apr!$R$105:$R$135)+SUMIF(Mai!$L$105:$L$135,$A57,Mai!$R$105:$R$135)+SUMIF(Jun!$L$105:$L$135,$A57,Jun!$R$105:$R$135)+SUMIF(Jul!$L$105:$L$135,$A57,Jul!$R$105:$R$135)+SUMIF(Aug!$L$105:$L$135,$A57,Aug!$R$105:$R$135)+SUMIF(Sep!$L$105:$L$135,$A57,Sep!$R$105:$R$135)+SUMIF(Okt!$L$105:$L$135,$A57,Okt!$R$105:$R$135)+SUMIF(Nov!$L$105:$L$135,$A57,Nov!$R$105:$R$135)+SUMIF(Dez!$L$105:$L$135,$A57,Dez!$R$105:$R$135))</f>
        <v/>
      </c>
      <c r="K57" s="77" t="str">
        <f>IF(ISBLANK($B57),"",SUMIF(Jan!$L$139:$L$169,$A57,Jan!$R$139:$R$169)+SUMIF(Feb!$L$139:$L$169,$A57,Feb!$R$139:$R$169)+SUMIF(Mar!$L$139:$L$169,$A57,Mar!$R$139:$R$169)+SUMIF(Apr!$L$139:$L$169,$A57,Apr!$R$139:$R$169)+SUMIF(Mai!$L$139:$L$169,$A57,Mai!$R$139:$R$169)+SUMIF(Jun!$L$139:$L$169,$A57,Jun!$R$139:$R$169)+SUMIF(Jul!$L$139:$L$169,$A57,Jul!$R$139:$R$169)+SUMIF(Aug!$L$139:$L$169,$A57,Aug!$R$139:$R$169)+SUMIF(Sep!$L$139:$L$169,$A57,Sep!$R$139:$R$169)+SUMIF(Okt!$L$139:$L$169,$A57,Okt!$R$139:$R$169)+SUMIF(Nov!$L$139:$L$169,$A57,Nov!$R$139:$R$169)+SUMIF(Dez!$L$139:$L$169,$A57,Dez!$R$139:$R$169))</f>
        <v/>
      </c>
      <c r="L57" s="68" t="str">
        <f t="shared" si="1"/>
        <v/>
      </c>
      <c r="M57" s="85" t="str">
        <f>IF(ISBLANK($B57),"",SUMIF(Jan!$L$105:$L$135,$A57,Jan!S$105:S$135)+SUMIF(Feb!$L$105:$L$135,$A57,Feb!S$105:S$135)+SUMIF(Mar!$L$105:$L$135,$A57,Mar!S$105:S$135)+SUMIF(Apr!$L$105:$L$135,$A57,Apr!S$35:S$105)+SUMIF(Mai!$L$105:$L$135,$A57,Mai!S$105:S$135)+SUMIF(Jun!$L$105:$L$135,$A57,Jun!S$105:S$135)+SUMIF(Jul!$L$105:$L$135,$A57,Jul!S$105:S$135)+SUMIF(Aug!$L$105:$L$135,$A57,Aug!S$105:S$135)+SUMIF(Sep!$L$105:$L$135,$A57,Sep!S$135:S$135)+SUMIF(Okt!$L$105:$L$135,$A57,Okt!S$105:S$135)+SUMIF(Nov!$L$105:$L$135,$A57,Nov!S$105:S$135)+SUMIF(Dez!$L$105:$L$135,$A57,Dez!S$105:S$135))</f>
        <v/>
      </c>
      <c r="N57" s="77" t="str">
        <f>IF(ISBLANK($B57),"",SUMIF(Jan!$L$139:$L$169,$A57,Jan!S$139:S$169)+SUMIF(Feb!$L$139:$L$169,$A57,Feb!S$139:S$169)+SUMIF(Mar!$L$139:$L$169,$A57,Mar!S$139:S$169)+SUMIF(Apr!$L$139:$L$169,$A57,Apr!S$139:S$169)+SUMIF(Mai!$L$139:$L$169,$A57,Mai!S$139:S$169)+SUMIF(Jun!$L$139:$L$169,$A57,Jun!S$139:S$169)+SUMIF(Jul!$L$139:$L$169,$A57,Jul!S$139:S$169)+SUMIF(Aug!$L$139:$L$169,$A57,Aug!S$139:S$169)+SUMIF(Sep!$L$139:$L$169,$A57,Sep!S$139:S$169)+SUMIF(Okt!$L$139:$L$169,$A57,Okt!S$139:S$169)+SUMIF(Nov!$L$139:$L$169,$A57,Nov!S$139:S$169)+SUMIF(Dez!$L$139:$L$169,$A57,Dez!S$139:S$169))</f>
        <v/>
      </c>
      <c r="O57" s="38" t="str">
        <f t="shared" si="2"/>
        <v/>
      </c>
      <c r="P57" s="86"/>
      <c r="Q57" s="37"/>
      <c r="R57" s="69"/>
      <c r="S57" s="86" t="str">
        <f t="shared" si="3"/>
        <v/>
      </c>
      <c r="T57" s="68" t="str">
        <f t="shared" si="4"/>
        <v/>
      </c>
      <c r="U57" s="69"/>
      <c r="V57" s="69"/>
      <c r="W57" s="69"/>
      <c r="X57" s="21"/>
    </row>
    <row r="58" spans="1:24" x14ac:dyDescent="0.2">
      <c r="A58" s="2">
        <v>47</v>
      </c>
      <c r="B58" s="33"/>
      <c r="C58" s="20"/>
      <c r="D58" s="20"/>
      <c r="E58" s="244" t="str">
        <f t="shared" si="5"/>
        <v/>
      </c>
      <c r="F58" s="140"/>
      <c r="G58" s="76" t="str">
        <f>IF(ISBLANK($B58),"",COUNTIF(Jan!$L$105:$L$135,$A58)+COUNTIF(Feb!$L$105:$L$135,$A58)+COUNTIF(Mar!$L$105:$L$135,$A58)+COUNTIF(Apr!$L$105:$L$135,$A58)+COUNTIF(Mai!$L$105:$L$135,$A58)+COUNTIF(Jun!$L$105:$L$135,$A58)+COUNTIF(Jul!$L$105:$L$135,$A58)+COUNTIF(Aug!$L$105:$L$135,$A58)+COUNTIF(Sep!$L$105:$L$135,$A58)+COUNTIF(Okt!$L$105:$L$135,$A58)+COUNTIF(Nov!$L$105:$L$135,$A58)+COUNTIF(Dez!$L$105:$L$135,$A58))</f>
        <v/>
      </c>
      <c r="H58" s="74" t="str">
        <f>IF(ISBLANK($B58),"",COUNTIF(Jan!$L$139:$L$169,$A58)+COUNTIF(Feb!$L$139:$L$169,$A58)+COUNTIF(Mar!$L$139:$L$169,$A58)+COUNTIF(Apr!$L$139:$L$169,$A58)+COUNTIF(Mai!$L$139:$L$169,$A58)+COUNTIF(Jun!$L$139:$L$169,$A58)+COUNTIF(Jul!$L$139:$L$169,$A58)+COUNTIF(Aug!$L$139:$L$169,$A58)+COUNTIF(Sep!$L$139:$L$169,$A58)+COUNTIF(Okt!$L$139:$L$169,$A58)+COUNTIF(Nov!$L$139:$L$169,$A58)+COUNTIF(Dez!$L$139:$L$169,$A58))</f>
        <v/>
      </c>
      <c r="I58" s="67" t="str">
        <f t="shared" si="0"/>
        <v/>
      </c>
      <c r="J58" s="77" t="str">
        <f>IF(ISBLANK($B58),"",SUMIF(Jan!$L$105:$L$135,$A58,Jan!$R$105:$R$135)+SUMIF(Feb!$L$105:$L$135,$A58,Feb!$R$105:$R$135)+SUMIF(Mar!$L$105:$L$135,$A58,Mar!$R$105:$R$135)+SUMIF(Apr!$L$105:$L$135,$A58,Apr!$R$105:$R$135)+SUMIF(Mai!$L$105:$L$135,$A58,Mai!$R$105:$R$135)+SUMIF(Jun!$L$105:$L$135,$A58,Jun!$R$105:$R$135)+SUMIF(Jul!$L$105:$L$135,$A58,Jul!$R$105:$R$135)+SUMIF(Aug!$L$105:$L$135,$A58,Aug!$R$105:$R$135)+SUMIF(Sep!$L$105:$L$135,$A58,Sep!$R$105:$R$135)+SUMIF(Okt!$L$105:$L$135,$A58,Okt!$R$105:$R$135)+SUMIF(Nov!$L$105:$L$135,$A58,Nov!$R$105:$R$135)+SUMIF(Dez!$L$105:$L$135,$A58,Dez!$R$105:$R$135))</f>
        <v/>
      </c>
      <c r="K58" s="77" t="str">
        <f>IF(ISBLANK($B58),"",SUMIF(Jan!$L$139:$L$169,$A58,Jan!$R$139:$R$169)+SUMIF(Feb!$L$139:$L$169,$A58,Feb!$R$139:$R$169)+SUMIF(Mar!$L$139:$L$169,$A58,Mar!$R$139:$R$169)+SUMIF(Apr!$L$139:$L$169,$A58,Apr!$R$139:$R$169)+SUMIF(Mai!$L$139:$L$169,$A58,Mai!$R$139:$R$169)+SUMIF(Jun!$L$139:$L$169,$A58,Jun!$R$139:$R$169)+SUMIF(Jul!$L$139:$L$169,$A58,Jul!$R$139:$R$169)+SUMIF(Aug!$L$139:$L$169,$A58,Aug!$R$139:$R$169)+SUMIF(Sep!$L$139:$L$169,$A58,Sep!$R$139:$R$169)+SUMIF(Okt!$L$139:$L$169,$A58,Okt!$R$139:$R$169)+SUMIF(Nov!$L$139:$L$169,$A58,Nov!$R$139:$R$169)+SUMIF(Dez!$L$139:$L$169,$A58,Dez!$R$139:$R$169))</f>
        <v/>
      </c>
      <c r="L58" s="68" t="str">
        <f t="shared" si="1"/>
        <v/>
      </c>
      <c r="M58" s="85" t="str">
        <f>IF(ISBLANK($B58),"",SUMIF(Jan!$L$105:$L$135,$A58,Jan!S$105:S$135)+SUMIF(Feb!$L$105:$L$135,$A58,Feb!S$105:S$135)+SUMIF(Mar!$L$105:$L$135,$A58,Mar!S$105:S$135)+SUMIF(Apr!$L$105:$L$135,$A58,Apr!S$35:S$105)+SUMIF(Mai!$L$105:$L$135,$A58,Mai!S$105:S$135)+SUMIF(Jun!$L$105:$L$135,$A58,Jun!S$105:S$135)+SUMIF(Jul!$L$105:$L$135,$A58,Jul!S$105:S$135)+SUMIF(Aug!$L$105:$L$135,$A58,Aug!S$105:S$135)+SUMIF(Sep!$L$105:$L$135,$A58,Sep!S$135:S$135)+SUMIF(Okt!$L$105:$L$135,$A58,Okt!S$105:S$135)+SUMIF(Nov!$L$105:$L$135,$A58,Nov!S$105:S$135)+SUMIF(Dez!$L$105:$L$135,$A58,Dez!S$105:S$135))</f>
        <v/>
      </c>
      <c r="N58" s="77" t="str">
        <f>IF(ISBLANK($B58),"",SUMIF(Jan!$L$139:$L$169,$A58,Jan!S$139:S$169)+SUMIF(Feb!$L$139:$L$169,$A58,Feb!S$139:S$169)+SUMIF(Mar!$L$139:$L$169,$A58,Mar!S$139:S$169)+SUMIF(Apr!$L$139:$L$169,$A58,Apr!S$139:S$169)+SUMIF(Mai!$L$139:$L$169,$A58,Mai!S$139:S$169)+SUMIF(Jun!$L$139:$L$169,$A58,Jun!S$139:S$169)+SUMIF(Jul!$L$139:$L$169,$A58,Jul!S$139:S$169)+SUMIF(Aug!$L$139:$L$169,$A58,Aug!S$139:S$169)+SUMIF(Sep!$L$139:$L$169,$A58,Sep!S$139:S$169)+SUMIF(Okt!$L$139:$L$169,$A58,Okt!S$139:S$169)+SUMIF(Nov!$L$139:$L$169,$A58,Nov!S$139:S$169)+SUMIF(Dez!$L$139:$L$169,$A58,Dez!S$139:S$169))</f>
        <v/>
      </c>
      <c r="O58" s="38" t="str">
        <f t="shared" si="2"/>
        <v/>
      </c>
      <c r="P58" s="86"/>
      <c r="Q58" s="37"/>
      <c r="R58" s="69"/>
      <c r="S58" s="86" t="str">
        <f t="shared" si="3"/>
        <v/>
      </c>
      <c r="T58" s="68" t="str">
        <f t="shared" si="4"/>
        <v/>
      </c>
      <c r="U58" s="69"/>
      <c r="V58" s="69"/>
      <c r="W58" s="69"/>
      <c r="X58" s="21"/>
    </row>
    <row r="59" spans="1:24" x14ac:dyDescent="0.2">
      <c r="A59" s="2">
        <v>48</v>
      </c>
      <c r="B59" s="33"/>
      <c r="C59" s="20"/>
      <c r="D59" s="20"/>
      <c r="E59" s="244" t="str">
        <f t="shared" si="5"/>
        <v/>
      </c>
      <c r="F59" s="140"/>
      <c r="G59" s="76" t="str">
        <f>IF(ISBLANK($B59),"",COUNTIF(Jan!$L$105:$L$135,$A59)+COUNTIF(Feb!$L$105:$L$135,$A59)+COUNTIF(Mar!$L$105:$L$135,$A59)+COUNTIF(Apr!$L$105:$L$135,$A59)+COUNTIF(Mai!$L$105:$L$135,$A59)+COUNTIF(Jun!$L$105:$L$135,$A59)+COUNTIF(Jul!$L$105:$L$135,$A59)+COUNTIF(Aug!$L$105:$L$135,$A59)+COUNTIF(Sep!$L$105:$L$135,$A59)+COUNTIF(Okt!$L$105:$L$135,$A59)+COUNTIF(Nov!$L$105:$L$135,$A59)+COUNTIF(Dez!$L$105:$L$135,$A59))</f>
        <v/>
      </c>
      <c r="H59" s="74" t="str">
        <f>IF(ISBLANK($B59),"",COUNTIF(Jan!$L$139:$L$169,$A59)+COUNTIF(Feb!$L$139:$L$169,$A59)+COUNTIF(Mar!$L$139:$L$169,$A59)+COUNTIF(Apr!$L$139:$L$169,$A59)+COUNTIF(Mai!$L$139:$L$169,$A59)+COUNTIF(Jun!$L$139:$L$169,$A59)+COUNTIF(Jul!$L$139:$L$169,$A59)+COUNTIF(Aug!$L$139:$L$169,$A59)+COUNTIF(Sep!$L$139:$L$169,$A59)+COUNTIF(Okt!$L$139:$L$169,$A59)+COUNTIF(Nov!$L$139:$L$169,$A59)+COUNTIF(Dez!$L$139:$L$169,$A59))</f>
        <v/>
      </c>
      <c r="I59" s="67" t="str">
        <f t="shared" si="0"/>
        <v/>
      </c>
      <c r="J59" s="77" t="str">
        <f>IF(ISBLANK($B59),"",SUMIF(Jan!$L$105:$L$135,$A59,Jan!$R$105:$R$135)+SUMIF(Feb!$L$105:$L$135,$A59,Feb!$R$105:$R$135)+SUMIF(Mar!$L$105:$L$135,$A59,Mar!$R$105:$R$135)+SUMIF(Apr!$L$105:$L$135,$A59,Apr!$R$105:$R$135)+SUMIF(Mai!$L$105:$L$135,$A59,Mai!$R$105:$R$135)+SUMIF(Jun!$L$105:$L$135,$A59,Jun!$R$105:$R$135)+SUMIF(Jul!$L$105:$L$135,$A59,Jul!$R$105:$R$135)+SUMIF(Aug!$L$105:$L$135,$A59,Aug!$R$105:$R$135)+SUMIF(Sep!$L$105:$L$135,$A59,Sep!$R$105:$R$135)+SUMIF(Okt!$L$105:$L$135,$A59,Okt!$R$105:$R$135)+SUMIF(Nov!$L$105:$L$135,$A59,Nov!$R$105:$R$135)+SUMIF(Dez!$L$105:$L$135,$A59,Dez!$R$105:$R$135))</f>
        <v/>
      </c>
      <c r="K59" s="77" t="str">
        <f>IF(ISBLANK($B59),"",SUMIF(Jan!$L$139:$L$169,$A59,Jan!$R$139:$R$169)+SUMIF(Feb!$L$139:$L$169,$A59,Feb!$R$139:$R$169)+SUMIF(Mar!$L$139:$L$169,$A59,Mar!$R$139:$R$169)+SUMIF(Apr!$L$139:$L$169,$A59,Apr!$R$139:$R$169)+SUMIF(Mai!$L$139:$L$169,$A59,Mai!$R$139:$R$169)+SUMIF(Jun!$L$139:$L$169,$A59,Jun!$R$139:$R$169)+SUMIF(Jul!$L$139:$L$169,$A59,Jul!$R$139:$R$169)+SUMIF(Aug!$L$139:$L$169,$A59,Aug!$R$139:$R$169)+SUMIF(Sep!$L$139:$L$169,$A59,Sep!$R$139:$R$169)+SUMIF(Okt!$L$139:$L$169,$A59,Okt!$R$139:$R$169)+SUMIF(Nov!$L$139:$L$169,$A59,Nov!$R$139:$R$169)+SUMIF(Dez!$L$139:$L$169,$A59,Dez!$R$139:$R$169))</f>
        <v/>
      </c>
      <c r="L59" s="68" t="str">
        <f t="shared" si="1"/>
        <v/>
      </c>
      <c r="M59" s="85" t="str">
        <f>IF(ISBLANK($B59),"",SUMIF(Jan!$L$105:$L$135,$A59,Jan!S$105:S$135)+SUMIF(Feb!$L$105:$L$135,$A59,Feb!S$105:S$135)+SUMIF(Mar!$L$105:$L$135,$A59,Mar!S$105:S$135)+SUMIF(Apr!$L$105:$L$135,$A59,Apr!S$35:S$105)+SUMIF(Mai!$L$105:$L$135,$A59,Mai!S$105:S$135)+SUMIF(Jun!$L$105:$L$135,$A59,Jun!S$105:S$135)+SUMIF(Jul!$L$105:$L$135,$A59,Jul!S$105:S$135)+SUMIF(Aug!$L$105:$L$135,$A59,Aug!S$105:S$135)+SUMIF(Sep!$L$105:$L$135,$A59,Sep!S$135:S$135)+SUMIF(Okt!$L$105:$L$135,$A59,Okt!S$105:S$135)+SUMIF(Nov!$L$105:$L$135,$A59,Nov!S$105:S$135)+SUMIF(Dez!$L$105:$L$135,$A59,Dez!S$105:S$135))</f>
        <v/>
      </c>
      <c r="N59" s="77" t="str">
        <f>IF(ISBLANK($B59),"",SUMIF(Jan!$L$139:$L$169,$A59,Jan!S$139:S$169)+SUMIF(Feb!$L$139:$L$169,$A59,Feb!S$139:S$169)+SUMIF(Mar!$L$139:$L$169,$A59,Mar!S$139:S$169)+SUMIF(Apr!$L$139:$L$169,$A59,Apr!S$139:S$169)+SUMIF(Mai!$L$139:$L$169,$A59,Mai!S$139:S$169)+SUMIF(Jun!$L$139:$L$169,$A59,Jun!S$139:S$169)+SUMIF(Jul!$L$139:$L$169,$A59,Jul!S$139:S$169)+SUMIF(Aug!$L$139:$L$169,$A59,Aug!S$139:S$169)+SUMIF(Sep!$L$139:$L$169,$A59,Sep!S$139:S$169)+SUMIF(Okt!$L$139:$L$169,$A59,Okt!S$139:S$169)+SUMIF(Nov!$L$139:$L$169,$A59,Nov!S$139:S$169)+SUMIF(Dez!$L$139:$L$169,$A59,Dez!S$139:S$169))</f>
        <v/>
      </c>
      <c r="O59" s="38" t="str">
        <f t="shared" si="2"/>
        <v/>
      </c>
      <c r="P59" s="86"/>
      <c r="Q59" s="37"/>
      <c r="R59" s="69"/>
      <c r="S59" s="86" t="str">
        <f t="shared" si="3"/>
        <v/>
      </c>
      <c r="T59" s="68" t="str">
        <f t="shared" si="4"/>
        <v/>
      </c>
      <c r="U59" s="69"/>
      <c r="V59" s="69"/>
      <c r="W59" s="69"/>
      <c r="X59" s="21"/>
    </row>
    <row r="60" spans="1:24" x14ac:dyDescent="0.2">
      <c r="A60" s="2">
        <v>49</v>
      </c>
      <c r="B60" s="33"/>
      <c r="C60" s="20"/>
      <c r="D60" s="20"/>
      <c r="E60" s="244" t="str">
        <f t="shared" si="5"/>
        <v/>
      </c>
      <c r="F60" s="140"/>
      <c r="G60" s="76" t="str">
        <f>IF(ISBLANK($B60),"",COUNTIF(Jan!$L$105:$L$135,$A60)+COUNTIF(Feb!$L$105:$L$135,$A60)+COUNTIF(Mar!$L$105:$L$135,$A60)+COUNTIF(Apr!$L$105:$L$135,$A60)+COUNTIF(Mai!$L$105:$L$135,$A60)+COUNTIF(Jun!$L$105:$L$135,$A60)+COUNTIF(Jul!$L$105:$L$135,$A60)+COUNTIF(Aug!$L$105:$L$135,$A60)+COUNTIF(Sep!$L$105:$L$135,$A60)+COUNTIF(Okt!$L$105:$L$135,$A60)+COUNTIF(Nov!$L$105:$L$135,$A60)+COUNTIF(Dez!$L$105:$L$135,$A60))</f>
        <v/>
      </c>
      <c r="H60" s="74" t="str">
        <f>IF(ISBLANK($B60),"",COUNTIF(Jan!$L$139:$L$169,$A60)+COUNTIF(Feb!$L$139:$L$169,$A60)+COUNTIF(Mar!$L$139:$L$169,$A60)+COUNTIF(Apr!$L$139:$L$169,$A60)+COUNTIF(Mai!$L$139:$L$169,$A60)+COUNTIF(Jun!$L$139:$L$169,$A60)+COUNTIF(Jul!$L$139:$L$169,$A60)+COUNTIF(Aug!$L$139:$L$169,$A60)+COUNTIF(Sep!$L$139:$L$169,$A60)+COUNTIF(Okt!$L$139:$L$169,$A60)+COUNTIF(Nov!$L$139:$L$169,$A60)+COUNTIF(Dez!$L$139:$L$169,$A60))</f>
        <v/>
      </c>
      <c r="I60" s="67" t="str">
        <f t="shared" si="0"/>
        <v/>
      </c>
      <c r="J60" s="77" t="str">
        <f>IF(ISBLANK($B60),"",SUMIF(Jan!$L$105:$L$135,$A60,Jan!$R$105:$R$135)+SUMIF(Feb!$L$105:$L$135,$A60,Feb!$R$105:$R$135)+SUMIF(Mar!$L$105:$L$135,$A60,Mar!$R$105:$R$135)+SUMIF(Apr!$L$105:$L$135,$A60,Apr!$R$105:$R$135)+SUMIF(Mai!$L$105:$L$135,$A60,Mai!$R$105:$R$135)+SUMIF(Jun!$L$105:$L$135,$A60,Jun!$R$105:$R$135)+SUMIF(Jul!$L$105:$L$135,$A60,Jul!$R$105:$R$135)+SUMIF(Aug!$L$105:$L$135,$A60,Aug!$R$105:$R$135)+SUMIF(Sep!$L$105:$L$135,$A60,Sep!$R$105:$R$135)+SUMIF(Okt!$L$105:$L$135,$A60,Okt!$R$105:$R$135)+SUMIF(Nov!$L$105:$L$135,$A60,Nov!$R$105:$R$135)+SUMIF(Dez!$L$105:$L$135,$A60,Dez!$R$105:$R$135))</f>
        <v/>
      </c>
      <c r="K60" s="77" t="str">
        <f>IF(ISBLANK($B60),"",SUMIF(Jan!$L$139:$L$169,$A60,Jan!$R$139:$R$169)+SUMIF(Feb!$L$139:$L$169,$A60,Feb!$R$139:$R$169)+SUMIF(Mar!$L$139:$L$169,$A60,Mar!$R$139:$R$169)+SUMIF(Apr!$L$139:$L$169,$A60,Apr!$R$139:$R$169)+SUMIF(Mai!$L$139:$L$169,$A60,Mai!$R$139:$R$169)+SUMIF(Jun!$L$139:$L$169,$A60,Jun!$R$139:$R$169)+SUMIF(Jul!$L$139:$L$169,$A60,Jul!$R$139:$R$169)+SUMIF(Aug!$L$139:$L$169,$A60,Aug!$R$139:$R$169)+SUMIF(Sep!$L$139:$L$169,$A60,Sep!$R$139:$R$169)+SUMIF(Okt!$L$139:$L$169,$A60,Okt!$R$139:$R$169)+SUMIF(Nov!$L$139:$L$169,$A60,Nov!$R$139:$R$169)+SUMIF(Dez!$L$139:$L$169,$A60,Dez!$R$139:$R$169))</f>
        <v/>
      </c>
      <c r="L60" s="68" t="str">
        <f t="shared" si="1"/>
        <v/>
      </c>
      <c r="M60" s="85" t="str">
        <f>IF(ISBLANK($B60),"",SUMIF(Jan!$L$105:$L$135,$A60,Jan!S$105:S$135)+SUMIF(Feb!$L$105:$L$135,$A60,Feb!S$105:S$135)+SUMIF(Mar!$L$105:$L$135,$A60,Mar!S$105:S$135)+SUMIF(Apr!$L$105:$L$135,$A60,Apr!S$35:S$105)+SUMIF(Mai!$L$105:$L$135,$A60,Mai!S$105:S$135)+SUMIF(Jun!$L$105:$L$135,$A60,Jun!S$105:S$135)+SUMIF(Jul!$L$105:$L$135,$A60,Jul!S$105:S$135)+SUMIF(Aug!$L$105:$L$135,$A60,Aug!S$105:S$135)+SUMIF(Sep!$L$105:$L$135,$A60,Sep!S$135:S$135)+SUMIF(Okt!$L$105:$L$135,$A60,Okt!S$105:S$135)+SUMIF(Nov!$L$105:$L$135,$A60,Nov!S$105:S$135)+SUMIF(Dez!$L$105:$L$135,$A60,Dez!S$105:S$135))</f>
        <v/>
      </c>
      <c r="N60" s="77" t="str">
        <f>IF(ISBLANK($B60),"",SUMIF(Jan!$L$139:$L$169,$A60,Jan!S$139:S$169)+SUMIF(Feb!$L$139:$L$169,$A60,Feb!S$139:S$169)+SUMIF(Mar!$L$139:$L$169,$A60,Mar!S$139:S$169)+SUMIF(Apr!$L$139:$L$169,$A60,Apr!S$139:S$169)+SUMIF(Mai!$L$139:$L$169,$A60,Mai!S$139:S$169)+SUMIF(Jun!$L$139:$L$169,$A60,Jun!S$139:S$169)+SUMIF(Jul!$L$139:$L$169,$A60,Jul!S$139:S$169)+SUMIF(Aug!$L$139:$L$169,$A60,Aug!S$139:S$169)+SUMIF(Sep!$L$139:$L$169,$A60,Sep!S$139:S$169)+SUMIF(Okt!$L$139:$L$169,$A60,Okt!S$139:S$169)+SUMIF(Nov!$L$139:$L$169,$A60,Nov!S$139:S$169)+SUMIF(Dez!$L$139:$L$169,$A60,Dez!S$139:S$169))</f>
        <v/>
      </c>
      <c r="O60" s="38" t="str">
        <f t="shared" si="2"/>
        <v/>
      </c>
      <c r="P60" s="86"/>
      <c r="Q60" s="37"/>
      <c r="R60" s="69"/>
      <c r="S60" s="86" t="str">
        <f t="shared" si="3"/>
        <v/>
      </c>
      <c r="T60" s="68" t="str">
        <f t="shared" si="4"/>
        <v/>
      </c>
      <c r="U60" s="69"/>
      <c r="V60" s="69"/>
      <c r="W60" s="69"/>
      <c r="X60" s="21"/>
    </row>
    <row r="61" spans="1:24" x14ac:dyDescent="0.2">
      <c r="A61" s="2">
        <v>50</v>
      </c>
      <c r="B61" s="33"/>
      <c r="C61" s="20"/>
      <c r="D61" s="20"/>
      <c r="E61" s="244" t="str">
        <f t="shared" si="5"/>
        <v/>
      </c>
      <c r="F61" s="140"/>
      <c r="G61" s="76" t="str">
        <f>IF(ISBLANK($B61),"",COUNTIF(Jan!$L$105:$L$135,$A61)+COUNTIF(Feb!$L$105:$L$135,$A61)+COUNTIF(Mar!$L$105:$L$135,$A61)+COUNTIF(Apr!$L$105:$L$135,$A61)+COUNTIF(Mai!$L$105:$L$135,$A61)+COUNTIF(Jun!$L$105:$L$135,$A61)+COUNTIF(Jul!$L$105:$L$135,$A61)+COUNTIF(Aug!$L$105:$L$135,$A61)+COUNTIF(Sep!$L$105:$L$135,$A61)+COUNTIF(Okt!$L$105:$L$135,$A61)+COUNTIF(Nov!$L$105:$L$135,$A61)+COUNTIF(Dez!$L$105:$L$135,$A61))</f>
        <v/>
      </c>
      <c r="H61" s="74" t="str">
        <f>IF(ISBLANK($B61),"",COUNTIF(Jan!$L$139:$L$169,$A61)+COUNTIF(Feb!$L$139:$L$169,$A61)+COUNTIF(Mar!$L$139:$L$169,$A61)+COUNTIF(Apr!$L$139:$L$169,$A61)+COUNTIF(Mai!$L$139:$L$169,$A61)+COUNTIF(Jun!$L$139:$L$169,$A61)+COUNTIF(Jul!$L$139:$L$169,$A61)+COUNTIF(Aug!$L$139:$L$169,$A61)+COUNTIF(Sep!$L$139:$L$169,$A61)+COUNTIF(Okt!$L$139:$L$169,$A61)+COUNTIF(Nov!$L$139:$L$169,$A61)+COUNTIF(Dez!$L$139:$L$169,$A61))</f>
        <v/>
      </c>
      <c r="I61" s="67" t="str">
        <f t="shared" si="0"/>
        <v/>
      </c>
      <c r="J61" s="77" t="str">
        <f>IF(ISBLANK($B61),"",SUMIF(Jan!$L$105:$L$135,$A61,Jan!$R$105:$R$135)+SUMIF(Feb!$L$105:$L$135,$A61,Feb!$R$105:$R$135)+SUMIF(Mar!$L$105:$L$135,$A61,Mar!$R$105:$R$135)+SUMIF(Apr!$L$105:$L$135,$A61,Apr!$R$105:$R$135)+SUMIF(Mai!$L$105:$L$135,$A61,Mai!$R$105:$R$135)+SUMIF(Jun!$L$105:$L$135,$A61,Jun!$R$105:$R$135)+SUMIF(Jul!$L$105:$L$135,$A61,Jul!$R$105:$R$135)+SUMIF(Aug!$L$105:$L$135,$A61,Aug!$R$105:$R$135)+SUMIF(Sep!$L$105:$L$135,$A61,Sep!$R$105:$R$135)+SUMIF(Okt!$L$105:$L$135,$A61,Okt!$R$105:$R$135)+SUMIF(Nov!$L$105:$L$135,$A61,Nov!$R$105:$R$135)+SUMIF(Dez!$L$105:$L$135,$A61,Dez!$R$105:$R$135))</f>
        <v/>
      </c>
      <c r="K61" s="77" t="str">
        <f>IF(ISBLANK($B61),"",SUMIF(Jan!$L$139:$L$169,$A61,Jan!$R$139:$R$169)+SUMIF(Feb!$L$139:$L$169,$A61,Feb!$R$139:$R$169)+SUMIF(Mar!$L$139:$L$169,$A61,Mar!$R$139:$R$169)+SUMIF(Apr!$L$139:$L$169,$A61,Apr!$R$139:$R$169)+SUMIF(Mai!$L$139:$L$169,$A61,Mai!$R$139:$R$169)+SUMIF(Jun!$L$139:$L$169,$A61,Jun!$R$139:$R$169)+SUMIF(Jul!$L$139:$L$169,$A61,Jul!$R$139:$R$169)+SUMIF(Aug!$L$139:$L$169,$A61,Aug!$R$139:$R$169)+SUMIF(Sep!$L$139:$L$169,$A61,Sep!$R$139:$R$169)+SUMIF(Okt!$L$139:$L$169,$A61,Okt!$R$139:$R$169)+SUMIF(Nov!$L$139:$L$169,$A61,Nov!$R$139:$R$169)+SUMIF(Dez!$L$139:$L$169,$A61,Dez!$R$139:$R$169))</f>
        <v/>
      </c>
      <c r="L61" s="68" t="str">
        <f t="shared" si="1"/>
        <v/>
      </c>
      <c r="M61" s="85" t="str">
        <f>IF(ISBLANK($B61),"",SUMIF(Jan!$L$105:$L$135,$A61,Jan!S$105:S$135)+SUMIF(Feb!$L$105:$L$135,$A61,Feb!S$105:S$135)+SUMIF(Mar!$L$105:$L$135,$A61,Mar!S$105:S$135)+SUMIF(Apr!$L$105:$L$135,$A61,Apr!S$35:S$105)+SUMIF(Mai!$L$105:$L$135,$A61,Mai!S$105:S$135)+SUMIF(Jun!$L$105:$L$135,$A61,Jun!S$105:S$135)+SUMIF(Jul!$L$105:$L$135,$A61,Jul!S$105:S$135)+SUMIF(Aug!$L$105:$L$135,$A61,Aug!S$105:S$135)+SUMIF(Sep!$L$105:$L$135,$A61,Sep!S$135:S$135)+SUMIF(Okt!$L$105:$L$135,$A61,Okt!S$105:S$135)+SUMIF(Nov!$L$105:$L$135,$A61,Nov!S$105:S$135)+SUMIF(Dez!$L$105:$L$135,$A61,Dez!S$105:S$135))</f>
        <v/>
      </c>
      <c r="N61" s="77" t="str">
        <f>IF(ISBLANK($B61),"",SUMIF(Jan!$L$139:$L$169,$A61,Jan!S$139:S$169)+SUMIF(Feb!$L$139:$L$169,$A61,Feb!S$139:S$169)+SUMIF(Mar!$L$139:$L$169,$A61,Mar!S$139:S$169)+SUMIF(Apr!$L$139:$L$169,$A61,Apr!S$139:S$169)+SUMIF(Mai!$L$139:$L$169,$A61,Mai!S$139:S$169)+SUMIF(Jun!$L$139:$L$169,$A61,Jun!S$139:S$169)+SUMIF(Jul!$L$139:$L$169,$A61,Jul!S$139:S$169)+SUMIF(Aug!$L$139:$L$169,$A61,Aug!S$139:S$169)+SUMIF(Sep!$L$139:$L$169,$A61,Sep!S$139:S$169)+SUMIF(Okt!$L$139:$L$169,$A61,Okt!S$139:S$169)+SUMIF(Nov!$L$139:$L$169,$A61,Nov!S$139:S$169)+SUMIF(Dez!$L$139:$L$169,$A61,Dez!S$139:S$169))</f>
        <v/>
      </c>
      <c r="O61" s="38" t="str">
        <f t="shared" si="2"/>
        <v/>
      </c>
      <c r="P61" s="86"/>
      <c r="Q61" s="37"/>
      <c r="R61" s="69"/>
      <c r="S61" s="86" t="str">
        <f t="shared" si="3"/>
        <v/>
      </c>
      <c r="T61" s="68" t="str">
        <f t="shared" si="4"/>
        <v/>
      </c>
      <c r="U61" s="69"/>
      <c r="V61" s="69"/>
      <c r="W61" s="69"/>
      <c r="X61" s="21"/>
    </row>
    <row r="62" spans="1:24" x14ac:dyDescent="0.2">
      <c r="A62" s="2">
        <v>51</v>
      </c>
      <c r="B62" s="33"/>
      <c r="C62" s="20"/>
      <c r="D62" s="20"/>
      <c r="E62" s="244" t="str">
        <f t="shared" si="5"/>
        <v/>
      </c>
      <c r="F62" s="140"/>
      <c r="G62" s="76" t="str">
        <f>IF(ISBLANK($B62),"",COUNTIF(Jan!$L$105:$L$135,$A62)+COUNTIF(Feb!$L$105:$L$135,$A62)+COUNTIF(Mar!$L$105:$L$135,$A62)+COUNTIF(Apr!$L$105:$L$135,$A62)+COUNTIF(Mai!$L$105:$L$135,$A62)+COUNTIF(Jun!$L$105:$L$135,$A62)+COUNTIF(Jul!$L$105:$L$135,$A62)+COUNTIF(Aug!$L$105:$L$135,$A62)+COUNTIF(Sep!$L$105:$L$135,$A62)+COUNTIF(Okt!$L$105:$L$135,$A62)+COUNTIF(Nov!$L$105:$L$135,$A62)+COUNTIF(Dez!$L$105:$L$135,$A62))</f>
        <v/>
      </c>
      <c r="H62" s="74" t="str">
        <f>IF(ISBLANK($B62),"",COUNTIF(Jan!$L$139:$L$169,$A62)+COUNTIF(Feb!$L$139:$L$169,$A62)+COUNTIF(Mar!$L$139:$L$169,$A62)+COUNTIF(Apr!$L$139:$L$169,$A62)+COUNTIF(Mai!$L$139:$L$169,$A62)+COUNTIF(Jun!$L$139:$L$169,$A62)+COUNTIF(Jul!$L$139:$L$169,$A62)+COUNTIF(Aug!$L$139:$L$169,$A62)+COUNTIF(Sep!$L$139:$L$169,$A62)+COUNTIF(Okt!$L$139:$L$169,$A62)+COUNTIF(Nov!$L$139:$L$169,$A62)+COUNTIF(Dez!$L$139:$L$169,$A62))</f>
        <v/>
      </c>
      <c r="I62" s="67" t="str">
        <f t="shared" si="0"/>
        <v/>
      </c>
      <c r="J62" s="77" t="str">
        <f>IF(ISBLANK($B62),"",SUMIF(Jan!$L$105:$L$135,$A62,Jan!$R$105:$R$135)+SUMIF(Feb!$L$105:$L$135,$A62,Feb!$R$105:$R$135)+SUMIF(Mar!$L$105:$L$135,$A62,Mar!$R$105:$R$135)+SUMIF(Apr!$L$105:$L$135,$A62,Apr!$R$105:$R$135)+SUMIF(Mai!$L$105:$L$135,$A62,Mai!$R$105:$R$135)+SUMIF(Jun!$L$105:$L$135,$A62,Jun!$R$105:$R$135)+SUMIF(Jul!$L$105:$L$135,$A62,Jul!$R$105:$R$135)+SUMIF(Aug!$L$105:$L$135,$A62,Aug!$R$105:$R$135)+SUMIF(Sep!$L$105:$L$135,$A62,Sep!$R$105:$R$135)+SUMIF(Okt!$L$105:$L$135,$A62,Okt!$R$105:$R$135)+SUMIF(Nov!$L$105:$L$135,$A62,Nov!$R$105:$R$135)+SUMIF(Dez!$L$105:$L$135,$A62,Dez!$R$105:$R$135))</f>
        <v/>
      </c>
      <c r="K62" s="77" t="str">
        <f>IF(ISBLANK($B62),"",SUMIF(Jan!$L$139:$L$169,$A62,Jan!$R$139:$R$169)+SUMIF(Feb!$L$139:$L$169,$A62,Feb!$R$139:$R$169)+SUMIF(Mar!$L$139:$L$169,$A62,Mar!$R$139:$R$169)+SUMIF(Apr!$L$139:$L$169,$A62,Apr!$R$139:$R$169)+SUMIF(Mai!$L$139:$L$169,$A62,Mai!$R$139:$R$169)+SUMIF(Jun!$L$139:$L$169,$A62,Jun!$R$139:$R$169)+SUMIF(Jul!$L$139:$L$169,$A62,Jul!$R$139:$R$169)+SUMIF(Aug!$L$139:$L$169,$A62,Aug!$R$139:$R$169)+SUMIF(Sep!$L$139:$L$169,$A62,Sep!$R$139:$R$169)+SUMIF(Okt!$L$139:$L$169,$A62,Okt!$R$139:$R$169)+SUMIF(Nov!$L$139:$L$169,$A62,Nov!$R$139:$R$169)+SUMIF(Dez!$L$139:$L$169,$A62,Dez!$R$139:$R$169))</f>
        <v/>
      </c>
      <c r="L62" s="68" t="str">
        <f t="shared" si="1"/>
        <v/>
      </c>
      <c r="M62" s="85" t="str">
        <f>IF(ISBLANK($B62),"",SUMIF(Jan!$L$105:$L$135,$A62,Jan!S$105:S$135)+SUMIF(Feb!$L$105:$L$135,$A62,Feb!S$105:S$135)+SUMIF(Mar!$L$105:$L$135,$A62,Mar!S$105:S$135)+SUMIF(Apr!$L$105:$L$135,$A62,Apr!S$35:S$105)+SUMIF(Mai!$L$105:$L$135,$A62,Mai!S$105:S$135)+SUMIF(Jun!$L$105:$L$135,$A62,Jun!S$105:S$135)+SUMIF(Jul!$L$105:$L$135,$A62,Jul!S$105:S$135)+SUMIF(Aug!$L$105:$L$135,$A62,Aug!S$105:S$135)+SUMIF(Sep!$L$105:$L$135,$A62,Sep!S$135:S$135)+SUMIF(Okt!$L$105:$L$135,$A62,Okt!S$105:S$135)+SUMIF(Nov!$L$105:$L$135,$A62,Nov!S$105:S$135)+SUMIF(Dez!$L$105:$L$135,$A62,Dez!S$105:S$135))</f>
        <v/>
      </c>
      <c r="N62" s="77" t="str">
        <f>IF(ISBLANK($B62),"",SUMIF(Jan!$L$139:$L$169,$A62,Jan!S$139:S$169)+SUMIF(Feb!$L$139:$L$169,$A62,Feb!S$139:S$169)+SUMIF(Mar!$L$139:$L$169,$A62,Mar!S$139:S$169)+SUMIF(Apr!$L$139:$L$169,$A62,Apr!S$139:S$169)+SUMIF(Mai!$L$139:$L$169,$A62,Mai!S$139:S$169)+SUMIF(Jun!$L$139:$L$169,$A62,Jun!S$139:S$169)+SUMIF(Jul!$L$139:$L$169,$A62,Jul!S$139:S$169)+SUMIF(Aug!$L$139:$L$169,$A62,Aug!S$139:S$169)+SUMIF(Sep!$L$139:$L$169,$A62,Sep!S$139:S$169)+SUMIF(Okt!$L$139:$L$169,$A62,Okt!S$139:S$169)+SUMIF(Nov!$L$139:$L$169,$A62,Nov!S$139:S$169)+SUMIF(Dez!$L$139:$L$169,$A62,Dez!S$139:S$169))</f>
        <v/>
      </c>
      <c r="O62" s="38" t="str">
        <f t="shared" si="2"/>
        <v/>
      </c>
      <c r="P62" s="86"/>
      <c r="Q62" s="37"/>
      <c r="R62" s="69"/>
      <c r="S62" s="86" t="str">
        <f t="shared" si="3"/>
        <v/>
      </c>
      <c r="T62" s="68" t="str">
        <f t="shared" si="4"/>
        <v/>
      </c>
      <c r="U62" s="69"/>
      <c r="V62" s="69"/>
      <c r="W62" s="69"/>
      <c r="X62" s="21"/>
    </row>
    <row r="63" spans="1:24" x14ac:dyDescent="0.2">
      <c r="A63" s="2">
        <v>52</v>
      </c>
      <c r="B63" s="33"/>
      <c r="C63" s="20"/>
      <c r="D63" s="20"/>
      <c r="E63" s="244" t="str">
        <f t="shared" si="5"/>
        <v/>
      </c>
      <c r="F63" s="140"/>
      <c r="G63" s="76" t="str">
        <f>IF(ISBLANK($B63),"",COUNTIF(Jan!$L$105:$L$135,$A63)+COUNTIF(Feb!$L$105:$L$135,$A63)+COUNTIF(Mar!$L$105:$L$135,$A63)+COUNTIF(Apr!$L$105:$L$135,$A63)+COUNTIF(Mai!$L$105:$L$135,$A63)+COUNTIF(Jun!$L$105:$L$135,$A63)+COUNTIF(Jul!$L$105:$L$135,$A63)+COUNTIF(Aug!$L$105:$L$135,$A63)+COUNTIF(Sep!$L$105:$L$135,$A63)+COUNTIF(Okt!$L$105:$L$135,$A63)+COUNTIF(Nov!$L$105:$L$135,$A63)+COUNTIF(Dez!$L$105:$L$135,$A63))</f>
        <v/>
      </c>
      <c r="H63" s="74" t="str">
        <f>IF(ISBLANK($B63),"",COUNTIF(Jan!$L$139:$L$169,$A63)+COUNTIF(Feb!$L$139:$L$169,$A63)+COUNTIF(Mar!$L$139:$L$169,$A63)+COUNTIF(Apr!$L$139:$L$169,$A63)+COUNTIF(Mai!$L$139:$L$169,$A63)+COUNTIF(Jun!$L$139:$L$169,$A63)+COUNTIF(Jul!$L$139:$L$169,$A63)+COUNTIF(Aug!$L$139:$L$169,$A63)+COUNTIF(Sep!$L$139:$L$169,$A63)+COUNTIF(Okt!$L$139:$L$169,$A63)+COUNTIF(Nov!$L$139:$L$169,$A63)+COUNTIF(Dez!$L$139:$L$169,$A63))</f>
        <v/>
      </c>
      <c r="I63" s="67" t="str">
        <f t="shared" si="0"/>
        <v/>
      </c>
      <c r="J63" s="77" t="str">
        <f>IF(ISBLANK($B63),"",SUMIF(Jan!$L$105:$L$135,$A63,Jan!$R$105:$R$135)+SUMIF(Feb!$L$105:$L$135,$A63,Feb!$R$105:$R$135)+SUMIF(Mar!$L$105:$L$135,$A63,Mar!$R$105:$R$135)+SUMIF(Apr!$L$105:$L$135,$A63,Apr!$R$105:$R$135)+SUMIF(Mai!$L$105:$L$135,$A63,Mai!$R$105:$R$135)+SUMIF(Jun!$L$105:$L$135,$A63,Jun!$R$105:$R$135)+SUMIF(Jul!$L$105:$L$135,$A63,Jul!$R$105:$R$135)+SUMIF(Aug!$L$105:$L$135,$A63,Aug!$R$105:$R$135)+SUMIF(Sep!$L$105:$L$135,$A63,Sep!$R$105:$R$135)+SUMIF(Okt!$L$105:$L$135,$A63,Okt!$R$105:$R$135)+SUMIF(Nov!$L$105:$L$135,$A63,Nov!$R$105:$R$135)+SUMIF(Dez!$L$105:$L$135,$A63,Dez!$R$105:$R$135))</f>
        <v/>
      </c>
      <c r="K63" s="77" t="str">
        <f>IF(ISBLANK($B63),"",SUMIF(Jan!$L$139:$L$169,$A63,Jan!$R$139:$R$169)+SUMIF(Feb!$L$139:$L$169,$A63,Feb!$R$139:$R$169)+SUMIF(Mar!$L$139:$L$169,$A63,Mar!$R$139:$R$169)+SUMIF(Apr!$L$139:$L$169,$A63,Apr!$R$139:$R$169)+SUMIF(Mai!$L$139:$L$169,$A63,Mai!$R$139:$R$169)+SUMIF(Jun!$L$139:$L$169,$A63,Jun!$R$139:$R$169)+SUMIF(Jul!$L$139:$L$169,$A63,Jul!$R$139:$R$169)+SUMIF(Aug!$L$139:$L$169,$A63,Aug!$R$139:$R$169)+SUMIF(Sep!$L$139:$L$169,$A63,Sep!$R$139:$R$169)+SUMIF(Okt!$L$139:$L$169,$A63,Okt!$R$139:$R$169)+SUMIF(Nov!$L$139:$L$169,$A63,Nov!$R$139:$R$169)+SUMIF(Dez!$L$139:$L$169,$A63,Dez!$R$139:$R$169))</f>
        <v/>
      </c>
      <c r="L63" s="68" t="str">
        <f t="shared" si="1"/>
        <v/>
      </c>
      <c r="M63" s="85" t="str">
        <f>IF(ISBLANK($B63),"",SUMIF(Jan!$L$105:$L$135,$A63,Jan!S$105:S$135)+SUMIF(Feb!$L$105:$L$135,$A63,Feb!S$105:S$135)+SUMIF(Mar!$L$105:$L$135,$A63,Mar!S$105:S$135)+SUMIF(Apr!$L$105:$L$135,$A63,Apr!S$35:S$105)+SUMIF(Mai!$L$105:$L$135,$A63,Mai!S$105:S$135)+SUMIF(Jun!$L$105:$L$135,$A63,Jun!S$105:S$135)+SUMIF(Jul!$L$105:$L$135,$A63,Jul!S$105:S$135)+SUMIF(Aug!$L$105:$L$135,$A63,Aug!S$105:S$135)+SUMIF(Sep!$L$105:$L$135,$A63,Sep!S$135:S$135)+SUMIF(Okt!$L$105:$L$135,$A63,Okt!S$105:S$135)+SUMIF(Nov!$L$105:$L$135,$A63,Nov!S$105:S$135)+SUMIF(Dez!$L$105:$L$135,$A63,Dez!S$105:S$135))</f>
        <v/>
      </c>
      <c r="N63" s="77" t="str">
        <f>IF(ISBLANK($B63),"",SUMIF(Jan!$L$139:$L$169,$A63,Jan!S$139:S$169)+SUMIF(Feb!$L$139:$L$169,$A63,Feb!S$139:S$169)+SUMIF(Mar!$L$139:$L$169,$A63,Mar!S$139:S$169)+SUMIF(Apr!$L$139:$L$169,$A63,Apr!S$139:S$169)+SUMIF(Mai!$L$139:$L$169,$A63,Mai!S$139:S$169)+SUMIF(Jun!$L$139:$L$169,$A63,Jun!S$139:S$169)+SUMIF(Jul!$L$139:$L$169,$A63,Jul!S$139:S$169)+SUMIF(Aug!$L$139:$L$169,$A63,Aug!S$139:S$169)+SUMIF(Sep!$L$139:$L$169,$A63,Sep!S$139:S$169)+SUMIF(Okt!$L$139:$L$169,$A63,Okt!S$139:S$169)+SUMIF(Nov!$L$139:$L$169,$A63,Nov!S$139:S$169)+SUMIF(Dez!$L$139:$L$169,$A63,Dez!S$139:S$169))</f>
        <v/>
      </c>
      <c r="O63" s="38" t="str">
        <f t="shared" si="2"/>
        <v/>
      </c>
      <c r="P63" s="86"/>
      <c r="Q63" s="37"/>
      <c r="R63" s="69"/>
      <c r="S63" s="86" t="str">
        <f t="shared" si="3"/>
        <v/>
      </c>
      <c r="T63" s="68" t="str">
        <f t="shared" si="4"/>
        <v/>
      </c>
      <c r="U63" s="69"/>
      <c r="V63" s="69"/>
      <c r="W63" s="69"/>
      <c r="X63" s="21"/>
    </row>
    <row r="64" spans="1:24" x14ac:dyDescent="0.2">
      <c r="A64" s="2">
        <v>53</v>
      </c>
      <c r="B64" s="33"/>
      <c r="C64" s="20"/>
      <c r="D64" s="20"/>
      <c r="E64" s="244" t="str">
        <f t="shared" si="5"/>
        <v/>
      </c>
      <c r="F64" s="140"/>
      <c r="G64" s="76" t="str">
        <f>IF(ISBLANK($B64),"",COUNTIF(Jan!$L$105:$L$135,$A64)+COUNTIF(Feb!$L$105:$L$135,$A64)+COUNTIF(Mar!$L$105:$L$135,$A64)+COUNTIF(Apr!$L$105:$L$135,$A64)+COUNTIF(Mai!$L$105:$L$135,$A64)+COUNTIF(Jun!$L$105:$L$135,$A64)+COUNTIF(Jul!$L$105:$L$135,$A64)+COUNTIF(Aug!$L$105:$L$135,$A64)+COUNTIF(Sep!$L$105:$L$135,$A64)+COUNTIF(Okt!$L$105:$L$135,$A64)+COUNTIF(Nov!$L$105:$L$135,$A64)+COUNTIF(Dez!$L$105:$L$135,$A64))</f>
        <v/>
      </c>
      <c r="H64" s="74" t="str">
        <f>IF(ISBLANK($B64),"",COUNTIF(Jan!$L$139:$L$169,$A64)+COUNTIF(Feb!$L$139:$L$169,$A64)+COUNTIF(Mar!$L$139:$L$169,$A64)+COUNTIF(Apr!$L$139:$L$169,$A64)+COUNTIF(Mai!$L$139:$L$169,$A64)+COUNTIF(Jun!$L$139:$L$169,$A64)+COUNTIF(Jul!$L$139:$L$169,$A64)+COUNTIF(Aug!$L$139:$L$169,$A64)+COUNTIF(Sep!$L$139:$L$169,$A64)+COUNTIF(Okt!$L$139:$L$169,$A64)+COUNTIF(Nov!$L$139:$L$169,$A64)+COUNTIF(Dez!$L$139:$L$169,$A64))</f>
        <v/>
      </c>
      <c r="I64" s="67" t="str">
        <f t="shared" si="0"/>
        <v/>
      </c>
      <c r="J64" s="77" t="str">
        <f>IF(ISBLANK($B64),"",SUMIF(Jan!$L$105:$L$135,$A64,Jan!$R$105:$R$135)+SUMIF(Feb!$L$105:$L$135,$A64,Feb!$R$105:$R$135)+SUMIF(Mar!$L$105:$L$135,$A64,Mar!$R$105:$R$135)+SUMIF(Apr!$L$105:$L$135,$A64,Apr!$R$105:$R$135)+SUMIF(Mai!$L$105:$L$135,$A64,Mai!$R$105:$R$135)+SUMIF(Jun!$L$105:$L$135,$A64,Jun!$R$105:$R$135)+SUMIF(Jul!$L$105:$L$135,$A64,Jul!$R$105:$R$135)+SUMIF(Aug!$L$105:$L$135,$A64,Aug!$R$105:$R$135)+SUMIF(Sep!$L$105:$L$135,$A64,Sep!$R$105:$R$135)+SUMIF(Okt!$L$105:$L$135,$A64,Okt!$R$105:$R$135)+SUMIF(Nov!$L$105:$L$135,$A64,Nov!$R$105:$R$135)+SUMIF(Dez!$L$105:$L$135,$A64,Dez!$R$105:$R$135))</f>
        <v/>
      </c>
      <c r="K64" s="77" t="str">
        <f>IF(ISBLANK($B64),"",SUMIF(Jan!$L$139:$L$169,$A64,Jan!$R$139:$R$169)+SUMIF(Feb!$L$139:$L$169,$A64,Feb!$R$139:$R$169)+SUMIF(Mar!$L$139:$L$169,$A64,Mar!$R$139:$R$169)+SUMIF(Apr!$L$139:$L$169,$A64,Apr!$R$139:$R$169)+SUMIF(Mai!$L$139:$L$169,$A64,Mai!$R$139:$R$169)+SUMIF(Jun!$L$139:$L$169,$A64,Jun!$R$139:$R$169)+SUMIF(Jul!$L$139:$L$169,$A64,Jul!$R$139:$R$169)+SUMIF(Aug!$L$139:$L$169,$A64,Aug!$R$139:$R$169)+SUMIF(Sep!$L$139:$L$169,$A64,Sep!$R$139:$R$169)+SUMIF(Okt!$L$139:$L$169,$A64,Okt!$R$139:$R$169)+SUMIF(Nov!$L$139:$L$169,$A64,Nov!$R$139:$R$169)+SUMIF(Dez!$L$139:$L$169,$A64,Dez!$R$139:$R$169))</f>
        <v/>
      </c>
      <c r="L64" s="68" t="str">
        <f t="shared" si="1"/>
        <v/>
      </c>
      <c r="M64" s="85" t="str">
        <f>IF(ISBLANK($B64),"",SUMIF(Jan!$L$105:$L$135,$A64,Jan!S$105:S$135)+SUMIF(Feb!$L$105:$L$135,$A64,Feb!S$105:S$135)+SUMIF(Mar!$L$105:$L$135,$A64,Mar!S$105:S$135)+SUMIF(Apr!$L$105:$L$135,$A64,Apr!S$35:S$105)+SUMIF(Mai!$L$105:$L$135,$A64,Mai!S$105:S$135)+SUMIF(Jun!$L$105:$L$135,$A64,Jun!S$105:S$135)+SUMIF(Jul!$L$105:$L$135,$A64,Jul!S$105:S$135)+SUMIF(Aug!$L$105:$L$135,$A64,Aug!S$105:S$135)+SUMIF(Sep!$L$105:$L$135,$A64,Sep!S$135:S$135)+SUMIF(Okt!$L$105:$L$135,$A64,Okt!S$105:S$135)+SUMIF(Nov!$L$105:$L$135,$A64,Nov!S$105:S$135)+SUMIF(Dez!$L$105:$L$135,$A64,Dez!S$105:S$135))</f>
        <v/>
      </c>
      <c r="N64" s="77" t="str">
        <f>IF(ISBLANK($B64),"",SUMIF(Jan!$L$139:$L$169,$A64,Jan!S$139:S$169)+SUMIF(Feb!$L$139:$L$169,$A64,Feb!S$139:S$169)+SUMIF(Mar!$L$139:$L$169,$A64,Mar!S$139:S$169)+SUMIF(Apr!$L$139:$L$169,$A64,Apr!S$139:S$169)+SUMIF(Mai!$L$139:$L$169,$A64,Mai!S$139:S$169)+SUMIF(Jun!$L$139:$L$169,$A64,Jun!S$139:S$169)+SUMIF(Jul!$L$139:$L$169,$A64,Jul!S$139:S$169)+SUMIF(Aug!$L$139:$L$169,$A64,Aug!S$139:S$169)+SUMIF(Sep!$L$139:$L$169,$A64,Sep!S$139:S$169)+SUMIF(Okt!$L$139:$L$169,$A64,Okt!S$139:S$169)+SUMIF(Nov!$L$139:$L$169,$A64,Nov!S$139:S$169)+SUMIF(Dez!$L$139:$L$169,$A64,Dez!S$139:S$169))</f>
        <v/>
      </c>
      <c r="O64" s="38" t="str">
        <f t="shared" si="2"/>
        <v/>
      </c>
      <c r="P64" s="86"/>
      <c r="Q64" s="37"/>
      <c r="R64" s="69"/>
      <c r="S64" s="86" t="str">
        <f t="shared" si="3"/>
        <v/>
      </c>
      <c r="T64" s="68" t="str">
        <f t="shared" si="4"/>
        <v/>
      </c>
      <c r="U64" s="69"/>
      <c r="V64" s="69"/>
      <c r="W64" s="69"/>
      <c r="X64" s="21"/>
    </row>
    <row r="65" spans="1:24" x14ac:dyDescent="0.2">
      <c r="A65" s="2">
        <v>54</v>
      </c>
      <c r="B65" s="33"/>
      <c r="C65" s="20"/>
      <c r="D65" s="20"/>
      <c r="E65" s="244" t="str">
        <f t="shared" si="5"/>
        <v/>
      </c>
      <c r="F65" s="140"/>
      <c r="G65" s="76" t="str">
        <f>IF(ISBLANK($B65),"",COUNTIF(Jan!$L$105:$L$135,$A65)+COUNTIF(Feb!$L$105:$L$135,$A65)+COUNTIF(Mar!$L$105:$L$135,$A65)+COUNTIF(Apr!$L$105:$L$135,$A65)+COUNTIF(Mai!$L$105:$L$135,$A65)+COUNTIF(Jun!$L$105:$L$135,$A65)+COUNTIF(Jul!$L$105:$L$135,$A65)+COUNTIF(Aug!$L$105:$L$135,$A65)+COUNTIF(Sep!$L$105:$L$135,$A65)+COUNTIF(Okt!$L$105:$L$135,$A65)+COUNTIF(Nov!$L$105:$L$135,$A65)+COUNTIF(Dez!$L$105:$L$135,$A65))</f>
        <v/>
      </c>
      <c r="H65" s="74" t="str">
        <f>IF(ISBLANK($B65),"",COUNTIF(Jan!$L$139:$L$169,$A65)+COUNTIF(Feb!$L$139:$L$169,$A65)+COUNTIF(Mar!$L$139:$L$169,$A65)+COUNTIF(Apr!$L$139:$L$169,$A65)+COUNTIF(Mai!$L$139:$L$169,$A65)+COUNTIF(Jun!$L$139:$L$169,$A65)+COUNTIF(Jul!$L$139:$L$169,$A65)+COUNTIF(Aug!$L$139:$L$169,$A65)+COUNTIF(Sep!$L$139:$L$169,$A65)+COUNTIF(Okt!$L$139:$L$169,$A65)+COUNTIF(Nov!$L$139:$L$169,$A65)+COUNTIF(Dez!$L$139:$L$169,$A65))</f>
        <v/>
      </c>
      <c r="I65" s="67" t="str">
        <f t="shared" si="0"/>
        <v/>
      </c>
      <c r="J65" s="77" t="str">
        <f>IF(ISBLANK($B65),"",SUMIF(Jan!$L$105:$L$135,$A65,Jan!$R$105:$R$135)+SUMIF(Feb!$L$105:$L$135,$A65,Feb!$R$105:$R$135)+SUMIF(Mar!$L$105:$L$135,$A65,Mar!$R$105:$R$135)+SUMIF(Apr!$L$105:$L$135,$A65,Apr!$R$105:$R$135)+SUMIF(Mai!$L$105:$L$135,$A65,Mai!$R$105:$R$135)+SUMIF(Jun!$L$105:$L$135,$A65,Jun!$R$105:$R$135)+SUMIF(Jul!$L$105:$L$135,$A65,Jul!$R$105:$R$135)+SUMIF(Aug!$L$105:$L$135,$A65,Aug!$R$105:$R$135)+SUMIF(Sep!$L$105:$L$135,$A65,Sep!$R$105:$R$135)+SUMIF(Okt!$L$105:$L$135,$A65,Okt!$R$105:$R$135)+SUMIF(Nov!$L$105:$L$135,$A65,Nov!$R$105:$R$135)+SUMIF(Dez!$L$105:$L$135,$A65,Dez!$R$105:$R$135))</f>
        <v/>
      </c>
      <c r="K65" s="77" t="str">
        <f>IF(ISBLANK($B65),"",SUMIF(Jan!$L$139:$L$169,$A65,Jan!$R$139:$R$169)+SUMIF(Feb!$L$139:$L$169,$A65,Feb!$R$139:$R$169)+SUMIF(Mar!$L$139:$L$169,$A65,Mar!$R$139:$R$169)+SUMIF(Apr!$L$139:$L$169,$A65,Apr!$R$139:$R$169)+SUMIF(Mai!$L$139:$L$169,$A65,Mai!$R$139:$R$169)+SUMIF(Jun!$L$139:$L$169,$A65,Jun!$R$139:$R$169)+SUMIF(Jul!$L$139:$L$169,$A65,Jul!$R$139:$R$169)+SUMIF(Aug!$L$139:$L$169,$A65,Aug!$R$139:$R$169)+SUMIF(Sep!$L$139:$L$169,$A65,Sep!$R$139:$R$169)+SUMIF(Okt!$L$139:$L$169,$A65,Okt!$R$139:$R$169)+SUMIF(Nov!$L$139:$L$169,$A65,Nov!$R$139:$R$169)+SUMIF(Dez!$L$139:$L$169,$A65,Dez!$R$139:$R$169))</f>
        <v/>
      </c>
      <c r="L65" s="68" t="str">
        <f t="shared" si="1"/>
        <v/>
      </c>
      <c r="M65" s="85" t="str">
        <f>IF(ISBLANK($B65),"",SUMIF(Jan!$L$105:$L$135,$A65,Jan!S$105:S$135)+SUMIF(Feb!$L$105:$L$135,$A65,Feb!S$105:S$135)+SUMIF(Mar!$L$105:$L$135,$A65,Mar!S$105:S$135)+SUMIF(Apr!$L$105:$L$135,$A65,Apr!S$35:S$105)+SUMIF(Mai!$L$105:$L$135,$A65,Mai!S$105:S$135)+SUMIF(Jun!$L$105:$L$135,$A65,Jun!S$105:S$135)+SUMIF(Jul!$L$105:$L$135,$A65,Jul!S$105:S$135)+SUMIF(Aug!$L$105:$L$135,$A65,Aug!S$105:S$135)+SUMIF(Sep!$L$105:$L$135,$A65,Sep!S$135:S$135)+SUMIF(Okt!$L$105:$L$135,$A65,Okt!S$105:S$135)+SUMIF(Nov!$L$105:$L$135,$A65,Nov!S$105:S$135)+SUMIF(Dez!$L$105:$L$135,$A65,Dez!S$105:S$135))</f>
        <v/>
      </c>
      <c r="N65" s="77" t="str">
        <f>IF(ISBLANK($B65),"",SUMIF(Jan!$L$139:$L$169,$A65,Jan!S$139:S$169)+SUMIF(Feb!$L$139:$L$169,$A65,Feb!S$139:S$169)+SUMIF(Mar!$L$139:$L$169,$A65,Mar!S$139:S$169)+SUMIF(Apr!$L$139:$L$169,$A65,Apr!S$139:S$169)+SUMIF(Mai!$L$139:$L$169,$A65,Mai!S$139:S$169)+SUMIF(Jun!$L$139:$L$169,$A65,Jun!S$139:S$169)+SUMIF(Jul!$L$139:$L$169,$A65,Jul!S$139:S$169)+SUMIF(Aug!$L$139:$L$169,$A65,Aug!S$139:S$169)+SUMIF(Sep!$L$139:$L$169,$A65,Sep!S$139:S$169)+SUMIF(Okt!$L$139:$L$169,$A65,Okt!S$139:S$169)+SUMIF(Nov!$L$139:$L$169,$A65,Nov!S$139:S$169)+SUMIF(Dez!$L$139:$L$169,$A65,Dez!S$139:S$169))</f>
        <v/>
      </c>
      <c r="O65" s="38" t="str">
        <f t="shared" si="2"/>
        <v/>
      </c>
      <c r="P65" s="86"/>
      <c r="Q65" s="37"/>
      <c r="R65" s="69"/>
      <c r="S65" s="86" t="str">
        <f t="shared" si="3"/>
        <v/>
      </c>
      <c r="T65" s="68" t="str">
        <f t="shared" si="4"/>
        <v/>
      </c>
      <c r="U65" s="69"/>
      <c r="V65" s="69"/>
      <c r="W65" s="69"/>
      <c r="X65" s="21"/>
    </row>
    <row r="66" spans="1:24" x14ac:dyDescent="0.2">
      <c r="A66" s="2">
        <v>55</v>
      </c>
      <c r="B66" s="33"/>
      <c r="C66" s="20"/>
      <c r="D66" s="20"/>
      <c r="E66" s="244" t="str">
        <f t="shared" si="5"/>
        <v/>
      </c>
      <c r="F66" s="140"/>
      <c r="G66" s="76" t="str">
        <f>IF(ISBLANK($B66),"",COUNTIF(Jan!$L$105:$L$135,$A66)+COUNTIF(Feb!$L$105:$L$135,$A66)+COUNTIF(Mar!$L$105:$L$135,$A66)+COUNTIF(Apr!$L$105:$L$135,$A66)+COUNTIF(Mai!$L$105:$L$135,$A66)+COUNTIF(Jun!$L$105:$L$135,$A66)+COUNTIF(Jul!$L$105:$L$135,$A66)+COUNTIF(Aug!$L$105:$L$135,$A66)+COUNTIF(Sep!$L$105:$L$135,$A66)+COUNTIF(Okt!$L$105:$L$135,$A66)+COUNTIF(Nov!$L$105:$L$135,$A66)+COUNTIF(Dez!$L$105:$L$135,$A66))</f>
        <v/>
      </c>
      <c r="H66" s="74" t="str">
        <f>IF(ISBLANK($B66),"",COUNTIF(Jan!$L$139:$L$169,$A66)+COUNTIF(Feb!$L$139:$L$169,$A66)+COUNTIF(Mar!$L$139:$L$169,$A66)+COUNTIF(Apr!$L$139:$L$169,$A66)+COUNTIF(Mai!$L$139:$L$169,$A66)+COUNTIF(Jun!$L$139:$L$169,$A66)+COUNTIF(Jul!$L$139:$L$169,$A66)+COUNTIF(Aug!$L$139:$L$169,$A66)+COUNTIF(Sep!$L$139:$L$169,$A66)+COUNTIF(Okt!$L$139:$L$169,$A66)+COUNTIF(Nov!$L$139:$L$169,$A66)+COUNTIF(Dez!$L$139:$L$169,$A66))</f>
        <v/>
      </c>
      <c r="I66" s="67" t="str">
        <f t="shared" si="0"/>
        <v/>
      </c>
      <c r="J66" s="77" t="str">
        <f>IF(ISBLANK($B66),"",SUMIF(Jan!$L$105:$L$135,$A66,Jan!$R$105:$R$135)+SUMIF(Feb!$L$105:$L$135,$A66,Feb!$R$105:$R$135)+SUMIF(Mar!$L$105:$L$135,$A66,Mar!$R$105:$R$135)+SUMIF(Apr!$L$105:$L$135,$A66,Apr!$R$105:$R$135)+SUMIF(Mai!$L$105:$L$135,$A66,Mai!$R$105:$R$135)+SUMIF(Jun!$L$105:$L$135,$A66,Jun!$R$105:$R$135)+SUMIF(Jul!$L$105:$L$135,$A66,Jul!$R$105:$R$135)+SUMIF(Aug!$L$105:$L$135,$A66,Aug!$R$105:$R$135)+SUMIF(Sep!$L$105:$L$135,$A66,Sep!$R$105:$R$135)+SUMIF(Okt!$L$105:$L$135,$A66,Okt!$R$105:$R$135)+SUMIF(Nov!$L$105:$L$135,$A66,Nov!$R$105:$R$135)+SUMIF(Dez!$L$105:$L$135,$A66,Dez!$R$105:$R$135))</f>
        <v/>
      </c>
      <c r="K66" s="77" t="str">
        <f>IF(ISBLANK($B66),"",SUMIF(Jan!$L$139:$L$169,$A66,Jan!$R$139:$R$169)+SUMIF(Feb!$L$139:$L$169,$A66,Feb!$R$139:$R$169)+SUMIF(Mar!$L$139:$L$169,$A66,Mar!$R$139:$R$169)+SUMIF(Apr!$L$139:$L$169,$A66,Apr!$R$139:$R$169)+SUMIF(Mai!$L$139:$L$169,$A66,Mai!$R$139:$R$169)+SUMIF(Jun!$L$139:$L$169,$A66,Jun!$R$139:$R$169)+SUMIF(Jul!$L$139:$L$169,$A66,Jul!$R$139:$R$169)+SUMIF(Aug!$L$139:$L$169,$A66,Aug!$R$139:$R$169)+SUMIF(Sep!$L$139:$L$169,$A66,Sep!$R$139:$R$169)+SUMIF(Okt!$L$139:$L$169,$A66,Okt!$R$139:$R$169)+SUMIF(Nov!$L$139:$L$169,$A66,Nov!$R$139:$R$169)+SUMIF(Dez!$L$139:$L$169,$A66,Dez!$R$139:$R$169))</f>
        <v/>
      </c>
      <c r="L66" s="68" t="str">
        <f t="shared" si="1"/>
        <v/>
      </c>
      <c r="M66" s="85" t="str">
        <f>IF(ISBLANK($B66),"",SUMIF(Jan!$L$105:$L$135,$A66,Jan!S$105:S$135)+SUMIF(Feb!$L$105:$L$135,$A66,Feb!S$105:S$135)+SUMIF(Mar!$L$105:$L$135,$A66,Mar!S$105:S$135)+SUMIF(Apr!$L$105:$L$135,$A66,Apr!S$35:S$105)+SUMIF(Mai!$L$105:$L$135,$A66,Mai!S$105:S$135)+SUMIF(Jun!$L$105:$L$135,$A66,Jun!S$105:S$135)+SUMIF(Jul!$L$105:$L$135,$A66,Jul!S$105:S$135)+SUMIF(Aug!$L$105:$L$135,$A66,Aug!S$105:S$135)+SUMIF(Sep!$L$105:$L$135,$A66,Sep!S$135:S$135)+SUMIF(Okt!$L$105:$L$135,$A66,Okt!S$105:S$135)+SUMIF(Nov!$L$105:$L$135,$A66,Nov!S$105:S$135)+SUMIF(Dez!$L$105:$L$135,$A66,Dez!S$105:S$135))</f>
        <v/>
      </c>
      <c r="N66" s="77" t="str">
        <f>IF(ISBLANK($B66),"",SUMIF(Jan!$L$139:$L$169,$A66,Jan!S$139:S$169)+SUMIF(Feb!$L$139:$L$169,$A66,Feb!S$139:S$169)+SUMIF(Mar!$L$139:$L$169,$A66,Mar!S$139:S$169)+SUMIF(Apr!$L$139:$L$169,$A66,Apr!S$139:S$169)+SUMIF(Mai!$L$139:$L$169,$A66,Mai!S$139:S$169)+SUMIF(Jun!$L$139:$L$169,$A66,Jun!S$139:S$169)+SUMIF(Jul!$L$139:$L$169,$A66,Jul!S$139:S$169)+SUMIF(Aug!$L$139:$L$169,$A66,Aug!S$139:S$169)+SUMIF(Sep!$L$139:$L$169,$A66,Sep!S$139:S$169)+SUMIF(Okt!$L$139:$L$169,$A66,Okt!S$139:S$169)+SUMIF(Nov!$L$139:$L$169,$A66,Nov!S$139:S$169)+SUMIF(Dez!$L$139:$L$169,$A66,Dez!S$139:S$169))</f>
        <v/>
      </c>
      <c r="O66" s="38" t="str">
        <f t="shared" si="2"/>
        <v/>
      </c>
      <c r="P66" s="86"/>
      <c r="Q66" s="37"/>
      <c r="R66" s="69"/>
      <c r="S66" s="86" t="str">
        <f t="shared" si="3"/>
        <v/>
      </c>
      <c r="T66" s="68" t="str">
        <f t="shared" si="4"/>
        <v/>
      </c>
      <c r="U66" s="69"/>
      <c r="V66" s="69"/>
      <c r="W66" s="69"/>
      <c r="X66" s="21"/>
    </row>
    <row r="67" spans="1:24" x14ac:dyDescent="0.2">
      <c r="A67" s="2">
        <v>56</v>
      </c>
      <c r="B67" s="33"/>
      <c r="C67" s="20"/>
      <c r="D67" s="20"/>
      <c r="E67" s="244" t="str">
        <f t="shared" si="5"/>
        <v/>
      </c>
      <c r="F67" s="140"/>
      <c r="G67" s="76" t="str">
        <f>IF(ISBLANK($B67),"",COUNTIF(Jan!$L$105:$L$135,$A67)+COUNTIF(Feb!$L$105:$L$135,$A67)+COUNTIF(Mar!$L$105:$L$135,$A67)+COUNTIF(Apr!$L$105:$L$135,$A67)+COUNTIF(Mai!$L$105:$L$135,$A67)+COUNTIF(Jun!$L$105:$L$135,$A67)+COUNTIF(Jul!$L$105:$L$135,$A67)+COUNTIF(Aug!$L$105:$L$135,$A67)+COUNTIF(Sep!$L$105:$L$135,$A67)+COUNTIF(Okt!$L$105:$L$135,$A67)+COUNTIF(Nov!$L$105:$L$135,$A67)+COUNTIF(Dez!$L$105:$L$135,$A67))</f>
        <v/>
      </c>
      <c r="H67" s="74" t="str">
        <f>IF(ISBLANK($B67),"",COUNTIF(Jan!$L$139:$L$169,$A67)+COUNTIF(Feb!$L$139:$L$169,$A67)+COUNTIF(Mar!$L$139:$L$169,$A67)+COUNTIF(Apr!$L$139:$L$169,$A67)+COUNTIF(Mai!$L$139:$L$169,$A67)+COUNTIF(Jun!$L$139:$L$169,$A67)+COUNTIF(Jul!$L$139:$L$169,$A67)+COUNTIF(Aug!$L$139:$L$169,$A67)+COUNTIF(Sep!$L$139:$L$169,$A67)+COUNTIF(Okt!$L$139:$L$169,$A67)+COUNTIF(Nov!$L$139:$L$169,$A67)+COUNTIF(Dez!$L$139:$L$169,$A67))</f>
        <v/>
      </c>
      <c r="I67" s="67" t="str">
        <f t="shared" si="0"/>
        <v/>
      </c>
      <c r="J67" s="77" t="str">
        <f>IF(ISBLANK($B67),"",SUMIF(Jan!$L$105:$L$135,$A67,Jan!$R$105:$R$135)+SUMIF(Feb!$L$105:$L$135,$A67,Feb!$R$105:$R$135)+SUMIF(Mar!$L$105:$L$135,$A67,Mar!$R$105:$R$135)+SUMIF(Apr!$L$105:$L$135,$A67,Apr!$R$105:$R$135)+SUMIF(Mai!$L$105:$L$135,$A67,Mai!$R$105:$R$135)+SUMIF(Jun!$L$105:$L$135,$A67,Jun!$R$105:$R$135)+SUMIF(Jul!$L$105:$L$135,$A67,Jul!$R$105:$R$135)+SUMIF(Aug!$L$105:$L$135,$A67,Aug!$R$105:$R$135)+SUMIF(Sep!$L$105:$L$135,$A67,Sep!$R$105:$R$135)+SUMIF(Okt!$L$105:$L$135,$A67,Okt!$R$105:$R$135)+SUMIF(Nov!$L$105:$L$135,$A67,Nov!$R$105:$R$135)+SUMIF(Dez!$L$105:$L$135,$A67,Dez!$R$105:$R$135))</f>
        <v/>
      </c>
      <c r="K67" s="77" t="str">
        <f>IF(ISBLANK($B67),"",SUMIF(Jan!$L$139:$L$169,$A67,Jan!$R$139:$R$169)+SUMIF(Feb!$L$139:$L$169,$A67,Feb!$R$139:$R$169)+SUMIF(Mar!$L$139:$L$169,$A67,Mar!$R$139:$R$169)+SUMIF(Apr!$L$139:$L$169,$A67,Apr!$R$139:$R$169)+SUMIF(Mai!$L$139:$L$169,$A67,Mai!$R$139:$R$169)+SUMIF(Jun!$L$139:$L$169,$A67,Jun!$R$139:$R$169)+SUMIF(Jul!$L$139:$L$169,$A67,Jul!$R$139:$R$169)+SUMIF(Aug!$L$139:$L$169,$A67,Aug!$R$139:$R$169)+SUMIF(Sep!$L$139:$L$169,$A67,Sep!$R$139:$R$169)+SUMIF(Okt!$L$139:$L$169,$A67,Okt!$R$139:$R$169)+SUMIF(Nov!$L$139:$L$169,$A67,Nov!$R$139:$R$169)+SUMIF(Dez!$L$139:$L$169,$A67,Dez!$R$139:$R$169))</f>
        <v/>
      </c>
      <c r="L67" s="68" t="str">
        <f t="shared" si="1"/>
        <v/>
      </c>
      <c r="M67" s="85" t="str">
        <f>IF(ISBLANK($B67),"",SUMIF(Jan!$L$105:$L$135,$A67,Jan!S$105:S$135)+SUMIF(Feb!$L$105:$L$135,$A67,Feb!S$105:S$135)+SUMIF(Mar!$L$105:$L$135,$A67,Mar!S$105:S$135)+SUMIF(Apr!$L$105:$L$135,$A67,Apr!S$35:S$105)+SUMIF(Mai!$L$105:$L$135,$A67,Mai!S$105:S$135)+SUMIF(Jun!$L$105:$L$135,$A67,Jun!S$105:S$135)+SUMIF(Jul!$L$105:$L$135,$A67,Jul!S$105:S$135)+SUMIF(Aug!$L$105:$L$135,$A67,Aug!S$105:S$135)+SUMIF(Sep!$L$105:$L$135,$A67,Sep!S$135:S$135)+SUMIF(Okt!$L$105:$L$135,$A67,Okt!S$105:S$135)+SUMIF(Nov!$L$105:$L$135,$A67,Nov!S$105:S$135)+SUMIF(Dez!$L$105:$L$135,$A67,Dez!S$105:S$135))</f>
        <v/>
      </c>
      <c r="N67" s="77" t="str">
        <f>IF(ISBLANK($B67),"",SUMIF(Jan!$L$139:$L$169,$A67,Jan!S$139:S$169)+SUMIF(Feb!$L$139:$L$169,$A67,Feb!S$139:S$169)+SUMIF(Mar!$L$139:$L$169,$A67,Mar!S$139:S$169)+SUMIF(Apr!$L$139:$L$169,$A67,Apr!S$139:S$169)+SUMIF(Mai!$L$139:$L$169,$A67,Mai!S$139:S$169)+SUMIF(Jun!$L$139:$L$169,$A67,Jun!S$139:S$169)+SUMIF(Jul!$L$139:$L$169,$A67,Jul!S$139:S$169)+SUMIF(Aug!$L$139:$L$169,$A67,Aug!S$139:S$169)+SUMIF(Sep!$L$139:$L$169,$A67,Sep!S$139:S$169)+SUMIF(Okt!$L$139:$L$169,$A67,Okt!S$139:S$169)+SUMIF(Nov!$L$139:$L$169,$A67,Nov!S$139:S$169)+SUMIF(Dez!$L$139:$L$169,$A67,Dez!S$139:S$169))</f>
        <v/>
      </c>
      <c r="O67" s="38" t="str">
        <f t="shared" si="2"/>
        <v/>
      </c>
      <c r="P67" s="86"/>
      <c r="Q67" s="37"/>
      <c r="R67" s="69"/>
      <c r="S67" s="86" t="str">
        <f t="shared" si="3"/>
        <v/>
      </c>
      <c r="T67" s="68" t="str">
        <f t="shared" si="4"/>
        <v/>
      </c>
      <c r="U67" s="69"/>
      <c r="V67" s="69"/>
      <c r="W67" s="69"/>
      <c r="X67" s="21"/>
    </row>
    <row r="68" spans="1:24" x14ac:dyDescent="0.2">
      <c r="A68" s="2">
        <v>57</v>
      </c>
      <c r="B68" s="33"/>
      <c r="C68" s="20"/>
      <c r="D68" s="20"/>
      <c r="E68" s="244" t="str">
        <f t="shared" si="5"/>
        <v/>
      </c>
      <c r="F68" s="140"/>
      <c r="G68" s="76" t="str">
        <f>IF(ISBLANK($B68),"",COUNTIF(Jan!$L$105:$L$135,$A68)+COUNTIF(Feb!$L$105:$L$135,$A68)+COUNTIF(Mar!$L$105:$L$135,$A68)+COUNTIF(Apr!$L$105:$L$135,$A68)+COUNTIF(Mai!$L$105:$L$135,$A68)+COUNTIF(Jun!$L$105:$L$135,$A68)+COUNTIF(Jul!$L$105:$L$135,$A68)+COUNTIF(Aug!$L$105:$L$135,$A68)+COUNTIF(Sep!$L$105:$L$135,$A68)+COUNTIF(Okt!$L$105:$L$135,$A68)+COUNTIF(Nov!$L$105:$L$135,$A68)+COUNTIF(Dez!$L$105:$L$135,$A68))</f>
        <v/>
      </c>
      <c r="H68" s="74" t="str">
        <f>IF(ISBLANK($B68),"",COUNTIF(Jan!$L$139:$L$169,$A68)+COUNTIF(Feb!$L$139:$L$169,$A68)+COUNTIF(Mar!$L$139:$L$169,$A68)+COUNTIF(Apr!$L$139:$L$169,$A68)+COUNTIF(Mai!$L$139:$L$169,$A68)+COUNTIF(Jun!$L$139:$L$169,$A68)+COUNTIF(Jul!$L$139:$L$169,$A68)+COUNTIF(Aug!$L$139:$L$169,$A68)+COUNTIF(Sep!$L$139:$L$169,$A68)+COUNTIF(Okt!$L$139:$L$169,$A68)+COUNTIF(Nov!$L$139:$L$169,$A68)+COUNTIF(Dez!$L$139:$L$169,$A68))</f>
        <v/>
      </c>
      <c r="I68" s="67" t="str">
        <f t="shared" si="0"/>
        <v/>
      </c>
      <c r="J68" s="77" t="str">
        <f>IF(ISBLANK($B68),"",SUMIF(Jan!$L$105:$L$135,$A68,Jan!$R$105:$R$135)+SUMIF(Feb!$L$105:$L$135,$A68,Feb!$R$105:$R$135)+SUMIF(Mar!$L$105:$L$135,$A68,Mar!$R$105:$R$135)+SUMIF(Apr!$L$105:$L$135,$A68,Apr!$R$105:$R$135)+SUMIF(Mai!$L$105:$L$135,$A68,Mai!$R$105:$R$135)+SUMIF(Jun!$L$105:$L$135,$A68,Jun!$R$105:$R$135)+SUMIF(Jul!$L$105:$L$135,$A68,Jul!$R$105:$R$135)+SUMIF(Aug!$L$105:$L$135,$A68,Aug!$R$105:$R$135)+SUMIF(Sep!$L$105:$L$135,$A68,Sep!$R$105:$R$135)+SUMIF(Okt!$L$105:$L$135,$A68,Okt!$R$105:$R$135)+SUMIF(Nov!$L$105:$L$135,$A68,Nov!$R$105:$R$135)+SUMIF(Dez!$L$105:$L$135,$A68,Dez!$R$105:$R$135))</f>
        <v/>
      </c>
      <c r="K68" s="77" t="str">
        <f>IF(ISBLANK($B68),"",SUMIF(Jan!$L$139:$L$169,$A68,Jan!$R$139:$R$169)+SUMIF(Feb!$L$139:$L$169,$A68,Feb!$R$139:$R$169)+SUMIF(Mar!$L$139:$L$169,$A68,Mar!$R$139:$R$169)+SUMIF(Apr!$L$139:$L$169,$A68,Apr!$R$139:$R$169)+SUMIF(Mai!$L$139:$L$169,$A68,Mai!$R$139:$R$169)+SUMIF(Jun!$L$139:$L$169,$A68,Jun!$R$139:$R$169)+SUMIF(Jul!$L$139:$L$169,$A68,Jul!$R$139:$R$169)+SUMIF(Aug!$L$139:$L$169,$A68,Aug!$R$139:$R$169)+SUMIF(Sep!$L$139:$L$169,$A68,Sep!$R$139:$R$169)+SUMIF(Okt!$L$139:$L$169,$A68,Okt!$R$139:$R$169)+SUMIF(Nov!$L$139:$L$169,$A68,Nov!$R$139:$R$169)+SUMIF(Dez!$L$139:$L$169,$A68,Dez!$R$139:$R$169))</f>
        <v/>
      </c>
      <c r="L68" s="68" t="str">
        <f t="shared" si="1"/>
        <v/>
      </c>
      <c r="M68" s="85" t="str">
        <f>IF(ISBLANK($B68),"",SUMIF(Jan!$L$105:$L$135,$A68,Jan!S$105:S$135)+SUMIF(Feb!$L$105:$L$135,$A68,Feb!S$105:S$135)+SUMIF(Mar!$L$105:$L$135,$A68,Mar!S$105:S$135)+SUMIF(Apr!$L$105:$L$135,$A68,Apr!S$35:S$105)+SUMIF(Mai!$L$105:$L$135,$A68,Mai!S$105:S$135)+SUMIF(Jun!$L$105:$L$135,$A68,Jun!S$105:S$135)+SUMIF(Jul!$L$105:$L$135,$A68,Jul!S$105:S$135)+SUMIF(Aug!$L$105:$L$135,$A68,Aug!S$105:S$135)+SUMIF(Sep!$L$105:$L$135,$A68,Sep!S$135:S$135)+SUMIF(Okt!$L$105:$L$135,$A68,Okt!S$105:S$135)+SUMIF(Nov!$L$105:$L$135,$A68,Nov!S$105:S$135)+SUMIF(Dez!$L$105:$L$135,$A68,Dez!S$105:S$135))</f>
        <v/>
      </c>
      <c r="N68" s="77" t="str">
        <f>IF(ISBLANK($B68),"",SUMIF(Jan!$L$139:$L$169,$A68,Jan!S$139:S$169)+SUMIF(Feb!$L$139:$L$169,$A68,Feb!S$139:S$169)+SUMIF(Mar!$L$139:$L$169,$A68,Mar!S$139:S$169)+SUMIF(Apr!$L$139:$L$169,$A68,Apr!S$139:S$169)+SUMIF(Mai!$L$139:$L$169,$A68,Mai!S$139:S$169)+SUMIF(Jun!$L$139:$L$169,$A68,Jun!S$139:S$169)+SUMIF(Jul!$L$139:$L$169,$A68,Jul!S$139:S$169)+SUMIF(Aug!$L$139:$L$169,$A68,Aug!S$139:S$169)+SUMIF(Sep!$L$139:$L$169,$A68,Sep!S$139:S$169)+SUMIF(Okt!$L$139:$L$169,$A68,Okt!S$139:S$169)+SUMIF(Nov!$L$139:$L$169,$A68,Nov!S$139:S$169)+SUMIF(Dez!$L$139:$L$169,$A68,Dez!S$139:S$169))</f>
        <v/>
      </c>
      <c r="O68" s="38" t="str">
        <f t="shared" si="2"/>
        <v/>
      </c>
      <c r="P68" s="86"/>
      <c r="Q68" s="37"/>
      <c r="R68" s="69"/>
      <c r="S68" s="86" t="str">
        <f t="shared" si="3"/>
        <v/>
      </c>
      <c r="T68" s="68" t="str">
        <f t="shared" si="4"/>
        <v/>
      </c>
      <c r="U68" s="69"/>
      <c r="V68" s="69"/>
      <c r="W68" s="69"/>
      <c r="X68" s="21"/>
    </row>
    <row r="69" spans="1:24" x14ac:dyDescent="0.2">
      <c r="A69" s="2">
        <v>58</v>
      </c>
      <c r="B69" s="33"/>
      <c r="C69" s="20"/>
      <c r="D69" s="20"/>
      <c r="E69" s="244" t="str">
        <f t="shared" si="5"/>
        <v/>
      </c>
      <c r="F69" s="140"/>
      <c r="G69" s="76" t="str">
        <f>IF(ISBLANK($B69),"",COUNTIF(Jan!$L$105:$L$135,$A69)+COUNTIF(Feb!$L$105:$L$135,$A69)+COUNTIF(Mar!$L$105:$L$135,$A69)+COUNTIF(Apr!$L$105:$L$135,$A69)+COUNTIF(Mai!$L$105:$L$135,$A69)+COUNTIF(Jun!$L$105:$L$135,$A69)+COUNTIF(Jul!$L$105:$L$135,$A69)+COUNTIF(Aug!$L$105:$L$135,$A69)+COUNTIF(Sep!$L$105:$L$135,$A69)+COUNTIF(Okt!$L$105:$L$135,$A69)+COUNTIF(Nov!$L$105:$L$135,$A69)+COUNTIF(Dez!$L$105:$L$135,$A69))</f>
        <v/>
      </c>
      <c r="H69" s="74" t="str">
        <f>IF(ISBLANK($B69),"",COUNTIF(Jan!$L$139:$L$169,$A69)+COUNTIF(Feb!$L$139:$L$169,$A69)+COUNTIF(Mar!$L$139:$L$169,$A69)+COUNTIF(Apr!$L$139:$L$169,$A69)+COUNTIF(Mai!$L$139:$L$169,$A69)+COUNTIF(Jun!$L$139:$L$169,$A69)+COUNTIF(Jul!$L$139:$L$169,$A69)+COUNTIF(Aug!$L$139:$L$169,$A69)+COUNTIF(Sep!$L$139:$L$169,$A69)+COUNTIF(Okt!$L$139:$L$169,$A69)+COUNTIF(Nov!$L$139:$L$169,$A69)+COUNTIF(Dez!$L$139:$L$169,$A69))</f>
        <v/>
      </c>
      <c r="I69" s="67" t="str">
        <f t="shared" si="0"/>
        <v/>
      </c>
      <c r="J69" s="77" t="str">
        <f>IF(ISBLANK($B69),"",SUMIF(Jan!$L$105:$L$135,$A69,Jan!$R$105:$R$135)+SUMIF(Feb!$L$105:$L$135,$A69,Feb!$R$105:$R$135)+SUMIF(Mar!$L$105:$L$135,$A69,Mar!$R$105:$R$135)+SUMIF(Apr!$L$105:$L$135,$A69,Apr!$R$105:$R$135)+SUMIF(Mai!$L$105:$L$135,$A69,Mai!$R$105:$R$135)+SUMIF(Jun!$L$105:$L$135,$A69,Jun!$R$105:$R$135)+SUMIF(Jul!$L$105:$L$135,$A69,Jul!$R$105:$R$135)+SUMIF(Aug!$L$105:$L$135,$A69,Aug!$R$105:$R$135)+SUMIF(Sep!$L$105:$L$135,$A69,Sep!$R$105:$R$135)+SUMIF(Okt!$L$105:$L$135,$A69,Okt!$R$105:$R$135)+SUMIF(Nov!$L$105:$L$135,$A69,Nov!$R$105:$R$135)+SUMIF(Dez!$L$105:$L$135,$A69,Dez!$R$105:$R$135))</f>
        <v/>
      </c>
      <c r="K69" s="77" t="str">
        <f>IF(ISBLANK($B69),"",SUMIF(Jan!$L$139:$L$169,$A69,Jan!$R$139:$R$169)+SUMIF(Feb!$L$139:$L$169,$A69,Feb!$R$139:$R$169)+SUMIF(Mar!$L$139:$L$169,$A69,Mar!$R$139:$R$169)+SUMIF(Apr!$L$139:$L$169,$A69,Apr!$R$139:$R$169)+SUMIF(Mai!$L$139:$L$169,$A69,Mai!$R$139:$R$169)+SUMIF(Jun!$L$139:$L$169,$A69,Jun!$R$139:$R$169)+SUMIF(Jul!$L$139:$L$169,$A69,Jul!$R$139:$R$169)+SUMIF(Aug!$L$139:$L$169,$A69,Aug!$R$139:$R$169)+SUMIF(Sep!$L$139:$L$169,$A69,Sep!$R$139:$R$169)+SUMIF(Okt!$L$139:$L$169,$A69,Okt!$R$139:$R$169)+SUMIF(Nov!$L$139:$L$169,$A69,Nov!$R$139:$R$169)+SUMIF(Dez!$L$139:$L$169,$A69,Dez!$R$139:$R$169))</f>
        <v/>
      </c>
      <c r="L69" s="68" t="str">
        <f t="shared" si="1"/>
        <v/>
      </c>
      <c r="M69" s="85" t="str">
        <f>IF(ISBLANK($B69),"",SUMIF(Jan!$L$105:$L$135,$A69,Jan!S$105:S$135)+SUMIF(Feb!$L$105:$L$135,$A69,Feb!S$105:S$135)+SUMIF(Mar!$L$105:$L$135,$A69,Mar!S$105:S$135)+SUMIF(Apr!$L$105:$L$135,$A69,Apr!S$35:S$105)+SUMIF(Mai!$L$105:$L$135,$A69,Mai!S$105:S$135)+SUMIF(Jun!$L$105:$L$135,$A69,Jun!S$105:S$135)+SUMIF(Jul!$L$105:$L$135,$A69,Jul!S$105:S$135)+SUMIF(Aug!$L$105:$L$135,$A69,Aug!S$105:S$135)+SUMIF(Sep!$L$105:$L$135,$A69,Sep!S$135:S$135)+SUMIF(Okt!$L$105:$L$135,$A69,Okt!S$105:S$135)+SUMIF(Nov!$L$105:$L$135,$A69,Nov!S$105:S$135)+SUMIF(Dez!$L$105:$L$135,$A69,Dez!S$105:S$135))</f>
        <v/>
      </c>
      <c r="N69" s="77" t="str">
        <f>IF(ISBLANK($B69),"",SUMIF(Jan!$L$139:$L$169,$A69,Jan!S$139:S$169)+SUMIF(Feb!$L$139:$L$169,$A69,Feb!S$139:S$169)+SUMIF(Mar!$L$139:$L$169,$A69,Mar!S$139:S$169)+SUMIF(Apr!$L$139:$L$169,$A69,Apr!S$139:S$169)+SUMIF(Mai!$L$139:$L$169,$A69,Mai!S$139:S$169)+SUMIF(Jun!$L$139:$L$169,$A69,Jun!S$139:S$169)+SUMIF(Jul!$L$139:$L$169,$A69,Jul!S$139:S$169)+SUMIF(Aug!$L$139:$L$169,$A69,Aug!S$139:S$169)+SUMIF(Sep!$L$139:$L$169,$A69,Sep!S$139:S$169)+SUMIF(Okt!$L$139:$L$169,$A69,Okt!S$139:S$169)+SUMIF(Nov!$L$139:$L$169,$A69,Nov!S$139:S$169)+SUMIF(Dez!$L$139:$L$169,$A69,Dez!S$139:S$169))</f>
        <v/>
      </c>
      <c r="O69" s="38" t="str">
        <f t="shared" si="2"/>
        <v/>
      </c>
      <c r="P69" s="86"/>
      <c r="Q69" s="37"/>
      <c r="R69" s="69"/>
      <c r="S69" s="86" t="str">
        <f t="shared" si="3"/>
        <v/>
      </c>
      <c r="T69" s="68" t="str">
        <f t="shared" si="4"/>
        <v/>
      </c>
      <c r="U69" s="69"/>
      <c r="V69" s="69"/>
      <c r="W69" s="69"/>
      <c r="X69" s="21"/>
    </row>
    <row r="70" spans="1:24" x14ac:dyDescent="0.2">
      <c r="A70" s="2">
        <v>59</v>
      </c>
      <c r="B70" s="33"/>
      <c r="C70" s="20"/>
      <c r="D70" s="20"/>
      <c r="E70" s="244" t="str">
        <f t="shared" si="5"/>
        <v/>
      </c>
      <c r="F70" s="140"/>
      <c r="G70" s="76" t="str">
        <f>IF(ISBLANK($B70),"",COUNTIF(Jan!$L$105:$L$135,$A70)+COUNTIF(Feb!$L$105:$L$135,$A70)+COUNTIF(Mar!$L$105:$L$135,$A70)+COUNTIF(Apr!$L$105:$L$135,$A70)+COUNTIF(Mai!$L$105:$L$135,$A70)+COUNTIF(Jun!$L$105:$L$135,$A70)+COUNTIF(Jul!$L$105:$L$135,$A70)+COUNTIF(Aug!$L$105:$L$135,$A70)+COUNTIF(Sep!$L$105:$L$135,$A70)+COUNTIF(Okt!$L$105:$L$135,$A70)+COUNTIF(Nov!$L$105:$L$135,$A70)+COUNTIF(Dez!$L$105:$L$135,$A70))</f>
        <v/>
      </c>
      <c r="H70" s="74" t="str">
        <f>IF(ISBLANK($B70),"",COUNTIF(Jan!$L$139:$L$169,$A70)+COUNTIF(Feb!$L$139:$L$169,$A70)+COUNTIF(Mar!$L$139:$L$169,$A70)+COUNTIF(Apr!$L$139:$L$169,$A70)+COUNTIF(Mai!$L$139:$L$169,$A70)+COUNTIF(Jun!$L$139:$L$169,$A70)+COUNTIF(Jul!$L$139:$L$169,$A70)+COUNTIF(Aug!$L$139:$L$169,$A70)+COUNTIF(Sep!$L$139:$L$169,$A70)+COUNTIF(Okt!$L$139:$L$169,$A70)+COUNTIF(Nov!$L$139:$L$169,$A70)+COUNTIF(Dez!$L$139:$L$169,$A70))</f>
        <v/>
      </c>
      <c r="I70" s="67" t="str">
        <f t="shared" si="0"/>
        <v/>
      </c>
      <c r="J70" s="77" t="str">
        <f>IF(ISBLANK($B70),"",SUMIF(Jan!$L$105:$L$135,$A70,Jan!$R$105:$R$135)+SUMIF(Feb!$L$105:$L$135,$A70,Feb!$R$105:$R$135)+SUMIF(Mar!$L$105:$L$135,$A70,Mar!$R$105:$R$135)+SUMIF(Apr!$L$105:$L$135,$A70,Apr!$R$105:$R$135)+SUMIF(Mai!$L$105:$L$135,$A70,Mai!$R$105:$R$135)+SUMIF(Jun!$L$105:$L$135,$A70,Jun!$R$105:$R$135)+SUMIF(Jul!$L$105:$L$135,$A70,Jul!$R$105:$R$135)+SUMIF(Aug!$L$105:$L$135,$A70,Aug!$R$105:$R$135)+SUMIF(Sep!$L$105:$L$135,$A70,Sep!$R$105:$R$135)+SUMIF(Okt!$L$105:$L$135,$A70,Okt!$R$105:$R$135)+SUMIF(Nov!$L$105:$L$135,$A70,Nov!$R$105:$R$135)+SUMIF(Dez!$L$105:$L$135,$A70,Dez!$R$105:$R$135))</f>
        <v/>
      </c>
      <c r="K70" s="77" t="str">
        <f>IF(ISBLANK($B70),"",SUMIF(Jan!$L$139:$L$169,$A70,Jan!$R$139:$R$169)+SUMIF(Feb!$L$139:$L$169,$A70,Feb!$R$139:$R$169)+SUMIF(Mar!$L$139:$L$169,$A70,Mar!$R$139:$R$169)+SUMIF(Apr!$L$139:$L$169,$A70,Apr!$R$139:$R$169)+SUMIF(Mai!$L$139:$L$169,$A70,Mai!$R$139:$R$169)+SUMIF(Jun!$L$139:$L$169,$A70,Jun!$R$139:$R$169)+SUMIF(Jul!$L$139:$L$169,$A70,Jul!$R$139:$R$169)+SUMIF(Aug!$L$139:$L$169,$A70,Aug!$R$139:$R$169)+SUMIF(Sep!$L$139:$L$169,$A70,Sep!$R$139:$R$169)+SUMIF(Okt!$L$139:$L$169,$A70,Okt!$R$139:$R$169)+SUMIF(Nov!$L$139:$L$169,$A70,Nov!$R$139:$R$169)+SUMIF(Dez!$L$139:$L$169,$A70,Dez!$R$139:$R$169))</f>
        <v/>
      </c>
      <c r="L70" s="68" t="str">
        <f t="shared" si="1"/>
        <v/>
      </c>
      <c r="M70" s="85" t="str">
        <f>IF(ISBLANK($B70),"",SUMIF(Jan!$L$105:$L$135,$A70,Jan!S$105:S$135)+SUMIF(Feb!$L$105:$L$135,$A70,Feb!S$105:S$135)+SUMIF(Mar!$L$105:$L$135,$A70,Mar!S$105:S$135)+SUMIF(Apr!$L$105:$L$135,$A70,Apr!S$35:S$105)+SUMIF(Mai!$L$105:$L$135,$A70,Mai!S$105:S$135)+SUMIF(Jun!$L$105:$L$135,$A70,Jun!S$105:S$135)+SUMIF(Jul!$L$105:$L$135,$A70,Jul!S$105:S$135)+SUMIF(Aug!$L$105:$L$135,$A70,Aug!S$105:S$135)+SUMIF(Sep!$L$105:$L$135,$A70,Sep!S$135:S$135)+SUMIF(Okt!$L$105:$L$135,$A70,Okt!S$105:S$135)+SUMIF(Nov!$L$105:$L$135,$A70,Nov!S$105:S$135)+SUMIF(Dez!$L$105:$L$135,$A70,Dez!S$105:S$135))</f>
        <v/>
      </c>
      <c r="N70" s="77" t="str">
        <f>IF(ISBLANK($B70),"",SUMIF(Jan!$L$139:$L$169,$A70,Jan!S$139:S$169)+SUMIF(Feb!$L$139:$L$169,$A70,Feb!S$139:S$169)+SUMIF(Mar!$L$139:$L$169,$A70,Mar!S$139:S$169)+SUMIF(Apr!$L$139:$L$169,$A70,Apr!S$139:S$169)+SUMIF(Mai!$L$139:$L$169,$A70,Mai!S$139:S$169)+SUMIF(Jun!$L$139:$L$169,$A70,Jun!S$139:S$169)+SUMIF(Jul!$L$139:$L$169,$A70,Jul!S$139:S$169)+SUMIF(Aug!$L$139:$L$169,$A70,Aug!S$139:S$169)+SUMIF(Sep!$L$139:$L$169,$A70,Sep!S$139:S$169)+SUMIF(Okt!$L$139:$L$169,$A70,Okt!S$139:S$169)+SUMIF(Nov!$L$139:$L$169,$A70,Nov!S$139:S$169)+SUMIF(Dez!$L$139:$L$169,$A70,Dez!S$139:S$169))</f>
        <v/>
      </c>
      <c r="O70" s="38" t="str">
        <f t="shared" si="2"/>
        <v/>
      </c>
      <c r="P70" s="86"/>
      <c r="Q70" s="37"/>
      <c r="R70" s="69"/>
      <c r="S70" s="86" t="str">
        <f t="shared" si="3"/>
        <v/>
      </c>
      <c r="T70" s="68" t="str">
        <f t="shared" si="4"/>
        <v/>
      </c>
      <c r="U70" s="69"/>
      <c r="V70" s="69"/>
      <c r="W70" s="69"/>
      <c r="X70" s="21"/>
    </row>
    <row r="71" spans="1:24" x14ac:dyDescent="0.2">
      <c r="A71" s="2">
        <v>60</v>
      </c>
      <c r="B71" s="33"/>
      <c r="C71" s="20"/>
      <c r="D71" s="20"/>
      <c r="E71" s="244" t="str">
        <f t="shared" si="5"/>
        <v/>
      </c>
      <c r="F71" s="140"/>
      <c r="G71" s="76" t="str">
        <f>IF(ISBLANK($B71),"",COUNTIF(Jan!$L$105:$L$135,$A71)+COUNTIF(Feb!$L$105:$L$135,$A71)+COUNTIF(Mar!$L$105:$L$135,$A71)+COUNTIF(Apr!$L$105:$L$135,$A71)+COUNTIF(Mai!$L$105:$L$135,$A71)+COUNTIF(Jun!$L$105:$L$135,$A71)+COUNTIF(Jul!$L$105:$L$135,$A71)+COUNTIF(Aug!$L$105:$L$135,$A71)+COUNTIF(Sep!$L$105:$L$135,$A71)+COUNTIF(Okt!$L$105:$L$135,$A71)+COUNTIF(Nov!$L$105:$L$135,$A71)+COUNTIF(Dez!$L$105:$L$135,$A71))</f>
        <v/>
      </c>
      <c r="H71" s="74" t="str">
        <f>IF(ISBLANK($B71),"",COUNTIF(Jan!$L$139:$L$169,$A71)+COUNTIF(Feb!$L$139:$L$169,$A71)+COUNTIF(Mar!$L$139:$L$169,$A71)+COUNTIF(Apr!$L$139:$L$169,$A71)+COUNTIF(Mai!$L$139:$L$169,$A71)+COUNTIF(Jun!$L$139:$L$169,$A71)+COUNTIF(Jul!$L$139:$L$169,$A71)+COUNTIF(Aug!$L$139:$L$169,$A71)+COUNTIF(Sep!$L$139:$L$169,$A71)+COUNTIF(Okt!$L$139:$L$169,$A71)+COUNTIF(Nov!$L$139:$L$169,$A71)+COUNTIF(Dez!$L$139:$L$169,$A71))</f>
        <v/>
      </c>
      <c r="I71" s="67" t="str">
        <f t="shared" si="0"/>
        <v/>
      </c>
      <c r="J71" s="77" t="str">
        <f>IF(ISBLANK($B71),"",SUMIF(Jan!$L$105:$L$135,$A71,Jan!$R$105:$R$135)+SUMIF(Feb!$L$105:$L$135,$A71,Feb!$R$105:$R$135)+SUMIF(Mar!$L$105:$L$135,$A71,Mar!$R$105:$R$135)+SUMIF(Apr!$L$105:$L$135,$A71,Apr!$R$105:$R$135)+SUMIF(Mai!$L$105:$L$135,$A71,Mai!$R$105:$R$135)+SUMIF(Jun!$L$105:$L$135,$A71,Jun!$R$105:$R$135)+SUMIF(Jul!$L$105:$L$135,$A71,Jul!$R$105:$R$135)+SUMIF(Aug!$L$105:$L$135,$A71,Aug!$R$105:$R$135)+SUMIF(Sep!$L$105:$L$135,$A71,Sep!$R$105:$R$135)+SUMIF(Okt!$L$105:$L$135,$A71,Okt!$R$105:$R$135)+SUMIF(Nov!$L$105:$L$135,$A71,Nov!$R$105:$R$135)+SUMIF(Dez!$L$105:$L$135,$A71,Dez!$R$105:$R$135))</f>
        <v/>
      </c>
      <c r="K71" s="77" t="str">
        <f>IF(ISBLANK($B71),"",SUMIF(Jan!$L$139:$L$169,$A71,Jan!$R$139:$R$169)+SUMIF(Feb!$L$139:$L$169,$A71,Feb!$R$139:$R$169)+SUMIF(Mar!$L$139:$L$169,$A71,Mar!$R$139:$R$169)+SUMIF(Apr!$L$139:$L$169,$A71,Apr!$R$139:$R$169)+SUMIF(Mai!$L$139:$L$169,$A71,Mai!$R$139:$R$169)+SUMIF(Jun!$L$139:$L$169,$A71,Jun!$R$139:$R$169)+SUMIF(Jul!$L$139:$L$169,$A71,Jul!$R$139:$R$169)+SUMIF(Aug!$L$139:$L$169,$A71,Aug!$R$139:$R$169)+SUMIF(Sep!$L$139:$L$169,$A71,Sep!$R$139:$R$169)+SUMIF(Okt!$L$139:$L$169,$A71,Okt!$R$139:$R$169)+SUMIF(Nov!$L$139:$L$169,$A71,Nov!$R$139:$R$169)+SUMIF(Dez!$L$139:$L$169,$A71,Dez!$R$139:$R$169))</f>
        <v/>
      </c>
      <c r="L71" s="68" t="str">
        <f t="shared" si="1"/>
        <v/>
      </c>
      <c r="M71" s="85" t="str">
        <f>IF(ISBLANK($B71),"",SUMIF(Jan!$L$105:$L$135,$A71,Jan!S$105:S$135)+SUMIF(Feb!$L$105:$L$135,$A71,Feb!S$105:S$135)+SUMIF(Mar!$L$105:$L$135,$A71,Mar!S$105:S$135)+SUMIF(Apr!$L$105:$L$135,$A71,Apr!S$35:S$105)+SUMIF(Mai!$L$105:$L$135,$A71,Mai!S$105:S$135)+SUMIF(Jun!$L$105:$L$135,$A71,Jun!S$105:S$135)+SUMIF(Jul!$L$105:$L$135,$A71,Jul!S$105:S$135)+SUMIF(Aug!$L$105:$L$135,$A71,Aug!S$105:S$135)+SUMIF(Sep!$L$105:$L$135,$A71,Sep!S$135:S$135)+SUMIF(Okt!$L$105:$L$135,$A71,Okt!S$105:S$135)+SUMIF(Nov!$L$105:$L$135,$A71,Nov!S$105:S$135)+SUMIF(Dez!$L$105:$L$135,$A71,Dez!S$105:S$135))</f>
        <v/>
      </c>
      <c r="N71" s="77" t="str">
        <f>IF(ISBLANK($B71),"",SUMIF(Jan!$L$139:$L$169,$A71,Jan!S$139:S$169)+SUMIF(Feb!$L$139:$L$169,$A71,Feb!S$139:S$169)+SUMIF(Mar!$L$139:$L$169,$A71,Mar!S$139:S$169)+SUMIF(Apr!$L$139:$L$169,$A71,Apr!S$139:S$169)+SUMIF(Mai!$L$139:$L$169,$A71,Mai!S$139:S$169)+SUMIF(Jun!$L$139:$L$169,$A71,Jun!S$139:S$169)+SUMIF(Jul!$L$139:$L$169,$A71,Jul!S$139:S$169)+SUMIF(Aug!$L$139:$L$169,$A71,Aug!S$139:S$169)+SUMIF(Sep!$L$139:$L$169,$A71,Sep!S$139:S$169)+SUMIF(Okt!$L$139:$L$169,$A71,Okt!S$139:S$169)+SUMIF(Nov!$L$139:$L$169,$A71,Nov!S$139:S$169)+SUMIF(Dez!$L$139:$L$169,$A71,Dez!S$139:S$169))</f>
        <v/>
      </c>
      <c r="O71" s="38" t="str">
        <f t="shared" si="2"/>
        <v/>
      </c>
      <c r="P71" s="86"/>
      <c r="Q71" s="37"/>
      <c r="R71" s="69"/>
      <c r="S71" s="86" t="str">
        <f t="shared" si="3"/>
        <v/>
      </c>
      <c r="T71" s="68" t="str">
        <f t="shared" si="4"/>
        <v/>
      </c>
      <c r="U71" s="69"/>
      <c r="V71" s="69"/>
      <c r="W71" s="69"/>
      <c r="X71" s="21"/>
    </row>
    <row r="72" spans="1:24" x14ac:dyDescent="0.2">
      <c r="A72" s="575"/>
      <c r="B72" s="542"/>
      <c r="C72" s="542"/>
      <c r="D72" s="542"/>
      <c r="E72" s="542"/>
      <c r="F72" s="542"/>
      <c r="G72" s="542"/>
      <c r="H72" s="542"/>
      <c r="I72" s="542"/>
      <c r="J72" s="542"/>
      <c r="K72" s="542"/>
      <c r="L72" s="542"/>
      <c r="M72" s="542"/>
      <c r="N72" s="542"/>
      <c r="O72" s="542"/>
      <c r="P72" s="542"/>
      <c r="Q72" s="542"/>
      <c r="R72" s="542"/>
      <c r="S72" s="542"/>
      <c r="T72" s="542"/>
      <c r="U72" s="542"/>
      <c r="V72" s="542"/>
      <c r="W72" s="542"/>
      <c r="X72" s="543"/>
    </row>
    <row r="73" spans="1:24" x14ac:dyDescent="0.2">
      <c r="A73" s="623" t="s">
        <v>586</v>
      </c>
      <c r="B73" s="559"/>
      <c r="C73" s="560"/>
      <c r="D73" s="11"/>
      <c r="E73" s="11"/>
      <c r="F73" s="11"/>
      <c r="G73" s="78"/>
      <c r="H73" s="78"/>
      <c r="I73" s="11">
        <f>I11</f>
        <v>0</v>
      </c>
      <c r="J73" s="78"/>
      <c r="K73" s="78"/>
      <c r="L73" s="6">
        <f>IF(ISNUMBER(L11)=FALSE,0,L11)</f>
        <v>0</v>
      </c>
      <c r="M73" s="78"/>
      <c r="N73" s="78"/>
      <c r="O73" s="7">
        <f ca="1">O11</f>
        <v>0</v>
      </c>
      <c r="P73" s="78"/>
      <c r="Q73" s="78"/>
      <c r="R73" s="78"/>
      <c r="S73" s="14" t="str">
        <f>S11</f>
        <v/>
      </c>
      <c r="T73" s="6" t="str">
        <f>T11</f>
        <v/>
      </c>
      <c r="U73" s="78"/>
      <c r="V73" s="78"/>
      <c r="W73" s="78"/>
      <c r="X73" s="126"/>
    </row>
    <row r="74" spans="1:24" x14ac:dyDescent="0.2">
      <c r="A74" s="623" t="s">
        <v>587</v>
      </c>
      <c r="B74" s="559"/>
      <c r="C74" s="560"/>
      <c r="D74" s="11"/>
      <c r="E74" s="11"/>
      <c r="F74" s="11"/>
      <c r="G74" s="75">
        <f>SUM(G9:G69)</f>
        <v>0</v>
      </c>
      <c r="H74" s="75">
        <f>SUM(H9:H69)</f>
        <v>0</v>
      </c>
      <c r="I74" s="11">
        <f>SUM(I12:I71)</f>
        <v>0</v>
      </c>
      <c r="J74" s="6"/>
      <c r="K74" s="6"/>
      <c r="L74" s="6">
        <f>SUM(L12:L71)</f>
        <v>0</v>
      </c>
      <c r="M74" s="6"/>
      <c r="N74" s="6"/>
      <c r="O74" s="7">
        <f ca="1">SUM(O12:O71)</f>
        <v>0</v>
      </c>
      <c r="P74" s="14"/>
      <c r="Q74" s="73"/>
      <c r="R74" s="73"/>
      <c r="S74" s="14" t="str">
        <f>IF(VALUE($I74)=0,"",IF(ISERROR($O74/$L74),"",$O74/$L74))</f>
        <v/>
      </c>
      <c r="T74" s="6" t="str">
        <f>IF(VALUE($I74)=0,"",IF(ISERROR($L74/$O74/24),"",$L74/$O74/24))</f>
        <v/>
      </c>
      <c r="U74" s="78"/>
      <c r="V74" s="78"/>
      <c r="W74" s="78"/>
      <c r="X74" s="126"/>
    </row>
    <row r="75" spans="1:24" x14ac:dyDescent="0.2">
      <c r="A75" s="623" t="s">
        <v>588</v>
      </c>
      <c r="B75" s="559"/>
      <c r="C75" s="560"/>
      <c r="D75" s="11"/>
      <c r="E75" s="11"/>
      <c r="F75" s="11"/>
      <c r="G75" s="78"/>
      <c r="H75" s="78"/>
      <c r="I75" s="11">
        <f>SUM(I11:I71)</f>
        <v>0</v>
      </c>
      <c r="J75" s="78"/>
      <c r="K75" s="78"/>
      <c r="L75" s="6">
        <f>IF(ISBLANK(L11),0,IF(ISNUMBER(L11)=FALSE,0,SUM(L11:L71)))</f>
        <v>0</v>
      </c>
      <c r="M75" s="78"/>
      <c r="N75" s="78"/>
      <c r="O75" s="7">
        <f ca="1">SUM(O11:O71)</f>
        <v>0</v>
      </c>
      <c r="P75" s="78"/>
      <c r="Q75" s="78"/>
      <c r="R75" s="78"/>
      <c r="S75" s="14" t="str">
        <f>IF(VALUE($I75)=0,"",IF(ISERROR($O75/$L75),"",$O75/$L75))</f>
        <v/>
      </c>
      <c r="T75" s="6" t="str">
        <f>IF(VALUE($I75)=0,"",IF(ISERROR($L75/$O75/24),"",$L75/$O75/24))</f>
        <v/>
      </c>
      <c r="U75" s="78"/>
      <c r="V75" s="78"/>
      <c r="W75" s="78"/>
      <c r="X75" s="126"/>
    </row>
    <row r="76" spans="1:24" ht="13.5" thickBot="1" x14ac:dyDescent="0.25">
      <c r="A76" s="561"/>
      <c r="B76" s="540"/>
      <c r="C76" s="540"/>
      <c r="D76" s="540"/>
      <c r="E76" s="540"/>
      <c r="F76" s="540"/>
      <c r="G76" s="540"/>
      <c r="H76" s="540"/>
      <c r="I76" s="540"/>
      <c r="J76" s="540"/>
      <c r="K76" s="540"/>
      <c r="L76" s="540"/>
      <c r="M76" s="540"/>
      <c r="N76" s="540"/>
      <c r="O76" s="540"/>
      <c r="P76" s="540"/>
      <c r="Q76" s="540"/>
      <c r="R76" s="540"/>
      <c r="S76" s="540"/>
      <c r="T76" s="540"/>
      <c r="U76" s="540"/>
      <c r="V76" s="540"/>
      <c r="W76" s="540"/>
      <c r="X76" s="562"/>
    </row>
  </sheetData>
  <sheetProtection algorithmName="SHA-512" hashValue="0jIwL8aAwNBVB9FeFFzx2tIDmSzmcAJYGCzDxq7ukWMNnRFavrZn98De/Z9gsGNwTuTQUR+3Gk9GSdR5OAn1cw==" saltValue="ZBpEMo6cAKIpRuqFB9+3tg==" spinCount="100000" sheet="1" objects="1" scenarios="1" selectLockedCells="1"/>
  <mergeCells count="22">
    <mergeCell ref="A6:X6"/>
    <mergeCell ref="A1:X1"/>
    <mergeCell ref="A2:X2"/>
    <mergeCell ref="A3:X3"/>
    <mergeCell ref="A4:X4"/>
    <mergeCell ref="A5:X5"/>
    <mergeCell ref="A76:X76"/>
    <mergeCell ref="A7:X7"/>
    <mergeCell ref="C8:C9"/>
    <mergeCell ref="D8:D9"/>
    <mergeCell ref="E8:E9"/>
    <mergeCell ref="G8:G9"/>
    <mergeCell ref="H8:H9"/>
    <mergeCell ref="I8:I9"/>
    <mergeCell ref="P8:R8"/>
    <mergeCell ref="S8:T8"/>
    <mergeCell ref="U8:W8"/>
    <mergeCell ref="X8:X9"/>
    <mergeCell ref="A72:X72"/>
    <mergeCell ref="A73:C73"/>
    <mergeCell ref="A74:C74"/>
    <mergeCell ref="A75:C75"/>
  </mergeCells>
  <printOptions horizontalCentered="1" verticalCentered="1"/>
  <pageMargins left="0.39370078740157483" right="0.39370078740157483" top="0.39370078740157483" bottom="0.39370078740157483" header="0" footer="0"/>
  <pageSetup paperSize="9" scale="51" orientation="landscape" horizontalDpi="4294967295" verticalDpi="96" r:id="rId1"/>
  <headerFooter alignWithMargins="0"/>
  <ignoredErrors>
    <ignoredError sqref="E12:E7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AY191"/>
  <sheetViews>
    <sheetView tabSelected="1" zoomScale="68" zoomScaleNormal="68" workbookViewId="0">
      <pane xSplit="5" ySplit="8" topLeftCell="G9" activePane="bottomRight" state="frozen"/>
      <selection activeCell="A9" sqref="A9:Y9"/>
      <selection pane="topRight" activeCell="A9" sqref="A9:Y9"/>
      <selection pane="bottomLeft" activeCell="A9" sqref="A9:Y9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Januar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1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1</v>
      </c>
      <c r="B9" s="329">
        <v>1</v>
      </c>
      <c r="C9" s="329">
        <v>1</v>
      </c>
      <c r="D9" s="330" t="str">
        <f t="shared" ref="D9:D38" si="0">IF(ISBLANK(E9),"",TEXT(E9,"ttt"))</f>
        <v>Mi</v>
      </c>
      <c r="E9" s="331">
        <f>IF(MONTH(DATE(Start!$D$26,$A$8,$B9))&gt;$A$8,"",DATE(Start!$D$26,$A$8,$B9))</f>
        <v>45658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>IF(ISBLANK(R9),"",IF(ISBLANK(S9),"",IF(ISBLANK(Q9),IF(ISERROR(S9/R9),"",S9/R9),IF(ISERROR(S9/Q9),"",S9/Q9))))</f>
        <v/>
      </c>
      <c r="Z9" s="237" t="str">
        <f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4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>IF(ISBLANK(AK9),"",IF(ISBLANK(AI9),"",IF(ISERROR(AK9/AI9),"",AK9/AI9)))</f>
        <v/>
      </c>
      <c r="AQ9" s="237" t="str">
        <f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5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1</v>
      </c>
      <c r="B10" s="176">
        <v>2</v>
      </c>
      <c r="C10" s="176">
        <v>2</v>
      </c>
      <c r="D10" s="205" t="str">
        <f t="shared" si="0"/>
        <v>Do</v>
      </c>
      <c r="E10" s="206">
        <f>IF(MONTH(DATE(Start!$D$26,$A$8,$B10))&gt;$A$8,"",DATE(Start!$D$26,$A$8,$B10))</f>
        <v>45659</v>
      </c>
      <c r="F10" s="177">
        <f ca="1">IF(F$77=1,IF(Start!B$3&lt;E10,0,1),1)</f>
        <v>0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6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7">IF(ISNUMBER(U10),IF(U10&gt;0,U10,999),999)</f>
        <v>999</v>
      </c>
      <c r="W10" s="212"/>
      <c r="X10" s="177" t="str">
        <f t="shared" si="3"/>
        <v/>
      </c>
      <c r="Y10" s="491" t="str">
        <f t="shared" ref="Y10:Y39" si="8">IF(ISBLANK(R10),"",IF(ISBLANK(S10),"",IF(ISBLANK(Q10),IF(ISERROR(S10/R10),"",S10/R10),IF(ISERROR(S10/Q10),"",S10/Q10))))</f>
        <v/>
      </c>
      <c r="Z10" s="183" t="str">
        <f t="shared" ref="Z10:Z39" si="9">IF(ISBLANK(R10),"",IF(ISBLANK(S10),"",IF(ISBLANK(Q10),IF(ISERROR(R10/S10/24),"",R10/S10/24),IF(ISERROR(Q10/S10/24),"",Q10/S10/24))))</f>
        <v/>
      </c>
      <c r="AA10" s="177">
        <f t="shared" ref="AA10:AA39" si="10">IF(R10="",0,IF(R10=0,0,1))</f>
        <v>0</v>
      </c>
      <c r="AB10" s="662"/>
      <c r="AC10" s="663"/>
      <c r="AD10" s="663"/>
      <c r="AE10" s="664"/>
      <c r="AF10" s="350"/>
      <c r="AG10" s="349" t="str">
        <f t="shared" ref="AG10:AG39" si="11">IF(ISBLANK(AF10),"",HYPERLINK(AF10,"url"))</f>
        <v/>
      </c>
      <c r="AH10" s="183" t="str">
        <f>AQ10</f>
        <v/>
      </c>
      <c r="AI10" s="209"/>
      <c r="AJ10" s="177" t="str">
        <f t="shared" si="4"/>
        <v/>
      </c>
      <c r="AK10" s="210"/>
      <c r="AL10" s="211"/>
      <c r="AM10" s="202">
        <f t="shared" ref="AM10:AM39" si="12">IF(ISNUMBER(AL10),IF(AL10&gt;0,AL10,999),999)</f>
        <v>999</v>
      </c>
      <c r="AN10" s="212"/>
      <c r="AO10" s="177" t="str">
        <f t="shared" ref="AO10:AO39" si="13">IF(AN10="","",IF(AN10=0,"",A10))</f>
        <v/>
      </c>
      <c r="AP10" s="186" t="str">
        <f t="shared" ref="AP10:AP39" si="14">IF(ISBLANK(AK10),"",IF(ISBLANK(AI10),"",IF(ISERROR(AK10/AI10),"",AK10/AI10)))</f>
        <v/>
      </c>
      <c r="AQ10" s="183" t="str">
        <f t="shared" ref="AQ10:AQ39" si="15">IF(ISBLANK(AI10),"",IF(ISBLANK(AK10),"",IF(ISERROR(AI10/AK10/24),"",AI10/AK10/24)))</f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5"/>
        <v>1</v>
      </c>
      <c r="B11" s="176">
        <v>3</v>
      </c>
      <c r="C11" s="176">
        <v>3</v>
      </c>
      <c r="D11" s="205" t="str">
        <f t="shared" si="0"/>
        <v>Fr</v>
      </c>
      <c r="E11" s="206">
        <f>IF(MONTH(DATE(Start!$D$26,$A$8,$B11))&gt;$A$8,"",DATE(Start!$D$26,$A$8,$B11))</f>
        <v>45660</v>
      </c>
      <c r="F11" s="177">
        <f ca="1">IF(F$77=1,IF(Start!B$3&lt;E11,0,1),1)</f>
        <v>0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6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7"/>
        <v>999</v>
      </c>
      <c r="W11" s="212"/>
      <c r="X11" s="177" t="str">
        <f t="shared" si="3"/>
        <v/>
      </c>
      <c r="Y11" s="491" t="str">
        <f t="shared" si="8"/>
        <v/>
      </c>
      <c r="Z11" s="183" t="str">
        <f t="shared" si="9"/>
        <v/>
      </c>
      <c r="AA11" s="177">
        <f t="shared" si="10"/>
        <v>0</v>
      </c>
      <c r="AB11" s="682"/>
      <c r="AC11" s="663"/>
      <c r="AD11" s="663"/>
      <c r="AE11" s="664"/>
      <c r="AF11" s="350"/>
      <c r="AG11" s="349" t="str">
        <f t="shared" si="11"/>
        <v/>
      </c>
      <c r="AH11" s="183" t="str">
        <f t="shared" ref="AH11:AH38" si="18">AQ11</f>
        <v/>
      </c>
      <c r="AI11" s="209"/>
      <c r="AJ11" s="177" t="str">
        <f t="shared" si="4"/>
        <v/>
      </c>
      <c r="AK11" s="210"/>
      <c r="AL11" s="211"/>
      <c r="AM11" s="202">
        <f t="shared" si="12"/>
        <v>999</v>
      </c>
      <c r="AN11" s="212"/>
      <c r="AO11" s="177" t="str">
        <f t="shared" si="13"/>
        <v/>
      </c>
      <c r="AP11" s="186" t="str">
        <f t="shared" si="14"/>
        <v/>
      </c>
      <c r="AQ11" s="183" t="str">
        <f t="shared" si="15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5"/>
        <v>1</v>
      </c>
      <c r="B12" s="176">
        <v>4</v>
      </c>
      <c r="C12" s="176">
        <v>4</v>
      </c>
      <c r="D12" s="205" t="str">
        <f t="shared" si="0"/>
        <v>Sa</v>
      </c>
      <c r="E12" s="206">
        <f>IF(MONTH(DATE(Start!$D$26,$A$8,$B12))&gt;$A$8,"",DATE(Start!$D$26,$A$8,$B12))</f>
        <v>45661</v>
      </c>
      <c r="F12" s="177">
        <f ca="1">IF(F$77=1,IF(Start!B$3&lt;E12,0,1),1)</f>
        <v>0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6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7"/>
        <v>999</v>
      </c>
      <c r="W12" s="212"/>
      <c r="X12" s="177" t="str">
        <f t="shared" si="3"/>
        <v/>
      </c>
      <c r="Y12" s="491" t="str">
        <f t="shared" si="8"/>
        <v/>
      </c>
      <c r="Z12" s="183" t="str">
        <f t="shared" si="9"/>
        <v/>
      </c>
      <c r="AA12" s="177">
        <f t="shared" si="10"/>
        <v>0</v>
      </c>
      <c r="AB12" s="662"/>
      <c r="AC12" s="663"/>
      <c r="AD12" s="663"/>
      <c r="AE12" s="664"/>
      <c r="AF12" s="350"/>
      <c r="AG12" s="349" t="str">
        <f t="shared" si="11"/>
        <v/>
      </c>
      <c r="AH12" s="183" t="str">
        <f t="shared" si="18"/>
        <v/>
      </c>
      <c r="AI12" s="209"/>
      <c r="AJ12" s="177" t="str">
        <f t="shared" si="4"/>
        <v/>
      </c>
      <c r="AK12" s="210"/>
      <c r="AL12" s="211"/>
      <c r="AM12" s="202">
        <f t="shared" si="12"/>
        <v>999</v>
      </c>
      <c r="AN12" s="212"/>
      <c r="AO12" s="177" t="str">
        <f t="shared" si="13"/>
        <v/>
      </c>
      <c r="AP12" s="186" t="str">
        <f t="shared" si="14"/>
        <v/>
      </c>
      <c r="AQ12" s="183" t="str">
        <f t="shared" si="15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5"/>
        <v>1</v>
      </c>
      <c r="B13" s="176">
        <v>5</v>
      </c>
      <c r="C13" s="176">
        <v>5</v>
      </c>
      <c r="D13" s="205" t="str">
        <f t="shared" si="0"/>
        <v>So</v>
      </c>
      <c r="E13" s="206">
        <f>IF(MONTH(DATE(Start!$D$26,$A$8,$B13))&gt;$A$8,"",DATE(Start!$D$26,$A$8,$B13))</f>
        <v>45662</v>
      </c>
      <c r="F13" s="177">
        <f ca="1">IF(F$77=1,IF(Start!B$3&lt;E13,0,1),1)</f>
        <v>0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6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7"/>
        <v>999</v>
      </c>
      <c r="W13" s="212"/>
      <c r="X13" s="177" t="str">
        <f t="shared" si="3"/>
        <v/>
      </c>
      <c r="Y13" s="491" t="str">
        <f t="shared" si="8"/>
        <v/>
      </c>
      <c r="Z13" s="183" t="str">
        <f t="shared" si="9"/>
        <v/>
      </c>
      <c r="AA13" s="177">
        <f t="shared" si="10"/>
        <v>0</v>
      </c>
      <c r="AB13" s="662"/>
      <c r="AC13" s="663"/>
      <c r="AD13" s="663"/>
      <c r="AE13" s="664"/>
      <c r="AF13" s="350"/>
      <c r="AG13" s="349" t="str">
        <f t="shared" si="11"/>
        <v/>
      </c>
      <c r="AH13" s="183" t="str">
        <f t="shared" si="18"/>
        <v/>
      </c>
      <c r="AI13" s="209"/>
      <c r="AJ13" s="177" t="str">
        <f t="shared" si="4"/>
        <v/>
      </c>
      <c r="AK13" s="210"/>
      <c r="AL13" s="211"/>
      <c r="AM13" s="202">
        <f t="shared" si="12"/>
        <v>999</v>
      </c>
      <c r="AN13" s="212"/>
      <c r="AO13" s="177" t="str">
        <f t="shared" si="13"/>
        <v/>
      </c>
      <c r="AP13" s="186" t="str">
        <f t="shared" si="14"/>
        <v/>
      </c>
      <c r="AQ13" s="183" t="str">
        <f t="shared" si="15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5"/>
        <v>2</v>
      </c>
      <c r="B14" s="176">
        <v>6</v>
      </c>
      <c r="C14" s="176">
        <v>6</v>
      </c>
      <c r="D14" s="205" t="str">
        <f t="shared" si="0"/>
        <v>Mo</v>
      </c>
      <c r="E14" s="206">
        <f>IF(MONTH(DATE(Start!$D$26,$A$8,$B14))&gt;$A$8,"",DATE(Start!$D$26,$A$8,$B14))</f>
        <v>45663</v>
      </c>
      <c r="F14" s="177">
        <f ca="1">IF(F$77=1,IF(Start!B$3&lt;E14,0,1),1)</f>
        <v>0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6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7"/>
        <v>999</v>
      </c>
      <c r="W14" s="212"/>
      <c r="X14" s="177" t="str">
        <f t="shared" si="3"/>
        <v/>
      </c>
      <c r="Y14" s="491" t="str">
        <f t="shared" si="8"/>
        <v/>
      </c>
      <c r="Z14" s="183" t="str">
        <f t="shared" si="9"/>
        <v/>
      </c>
      <c r="AA14" s="177">
        <f t="shared" si="10"/>
        <v>0</v>
      </c>
      <c r="AB14" s="663"/>
      <c r="AC14" s="663"/>
      <c r="AD14" s="663"/>
      <c r="AE14" s="664"/>
      <c r="AF14" s="350"/>
      <c r="AG14" s="349" t="str">
        <f t="shared" si="11"/>
        <v/>
      </c>
      <c r="AH14" s="183" t="str">
        <f t="shared" si="18"/>
        <v/>
      </c>
      <c r="AI14" s="209"/>
      <c r="AJ14" s="177" t="str">
        <f t="shared" si="4"/>
        <v/>
      </c>
      <c r="AK14" s="210"/>
      <c r="AL14" s="211"/>
      <c r="AM14" s="202">
        <f t="shared" si="12"/>
        <v>999</v>
      </c>
      <c r="AN14" s="212"/>
      <c r="AO14" s="177" t="str">
        <f t="shared" si="13"/>
        <v/>
      </c>
      <c r="AP14" s="186" t="str">
        <f t="shared" si="14"/>
        <v/>
      </c>
      <c r="AQ14" s="183" t="str">
        <f t="shared" si="15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5"/>
        <v>2</v>
      </c>
      <c r="B15" s="176">
        <v>7</v>
      </c>
      <c r="C15" s="176">
        <v>7</v>
      </c>
      <c r="D15" s="205" t="str">
        <f t="shared" si="0"/>
        <v>Di</v>
      </c>
      <c r="E15" s="206">
        <f>IF(MONTH(DATE(Start!$D$26,$A$8,$B15))&gt;$A$8,"",DATE(Start!$D$26,$A$8,$B15))</f>
        <v>45664</v>
      </c>
      <c r="F15" s="177">
        <f ca="1">IF(F$77=1,IF(Start!B$3&lt;E15,0,1),1)</f>
        <v>0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6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7"/>
        <v>999</v>
      </c>
      <c r="W15" s="212"/>
      <c r="X15" s="177" t="str">
        <f t="shared" si="3"/>
        <v/>
      </c>
      <c r="Y15" s="491" t="str">
        <f t="shared" si="8"/>
        <v/>
      </c>
      <c r="Z15" s="183" t="str">
        <f t="shared" si="9"/>
        <v/>
      </c>
      <c r="AA15" s="177">
        <f t="shared" si="10"/>
        <v>0</v>
      </c>
      <c r="AB15" s="662"/>
      <c r="AC15" s="663"/>
      <c r="AD15" s="663"/>
      <c r="AE15" s="664"/>
      <c r="AF15" s="350"/>
      <c r="AG15" s="349" t="str">
        <f t="shared" si="11"/>
        <v/>
      </c>
      <c r="AH15" s="183" t="str">
        <f t="shared" si="18"/>
        <v/>
      </c>
      <c r="AI15" s="209"/>
      <c r="AJ15" s="177" t="str">
        <f t="shared" si="4"/>
        <v/>
      </c>
      <c r="AK15" s="210"/>
      <c r="AL15" s="211"/>
      <c r="AM15" s="202">
        <f t="shared" si="12"/>
        <v>999</v>
      </c>
      <c r="AN15" s="212"/>
      <c r="AO15" s="177" t="str">
        <f t="shared" si="13"/>
        <v/>
      </c>
      <c r="AP15" s="186" t="str">
        <f t="shared" si="14"/>
        <v/>
      </c>
      <c r="AQ15" s="183" t="str">
        <f t="shared" si="15"/>
        <v/>
      </c>
      <c r="AR15" s="177">
        <f t="shared" si="16"/>
        <v>0</v>
      </c>
      <c r="AS15" s="662"/>
      <c r="AT15" s="663"/>
      <c r="AU15" s="663"/>
      <c r="AV15" s="664"/>
      <c r="AW15" s="350"/>
      <c r="AX15" s="313"/>
    </row>
    <row r="16" spans="1:51" x14ac:dyDescent="0.2">
      <c r="A16" s="175">
        <f t="shared" si="5"/>
        <v>2</v>
      </c>
      <c r="B16" s="176">
        <v>8</v>
      </c>
      <c r="C16" s="176">
        <v>8</v>
      </c>
      <c r="D16" s="205" t="str">
        <f t="shared" si="0"/>
        <v>Mi</v>
      </c>
      <c r="E16" s="206">
        <f>IF(MONTH(DATE(Start!$D$26,$A$8,$B16))&gt;$A$8,"",DATE(Start!$D$26,$A$8,$B16))</f>
        <v>45665</v>
      </c>
      <c r="F16" s="177">
        <f ca="1">IF(F$77=1,IF(Start!B$3&lt;E16,0,1),1)</f>
        <v>0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6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7"/>
        <v>999</v>
      </c>
      <c r="W16" s="212"/>
      <c r="X16" s="177" t="str">
        <f t="shared" si="3"/>
        <v/>
      </c>
      <c r="Y16" s="491" t="str">
        <f t="shared" si="8"/>
        <v/>
      </c>
      <c r="Z16" s="183" t="str">
        <f t="shared" si="9"/>
        <v/>
      </c>
      <c r="AA16" s="177">
        <f t="shared" si="10"/>
        <v>0</v>
      </c>
      <c r="AB16" s="662"/>
      <c r="AC16" s="663"/>
      <c r="AD16" s="663"/>
      <c r="AE16" s="664"/>
      <c r="AF16" s="350"/>
      <c r="AG16" s="349" t="str">
        <f t="shared" si="11"/>
        <v/>
      </c>
      <c r="AH16" s="183" t="str">
        <f t="shared" si="18"/>
        <v/>
      </c>
      <c r="AI16" s="209"/>
      <c r="AJ16" s="177" t="str">
        <f t="shared" si="4"/>
        <v/>
      </c>
      <c r="AK16" s="210"/>
      <c r="AL16" s="211"/>
      <c r="AM16" s="202">
        <f t="shared" si="12"/>
        <v>999</v>
      </c>
      <c r="AN16" s="212"/>
      <c r="AO16" s="177" t="str">
        <f t="shared" si="13"/>
        <v/>
      </c>
      <c r="AP16" s="186" t="str">
        <f t="shared" si="14"/>
        <v/>
      </c>
      <c r="AQ16" s="183" t="str">
        <f t="shared" si="15"/>
        <v/>
      </c>
      <c r="AR16" s="177">
        <f t="shared" si="16"/>
        <v>0</v>
      </c>
      <c r="AS16" s="662"/>
      <c r="AT16" s="663"/>
      <c r="AU16" s="663"/>
      <c r="AV16" s="664"/>
      <c r="AW16" s="350"/>
      <c r="AX16" s="313"/>
    </row>
    <row r="17" spans="1:50" x14ac:dyDescent="0.2">
      <c r="A17" s="175">
        <f t="shared" si="5"/>
        <v>2</v>
      </c>
      <c r="B17" s="176">
        <v>9</v>
      </c>
      <c r="C17" s="176">
        <v>9</v>
      </c>
      <c r="D17" s="205" t="str">
        <f t="shared" si="0"/>
        <v>Do</v>
      </c>
      <c r="E17" s="206">
        <f>IF(MONTH(DATE(Start!$D$26,$A$8,$B17))&gt;$A$8,"",DATE(Start!$D$26,$A$8,$B17))</f>
        <v>45666</v>
      </c>
      <c r="F17" s="177">
        <f ca="1">IF(F$77=1,IF(Start!B$3&lt;E17,0,1),1)</f>
        <v>0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6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7"/>
        <v>999</v>
      </c>
      <c r="W17" s="212"/>
      <c r="X17" s="177" t="str">
        <f t="shared" si="3"/>
        <v/>
      </c>
      <c r="Y17" s="491" t="str">
        <f t="shared" si="8"/>
        <v/>
      </c>
      <c r="Z17" s="183" t="str">
        <f t="shared" si="9"/>
        <v/>
      </c>
      <c r="AA17" s="177">
        <f t="shared" si="10"/>
        <v>0</v>
      </c>
      <c r="AB17" s="662"/>
      <c r="AC17" s="663"/>
      <c r="AD17" s="663"/>
      <c r="AE17" s="664"/>
      <c r="AF17" s="350"/>
      <c r="AG17" s="349" t="str">
        <f t="shared" si="11"/>
        <v/>
      </c>
      <c r="AH17" s="183" t="str">
        <f t="shared" si="18"/>
        <v/>
      </c>
      <c r="AI17" s="209"/>
      <c r="AJ17" s="177" t="str">
        <f t="shared" si="4"/>
        <v/>
      </c>
      <c r="AK17" s="210"/>
      <c r="AL17" s="211"/>
      <c r="AM17" s="202">
        <f t="shared" si="12"/>
        <v>999</v>
      </c>
      <c r="AN17" s="212"/>
      <c r="AO17" s="177" t="str">
        <f t="shared" si="13"/>
        <v/>
      </c>
      <c r="AP17" s="186" t="str">
        <f t="shared" si="14"/>
        <v/>
      </c>
      <c r="AQ17" s="183" t="str">
        <f t="shared" si="15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5"/>
        <v>2</v>
      </c>
      <c r="B18" s="176">
        <v>10</v>
      </c>
      <c r="C18" s="176">
        <v>10</v>
      </c>
      <c r="D18" s="205" t="str">
        <f t="shared" si="0"/>
        <v>Fr</v>
      </c>
      <c r="E18" s="206">
        <f>IF(MONTH(DATE(Start!$D$26,$A$8,$B18))&gt;$A$8,"",DATE(Start!$D$26,$A$8,$B18))</f>
        <v>45667</v>
      </c>
      <c r="F18" s="177">
        <f ca="1">IF(F$77=1,IF(Start!B$3&lt;E18,0,1),1)</f>
        <v>0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6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7"/>
        <v>999</v>
      </c>
      <c r="W18" s="212"/>
      <c r="X18" s="177" t="str">
        <f t="shared" si="3"/>
        <v/>
      </c>
      <c r="Y18" s="491" t="str">
        <f t="shared" si="8"/>
        <v/>
      </c>
      <c r="Z18" s="183" t="str">
        <f t="shared" si="9"/>
        <v/>
      </c>
      <c r="AA18" s="177">
        <f t="shared" si="10"/>
        <v>0</v>
      </c>
      <c r="AB18" s="662"/>
      <c r="AC18" s="663"/>
      <c r="AD18" s="663"/>
      <c r="AE18" s="664"/>
      <c r="AF18" s="350"/>
      <c r="AG18" s="349" t="str">
        <f t="shared" si="11"/>
        <v/>
      </c>
      <c r="AH18" s="183" t="str">
        <f t="shared" si="18"/>
        <v/>
      </c>
      <c r="AI18" s="209"/>
      <c r="AJ18" s="177" t="str">
        <f t="shared" si="4"/>
        <v/>
      </c>
      <c r="AK18" s="210"/>
      <c r="AL18" s="211"/>
      <c r="AM18" s="202">
        <f t="shared" si="12"/>
        <v>999</v>
      </c>
      <c r="AN18" s="212"/>
      <c r="AO18" s="177" t="str">
        <f t="shared" si="13"/>
        <v/>
      </c>
      <c r="AP18" s="186" t="str">
        <f t="shared" si="14"/>
        <v/>
      </c>
      <c r="AQ18" s="183" t="str">
        <f t="shared" si="15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5"/>
        <v>2</v>
      </c>
      <c r="B19" s="176">
        <v>11</v>
      </c>
      <c r="C19" s="176">
        <v>11</v>
      </c>
      <c r="D19" s="205" t="str">
        <f t="shared" si="0"/>
        <v>Sa</v>
      </c>
      <c r="E19" s="206">
        <f>IF(MONTH(DATE(Start!$D$26,$A$8,$B19))&gt;$A$8,"",DATE(Start!$D$26,$A$8,$B19))</f>
        <v>45668</v>
      </c>
      <c r="F19" s="177">
        <f ca="1">IF(F$77=1,IF(Start!B$3&lt;E19,0,1),1)</f>
        <v>0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6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7"/>
        <v>999</v>
      </c>
      <c r="W19" s="212"/>
      <c r="X19" s="177" t="str">
        <f t="shared" si="3"/>
        <v/>
      </c>
      <c r="Y19" s="491" t="str">
        <f t="shared" si="8"/>
        <v/>
      </c>
      <c r="Z19" s="183" t="str">
        <f t="shared" si="9"/>
        <v/>
      </c>
      <c r="AA19" s="177">
        <f t="shared" si="10"/>
        <v>0</v>
      </c>
      <c r="AB19" s="662"/>
      <c r="AC19" s="663"/>
      <c r="AD19" s="663"/>
      <c r="AE19" s="664"/>
      <c r="AF19" s="350"/>
      <c r="AG19" s="349" t="str">
        <f t="shared" si="11"/>
        <v/>
      </c>
      <c r="AH19" s="183" t="str">
        <f t="shared" si="18"/>
        <v/>
      </c>
      <c r="AI19" s="209"/>
      <c r="AJ19" s="177" t="str">
        <f t="shared" si="4"/>
        <v/>
      </c>
      <c r="AK19" s="210"/>
      <c r="AL19" s="211"/>
      <c r="AM19" s="202">
        <f t="shared" si="12"/>
        <v>999</v>
      </c>
      <c r="AN19" s="212"/>
      <c r="AO19" s="177" t="str">
        <f t="shared" si="13"/>
        <v/>
      </c>
      <c r="AP19" s="186" t="str">
        <f t="shared" si="14"/>
        <v/>
      </c>
      <c r="AQ19" s="183" t="str">
        <f t="shared" si="15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5"/>
        <v>2</v>
      </c>
      <c r="B20" s="176">
        <v>12</v>
      </c>
      <c r="C20" s="176">
        <v>12</v>
      </c>
      <c r="D20" s="205" t="str">
        <f t="shared" si="0"/>
        <v>So</v>
      </c>
      <c r="E20" s="206">
        <f>IF(MONTH(DATE(Start!$D$26,$A$8,$B20))&gt;$A$8,"",DATE(Start!$D$26,$A$8,$B20))</f>
        <v>45669</v>
      </c>
      <c r="F20" s="177">
        <f ca="1">IF(F$77=1,IF(Start!B$3&lt;E20,0,1),1)</f>
        <v>0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6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7"/>
        <v>999</v>
      </c>
      <c r="W20" s="212"/>
      <c r="X20" s="177" t="str">
        <f t="shared" si="3"/>
        <v/>
      </c>
      <c r="Y20" s="491" t="str">
        <f t="shared" si="8"/>
        <v/>
      </c>
      <c r="Z20" s="183" t="str">
        <f t="shared" si="9"/>
        <v/>
      </c>
      <c r="AA20" s="177">
        <f t="shared" si="10"/>
        <v>0</v>
      </c>
      <c r="AB20" s="662"/>
      <c r="AC20" s="663"/>
      <c r="AD20" s="663"/>
      <c r="AE20" s="664"/>
      <c r="AF20" s="350"/>
      <c r="AG20" s="349" t="str">
        <f t="shared" si="11"/>
        <v/>
      </c>
      <c r="AH20" s="183" t="str">
        <f t="shared" si="18"/>
        <v/>
      </c>
      <c r="AI20" s="209"/>
      <c r="AJ20" s="177" t="str">
        <f t="shared" si="4"/>
        <v/>
      </c>
      <c r="AK20" s="210"/>
      <c r="AL20" s="211"/>
      <c r="AM20" s="202">
        <f t="shared" si="12"/>
        <v>999</v>
      </c>
      <c r="AN20" s="212"/>
      <c r="AO20" s="177" t="str">
        <f t="shared" si="13"/>
        <v/>
      </c>
      <c r="AP20" s="186" t="str">
        <f t="shared" si="14"/>
        <v/>
      </c>
      <c r="AQ20" s="183" t="str">
        <f t="shared" si="15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5"/>
        <v>3</v>
      </c>
      <c r="B21" s="176">
        <v>13</v>
      </c>
      <c r="C21" s="176">
        <v>13</v>
      </c>
      <c r="D21" s="205" t="str">
        <f t="shared" si="0"/>
        <v>Mo</v>
      </c>
      <c r="E21" s="206">
        <f>IF(MONTH(DATE(Start!$D$26,$A$8,$B21))&gt;$A$8,"",DATE(Start!$D$26,$A$8,$B21))</f>
        <v>45670</v>
      </c>
      <c r="F21" s="177">
        <f ca="1">IF(F$77=1,IF(Start!B$3&lt;E21,0,1),1)</f>
        <v>0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6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7"/>
        <v>999</v>
      </c>
      <c r="W21" s="212"/>
      <c r="X21" s="177" t="str">
        <f t="shared" si="3"/>
        <v/>
      </c>
      <c r="Y21" s="491" t="str">
        <f t="shared" si="8"/>
        <v/>
      </c>
      <c r="Z21" s="183" t="str">
        <f t="shared" si="9"/>
        <v/>
      </c>
      <c r="AA21" s="177">
        <f t="shared" si="10"/>
        <v>0</v>
      </c>
      <c r="AB21" s="662"/>
      <c r="AC21" s="663"/>
      <c r="AD21" s="663"/>
      <c r="AE21" s="664"/>
      <c r="AF21" s="350"/>
      <c r="AG21" s="349" t="str">
        <f t="shared" si="11"/>
        <v/>
      </c>
      <c r="AH21" s="183" t="str">
        <f t="shared" si="18"/>
        <v/>
      </c>
      <c r="AI21" s="209"/>
      <c r="AJ21" s="177" t="str">
        <f t="shared" si="4"/>
        <v/>
      </c>
      <c r="AK21" s="210"/>
      <c r="AL21" s="211"/>
      <c r="AM21" s="202">
        <f t="shared" si="12"/>
        <v>999</v>
      </c>
      <c r="AN21" s="212"/>
      <c r="AO21" s="177" t="str">
        <f t="shared" si="13"/>
        <v/>
      </c>
      <c r="AP21" s="186" t="str">
        <f t="shared" si="14"/>
        <v/>
      </c>
      <c r="AQ21" s="183" t="str">
        <f t="shared" si="15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5"/>
        <v>3</v>
      </c>
      <c r="B22" s="176">
        <v>14</v>
      </c>
      <c r="C22" s="176">
        <v>14</v>
      </c>
      <c r="D22" s="205" t="str">
        <f t="shared" si="0"/>
        <v>Di</v>
      </c>
      <c r="E22" s="206">
        <f>IF(MONTH(DATE(Start!$D$26,$A$8,$B22))&gt;$A$8,"",DATE(Start!$D$26,$A$8,$B22))</f>
        <v>45671</v>
      </c>
      <c r="F22" s="177">
        <f ca="1">IF(F$77=1,IF(Start!B$3&lt;E22,0,1),1)</f>
        <v>0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6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7"/>
        <v>999</v>
      </c>
      <c r="W22" s="212"/>
      <c r="X22" s="177" t="str">
        <f t="shared" si="3"/>
        <v/>
      </c>
      <c r="Y22" s="491" t="str">
        <f t="shared" si="8"/>
        <v/>
      </c>
      <c r="Z22" s="183" t="str">
        <f t="shared" si="9"/>
        <v/>
      </c>
      <c r="AA22" s="177">
        <f t="shared" si="10"/>
        <v>0</v>
      </c>
      <c r="AB22" s="662"/>
      <c r="AC22" s="663"/>
      <c r="AD22" s="663"/>
      <c r="AE22" s="664"/>
      <c r="AF22" s="350"/>
      <c r="AG22" s="349" t="str">
        <f t="shared" si="11"/>
        <v/>
      </c>
      <c r="AH22" s="183" t="str">
        <f t="shared" si="18"/>
        <v/>
      </c>
      <c r="AI22" s="209"/>
      <c r="AJ22" s="177" t="str">
        <f t="shared" si="4"/>
        <v/>
      </c>
      <c r="AK22" s="210"/>
      <c r="AL22" s="211"/>
      <c r="AM22" s="202">
        <f t="shared" si="12"/>
        <v>999</v>
      </c>
      <c r="AN22" s="212"/>
      <c r="AO22" s="177" t="str">
        <f t="shared" si="13"/>
        <v/>
      </c>
      <c r="AP22" s="186" t="str">
        <f t="shared" si="14"/>
        <v/>
      </c>
      <c r="AQ22" s="183" t="str">
        <f t="shared" si="15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5"/>
        <v>3</v>
      </c>
      <c r="B23" s="176">
        <v>15</v>
      </c>
      <c r="C23" s="176">
        <v>15</v>
      </c>
      <c r="D23" s="205" t="str">
        <f t="shared" si="0"/>
        <v>Mi</v>
      </c>
      <c r="E23" s="206">
        <f>IF(MONTH(DATE(Start!$D$26,$A$8,$B23))&gt;$A$8,"",DATE(Start!$D$26,$A$8,$B23))</f>
        <v>45672</v>
      </c>
      <c r="F23" s="177">
        <f ca="1">IF(F$77=1,IF(Start!B$3&lt;E23,0,1),1)</f>
        <v>0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6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7"/>
        <v>999</v>
      </c>
      <c r="W23" s="212"/>
      <c r="X23" s="177" t="str">
        <f t="shared" si="3"/>
        <v/>
      </c>
      <c r="Y23" s="491" t="str">
        <f t="shared" si="8"/>
        <v/>
      </c>
      <c r="Z23" s="183" t="str">
        <f t="shared" si="9"/>
        <v/>
      </c>
      <c r="AA23" s="177">
        <f t="shared" si="10"/>
        <v>0</v>
      </c>
      <c r="AB23" s="662"/>
      <c r="AC23" s="663"/>
      <c r="AD23" s="663"/>
      <c r="AE23" s="664"/>
      <c r="AF23" s="350"/>
      <c r="AG23" s="349" t="str">
        <f t="shared" si="11"/>
        <v/>
      </c>
      <c r="AH23" s="183" t="str">
        <f t="shared" si="18"/>
        <v/>
      </c>
      <c r="AI23" s="209"/>
      <c r="AJ23" s="177" t="str">
        <f t="shared" si="4"/>
        <v/>
      </c>
      <c r="AK23" s="210"/>
      <c r="AL23" s="211"/>
      <c r="AM23" s="202">
        <f t="shared" si="12"/>
        <v>999</v>
      </c>
      <c r="AN23" s="212"/>
      <c r="AO23" s="177" t="str">
        <f t="shared" si="13"/>
        <v/>
      </c>
      <c r="AP23" s="186" t="str">
        <f t="shared" si="14"/>
        <v/>
      </c>
      <c r="AQ23" s="183" t="str">
        <f t="shared" si="15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5"/>
        <v>3</v>
      </c>
      <c r="B24" s="176">
        <v>16</v>
      </c>
      <c r="C24" s="176">
        <v>16</v>
      </c>
      <c r="D24" s="205" t="str">
        <f t="shared" si="0"/>
        <v>Do</v>
      </c>
      <c r="E24" s="206">
        <f>IF(MONTH(DATE(Start!$D$26,$A$8,$B24))&gt;$A$8,"",DATE(Start!$D$26,$A$8,$B24))</f>
        <v>45673</v>
      </c>
      <c r="F24" s="177">
        <f ca="1">IF(F$77=1,IF(Start!B$3&lt;E24,0,1),1)</f>
        <v>0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6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7"/>
        <v>999</v>
      </c>
      <c r="W24" s="212"/>
      <c r="X24" s="177" t="str">
        <f t="shared" si="3"/>
        <v/>
      </c>
      <c r="Y24" s="491" t="str">
        <f t="shared" si="8"/>
        <v/>
      </c>
      <c r="Z24" s="183" t="str">
        <f t="shared" si="9"/>
        <v/>
      </c>
      <c r="AA24" s="177">
        <f t="shared" si="10"/>
        <v>0</v>
      </c>
      <c r="AB24" s="662"/>
      <c r="AC24" s="663"/>
      <c r="AD24" s="663"/>
      <c r="AE24" s="664"/>
      <c r="AF24" s="350"/>
      <c r="AG24" s="349" t="str">
        <f t="shared" si="11"/>
        <v/>
      </c>
      <c r="AH24" s="183" t="str">
        <f t="shared" si="18"/>
        <v/>
      </c>
      <c r="AI24" s="209"/>
      <c r="AJ24" s="177" t="str">
        <f t="shared" si="4"/>
        <v/>
      </c>
      <c r="AK24" s="210"/>
      <c r="AL24" s="211"/>
      <c r="AM24" s="202">
        <f t="shared" si="12"/>
        <v>999</v>
      </c>
      <c r="AN24" s="212"/>
      <c r="AO24" s="177" t="str">
        <f t="shared" si="13"/>
        <v/>
      </c>
      <c r="AP24" s="186" t="str">
        <f t="shared" si="14"/>
        <v/>
      </c>
      <c r="AQ24" s="183" t="str">
        <f t="shared" si="15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5"/>
        <v>3</v>
      </c>
      <c r="B25" s="176">
        <v>17</v>
      </c>
      <c r="C25" s="176">
        <v>17</v>
      </c>
      <c r="D25" s="205" t="str">
        <f t="shared" si="0"/>
        <v>Fr</v>
      </c>
      <c r="E25" s="206">
        <f>IF(MONTH(DATE(Start!$D$26,$A$8,$B25))&gt;$A$8,"",DATE(Start!$D$26,$A$8,$B25))</f>
        <v>45674</v>
      </c>
      <c r="F25" s="177">
        <f ca="1">IF(F$77=1,IF(Start!B$3&lt;E25,0,1),1)</f>
        <v>0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6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7"/>
        <v>999</v>
      </c>
      <c r="W25" s="212"/>
      <c r="X25" s="177" t="str">
        <f t="shared" si="3"/>
        <v/>
      </c>
      <c r="Y25" s="491" t="str">
        <f t="shared" si="8"/>
        <v/>
      </c>
      <c r="Z25" s="183" t="str">
        <f t="shared" si="9"/>
        <v/>
      </c>
      <c r="AA25" s="177">
        <f t="shared" si="10"/>
        <v>0</v>
      </c>
      <c r="AB25" s="662"/>
      <c r="AC25" s="663"/>
      <c r="AD25" s="663"/>
      <c r="AE25" s="664"/>
      <c r="AF25" s="350"/>
      <c r="AG25" s="349" t="str">
        <f t="shared" si="11"/>
        <v/>
      </c>
      <c r="AH25" s="183" t="str">
        <f t="shared" si="18"/>
        <v/>
      </c>
      <c r="AI25" s="209"/>
      <c r="AJ25" s="177" t="str">
        <f t="shared" si="4"/>
        <v/>
      </c>
      <c r="AK25" s="210"/>
      <c r="AL25" s="211"/>
      <c r="AM25" s="202">
        <f t="shared" si="12"/>
        <v>999</v>
      </c>
      <c r="AN25" s="212"/>
      <c r="AO25" s="177" t="str">
        <f t="shared" si="13"/>
        <v/>
      </c>
      <c r="AP25" s="186" t="str">
        <f t="shared" si="14"/>
        <v/>
      </c>
      <c r="AQ25" s="183" t="str">
        <f t="shared" si="15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5"/>
        <v>3</v>
      </c>
      <c r="B26" s="176">
        <v>18</v>
      </c>
      <c r="C26" s="176">
        <v>18</v>
      </c>
      <c r="D26" s="205" t="str">
        <f t="shared" si="0"/>
        <v>Sa</v>
      </c>
      <c r="E26" s="206">
        <f>IF(MONTH(DATE(Start!$D$26,$A$8,$B26))&gt;$A$8,"",DATE(Start!$D$26,$A$8,$B26))</f>
        <v>45675</v>
      </c>
      <c r="F26" s="177">
        <f ca="1">IF(F$77=1,IF(Start!B$3&lt;E26,0,1),1)</f>
        <v>0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6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7"/>
        <v>999</v>
      </c>
      <c r="W26" s="212"/>
      <c r="X26" s="177" t="str">
        <f t="shared" si="3"/>
        <v/>
      </c>
      <c r="Y26" s="491" t="str">
        <f t="shared" si="8"/>
        <v/>
      </c>
      <c r="Z26" s="183" t="str">
        <f t="shared" si="9"/>
        <v/>
      </c>
      <c r="AA26" s="177">
        <f t="shared" si="10"/>
        <v>0</v>
      </c>
      <c r="AB26" s="710"/>
      <c r="AC26" s="680"/>
      <c r="AD26" s="680"/>
      <c r="AE26" s="681"/>
      <c r="AF26" s="350"/>
      <c r="AG26" s="349" t="str">
        <f t="shared" si="11"/>
        <v/>
      </c>
      <c r="AH26" s="183" t="str">
        <f t="shared" si="18"/>
        <v/>
      </c>
      <c r="AI26" s="209"/>
      <c r="AJ26" s="177" t="str">
        <f t="shared" si="4"/>
        <v/>
      </c>
      <c r="AK26" s="210"/>
      <c r="AL26" s="211"/>
      <c r="AM26" s="202">
        <f t="shared" si="12"/>
        <v>999</v>
      </c>
      <c r="AN26" s="212"/>
      <c r="AO26" s="177" t="str">
        <f t="shared" si="13"/>
        <v/>
      </c>
      <c r="AP26" s="186" t="str">
        <f t="shared" si="14"/>
        <v/>
      </c>
      <c r="AQ26" s="183" t="str">
        <f t="shared" si="15"/>
        <v/>
      </c>
      <c r="AR26" s="177">
        <f t="shared" si="16"/>
        <v>0</v>
      </c>
      <c r="AS26" s="679"/>
      <c r="AT26" s="680"/>
      <c r="AU26" s="680"/>
      <c r="AV26" s="681"/>
      <c r="AW26" s="350"/>
      <c r="AX26" s="313"/>
    </row>
    <row r="27" spans="1:50" x14ac:dyDescent="0.2">
      <c r="A27" s="175">
        <f t="shared" si="5"/>
        <v>3</v>
      </c>
      <c r="B27" s="176">
        <v>19</v>
      </c>
      <c r="C27" s="176">
        <v>19</v>
      </c>
      <c r="D27" s="205" t="str">
        <f t="shared" si="0"/>
        <v>So</v>
      </c>
      <c r="E27" s="206">
        <f>IF(MONTH(DATE(Start!$D$26,$A$8,$B27))&gt;$A$8,"",DATE(Start!$D$26,$A$8,$B27))</f>
        <v>45676</v>
      </c>
      <c r="F27" s="177">
        <f ca="1">IF(F$77=1,IF(Start!B$3&lt;E27,0,1),1)</f>
        <v>0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6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7"/>
        <v>999</v>
      </c>
      <c r="W27" s="212"/>
      <c r="X27" s="177" t="str">
        <f t="shared" si="3"/>
        <v/>
      </c>
      <c r="Y27" s="491" t="str">
        <f t="shared" si="8"/>
        <v/>
      </c>
      <c r="Z27" s="183" t="str">
        <f t="shared" si="9"/>
        <v/>
      </c>
      <c r="AA27" s="177">
        <f t="shared" si="10"/>
        <v>0</v>
      </c>
      <c r="AB27" s="662"/>
      <c r="AC27" s="663"/>
      <c r="AD27" s="663"/>
      <c r="AE27" s="664"/>
      <c r="AF27" s="350"/>
      <c r="AG27" s="349" t="str">
        <f t="shared" si="11"/>
        <v/>
      </c>
      <c r="AH27" s="183" t="str">
        <f t="shared" si="18"/>
        <v/>
      </c>
      <c r="AI27" s="209"/>
      <c r="AJ27" s="177" t="str">
        <f t="shared" si="4"/>
        <v/>
      </c>
      <c r="AK27" s="210"/>
      <c r="AL27" s="211"/>
      <c r="AM27" s="202">
        <f t="shared" si="12"/>
        <v>999</v>
      </c>
      <c r="AN27" s="212"/>
      <c r="AO27" s="177" t="str">
        <f t="shared" si="13"/>
        <v/>
      </c>
      <c r="AP27" s="186" t="str">
        <f t="shared" si="14"/>
        <v/>
      </c>
      <c r="AQ27" s="183" t="str">
        <f t="shared" si="15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5"/>
        <v>4</v>
      </c>
      <c r="B28" s="176">
        <v>20</v>
      </c>
      <c r="C28" s="176">
        <v>20</v>
      </c>
      <c r="D28" s="205" t="str">
        <f t="shared" si="0"/>
        <v>Mo</v>
      </c>
      <c r="E28" s="206">
        <f>IF(MONTH(DATE(Start!$D$26,$A$8,$B28))&gt;$A$8,"",DATE(Start!$D$26,$A$8,$B28))</f>
        <v>45677</v>
      </c>
      <c r="F28" s="177">
        <f ca="1">IF(F$77=1,IF(Start!B$3&lt;E28,0,1),1)</f>
        <v>0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6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7"/>
        <v>999</v>
      </c>
      <c r="W28" s="212"/>
      <c r="X28" s="177" t="str">
        <f t="shared" si="3"/>
        <v/>
      </c>
      <c r="Y28" s="491" t="str">
        <f t="shared" si="8"/>
        <v/>
      </c>
      <c r="Z28" s="183" t="str">
        <f t="shared" si="9"/>
        <v/>
      </c>
      <c r="AA28" s="177">
        <f t="shared" si="10"/>
        <v>0</v>
      </c>
      <c r="AB28" s="662"/>
      <c r="AC28" s="663"/>
      <c r="AD28" s="663"/>
      <c r="AE28" s="664"/>
      <c r="AF28" s="350"/>
      <c r="AG28" s="349" t="str">
        <f t="shared" si="11"/>
        <v/>
      </c>
      <c r="AH28" s="183" t="str">
        <f t="shared" si="18"/>
        <v/>
      </c>
      <c r="AI28" s="209"/>
      <c r="AJ28" s="177" t="str">
        <f t="shared" si="4"/>
        <v/>
      </c>
      <c r="AK28" s="210"/>
      <c r="AL28" s="211"/>
      <c r="AM28" s="202">
        <f t="shared" si="12"/>
        <v>999</v>
      </c>
      <c r="AN28" s="212"/>
      <c r="AO28" s="177" t="str">
        <f t="shared" si="13"/>
        <v/>
      </c>
      <c r="AP28" s="186" t="str">
        <f t="shared" si="14"/>
        <v/>
      </c>
      <c r="AQ28" s="183" t="str">
        <f t="shared" si="15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5"/>
        <v>4</v>
      </c>
      <c r="B29" s="176">
        <v>21</v>
      </c>
      <c r="C29" s="176">
        <v>21</v>
      </c>
      <c r="D29" s="205" t="str">
        <f t="shared" si="0"/>
        <v>Di</v>
      </c>
      <c r="E29" s="206">
        <f>IF(MONTH(DATE(Start!$D$26,$A$8,$B29))&gt;$A$8,"",DATE(Start!$D$26,$A$8,$B29))</f>
        <v>45678</v>
      </c>
      <c r="F29" s="177">
        <f ca="1">IF(F$77=1,IF(Start!B$3&lt;E29,0,1),1)</f>
        <v>0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6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7"/>
        <v>999</v>
      </c>
      <c r="W29" s="212"/>
      <c r="X29" s="177" t="str">
        <f t="shared" si="3"/>
        <v/>
      </c>
      <c r="Y29" s="491" t="str">
        <f t="shared" si="8"/>
        <v/>
      </c>
      <c r="Z29" s="183" t="str">
        <f t="shared" si="9"/>
        <v/>
      </c>
      <c r="AA29" s="177">
        <f t="shared" si="10"/>
        <v>0</v>
      </c>
      <c r="AB29" s="663"/>
      <c r="AC29" s="663"/>
      <c r="AD29" s="663"/>
      <c r="AE29" s="664"/>
      <c r="AF29" s="350"/>
      <c r="AG29" s="349" t="str">
        <f t="shared" si="11"/>
        <v/>
      </c>
      <c r="AH29" s="183" t="str">
        <f t="shared" si="18"/>
        <v/>
      </c>
      <c r="AI29" s="209"/>
      <c r="AJ29" s="177" t="str">
        <f t="shared" si="4"/>
        <v/>
      </c>
      <c r="AK29" s="210"/>
      <c r="AL29" s="211"/>
      <c r="AM29" s="202">
        <f t="shared" si="12"/>
        <v>999</v>
      </c>
      <c r="AN29" s="212"/>
      <c r="AO29" s="177" t="str">
        <f t="shared" si="13"/>
        <v/>
      </c>
      <c r="AP29" s="186" t="str">
        <f t="shared" si="14"/>
        <v/>
      </c>
      <c r="AQ29" s="183" t="str">
        <f t="shared" si="15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5"/>
        <v>4</v>
      </c>
      <c r="B30" s="176">
        <v>22</v>
      </c>
      <c r="C30" s="176">
        <v>22</v>
      </c>
      <c r="D30" s="205" t="str">
        <f t="shared" si="0"/>
        <v>Mi</v>
      </c>
      <c r="E30" s="206">
        <f>IF(MONTH(DATE(Start!$D$26,$A$8,$B30))&gt;$A$8,"",DATE(Start!$D$26,$A$8,$B30))</f>
        <v>45679</v>
      </c>
      <c r="F30" s="177">
        <f ca="1">IF(F$77=1,IF(Start!B$3&lt;E30,0,1),1)</f>
        <v>0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6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7"/>
        <v>999</v>
      </c>
      <c r="W30" s="212"/>
      <c r="X30" s="177" t="str">
        <f t="shared" si="3"/>
        <v/>
      </c>
      <c r="Y30" s="491" t="str">
        <f t="shared" si="8"/>
        <v/>
      </c>
      <c r="Z30" s="183" t="str">
        <f t="shared" si="9"/>
        <v/>
      </c>
      <c r="AA30" s="177">
        <f t="shared" si="10"/>
        <v>0</v>
      </c>
      <c r="AB30" s="662"/>
      <c r="AC30" s="663"/>
      <c r="AD30" s="663"/>
      <c r="AE30" s="664"/>
      <c r="AF30" s="350"/>
      <c r="AG30" s="349" t="str">
        <f t="shared" si="11"/>
        <v/>
      </c>
      <c r="AH30" s="183" t="str">
        <f t="shared" si="18"/>
        <v/>
      </c>
      <c r="AI30" s="209"/>
      <c r="AJ30" s="177" t="str">
        <f t="shared" si="4"/>
        <v/>
      </c>
      <c r="AK30" s="210"/>
      <c r="AL30" s="211"/>
      <c r="AM30" s="202">
        <f t="shared" si="12"/>
        <v>999</v>
      </c>
      <c r="AN30" s="212"/>
      <c r="AO30" s="177" t="str">
        <f t="shared" si="13"/>
        <v/>
      </c>
      <c r="AP30" s="186" t="str">
        <f t="shared" si="14"/>
        <v/>
      </c>
      <c r="AQ30" s="183" t="str">
        <f t="shared" si="15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5"/>
        <v>4</v>
      </c>
      <c r="B31" s="176">
        <v>23</v>
      </c>
      <c r="C31" s="176">
        <v>23</v>
      </c>
      <c r="D31" s="205" t="str">
        <f t="shared" si="0"/>
        <v>Do</v>
      </c>
      <c r="E31" s="206">
        <f>IF(MONTH(DATE(Start!$D$26,$A$8,$B31))&gt;$A$8,"",DATE(Start!$D$26,$A$8,$B31))</f>
        <v>45680</v>
      </c>
      <c r="F31" s="177">
        <f ca="1">IF(F$77=1,IF(Start!B$3&lt;E31,0,1),1)</f>
        <v>0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6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7"/>
        <v>999</v>
      </c>
      <c r="W31" s="212"/>
      <c r="X31" s="177" t="str">
        <f t="shared" si="3"/>
        <v/>
      </c>
      <c r="Y31" s="491" t="str">
        <f t="shared" si="8"/>
        <v/>
      </c>
      <c r="Z31" s="183" t="str">
        <f t="shared" si="9"/>
        <v/>
      </c>
      <c r="AA31" s="177">
        <f t="shared" si="10"/>
        <v>0</v>
      </c>
      <c r="AB31" s="662"/>
      <c r="AC31" s="663"/>
      <c r="AD31" s="663"/>
      <c r="AE31" s="664"/>
      <c r="AF31" s="350"/>
      <c r="AG31" s="349" t="str">
        <f t="shared" si="11"/>
        <v/>
      </c>
      <c r="AH31" s="183" t="str">
        <f t="shared" si="18"/>
        <v/>
      </c>
      <c r="AI31" s="209"/>
      <c r="AJ31" s="177" t="str">
        <f t="shared" si="4"/>
        <v/>
      </c>
      <c r="AK31" s="210"/>
      <c r="AL31" s="211"/>
      <c r="AM31" s="202">
        <f t="shared" si="12"/>
        <v>999</v>
      </c>
      <c r="AN31" s="212"/>
      <c r="AO31" s="177" t="str">
        <f t="shared" si="13"/>
        <v/>
      </c>
      <c r="AP31" s="186" t="str">
        <f t="shared" si="14"/>
        <v/>
      </c>
      <c r="AQ31" s="183" t="str">
        <f t="shared" si="15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5"/>
        <v>4</v>
      </c>
      <c r="B32" s="176">
        <v>24</v>
      </c>
      <c r="C32" s="176">
        <v>24</v>
      </c>
      <c r="D32" s="205" t="str">
        <f t="shared" si="0"/>
        <v>Fr</v>
      </c>
      <c r="E32" s="206">
        <f>IF(MONTH(DATE(Start!$D$26,$A$8,$B32))&gt;$A$8,"",DATE(Start!$D$26,$A$8,$B32))</f>
        <v>45681</v>
      </c>
      <c r="F32" s="177">
        <f ca="1">IF(F$77=1,IF(Start!B$3&lt;E32,0,1),1)</f>
        <v>0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6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7"/>
        <v>999</v>
      </c>
      <c r="W32" s="212"/>
      <c r="X32" s="177" t="str">
        <f t="shared" si="3"/>
        <v/>
      </c>
      <c r="Y32" s="491" t="str">
        <f t="shared" si="8"/>
        <v/>
      </c>
      <c r="Z32" s="183" t="str">
        <f t="shared" si="9"/>
        <v/>
      </c>
      <c r="AA32" s="177">
        <f t="shared" si="10"/>
        <v>0</v>
      </c>
      <c r="AB32" s="662"/>
      <c r="AC32" s="663"/>
      <c r="AD32" s="663"/>
      <c r="AE32" s="664"/>
      <c r="AF32" s="350"/>
      <c r="AG32" s="349" t="str">
        <f t="shared" si="11"/>
        <v/>
      </c>
      <c r="AH32" s="183" t="str">
        <f t="shared" si="18"/>
        <v/>
      </c>
      <c r="AI32" s="209"/>
      <c r="AJ32" s="177" t="str">
        <f t="shared" si="4"/>
        <v/>
      </c>
      <c r="AK32" s="210"/>
      <c r="AL32" s="211"/>
      <c r="AM32" s="202">
        <f t="shared" si="12"/>
        <v>999</v>
      </c>
      <c r="AN32" s="212"/>
      <c r="AO32" s="177" t="str">
        <f t="shared" si="13"/>
        <v/>
      </c>
      <c r="AP32" s="186" t="str">
        <f t="shared" si="14"/>
        <v/>
      </c>
      <c r="AQ32" s="183" t="str">
        <f t="shared" si="15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5"/>
        <v>4</v>
      </c>
      <c r="B33" s="176">
        <v>25</v>
      </c>
      <c r="C33" s="176">
        <v>25</v>
      </c>
      <c r="D33" s="205" t="str">
        <f t="shared" si="0"/>
        <v>Sa</v>
      </c>
      <c r="E33" s="206">
        <f>IF(MONTH(DATE(Start!$D$26,$A$8,$B33))&gt;$A$8,"",DATE(Start!$D$26,$A$8,$B33))</f>
        <v>45682</v>
      </c>
      <c r="F33" s="177">
        <f ca="1">IF(F$77=1,IF(Start!B$3&lt;E33,0,1),1)</f>
        <v>0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6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7"/>
        <v>999</v>
      </c>
      <c r="W33" s="212"/>
      <c r="X33" s="177" t="str">
        <f t="shared" si="3"/>
        <v/>
      </c>
      <c r="Y33" s="491" t="str">
        <f t="shared" si="8"/>
        <v/>
      </c>
      <c r="Z33" s="183" t="str">
        <f t="shared" si="9"/>
        <v/>
      </c>
      <c r="AA33" s="177">
        <f t="shared" si="10"/>
        <v>0</v>
      </c>
      <c r="AB33" s="663"/>
      <c r="AC33" s="663"/>
      <c r="AD33" s="663"/>
      <c r="AE33" s="664"/>
      <c r="AF33" s="350"/>
      <c r="AG33" s="349" t="str">
        <f t="shared" si="11"/>
        <v/>
      </c>
      <c r="AH33" s="183" t="str">
        <f t="shared" si="18"/>
        <v/>
      </c>
      <c r="AI33" s="209"/>
      <c r="AJ33" s="177" t="str">
        <f t="shared" si="4"/>
        <v/>
      </c>
      <c r="AK33" s="210"/>
      <c r="AL33" s="211"/>
      <c r="AM33" s="202">
        <f t="shared" si="12"/>
        <v>999</v>
      </c>
      <c r="AN33" s="212"/>
      <c r="AO33" s="177" t="str">
        <f t="shared" si="13"/>
        <v/>
      </c>
      <c r="AP33" s="186" t="str">
        <f t="shared" si="14"/>
        <v/>
      </c>
      <c r="AQ33" s="183" t="str">
        <f t="shared" si="15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5"/>
        <v>4</v>
      </c>
      <c r="B34" s="176">
        <v>26</v>
      </c>
      <c r="C34" s="176">
        <v>26</v>
      </c>
      <c r="D34" s="205" t="str">
        <f t="shared" si="0"/>
        <v>So</v>
      </c>
      <c r="E34" s="206">
        <f>IF(MONTH(DATE(Start!$D$26,$A$8,$B34))&gt;$A$8,"",DATE(Start!$D$26,$A$8,$B34))</f>
        <v>45683</v>
      </c>
      <c r="F34" s="177">
        <f ca="1">IF(F$77=1,IF(Start!B$3&lt;E34,0,1),1)</f>
        <v>0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6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7"/>
        <v>999</v>
      </c>
      <c r="W34" s="212"/>
      <c r="X34" s="177" t="str">
        <f t="shared" si="3"/>
        <v/>
      </c>
      <c r="Y34" s="491" t="str">
        <f t="shared" si="8"/>
        <v/>
      </c>
      <c r="Z34" s="183" t="str">
        <f t="shared" si="9"/>
        <v/>
      </c>
      <c r="AA34" s="177">
        <f t="shared" si="10"/>
        <v>0</v>
      </c>
      <c r="AB34" s="682"/>
      <c r="AC34" s="663"/>
      <c r="AD34" s="663"/>
      <c r="AE34" s="664"/>
      <c r="AF34" s="350"/>
      <c r="AG34" s="349" t="str">
        <f t="shared" si="11"/>
        <v/>
      </c>
      <c r="AH34" s="183" t="str">
        <f t="shared" si="18"/>
        <v/>
      </c>
      <c r="AI34" s="209"/>
      <c r="AJ34" s="177" t="str">
        <f t="shared" si="4"/>
        <v/>
      </c>
      <c r="AK34" s="210"/>
      <c r="AL34" s="211"/>
      <c r="AM34" s="202">
        <f t="shared" si="12"/>
        <v>999</v>
      </c>
      <c r="AN34" s="212"/>
      <c r="AO34" s="177" t="str">
        <f t="shared" si="13"/>
        <v/>
      </c>
      <c r="AP34" s="186" t="str">
        <f t="shared" si="14"/>
        <v/>
      </c>
      <c r="AQ34" s="183" t="str">
        <f t="shared" si="15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5"/>
        <v>5</v>
      </c>
      <c r="B35" s="176">
        <v>27</v>
      </c>
      <c r="C35" s="176">
        <v>27</v>
      </c>
      <c r="D35" s="205" t="str">
        <f t="shared" si="0"/>
        <v>Mo</v>
      </c>
      <c r="E35" s="206">
        <f>IF(MONTH(DATE(Start!$D$26,$A$8,$B35))&gt;$A$8,"",DATE(Start!$D$26,$A$8,$B35))</f>
        <v>45684</v>
      </c>
      <c r="F35" s="177">
        <f ca="1">IF(F$77=1,IF(Start!B$3&lt;E35,0,1),1)</f>
        <v>0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6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7"/>
        <v>999</v>
      </c>
      <c r="W35" s="212"/>
      <c r="X35" s="177" t="str">
        <f t="shared" si="3"/>
        <v/>
      </c>
      <c r="Y35" s="491" t="str">
        <f t="shared" si="8"/>
        <v/>
      </c>
      <c r="Z35" s="183" t="str">
        <f t="shared" si="9"/>
        <v/>
      </c>
      <c r="AA35" s="177">
        <f t="shared" si="10"/>
        <v>0</v>
      </c>
      <c r="AB35" s="682"/>
      <c r="AC35" s="663"/>
      <c r="AD35" s="663"/>
      <c r="AE35" s="664"/>
      <c r="AF35" s="350"/>
      <c r="AG35" s="349" t="str">
        <f t="shared" si="11"/>
        <v/>
      </c>
      <c r="AH35" s="183" t="str">
        <f t="shared" si="18"/>
        <v/>
      </c>
      <c r="AI35" s="209"/>
      <c r="AJ35" s="177" t="str">
        <f t="shared" si="4"/>
        <v/>
      </c>
      <c r="AK35" s="210"/>
      <c r="AL35" s="211"/>
      <c r="AM35" s="202">
        <f t="shared" si="12"/>
        <v>999</v>
      </c>
      <c r="AN35" s="212"/>
      <c r="AO35" s="177" t="str">
        <f t="shared" si="13"/>
        <v/>
      </c>
      <c r="AP35" s="186" t="str">
        <f t="shared" si="14"/>
        <v/>
      </c>
      <c r="AQ35" s="183" t="str">
        <f t="shared" si="15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5"/>
        <v>5</v>
      </c>
      <c r="B36" s="176">
        <v>28</v>
      </c>
      <c r="C36" s="176">
        <v>28</v>
      </c>
      <c r="D36" s="205" t="str">
        <f t="shared" si="0"/>
        <v>Di</v>
      </c>
      <c r="E36" s="206">
        <f>IF(MONTH(DATE(Start!$D$26,$A$8,$B36))&gt;$A$8,"",DATE(Start!$D$26,$A$8,$B36))</f>
        <v>45685</v>
      </c>
      <c r="F36" s="177">
        <f ca="1">IF(F$77=1,IF(Start!B$3&lt;E36,0,1),1)</f>
        <v>0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6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7"/>
        <v>999</v>
      </c>
      <c r="W36" s="212"/>
      <c r="X36" s="177" t="str">
        <f t="shared" si="3"/>
        <v/>
      </c>
      <c r="Y36" s="491" t="str">
        <f t="shared" si="8"/>
        <v/>
      </c>
      <c r="Z36" s="183" t="str">
        <f t="shared" si="9"/>
        <v/>
      </c>
      <c r="AA36" s="177">
        <f t="shared" si="10"/>
        <v>0</v>
      </c>
      <c r="AB36" s="663"/>
      <c r="AC36" s="663"/>
      <c r="AD36" s="663"/>
      <c r="AE36" s="664"/>
      <c r="AF36" s="350"/>
      <c r="AG36" s="349" t="str">
        <f t="shared" si="11"/>
        <v/>
      </c>
      <c r="AH36" s="183" t="str">
        <f t="shared" si="18"/>
        <v/>
      </c>
      <c r="AI36" s="209"/>
      <c r="AJ36" s="177" t="str">
        <f t="shared" si="4"/>
        <v/>
      </c>
      <c r="AK36" s="210"/>
      <c r="AL36" s="211"/>
      <c r="AM36" s="202">
        <f t="shared" si="12"/>
        <v>999</v>
      </c>
      <c r="AN36" s="212"/>
      <c r="AO36" s="177" t="str">
        <f t="shared" si="13"/>
        <v/>
      </c>
      <c r="AP36" s="186" t="str">
        <f t="shared" si="14"/>
        <v/>
      </c>
      <c r="AQ36" s="183" t="str">
        <f t="shared" si="15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5"/>
        <v>5</v>
      </c>
      <c r="B37" s="176">
        <v>29</v>
      </c>
      <c r="C37" s="176">
        <v>29</v>
      </c>
      <c r="D37" s="205" t="str">
        <f t="shared" si="0"/>
        <v>Mi</v>
      </c>
      <c r="E37" s="206">
        <f>IF(MONTH(DATE(Start!$D$26,$A$8,$B37))&gt;$A$8,"",DATE(Start!$D$26,$A$8,$B37))</f>
        <v>45686</v>
      </c>
      <c r="F37" s="177">
        <f ca="1">IF(F$77=1,IF(Start!B$3&lt;E37,0,1),1)</f>
        <v>0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6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7"/>
        <v>999</v>
      </c>
      <c r="W37" s="212"/>
      <c r="X37" s="177" t="str">
        <f t="shared" si="3"/>
        <v/>
      </c>
      <c r="Y37" s="491" t="str">
        <f t="shared" si="8"/>
        <v/>
      </c>
      <c r="Z37" s="183" t="str">
        <f t="shared" si="9"/>
        <v/>
      </c>
      <c r="AA37" s="177">
        <f t="shared" si="10"/>
        <v>0</v>
      </c>
      <c r="AB37" s="662"/>
      <c r="AC37" s="663"/>
      <c r="AD37" s="663"/>
      <c r="AE37" s="664"/>
      <c r="AF37" s="350"/>
      <c r="AG37" s="349" t="str">
        <f t="shared" si="11"/>
        <v/>
      </c>
      <c r="AH37" s="183" t="str">
        <f t="shared" si="18"/>
        <v/>
      </c>
      <c r="AI37" s="209"/>
      <c r="AJ37" s="177" t="str">
        <f t="shared" si="4"/>
        <v/>
      </c>
      <c r="AK37" s="210"/>
      <c r="AL37" s="211"/>
      <c r="AM37" s="202">
        <f t="shared" si="12"/>
        <v>999</v>
      </c>
      <c r="AN37" s="212"/>
      <c r="AO37" s="177" t="str">
        <f t="shared" si="13"/>
        <v/>
      </c>
      <c r="AP37" s="186" t="str">
        <f t="shared" si="14"/>
        <v/>
      </c>
      <c r="AQ37" s="183" t="str">
        <f t="shared" si="15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5"/>
        <v>5</v>
      </c>
      <c r="B38" s="176">
        <v>30</v>
      </c>
      <c r="C38" s="176">
        <v>30</v>
      </c>
      <c r="D38" s="205" t="str">
        <f t="shared" si="0"/>
        <v>Do</v>
      </c>
      <c r="E38" s="206">
        <f>IF(MONTH(DATE(Start!$D$26,$A$8,$B38))&gt;$A$8,"",DATE(Start!$D$26,$A$8,$B38))</f>
        <v>45687</v>
      </c>
      <c r="F38" s="177">
        <f ca="1">IF(F$77=1,IF(Start!B$3&lt;E38,0,1),1)</f>
        <v>0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6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7"/>
        <v>999</v>
      </c>
      <c r="W38" s="212"/>
      <c r="X38" s="177" t="str">
        <f t="shared" si="3"/>
        <v/>
      </c>
      <c r="Y38" s="491" t="str">
        <f t="shared" si="8"/>
        <v/>
      </c>
      <c r="Z38" s="183" t="str">
        <f t="shared" si="9"/>
        <v/>
      </c>
      <c r="AA38" s="177">
        <f t="shared" si="10"/>
        <v>0</v>
      </c>
      <c r="AB38" s="662"/>
      <c r="AC38" s="663"/>
      <c r="AD38" s="663"/>
      <c r="AE38" s="664"/>
      <c r="AF38" s="350"/>
      <c r="AG38" s="349" t="str">
        <f t="shared" si="11"/>
        <v/>
      </c>
      <c r="AH38" s="183" t="str">
        <f t="shared" si="18"/>
        <v/>
      </c>
      <c r="AI38" s="209"/>
      <c r="AJ38" s="177" t="str">
        <f t="shared" si="4"/>
        <v/>
      </c>
      <c r="AK38" s="210"/>
      <c r="AL38" s="211"/>
      <c r="AM38" s="202">
        <f t="shared" si="12"/>
        <v>999</v>
      </c>
      <c r="AN38" s="212"/>
      <c r="AO38" s="177" t="str">
        <f t="shared" si="13"/>
        <v/>
      </c>
      <c r="AP38" s="186" t="str">
        <f t="shared" si="14"/>
        <v/>
      </c>
      <c r="AQ38" s="183" t="str">
        <f t="shared" si="15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>
        <f t="shared" si="5"/>
        <v>5</v>
      </c>
      <c r="B39" s="351">
        <v>31</v>
      </c>
      <c r="C39" s="351">
        <v>31</v>
      </c>
      <c r="D39" s="352" t="str">
        <f>IF(ISBLANK(E39),"",TEXT(E39,"ttt"))</f>
        <v>Fr</v>
      </c>
      <c r="E39" s="353">
        <f>IF(MONTH(DATE(Start!$D$26,$A$8,$B39))&gt;$A$8,"",DATE(Start!$D$26,$A$8,$B39))</f>
        <v>45688</v>
      </c>
      <c r="F39" s="328">
        <f ca="1">IF(F$77=1,IF(Start!B$3&lt;E39,0,1),1)</f>
        <v>0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6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7"/>
        <v>999</v>
      </c>
      <c r="W39" s="366"/>
      <c r="X39" s="328" t="str">
        <f t="shared" si="3"/>
        <v/>
      </c>
      <c r="Y39" s="493" t="str">
        <f t="shared" si="8"/>
        <v/>
      </c>
      <c r="Z39" s="361" t="str">
        <f t="shared" si="9"/>
        <v/>
      </c>
      <c r="AA39" s="328">
        <f t="shared" si="10"/>
        <v>0</v>
      </c>
      <c r="AB39" s="647"/>
      <c r="AC39" s="648"/>
      <c r="AD39" s="648"/>
      <c r="AE39" s="649"/>
      <c r="AF39" s="368"/>
      <c r="AG39" s="359" t="str">
        <f t="shared" si="11"/>
        <v/>
      </c>
      <c r="AH39" s="361" t="str">
        <f>AQ39</f>
        <v/>
      </c>
      <c r="AI39" s="360"/>
      <c r="AJ39" s="328" t="str">
        <f t="shared" si="4"/>
        <v/>
      </c>
      <c r="AK39" s="362"/>
      <c r="AL39" s="363"/>
      <c r="AM39" s="365">
        <f t="shared" si="12"/>
        <v>999</v>
      </c>
      <c r="AN39" s="366"/>
      <c r="AO39" s="328" t="str">
        <f t="shared" si="13"/>
        <v/>
      </c>
      <c r="AP39" s="367" t="str">
        <f t="shared" si="14"/>
        <v/>
      </c>
      <c r="AQ39" s="361" t="str">
        <f t="shared" si="15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31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 t="shared" ref="A43:A52" si="19"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0</v>
      </c>
      <c r="G43" s="335"/>
      <c r="H43" s="327"/>
      <c r="I43" s="333"/>
      <c r="J43" s="334"/>
      <c r="K43" s="335"/>
      <c r="L43" s="335"/>
      <c r="M43" s="327" t="str">
        <f t="shared" ref="M43:M52" si="20">IF(R43="","",IF(R43=0,"",A43))</f>
        <v/>
      </c>
      <c r="N43" s="375"/>
      <c r="O43" s="337" t="str">
        <f t="shared" ref="O43:O52" si="21">IF(ISBLANK(N43),"",HYPERLINK(N43,"url"))</f>
        <v/>
      </c>
      <c r="P43" s="237" t="str">
        <f t="shared" ref="P43:P73" si="22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 t="shared" ref="V43:V52" si="23">IF(ISNUMBER(U43),IF(U43&gt;0,U43,999),999)</f>
        <v>999</v>
      </c>
      <c r="W43" s="343"/>
      <c r="X43" s="327" t="str">
        <f t="shared" ref="X43:X52" si="24">IF(W43="","",IF(W43=0,"",A43))</f>
        <v/>
      </c>
      <c r="Y43" s="492" t="str">
        <f t="shared" ref="Y43:Y73" si="25">IF(ISBLANK(R43),"",IF(ISBLANK(S43),"",IF(ISBLANK(Q43),IF(ISERROR(S43/R43),"",S43/R43),IF(ISERROR(S43/Q43),"",S43/Q43))))</f>
        <v/>
      </c>
      <c r="Z43" s="237" t="str">
        <f t="shared" ref="Z43:Z73" si="26">IF(ISBLANK(R43),"",IF(ISBLANK(S43),"",IF(ISBLANK(Q43),IF(ISERROR(R43/S43/24),"",R43/S43/24),IF(ISERROR(Q43/S43/24),"",Q43/S43/24))))</f>
        <v/>
      </c>
      <c r="AA43" s="327">
        <f t="shared" ref="AA43:AA52" si="27">IF(R43="",0,IF(R43=0,0,1))</f>
        <v>0</v>
      </c>
      <c r="AB43" s="665"/>
      <c r="AC43" s="666"/>
      <c r="AD43" s="666"/>
      <c r="AE43" s="667"/>
      <c r="AF43" s="376"/>
      <c r="AG43" s="337" t="str">
        <f t="shared" ref="AG43:AG52" si="28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52" si="29">IF(AI43="","",IF(AI43=0,"",A43))</f>
        <v/>
      </c>
      <c r="AK43" s="339"/>
      <c r="AL43" s="340"/>
      <c r="AM43" s="342">
        <f t="shared" ref="AM43:AM52" si="30">IF(ISNUMBER(AL43),IF(AL43&gt;0,AL43,999),999)</f>
        <v>999</v>
      </c>
      <c r="AN43" s="343"/>
      <c r="AO43" s="327" t="str">
        <f t="shared" ref="AO43:AO52" si="31">IF(AN43="","",IF(AN43=0,"",A43))</f>
        <v/>
      </c>
      <c r="AP43" s="344" t="str">
        <f t="shared" ref="AP43:AP52" si="32">IF(ISBLANK(AK43),"",IF(ISBLANK(AI43),"",IF(ISERROR(AK43/AI43),"",AK43/AI43)))</f>
        <v/>
      </c>
      <c r="AQ43" s="237" t="str">
        <f t="shared" ref="AQ43:AQ52" si="33">IF(ISBLANK(AI43),"",IF(ISBLANK(AK43),"",IF(ISERROR(AI43/AK43/24),"",AI43/AK43/24)))</f>
        <v/>
      </c>
      <c r="AR43" s="327">
        <f t="shared" ref="AR43:AR52" si="34">IF(AI43="",0,IF(AI43=0,0,1))</f>
        <v>0</v>
      </c>
      <c r="AS43" s="665"/>
      <c r="AT43" s="666"/>
      <c r="AU43" s="666"/>
      <c r="AV43" s="667"/>
      <c r="AW43" s="476">
        <f t="shared" ref="AW43:AW73" si="35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si="19"/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0</v>
      </c>
      <c r="G44" s="208"/>
      <c r="H44" s="177"/>
      <c r="I44" s="347"/>
      <c r="J44" s="348"/>
      <c r="K44" s="208"/>
      <c r="L44" s="208"/>
      <c r="M44" s="177" t="str">
        <f t="shared" si="20"/>
        <v/>
      </c>
      <c r="N44" s="213"/>
      <c r="O44" s="349" t="str">
        <f t="shared" si="21"/>
        <v/>
      </c>
      <c r="P44" s="183" t="str">
        <f t="shared" si="22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si="23"/>
        <v>999</v>
      </c>
      <c r="W44" s="212"/>
      <c r="X44" s="177" t="str">
        <f t="shared" si="24"/>
        <v/>
      </c>
      <c r="Y44" s="491" t="str">
        <f t="shared" si="25"/>
        <v/>
      </c>
      <c r="Z44" s="183" t="str">
        <f t="shared" si="26"/>
        <v/>
      </c>
      <c r="AA44" s="177">
        <f t="shared" si="27"/>
        <v>0</v>
      </c>
      <c r="AB44" s="662"/>
      <c r="AC44" s="663"/>
      <c r="AD44" s="663"/>
      <c r="AE44" s="664"/>
      <c r="AF44" s="350"/>
      <c r="AG44" s="349" t="str">
        <f t="shared" si="28"/>
        <v/>
      </c>
      <c r="AH44" s="183" t="str">
        <f t="shared" ref="AH44:AH73" si="36">IF(ISBLANK(Z44),"",IF(ISBLANK(AB44),"",IF(ISERROR(Z44/AB44/24),"",Z44/AB44/24)))</f>
        <v/>
      </c>
      <c r="AI44" s="209"/>
      <c r="AJ44" s="177" t="str">
        <f t="shared" si="29"/>
        <v/>
      </c>
      <c r="AK44" s="210"/>
      <c r="AL44" s="211"/>
      <c r="AM44" s="202">
        <f t="shared" si="30"/>
        <v>999</v>
      </c>
      <c r="AN44" s="212"/>
      <c r="AO44" s="177" t="str">
        <f t="shared" si="31"/>
        <v/>
      </c>
      <c r="AP44" s="186" t="str">
        <f t="shared" si="32"/>
        <v/>
      </c>
      <c r="AQ44" s="183" t="str">
        <f t="shared" si="33"/>
        <v/>
      </c>
      <c r="AR44" s="177">
        <f t="shared" si="34"/>
        <v>0</v>
      </c>
      <c r="AS44" s="662"/>
      <c r="AT44" s="663"/>
      <c r="AU44" s="663"/>
      <c r="AV44" s="664"/>
      <c r="AW44" s="473">
        <f t="shared" si="35"/>
        <v>0</v>
      </c>
      <c r="AX44" s="383" t="str">
        <f>IF(Extra!V10="","",Extra!V10)</f>
        <v>Rasen</v>
      </c>
    </row>
    <row r="45" spans="1:50" x14ac:dyDescent="0.2">
      <c r="A45" s="175" t="str">
        <f t="shared" si="19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0</v>
      </c>
      <c r="G45" s="208"/>
      <c r="H45" s="177"/>
      <c r="I45" s="347"/>
      <c r="J45" s="348"/>
      <c r="K45" s="208"/>
      <c r="L45" s="208"/>
      <c r="M45" s="177" t="str">
        <f t="shared" si="20"/>
        <v/>
      </c>
      <c r="N45" s="213"/>
      <c r="O45" s="349" t="str">
        <f t="shared" si="21"/>
        <v/>
      </c>
      <c r="P45" s="183" t="str">
        <f t="shared" si="22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23"/>
        <v>999</v>
      </c>
      <c r="W45" s="212"/>
      <c r="X45" s="177" t="str">
        <f t="shared" si="24"/>
        <v/>
      </c>
      <c r="Y45" s="491" t="str">
        <f t="shared" si="25"/>
        <v/>
      </c>
      <c r="Z45" s="183" t="str">
        <f t="shared" si="26"/>
        <v/>
      </c>
      <c r="AA45" s="177">
        <f t="shared" si="27"/>
        <v>0</v>
      </c>
      <c r="AB45" s="662"/>
      <c r="AC45" s="663"/>
      <c r="AD45" s="663"/>
      <c r="AE45" s="664"/>
      <c r="AF45" s="350"/>
      <c r="AG45" s="349" t="str">
        <f t="shared" si="28"/>
        <v/>
      </c>
      <c r="AH45" s="183" t="str">
        <f t="shared" si="36"/>
        <v/>
      </c>
      <c r="AI45" s="209"/>
      <c r="AJ45" s="177" t="str">
        <f t="shared" si="29"/>
        <v/>
      </c>
      <c r="AK45" s="210"/>
      <c r="AL45" s="211"/>
      <c r="AM45" s="202">
        <f t="shared" si="30"/>
        <v>999</v>
      </c>
      <c r="AN45" s="212"/>
      <c r="AO45" s="177" t="str">
        <f t="shared" si="31"/>
        <v/>
      </c>
      <c r="AP45" s="186" t="str">
        <f t="shared" si="32"/>
        <v/>
      </c>
      <c r="AQ45" s="183" t="str">
        <f t="shared" si="33"/>
        <v/>
      </c>
      <c r="AR45" s="177">
        <f t="shared" si="34"/>
        <v>0</v>
      </c>
      <c r="AS45" s="662"/>
      <c r="AT45" s="663"/>
      <c r="AU45" s="663"/>
      <c r="AV45" s="664"/>
      <c r="AW45" s="473">
        <f t="shared" si="35"/>
        <v>0</v>
      </c>
      <c r="AX45" s="383" t="str">
        <f>IF(Extra!V11="","",Extra!V11)</f>
        <v>Garten</v>
      </c>
    </row>
    <row r="46" spans="1:50" x14ac:dyDescent="0.2">
      <c r="A46" s="175" t="str">
        <f t="shared" si="19"/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0</v>
      </c>
      <c r="G46" s="208"/>
      <c r="H46" s="177"/>
      <c r="I46" s="347"/>
      <c r="J46" s="348"/>
      <c r="K46" s="208"/>
      <c r="L46" s="208"/>
      <c r="M46" s="177" t="str">
        <f t="shared" si="20"/>
        <v/>
      </c>
      <c r="N46" s="213"/>
      <c r="O46" s="349" t="str">
        <f t="shared" si="21"/>
        <v/>
      </c>
      <c r="P46" s="183" t="str">
        <f t="shared" si="22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 t="shared" si="23"/>
        <v>999</v>
      </c>
      <c r="W46" s="212"/>
      <c r="X46" s="177" t="str">
        <f t="shared" si="24"/>
        <v/>
      </c>
      <c r="Y46" s="491" t="str">
        <f t="shared" si="25"/>
        <v/>
      </c>
      <c r="Z46" s="183" t="str">
        <f t="shared" si="26"/>
        <v/>
      </c>
      <c r="AA46" s="177">
        <f t="shared" si="27"/>
        <v>0</v>
      </c>
      <c r="AB46" s="662"/>
      <c r="AC46" s="663"/>
      <c r="AD46" s="663"/>
      <c r="AE46" s="664"/>
      <c r="AF46" s="350"/>
      <c r="AG46" s="349" t="str">
        <f t="shared" si="28"/>
        <v/>
      </c>
      <c r="AH46" s="183" t="str">
        <f t="shared" si="36"/>
        <v/>
      </c>
      <c r="AI46" s="209"/>
      <c r="AJ46" s="177" t="str">
        <f t="shared" si="29"/>
        <v/>
      </c>
      <c r="AK46" s="210"/>
      <c r="AL46" s="211"/>
      <c r="AM46" s="202">
        <f t="shared" si="30"/>
        <v>999</v>
      </c>
      <c r="AN46" s="212"/>
      <c r="AO46" s="177" t="str">
        <f t="shared" si="31"/>
        <v/>
      </c>
      <c r="AP46" s="186" t="str">
        <f t="shared" si="32"/>
        <v/>
      </c>
      <c r="AQ46" s="183" t="str">
        <f t="shared" si="33"/>
        <v/>
      </c>
      <c r="AR46" s="177">
        <f t="shared" si="34"/>
        <v>0</v>
      </c>
      <c r="AS46" s="662"/>
      <c r="AT46" s="663"/>
      <c r="AU46" s="663"/>
      <c r="AV46" s="664"/>
      <c r="AW46" s="473">
        <f t="shared" si="35"/>
        <v>0</v>
      </c>
      <c r="AX46" s="383" t="str">
        <f>IF(Extra!V12="","",Extra!V12)</f>
        <v>Holz</v>
      </c>
    </row>
    <row r="47" spans="1:50" x14ac:dyDescent="0.2">
      <c r="A47" s="175" t="str">
        <f t="shared" si="19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0</v>
      </c>
      <c r="G47" s="208"/>
      <c r="H47" s="177"/>
      <c r="I47" s="347"/>
      <c r="J47" s="348"/>
      <c r="K47" s="208"/>
      <c r="L47" s="208"/>
      <c r="M47" s="177" t="str">
        <f t="shared" si="20"/>
        <v/>
      </c>
      <c r="N47" s="213"/>
      <c r="O47" s="349" t="str">
        <f t="shared" si="21"/>
        <v/>
      </c>
      <c r="P47" s="183" t="str">
        <f t="shared" si="22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23"/>
        <v>999</v>
      </c>
      <c r="W47" s="212"/>
      <c r="X47" s="177" t="str">
        <f t="shared" si="24"/>
        <v/>
      </c>
      <c r="Y47" s="491" t="str">
        <f t="shared" si="25"/>
        <v/>
      </c>
      <c r="Z47" s="183" t="str">
        <f t="shared" si="26"/>
        <v/>
      </c>
      <c r="AA47" s="177">
        <f t="shared" si="27"/>
        <v>0</v>
      </c>
      <c r="AB47" s="662"/>
      <c r="AC47" s="663"/>
      <c r="AD47" s="663"/>
      <c r="AE47" s="664"/>
      <c r="AF47" s="350"/>
      <c r="AG47" s="349" t="str">
        <f t="shared" si="28"/>
        <v/>
      </c>
      <c r="AH47" s="183" t="str">
        <f t="shared" si="36"/>
        <v/>
      </c>
      <c r="AI47" s="209"/>
      <c r="AJ47" s="177" t="str">
        <f t="shared" si="29"/>
        <v/>
      </c>
      <c r="AK47" s="210"/>
      <c r="AL47" s="211"/>
      <c r="AM47" s="202">
        <f t="shared" si="30"/>
        <v>999</v>
      </c>
      <c r="AN47" s="212"/>
      <c r="AO47" s="177" t="str">
        <f t="shared" si="31"/>
        <v/>
      </c>
      <c r="AP47" s="186" t="str">
        <f t="shared" si="32"/>
        <v/>
      </c>
      <c r="AQ47" s="183" t="str">
        <f t="shared" si="33"/>
        <v/>
      </c>
      <c r="AR47" s="177">
        <f t="shared" si="34"/>
        <v>0</v>
      </c>
      <c r="AS47" s="662"/>
      <c r="AT47" s="663"/>
      <c r="AU47" s="663"/>
      <c r="AV47" s="664"/>
      <c r="AW47" s="473">
        <f t="shared" si="35"/>
        <v>0</v>
      </c>
      <c r="AX47" s="383" t="str">
        <f>IF(Extra!V13="","",Extra!V13)</f>
        <v>Weltladen</v>
      </c>
    </row>
    <row r="48" spans="1:50" x14ac:dyDescent="0.2">
      <c r="A48" s="175" t="str">
        <f t="shared" si="19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0</v>
      </c>
      <c r="G48" s="208"/>
      <c r="H48" s="177"/>
      <c r="I48" s="347"/>
      <c r="J48" s="348"/>
      <c r="K48" s="208"/>
      <c r="L48" s="208"/>
      <c r="M48" s="177" t="str">
        <f t="shared" si="20"/>
        <v/>
      </c>
      <c r="N48" s="213"/>
      <c r="O48" s="349" t="str">
        <f t="shared" si="21"/>
        <v/>
      </c>
      <c r="P48" s="183" t="str">
        <f t="shared" si="22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23"/>
        <v>999</v>
      </c>
      <c r="W48" s="212"/>
      <c r="X48" s="177" t="str">
        <f t="shared" si="24"/>
        <v/>
      </c>
      <c r="Y48" s="491" t="str">
        <f t="shared" si="25"/>
        <v/>
      </c>
      <c r="Z48" s="183" t="str">
        <f t="shared" si="26"/>
        <v/>
      </c>
      <c r="AA48" s="177">
        <f t="shared" si="27"/>
        <v>0</v>
      </c>
      <c r="AB48" s="662"/>
      <c r="AC48" s="663"/>
      <c r="AD48" s="663"/>
      <c r="AE48" s="664"/>
      <c r="AF48" s="350"/>
      <c r="AG48" s="349" t="str">
        <f t="shared" si="28"/>
        <v/>
      </c>
      <c r="AH48" s="183" t="str">
        <f t="shared" si="36"/>
        <v/>
      </c>
      <c r="AI48" s="209"/>
      <c r="AJ48" s="177" t="str">
        <f t="shared" si="29"/>
        <v/>
      </c>
      <c r="AK48" s="210"/>
      <c r="AL48" s="211"/>
      <c r="AM48" s="202">
        <f t="shared" si="30"/>
        <v>999</v>
      </c>
      <c r="AN48" s="212"/>
      <c r="AO48" s="177" t="str">
        <f t="shared" si="31"/>
        <v/>
      </c>
      <c r="AP48" s="186" t="str">
        <f t="shared" si="32"/>
        <v/>
      </c>
      <c r="AQ48" s="183" t="str">
        <f t="shared" si="33"/>
        <v/>
      </c>
      <c r="AR48" s="177">
        <f t="shared" si="34"/>
        <v>0</v>
      </c>
      <c r="AS48" s="662"/>
      <c r="AT48" s="663"/>
      <c r="AU48" s="663"/>
      <c r="AV48" s="664"/>
      <c r="AW48" s="473" t="str">
        <f t="shared" si="35"/>
        <v/>
      </c>
      <c r="AX48" s="383" t="str">
        <f>IF(Extra!V14="","",Extra!V14)</f>
        <v/>
      </c>
    </row>
    <row r="49" spans="1:50" x14ac:dyDescent="0.2">
      <c r="A49" s="175" t="str">
        <f t="shared" si="19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0</v>
      </c>
      <c r="G49" s="208"/>
      <c r="H49" s="177"/>
      <c r="I49" s="347"/>
      <c r="J49" s="348"/>
      <c r="K49" s="208"/>
      <c r="L49" s="208"/>
      <c r="M49" s="177" t="str">
        <f t="shared" si="20"/>
        <v/>
      </c>
      <c r="N49" s="213"/>
      <c r="O49" s="349" t="str">
        <f t="shared" si="21"/>
        <v/>
      </c>
      <c r="P49" s="183" t="str">
        <f t="shared" si="22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23"/>
        <v>999</v>
      </c>
      <c r="W49" s="212"/>
      <c r="X49" s="177" t="str">
        <f t="shared" si="24"/>
        <v/>
      </c>
      <c r="Y49" s="491" t="str">
        <f t="shared" si="25"/>
        <v/>
      </c>
      <c r="Z49" s="183" t="str">
        <f t="shared" si="26"/>
        <v/>
      </c>
      <c r="AA49" s="177">
        <f t="shared" si="27"/>
        <v>0</v>
      </c>
      <c r="AB49" s="662"/>
      <c r="AC49" s="663"/>
      <c r="AD49" s="663"/>
      <c r="AE49" s="664"/>
      <c r="AF49" s="350"/>
      <c r="AG49" s="349" t="str">
        <f t="shared" si="28"/>
        <v/>
      </c>
      <c r="AH49" s="183" t="str">
        <f t="shared" si="36"/>
        <v/>
      </c>
      <c r="AI49" s="209"/>
      <c r="AJ49" s="177" t="str">
        <f t="shared" si="29"/>
        <v/>
      </c>
      <c r="AK49" s="210"/>
      <c r="AL49" s="211"/>
      <c r="AM49" s="202">
        <f t="shared" si="30"/>
        <v>999</v>
      </c>
      <c r="AN49" s="212"/>
      <c r="AO49" s="177" t="str">
        <f t="shared" si="31"/>
        <v/>
      </c>
      <c r="AP49" s="186" t="str">
        <f t="shared" si="32"/>
        <v/>
      </c>
      <c r="AQ49" s="183" t="str">
        <f t="shared" si="33"/>
        <v/>
      </c>
      <c r="AR49" s="177">
        <f t="shared" si="34"/>
        <v>0</v>
      </c>
      <c r="AS49" s="662"/>
      <c r="AT49" s="663"/>
      <c r="AU49" s="663"/>
      <c r="AV49" s="664"/>
      <c r="AW49" s="473" t="str">
        <f t="shared" si="35"/>
        <v/>
      </c>
      <c r="AX49" s="383" t="str">
        <f>IF(Extra!V15="","",Extra!V15)</f>
        <v/>
      </c>
    </row>
    <row r="50" spans="1:50" x14ac:dyDescent="0.2">
      <c r="A50" s="175" t="str">
        <f t="shared" si="19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0</v>
      </c>
      <c r="G50" s="208"/>
      <c r="H50" s="177"/>
      <c r="I50" s="347"/>
      <c r="J50" s="348"/>
      <c r="K50" s="208"/>
      <c r="L50" s="208"/>
      <c r="M50" s="177" t="str">
        <f t="shared" si="20"/>
        <v/>
      </c>
      <c r="N50" s="213"/>
      <c r="O50" s="349" t="str">
        <f t="shared" si="21"/>
        <v/>
      </c>
      <c r="P50" s="183" t="str">
        <f t="shared" si="22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23"/>
        <v>999</v>
      </c>
      <c r="W50" s="212"/>
      <c r="X50" s="177" t="str">
        <f t="shared" si="24"/>
        <v/>
      </c>
      <c r="Y50" s="491" t="str">
        <f t="shared" si="25"/>
        <v/>
      </c>
      <c r="Z50" s="183" t="str">
        <f t="shared" si="26"/>
        <v/>
      </c>
      <c r="AA50" s="177">
        <f t="shared" si="27"/>
        <v>0</v>
      </c>
      <c r="AB50" s="662"/>
      <c r="AC50" s="663"/>
      <c r="AD50" s="663"/>
      <c r="AE50" s="664"/>
      <c r="AF50" s="350"/>
      <c r="AG50" s="349" t="str">
        <f t="shared" si="28"/>
        <v/>
      </c>
      <c r="AH50" s="183" t="str">
        <f t="shared" si="36"/>
        <v/>
      </c>
      <c r="AI50" s="209"/>
      <c r="AJ50" s="177" t="str">
        <f t="shared" si="29"/>
        <v/>
      </c>
      <c r="AK50" s="210"/>
      <c r="AL50" s="211"/>
      <c r="AM50" s="202">
        <f t="shared" si="30"/>
        <v>999</v>
      </c>
      <c r="AN50" s="212"/>
      <c r="AO50" s="177" t="str">
        <f t="shared" si="31"/>
        <v/>
      </c>
      <c r="AP50" s="186" t="str">
        <f t="shared" si="32"/>
        <v/>
      </c>
      <c r="AQ50" s="183" t="str">
        <f t="shared" si="33"/>
        <v/>
      </c>
      <c r="AR50" s="177">
        <f t="shared" si="34"/>
        <v>0</v>
      </c>
      <c r="AS50" s="662"/>
      <c r="AT50" s="663"/>
      <c r="AU50" s="663"/>
      <c r="AV50" s="664"/>
      <c r="AW50" s="473" t="str">
        <f t="shared" si="35"/>
        <v/>
      </c>
      <c r="AX50" s="383" t="str">
        <f>IF(Extra!V16="","",Extra!V16)</f>
        <v/>
      </c>
    </row>
    <row r="51" spans="1:50" x14ac:dyDescent="0.2">
      <c r="A51" s="175" t="str">
        <f t="shared" si="19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0</v>
      </c>
      <c r="G51" s="208"/>
      <c r="H51" s="177"/>
      <c r="I51" s="347"/>
      <c r="J51" s="348"/>
      <c r="K51" s="208"/>
      <c r="L51" s="208"/>
      <c r="M51" s="177" t="str">
        <f t="shared" si="20"/>
        <v/>
      </c>
      <c r="N51" s="213"/>
      <c r="O51" s="349" t="str">
        <f t="shared" si="21"/>
        <v/>
      </c>
      <c r="P51" s="183" t="str">
        <f t="shared" si="22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23"/>
        <v>999</v>
      </c>
      <c r="W51" s="212"/>
      <c r="X51" s="177" t="str">
        <f t="shared" si="24"/>
        <v/>
      </c>
      <c r="Y51" s="491" t="str">
        <f t="shared" si="25"/>
        <v/>
      </c>
      <c r="Z51" s="183" t="str">
        <f t="shared" si="26"/>
        <v/>
      </c>
      <c r="AA51" s="177">
        <f t="shared" si="27"/>
        <v>0</v>
      </c>
      <c r="AB51" s="662"/>
      <c r="AC51" s="663"/>
      <c r="AD51" s="663"/>
      <c r="AE51" s="664"/>
      <c r="AF51" s="350"/>
      <c r="AG51" s="349" t="str">
        <f t="shared" si="28"/>
        <v/>
      </c>
      <c r="AH51" s="183" t="str">
        <f t="shared" si="36"/>
        <v/>
      </c>
      <c r="AI51" s="209"/>
      <c r="AJ51" s="177" t="str">
        <f t="shared" si="29"/>
        <v/>
      </c>
      <c r="AK51" s="210"/>
      <c r="AL51" s="211"/>
      <c r="AM51" s="202">
        <f t="shared" si="30"/>
        <v>999</v>
      </c>
      <c r="AN51" s="212"/>
      <c r="AO51" s="177" t="str">
        <f t="shared" si="31"/>
        <v/>
      </c>
      <c r="AP51" s="186" t="str">
        <f t="shared" si="32"/>
        <v/>
      </c>
      <c r="AQ51" s="183" t="str">
        <f t="shared" si="33"/>
        <v/>
      </c>
      <c r="AR51" s="177">
        <f t="shared" si="34"/>
        <v>0</v>
      </c>
      <c r="AS51" s="662"/>
      <c r="AT51" s="663"/>
      <c r="AU51" s="663"/>
      <c r="AV51" s="664"/>
      <c r="AW51" s="473" t="str">
        <f t="shared" si="35"/>
        <v/>
      </c>
      <c r="AX51" s="383" t="str">
        <f>IF(Extra!V17="","",Extra!V17)</f>
        <v/>
      </c>
    </row>
    <row r="52" spans="1:50" x14ac:dyDescent="0.2">
      <c r="A52" s="175" t="str">
        <f t="shared" si="19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0</v>
      </c>
      <c r="G52" s="208"/>
      <c r="H52" s="177"/>
      <c r="I52" s="347"/>
      <c r="J52" s="348"/>
      <c r="K52" s="208"/>
      <c r="L52" s="208"/>
      <c r="M52" s="177" t="str">
        <f t="shared" si="20"/>
        <v/>
      </c>
      <c r="N52" s="213"/>
      <c r="O52" s="349" t="str">
        <f t="shared" si="21"/>
        <v/>
      </c>
      <c r="P52" s="183" t="str">
        <f t="shared" si="22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23"/>
        <v>999</v>
      </c>
      <c r="W52" s="212"/>
      <c r="X52" s="177" t="str">
        <f t="shared" si="24"/>
        <v/>
      </c>
      <c r="Y52" s="491" t="str">
        <f t="shared" si="25"/>
        <v/>
      </c>
      <c r="Z52" s="183" t="str">
        <f t="shared" si="26"/>
        <v/>
      </c>
      <c r="AA52" s="177">
        <f t="shared" si="27"/>
        <v>0</v>
      </c>
      <c r="AB52" s="662"/>
      <c r="AC52" s="663"/>
      <c r="AD52" s="663"/>
      <c r="AE52" s="664"/>
      <c r="AF52" s="350"/>
      <c r="AG52" s="349" t="str">
        <f t="shared" si="28"/>
        <v/>
      </c>
      <c r="AH52" s="183" t="str">
        <f t="shared" si="36"/>
        <v/>
      </c>
      <c r="AI52" s="209"/>
      <c r="AJ52" s="177" t="str">
        <f t="shared" si="29"/>
        <v/>
      </c>
      <c r="AK52" s="210"/>
      <c r="AL52" s="211"/>
      <c r="AM52" s="202">
        <f t="shared" si="30"/>
        <v>999</v>
      </c>
      <c r="AN52" s="212"/>
      <c r="AO52" s="177" t="str">
        <f t="shared" si="31"/>
        <v/>
      </c>
      <c r="AP52" s="186" t="str">
        <f t="shared" si="32"/>
        <v/>
      </c>
      <c r="AQ52" s="183" t="str">
        <f t="shared" si="33"/>
        <v/>
      </c>
      <c r="AR52" s="177">
        <f t="shared" si="34"/>
        <v>0</v>
      </c>
      <c r="AS52" s="662"/>
      <c r="AT52" s="663"/>
      <c r="AU52" s="663"/>
      <c r="AV52" s="664"/>
      <c r="AW52" s="473" t="str">
        <f t="shared" si="35"/>
        <v/>
      </c>
      <c r="AX52" s="383" t="str">
        <f>IF(Extra!V18="","",Extra!V18)</f>
        <v/>
      </c>
    </row>
    <row r="53" spans="1:50" x14ac:dyDescent="0.2">
      <c r="A53" s="175" t="str">
        <f t="shared" ref="A53:A69" si="37">IF(ISNUMBER(E53),IF(MONTH(E53)=1,IF(TRUNC((E53-WEEKDAY(E53,2)-DATE(YEAR(E53+4-WEEKDAY(E53,2)),1,-10))/7)&gt;51,0,TRUNC((E53-WEEKDAY(E53,2)-DATE(YEAR(E53+4-WEEKDAY(E53,2)),1,-10))/7)),IF(MONTH(E53)=12,IF(TRUNC((E53-WEEKDAY(E53,2)-DATE(YEAR(E53+4-WEEKDAY(E53,2)),1,-10))/7)=1,53,TRUNC((E53-WEEKDAY(E53,2)-DATE(YEAR(E53+4-WEEKDAY(E53,2)),1,-10))/7)),TRUNC((E53-WEEKDAY(E53,2)-DATE(YEAR(E53+4-WEEKDAY(E53,2)),1,-10))/7))),"")</f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0</v>
      </c>
      <c r="G53" s="208"/>
      <c r="H53" s="177"/>
      <c r="I53" s="347"/>
      <c r="J53" s="348"/>
      <c r="K53" s="208"/>
      <c r="L53" s="208"/>
      <c r="M53" s="177" t="str">
        <f t="shared" ref="M53:M69" si="38">IF(R53="","",IF(R53=0,"",A53))</f>
        <v/>
      </c>
      <c r="N53" s="213"/>
      <c r="O53" s="349" t="str">
        <f t="shared" ref="O53:O69" si="39">IF(ISBLANK(N53),"",HYPERLINK(N53,"url"))</f>
        <v/>
      </c>
      <c r="P53" s="183" t="str">
        <f t="shared" si="22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ref="V53:V69" si="40">IF(ISNUMBER(U53),IF(U53&gt;0,U53,999),999)</f>
        <v>999</v>
      </c>
      <c r="W53" s="212"/>
      <c r="X53" s="177" t="str">
        <f t="shared" ref="X53:X69" si="41">IF(W53="","",IF(W53=0,"",A53))</f>
        <v/>
      </c>
      <c r="Y53" s="491" t="str">
        <f t="shared" si="25"/>
        <v/>
      </c>
      <c r="Z53" s="183" t="str">
        <f t="shared" si="26"/>
        <v/>
      </c>
      <c r="AA53" s="177">
        <f t="shared" ref="AA53:AA69" si="42">IF(R53="",0,IF(R53=0,0,1))</f>
        <v>0</v>
      </c>
      <c r="AB53" s="662"/>
      <c r="AC53" s="663"/>
      <c r="AD53" s="663"/>
      <c r="AE53" s="664"/>
      <c r="AF53" s="350"/>
      <c r="AG53" s="349" t="str">
        <f t="shared" ref="AG53:AG69" si="43">IF(ISBLANK(AF53),"",HYPERLINK(AF53,"url"))</f>
        <v/>
      </c>
      <c r="AH53" s="183" t="str">
        <f t="shared" si="36"/>
        <v/>
      </c>
      <c r="AI53" s="209"/>
      <c r="AJ53" s="177" t="str">
        <f t="shared" ref="AJ53:AJ69" si="44">IF(AI53="","",IF(AI53=0,"",A53))</f>
        <v/>
      </c>
      <c r="AK53" s="210"/>
      <c r="AL53" s="211"/>
      <c r="AM53" s="202">
        <f t="shared" ref="AM53:AM69" si="45">IF(ISNUMBER(AL53),IF(AL53&gt;0,AL53,999),999)</f>
        <v>999</v>
      </c>
      <c r="AN53" s="212"/>
      <c r="AO53" s="177" t="str">
        <f t="shared" ref="AO53:AO69" si="46">IF(AN53="","",IF(AN53=0,"",A53))</f>
        <v/>
      </c>
      <c r="AP53" s="186" t="str">
        <f t="shared" ref="AP53:AP69" si="47">IF(ISBLANK(AK53),"",IF(ISBLANK(AI53),"",IF(ISERROR(AK53/AI53),"",AK53/AI53)))</f>
        <v/>
      </c>
      <c r="AQ53" s="183" t="str">
        <f t="shared" ref="AQ53:AQ69" si="48">IF(ISBLANK(AI53),"",IF(ISBLANK(AK53),"",IF(ISERROR(AI53/AK53/24),"",AI53/AK53/24)))</f>
        <v/>
      </c>
      <c r="AR53" s="177">
        <f t="shared" ref="AR53:AR69" si="49">IF(AI53="",0,IF(AI53=0,0,1))</f>
        <v>0</v>
      </c>
      <c r="AS53" s="662"/>
      <c r="AT53" s="663"/>
      <c r="AU53" s="663"/>
      <c r="AV53" s="664"/>
      <c r="AW53" s="473" t="str">
        <f t="shared" si="35"/>
        <v/>
      </c>
      <c r="AX53" s="383" t="str">
        <f>IF(Extra!V19="","",Extra!V19)</f>
        <v/>
      </c>
    </row>
    <row r="54" spans="1:50" x14ac:dyDescent="0.2">
      <c r="A54" s="175" t="str">
        <f t="shared" si="37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0</v>
      </c>
      <c r="G54" s="208"/>
      <c r="H54" s="177"/>
      <c r="I54" s="347"/>
      <c r="J54" s="348"/>
      <c r="K54" s="208"/>
      <c r="L54" s="208"/>
      <c r="M54" s="177" t="str">
        <f t="shared" si="38"/>
        <v/>
      </c>
      <c r="N54" s="213"/>
      <c r="O54" s="349" t="str">
        <f t="shared" si="39"/>
        <v/>
      </c>
      <c r="P54" s="183" t="str">
        <f t="shared" si="22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40"/>
        <v>999</v>
      </c>
      <c r="W54" s="212"/>
      <c r="X54" s="177" t="str">
        <f t="shared" si="41"/>
        <v/>
      </c>
      <c r="Y54" s="491" t="str">
        <f t="shared" si="25"/>
        <v/>
      </c>
      <c r="Z54" s="183" t="str">
        <f t="shared" si="26"/>
        <v/>
      </c>
      <c r="AA54" s="177">
        <f t="shared" si="42"/>
        <v>0</v>
      </c>
      <c r="AB54" s="662"/>
      <c r="AC54" s="663"/>
      <c r="AD54" s="663"/>
      <c r="AE54" s="664"/>
      <c r="AF54" s="350"/>
      <c r="AG54" s="349" t="str">
        <f t="shared" si="43"/>
        <v/>
      </c>
      <c r="AH54" s="183" t="str">
        <f t="shared" si="36"/>
        <v/>
      </c>
      <c r="AI54" s="209"/>
      <c r="AJ54" s="177" t="str">
        <f t="shared" si="44"/>
        <v/>
      </c>
      <c r="AK54" s="210"/>
      <c r="AL54" s="211"/>
      <c r="AM54" s="202">
        <f t="shared" si="45"/>
        <v>999</v>
      </c>
      <c r="AN54" s="212"/>
      <c r="AO54" s="177" t="str">
        <f t="shared" si="46"/>
        <v/>
      </c>
      <c r="AP54" s="186" t="str">
        <f t="shared" si="47"/>
        <v/>
      </c>
      <c r="AQ54" s="183" t="str">
        <f t="shared" si="48"/>
        <v/>
      </c>
      <c r="AR54" s="177">
        <f t="shared" si="49"/>
        <v>0</v>
      </c>
      <c r="AS54" s="662"/>
      <c r="AT54" s="663"/>
      <c r="AU54" s="663"/>
      <c r="AV54" s="664"/>
      <c r="AW54" s="473" t="str">
        <f t="shared" si="35"/>
        <v/>
      </c>
      <c r="AX54" s="383" t="str">
        <f>IF(Extra!V20="","",Extra!V20)</f>
        <v/>
      </c>
    </row>
    <row r="55" spans="1:50" x14ac:dyDescent="0.2">
      <c r="A55" s="175" t="str">
        <f t="shared" si="37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0</v>
      </c>
      <c r="G55" s="208"/>
      <c r="H55" s="177"/>
      <c r="I55" s="347"/>
      <c r="J55" s="348"/>
      <c r="K55" s="208"/>
      <c r="L55" s="208"/>
      <c r="M55" s="177" t="str">
        <f t="shared" si="38"/>
        <v/>
      </c>
      <c r="N55" s="213"/>
      <c r="O55" s="349" t="str">
        <f t="shared" si="39"/>
        <v/>
      </c>
      <c r="P55" s="183" t="str">
        <f t="shared" si="22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40"/>
        <v>999</v>
      </c>
      <c r="W55" s="212"/>
      <c r="X55" s="177" t="str">
        <f t="shared" si="41"/>
        <v/>
      </c>
      <c r="Y55" s="491" t="str">
        <f t="shared" si="25"/>
        <v/>
      </c>
      <c r="Z55" s="183" t="str">
        <f t="shared" si="26"/>
        <v/>
      </c>
      <c r="AA55" s="177">
        <f t="shared" si="42"/>
        <v>0</v>
      </c>
      <c r="AB55" s="662"/>
      <c r="AC55" s="663"/>
      <c r="AD55" s="663"/>
      <c r="AE55" s="664"/>
      <c r="AF55" s="350"/>
      <c r="AG55" s="349" t="str">
        <f t="shared" si="43"/>
        <v/>
      </c>
      <c r="AH55" s="183" t="str">
        <f t="shared" si="36"/>
        <v/>
      </c>
      <c r="AI55" s="209"/>
      <c r="AJ55" s="177" t="str">
        <f t="shared" si="44"/>
        <v/>
      </c>
      <c r="AK55" s="210"/>
      <c r="AL55" s="211"/>
      <c r="AM55" s="202">
        <f t="shared" si="45"/>
        <v>999</v>
      </c>
      <c r="AN55" s="212"/>
      <c r="AO55" s="177" t="str">
        <f t="shared" si="46"/>
        <v/>
      </c>
      <c r="AP55" s="186" t="str">
        <f t="shared" si="47"/>
        <v/>
      </c>
      <c r="AQ55" s="183" t="str">
        <f t="shared" si="48"/>
        <v/>
      </c>
      <c r="AR55" s="177">
        <f t="shared" si="49"/>
        <v>0</v>
      </c>
      <c r="AS55" s="662"/>
      <c r="AT55" s="663"/>
      <c r="AU55" s="663"/>
      <c r="AV55" s="664"/>
      <c r="AW55" s="473" t="str">
        <f t="shared" si="35"/>
        <v/>
      </c>
      <c r="AX55" s="383" t="str">
        <f>IF(Extra!V21="","",Extra!V21)</f>
        <v/>
      </c>
    </row>
    <row r="56" spans="1:50" x14ac:dyDescent="0.2">
      <c r="A56" s="175" t="str">
        <f t="shared" si="37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0</v>
      </c>
      <c r="G56" s="208"/>
      <c r="H56" s="177"/>
      <c r="I56" s="347"/>
      <c r="J56" s="348"/>
      <c r="K56" s="208"/>
      <c r="L56" s="208"/>
      <c r="M56" s="177" t="str">
        <f t="shared" si="38"/>
        <v/>
      </c>
      <c r="N56" s="213"/>
      <c r="O56" s="349" t="str">
        <f t="shared" si="39"/>
        <v/>
      </c>
      <c r="P56" s="183" t="str">
        <f t="shared" si="22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40"/>
        <v>999</v>
      </c>
      <c r="W56" s="212"/>
      <c r="X56" s="177" t="str">
        <f t="shared" si="41"/>
        <v/>
      </c>
      <c r="Y56" s="491" t="str">
        <f t="shared" si="25"/>
        <v/>
      </c>
      <c r="Z56" s="183" t="str">
        <f t="shared" si="26"/>
        <v/>
      </c>
      <c r="AA56" s="177">
        <f t="shared" si="42"/>
        <v>0</v>
      </c>
      <c r="AB56" s="662"/>
      <c r="AC56" s="663"/>
      <c r="AD56" s="663"/>
      <c r="AE56" s="664"/>
      <c r="AF56" s="350"/>
      <c r="AG56" s="349" t="str">
        <f t="shared" si="43"/>
        <v/>
      </c>
      <c r="AH56" s="183" t="str">
        <f t="shared" si="36"/>
        <v/>
      </c>
      <c r="AI56" s="209"/>
      <c r="AJ56" s="177" t="str">
        <f t="shared" si="44"/>
        <v/>
      </c>
      <c r="AK56" s="210"/>
      <c r="AL56" s="211"/>
      <c r="AM56" s="202">
        <f t="shared" si="45"/>
        <v>999</v>
      </c>
      <c r="AN56" s="212"/>
      <c r="AO56" s="177" t="str">
        <f t="shared" si="46"/>
        <v/>
      </c>
      <c r="AP56" s="186" t="str">
        <f t="shared" si="47"/>
        <v/>
      </c>
      <c r="AQ56" s="183" t="str">
        <f t="shared" si="48"/>
        <v/>
      </c>
      <c r="AR56" s="177">
        <f t="shared" si="49"/>
        <v>0</v>
      </c>
      <c r="AS56" s="662"/>
      <c r="AT56" s="663"/>
      <c r="AU56" s="663"/>
      <c r="AV56" s="664"/>
      <c r="AW56" s="473" t="str">
        <f t="shared" si="35"/>
        <v/>
      </c>
      <c r="AX56" s="383" t="str">
        <f>IF(Extra!V22="","",Extra!V22)</f>
        <v/>
      </c>
    </row>
    <row r="57" spans="1:50" x14ac:dyDescent="0.2">
      <c r="A57" s="175" t="str">
        <f t="shared" si="37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0</v>
      </c>
      <c r="G57" s="208"/>
      <c r="H57" s="177"/>
      <c r="I57" s="347"/>
      <c r="J57" s="348"/>
      <c r="K57" s="208"/>
      <c r="L57" s="208"/>
      <c r="M57" s="177" t="str">
        <f t="shared" si="38"/>
        <v/>
      </c>
      <c r="N57" s="213"/>
      <c r="O57" s="349" t="str">
        <f t="shared" si="39"/>
        <v/>
      </c>
      <c r="P57" s="183" t="str">
        <f t="shared" si="22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40"/>
        <v>999</v>
      </c>
      <c r="W57" s="212"/>
      <c r="X57" s="177" t="str">
        <f t="shared" si="41"/>
        <v/>
      </c>
      <c r="Y57" s="491" t="str">
        <f t="shared" si="25"/>
        <v/>
      </c>
      <c r="Z57" s="183" t="str">
        <f t="shared" si="26"/>
        <v/>
      </c>
      <c r="AA57" s="177">
        <f t="shared" si="42"/>
        <v>0</v>
      </c>
      <c r="AB57" s="662"/>
      <c r="AC57" s="663"/>
      <c r="AD57" s="663"/>
      <c r="AE57" s="664"/>
      <c r="AF57" s="350"/>
      <c r="AG57" s="349" t="str">
        <f t="shared" si="43"/>
        <v/>
      </c>
      <c r="AH57" s="183" t="str">
        <f t="shared" si="36"/>
        <v/>
      </c>
      <c r="AI57" s="209"/>
      <c r="AJ57" s="177" t="str">
        <f t="shared" si="44"/>
        <v/>
      </c>
      <c r="AK57" s="210"/>
      <c r="AL57" s="211"/>
      <c r="AM57" s="202">
        <f t="shared" si="45"/>
        <v>999</v>
      </c>
      <c r="AN57" s="212"/>
      <c r="AO57" s="177" t="str">
        <f t="shared" si="46"/>
        <v/>
      </c>
      <c r="AP57" s="186" t="str">
        <f t="shared" si="47"/>
        <v/>
      </c>
      <c r="AQ57" s="183" t="str">
        <f t="shared" si="48"/>
        <v/>
      </c>
      <c r="AR57" s="177">
        <f t="shared" si="49"/>
        <v>0</v>
      </c>
      <c r="AS57" s="662"/>
      <c r="AT57" s="663"/>
      <c r="AU57" s="663"/>
      <c r="AV57" s="664"/>
      <c r="AW57" s="473" t="str">
        <f t="shared" si="35"/>
        <v/>
      </c>
      <c r="AX57" s="383" t="str">
        <f>IF(Extra!V23="","",Extra!V23)</f>
        <v/>
      </c>
    </row>
    <row r="58" spans="1:50" x14ac:dyDescent="0.2">
      <c r="A58" s="175" t="str">
        <f t="shared" si="37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0</v>
      </c>
      <c r="G58" s="208"/>
      <c r="H58" s="177"/>
      <c r="I58" s="347"/>
      <c r="J58" s="348"/>
      <c r="K58" s="208"/>
      <c r="L58" s="208"/>
      <c r="M58" s="177" t="str">
        <f t="shared" si="38"/>
        <v/>
      </c>
      <c r="N58" s="213"/>
      <c r="O58" s="349" t="str">
        <f t="shared" si="39"/>
        <v/>
      </c>
      <c r="P58" s="183" t="str">
        <f t="shared" si="22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40"/>
        <v>999</v>
      </c>
      <c r="W58" s="212"/>
      <c r="X58" s="177" t="str">
        <f t="shared" si="41"/>
        <v/>
      </c>
      <c r="Y58" s="491" t="str">
        <f t="shared" si="25"/>
        <v/>
      </c>
      <c r="Z58" s="183" t="str">
        <f t="shared" si="26"/>
        <v/>
      </c>
      <c r="AA58" s="177">
        <f t="shared" si="42"/>
        <v>0</v>
      </c>
      <c r="AB58" s="662"/>
      <c r="AC58" s="663"/>
      <c r="AD58" s="663"/>
      <c r="AE58" s="664"/>
      <c r="AF58" s="350"/>
      <c r="AG58" s="349" t="str">
        <f t="shared" si="43"/>
        <v/>
      </c>
      <c r="AH58" s="183" t="str">
        <f t="shared" si="36"/>
        <v/>
      </c>
      <c r="AI58" s="209"/>
      <c r="AJ58" s="177" t="str">
        <f t="shared" si="44"/>
        <v/>
      </c>
      <c r="AK58" s="210"/>
      <c r="AL58" s="211"/>
      <c r="AM58" s="202">
        <f t="shared" si="45"/>
        <v>999</v>
      </c>
      <c r="AN58" s="212"/>
      <c r="AO58" s="177" t="str">
        <f t="shared" si="46"/>
        <v/>
      </c>
      <c r="AP58" s="186" t="str">
        <f t="shared" si="47"/>
        <v/>
      </c>
      <c r="AQ58" s="183" t="str">
        <f t="shared" si="48"/>
        <v/>
      </c>
      <c r="AR58" s="177">
        <f t="shared" si="49"/>
        <v>0</v>
      </c>
      <c r="AS58" s="662"/>
      <c r="AT58" s="663"/>
      <c r="AU58" s="663"/>
      <c r="AV58" s="664"/>
      <c r="AW58" s="473" t="str">
        <f t="shared" si="35"/>
        <v/>
      </c>
      <c r="AX58" s="383" t="str">
        <f>IF(Extra!V24="","",Extra!V24)</f>
        <v/>
      </c>
    </row>
    <row r="59" spans="1:50" x14ac:dyDescent="0.2">
      <c r="A59" s="175" t="str">
        <f t="shared" si="37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0</v>
      </c>
      <c r="G59" s="208"/>
      <c r="H59" s="177"/>
      <c r="I59" s="347"/>
      <c r="J59" s="348"/>
      <c r="K59" s="208"/>
      <c r="L59" s="208"/>
      <c r="M59" s="177" t="str">
        <f t="shared" si="38"/>
        <v/>
      </c>
      <c r="N59" s="213"/>
      <c r="O59" s="349" t="str">
        <f t="shared" si="39"/>
        <v/>
      </c>
      <c r="P59" s="183" t="str">
        <f t="shared" si="22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40"/>
        <v>999</v>
      </c>
      <c r="W59" s="212"/>
      <c r="X59" s="177" t="str">
        <f t="shared" si="41"/>
        <v/>
      </c>
      <c r="Y59" s="491" t="str">
        <f t="shared" si="25"/>
        <v/>
      </c>
      <c r="Z59" s="183" t="str">
        <f t="shared" si="26"/>
        <v/>
      </c>
      <c r="AA59" s="177">
        <f t="shared" si="42"/>
        <v>0</v>
      </c>
      <c r="AB59" s="662"/>
      <c r="AC59" s="663"/>
      <c r="AD59" s="663"/>
      <c r="AE59" s="664"/>
      <c r="AF59" s="350"/>
      <c r="AG59" s="349" t="str">
        <f t="shared" si="43"/>
        <v/>
      </c>
      <c r="AH59" s="183" t="str">
        <f t="shared" si="36"/>
        <v/>
      </c>
      <c r="AI59" s="209"/>
      <c r="AJ59" s="177" t="str">
        <f t="shared" si="44"/>
        <v/>
      </c>
      <c r="AK59" s="210"/>
      <c r="AL59" s="211"/>
      <c r="AM59" s="202">
        <f t="shared" si="45"/>
        <v>999</v>
      </c>
      <c r="AN59" s="212"/>
      <c r="AO59" s="177" t="str">
        <f t="shared" si="46"/>
        <v/>
      </c>
      <c r="AP59" s="186" t="str">
        <f t="shared" si="47"/>
        <v/>
      </c>
      <c r="AQ59" s="183" t="str">
        <f t="shared" si="48"/>
        <v/>
      </c>
      <c r="AR59" s="177">
        <f t="shared" si="49"/>
        <v>0</v>
      </c>
      <c r="AS59" s="662"/>
      <c r="AT59" s="663"/>
      <c r="AU59" s="663"/>
      <c r="AV59" s="664"/>
      <c r="AW59" s="473" t="str">
        <f t="shared" si="35"/>
        <v/>
      </c>
      <c r="AX59" s="383" t="str">
        <f>IF(Extra!V25="","",Extra!V25)</f>
        <v/>
      </c>
    </row>
    <row r="60" spans="1:50" x14ac:dyDescent="0.2">
      <c r="A60" s="175" t="str">
        <f t="shared" si="37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0</v>
      </c>
      <c r="G60" s="208"/>
      <c r="H60" s="177"/>
      <c r="I60" s="347"/>
      <c r="J60" s="348"/>
      <c r="K60" s="208"/>
      <c r="L60" s="208"/>
      <c r="M60" s="177" t="str">
        <f t="shared" si="38"/>
        <v/>
      </c>
      <c r="N60" s="213"/>
      <c r="O60" s="349" t="str">
        <f t="shared" si="39"/>
        <v/>
      </c>
      <c r="P60" s="183" t="str">
        <f t="shared" si="22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40"/>
        <v>999</v>
      </c>
      <c r="W60" s="212"/>
      <c r="X60" s="177" t="str">
        <f t="shared" si="41"/>
        <v/>
      </c>
      <c r="Y60" s="491" t="str">
        <f t="shared" si="25"/>
        <v/>
      </c>
      <c r="Z60" s="183" t="str">
        <f t="shared" si="26"/>
        <v/>
      </c>
      <c r="AA60" s="177">
        <f t="shared" si="42"/>
        <v>0</v>
      </c>
      <c r="AB60" s="662"/>
      <c r="AC60" s="663"/>
      <c r="AD60" s="663"/>
      <c r="AE60" s="664"/>
      <c r="AF60" s="350"/>
      <c r="AG60" s="349" t="str">
        <f t="shared" si="43"/>
        <v/>
      </c>
      <c r="AH60" s="183" t="str">
        <f t="shared" si="36"/>
        <v/>
      </c>
      <c r="AI60" s="209"/>
      <c r="AJ60" s="177" t="str">
        <f t="shared" si="44"/>
        <v/>
      </c>
      <c r="AK60" s="210"/>
      <c r="AL60" s="211"/>
      <c r="AM60" s="202">
        <f t="shared" si="45"/>
        <v>999</v>
      </c>
      <c r="AN60" s="212"/>
      <c r="AO60" s="177" t="str">
        <f t="shared" si="46"/>
        <v/>
      </c>
      <c r="AP60" s="186" t="str">
        <f t="shared" si="47"/>
        <v/>
      </c>
      <c r="AQ60" s="183" t="str">
        <f t="shared" si="48"/>
        <v/>
      </c>
      <c r="AR60" s="177">
        <f t="shared" si="49"/>
        <v>0</v>
      </c>
      <c r="AS60" s="662"/>
      <c r="AT60" s="663"/>
      <c r="AU60" s="663"/>
      <c r="AV60" s="664"/>
      <c r="AW60" s="473" t="str">
        <f t="shared" si="35"/>
        <v/>
      </c>
      <c r="AX60" s="383" t="str">
        <f>IF(Extra!V26="","",Extra!V26)</f>
        <v/>
      </c>
    </row>
    <row r="61" spans="1:50" x14ac:dyDescent="0.2">
      <c r="A61" s="175" t="str">
        <f t="shared" si="37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0</v>
      </c>
      <c r="G61" s="208"/>
      <c r="H61" s="177"/>
      <c r="I61" s="347"/>
      <c r="J61" s="348"/>
      <c r="K61" s="208"/>
      <c r="L61" s="208"/>
      <c r="M61" s="177" t="str">
        <f t="shared" si="38"/>
        <v/>
      </c>
      <c r="N61" s="213"/>
      <c r="O61" s="349" t="str">
        <f t="shared" si="39"/>
        <v/>
      </c>
      <c r="P61" s="183" t="str">
        <f t="shared" si="22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40"/>
        <v>999</v>
      </c>
      <c r="W61" s="212"/>
      <c r="X61" s="177" t="str">
        <f t="shared" si="41"/>
        <v/>
      </c>
      <c r="Y61" s="491" t="str">
        <f t="shared" si="25"/>
        <v/>
      </c>
      <c r="Z61" s="183" t="str">
        <f t="shared" si="26"/>
        <v/>
      </c>
      <c r="AA61" s="177">
        <f t="shared" si="42"/>
        <v>0</v>
      </c>
      <c r="AB61" s="662"/>
      <c r="AC61" s="663"/>
      <c r="AD61" s="663"/>
      <c r="AE61" s="664"/>
      <c r="AF61" s="350"/>
      <c r="AG61" s="349" t="str">
        <f t="shared" si="43"/>
        <v/>
      </c>
      <c r="AH61" s="183" t="str">
        <f t="shared" si="36"/>
        <v/>
      </c>
      <c r="AI61" s="209"/>
      <c r="AJ61" s="177" t="str">
        <f t="shared" si="44"/>
        <v/>
      </c>
      <c r="AK61" s="210"/>
      <c r="AL61" s="211"/>
      <c r="AM61" s="202">
        <f t="shared" si="45"/>
        <v>999</v>
      </c>
      <c r="AN61" s="212"/>
      <c r="AO61" s="177" t="str">
        <f t="shared" si="46"/>
        <v/>
      </c>
      <c r="AP61" s="186" t="str">
        <f t="shared" si="47"/>
        <v/>
      </c>
      <c r="AQ61" s="183" t="str">
        <f t="shared" si="48"/>
        <v/>
      </c>
      <c r="AR61" s="177">
        <f t="shared" si="49"/>
        <v>0</v>
      </c>
      <c r="AS61" s="662"/>
      <c r="AT61" s="663"/>
      <c r="AU61" s="663"/>
      <c r="AV61" s="664"/>
      <c r="AW61" s="473" t="str">
        <f t="shared" si="35"/>
        <v/>
      </c>
      <c r="AX61" s="383" t="str">
        <f>IF(Extra!V27="","",Extra!V27)</f>
        <v/>
      </c>
    </row>
    <row r="62" spans="1:50" x14ac:dyDescent="0.2">
      <c r="A62" s="175" t="str">
        <f t="shared" si="37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0</v>
      </c>
      <c r="G62" s="208"/>
      <c r="H62" s="177"/>
      <c r="I62" s="347"/>
      <c r="J62" s="348"/>
      <c r="K62" s="208"/>
      <c r="L62" s="208"/>
      <c r="M62" s="177" t="str">
        <f t="shared" si="38"/>
        <v/>
      </c>
      <c r="N62" s="213"/>
      <c r="O62" s="349" t="str">
        <f t="shared" si="39"/>
        <v/>
      </c>
      <c r="P62" s="183" t="str">
        <f t="shared" si="22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40"/>
        <v>999</v>
      </c>
      <c r="W62" s="212"/>
      <c r="X62" s="177" t="str">
        <f t="shared" si="41"/>
        <v/>
      </c>
      <c r="Y62" s="491" t="str">
        <f t="shared" si="25"/>
        <v/>
      </c>
      <c r="Z62" s="183" t="str">
        <f t="shared" si="26"/>
        <v/>
      </c>
      <c r="AA62" s="177">
        <f t="shared" si="42"/>
        <v>0</v>
      </c>
      <c r="AB62" s="662"/>
      <c r="AC62" s="663"/>
      <c r="AD62" s="663"/>
      <c r="AE62" s="664"/>
      <c r="AF62" s="350"/>
      <c r="AG62" s="349" t="str">
        <f t="shared" si="43"/>
        <v/>
      </c>
      <c r="AH62" s="183" t="str">
        <f t="shared" si="36"/>
        <v/>
      </c>
      <c r="AI62" s="209"/>
      <c r="AJ62" s="177" t="str">
        <f t="shared" si="44"/>
        <v/>
      </c>
      <c r="AK62" s="210"/>
      <c r="AL62" s="211"/>
      <c r="AM62" s="202">
        <f t="shared" si="45"/>
        <v>999</v>
      </c>
      <c r="AN62" s="212"/>
      <c r="AO62" s="177" t="str">
        <f t="shared" si="46"/>
        <v/>
      </c>
      <c r="AP62" s="186" t="str">
        <f t="shared" si="47"/>
        <v/>
      </c>
      <c r="AQ62" s="183" t="str">
        <f t="shared" si="48"/>
        <v/>
      </c>
      <c r="AR62" s="177">
        <f t="shared" si="49"/>
        <v>0</v>
      </c>
      <c r="AS62" s="662"/>
      <c r="AT62" s="663"/>
      <c r="AU62" s="663"/>
      <c r="AV62" s="664"/>
      <c r="AW62" s="473" t="str">
        <f t="shared" si="35"/>
        <v/>
      </c>
      <c r="AX62" s="383" t="str">
        <f>IF(Extra!V28="","",Extra!V28)</f>
        <v/>
      </c>
    </row>
    <row r="63" spans="1:50" x14ac:dyDescent="0.2">
      <c r="A63" s="175" t="str">
        <f t="shared" si="37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0</v>
      </c>
      <c r="G63" s="208"/>
      <c r="H63" s="177"/>
      <c r="I63" s="347"/>
      <c r="J63" s="348"/>
      <c r="K63" s="208"/>
      <c r="L63" s="208"/>
      <c r="M63" s="177" t="str">
        <f t="shared" si="38"/>
        <v/>
      </c>
      <c r="N63" s="213"/>
      <c r="O63" s="349" t="str">
        <f t="shared" si="39"/>
        <v/>
      </c>
      <c r="P63" s="183" t="str">
        <f t="shared" si="22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40"/>
        <v>999</v>
      </c>
      <c r="W63" s="212"/>
      <c r="X63" s="177" t="str">
        <f t="shared" si="41"/>
        <v/>
      </c>
      <c r="Y63" s="491" t="str">
        <f t="shared" si="25"/>
        <v/>
      </c>
      <c r="Z63" s="183" t="str">
        <f t="shared" si="26"/>
        <v/>
      </c>
      <c r="AA63" s="177">
        <f t="shared" si="42"/>
        <v>0</v>
      </c>
      <c r="AB63" s="662"/>
      <c r="AC63" s="663"/>
      <c r="AD63" s="663"/>
      <c r="AE63" s="664"/>
      <c r="AF63" s="350"/>
      <c r="AG63" s="349" t="str">
        <f t="shared" si="43"/>
        <v/>
      </c>
      <c r="AH63" s="183" t="str">
        <f t="shared" si="36"/>
        <v/>
      </c>
      <c r="AI63" s="209"/>
      <c r="AJ63" s="177" t="str">
        <f t="shared" si="44"/>
        <v/>
      </c>
      <c r="AK63" s="210"/>
      <c r="AL63" s="211"/>
      <c r="AM63" s="202">
        <f t="shared" si="45"/>
        <v>999</v>
      </c>
      <c r="AN63" s="212"/>
      <c r="AO63" s="177" t="str">
        <f t="shared" si="46"/>
        <v/>
      </c>
      <c r="AP63" s="186" t="str">
        <f t="shared" si="47"/>
        <v/>
      </c>
      <c r="AQ63" s="183" t="str">
        <f t="shared" si="48"/>
        <v/>
      </c>
      <c r="AR63" s="177">
        <f t="shared" si="49"/>
        <v>0</v>
      </c>
      <c r="AS63" s="662"/>
      <c r="AT63" s="663"/>
      <c r="AU63" s="663"/>
      <c r="AV63" s="664"/>
      <c r="AW63" s="473" t="str">
        <f t="shared" si="35"/>
        <v/>
      </c>
      <c r="AX63" s="383" t="str">
        <f>IF(Extra!V29="","",Extra!V29)</f>
        <v/>
      </c>
    </row>
    <row r="64" spans="1:50" x14ac:dyDescent="0.2">
      <c r="A64" s="175" t="str">
        <f t="shared" si="37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0</v>
      </c>
      <c r="G64" s="208"/>
      <c r="H64" s="177"/>
      <c r="I64" s="347"/>
      <c r="J64" s="348"/>
      <c r="K64" s="208"/>
      <c r="L64" s="208"/>
      <c r="M64" s="177" t="str">
        <f t="shared" si="38"/>
        <v/>
      </c>
      <c r="N64" s="213"/>
      <c r="O64" s="349" t="str">
        <f t="shared" si="39"/>
        <v/>
      </c>
      <c r="P64" s="183" t="str">
        <f t="shared" si="22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40"/>
        <v>999</v>
      </c>
      <c r="W64" s="212"/>
      <c r="X64" s="177" t="str">
        <f t="shared" si="41"/>
        <v/>
      </c>
      <c r="Y64" s="491" t="str">
        <f t="shared" si="25"/>
        <v/>
      </c>
      <c r="Z64" s="183" t="str">
        <f t="shared" si="26"/>
        <v/>
      </c>
      <c r="AA64" s="177">
        <f t="shared" si="42"/>
        <v>0</v>
      </c>
      <c r="AB64" s="662"/>
      <c r="AC64" s="663"/>
      <c r="AD64" s="663"/>
      <c r="AE64" s="664"/>
      <c r="AF64" s="350"/>
      <c r="AG64" s="349" t="str">
        <f t="shared" si="43"/>
        <v/>
      </c>
      <c r="AH64" s="183" t="str">
        <f t="shared" si="36"/>
        <v/>
      </c>
      <c r="AI64" s="209"/>
      <c r="AJ64" s="177" t="str">
        <f t="shared" si="44"/>
        <v/>
      </c>
      <c r="AK64" s="210"/>
      <c r="AL64" s="211"/>
      <c r="AM64" s="202">
        <f t="shared" si="45"/>
        <v>999</v>
      </c>
      <c r="AN64" s="212"/>
      <c r="AO64" s="177" t="str">
        <f t="shared" si="46"/>
        <v/>
      </c>
      <c r="AP64" s="186" t="str">
        <f t="shared" si="47"/>
        <v/>
      </c>
      <c r="AQ64" s="183" t="str">
        <f t="shared" si="48"/>
        <v/>
      </c>
      <c r="AR64" s="177">
        <f t="shared" si="49"/>
        <v>0</v>
      </c>
      <c r="AS64" s="662"/>
      <c r="AT64" s="663"/>
      <c r="AU64" s="663"/>
      <c r="AV64" s="664"/>
      <c r="AW64" s="473" t="str">
        <f t="shared" si="35"/>
        <v/>
      </c>
      <c r="AX64" s="383" t="str">
        <f>IF(Extra!V30="","",Extra!V30)</f>
        <v/>
      </c>
    </row>
    <row r="65" spans="1:50" x14ac:dyDescent="0.2">
      <c r="A65" s="175" t="str">
        <f t="shared" si="37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0</v>
      </c>
      <c r="G65" s="208"/>
      <c r="H65" s="177"/>
      <c r="I65" s="347"/>
      <c r="J65" s="348"/>
      <c r="K65" s="208"/>
      <c r="L65" s="208"/>
      <c r="M65" s="177" t="str">
        <f t="shared" si="38"/>
        <v/>
      </c>
      <c r="N65" s="213"/>
      <c r="O65" s="349" t="str">
        <f t="shared" si="39"/>
        <v/>
      </c>
      <c r="P65" s="183" t="str">
        <f t="shared" si="22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40"/>
        <v>999</v>
      </c>
      <c r="W65" s="212"/>
      <c r="X65" s="177" t="str">
        <f t="shared" si="41"/>
        <v/>
      </c>
      <c r="Y65" s="491" t="str">
        <f t="shared" si="25"/>
        <v/>
      </c>
      <c r="Z65" s="183" t="str">
        <f t="shared" si="26"/>
        <v/>
      </c>
      <c r="AA65" s="177">
        <f t="shared" si="42"/>
        <v>0</v>
      </c>
      <c r="AB65" s="662"/>
      <c r="AC65" s="663"/>
      <c r="AD65" s="663"/>
      <c r="AE65" s="664"/>
      <c r="AF65" s="350"/>
      <c r="AG65" s="349" t="str">
        <f t="shared" si="43"/>
        <v/>
      </c>
      <c r="AH65" s="183" t="str">
        <f t="shared" si="36"/>
        <v/>
      </c>
      <c r="AI65" s="209"/>
      <c r="AJ65" s="177" t="str">
        <f t="shared" si="44"/>
        <v/>
      </c>
      <c r="AK65" s="210"/>
      <c r="AL65" s="211"/>
      <c r="AM65" s="202">
        <f t="shared" si="45"/>
        <v>999</v>
      </c>
      <c r="AN65" s="212"/>
      <c r="AO65" s="177" t="str">
        <f t="shared" si="46"/>
        <v/>
      </c>
      <c r="AP65" s="186" t="str">
        <f t="shared" si="47"/>
        <v/>
      </c>
      <c r="AQ65" s="183" t="str">
        <f t="shared" si="48"/>
        <v/>
      </c>
      <c r="AR65" s="177">
        <f t="shared" si="49"/>
        <v>0</v>
      </c>
      <c r="AS65" s="662"/>
      <c r="AT65" s="663"/>
      <c r="AU65" s="663"/>
      <c r="AV65" s="664"/>
      <c r="AW65" s="473" t="str">
        <f t="shared" si="35"/>
        <v/>
      </c>
      <c r="AX65" s="383" t="str">
        <f>IF(Extra!V31="","",Extra!V31)</f>
        <v/>
      </c>
    </row>
    <row r="66" spans="1:50" x14ac:dyDescent="0.2">
      <c r="A66" s="175" t="str">
        <f t="shared" si="37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0</v>
      </c>
      <c r="G66" s="208"/>
      <c r="H66" s="177"/>
      <c r="I66" s="347"/>
      <c r="J66" s="348"/>
      <c r="K66" s="208"/>
      <c r="L66" s="208"/>
      <c r="M66" s="177" t="str">
        <f t="shared" si="38"/>
        <v/>
      </c>
      <c r="N66" s="213"/>
      <c r="O66" s="349" t="str">
        <f t="shared" si="39"/>
        <v/>
      </c>
      <c r="P66" s="183" t="str">
        <f t="shared" si="22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40"/>
        <v>999</v>
      </c>
      <c r="W66" s="212"/>
      <c r="X66" s="177" t="str">
        <f t="shared" si="41"/>
        <v/>
      </c>
      <c r="Y66" s="491" t="str">
        <f t="shared" si="25"/>
        <v/>
      </c>
      <c r="Z66" s="183" t="str">
        <f t="shared" si="26"/>
        <v/>
      </c>
      <c r="AA66" s="177">
        <f t="shared" si="42"/>
        <v>0</v>
      </c>
      <c r="AB66" s="662"/>
      <c r="AC66" s="663"/>
      <c r="AD66" s="663"/>
      <c r="AE66" s="664"/>
      <c r="AF66" s="350"/>
      <c r="AG66" s="349" t="str">
        <f t="shared" si="43"/>
        <v/>
      </c>
      <c r="AH66" s="183" t="str">
        <f t="shared" si="36"/>
        <v/>
      </c>
      <c r="AI66" s="209"/>
      <c r="AJ66" s="177" t="str">
        <f t="shared" si="44"/>
        <v/>
      </c>
      <c r="AK66" s="210"/>
      <c r="AL66" s="211"/>
      <c r="AM66" s="202">
        <f t="shared" si="45"/>
        <v>999</v>
      </c>
      <c r="AN66" s="212"/>
      <c r="AO66" s="177" t="str">
        <f t="shared" si="46"/>
        <v/>
      </c>
      <c r="AP66" s="186" t="str">
        <f t="shared" si="47"/>
        <v/>
      </c>
      <c r="AQ66" s="183" t="str">
        <f t="shared" si="48"/>
        <v/>
      </c>
      <c r="AR66" s="177">
        <f t="shared" si="49"/>
        <v>0</v>
      </c>
      <c r="AS66" s="662"/>
      <c r="AT66" s="663"/>
      <c r="AU66" s="663"/>
      <c r="AV66" s="664"/>
      <c r="AW66" s="473" t="str">
        <f t="shared" si="35"/>
        <v/>
      </c>
      <c r="AX66" s="383" t="str">
        <f>IF(Extra!V32="","",Extra!V32)</f>
        <v/>
      </c>
    </row>
    <row r="67" spans="1:50" x14ac:dyDescent="0.2">
      <c r="A67" s="175" t="str">
        <f t="shared" si="37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0</v>
      </c>
      <c r="G67" s="208"/>
      <c r="H67" s="177"/>
      <c r="I67" s="347"/>
      <c r="J67" s="348"/>
      <c r="K67" s="208"/>
      <c r="L67" s="208"/>
      <c r="M67" s="177" t="str">
        <f t="shared" si="38"/>
        <v/>
      </c>
      <c r="N67" s="213"/>
      <c r="O67" s="349" t="str">
        <f t="shared" si="39"/>
        <v/>
      </c>
      <c r="P67" s="183" t="str">
        <f t="shared" si="22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40"/>
        <v>999</v>
      </c>
      <c r="W67" s="212"/>
      <c r="X67" s="177" t="str">
        <f t="shared" si="41"/>
        <v/>
      </c>
      <c r="Y67" s="491" t="str">
        <f t="shared" si="25"/>
        <v/>
      </c>
      <c r="Z67" s="183" t="str">
        <f t="shared" si="26"/>
        <v/>
      </c>
      <c r="AA67" s="177">
        <f t="shared" si="42"/>
        <v>0</v>
      </c>
      <c r="AB67" s="662"/>
      <c r="AC67" s="663"/>
      <c r="AD67" s="663"/>
      <c r="AE67" s="664"/>
      <c r="AF67" s="350"/>
      <c r="AG67" s="349" t="str">
        <f t="shared" si="43"/>
        <v/>
      </c>
      <c r="AH67" s="183" t="str">
        <f t="shared" si="36"/>
        <v/>
      </c>
      <c r="AI67" s="209"/>
      <c r="AJ67" s="177" t="str">
        <f t="shared" si="44"/>
        <v/>
      </c>
      <c r="AK67" s="210"/>
      <c r="AL67" s="211"/>
      <c r="AM67" s="202">
        <f t="shared" si="45"/>
        <v>999</v>
      </c>
      <c r="AN67" s="212"/>
      <c r="AO67" s="177" t="str">
        <f t="shared" si="46"/>
        <v/>
      </c>
      <c r="AP67" s="186" t="str">
        <f t="shared" si="47"/>
        <v/>
      </c>
      <c r="AQ67" s="183" t="str">
        <f t="shared" si="48"/>
        <v/>
      </c>
      <c r="AR67" s="177">
        <f t="shared" si="49"/>
        <v>0</v>
      </c>
      <c r="AS67" s="662"/>
      <c r="AT67" s="663"/>
      <c r="AU67" s="663"/>
      <c r="AV67" s="664"/>
      <c r="AW67" s="473" t="str">
        <f t="shared" si="35"/>
        <v/>
      </c>
      <c r="AX67" s="383" t="str">
        <f>IF(Extra!V33="","",Extra!V33)</f>
        <v/>
      </c>
    </row>
    <row r="68" spans="1:50" x14ac:dyDescent="0.2">
      <c r="A68" s="175" t="str">
        <f t="shared" si="37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0</v>
      </c>
      <c r="G68" s="208"/>
      <c r="H68" s="177"/>
      <c r="I68" s="347"/>
      <c r="J68" s="348"/>
      <c r="K68" s="208"/>
      <c r="L68" s="208"/>
      <c r="M68" s="177" t="str">
        <f t="shared" si="38"/>
        <v/>
      </c>
      <c r="N68" s="213"/>
      <c r="O68" s="349" t="str">
        <f t="shared" si="39"/>
        <v/>
      </c>
      <c r="P68" s="183" t="str">
        <f t="shared" si="22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40"/>
        <v>999</v>
      </c>
      <c r="W68" s="212"/>
      <c r="X68" s="177" t="str">
        <f t="shared" si="41"/>
        <v/>
      </c>
      <c r="Y68" s="491" t="str">
        <f t="shared" si="25"/>
        <v/>
      </c>
      <c r="Z68" s="183" t="str">
        <f t="shared" si="26"/>
        <v/>
      </c>
      <c r="AA68" s="177">
        <f t="shared" si="42"/>
        <v>0</v>
      </c>
      <c r="AB68" s="662"/>
      <c r="AC68" s="663"/>
      <c r="AD68" s="663"/>
      <c r="AE68" s="664"/>
      <c r="AF68" s="350"/>
      <c r="AG68" s="349" t="str">
        <f t="shared" si="43"/>
        <v/>
      </c>
      <c r="AH68" s="183" t="str">
        <f t="shared" si="36"/>
        <v/>
      </c>
      <c r="AI68" s="209"/>
      <c r="AJ68" s="177" t="str">
        <f t="shared" si="44"/>
        <v/>
      </c>
      <c r="AK68" s="210"/>
      <c r="AL68" s="211"/>
      <c r="AM68" s="202">
        <f t="shared" si="45"/>
        <v>999</v>
      </c>
      <c r="AN68" s="212"/>
      <c r="AO68" s="177" t="str">
        <f t="shared" si="46"/>
        <v/>
      </c>
      <c r="AP68" s="186" t="str">
        <f t="shared" si="47"/>
        <v/>
      </c>
      <c r="AQ68" s="183" t="str">
        <f t="shared" si="48"/>
        <v/>
      </c>
      <c r="AR68" s="177">
        <f t="shared" si="49"/>
        <v>0</v>
      </c>
      <c r="AS68" s="662"/>
      <c r="AT68" s="663"/>
      <c r="AU68" s="663"/>
      <c r="AV68" s="664"/>
      <c r="AW68" s="473" t="str">
        <f t="shared" si="35"/>
        <v/>
      </c>
      <c r="AX68" s="383" t="str">
        <f>IF(Extra!V34="","",Extra!V34)</f>
        <v/>
      </c>
    </row>
    <row r="69" spans="1:50" x14ac:dyDescent="0.2">
      <c r="A69" s="175" t="str">
        <f t="shared" si="37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0</v>
      </c>
      <c r="G69" s="208"/>
      <c r="H69" s="177"/>
      <c r="I69" s="347"/>
      <c r="J69" s="348"/>
      <c r="K69" s="208"/>
      <c r="L69" s="208"/>
      <c r="M69" s="177" t="str">
        <f t="shared" si="38"/>
        <v/>
      </c>
      <c r="N69" s="213"/>
      <c r="O69" s="349" t="str">
        <f t="shared" si="39"/>
        <v/>
      </c>
      <c r="P69" s="183" t="str">
        <f t="shared" si="22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40"/>
        <v>999</v>
      </c>
      <c r="W69" s="212"/>
      <c r="X69" s="177" t="str">
        <f t="shared" si="41"/>
        <v/>
      </c>
      <c r="Y69" s="491" t="str">
        <f t="shared" si="25"/>
        <v/>
      </c>
      <c r="Z69" s="183" t="str">
        <f t="shared" si="26"/>
        <v/>
      </c>
      <c r="AA69" s="177">
        <f t="shared" si="42"/>
        <v>0</v>
      </c>
      <c r="AB69" s="662"/>
      <c r="AC69" s="663"/>
      <c r="AD69" s="663"/>
      <c r="AE69" s="664"/>
      <c r="AF69" s="350"/>
      <c r="AG69" s="349" t="str">
        <f t="shared" si="43"/>
        <v/>
      </c>
      <c r="AH69" s="183" t="str">
        <f t="shared" si="36"/>
        <v/>
      </c>
      <c r="AI69" s="209"/>
      <c r="AJ69" s="177" t="str">
        <f t="shared" si="44"/>
        <v/>
      </c>
      <c r="AK69" s="210"/>
      <c r="AL69" s="211"/>
      <c r="AM69" s="202">
        <f t="shared" si="45"/>
        <v>999</v>
      </c>
      <c r="AN69" s="212"/>
      <c r="AO69" s="177" t="str">
        <f t="shared" si="46"/>
        <v/>
      </c>
      <c r="AP69" s="186" t="str">
        <f t="shared" si="47"/>
        <v/>
      </c>
      <c r="AQ69" s="183" t="str">
        <f t="shared" si="48"/>
        <v/>
      </c>
      <c r="AR69" s="177">
        <f t="shared" si="49"/>
        <v>0</v>
      </c>
      <c r="AS69" s="662"/>
      <c r="AT69" s="663"/>
      <c r="AU69" s="663"/>
      <c r="AV69" s="664"/>
      <c r="AW69" s="473" t="str">
        <f t="shared" si="35"/>
        <v/>
      </c>
      <c r="AX69" s="383" t="str">
        <f>IF(Extra!V35="","",Extra!V35)</f>
        <v/>
      </c>
    </row>
    <row r="70" spans="1:50" x14ac:dyDescent="0.2">
      <c r="A70" s="175" t="str">
        <f>IF(ISNUMBER(E70),IF(MONTH(E70)=1,IF(TRUNC((E70-WEEKDAY(E70,2)-DATE(YEAR(E70+4-WEEKDAY(E70,2)),1,-10))/7)&gt;51,0,TRUNC((E70-WEEKDAY(E70,2)-DATE(YEAR(E70+4-WEEKDAY(E70,2)),1,-10))/7)),IF(MONTH(E70)=12,IF(TRUNC((E70-WEEKDAY(E70,2)-DATE(YEAR(E70+4-WEEKDAY(E70,2)),1,-10))/7)=1,53,TRUNC((E70-WEEKDAY(E70,2)-DATE(YEAR(E70+4-WEEKDAY(E70,2)),1,-10))/7)),TRUNC((E70-WEEKDAY(E70,2)-DATE(YEAR(E70+4-WEEKDAY(E70,2)),1,-10))/7))),"")</f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0</v>
      </c>
      <c r="G70" s="208"/>
      <c r="H70" s="177"/>
      <c r="I70" s="347"/>
      <c r="J70" s="348"/>
      <c r="K70" s="208"/>
      <c r="L70" s="208"/>
      <c r="M70" s="177" t="str">
        <f>IF(R70="","",IF(R70=0,"",A70))</f>
        <v/>
      </c>
      <c r="N70" s="213"/>
      <c r="O70" s="349" t="str">
        <f>IF(ISBLANK(N70),"",HYPERLINK(N70,"url"))</f>
        <v/>
      </c>
      <c r="P70" s="183" t="str">
        <f t="shared" si="22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>IF(ISNUMBER(U70),IF(U70&gt;0,U70,999),999)</f>
        <v>999</v>
      </c>
      <c r="W70" s="212"/>
      <c r="X70" s="177" t="str">
        <f>IF(W70="","",IF(W70=0,"",A70))</f>
        <v/>
      </c>
      <c r="Y70" s="491" t="str">
        <f t="shared" si="25"/>
        <v/>
      </c>
      <c r="Z70" s="183" t="str">
        <f t="shared" si="26"/>
        <v/>
      </c>
      <c r="AA70" s="177">
        <f>IF(R70="",0,IF(R70=0,0,1))</f>
        <v>0</v>
      </c>
      <c r="AB70" s="662"/>
      <c r="AC70" s="663"/>
      <c r="AD70" s="663"/>
      <c r="AE70" s="664"/>
      <c r="AF70" s="350"/>
      <c r="AG70" s="349" t="str">
        <f>IF(ISBLANK(AF70),"",HYPERLINK(AF70,"url"))</f>
        <v/>
      </c>
      <c r="AH70" s="183" t="str">
        <f t="shared" si="36"/>
        <v/>
      </c>
      <c r="AI70" s="209"/>
      <c r="AJ70" s="177" t="str">
        <f>IF(AI70="","",IF(AI70=0,"",A70))</f>
        <v/>
      </c>
      <c r="AK70" s="210"/>
      <c r="AL70" s="211"/>
      <c r="AM70" s="202">
        <f>IF(ISNUMBER(AL70),IF(AL70&gt;0,AL70,999),999)</f>
        <v>999</v>
      </c>
      <c r="AN70" s="212"/>
      <c r="AO70" s="177" t="str">
        <f>IF(AN70="","",IF(AN70=0,"",A70))</f>
        <v/>
      </c>
      <c r="AP70" s="186" t="str">
        <f>IF(ISBLANK(AK70),"",IF(ISBLANK(AI70),"",IF(ISERROR(AK70/AI70),"",AK70/AI70)))</f>
        <v/>
      </c>
      <c r="AQ70" s="183" t="str">
        <f>IF(ISBLANK(AI70),"",IF(ISBLANK(AK70),"",IF(ISERROR(AI70/AK70/24),"",AI70/AK70/24)))</f>
        <v/>
      </c>
      <c r="AR70" s="177">
        <f>IF(AI70="",0,IF(AI70=0,0,1))</f>
        <v>0</v>
      </c>
      <c r="AS70" s="662"/>
      <c r="AT70" s="663"/>
      <c r="AU70" s="663"/>
      <c r="AV70" s="664"/>
      <c r="AW70" s="473" t="str">
        <f t="shared" si="35"/>
        <v/>
      </c>
      <c r="AX70" s="383" t="str">
        <f>IF(Extra!V36="","",Extra!V36)</f>
        <v/>
      </c>
    </row>
    <row r="71" spans="1:50" x14ac:dyDescent="0.2">
      <c r="A71" s="175" t="str">
        <f>IF(ISNUMBER(E71),IF(MONTH(E71)=1,IF(TRUNC((E71-WEEKDAY(E71,2)-DATE(YEAR(E71+4-WEEKDAY(E71,2)),1,-10))/7)&gt;51,0,TRUNC((E71-WEEKDAY(E71,2)-DATE(YEAR(E71+4-WEEKDAY(E71,2)),1,-10))/7)),IF(MONTH(E71)=12,IF(TRUNC((E71-WEEKDAY(E71,2)-DATE(YEAR(E71+4-WEEKDAY(E71,2)),1,-10))/7)=1,53,TRUNC((E71-WEEKDAY(E71,2)-DATE(YEAR(E71+4-WEEKDAY(E71,2)),1,-10))/7)),TRUNC((E71-WEEKDAY(E71,2)-DATE(YEAR(E71+4-WEEKDAY(E71,2)),1,-10))/7))),"")</f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0</v>
      </c>
      <c r="G71" s="208"/>
      <c r="H71" s="177"/>
      <c r="I71" s="347"/>
      <c r="J71" s="348"/>
      <c r="K71" s="208"/>
      <c r="L71" s="208"/>
      <c r="M71" s="177" t="str">
        <f>IF(R71="","",IF(R71=0,"",A71))</f>
        <v/>
      </c>
      <c r="N71" s="213"/>
      <c r="O71" s="349" t="str">
        <f>IF(ISBLANK(N71),"",HYPERLINK(N71,"url"))</f>
        <v/>
      </c>
      <c r="P71" s="183" t="str">
        <f t="shared" si="22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>IF(ISNUMBER(U71),IF(U71&gt;0,U71,999),999)</f>
        <v>999</v>
      </c>
      <c r="W71" s="212"/>
      <c r="X71" s="177" t="str">
        <f>IF(W71="","",IF(W71=0,"",A71))</f>
        <v/>
      </c>
      <c r="Y71" s="491" t="str">
        <f t="shared" si="25"/>
        <v/>
      </c>
      <c r="Z71" s="183" t="str">
        <f t="shared" si="26"/>
        <v/>
      </c>
      <c r="AA71" s="177">
        <f>IF(R71="",0,IF(R71=0,0,1))</f>
        <v>0</v>
      </c>
      <c r="AB71" s="662"/>
      <c r="AC71" s="663"/>
      <c r="AD71" s="663"/>
      <c r="AE71" s="664"/>
      <c r="AF71" s="350"/>
      <c r="AG71" s="349" t="str">
        <f>IF(ISBLANK(AF71),"",HYPERLINK(AF71,"url"))</f>
        <v/>
      </c>
      <c r="AH71" s="183" t="str">
        <f t="shared" si="36"/>
        <v/>
      </c>
      <c r="AI71" s="209"/>
      <c r="AJ71" s="177" t="str">
        <f>IF(AI71="","",IF(AI71=0,"",A71))</f>
        <v/>
      </c>
      <c r="AK71" s="210"/>
      <c r="AL71" s="211"/>
      <c r="AM71" s="202">
        <f>IF(ISNUMBER(AL71),IF(AL71&gt;0,AL71,999),999)</f>
        <v>999</v>
      </c>
      <c r="AN71" s="212"/>
      <c r="AO71" s="177" t="str">
        <f>IF(AN71="","",IF(AN71=0,"",A71))</f>
        <v/>
      </c>
      <c r="AP71" s="186" t="str">
        <f>IF(ISBLANK(AK71),"",IF(ISBLANK(AI71),"",IF(ISERROR(AK71/AI71),"",AK71/AI71)))</f>
        <v/>
      </c>
      <c r="AQ71" s="183" t="str">
        <f>IF(ISBLANK(AI71),"",IF(ISBLANK(AK71),"",IF(ISERROR(AI71/AK71/24),"",AI71/AK71/24)))</f>
        <v/>
      </c>
      <c r="AR71" s="177">
        <f>IF(AI71="",0,IF(AI71=0,0,1))</f>
        <v>0</v>
      </c>
      <c r="AS71" s="662"/>
      <c r="AT71" s="663"/>
      <c r="AU71" s="663"/>
      <c r="AV71" s="664"/>
      <c r="AW71" s="473" t="str">
        <f t="shared" si="35"/>
        <v/>
      </c>
      <c r="AX71" s="383" t="str">
        <f>IF(Extra!V37="","",Extra!V37)</f>
        <v/>
      </c>
    </row>
    <row r="72" spans="1:50" x14ac:dyDescent="0.2">
      <c r="A72" s="175" t="str">
        <f>IF(ISNUMBER(E72),IF(MONTH(E72)=1,IF(TRUNC((E72-WEEKDAY(E72,2)-DATE(YEAR(E72+4-WEEKDAY(E72,2)),1,-10))/7)&gt;51,0,TRUNC((E72-WEEKDAY(E72,2)-DATE(YEAR(E72+4-WEEKDAY(E72,2)),1,-10))/7)),IF(MONTH(E72)=12,IF(TRUNC((E72-WEEKDAY(E72,2)-DATE(YEAR(E72+4-WEEKDAY(E72,2)),1,-10))/7)=1,53,TRUNC((E72-WEEKDAY(E72,2)-DATE(YEAR(E72+4-WEEKDAY(E72,2)),1,-10))/7)),TRUNC((E72-WEEKDAY(E72,2)-DATE(YEAR(E72+4-WEEKDAY(E72,2)),1,-10))/7))),"")</f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0</v>
      </c>
      <c r="G72" s="208"/>
      <c r="H72" s="177"/>
      <c r="I72" s="347"/>
      <c r="J72" s="348"/>
      <c r="K72" s="208"/>
      <c r="L72" s="208"/>
      <c r="M72" s="177" t="str">
        <f>IF(R72="","",IF(R72=0,"",A72))</f>
        <v/>
      </c>
      <c r="N72" s="213"/>
      <c r="O72" s="349" t="str">
        <f>IF(ISBLANK(N72),"",HYPERLINK(N72,"url"))</f>
        <v/>
      </c>
      <c r="P72" s="183" t="str">
        <f t="shared" si="22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>IF(ISNUMBER(U72),IF(U72&gt;0,U72,999),999)</f>
        <v>999</v>
      </c>
      <c r="W72" s="212"/>
      <c r="X72" s="177" t="str">
        <f>IF(W72="","",IF(W72=0,"",A72))</f>
        <v/>
      </c>
      <c r="Y72" s="491" t="str">
        <f t="shared" si="25"/>
        <v/>
      </c>
      <c r="Z72" s="183" t="str">
        <f t="shared" si="26"/>
        <v/>
      </c>
      <c r="AA72" s="177">
        <f>IF(R72="",0,IF(R72=0,0,1))</f>
        <v>0</v>
      </c>
      <c r="AB72" s="662"/>
      <c r="AC72" s="663"/>
      <c r="AD72" s="663"/>
      <c r="AE72" s="664"/>
      <c r="AF72" s="350"/>
      <c r="AG72" s="349" t="str">
        <f>IF(ISBLANK(AF72),"",HYPERLINK(AF72,"url"))</f>
        <v/>
      </c>
      <c r="AH72" s="183" t="str">
        <f t="shared" si="36"/>
        <v/>
      </c>
      <c r="AI72" s="209"/>
      <c r="AJ72" s="177" t="str">
        <f>IF(AI72="","",IF(AI72=0,"",A72))</f>
        <v/>
      </c>
      <c r="AK72" s="210"/>
      <c r="AL72" s="211"/>
      <c r="AM72" s="202">
        <f>IF(ISNUMBER(AL72),IF(AL72&gt;0,AL72,999),999)</f>
        <v>999</v>
      </c>
      <c r="AN72" s="212"/>
      <c r="AO72" s="177" t="str">
        <f>IF(AN72="","",IF(AN72=0,"",A72))</f>
        <v/>
      </c>
      <c r="AP72" s="186" t="str">
        <f>IF(ISBLANK(AK72),"",IF(ISBLANK(AI72),"",IF(ISERROR(AK72/AI72),"",AK72/AI72)))</f>
        <v/>
      </c>
      <c r="AQ72" s="183" t="str">
        <f>IF(ISBLANK(AI72),"",IF(ISBLANK(AK72),"",IF(ISERROR(AI72/AK72/24),"",AI72/AK72/24)))</f>
        <v/>
      </c>
      <c r="AR72" s="177">
        <f>IF(AI72="",0,IF(AI72=0,0,1))</f>
        <v>0</v>
      </c>
      <c r="AS72" s="662"/>
      <c r="AT72" s="663"/>
      <c r="AU72" s="663"/>
      <c r="AV72" s="664"/>
      <c r="AW72" s="473" t="str">
        <f t="shared" si="35"/>
        <v/>
      </c>
      <c r="AX72" s="383" t="str">
        <f>IF(Extra!V38="","",Extra!V38)</f>
        <v/>
      </c>
    </row>
    <row r="73" spans="1:50" ht="13.5" thickBot="1" x14ac:dyDescent="0.25">
      <c r="A73" s="257" t="str">
        <f>IF(ISNUMBER(E73),IF(MONTH(E73)=1,IF(TRUNC((E73-WEEKDAY(E73,2)-DATE(YEAR(E73+4-WEEKDAY(E73,2)),1,-10))/7)&gt;51,0,TRUNC((E73-WEEKDAY(E73,2)-DATE(YEAR(E73+4-WEEKDAY(E73,2)),1,-10))/7)),IF(MONTH(E73)=12,IF(TRUNC((E73-WEEKDAY(E73,2)-DATE(YEAR(E73+4-WEEKDAY(E73,2)),1,-10))/7)=1,53,TRUNC((E73-WEEKDAY(E73,2)-DATE(YEAR(E73+4-WEEKDAY(E73,2)),1,-10))/7)),TRUNC((E73-WEEKDAY(E73,2)-DATE(YEAR(E73+4-WEEKDAY(E73,2)),1,-10))/7))),"")</f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0</v>
      </c>
      <c r="G73" s="357"/>
      <c r="H73" s="328"/>
      <c r="I73" s="355"/>
      <c r="J73" s="356"/>
      <c r="K73" s="357"/>
      <c r="L73" s="357"/>
      <c r="M73" s="328" t="str">
        <f>IF(R73="","",IF(R73=0,"",A73))</f>
        <v/>
      </c>
      <c r="N73" s="358"/>
      <c r="O73" s="359" t="str">
        <f>IF(ISBLANK(N73),"",HYPERLINK(N73,"url"))</f>
        <v/>
      </c>
      <c r="P73" s="361" t="str">
        <f t="shared" si="22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>IF(ISNUMBER(U73),IF(U73&gt;0,U73,999),999)</f>
        <v>999</v>
      </c>
      <c r="W73" s="366"/>
      <c r="X73" s="328" t="str">
        <f>IF(W73="","",IF(W73=0,"",A73))</f>
        <v/>
      </c>
      <c r="Y73" s="493" t="str">
        <f t="shared" si="25"/>
        <v/>
      </c>
      <c r="Z73" s="361" t="str">
        <f t="shared" si="26"/>
        <v/>
      </c>
      <c r="AA73" s="328">
        <f>IF(R73="",0,IF(R73=0,0,1))</f>
        <v>0</v>
      </c>
      <c r="AB73" s="647"/>
      <c r="AC73" s="648"/>
      <c r="AD73" s="648"/>
      <c r="AE73" s="649"/>
      <c r="AF73" s="368"/>
      <c r="AG73" s="359" t="str">
        <f>IF(ISBLANK(AF73),"",HYPERLINK(AF73,"url"))</f>
        <v/>
      </c>
      <c r="AH73" s="361" t="str">
        <f t="shared" si="36"/>
        <v/>
      </c>
      <c r="AI73" s="360"/>
      <c r="AJ73" s="328" t="str">
        <f>IF(AI73="","",IF(AI73=0,"",A73))</f>
        <v/>
      </c>
      <c r="AK73" s="362"/>
      <c r="AL73" s="363"/>
      <c r="AM73" s="365">
        <f>IF(ISNUMBER(AL73),IF(AL73&gt;0,AL73,999),999)</f>
        <v>999</v>
      </c>
      <c r="AN73" s="366"/>
      <c r="AO73" s="328" t="str">
        <f>IF(AN73="","",IF(AN73=0,"",A73))</f>
        <v/>
      </c>
      <c r="AP73" s="367" t="str">
        <f>IF(ISBLANK(AK73),"",IF(ISBLANK(AI73),"",IF(ISERROR(AK73/AI73),"",AK73/AI73)))</f>
        <v/>
      </c>
      <c r="AQ73" s="361" t="str">
        <f>IF(ISBLANK(AI73),"",IF(ISBLANK(AK73),"",IF(ISERROR(AI73/AK73/24),"",AI73/AK73/24)))</f>
        <v/>
      </c>
      <c r="AR73" s="328">
        <f>IF(AI73="",0,IF(AI73=0,0,1))</f>
        <v>0</v>
      </c>
      <c r="AS73" s="647"/>
      <c r="AT73" s="648"/>
      <c r="AU73" s="648"/>
      <c r="AV73" s="649"/>
      <c r="AW73" s="497" t="str">
        <f t="shared" si="35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vom 1. bis 1. und Prognose bis 31. Januar 2025: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>
        <f ca="1">IF($F77=1,SUMIF($F$9:$F$39,$F76,R$9:R$39)+SUMIF($F$43:$F$73,$F76,R$43:R$73),"")</f>
        <v>0</v>
      </c>
      <c r="S76" s="393">
        <f ca="1">IF($F77=1,SUMIF($F$9:$F$39,$F76,S$9:S$39)+SUMIF($F$43:$F$73,$F76,S$43:S$73),"")</f>
        <v>0</v>
      </c>
      <c r="T76" s="394"/>
      <c r="U76" s="395">
        <f ca="1">IF($F77=1,SUMIF($F$9:$F$39,$F76,U$9:U$39)+SUMIF($F$43:$F$73,$F76,U$43:U$73),"")</f>
        <v>0</v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>
        <f ca="1">IF($F77=1,IF(R76&gt;0,SUMIF($F$9:$F$39,$F76,AA$9:AA$39)+SUMIF($F$43:$F$73,$F76,AA$43:AA$73),0),"")</f>
        <v>0</v>
      </c>
      <c r="AC76" s="397" t="str">
        <f ca="1">IF($F77=1,IF(TEXT(AB76,0)="","",IF(AB76=0,"Läufe",IF(AB76=1,"Lauf mit","Läufe mit durchschnittlich"))),"")</f>
        <v>Läufe</v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>
        <f ca="1">IF($F77=1,SUMIF($F$9:$F$39,$F76,AI$9:AI$39)+SUMIF($F$43:$F$73,$F76,AI$43:AI$73),"")</f>
        <v>0</v>
      </c>
      <c r="AJ76" s="391"/>
      <c r="AK76" s="393">
        <f ca="1">IF($F77=1,SUMIF($F$9:$F$39,$F76,AK$9:AK$39)+SUMIF($F$43:$F$73,$F76,AK$43:AK$73),"")</f>
        <v>0</v>
      </c>
      <c r="AL76" s="395">
        <f ca="1">IF($F77=1,SUMIF($F$9:$F$39,$F76,AL$9:AL$39)+SUMIF($F$43:$F$73,$F76,AL$43:AL$73),"")</f>
        <v>0</v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>
        <f ca="1">IF($F77=1,IF(AI76&gt;0,SUMIF($F$9:$F$39,$F76,AR$9:AR$39)+SUMIF($F$43:$F$73,$F76,AR$43:AR$73),0),"")</f>
        <v>0</v>
      </c>
      <c r="AT76" s="397" t="str">
        <f ca="1">IF($F77=1,IF(TEXT(AS76,0)="","",IF(AS76=0,"Wanderungen",IF(AS76=1,"Wanderung mit","Wanderungen mit durchschnittlich"))),"")</f>
        <v>Wanderungen</v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1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>
        <f ca="1">IF($F77=1,IF(AB76=AB77,R76,IF(ISERROR(AB77*AD77),"",AB77*AD77)),"")</f>
        <v>0</v>
      </c>
      <c r="S77" s="402">
        <f ca="1">IF($F77=1,IF(AB76=AB77,S76,IF(S76&gt;0,ROUNDDOWN(S76*A40/DAY(Start!B$3),1),"")),"")</f>
        <v>0</v>
      </c>
      <c r="T77" s="403"/>
      <c r="U77" s="404">
        <f ca="1">IF($F77=1,ROUNDDOWN(U76*A40/DAY(Start!B$3),0),"")</f>
        <v>0</v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>
        <f ca="1">IF($F77=1,ROUNDDOWN(AB76*A40/DAY(Start!B$3),0),"")</f>
        <v>0</v>
      </c>
      <c r="AC77" s="406" t="str">
        <f ca="1">IF($F77=1,IF(TEXT(AB77,0)="","",IF(AB77=0,"Läufe",IF(AB77=1,"Lauf mit","Läufe mit durchschnittlich"))),"")</f>
        <v>Läufe</v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>
        <f ca="1">IF($F77=1,IF(AS76=AS77,AI76,IF(ISERROR(AS77*AU77),"",AS77*AU77)),"")</f>
        <v>0</v>
      </c>
      <c r="AJ77" s="400"/>
      <c r="AK77" s="402">
        <f ca="1">IF($F77=1,IF(AS76=AS77,AK76,IF(AK76&gt;0,ROUNDDOWN(AK76*A40/DAY(Start!B$3),1),"")),"")</f>
        <v>0</v>
      </c>
      <c r="AL77" s="409">
        <f ca="1">IF($F77=1,ROUNDDOWN(AL76*A40/DAY(Start!B$3),0),"")</f>
        <v>0</v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>
        <f ca="1">IF($F77=1,ROUNDDOWN(AS76*A40/DAY(Start!B$3),0),"")</f>
        <v>0</v>
      </c>
      <c r="AT77" s="406" t="str">
        <f ca="1">IF($F77=1,IF(TEXT(AS77,0)="","",IF(AS77=0,"Wanderungen",IF(AS77=1,"Wanderung mit","Wanderungen mit durchschnittlich"))),"")</f>
        <v>Wanderungen</v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1</v>
      </c>
      <c r="B81" s="255">
        <f t="shared" ref="B81:B86" si="50">SUMIF($A$9:$A$39,$A81,$G$9:$G$39)</f>
        <v>0</v>
      </c>
      <c r="C81" s="419"/>
      <c r="D81" s="513"/>
      <c r="E81" s="273"/>
      <c r="F81" s="273"/>
      <c r="G81" s="419" t="str">
        <f t="shared" ref="G81:G86" si="51">IF($B81=0,"",SUMIF($A$9:$A$39,$A81,$G$9:$G$39)/$H81)</f>
        <v/>
      </c>
      <c r="H81" s="327">
        <f t="shared" ref="H81:H86" si="52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53">IF(TEXT($A81,0)="","",SUMIF($A$9:$A$39,$A81,U$9:U$39)+SUMIF($A$43:$A$73,$A81,U$43:U$73))</f>
        <v>0</v>
      </c>
      <c r="V81" s="342"/>
      <c r="W81" s="426" t="str">
        <f t="shared" ref="W81:W86" si="54">IF(TEXT($A81,0)="","",IF(COUNTIF(X$9:X$73,$A81)=0,"",SUMIF(X$9:X$73,$A81,W$9:W$73)/COUNTIF(X$9:X$73,$A81)))</f>
        <v/>
      </c>
      <c r="X81" s="426"/>
      <c r="Y81" s="344" t="str">
        <f t="shared" ref="Y81:Y86" si="55">IF(ISNUMBER($R81),IF($R81=0,"",IF($S81=0,"",$S81/$R81)),"")</f>
        <v/>
      </c>
      <c r="Z81" s="237" t="str">
        <f t="shared" ref="Z81:Z86" si="56">IF(ISNUMBER($R81),IF($R81=0,"",IF($S81=0,"",$R81/$S81/24)),"")</f>
        <v/>
      </c>
      <c r="AA81" s="427"/>
      <c r="AB81" s="428">
        <f t="shared" ref="AB81:AB86" si="57">IF(TEXT($A81,0)="","",COUNTIF(M$9:M$39,$A81)+COUNTIF(M$43:M$73,$A81))</f>
        <v>0</v>
      </c>
      <c r="AC81" s="429" t="str">
        <f t="shared" ref="AC81:AC86" si="58">IF(TEXT(AB81,0)="","",IF(AB81=0,"Läufe",IF(AB81=1,"Lauf mit","Läufe mit durchschnittlich")))</f>
        <v>Läufe</v>
      </c>
      <c r="AD81" s="237" t="str">
        <f t="shared" ref="AD81:AD86" si="59">IF(TEXT(AB81,0)="","",IF(R81=0,"",IF(AB81=0,"",R81/AB81)))</f>
        <v/>
      </c>
      <c r="AE81" s="430" t="str">
        <f t="shared" ref="AE81:AE86" si="60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61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62">IF(TEXT($A81,0)="","",SUMIF($A$9:$A$39,$A81,AL$9:AL$39)+SUMIF($A$43:$A$73,$A81,AL$43:AL$73))</f>
        <v>0</v>
      </c>
      <c r="AM81" s="341"/>
      <c r="AN81" s="426" t="str">
        <f t="shared" ref="AN81:AN86" si="63">IF(TEXT($A81,0)="","",IF(COUNTIF(AO$9:AO$73,$A81)=0,"",SUMIF(AO$9:AO$73,$A81,AN$9:AN$73)/COUNTIF(AO$9:AO$73,$A81)))</f>
        <v/>
      </c>
      <c r="AO81" s="442"/>
      <c r="AP81" s="344" t="str">
        <f t="shared" ref="AP81:AP86" si="64">IF(ISNUMBER($AI81),IF($AI81=0,"",IF($AK81=0,"",$AK81/$AI81)),"")</f>
        <v/>
      </c>
      <c r="AQ81" s="237" t="str">
        <f t="shared" ref="AQ81:AQ86" si="65">IF(ISNUMBER($AI81),IF($AI81=0,"",IF($AK81=0,"",$AI81/$AK81/24)),"")</f>
        <v/>
      </c>
      <c r="AR81" s="427"/>
      <c r="AS81" s="428">
        <f t="shared" ref="AS81:AS86" si="66">IF(TEXT($A81,0)="","",COUNTIF(AJ$9:AJ$39,$A81)+COUNTIF(AJ$43:AJ$73,$A81))</f>
        <v>0</v>
      </c>
      <c r="AT81" s="443" t="str">
        <f t="shared" ref="AT81:AT86" si="67">IF(TEXT(AS81,0)="","",IF(AS81=0,"Wanderungen",IF(AS81=1,"Wanderung mit","Wanderungen mit durchschnittlich")))</f>
        <v>Wanderungen</v>
      </c>
      <c r="AU81" s="444" t="str">
        <f t="shared" ref="AU81:AU86" si="68">IF(TEXT(AS81,0)="","",IF(AI81=0,"",IF(AS81=0,"",AI81/AS81)))</f>
        <v/>
      </c>
      <c r="AV81" s="445" t="str">
        <f t="shared" ref="AV81:AV86" si="69">IF(TEXT(AS81,0)="","",IF(AS81=0,"","km"))</f>
        <v/>
      </c>
      <c r="AW81" s="454"/>
      <c r="AX81" s="455"/>
    </row>
    <row r="82" spans="1:50" x14ac:dyDescent="0.2">
      <c r="A82" s="511">
        <f>A16</f>
        <v>2</v>
      </c>
      <c r="B82" s="51">
        <f t="shared" si="50"/>
        <v>0</v>
      </c>
      <c r="C82" s="179"/>
      <c r="D82" s="180"/>
      <c r="E82" s="200"/>
      <c r="F82" s="200"/>
      <c r="G82" s="179" t="str">
        <f t="shared" si="51"/>
        <v/>
      </c>
      <c r="H82" s="177">
        <f t="shared" si="52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70">IF(TEXT($A82,0)="","",SUMIF($A$9:$A$39,$A82,R$9:R$39)+SUMIF($A$43:$A$73,$A82,R$43:R$73))</f>
        <v>0</v>
      </c>
      <c r="S82" s="184">
        <f t="shared" si="70"/>
        <v>0</v>
      </c>
      <c r="T82" s="202"/>
      <c r="U82" s="202">
        <f t="shared" si="53"/>
        <v>0</v>
      </c>
      <c r="V82" s="202"/>
      <c r="W82" s="216" t="str">
        <f t="shared" si="54"/>
        <v/>
      </c>
      <c r="X82" s="216"/>
      <c r="Y82" s="186" t="str">
        <f t="shared" si="55"/>
        <v/>
      </c>
      <c r="Z82" s="183" t="str">
        <f t="shared" si="56"/>
        <v/>
      </c>
      <c r="AA82" s="378"/>
      <c r="AB82" s="217">
        <f t="shared" si="57"/>
        <v>0</v>
      </c>
      <c r="AC82" s="204" t="str">
        <f t="shared" si="58"/>
        <v>Läufe</v>
      </c>
      <c r="AD82" s="183" t="str">
        <f t="shared" si="59"/>
        <v/>
      </c>
      <c r="AE82" s="432" t="str">
        <f t="shared" si="60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61"/>
        <v>0</v>
      </c>
      <c r="AK82" s="184">
        <f t="shared" si="62"/>
        <v>0</v>
      </c>
      <c r="AL82" s="202">
        <f t="shared" si="62"/>
        <v>0</v>
      </c>
      <c r="AM82" s="221"/>
      <c r="AN82" s="216" t="str">
        <f t="shared" si="63"/>
        <v/>
      </c>
      <c r="AO82" s="380"/>
      <c r="AP82" s="186" t="str">
        <f t="shared" si="64"/>
        <v/>
      </c>
      <c r="AQ82" s="183" t="str">
        <f t="shared" si="65"/>
        <v/>
      </c>
      <c r="AR82" s="378"/>
      <c r="AS82" s="217">
        <f t="shared" si="66"/>
        <v>0</v>
      </c>
      <c r="AT82" s="381" t="str">
        <f t="shared" si="67"/>
        <v>Wanderungen</v>
      </c>
      <c r="AU82" s="382" t="str">
        <f t="shared" si="68"/>
        <v/>
      </c>
      <c r="AV82" s="447" t="str">
        <f t="shared" si="69"/>
        <v/>
      </c>
      <c r="AW82" s="456"/>
      <c r="AX82" s="383"/>
    </row>
    <row r="83" spans="1:50" x14ac:dyDescent="0.2">
      <c r="A83" s="511">
        <f>A23</f>
        <v>3</v>
      </c>
      <c r="B83" s="51">
        <f t="shared" si="50"/>
        <v>0</v>
      </c>
      <c r="C83" s="179"/>
      <c r="D83" s="180"/>
      <c r="E83" s="200"/>
      <c r="F83" s="200"/>
      <c r="G83" s="179" t="str">
        <f t="shared" si="51"/>
        <v/>
      </c>
      <c r="H83" s="177">
        <f t="shared" si="52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70"/>
        <v>0</v>
      </c>
      <c r="S83" s="184">
        <f t="shared" si="70"/>
        <v>0</v>
      </c>
      <c r="T83" s="202"/>
      <c r="U83" s="202">
        <f t="shared" si="53"/>
        <v>0</v>
      </c>
      <c r="V83" s="202"/>
      <c r="W83" s="216" t="str">
        <f t="shared" si="54"/>
        <v/>
      </c>
      <c r="X83" s="216"/>
      <c r="Y83" s="186" t="str">
        <f t="shared" si="55"/>
        <v/>
      </c>
      <c r="Z83" s="183" t="str">
        <f t="shared" si="56"/>
        <v/>
      </c>
      <c r="AA83" s="378"/>
      <c r="AB83" s="217">
        <f t="shared" si="57"/>
        <v>0</v>
      </c>
      <c r="AC83" s="204" t="str">
        <f t="shared" si="58"/>
        <v>Läufe</v>
      </c>
      <c r="AD83" s="183" t="str">
        <f t="shared" si="59"/>
        <v/>
      </c>
      <c r="AE83" s="432" t="str">
        <f t="shared" si="60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61"/>
        <v>0</v>
      </c>
      <c r="AK83" s="184">
        <f t="shared" si="62"/>
        <v>0</v>
      </c>
      <c r="AL83" s="202">
        <f t="shared" si="62"/>
        <v>0</v>
      </c>
      <c r="AM83" s="221"/>
      <c r="AN83" s="216" t="str">
        <f t="shared" si="63"/>
        <v/>
      </c>
      <c r="AO83" s="380"/>
      <c r="AP83" s="186" t="str">
        <f t="shared" si="64"/>
        <v/>
      </c>
      <c r="AQ83" s="183" t="str">
        <f t="shared" si="65"/>
        <v/>
      </c>
      <c r="AR83" s="378"/>
      <c r="AS83" s="217">
        <f t="shared" si="66"/>
        <v>0</v>
      </c>
      <c r="AT83" s="381" t="str">
        <f t="shared" si="67"/>
        <v>Wanderungen</v>
      </c>
      <c r="AU83" s="382" t="str">
        <f t="shared" si="68"/>
        <v/>
      </c>
      <c r="AV83" s="447" t="str">
        <f t="shared" si="69"/>
        <v/>
      </c>
      <c r="AW83" s="456"/>
      <c r="AX83" s="383"/>
    </row>
    <row r="84" spans="1:50" x14ac:dyDescent="0.2">
      <c r="A84" s="511">
        <f>A30</f>
        <v>4</v>
      </c>
      <c r="B84" s="51">
        <f t="shared" si="50"/>
        <v>0</v>
      </c>
      <c r="C84" s="179"/>
      <c r="D84" s="180"/>
      <c r="E84" s="200"/>
      <c r="F84" s="200"/>
      <c r="G84" s="179" t="str">
        <f t="shared" si="51"/>
        <v/>
      </c>
      <c r="H84" s="177">
        <f t="shared" si="52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70"/>
        <v>0</v>
      </c>
      <c r="S84" s="184">
        <f t="shared" si="70"/>
        <v>0</v>
      </c>
      <c r="T84" s="202"/>
      <c r="U84" s="202">
        <f t="shared" si="53"/>
        <v>0</v>
      </c>
      <c r="V84" s="202"/>
      <c r="W84" s="216" t="str">
        <f t="shared" si="54"/>
        <v/>
      </c>
      <c r="X84" s="216"/>
      <c r="Y84" s="186" t="str">
        <f t="shared" si="55"/>
        <v/>
      </c>
      <c r="Z84" s="183" t="str">
        <f t="shared" si="56"/>
        <v/>
      </c>
      <c r="AA84" s="378"/>
      <c r="AB84" s="217">
        <f t="shared" si="57"/>
        <v>0</v>
      </c>
      <c r="AC84" s="204" t="str">
        <f t="shared" si="58"/>
        <v>Läufe</v>
      </c>
      <c r="AD84" s="183" t="str">
        <f t="shared" si="59"/>
        <v/>
      </c>
      <c r="AE84" s="432" t="str">
        <f t="shared" si="60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61"/>
        <v>0</v>
      </c>
      <c r="AK84" s="184">
        <f t="shared" si="62"/>
        <v>0</v>
      </c>
      <c r="AL84" s="202">
        <f t="shared" si="62"/>
        <v>0</v>
      </c>
      <c r="AM84" s="221"/>
      <c r="AN84" s="216" t="str">
        <f t="shared" si="63"/>
        <v/>
      </c>
      <c r="AO84" s="380"/>
      <c r="AP84" s="186" t="str">
        <f t="shared" si="64"/>
        <v/>
      </c>
      <c r="AQ84" s="183" t="str">
        <f t="shared" si="65"/>
        <v/>
      </c>
      <c r="AR84" s="378"/>
      <c r="AS84" s="217">
        <f t="shared" si="66"/>
        <v>0</v>
      </c>
      <c r="AT84" s="381" t="str">
        <f t="shared" si="67"/>
        <v>Wanderungen</v>
      </c>
      <c r="AU84" s="382" t="str">
        <f t="shared" si="68"/>
        <v/>
      </c>
      <c r="AV84" s="447" t="str">
        <f t="shared" si="69"/>
        <v/>
      </c>
      <c r="AW84" s="456"/>
      <c r="AX84" s="383"/>
    </row>
    <row r="85" spans="1:50" x14ac:dyDescent="0.2">
      <c r="A85" s="511">
        <f>IF(MONTH(E36)=2,IF(J42=365,IF(A36&gt;A30,A30+1,""),A37),A37)</f>
        <v>5</v>
      </c>
      <c r="B85" s="51">
        <f t="shared" si="50"/>
        <v>0</v>
      </c>
      <c r="C85" s="179"/>
      <c r="D85" s="180"/>
      <c r="E85" s="200"/>
      <c r="F85" s="200"/>
      <c r="G85" s="179" t="str">
        <f t="shared" si="51"/>
        <v/>
      </c>
      <c r="H85" s="177">
        <f t="shared" si="52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70"/>
        <v>0</v>
      </c>
      <c r="S85" s="184">
        <f t="shared" si="70"/>
        <v>0</v>
      </c>
      <c r="T85" s="202"/>
      <c r="U85" s="202">
        <f t="shared" si="53"/>
        <v>0</v>
      </c>
      <c r="V85" s="202"/>
      <c r="W85" s="216" t="str">
        <f t="shared" si="54"/>
        <v/>
      </c>
      <c r="X85" s="216"/>
      <c r="Y85" s="186" t="str">
        <f t="shared" si="55"/>
        <v/>
      </c>
      <c r="Z85" s="183" t="str">
        <f t="shared" si="56"/>
        <v/>
      </c>
      <c r="AA85" s="378"/>
      <c r="AB85" s="217">
        <f t="shared" si="57"/>
        <v>0</v>
      </c>
      <c r="AC85" s="204" t="str">
        <f t="shared" si="58"/>
        <v>Läufe</v>
      </c>
      <c r="AD85" s="183" t="str">
        <f t="shared" si="59"/>
        <v/>
      </c>
      <c r="AE85" s="432" t="str">
        <f t="shared" si="60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61"/>
        <v>0</v>
      </c>
      <c r="AK85" s="184">
        <f t="shared" si="62"/>
        <v>0</v>
      </c>
      <c r="AL85" s="202">
        <f t="shared" si="62"/>
        <v>0</v>
      </c>
      <c r="AM85" s="221"/>
      <c r="AN85" s="216" t="str">
        <f t="shared" si="63"/>
        <v/>
      </c>
      <c r="AO85" s="380"/>
      <c r="AP85" s="186" t="str">
        <f t="shared" si="64"/>
        <v/>
      </c>
      <c r="AQ85" s="183" t="str">
        <f t="shared" si="65"/>
        <v/>
      </c>
      <c r="AR85" s="378"/>
      <c r="AS85" s="217">
        <f t="shared" si="66"/>
        <v>0</v>
      </c>
      <c r="AT85" s="381" t="str">
        <f t="shared" si="67"/>
        <v>Wanderungen</v>
      </c>
      <c r="AU85" s="382" t="str">
        <f t="shared" si="68"/>
        <v/>
      </c>
      <c r="AV85" s="447" t="str">
        <f t="shared" si="69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50"/>
        <v>0</v>
      </c>
      <c r="C86" s="421"/>
      <c r="D86" s="422"/>
      <c r="E86" s="423"/>
      <c r="F86" s="423"/>
      <c r="G86" s="421" t="str">
        <f t="shared" si="51"/>
        <v/>
      </c>
      <c r="H86" s="328">
        <f t="shared" si="52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70"/>
        <v/>
      </c>
      <c r="S86" s="434" t="str">
        <f t="shared" si="70"/>
        <v/>
      </c>
      <c r="T86" s="365"/>
      <c r="U86" s="365" t="str">
        <f t="shared" si="53"/>
        <v/>
      </c>
      <c r="V86" s="365"/>
      <c r="W86" s="435" t="str">
        <f t="shared" si="54"/>
        <v/>
      </c>
      <c r="X86" s="435"/>
      <c r="Y86" s="367" t="str">
        <f t="shared" si="55"/>
        <v/>
      </c>
      <c r="Z86" s="361" t="str">
        <f t="shared" si="56"/>
        <v/>
      </c>
      <c r="AA86" s="436"/>
      <c r="AB86" s="437" t="str">
        <f t="shared" si="57"/>
        <v/>
      </c>
      <c r="AC86" s="438" t="str">
        <f t="shared" si="58"/>
        <v/>
      </c>
      <c r="AD86" s="361" t="str">
        <f t="shared" si="59"/>
        <v/>
      </c>
      <c r="AE86" s="439" t="str">
        <f t="shared" si="60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61"/>
        <v/>
      </c>
      <c r="AK86" s="434" t="str">
        <f t="shared" si="62"/>
        <v/>
      </c>
      <c r="AL86" s="365" t="str">
        <f t="shared" si="62"/>
        <v/>
      </c>
      <c r="AM86" s="364"/>
      <c r="AN86" s="435" t="str">
        <f t="shared" si="63"/>
        <v/>
      </c>
      <c r="AO86" s="450"/>
      <c r="AP86" s="367" t="str">
        <f t="shared" si="64"/>
        <v/>
      </c>
      <c r="AQ86" s="361" t="str">
        <f t="shared" si="65"/>
        <v/>
      </c>
      <c r="AR86" s="436"/>
      <c r="AS86" s="437" t="str">
        <f t="shared" si="66"/>
        <v/>
      </c>
      <c r="AT86" s="451" t="str">
        <f t="shared" si="67"/>
        <v/>
      </c>
      <c r="AU86" s="452" t="str">
        <f t="shared" si="68"/>
        <v/>
      </c>
      <c r="AV86" s="453" t="str">
        <f t="shared" si="69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Januar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05" si="71">A9</f>
        <v>1</v>
      </c>
      <c r="B105" s="255">
        <f t="shared" si="71"/>
        <v>1</v>
      </c>
      <c r="C105" s="255">
        <f t="shared" si="71"/>
        <v>1</v>
      </c>
      <c r="D105" s="330" t="str">
        <f t="shared" si="71"/>
        <v>Mi</v>
      </c>
      <c r="E105" s="331">
        <f t="shared" si="71"/>
        <v>45658</v>
      </c>
      <c r="F105" s="327">
        <f t="shared" ca="1" si="71"/>
        <v>1</v>
      </c>
      <c r="G105" s="482" t="str">
        <f t="shared" ref="G105:G124" si="72">IF(ISBLANK(G9),"",G9)</f>
        <v/>
      </c>
      <c r="H105" s="327">
        <f t="shared" si="71"/>
        <v>0</v>
      </c>
      <c r="I105" s="333" t="str">
        <f t="shared" si="71"/>
        <v/>
      </c>
      <c r="J105" s="440"/>
      <c r="K105" s="441"/>
      <c r="L105" s="335"/>
      <c r="M105" s="327" t="str">
        <f t="shared" ref="M105:M135" si="73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74">IF(W105="","",IF(W105=0,"",A105))</f>
        <v/>
      </c>
      <c r="Y105" s="492" t="str">
        <f t="shared" ref="Y105:Y135" si="75">IF(ISBLANK(R105),"",IF(ISBLANK(S105),"",IF(ISBLANK(Q105),IF(ISERROR(S105/R105),"",S105/R105),IF(ISERROR(S105/Q105),"",S105/Q105))))</f>
        <v/>
      </c>
      <c r="Z105" s="237" t="str">
        <f t="shared" ref="Z105:Z135" si="76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77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ref="A106:I106" si="78">A10</f>
        <v>1</v>
      </c>
      <c r="B106" s="51">
        <f t="shared" si="78"/>
        <v>2</v>
      </c>
      <c r="C106" s="51">
        <f t="shared" si="78"/>
        <v>2</v>
      </c>
      <c r="D106" s="205" t="str">
        <f t="shared" si="78"/>
        <v>Do</v>
      </c>
      <c r="E106" s="206">
        <f t="shared" si="78"/>
        <v>45659</v>
      </c>
      <c r="F106" s="177">
        <f t="shared" ca="1" si="78"/>
        <v>0</v>
      </c>
      <c r="G106" s="483" t="str">
        <f t="shared" si="72"/>
        <v/>
      </c>
      <c r="H106" s="177">
        <f t="shared" si="78"/>
        <v>0</v>
      </c>
      <c r="I106" s="347" t="str">
        <f t="shared" si="78"/>
        <v/>
      </c>
      <c r="J106" s="446"/>
      <c r="K106" s="379"/>
      <c r="L106" s="208"/>
      <c r="M106" s="177" t="str">
        <f t="shared" si="73"/>
        <v/>
      </c>
      <c r="N106" s="213"/>
      <c r="O106" s="349" t="str">
        <f t="shared" ref="O106:O135" si="79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80">IF(ISNUMBER(U106),IF(U106&gt;0,U106,999),999)</f>
        <v>999</v>
      </c>
      <c r="W106" s="212"/>
      <c r="X106" s="177" t="str">
        <f t="shared" si="74"/>
        <v/>
      </c>
      <c r="Y106" s="491" t="str">
        <f t="shared" si="75"/>
        <v/>
      </c>
      <c r="Z106" s="183" t="str">
        <f t="shared" si="76"/>
        <v/>
      </c>
      <c r="AA106" s="177">
        <f t="shared" ref="AA106:AA135" si="81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82">IF(ISBLANK(AF106),"",HYPERLINK(AF106,"url"))</f>
        <v/>
      </c>
      <c r="AH106" s="183" t="str">
        <f>AQ106</f>
        <v/>
      </c>
      <c r="AI106" s="209"/>
      <c r="AJ106" s="177" t="str">
        <f t="shared" si="77"/>
        <v/>
      </c>
      <c r="AK106" s="210"/>
      <c r="AL106" s="486"/>
      <c r="AM106" s="202">
        <f t="shared" ref="AM106:AM135" si="83">IF(ISNUMBER(AL106),IF(AL106&gt;0,AL106,999),999)</f>
        <v>999</v>
      </c>
      <c r="AN106" s="212"/>
      <c r="AO106" s="177" t="str">
        <f t="shared" ref="AO106:AO135" si="84">IF(AN106="","",IF(AN106=0,"",A106))</f>
        <v/>
      </c>
      <c r="AP106" s="186" t="str">
        <f t="shared" ref="AP106:AP135" si="85">IF(ISBLANK(AK106),"",IF(ISBLANK(AI106),"",IF(ISERROR(AK106/AI106),"",AK106/AI106)))</f>
        <v/>
      </c>
      <c r="AQ106" s="183" t="str">
        <f t="shared" ref="AQ106:AQ135" si="86">IF(ISBLANK(AI106),"",IF(ISBLANK(AK106),"",IF(ISERROR(AI106/AK106/24),"",AI106/AK106/24)))</f>
        <v/>
      </c>
      <c r="AR106" s="177">
        <f t="shared" ref="AR106:AR135" si="87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ref="A107:I107" si="88">A11</f>
        <v>1</v>
      </c>
      <c r="B107" s="51">
        <f t="shared" si="88"/>
        <v>3</v>
      </c>
      <c r="C107" s="51">
        <f t="shared" si="88"/>
        <v>3</v>
      </c>
      <c r="D107" s="205" t="str">
        <f t="shared" si="88"/>
        <v>Fr</v>
      </c>
      <c r="E107" s="206">
        <f t="shared" si="88"/>
        <v>45660</v>
      </c>
      <c r="F107" s="177">
        <f t="shared" ca="1" si="88"/>
        <v>0</v>
      </c>
      <c r="G107" s="483" t="str">
        <f t="shared" si="72"/>
        <v/>
      </c>
      <c r="H107" s="177">
        <f t="shared" si="88"/>
        <v>0</v>
      </c>
      <c r="I107" s="347" t="str">
        <f t="shared" si="88"/>
        <v/>
      </c>
      <c r="J107" s="446"/>
      <c r="K107" s="379"/>
      <c r="L107" s="208"/>
      <c r="M107" s="177" t="str">
        <f t="shared" si="73"/>
        <v/>
      </c>
      <c r="N107" s="213"/>
      <c r="O107" s="349" t="str">
        <f t="shared" si="79"/>
        <v/>
      </c>
      <c r="P107" s="183" t="str">
        <f t="shared" ref="P107:P134" si="89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80"/>
        <v>999</v>
      </c>
      <c r="W107" s="212"/>
      <c r="X107" s="177" t="str">
        <f t="shared" si="74"/>
        <v/>
      </c>
      <c r="Y107" s="491" t="str">
        <f t="shared" si="75"/>
        <v/>
      </c>
      <c r="Z107" s="183" t="str">
        <f t="shared" si="76"/>
        <v/>
      </c>
      <c r="AA107" s="177">
        <f t="shared" si="81"/>
        <v>0</v>
      </c>
      <c r="AB107" s="682"/>
      <c r="AC107" s="663"/>
      <c r="AD107" s="663"/>
      <c r="AE107" s="664"/>
      <c r="AF107" s="350"/>
      <c r="AG107" s="349" t="str">
        <f t="shared" si="82"/>
        <v/>
      </c>
      <c r="AH107" s="183" t="str">
        <f t="shared" ref="AH107:AH134" si="90">AQ107</f>
        <v/>
      </c>
      <c r="AI107" s="209"/>
      <c r="AJ107" s="177" t="str">
        <f t="shared" si="77"/>
        <v/>
      </c>
      <c r="AK107" s="210"/>
      <c r="AL107" s="486"/>
      <c r="AM107" s="202">
        <f t="shared" si="83"/>
        <v>999</v>
      </c>
      <c r="AN107" s="212"/>
      <c r="AO107" s="177" t="str">
        <f t="shared" si="84"/>
        <v/>
      </c>
      <c r="AP107" s="186" t="str">
        <f t="shared" si="85"/>
        <v/>
      </c>
      <c r="AQ107" s="183" t="str">
        <f t="shared" si="86"/>
        <v/>
      </c>
      <c r="AR107" s="177">
        <f t="shared" si="87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ref="A108:I108" si="91">A12</f>
        <v>1</v>
      </c>
      <c r="B108" s="51">
        <f t="shared" si="91"/>
        <v>4</v>
      </c>
      <c r="C108" s="51">
        <f t="shared" si="91"/>
        <v>4</v>
      </c>
      <c r="D108" s="205" t="str">
        <f t="shared" si="91"/>
        <v>Sa</v>
      </c>
      <c r="E108" s="206">
        <f t="shared" si="91"/>
        <v>45661</v>
      </c>
      <c r="F108" s="177">
        <f t="shared" ca="1" si="91"/>
        <v>0</v>
      </c>
      <c r="G108" s="483" t="str">
        <f t="shared" si="72"/>
        <v/>
      </c>
      <c r="H108" s="177">
        <f t="shared" si="91"/>
        <v>0</v>
      </c>
      <c r="I108" s="347" t="str">
        <f t="shared" si="91"/>
        <v/>
      </c>
      <c r="J108" s="446"/>
      <c r="K108" s="379"/>
      <c r="L108" s="208"/>
      <c r="M108" s="177" t="str">
        <f t="shared" si="73"/>
        <v/>
      </c>
      <c r="N108" s="213"/>
      <c r="O108" s="349" t="str">
        <f t="shared" si="79"/>
        <v/>
      </c>
      <c r="P108" s="183" t="str">
        <f t="shared" si="89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80"/>
        <v>999</v>
      </c>
      <c r="W108" s="212"/>
      <c r="X108" s="177" t="str">
        <f t="shared" si="74"/>
        <v/>
      </c>
      <c r="Y108" s="491" t="str">
        <f t="shared" si="75"/>
        <v/>
      </c>
      <c r="Z108" s="183" t="str">
        <f t="shared" si="76"/>
        <v/>
      </c>
      <c r="AA108" s="177">
        <f t="shared" si="81"/>
        <v>0</v>
      </c>
      <c r="AB108" s="662"/>
      <c r="AC108" s="663"/>
      <c r="AD108" s="663"/>
      <c r="AE108" s="664"/>
      <c r="AF108" s="350"/>
      <c r="AG108" s="349" t="str">
        <f t="shared" si="82"/>
        <v/>
      </c>
      <c r="AH108" s="183" t="str">
        <f t="shared" si="90"/>
        <v/>
      </c>
      <c r="AI108" s="209"/>
      <c r="AJ108" s="177" t="str">
        <f t="shared" si="77"/>
        <v/>
      </c>
      <c r="AK108" s="210"/>
      <c r="AL108" s="486"/>
      <c r="AM108" s="202">
        <f t="shared" si="83"/>
        <v>999</v>
      </c>
      <c r="AN108" s="212"/>
      <c r="AO108" s="177" t="str">
        <f t="shared" si="84"/>
        <v/>
      </c>
      <c r="AP108" s="186" t="str">
        <f t="shared" si="85"/>
        <v/>
      </c>
      <c r="AQ108" s="183" t="str">
        <f t="shared" si="86"/>
        <v/>
      </c>
      <c r="AR108" s="177">
        <f t="shared" si="87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ref="A109:I109" si="92">A13</f>
        <v>1</v>
      </c>
      <c r="B109" s="51">
        <f t="shared" si="92"/>
        <v>5</v>
      </c>
      <c r="C109" s="51">
        <f t="shared" si="92"/>
        <v>5</v>
      </c>
      <c r="D109" s="205" t="str">
        <f t="shared" si="92"/>
        <v>So</v>
      </c>
      <c r="E109" s="206">
        <f t="shared" si="92"/>
        <v>45662</v>
      </c>
      <c r="F109" s="177">
        <f t="shared" ca="1" si="92"/>
        <v>0</v>
      </c>
      <c r="G109" s="483" t="str">
        <f t="shared" si="72"/>
        <v/>
      </c>
      <c r="H109" s="177">
        <f t="shared" si="92"/>
        <v>0</v>
      </c>
      <c r="I109" s="347" t="str">
        <f t="shared" si="92"/>
        <v/>
      </c>
      <c r="J109" s="446"/>
      <c r="K109" s="379"/>
      <c r="L109" s="208"/>
      <c r="M109" s="177" t="str">
        <f t="shared" si="73"/>
        <v/>
      </c>
      <c r="N109" s="213"/>
      <c r="O109" s="349" t="str">
        <f t="shared" si="79"/>
        <v/>
      </c>
      <c r="P109" s="183" t="str">
        <f t="shared" si="89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80"/>
        <v>999</v>
      </c>
      <c r="W109" s="212"/>
      <c r="X109" s="177" t="str">
        <f t="shared" si="74"/>
        <v/>
      </c>
      <c r="Y109" s="491" t="str">
        <f t="shared" si="75"/>
        <v/>
      </c>
      <c r="Z109" s="183" t="str">
        <f t="shared" si="76"/>
        <v/>
      </c>
      <c r="AA109" s="177">
        <f t="shared" si="81"/>
        <v>0</v>
      </c>
      <c r="AB109" s="662"/>
      <c r="AC109" s="663"/>
      <c r="AD109" s="663"/>
      <c r="AE109" s="664"/>
      <c r="AF109" s="350"/>
      <c r="AG109" s="349" t="str">
        <f t="shared" si="82"/>
        <v/>
      </c>
      <c r="AH109" s="183" t="str">
        <f t="shared" si="90"/>
        <v/>
      </c>
      <c r="AI109" s="209"/>
      <c r="AJ109" s="177" t="str">
        <f t="shared" si="77"/>
        <v/>
      </c>
      <c r="AK109" s="210"/>
      <c r="AL109" s="486"/>
      <c r="AM109" s="202">
        <f t="shared" si="83"/>
        <v>999</v>
      </c>
      <c r="AN109" s="212"/>
      <c r="AO109" s="177" t="str">
        <f t="shared" si="84"/>
        <v/>
      </c>
      <c r="AP109" s="186" t="str">
        <f t="shared" si="85"/>
        <v/>
      </c>
      <c r="AQ109" s="183" t="str">
        <f t="shared" si="86"/>
        <v/>
      </c>
      <c r="AR109" s="177">
        <f t="shared" si="87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ref="A110:I110" si="93">A14</f>
        <v>2</v>
      </c>
      <c r="B110" s="51">
        <f t="shared" si="93"/>
        <v>6</v>
      </c>
      <c r="C110" s="51">
        <f t="shared" si="93"/>
        <v>6</v>
      </c>
      <c r="D110" s="205" t="str">
        <f t="shared" si="93"/>
        <v>Mo</v>
      </c>
      <c r="E110" s="206">
        <f t="shared" si="93"/>
        <v>45663</v>
      </c>
      <c r="F110" s="177">
        <f t="shared" ca="1" si="93"/>
        <v>0</v>
      </c>
      <c r="G110" s="483" t="str">
        <f t="shared" si="72"/>
        <v/>
      </c>
      <c r="H110" s="177">
        <f t="shared" si="93"/>
        <v>0</v>
      </c>
      <c r="I110" s="347" t="str">
        <f t="shared" si="93"/>
        <v/>
      </c>
      <c r="J110" s="446"/>
      <c r="K110" s="379"/>
      <c r="L110" s="208"/>
      <c r="M110" s="177" t="str">
        <f t="shared" si="73"/>
        <v/>
      </c>
      <c r="N110" s="213"/>
      <c r="O110" s="349" t="str">
        <f t="shared" si="79"/>
        <v/>
      </c>
      <c r="P110" s="183" t="str">
        <f t="shared" si="89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80"/>
        <v>999</v>
      </c>
      <c r="W110" s="212"/>
      <c r="X110" s="177" t="str">
        <f t="shared" si="74"/>
        <v/>
      </c>
      <c r="Y110" s="491" t="str">
        <f t="shared" si="75"/>
        <v/>
      </c>
      <c r="Z110" s="183" t="str">
        <f t="shared" si="76"/>
        <v/>
      </c>
      <c r="AA110" s="177">
        <f t="shared" si="81"/>
        <v>0</v>
      </c>
      <c r="AB110" s="683"/>
      <c r="AC110" s="663"/>
      <c r="AD110" s="663"/>
      <c r="AE110" s="664"/>
      <c r="AF110" s="350"/>
      <c r="AG110" s="349" t="str">
        <f t="shared" si="82"/>
        <v/>
      </c>
      <c r="AH110" s="183" t="str">
        <f t="shared" si="90"/>
        <v/>
      </c>
      <c r="AI110" s="209"/>
      <c r="AJ110" s="177" t="str">
        <f t="shared" si="77"/>
        <v/>
      </c>
      <c r="AK110" s="210"/>
      <c r="AL110" s="486"/>
      <c r="AM110" s="202">
        <f t="shared" si="83"/>
        <v>999</v>
      </c>
      <c r="AN110" s="212"/>
      <c r="AO110" s="177" t="str">
        <f t="shared" si="84"/>
        <v/>
      </c>
      <c r="AP110" s="186" t="str">
        <f t="shared" si="85"/>
        <v/>
      </c>
      <c r="AQ110" s="183" t="str">
        <f t="shared" si="86"/>
        <v/>
      </c>
      <c r="AR110" s="177">
        <f t="shared" si="87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ref="A111:I111" si="94">A15</f>
        <v>2</v>
      </c>
      <c r="B111" s="51">
        <f t="shared" si="94"/>
        <v>7</v>
      </c>
      <c r="C111" s="51">
        <f t="shared" si="94"/>
        <v>7</v>
      </c>
      <c r="D111" s="205" t="str">
        <f t="shared" si="94"/>
        <v>Di</v>
      </c>
      <c r="E111" s="206">
        <f t="shared" si="94"/>
        <v>45664</v>
      </c>
      <c r="F111" s="177">
        <f t="shared" ca="1" si="94"/>
        <v>0</v>
      </c>
      <c r="G111" s="483" t="str">
        <f t="shared" si="72"/>
        <v/>
      </c>
      <c r="H111" s="177">
        <f t="shared" si="94"/>
        <v>0</v>
      </c>
      <c r="I111" s="347" t="str">
        <f t="shared" si="94"/>
        <v/>
      </c>
      <c r="J111" s="446"/>
      <c r="K111" s="379"/>
      <c r="L111" s="208"/>
      <c r="M111" s="177" t="str">
        <f t="shared" si="73"/>
        <v/>
      </c>
      <c r="N111" s="213"/>
      <c r="O111" s="349" t="str">
        <f t="shared" si="79"/>
        <v/>
      </c>
      <c r="P111" s="183" t="str">
        <f t="shared" si="89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80"/>
        <v>999</v>
      </c>
      <c r="W111" s="212"/>
      <c r="X111" s="177" t="str">
        <f t="shared" si="74"/>
        <v/>
      </c>
      <c r="Y111" s="491" t="str">
        <f t="shared" si="75"/>
        <v/>
      </c>
      <c r="Z111" s="183" t="str">
        <f t="shared" si="76"/>
        <v/>
      </c>
      <c r="AA111" s="177">
        <f t="shared" si="81"/>
        <v>0</v>
      </c>
      <c r="AB111" s="662"/>
      <c r="AC111" s="663"/>
      <c r="AD111" s="663"/>
      <c r="AE111" s="664"/>
      <c r="AF111" s="350"/>
      <c r="AG111" s="349" t="str">
        <f t="shared" si="82"/>
        <v/>
      </c>
      <c r="AH111" s="183" t="str">
        <f t="shared" si="90"/>
        <v/>
      </c>
      <c r="AI111" s="209"/>
      <c r="AJ111" s="177" t="str">
        <f t="shared" si="77"/>
        <v/>
      </c>
      <c r="AK111" s="210"/>
      <c r="AL111" s="486"/>
      <c r="AM111" s="202">
        <f t="shared" si="83"/>
        <v>999</v>
      </c>
      <c r="AN111" s="212"/>
      <c r="AO111" s="177" t="str">
        <f t="shared" si="84"/>
        <v/>
      </c>
      <c r="AP111" s="186" t="str">
        <f t="shared" si="85"/>
        <v/>
      </c>
      <c r="AQ111" s="183" t="str">
        <f t="shared" si="86"/>
        <v/>
      </c>
      <c r="AR111" s="177">
        <f t="shared" si="87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ref="A112:I112" si="95">A16</f>
        <v>2</v>
      </c>
      <c r="B112" s="51">
        <f t="shared" si="95"/>
        <v>8</v>
      </c>
      <c r="C112" s="51">
        <f t="shared" si="95"/>
        <v>8</v>
      </c>
      <c r="D112" s="205" t="str">
        <f t="shared" si="95"/>
        <v>Mi</v>
      </c>
      <c r="E112" s="206">
        <f t="shared" si="95"/>
        <v>45665</v>
      </c>
      <c r="F112" s="177">
        <f t="shared" ca="1" si="95"/>
        <v>0</v>
      </c>
      <c r="G112" s="483" t="str">
        <f t="shared" si="72"/>
        <v/>
      </c>
      <c r="H112" s="177">
        <f t="shared" si="95"/>
        <v>0</v>
      </c>
      <c r="I112" s="347" t="str">
        <f t="shared" si="95"/>
        <v/>
      </c>
      <c r="J112" s="446"/>
      <c r="K112" s="379"/>
      <c r="L112" s="208"/>
      <c r="M112" s="177" t="str">
        <f t="shared" si="73"/>
        <v/>
      </c>
      <c r="N112" s="213"/>
      <c r="O112" s="349" t="str">
        <f t="shared" si="79"/>
        <v/>
      </c>
      <c r="P112" s="183" t="str">
        <f t="shared" si="89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80"/>
        <v>999</v>
      </c>
      <c r="W112" s="212"/>
      <c r="X112" s="177" t="str">
        <f t="shared" si="74"/>
        <v/>
      </c>
      <c r="Y112" s="491" t="str">
        <f t="shared" si="75"/>
        <v/>
      </c>
      <c r="Z112" s="183" t="str">
        <f t="shared" si="76"/>
        <v/>
      </c>
      <c r="AA112" s="177">
        <f t="shared" si="81"/>
        <v>0</v>
      </c>
      <c r="AB112" s="662"/>
      <c r="AC112" s="663"/>
      <c r="AD112" s="663"/>
      <c r="AE112" s="664"/>
      <c r="AF112" s="350"/>
      <c r="AG112" s="349" t="str">
        <f t="shared" si="82"/>
        <v/>
      </c>
      <c r="AH112" s="183" t="str">
        <f t="shared" si="90"/>
        <v/>
      </c>
      <c r="AI112" s="209"/>
      <c r="AJ112" s="177" t="str">
        <f t="shared" si="77"/>
        <v/>
      </c>
      <c r="AK112" s="210"/>
      <c r="AL112" s="486"/>
      <c r="AM112" s="202">
        <f t="shared" si="83"/>
        <v>999</v>
      </c>
      <c r="AN112" s="212"/>
      <c r="AO112" s="177" t="str">
        <f t="shared" si="84"/>
        <v/>
      </c>
      <c r="AP112" s="186" t="str">
        <f t="shared" si="85"/>
        <v/>
      </c>
      <c r="AQ112" s="183" t="str">
        <f t="shared" si="86"/>
        <v/>
      </c>
      <c r="AR112" s="177">
        <f t="shared" si="87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ref="A113:I113" si="96">A17</f>
        <v>2</v>
      </c>
      <c r="B113" s="51">
        <f t="shared" si="96"/>
        <v>9</v>
      </c>
      <c r="C113" s="51">
        <f t="shared" si="96"/>
        <v>9</v>
      </c>
      <c r="D113" s="205" t="str">
        <f t="shared" si="96"/>
        <v>Do</v>
      </c>
      <c r="E113" s="206">
        <f t="shared" si="96"/>
        <v>45666</v>
      </c>
      <c r="F113" s="177">
        <f t="shared" ca="1" si="96"/>
        <v>0</v>
      </c>
      <c r="G113" s="483" t="str">
        <f t="shared" si="72"/>
        <v/>
      </c>
      <c r="H113" s="177">
        <f t="shared" si="96"/>
        <v>0</v>
      </c>
      <c r="I113" s="347" t="str">
        <f t="shared" si="96"/>
        <v/>
      </c>
      <c r="J113" s="446"/>
      <c r="K113" s="379"/>
      <c r="L113" s="208"/>
      <c r="M113" s="177" t="str">
        <f t="shared" si="73"/>
        <v/>
      </c>
      <c r="N113" s="213"/>
      <c r="O113" s="349" t="str">
        <f t="shared" si="79"/>
        <v/>
      </c>
      <c r="P113" s="183" t="str">
        <f t="shared" si="89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80"/>
        <v>999</v>
      </c>
      <c r="W113" s="212"/>
      <c r="X113" s="177" t="str">
        <f t="shared" si="74"/>
        <v/>
      </c>
      <c r="Y113" s="491" t="str">
        <f t="shared" si="75"/>
        <v/>
      </c>
      <c r="Z113" s="183" t="str">
        <f t="shared" si="76"/>
        <v/>
      </c>
      <c r="AA113" s="177">
        <f t="shared" si="81"/>
        <v>0</v>
      </c>
      <c r="AB113" s="662"/>
      <c r="AC113" s="663"/>
      <c r="AD113" s="663"/>
      <c r="AE113" s="664"/>
      <c r="AF113" s="350"/>
      <c r="AG113" s="349" t="str">
        <f t="shared" si="82"/>
        <v/>
      </c>
      <c r="AH113" s="183" t="str">
        <f t="shared" si="90"/>
        <v/>
      </c>
      <c r="AI113" s="209"/>
      <c r="AJ113" s="177" t="str">
        <f t="shared" si="77"/>
        <v/>
      </c>
      <c r="AK113" s="210"/>
      <c r="AL113" s="486"/>
      <c r="AM113" s="202">
        <f t="shared" si="83"/>
        <v>999</v>
      </c>
      <c r="AN113" s="212"/>
      <c r="AO113" s="177" t="str">
        <f t="shared" si="84"/>
        <v/>
      </c>
      <c r="AP113" s="186" t="str">
        <f t="shared" si="85"/>
        <v/>
      </c>
      <c r="AQ113" s="183" t="str">
        <f t="shared" si="86"/>
        <v/>
      </c>
      <c r="AR113" s="177">
        <f t="shared" si="87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ref="A114:I114" si="97">A18</f>
        <v>2</v>
      </c>
      <c r="B114" s="51">
        <f t="shared" si="97"/>
        <v>10</v>
      </c>
      <c r="C114" s="51">
        <f t="shared" si="97"/>
        <v>10</v>
      </c>
      <c r="D114" s="205" t="str">
        <f t="shared" si="97"/>
        <v>Fr</v>
      </c>
      <c r="E114" s="206">
        <f t="shared" si="97"/>
        <v>45667</v>
      </c>
      <c r="F114" s="177">
        <f t="shared" ca="1" si="97"/>
        <v>0</v>
      </c>
      <c r="G114" s="483" t="str">
        <f t="shared" si="72"/>
        <v/>
      </c>
      <c r="H114" s="177">
        <f t="shared" si="97"/>
        <v>0</v>
      </c>
      <c r="I114" s="347" t="str">
        <f t="shared" si="97"/>
        <v/>
      </c>
      <c r="J114" s="446"/>
      <c r="K114" s="379"/>
      <c r="L114" s="208"/>
      <c r="M114" s="177" t="str">
        <f t="shared" si="73"/>
        <v/>
      </c>
      <c r="N114" s="213"/>
      <c r="O114" s="349" t="str">
        <f t="shared" si="79"/>
        <v/>
      </c>
      <c r="P114" s="183" t="str">
        <f t="shared" si="89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80"/>
        <v>999</v>
      </c>
      <c r="W114" s="212"/>
      <c r="X114" s="177" t="str">
        <f t="shared" si="74"/>
        <v/>
      </c>
      <c r="Y114" s="491" t="str">
        <f t="shared" si="75"/>
        <v/>
      </c>
      <c r="Z114" s="183" t="str">
        <f t="shared" si="76"/>
        <v/>
      </c>
      <c r="AA114" s="177">
        <f t="shared" si="81"/>
        <v>0</v>
      </c>
      <c r="AB114" s="662"/>
      <c r="AC114" s="663"/>
      <c r="AD114" s="663"/>
      <c r="AE114" s="664"/>
      <c r="AF114" s="350"/>
      <c r="AG114" s="349" t="str">
        <f t="shared" si="82"/>
        <v/>
      </c>
      <c r="AH114" s="183" t="str">
        <f t="shared" si="90"/>
        <v/>
      </c>
      <c r="AI114" s="209"/>
      <c r="AJ114" s="177" t="str">
        <f t="shared" si="77"/>
        <v/>
      </c>
      <c r="AK114" s="210"/>
      <c r="AL114" s="486"/>
      <c r="AM114" s="202">
        <f t="shared" si="83"/>
        <v>999</v>
      </c>
      <c r="AN114" s="212"/>
      <c r="AO114" s="177" t="str">
        <f t="shared" si="84"/>
        <v/>
      </c>
      <c r="AP114" s="186" t="str">
        <f t="shared" si="85"/>
        <v/>
      </c>
      <c r="AQ114" s="183" t="str">
        <f t="shared" si="86"/>
        <v/>
      </c>
      <c r="AR114" s="177">
        <f t="shared" si="87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ref="A115:I115" si="98">A19</f>
        <v>2</v>
      </c>
      <c r="B115" s="51">
        <f t="shared" si="98"/>
        <v>11</v>
      </c>
      <c r="C115" s="51">
        <f t="shared" si="98"/>
        <v>11</v>
      </c>
      <c r="D115" s="205" t="str">
        <f t="shared" si="98"/>
        <v>Sa</v>
      </c>
      <c r="E115" s="206">
        <f t="shared" si="98"/>
        <v>45668</v>
      </c>
      <c r="F115" s="177">
        <f t="shared" ca="1" si="98"/>
        <v>0</v>
      </c>
      <c r="G115" s="483" t="str">
        <f t="shared" si="72"/>
        <v/>
      </c>
      <c r="H115" s="177">
        <f t="shared" si="98"/>
        <v>0</v>
      </c>
      <c r="I115" s="347" t="str">
        <f t="shared" si="98"/>
        <v/>
      </c>
      <c r="J115" s="446"/>
      <c r="K115" s="379"/>
      <c r="L115" s="208"/>
      <c r="M115" s="177" t="str">
        <f t="shared" si="73"/>
        <v/>
      </c>
      <c r="N115" s="213"/>
      <c r="O115" s="349" t="str">
        <f t="shared" si="79"/>
        <v/>
      </c>
      <c r="P115" s="183" t="str">
        <f t="shared" si="89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80"/>
        <v>999</v>
      </c>
      <c r="W115" s="212"/>
      <c r="X115" s="177" t="str">
        <f t="shared" si="74"/>
        <v/>
      </c>
      <c r="Y115" s="491" t="str">
        <f t="shared" si="75"/>
        <v/>
      </c>
      <c r="Z115" s="183" t="str">
        <f t="shared" si="76"/>
        <v/>
      </c>
      <c r="AA115" s="177">
        <f t="shared" si="81"/>
        <v>0</v>
      </c>
      <c r="AB115" s="662"/>
      <c r="AC115" s="663"/>
      <c r="AD115" s="663"/>
      <c r="AE115" s="664"/>
      <c r="AF115" s="350"/>
      <c r="AG115" s="349" t="str">
        <f t="shared" si="82"/>
        <v/>
      </c>
      <c r="AH115" s="183" t="str">
        <f t="shared" si="90"/>
        <v/>
      </c>
      <c r="AI115" s="209"/>
      <c r="AJ115" s="177" t="str">
        <f t="shared" si="77"/>
        <v/>
      </c>
      <c r="AK115" s="210"/>
      <c r="AL115" s="486"/>
      <c r="AM115" s="202">
        <f t="shared" si="83"/>
        <v>999</v>
      </c>
      <c r="AN115" s="212"/>
      <c r="AO115" s="177" t="str">
        <f t="shared" si="84"/>
        <v/>
      </c>
      <c r="AP115" s="186" t="str">
        <f t="shared" si="85"/>
        <v/>
      </c>
      <c r="AQ115" s="183" t="str">
        <f t="shared" si="86"/>
        <v/>
      </c>
      <c r="AR115" s="177">
        <f t="shared" si="87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ref="A116:I116" si="99">A20</f>
        <v>2</v>
      </c>
      <c r="B116" s="51">
        <f t="shared" si="99"/>
        <v>12</v>
      </c>
      <c r="C116" s="51">
        <f t="shared" si="99"/>
        <v>12</v>
      </c>
      <c r="D116" s="205" t="str">
        <f t="shared" si="99"/>
        <v>So</v>
      </c>
      <c r="E116" s="206">
        <f t="shared" si="99"/>
        <v>45669</v>
      </c>
      <c r="F116" s="177">
        <f t="shared" ca="1" si="99"/>
        <v>0</v>
      </c>
      <c r="G116" s="483" t="str">
        <f t="shared" si="72"/>
        <v/>
      </c>
      <c r="H116" s="177">
        <f t="shared" si="99"/>
        <v>0</v>
      </c>
      <c r="I116" s="347" t="str">
        <f t="shared" si="99"/>
        <v/>
      </c>
      <c r="J116" s="446"/>
      <c r="K116" s="379"/>
      <c r="L116" s="208"/>
      <c r="M116" s="177" t="str">
        <f t="shared" si="73"/>
        <v/>
      </c>
      <c r="N116" s="213"/>
      <c r="O116" s="349" t="str">
        <f t="shared" si="79"/>
        <v/>
      </c>
      <c r="P116" s="183" t="str">
        <f t="shared" si="89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80"/>
        <v>999</v>
      </c>
      <c r="W116" s="212"/>
      <c r="X116" s="177" t="str">
        <f t="shared" si="74"/>
        <v/>
      </c>
      <c r="Y116" s="491" t="str">
        <f t="shared" si="75"/>
        <v/>
      </c>
      <c r="Z116" s="183" t="str">
        <f t="shared" si="76"/>
        <v/>
      </c>
      <c r="AA116" s="177">
        <f t="shared" si="81"/>
        <v>0</v>
      </c>
      <c r="AB116" s="662"/>
      <c r="AC116" s="663"/>
      <c r="AD116" s="663"/>
      <c r="AE116" s="664"/>
      <c r="AF116" s="350"/>
      <c r="AG116" s="349" t="str">
        <f t="shared" si="82"/>
        <v/>
      </c>
      <c r="AH116" s="183" t="str">
        <f t="shared" si="90"/>
        <v/>
      </c>
      <c r="AI116" s="209"/>
      <c r="AJ116" s="177" t="str">
        <f t="shared" si="77"/>
        <v/>
      </c>
      <c r="AK116" s="210"/>
      <c r="AL116" s="486"/>
      <c r="AM116" s="202">
        <f t="shared" si="83"/>
        <v>999</v>
      </c>
      <c r="AN116" s="212"/>
      <c r="AO116" s="177" t="str">
        <f t="shared" si="84"/>
        <v/>
      </c>
      <c r="AP116" s="186" t="str">
        <f t="shared" si="85"/>
        <v/>
      </c>
      <c r="AQ116" s="183" t="str">
        <f t="shared" si="86"/>
        <v/>
      </c>
      <c r="AR116" s="177">
        <f t="shared" si="87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ref="A117:I117" si="100">A21</f>
        <v>3</v>
      </c>
      <c r="B117" s="51">
        <f t="shared" si="100"/>
        <v>13</v>
      </c>
      <c r="C117" s="51">
        <f t="shared" si="100"/>
        <v>13</v>
      </c>
      <c r="D117" s="205" t="str">
        <f t="shared" si="100"/>
        <v>Mo</v>
      </c>
      <c r="E117" s="206">
        <f t="shared" si="100"/>
        <v>45670</v>
      </c>
      <c r="F117" s="177">
        <f t="shared" ca="1" si="100"/>
        <v>0</v>
      </c>
      <c r="G117" s="483" t="str">
        <f t="shared" si="72"/>
        <v/>
      </c>
      <c r="H117" s="177">
        <f t="shared" si="100"/>
        <v>0</v>
      </c>
      <c r="I117" s="347" t="str">
        <f t="shared" si="100"/>
        <v/>
      </c>
      <c r="J117" s="446"/>
      <c r="K117" s="379"/>
      <c r="L117" s="208"/>
      <c r="M117" s="177" t="str">
        <f t="shared" si="73"/>
        <v/>
      </c>
      <c r="N117" s="213"/>
      <c r="O117" s="349" t="str">
        <f t="shared" si="79"/>
        <v/>
      </c>
      <c r="P117" s="183" t="str">
        <f t="shared" si="89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80"/>
        <v>999</v>
      </c>
      <c r="W117" s="212"/>
      <c r="X117" s="177" t="str">
        <f t="shared" si="74"/>
        <v/>
      </c>
      <c r="Y117" s="491" t="str">
        <f t="shared" si="75"/>
        <v/>
      </c>
      <c r="Z117" s="183" t="str">
        <f t="shared" si="76"/>
        <v/>
      </c>
      <c r="AA117" s="177">
        <f t="shared" si="81"/>
        <v>0</v>
      </c>
      <c r="AB117" s="662"/>
      <c r="AC117" s="663"/>
      <c r="AD117" s="663"/>
      <c r="AE117" s="664"/>
      <c r="AF117" s="350"/>
      <c r="AG117" s="349" t="str">
        <f t="shared" si="82"/>
        <v/>
      </c>
      <c r="AH117" s="183" t="str">
        <f t="shared" si="90"/>
        <v/>
      </c>
      <c r="AI117" s="209"/>
      <c r="AJ117" s="177" t="str">
        <f t="shared" si="77"/>
        <v/>
      </c>
      <c r="AK117" s="210"/>
      <c r="AL117" s="486"/>
      <c r="AM117" s="202">
        <f t="shared" si="83"/>
        <v>999</v>
      </c>
      <c r="AN117" s="212"/>
      <c r="AO117" s="177" t="str">
        <f t="shared" si="84"/>
        <v/>
      </c>
      <c r="AP117" s="186" t="str">
        <f t="shared" si="85"/>
        <v/>
      </c>
      <c r="AQ117" s="183" t="str">
        <f t="shared" si="86"/>
        <v/>
      </c>
      <c r="AR117" s="177">
        <f t="shared" si="87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ref="A118:I118" si="101">A22</f>
        <v>3</v>
      </c>
      <c r="B118" s="51">
        <f t="shared" si="101"/>
        <v>14</v>
      </c>
      <c r="C118" s="51">
        <f t="shared" si="101"/>
        <v>14</v>
      </c>
      <c r="D118" s="205" t="str">
        <f t="shared" si="101"/>
        <v>Di</v>
      </c>
      <c r="E118" s="206">
        <f t="shared" si="101"/>
        <v>45671</v>
      </c>
      <c r="F118" s="177">
        <f t="shared" ca="1" si="101"/>
        <v>0</v>
      </c>
      <c r="G118" s="483" t="str">
        <f t="shared" si="72"/>
        <v/>
      </c>
      <c r="H118" s="177">
        <f t="shared" si="101"/>
        <v>0</v>
      </c>
      <c r="I118" s="347" t="str">
        <f t="shared" si="101"/>
        <v/>
      </c>
      <c r="J118" s="446"/>
      <c r="K118" s="379"/>
      <c r="L118" s="208"/>
      <c r="M118" s="177" t="str">
        <f t="shared" si="73"/>
        <v/>
      </c>
      <c r="N118" s="213"/>
      <c r="O118" s="349" t="str">
        <f t="shared" si="79"/>
        <v/>
      </c>
      <c r="P118" s="183" t="str">
        <f t="shared" si="89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80"/>
        <v>999</v>
      </c>
      <c r="W118" s="212"/>
      <c r="X118" s="177" t="str">
        <f t="shared" si="74"/>
        <v/>
      </c>
      <c r="Y118" s="491" t="str">
        <f t="shared" si="75"/>
        <v/>
      </c>
      <c r="Z118" s="183" t="str">
        <f t="shared" si="76"/>
        <v/>
      </c>
      <c r="AA118" s="177">
        <f t="shared" si="81"/>
        <v>0</v>
      </c>
      <c r="AB118" s="662"/>
      <c r="AC118" s="663"/>
      <c r="AD118" s="663"/>
      <c r="AE118" s="664"/>
      <c r="AF118" s="350"/>
      <c r="AG118" s="349" t="str">
        <f t="shared" si="82"/>
        <v/>
      </c>
      <c r="AH118" s="183" t="str">
        <f t="shared" si="90"/>
        <v/>
      </c>
      <c r="AI118" s="209"/>
      <c r="AJ118" s="177" t="str">
        <f t="shared" si="77"/>
        <v/>
      </c>
      <c r="AK118" s="210"/>
      <c r="AL118" s="486"/>
      <c r="AM118" s="202">
        <f t="shared" si="83"/>
        <v>999</v>
      </c>
      <c r="AN118" s="212"/>
      <c r="AO118" s="177" t="str">
        <f t="shared" si="84"/>
        <v/>
      </c>
      <c r="AP118" s="186" t="str">
        <f t="shared" si="85"/>
        <v/>
      </c>
      <c r="AQ118" s="183" t="str">
        <f t="shared" si="86"/>
        <v/>
      </c>
      <c r="AR118" s="177">
        <f t="shared" si="87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ref="A119:I119" si="102">A23</f>
        <v>3</v>
      </c>
      <c r="B119" s="51">
        <f t="shared" si="102"/>
        <v>15</v>
      </c>
      <c r="C119" s="51">
        <f t="shared" si="102"/>
        <v>15</v>
      </c>
      <c r="D119" s="205" t="str">
        <f t="shared" si="102"/>
        <v>Mi</v>
      </c>
      <c r="E119" s="206">
        <f t="shared" si="102"/>
        <v>45672</v>
      </c>
      <c r="F119" s="177">
        <f t="shared" ca="1" si="102"/>
        <v>0</v>
      </c>
      <c r="G119" s="483" t="str">
        <f t="shared" si="72"/>
        <v/>
      </c>
      <c r="H119" s="177">
        <f t="shared" si="102"/>
        <v>0</v>
      </c>
      <c r="I119" s="347" t="str">
        <f t="shared" si="102"/>
        <v/>
      </c>
      <c r="J119" s="446"/>
      <c r="K119" s="379"/>
      <c r="L119" s="208"/>
      <c r="M119" s="177" t="str">
        <f t="shared" si="73"/>
        <v/>
      </c>
      <c r="N119" s="213"/>
      <c r="O119" s="349" t="str">
        <f t="shared" si="79"/>
        <v/>
      </c>
      <c r="P119" s="183" t="str">
        <f t="shared" si="89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80"/>
        <v>999</v>
      </c>
      <c r="W119" s="212"/>
      <c r="X119" s="177" t="str">
        <f t="shared" si="74"/>
        <v/>
      </c>
      <c r="Y119" s="491" t="str">
        <f t="shared" si="75"/>
        <v/>
      </c>
      <c r="Z119" s="183" t="str">
        <f t="shared" si="76"/>
        <v/>
      </c>
      <c r="AA119" s="177">
        <f t="shared" si="81"/>
        <v>0</v>
      </c>
      <c r="AB119" s="662"/>
      <c r="AC119" s="663"/>
      <c r="AD119" s="663"/>
      <c r="AE119" s="664"/>
      <c r="AF119" s="350"/>
      <c r="AG119" s="349" t="str">
        <f t="shared" si="82"/>
        <v/>
      </c>
      <c r="AH119" s="183" t="str">
        <f t="shared" si="90"/>
        <v/>
      </c>
      <c r="AI119" s="209"/>
      <c r="AJ119" s="177" t="str">
        <f t="shared" si="77"/>
        <v/>
      </c>
      <c r="AK119" s="210"/>
      <c r="AL119" s="486"/>
      <c r="AM119" s="202">
        <f t="shared" si="83"/>
        <v>999</v>
      </c>
      <c r="AN119" s="212"/>
      <c r="AO119" s="177" t="str">
        <f t="shared" si="84"/>
        <v/>
      </c>
      <c r="AP119" s="186" t="str">
        <f t="shared" si="85"/>
        <v/>
      </c>
      <c r="AQ119" s="183" t="str">
        <f t="shared" si="86"/>
        <v/>
      </c>
      <c r="AR119" s="177">
        <f t="shared" si="87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ref="A120:I120" si="103">A24</f>
        <v>3</v>
      </c>
      <c r="B120" s="51">
        <f t="shared" si="103"/>
        <v>16</v>
      </c>
      <c r="C120" s="51">
        <f t="shared" si="103"/>
        <v>16</v>
      </c>
      <c r="D120" s="205" t="str">
        <f t="shared" si="103"/>
        <v>Do</v>
      </c>
      <c r="E120" s="206">
        <f t="shared" si="103"/>
        <v>45673</v>
      </c>
      <c r="F120" s="177">
        <f t="shared" ca="1" si="103"/>
        <v>0</v>
      </c>
      <c r="G120" s="483" t="str">
        <f t="shared" si="72"/>
        <v/>
      </c>
      <c r="H120" s="177">
        <f t="shared" si="103"/>
        <v>0</v>
      </c>
      <c r="I120" s="347" t="str">
        <f t="shared" si="103"/>
        <v/>
      </c>
      <c r="J120" s="446"/>
      <c r="K120" s="379"/>
      <c r="L120" s="208"/>
      <c r="M120" s="177" t="str">
        <f t="shared" si="73"/>
        <v/>
      </c>
      <c r="N120" s="213"/>
      <c r="O120" s="349" t="str">
        <f t="shared" si="79"/>
        <v/>
      </c>
      <c r="P120" s="183" t="str">
        <f t="shared" si="89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80"/>
        <v>999</v>
      </c>
      <c r="W120" s="212"/>
      <c r="X120" s="177" t="str">
        <f t="shared" si="74"/>
        <v/>
      </c>
      <c r="Y120" s="491" t="str">
        <f t="shared" si="75"/>
        <v/>
      </c>
      <c r="Z120" s="183" t="str">
        <f t="shared" si="76"/>
        <v/>
      </c>
      <c r="AA120" s="177">
        <f t="shared" si="81"/>
        <v>0</v>
      </c>
      <c r="AB120" s="662"/>
      <c r="AC120" s="663"/>
      <c r="AD120" s="663"/>
      <c r="AE120" s="664"/>
      <c r="AF120" s="350"/>
      <c r="AG120" s="349" t="str">
        <f t="shared" si="82"/>
        <v/>
      </c>
      <c r="AH120" s="183" t="str">
        <f t="shared" si="90"/>
        <v/>
      </c>
      <c r="AI120" s="209"/>
      <c r="AJ120" s="177" t="str">
        <f t="shared" si="77"/>
        <v/>
      </c>
      <c r="AK120" s="210"/>
      <c r="AL120" s="486"/>
      <c r="AM120" s="202">
        <f t="shared" si="83"/>
        <v>999</v>
      </c>
      <c r="AN120" s="212"/>
      <c r="AO120" s="177" t="str">
        <f t="shared" si="84"/>
        <v/>
      </c>
      <c r="AP120" s="186" t="str">
        <f t="shared" si="85"/>
        <v/>
      </c>
      <c r="AQ120" s="183" t="str">
        <f t="shared" si="86"/>
        <v/>
      </c>
      <c r="AR120" s="177">
        <f t="shared" si="87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21" si="104">A25</f>
        <v>3</v>
      </c>
      <c r="B121" s="51">
        <f t="shared" si="104"/>
        <v>17</v>
      </c>
      <c r="C121" s="51">
        <f t="shared" si="104"/>
        <v>17</v>
      </c>
      <c r="D121" s="205" t="str">
        <f t="shared" si="104"/>
        <v>Fr</v>
      </c>
      <c r="E121" s="206">
        <f t="shared" si="104"/>
        <v>45674</v>
      </c>
      <c r="F121" s="177">
        <f t="shared" ca="1" si="104"/>
        <v>0</v>
      </c>
      <c r="G121" s="483" t="str">
        <f t="shared" si="72"/>
        <v/>
      </c>
      <c r="H121" s="177">
        <f t="shared" si="104"/>
        <v>0</v>
      </c>
      <c r="I121" s="347" t="str">
        <f t="shared" si="104"/>
        <v/>
      </c>
      <c r="J121" s="446"/>
      <c r="K121" s="379"/>
      <c r="L121" s="208"/>
      <c r="M121" s="177" t="str">
        <f t="shared" si="73"/>
        <v/>
      </c>
      <c r="N121" s="213"/>
      <c r="O121" s="349" t="str">
        <f t="shared" si="79"/>
        <v/>
      </c>
      <c r="P121" s="183" t="str">
        <f t="shared" si="89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80"/>
        <v>999</v>
      </c>
      <c r="W121" s="212"/>
      <c r="X121" s="177" t="str">
        <f t="shared" si="74"/>
        <v/>
      </c>
      <c r="Y121" s="491" t="str">
        <f t="shared" si="75"/>
        <v/>
      </c>
      <c r="Z121" s="183" t="str">
        <f t="shared" si="76"/>
        <v/>
      </c>
      <c r="AA121" s="177">
        <f t="shared" si="81"/>
        <v>0</v>
      </c>
      <c r="AB121" s="662"/>
      <c r="AC121" s="663"/>
      <c r="AD121" s="663"/>
      <c r="AE121" s="664"/>
      <c r="AF121" s="350"/>
      <c r="AG121" s="349" t="str">
        <f t="shared" si="82"/>
        <v/>
      </c>
      <c r="AH121" s="183" t="str">
        <f t="shared" si="90"/>
        <v/>
      </c>
      <c r="AI121" s="209"/>
      <c r="AJ121" s="177" t="str">
        <f t="shared" si="77"/>
        <v/>
      </c>
      <c r="AK121" s="210"/>
      <c r="AL121" s="486"/>
      <c r="AM121" s="202">
        <f t="shared" si="83"/>
        <v>999</v>
      </c>
      <c r="AN121" s="212"/>
      <c r="AO121" s="177" t="str">
        <f t="shared" si="84"/>
        <v/>
      </c>
      <c r="AP121" s="186" t="str">
        <f t="shared" si="85"/>
        <v/>
      </c>
      <c r="AQ121" s="183" t="str">
        <f t="shared" si="86"/>
        <v/>
      </c>
      <c r="AR121" s="177">
        <f t="shared" si="87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ref="A122:I122" si="105">A26</f>
        <v>3</v>
      </c>
      <c r="B122" s="51">
        <f t="shared" si="105"/>
        <v>18</v>
      </c>
      <c r="C122" s="51">
        <f t="shared" si="105"/>
        <v>18</v>
      </c>
      <c r="D122" s="205" t="str">
        <f t="shared" si="105"/>
        <v>Sa</v>
      </c>
      <c r="E122" s="206">
        <f t="shared" si="105"/>
        <v>45675</v>
      </c>
      <c r="F122" s="177">
        <f t="shared" ca="1" si="105"/>
        <v>0</v>
      </c>
      <c r="G122" s="483" t="str">
        <f t="shared" si="72"/>
        <v/>
      </c>
      <c r="H122" s="177">
        <f t="shared" si="105"/>
        <v>0</v>
      </c>
      <c r="I122" s="347" t="str">
        <f t="shared" si="105"/>
        <v/>
      </c>
      <c r="J122" s="446"/>
      <c r="K122" s="379"/>
      <c r="L122" s="208"/>
      <c r="M122" s="177" t="str">
        <f t="shared" si="73"/>
        <v/>
      </c>
      <c r="N122" s="213"/>
      <c r="O122" s="349" t="str">
        <f t="shared" si="79"/>
        <v/>
      </c>
      <c r="P122" s="183" t="str">
        <f t="shared" si="89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80"/>
        <v>999</v>
      </c>
      <c r="W122" s="212"/>
      <c r="X122" s="177" t="str">
        <f t="shared" si="74"/>
        <v/>
      </c>
      <c r="Y122" s="491" t="str">
        <f t="shared" si="75"/>
        <v/>
      </c>
      <c r="Z122" s="183" t="str">
        <f t="shared" si="76"/>
        <v/>
      </c>
      <c r="AA122" s="177">
        <f t="shared" si="81"/>
        <v>0</v>
      </c>
      <c r="AB122" s="679"/>
      <c r="AC122" s="680"/>
      <c r="AD122" s="680"/>
      <c r="AE122" s="681"/>
      <c r="AF122" s="350"/>
      <c r="AG122" s="349" t="str">
        <f t="shared" si="82"/>
        <v/>
      </c>
      <c r="AH122" s="183" t="str">
        <f t="shared" si="90"/>
        <v/>
      </c>
      <c r="AI122" s="209"/>
      <c r="AJ122" s="177" t="str">
        <f t="shared" si="77"/>
        <v/>
      </c>
      <c r="AK122" s="210"/>
      <c r="AL122" s="486"/>
      <c r="AM122" s="202">
        <f t="shared" si="83"/>
        <v>999</v>
      </c>
      <c r="AN122" s="212"/>
      <c r="AO122" s="177" t="str">
        <f t="shared" si="84"/>
        <v/>
      </c>
      <c r="AP122" s="186" t="str">
        <f t="shared" si="85"/>
        <v/>
      </c>
      <c r="AQ122" s="183" t="str">
        <f t="shared" si="86"/>
        <v/>
      </c>
      <c r="AR122" s="177">
        <f t="shared" si="87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ref="A123:I123" si="106">A27</f>
        <v>3</v>
      </c>
      <c r="B123" s="51">
        <f t="shared" si="106"/>
        <v>19</v>
      </c>
      <c r="C123" s="51">
        <f t="shared" si="106"/>
        <v>19</v>
      </c>
      <c r="D123" s="205" t="str">
        <f t="shared" si="106"/>
        <v>So</v>
      </c>
      <c r="E123" s="206">
        <f t="shared" si="106"/>
        <v>45676</v>
      </c>
      <c r="F123" s="177">
        <f t="shared" ca="1" si="106"/>
        <v>0</v>
      </c>
      <c r="G123" s="483" t="str">
        <f t="shared" si="72"/>
        <v/>
      </c>
      <c r="H123" s="177">
        <f t="shared" si="106"/>
        <v>0</v>
      </c>
      <c r="I123" s="347" t="str">
        <f t="shared" si="106"/>
        <v/>
      </c>
      <c r="J123" s="446"/>
      <c r="K123" s="379"/>
      <c r="L123" s="208"/>
      <c r="M123" s="177" t="str">
        <f t="shared" si="73"/>
        <v/>
      </c>
      <c r="N123" s="213"/>
      <c r="O123" s="349" t="str">
        <f t="shared" si="79"/>
        <v/>
      </c>
      <c r="P123" s="183" t="str">
        <f t="shared" si="89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80"/>
        <v>999</v>
      </c>
      <c r="W123" s="212"/>
      <c r="X123" s="177" t="str">
        <f t="shared" si="74"/>
        <v/>
      </c>
      <c r="Y123" s="491" t="str">
        <f t="shared" si="75"/>
        <v/>
      </c>
      <c r="Z123" s="183" t="str">
        <f t="shared" si="76"/>
        <v/>
      </c>
      <c r="AA123" s="177">
        <f t="shared" si="81"/>
        <v>0</v>
      </c>
      <c r="AB123" s="662"/>
      <c r="AC123" s="663"/>
      <c r="AD123" s="663"/>
      <c r="AE123" s="664"/>
      <c r="AF123" s="350"/>
      <c r="AG123" s="349" t="str">
        <f t="shared" si="82"/>
        <v/>
      </c>
      <c r="AH123" s="183" t="str">
        <f t="shared" si="90"/>
        <v/>
      </c>
      <c r="AI123" s="209"/>
      <c r="AJ123" s="177" t="str">
        <f t="shared" si="77"/>
        <v/>
      </c>
      <c r="AK123" s="210"/>
      <c r="AL123" s="486"/>
      <c r="AM123" s="202">
        <f t="shared" si="83"/>
        <v>999</v>
      </c>
      <c r="AN123" s="212"/>
      <c r="AO123" s="177" t="str">
        <f t="shared" si="84"/>
        <v/>
      </c>
      <c r="AP123" s="186" t="str">
        <f t="shared" si="85"/>
        <v/>
      </c>
      <c r="AQ123" s="183" t="str">
        <f t="shared" si="86"/>
        <v/>
      </c>
      <c r="AR123" s="177">
        <f t="shared" si="87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ref="A124:I124" si="107">A28</f>
        <v>4</v>
      </c>
      <c r="B124" s="51">
        <f t="shared" si="107"/>
        <v>20</v>
      </c>
      <c r="C124" s="51">
        <f t="shared" si="107"/>
        <v>20</v>
      </c>
      <c r="D124" s="205" t="str">
        <f t="shared" si="107"/>
        <v>Mo</v>
      </c>
      <c r="E124" s="206">
        <f t="shared" si="107"/>
        <v>45677</v>
      </c>
      <c r="F124" s="177">
        <f t="shared" ca="1" si="107"/>
        <v>0</v>
      </c>
      <c r="G124" s="483" t="str">
        <f t="shared" si="72"/>
        <v/>
      </c>
      <c r="H124" s="177">
        <f t="shared" si="107"/>
        <v>0</v>
      </c>
      <c r="I124" s="347" t="str">
        <f t="shared" si="107"/>
        <v/>
      </c>
      <c r="J124" s="446"/>
      <c r="K124" s="379"/>
      <c r="L124" s="208"/>
      <c r="M124" s="177" t="str">
        <f t="shared" si="73"/>
        <v/>
      </c>
      <c r="N124" s="213"/>
      <c r="O124" s="349" t="str">
        <f t="shared" si="79"/>
        <v/>
      </c>
      <c r="P124" s="183" t="str">
        <f t="shared" si="89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80"/>
        <v>999</v>
      </c>
      <c r="W124" s="212"/>
      <c r="X124" s="177" t="str">
        <f t="shared" si="74"/>
        <v/>
      </c>
      <c r="Y124" s="491" t="str">
        <f t="shared" si="75"/>
        <v/>
      </c>
      <c r="Z124" s="183" t="str">
        <f t="shared" si="76"/>
        <v/>
      </c>
      <c r="AA124" s="177">
        <f t="shared" si="81"/>
        <v>0</v>
      </c>
      <c r="AB124" s="662"/>
      <c r="AC124" s="663"/>
      <c r="AD124" s="663"/>
      <c r="AE124" s="664"/>
      <c r="AF124" s="350"/>
      <c r="AG124" s="349" t="str">
        <f t="shared" si="82"/>
        <v/>
      </c>
      <c r="AH124" s="183" t="str">
        <f t="shared" si="90"/>
        <v/>
      </c>
      <c r="AI124" s="209"/>
      <c r="AJ124" s="177" t="str">
        <f t="shared" si="77"/>
        <v/>
      </c>
      <c r="AK124" s="210"/>
      <c r="AL124" s="486"/>
      <c r="AM124" s="202">
        <f t="shared" si="83"/>
        <v>999</v>
      </c>
      <c r="AN124" s="212"/>
      <c r="AO124" s="177" t="str">
        <f t="shared" si="84"/>
        <v/>
      </c>
      <c r="AP124" s="186" t="str">
        <f t="shared" si="85"/>
        <v/>
      </c>
      <c r="AQ124" s="183" t="str">
        <f t="shared" si="86"/>
        <v/>
      </c>
      <c r="AR124" s="177">
        <f t="shared" si="87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ref="A125:I125" si="108">A29</f>
        <v>4</v>
      </c>
      <c r="B125" s="51">
        <f t="shared" si="108"/>
        <v>21</v>
      </c>
      <c r="C125" s="51">
        <f t="shared" si="108"/>
        <v>21</v>
      </c>
      <c r="D125" s="205" t="str">
        <f t="shared" si="108"/>
        <v>Di</v>
      </c>
      <c r="E125" s="206">
        <f t="shared" si="108"/>
        <v>45678</v>
      </c>
      <c r="F125" s="177">
        <f t="shared" ca="1" si="108"/>
        <v>0</v>
      </c>
      <c r="G125" s="483" t="str">
        <f>IF(ISBLANK(G29),"",G29)</f>
        <v/>
      </c>
      <c r="H125" s="177">
        <f t="shared" si="108"/>
        <v>0</v>
      </c>
      <c r="I125" s="347" t="str">
        <f t="shared" si="108"/>
        <v/>
      </c>
      <c r="J125" s="446"/>
      <c r="K125" s="379"/>
      <c r="L125" s="208"/>
      <c r="M125" s="177" t="str">
        <f t="shared" si="73"/>
        <v/>
      </c>
      <c r="N125" s="213"/>
      <c r="O125" s="349" t="str">
        <f t="shared" si="79"/>
        <v/>
      </c>
      <c r="P125" s="183" t="str">
        <f t="shared" si="89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80"/>
        <v>999</v>
      </c>
      <c r="W125" s="212"/>
      <c r="X125" s="177" t="str">
        <f t="shared" si="74"/>
        <v/>
      </c>
      <c r="Y125" s="491" t="str">
        <f t="shared" si="75"/>
        <v/>
      </c>
      <c r="Z125" s="183" t="str">
        <f t="shared" si="76"/>
        <v/>
      </c>
      <c r="AA125" s="177">
        <f t="shared" si="81"/>
        <v>0</v>
      </c>
      <c r="AB125" s="663"/>
      <c r="AC125" s="663"/>
      <c r="AD125" s="663"/>
      <c r="AE125" s="664"/>
      <c r="AF125" s="350"/>
      <c r="AG125" s="349" t="str">
        <f t="shared" si="82"/>
        <v/>
      </c>
      <c r="AH125" s="183" t="str">
        <f t="shared" si="90"/>
        <v/>
      </c>
      <c r="AI125" s="209"/>
      <c r="AJ125" s="177" t="str">
        <f t="shared" si="77"/>
        <v/>
      </c>
      <c r="AK125" s="210"/>
      <c r="AL125" s="486"/>
      <c r="AM125" s="202">
        <f t="shared" si="83"/>
        <v>999</v>
      </c>
      <c r="AN125" s="212"/>
      <c r="AO125" s="177" t="str">
        <f t="shared" si="84"/>
        <v/>
      </c>
      <c r="AP125" s="186" t="str">
        <f t="shared" si="85"/>
        <v/>
      </c>
      <c r="AQ125" s="183" t="str">
        <f t="shared" si="86"/>
        <v/>
      </c>
      <c r="AR125" s="177">
        <f t="shared" si="87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ref="A126:I126" si="109">A30</f>
        <v>4</v>
      </c>
      <c r="B126" s="51">
        <f t="shared" si="109"/>
        <v>22</v>
      </c>
      <c r="C126" s="51">
        <f t="shared" si="109"/>
        <v>22</v>
      </c>
      <c r="D126" s="205" t="str">
        <f t="shared" si="109"/>
        <v>Mi</v>
      </c>
      <c r="E126" s="206">
        <f t="shared" si="109"/>
        <v>45679</v>
      </c>
      <c r="F126" s="177">
        <f t="shared" ca="1" si="109"/>
        <v>0</v>
      </c>
      <c r="G126" s="483" t="str">
        <f t="shared" ref="G126:G135" si="110">IF(ISBLANK(G30),"",G30)</f>
        <v/>
      </c>
      <c r="H126" s="177">
        <f t="shared" si="109"/>
        <v>0</v>
      </c>
      <c r="I126" s="347" t="str">
        <f t="shared" si="109"/>
        <v/>
      </c>
      <c r="J126" s="446"/>
      <c r="K126" s="379"/>
      <c r="L126" s="208"/>
      <c r="M126" s="177" t="str">
        <f t="shared" si="73"/>
        <v/>
      </c>
      <c r="N126" s="213"/>
      <c r="O126" s="349" t="str">
        <f t="shared" si="79"/>
        <v/>
      </c>
      <c r="P126" s="183" t="str">
        <f t="shared" si="89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80"/>
        <v>999</v>
      </c>
      <c r="W126" s="212"/>
      <c r="X126" s="177" t="str">
        <f t="shared" si="74"/>
        <v/>
      </c>
      <c r="Y126" s="491" t="str">
        <f t="shared" si="75"/>
        <v/>
      </c>
      <c r="Z126" s="183" t="str">
        <f t="shared" si="76"/>
        <v/>
      </c>
      <c r="AA126" s="177">
        <f t="shared" si="81"/>
        <v>0</v>
      </c>
      <c r="AB126" s="662"/>
      <c r="AC126" s="663"/>
      <c r="AD126" s="663"/>
      <c r="AE126" s="664"/>
      <c r="AF126" s="350"/>
      <c r="AG126" s="349" t="str">
        <f t="shared" si="82"/>
        <v/>
      </c>
      <c r="AH126" s="183" t="str">
        <f t="shared" si="90"/>
        <v/>
      </c>
      <c r="AI126" s="209"/>
      <c r="AJ126" s="177" t="str">
        <f t="shared" si="77"/>
        <v/>
      </c>
      <c r="AK126" s="210"/>
      <c r="AL126" s="486"/>
      <c r="AM126" s="202">
        <f t="shared" si="83"/>
        <v>999</v>
      </c>
      <c r="AN126" s="212"/>
      <c r="AO126" s="177" t="str">
        <f t="shared" si="84"/>
        <v/>
      </c>
      <c r="AP126" s="186" t="str">
        <f t="shared" si="85"/>
        <v/>
      </c>
      <c r="AQ126" s="183" t="str">
        <f t="shared" si="86"/>
        <v/>
      </c>
      <c r="AR126" s="177">
        <f t="shared" si="87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ref="A127:I127" si="111">A31</f>
        <v>4</v>
      </c>
      <c r="B127" s="51">
        <f t="shared" si="111"/>
        <v>23</v>
      </c>
      <c r="C127" s="51">
        <f t="shared" si="111"/>
        <v>23</v>
      </c>
      <c r="D127" s="205" t="str">
        <f t="shared" si="111"/>
        <v>Do</v>
      </c>
      <c r="E127" s="206">
        <f t="shared" si="111"/>
        <v>45680</v>
      </c>
      <c r="F127" s="177">
        <f t="shared" ca="1" si="111"/>
        <v>0</v>
      </c>
      <c r="G127" s="483" t="str">
        <f t="shared" si="110"/>
        <v/>
      </c>
      <c r="H127" s="177">
        <f t="shared" si="111"/>
        <v>0</v>
      </c>
      <c r="I127" s="347" t="str">
        <f t="shared" si="111"/>
        <v/>
      </c>
      <c r="J127" s="446"/>
      <c r="K127" s="379"/>
      <c r="L127" s="208"/>
      <c r="M127" s="177" t="str">
        <f t="shared" si="73"/>
        <v/>
      </c>
      <c r="N127" s="213"/>
      <c r="O127" s="349" t="str">
        <f t="shared" si="79"/>
        <v/>
      </c>
      <c r="P127" s="183" t="str">
        <f t="shared" si="89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80"/>
        <v>999</v>
      </c>
      <c r="W127" s="212"/>
      <c r="X127" s="177" t="str">
        <f t="shared" si="74"/>
        <v/>
      </c>
      <c r="Y127" s="491" t="str">
        <f t="shared" si="75"/>
        <v/>
      </c>
      <c r="Z127" s="183" t="str">
        <f t="shared" si="76"/>
        <v/>
      </c>
      <c r="AA127" s="177">
        <f t="shared" si="81"/>
        <v>0</v>
      </c>
      <c r="AB127" s="662"/>
      <c r="AC127" s="663"/>
      <c r="AD127" s="663"/>
      <c r="AE127" s="664"/>
      <c r="AF127" s="350"/>
      <c r="AG127" s="349" t="str">
        <f t="shared" si="82"/>
        <v/>
      </c>
      <c r="AH127" s="183" t="str">
        <f t="shared" si="90"/>
        <v/>
      </c>
      <c r="AI127" s="209"/>
      <c r="AJ127" s="177" t="str">
        <f t="shared" si="77"/>
        <v/>
      </c>
      <c r="AK127" s="210"/>
      <c r="AL127" s="486"/>
      <c r="AM127" s="202">
        <f t="shared" si="83"/>
        <v>999</v>
      </c>
      <c r="AN127" s="212"/>
      <c r="AO127" s="177" t="str">
        <f t="shared" si="84"/>
        <v/>
      </c>
      <c r="AP127" s="186" t="str">
        <f t="shared" si="85"/>
        <v/>
      </c>
      <c r="AQ127" s="183" t="str">
        <f t="shared" si="86"/>
        <v/>
      </c>
      <c r="AR127" s="177">
        <f t="shared" si="87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ref="A128:I128" si="112">A32</f>
        <v>4</v>
      </c>
      <c r="B128" s="51">
        <f t="shared" si="112"/>
        <v>24</v>
      </c>
      <c r="C128" s="51">
        <f t="shared" si="112"/>
        <v>24</v>
      </c>
      <c r="D128" s="205" t="str">
        <f t="shared" si="112"/>
        <v>Fr</v>
      </c>
      <c r="E128" s="206">
        <f t="shared" si="112"/>
        <v>45681</v>
      </c>
      <c r="F128" s="177">
        <f t="shared" ca="1" si="112"/>
        <v>0</v>
      </c>
      <c r="G128" s="483" t="str">
        <f t="shared" si="110"/>
        <v/>
      </c>
      <c r="H128" s="177">
        <f t="shared" si="112"/>
        <v>0</v>
      </c>
      <c r="I128" s="347" t="str">
        <f t="shared" si="112"/>
        <v/>
      </c>
      <c r="J128" s="446"/>
      <c r="K128" s="379"/>
      <c r="L128" s="208"/>
      <c r="M128" s="177" t="str">
        <f t="shared" si="73"/>
        <v/>
      </c>
      <c r="N128" s="213"/>
      <c r="O128" s="349" t="str">
        <f t="shared" si="79"/>
        <v/>
      </c>
      <c r="P128" s="183" t="str">
        <f t="shared" si="89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80"/>
        <v>999</v>
      </c>
      <c r="W128" s="212"/>
      <c r="X128" s="177" t="str">
        <f t="shared" si="74"/>
        <v/>
      </c>
      <c r="Y128" s="491" t="str">
        <f t="shared" si="75"/>
        <v/>
      </c>
      <c r="Z128" s="183" t="str">
        <f t="shared" si="76"/>
        <v/>
      </c>
      <c r="AA128" s="177">
        <f t="shared" si="81"/>
        <v>0</v>
      </c>
      <c r="AB128" s="662"/>
      <c r="AC128" s="663"/>
      <c r="AD128" s="663"/>
      <c r="AE128" s="664"/>
      <c r="AF128" s="350"/>
      <c r="AG128" s="349" t="str">
        <f t="shared" si="82"/>
        <v/>
      </c>
      <c r="AH128" s="183" t="str">
        <f t="shared" si="90"/>
        <v/>
      </c>
      <c r="AI128" s="209"/>
      <c r="AJ128" s="177" t="str">
        <f t="shared" si="77"/>
        <v/>
      </c>
      <c r="AK128" s="210"/>
      <c r="AL128" s="486"/>
      <c r="AM128" s="202">
        <f t="shared" si="83"/>
        <v>999</v>
      </c>
      <c r="AN128" s="212"/>
      <c r="AO128" s="177" t="str">
        <f t="shared" si="84"/>
        <v/>
      </c>
      <c r="AP128" s="186" t="str">
        <f t="shared" si="85"/>
        <v/>
      </c>
      <c r="AQ128" s="183" t="str">
        <f t="shared" si="86"/>
        <v/>
      </c>
      <c r="AR128" s="177">
        <f t="shared" si="87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ref="A129:I129" si="113">A33</f>
        <v>4</v>
      </c>
      <c r="B129" s="51">
        <f t="shared" si="113"/>
        <v>25</v>
      </c>
      <c r="C129" s="51">
        <f t="shared" si="113"/>
        <v>25</v>
      </c>
      <c r="D129" s="205" t="str">
        <f t="shared" si="113"/>
        <v>Sa</v>
      </c>
      <c r="E129" s="206">
        <f t="shared" si="113"/>
        <v>45682</v>
      </c>
      <c r="F129" s="177">
        <f t="shared" ca="1" si="113"/>
        <v>0</v>
      </c>
      <c r="G129" s="483" t="str">
        <f t="shared" si="110"/>
        <v/>
      </c>
      <c r="H129" s="177">
        <f t="shared" si="113"/>
        <v>0</v>
      </c>
      <c r="I129" s="347" t="str">
        <f t="shared" si="113"/>
        <v/>
      </c>
      <c r="J129" s="446"/>
      <c r="K129" s="379"/>
      <c r="L129" s="208"/>
      <c r="M129" s="177" t="str">
        <f t="shared" si="73"/>
        <v/>
      </c>
      <c r="N129" s="213"/>
      <c r="O129" s="349" t="str">
        <f t="shared" si="79"/>
        <v/>
      </c>
      <c r="P129" s="183" t="str">
        <f t="shared" si="89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80"/>
        <v>999</v>
      </c>
      <c r="W129" s="212"/>
      <c r="X129" s="177" t="str">
        <f t="shared" si="74"/>
        <v/>
      </c>
      <c r="Y129" s="491" t="str">
        <f t="shared" si="75"/>
        <v/>
      </c>
      <c r="Z129" s="183" t="str">
        <f t="shared" si="76"/>
        <v/>
      </c>
      <c r="AA129" s="177">
        <f t="shared" si="81"/>
        <v>0</v>
      </c>
      <c r="AB129" s="663"/>
      <c r="AC129" s="663"/>
      <c r="AD129" s="663"/>
      <c r="AE129" s="664"/>
      <c r="AF129" s="350"/>
      <c r="AG129" s="349" t="str">
        <f t="shared" si="82"/>
        <v/>
      </c>
      <c r="AH129" s="183" t="str">
        <f t="shared" si="90"/>
        <v/>
      </c>
      <c r="AI129" s="209"/>
      <c r="AJ129" s="177" t="str">
        <f t="shared" si="77"/>
        <v/>
      </c>
      <c r="AK129" s="210"/>
      <c r="AL129" s="486"/>
      <c r="AM129" s="202">
        <f t="shared" si="83"/>
        <v>999</v>
      </c>
      <c r="AN129" s="212"/>
      <c r="AO129" s="177" t="str">
        <f t="shared" si="84"/>
        <v/>
      </c>
      <c r="AP129" s="186" t="str">
        <f t="shared" si="85"/>
        <v/>
      </c>
      <c r="AQ129" s="183" t="str">
        <f t="shared" si="86"/>
        <v/>
      </c>
      <c r="AR129" s="177">
        <f t="shared" si="87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ref="A130:I130" si="114">A34</f>
        <v>4</v>
      </c>
      <c r="B130" s="51">
        <f t="shared" si="114"/>
        <v>26</v>
      </c>
      <c r="C130" s="51">
        <f t="shared" si="114"/>
        <v>26</v>
      </c>
      <c r="D130" s="205" t="str">
        <f t="shared" si="114"/>
        <v>So</v>
      </c>
      <c r="E130" s="206">
        <f t="shared" si="114"/>
        <v>45683</v>
      </c>
      <c r="F130" s="177">
        <f t="shared" ca="1" si="114"/>
        <v>0</v>
      </c>
      <c r="G130" s="483" t="str">
        <f t="shared" si="110"/>
        <v/>
      </c>
      <c r="H130" s="177">
        <f t="shared" si="114"/>
        <v>0</v>
      </c>
      <c r="I130" s="347" t="str">
        <f t="shared" si="114"/>
        <v/>
      </c>
      <c r="J130" s="446"/>
      <c r="K130" s="379"/>
      <c r="L130" s="208"/>
      <c r="M130" s="177" t="str">
        <f t="shared" si="73"/>
        <v/>
      </c>
      <c r="N130" s="213"/>
      <c r="O130" s="349" t="str">
        <f t="shared" si="79"/>
        <v/>
      </c>
      <c r="P130" s="183" t="str">
        <f t="shared" si="89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80"/>
        <v>999</v>
      </c>
      <c r="W130" s="212"/>
      <c r="X130" s="177" t="str">
        <f t="shared" si="74"/>
        <v/>
      </c>
      <c r="Y130" s="491" t="str">
        <f t="shared" si="75"/>
        <v/>
      </c>
      <c r="Z130" s="183" t="str">
        <f t="shared" si="76"/>
        <v/>
      </c>
      <c r="AA130" s="177">
        <f t="shared" si="81"/>
        <v>0</v>
      </c>
      <c r="AB130" s="662"/>
      <c r="AC130" s="663"/>
      <c r="AD130" s="663"/>
      <c r="AE130" s="664"/>
      <c r="AF130" s="350"/>
      <c r="AG130" s="349" t="str">
        <f t="shared" si="82"/>
        <v/>
      </c>
      <c r="AH130" s="183" t="str">
        <f t="shared" si="90"/>
        <v/>
      </c>
      <c r="AI130" s="209"/>
      <c r="AJ130" s="177" t="str">
        <f t="shared" si="77"/>
        <v/>
      </c>
      <c r="AK130" s="210"/>
      <c r="AL130" s="486"/>
      <c r="AM130" s="202">
        <f t="shared" si="83"/>
        <v>999</v>
      </c>
      <c r="AN130" s="212"/>
      <c r="AO130" s="177" t="str">
        <f t="shared" si="84"/>
        <v/>
      </c>
      <c r="AP130" s="186" t="str">
        <f t="shared" si="85"/>
        <v/>
      </c>
      <c r="AQ130" s="183" t="str">
        <f t="shared" si="86"/>
        <v/>
      </c>
      <c r="AR130" s="177">
        <f t="shared" si="87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ref="A131:I131" si="115">A35</f>
        <v>5</v>
      </c>
      <c r="B131" s="51">
        <f t="shared" si="115"/>
        <v>27</v>
      </c>
      <c r="C131" s="51">
        <f t="shared" si="115"/>
        <v>27</v>
      </c>
      <c r="D131" s="205" t="str">
        <f t="shared" si="115"/>
        <v>Mo</v>
      </c>
      <c r="E131" s="206">
        <f t="shared" si="115"/>
        <v>45684</v>
      </c>
      <c r="F131" s="177">
        <f t="shared" ca="1" si="115"/>
        <v>0</v>
      </c>
      <c r="G131" s="483" t="str">
        <f t="shared" si="110"/>
        <v/>
      </c>
      <c r="H131" s="177">
        <f t="shared" si="115"/>
        <v>0</v>
      </c>
      <c r="I131" s="347" t="str">
        <f t="shared" si="115"/>
        <v/>
      </c>
      <c r="J131" s="446"/>
      <c r="K131" s="379"/>
      <c r="L131" s="208"/>
      <c r="M131" s="177" t="str">
        <f t="shared" si="73"/>
        <v/>
      </c>
      <c r="N131" s="213"/>
      <c r="O131" s="349" t="str">
        <f t="shared" si="79"/>
        <v/>
      </c>
      <c r="P131" s="183" t="str">
        <f t="shared" si="89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80"/>
        <v>999</v>
      </c>
      <c r="W131" s="212"/>
      <c r="X131" s="177" t="str">
        <f t="shared" si="74"/>
        <v/>
      </c>
      <c r="Y131" s="491" t="str">
        <f t="shared" si="75"/>
        <v/>
      </c>
      <c r="Z131" s="183" t="str">
        <f t="shared" si="76"/>
        <v/>
      </c>
      <c r="AA131" s="177">
        <f t="shared" si="81"/>
        <v>0</v>
      </c>
      <c r="AB131" s="662"/>
      <c r="AC131" s="663"/>
      <c r="AD131" s="663"/>
      <c r="AE131" s="664"/>
      <c r="AF131" s="350"/>
      <c r="AG131" s="349" t="str">
        <f t="shared" si="82"/>
        <v/>
      </c>
      <c r="AH131" s="183" t="str">
        <f t="shared" si="90"/>
        <v/>
      </c>
      <c r="AI131" s="209"/>
      <c r="AJ131" s="177" t="str">
        <f t="shared" si="77"/>
        <v/>
      </c>
      <c r="AK131" s="210"/>
      <c r="AL131" s="486"/>
      <c r="AM131" s="202">
        <f t="shared" si="83"/>
        <v>999</v>
      </c>
      <c r="AN131" s="212"/>
      <c r="AO131" s="177" t="str">
        <f t="shared" si="84"/>
        <v/>
      </c>
      <c r="AP131" s="186" t="str">
        <f t="shared" si="85"/>
        <v/>
      </c>
      <c r="AQ131" s="183" t="str">
        <f t="shared" si="86"/>
        <v/>
      </c>
      <c r="AR131" s="177">
        <f t="shared" si="87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ref="A132:I132" si="116">A36</f>
        <v>5</v>
      </c>
      <c r="B132" s="51">
        <f t="shared" si="116"/>
        <v>28</v>
      </c>
      <c r="C132" s="51">
        <f t="shared" si="116"/>
        <v>28</v>
      </c>
      <c r="D132" s="205" t="str">
        <f t="shared" si="116"/>
        <v>Di</v>
      </c>
      <c r="E132" s="206">
        <f t="shared" si="116"/>
        <v>45685</v>
      </c>
      <c r="F132" s="177">
        <f t="shared" ca="1" si="116"/>
        <v>0</v>
      </c>
      <c r="G132" s="483" t="str">
        <f t="shared" si="110"/>
        <v/>
      </c>
      <c r="H132" s="177">
        <f t="shared" si="116"/>
        <v>0</v>
      </c>
      <c r="I132" s="347" t="str">
        <f t="shared" si="116"/>
        <v/>
      </c>
      <c r="J132" s="446"/>
      <c r="K132" s="379"/>
      <c r="L132" s="208"/>
      <c r="M132" s="177" t="str">
        <f t="shared" si="73"/>
        <v/>
      </c>
      <c r="N132" s="213"/>
      <c r="O132" s="349" t="str">
        <f t="shared" si="79"/>
        <v/>
      </c>
      <c r="P132" s="183" t="str">
        <f t="shared" si="89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80"/>
        <v>999</v>
      </c>
      <c r="W132" s="212"/>
      <c r="X132" s="177" t="str">
        <f t="shared" si="74"/>
        <v/>
      </c>
      <c r="Y132" s="491" t="str">
        <f t="shared" si="75"/>
        <v/>
      </c>
      <c r="Z132" s="183" t="str">
        <f t="shared" si="76"/>
        <v/>
      </c>
      <c r="AA132" s="177">
        <f t="shared" si="81"/>
        <v>0</v>
      </c>
      <c r="AB132" s="663"/>
      <c r="AC132" s="663"/>
      <c r="AD132" s="663"/>
      <c r="AE132" s="664"/>
      <c r="AF132" s="350"/>
      <c r="AG132" s="349" t="str">
        <f t="shared" si="82"/>
        <v/>
      </c>
      <c r="AH132" s="183" t="str">
        <f t="shared" si="90"/>
        <v/>
      </c>
      <c r="AI132" s="209"/>
      <c r="AJ132" s="177" t="str">
        <f t="shared" si="77"/>
        <v/>
      </c>
      <c r="AK132" s="210"/>
      <c r="AL132" s="486"/>
      <c r="AM132" s="202">
        <f t="shared" si="83"/>
        <v>999</v>
      </c>
      <c r="AN132" s="212"/>
      <c r="AO132" s="177" t="str">
        <f t="shared" si="84"/>
        <v/>
      </c>
      <c r="AP132" s="186" t="str">
        <f t="shared" si="85"/>
        <v/>
      </c>
      <c r="AQ132" s="183" t="str">
        <f t="shared" si="86"/>
        <v/>
      </c>
      <c r="AR132" s="177">
        <f t="shared" si="87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ref="A133:I133" si="117">A37</f>
        <v>5</v>
      </c>
      <c r="B133" s="51">
        <f t="shared" si="117"/>
        <v>29</v>
      </c>
      <c r="C133" s="51">
        <f t="shared" si="117"/>
        <v>29</v>
      </c>
      <c r="D133" s="205" t="str">
        <f t="shared" si="117"/>
        <v>Mi</v>
      </c>
      <c r="E133" s="206">
        <f t="shared" si="117"/>
        <v>45686</v>
      </c>
      <c r="F133" s="177">
        <f t="shared" ca="1" si="117"/>
        <v>0</v>
      </c>
      <c r="G133" s="483" t="str">
        <f t="shared" si="110"/>
        <v/>
      </c>
      <c r="H133" s="177">
        <f t="shared" si="117"/>
        <v>0</v>
      </c>
      <c r="I133" s="347" t="str">
        <f t="shared" si="117"/>
        <v/>
      </c>
      <c r="J133" s="446"/>
      <c r="K133" s="379"/>
      <c r="L133" s="208"/>
      <c r="M133" s="177" t="str">
        <f t="shared" si="73"/>
        <v/>
      </c>
      <c r="N133" s="213"/>
      <c r="O133" s="349" t="str">
        <f t="shared" si="79"/>
        <v/>
      </c>
      <c r="P133" s="183" t="str">
        <f t="shared" si="89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80"/>
        <v>999</v>
      </c>
      <c r="W133" s="212"/>
      <c r="X133" s="177" t="str">
        <f t="shared" si="74"/>
        <v/>
      </c>
      <c r="Y133" s="491" t="str">
        <f t="shared" si="75"/>
        <v/>
      </c>
      <c r="Z133" s="183" t="str">
        <f t="shared" si="76"/>
        <v/>
      </c>
      <c r="AA133" s="177">
        <f t="shared" si="81"/>
        <v>0</v>
      </c>
      <c r="AB133" s="662"/>
      <c r="AC133" s="663"/>
      <c r="AD133" s="663"/>
      <c r="AE133" s="664"/>
      <c r="AF133" s="350"/>
      <c r="AG133" s="349" t="str">
        <f t="shared" si="82"/>
        <v/>
      </c>
      <c r="AH133" s="183" t="str">
        <f t="shared" si="90"/>
        <v/>
      </c>
      <c r="AI133" s="209"/>
      <c r="AJ133" s="177" t="str">
        <f t="shared" si="77"/>
        <v/>
      </c>
      <c r="AK133" s="210"/>
      <c r="AL133" s="486"/>
      <c r="AM133" s="202">
        <f t="shared" si="83"/>
        <v>999</v>
      </c>
      <c r="AN133" s="212"/>
      <c r="AO133" s="177" t="str">
        <f t="shared" si="84"/>
        <v/>
      </c>
      <c r="AP133" s="186" t="str">
        <f t="shared" si="85"/>
        <v/>
      </c>
      <c r="AQ133" s="183" t="str">
        <f t="shared" si="86"/>
        <v/>
      </c>
      <c r="AR133" s="177">
        <f t="shared" si="87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ref="A134:I134" si="118">A38</f>
        <v>5</v>
      </c>
      <c r="B134" s="51">
        <f t="shared" si="118"/>
        <v>30</v>
      </c>
      <c r="C134" s="51">
        <f t="shared" si="118"/>
        <v>30</v>
      </c>
      <c r="D134" s="205" t="str">
        <f t="shared" si="118"/>
        <v>Do</v>
      </c>
      <c r="E134" s="206">
        <f t="shared" si="118"/>
        <v>45687</v>
      </c>
      <c r="F134" s="177">
        <f t="shared" ca="1" si="118"/>
        <v>0</v>
      </c>
      <c r="G134" s="483" t="str">
        <f t="shared" si="110"/>
        <v/>
      </c>
      <c r="H134" s="177">
        <f t="shared" si="118"/>
        <v>0</v>
      </c>
      <c r="I134" s="347" t="str">
        <f t="shared" si="118"/>
        <v/>
      </c>
      <c r="J134" s="446"/>
      <c r="K134" s="379"/>
      <c r="L134" s="208"/>
      <c r="M134" s="177" t="str">
        <f t="shared" si="73"/>
        <v/>
      </c>
      <c r="N134" s="213"/>
      <c r="O134" s="349" t="str">
        <f t="shared" si="79"/>
        <v/>
      </c>
      <c r="P134" s="183" t="str">
        <f t="shared" si="89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80"/>
        <v>999</v>
      </c>
      <c r="W134" s="212"/>
      <c r="X134" s="177" t="str">
        <f t="shared" si="74"/>
        <v/>
      </c>
      <c r="Y134" s="491" t="str">
        <f t="shared" si="75"/>
        <v/>
      </c>
      <c r="Z134" s="183" t="str">
        <f t="shared" si="76"/>
        <v/>
      </c>
      <c r="AA134" s="177">
        <f t="shared" si="81"/>
        <v>0</v>
      </c>
      <c r="AB134" s="662"/>
      <c r="AC134" s="663"/>
      <c r="AD134" s="663"/>
      <c r="AE134" s="664"/>
      <c r="AF134" s="350"/>
      <c r="AG134" s="349" t="str">
        <f t="shared" si="82"/>
        <v/>
      </c>
      <c r="AH134" s="183" t="str">
        <f t="shared" si="90"/>
        <v/>
      </c>
      <c r="AI134" s="209"/>
      <c r="AJ134" s="177" t="str">
        <f t="shared" si="77"/>
        <v/>
      </c>
      <c r="AK134" s="210"/>
      <c r="AL134" s="486"/>
      <c r="AM134" s="202">
        <f t="shared" si="83"/>
        <v>999</v>
      </c>
      <c r="AN134" s="212"/>
      <c r="AO134" s="177" t="str">
        <f t="shared" si="84"/>
        <v/>
      </c>
      <c r="AP134" s="186" t="str">
        <f t="shared" si="85"/>
        <v/>
      </c>
      <c r="AQ134" s="183" t="str">
        <f t="shared" si="86"/>
        <v/>
      </c>
      <c r="AR134" s="177">
        <f t="shared" si="87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>
        <f t="shared" ref="A135:I135" si="119">A39</f>
        <v>5</v>
      </c>
      <c r="B135" s="478">
        <f t="shared" si="119"/>
        <v>31</v>
      </c>
      <c r="C135" s="478">
        <f t="shared" si="119"/>
        <v>31</v>
      </c>
      <c r="D135" s="352" t="str">
        <f t="shared" si="119"/>
        <v>Fr</v>
      </c>
      <c r="E135" s="353">
        <f t="shared" si="119"/>
        <v>45688</v>
      </c>
      <c r="F135" s="328">
        <f t="shared" ca="1" si="119"/>
        <v>0</v>
      </c>
      <c r="G135" s="484" t="str">
        <f t="shared" si="110"/>
        <v/>
      </c>
      <c r="H135" s="328">
        <f t="shared" si="119"/>
        <v>0</v>
      </c>
      <c r="I135" s="355" t="str">
        <f t="shared" si="119"/>
        <v/>
      </c>
      <c r="J135" s="448"/>
      <c r="K135" s="449"/>
      <c r="L135" s="357"/>
      <c r="M135" s="328" t="str">
        <f t="shared" si="73"/>
        <v/>
      </c>
      <c r="N135" s="358"/>
      <c r="O135" s="359" t="str">
        <f t="shared" si="79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80"/>
        <v>999</v>
      </c>
      <c r="W135" s="366"/>
      <c r="X135" s="328" t="str">
        <f t="shared" si="74"/>
        <v/>
      </c>
      <c r="Y135" s="493" t="str">
        <f t="shared" si="75"/>
        <v/>
      </c>
      <c r="Z135" s="361" t="str">
        <f t="shared" si="76"/>
        <v/>
      </c>
      <c r="AA135" s="328">
        <f t="shared" si="81"/>
        <v>0</v>
      </c>
      <c r="AB135" s="647"/>
      <c r="AC135" s="648"/>
      <c r="AD135" s="648"/>
      <c r="AE135" s="649"/>
      <c r="AF135" s="368"/>
      <c r="AG135" s="359" t="str">
        <f t="shared" si="82"/>
        <v/>
      </c>
      <c r="AH135" s="361" t="str">
        <f>AQ135</f>
        <v/>
      </c>
      <c r="AI135" s="360"/>
      <c r="AJ135" s="328" t="str">
        <f t="shared" si="77"/>
        <v/>
      </c>
      <c r="AK135" s="362"/>
      <c r="AL135" s="487"/>
      <c r="AM135" s="365">
        <f t="shared" si="83"/>
        <v>999</v>
      </c>
      <c r="AN135" s="366"/>
      <c r="AO135" s="328" t="str">
        <f t="shared" si="84"/>
        <v/>
      </c>
      <c r="AP135" s="367" t="str">
        <f t="shared" si="85"/>
        <v/>
      </c>
      <c r="AQ135" s="361" t="str">
        <f t="shared" si="86"/>
        <v/>
      </c>
      <c r="AR135" s="328">
        <f t="shared" si="87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0</v>
      </c>
      <c r="G139" s="335"/>
      <c r="H139" s="327"/>
      <c r="I139" s="333"/>
      <c r="J139" s="440"/>
      <c r="K139" s="441"/>
      <c r="L139" s="335"/>
      <c r="M139" s="327" t="str">
        <f t="shared" ref="M139:M169" si="120">IF(R139="","",IF(R139=0,"",A139))</f>
        <v/>
      </c>
      <c r="N139" s="375"/>
      <c r="O139" s="337" t="str">
        <f t="shared" ref="O139:O169" si="121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>IF(W139="","",IF(W139=0,"",A139))</f>
        <v/>
      </c>
      <c r="Y139" s="492" t="str">
        <f t="shared" ref="Y139:Y169" si="122">IF(ISBLANK(R139),"",IF(ISBLANK(S139),"",IF(ISBLANK(Q139),IF(ISERROR(S139/R139),"",S139/R139),IF(ISERROR(S139/Q139),"",S139/Q139))))</f>
        <v/>
      </c>
      <c r="Z139" s="237" t="str">
        <f t="shared" ref="Z139:Z169" si="123">IF(ISBLANK(R139),"",IF(ISBLANK(S139),"",IF(ISBLANK(Q139),IF(ISERROR(R139/S139/24),"",R139/S139/24),IF(ISERROR(Q139/S139/24),"",Q139/S139/24))))</f>
        <v/>
      </c>
      <c r="AA139" s="327">
        <f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124">IF(ISBLANK(AF139),"",HYPERLINK(AF139,"url"))</f>
        <v/>
      </c>
      <c r="AH139" s="237" t="str">
        <f>AQ139</f>
        <v/>
      </c>
      <c r="AI139" s="338"/>
      <c r="AJ139" s="327" t="str">
        <f t="shared" ref="AJ139:AJ169" si="125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0</v>
      </c>
      <c r="G140" s="208"/>
      <c r="H140" s="177"/>
      <c r="I140" s="347"/>
      <c r="J140" s="446"/>
      <c r="K140" s="379"/>
      <c r="L140" s="208"/>
      <c r="M140" s="177" t="str">
        <f t="shared" si="120"/>
        <v/>
      </c>
      <c r="N140" s="213"/>
      <c r="O140" s="349" t="str">
        <f t="shared" si="121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126">IF(ISNUMBER(U140),IF(U140&gt;0,U140,999),999)</f>
        <v>999</v>
      </c>
      <c r="W140" s="212"/>
      <c r="X140" s="177" t="str">
        <f t="shared" ref="X140:X169" si="127">IF(W140="","",IF(W140=0,"",A140))</f>
        <v/>
      </c>
      <c r="Y140" s="491" t="str">
        <f t="shared" si="122"/>
        <v/>
      </c>
      <c r="Z140" s="183" t="str">
        <f t="shared" si="123"/>
        <v/>
      </c>
      <c r="AA140" s="177">
        <f t="shared" ref="AA140:AA169" si="128">IF(R140="",0,IF(R140=0,0,1))</f>
        <v>0</v>
      </c>
      <c r="AB140" s="662"/>
      <c r="AC140" s="663"/>
      <c r="AD140" s="663"/>
      <c r="AE140" s="664"/>
      <c r="AF140" s="350"/>
      <c r="AG140" s="349" t="str">
        <f t="shared" si="124"/>
        <v/>
      </c>
      <c r="AH140" s="183" t="str">
        <f>AQ140</f>
        <v/>
      </c>
      <c r="AI140" s="209"/>
      <c r="AJ140" s="177" t="str">
        <f t="shared" si="125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129">IF(AN140="","",IF(AN140=0,"",A140))</f>
        <v/>
      </c>
      <c r="AP140" s="186" t="str">
        <f t="shared" ref="AP140:AP169" si="130">IF(ISBLANK(AK140),"",IF(ISBLANK(AI140),"",IF(ISERROR(AK140/AI140),"",AK140/AI140)))</f>
        <v/>
      </c>
      <c r="AQ140" s="183" t="str">
        <f t="shared" ref="AQ140:AQ169" si="131">IF(ISBLANK(AI140),"",IF(ISBLANK(AK140),"",IF(ISERROR(AI140/AK140/24),"",AI140/AK140/24)))</f>
        <v/>
      </c>
      <c r="AR140" s="177">
        <f t="shared" ref="AR140:AR169" si="132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0</v>
      </c>
      <c r="G141" s="208"/>
      <c r="H141" s="177"/>
      <c r="I141" s="347"/>
      <c r="J141" s="446"/>
      <c r="K141" s="379"/>
      <c r="L141" s="208"/>
      <c r="M141" s="177" t="str">
        <f t="shared" si="120"/>
        <v/>
      </c>
      <c r="N141" s="213"/>
      <c r="O141" s="349" t="str">
        <f t="shared" si="121"/>
        <v/>
      </c>
      <c r="P141" s="183" t="str">
        <f t="shared" ref="P141:P168" si="133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126"/>
        <v>999</v>
      </c>
      <c r="W141" s="212"/>
      <c r="X141" s="177" t="str">
        <f t="shared" si="127"/>
        <v/>
      </c>
      <c r="Y141" s="491" t="str">
        <f t="shared" si="122"/>
        <v/>
      </c>
      <c r="Z141" s="183" t="str">
        <f t="shared" si="123"/>
        <v/>
      </c>
      <c r="AA141" s="177">
        <f t="shared" si="128"/>
        <v>0</v>
      </c>
      <c r="AB141" s="662"/>
      <c r="AC141" s="663"/>
      <c r="AD141" s="663"/>
      <c r="AE141" s="664"/>
      <c r="AF141" s="350"/>
      <c r="AG141" s="349" t="str">
        <f t="shared" si="124"/>
        <v/>
      </c>
      <c r="AH141" s="183" t="str">
        <f t="shared" ref="AH141:AH168" si="134">AQ141</f>
        <v/>
      </c>
      <c r="AI141" s="209"/>
      <c r="AJ141" s="177" t="str">
        <f t="shared" si="125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129"/>
        <v/>
      </c>
      <c r="AP141" s="186" t="str">
        <f t="shared" si="130"/>
        <v/>
      </c>
      <c r="AQ141" s="183" t="str">
        <f t="shared" si="131"/>
        <v/>
      </c>
      <c r="AR141" s="177">
        <f t="shared" si="132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0</v>
      </c>
      <c r="G142" s="208"/>
      <c r="H142" s="177"/>
      <c r="I142" s="347"/>
      <c r="J142" s="446"/>
      <c r="K142" s="379"/>
      <c r="L142" s="208"/>
      <c r="M142" s="177" t="str">
        <f t="shared" si="120"/>
        <v/>
      </c>
      <c r="N142" s="213"/>
      <c r="O142" s="349" t="str">
        <f t="shared" si="121"/>
        <v/>
      </c>
      <c r="P142" s="183" t="str">
        <f t="shared" si="133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126"/>
        <v>999</v>
      </c>
      <c r="W142" s="212"/>
      <c r="X142" s="177" t="str">
        <f t="shared" si="127"/>
        <v/>
      </c>
      <c r="Y142" s="491" t="str">
        <f t="shared" si="122"/>
        <v/>
      </c>
      <c r="Z142" s="183" t="str">
        <f t="shared" si="123"/>
        <v/>
      </c>
      <c r="AA142" s="177">
        <f t="shared" si="128"/>
        <v>0</v>
      </c>
      <c r="AB142" s="662"/>
      <c r="AC142" s="663"/>
      <c r="AD142" s="663"/>
      <c r="AE142" s="664"/>
      <c r="AF142" s="350"/>
      <c r="AG142" s="349" t="str">
        <f t="shared" si="124"/>
        <v/>
      </c>
      <c r="AH142" s="183" t="str">
        <f t="shared" si="134"/>
        <v/>
      </c>
      <c r="AI142" s="209"/>
      <c r="AJ142" s="177" t="str">
        <f t="shared" si="125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129"/>
        <v/>
      </c>
      <c r="AP142" s="186" t="str">
        <f t="shared" si="130"/>
        <v/>
      </c>
      <c r="AQ142" s="183" t="str">
        <f t="shared" si="131"/>
        <v/>
      </c>
      <c r="AR142" s="177">
        <f t="shared" si="132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135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0</v>
      </c>
      <c r="G143" s="208"/>
      <c r="H143" s="177"/>
      <c r="I143" s="347"/>
      <c r="J143" s="446"/>
      <c r="K143" s="379"/>
      <c r="L143" s="208"/>
      <c r="M143" s="177" t="str">
        <f t="shared" si="120"/>
        <v/>
      </c>
      <c r="N143" s="213"/>
      <c r="O143" s="349" t="str">
        <f t="shared" si="121"/>
        <v/>
      </c>
      <c r="P143" s="183" t="str">
        <f t="shared" si="133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126"/>
        <v>999</v>
      </c>
      <c r="W143" s="212"/>
      <c r="X143" s="177" t="str">
        <f t="shared" si="127"/>
        <v/>
      </c>
      <c r="Y143" s="491" t="str">
        <f t="shared" si="122"/>
        <v/>
      </c>
      <c r="Z143" s="183" t="str">
        <f t="shared" si="123"/>
        <v/>
      </c>
      <c r="AA143" s="177">
        <f t="shared" si="128"/>
        <v>0</v>
      </c>
      <c r="AB143" s="662"/>
      <c r="AC143" s="663"/>
      <c r="AD143" s="663"/>
      <c r="AE143" s="664"/>
      <c r="AF143" s="350"/>
      <c r="AG143" s="349" t="str">
        <f t="shared" si="124"/>
        <v/>
      </c>
      <c r="AH143" s="183" t="str">
        <f t="shared" si="134"/>
        <v/>
      </c>
      <c r="AI143" s="209"/>
      <c r="AJ143" s="177" t="str">
        <f t="shared" si="125"/>
        <v/>
      </c>
      <c r="AK143" s="210"/>
      <c r="AL143" s="486"/>
      <c r="AM143" s="202">
        <f t="shared" ref="AM143:AM169" si="136">IF(ISNUMBER(AL143),IF(AL143&gt;0,AL143,999),999)</f>
        <v>999</v>
      </c>
      <c r="AN143" s="212"/>
      <c r="AO143" s="177" t="str">
        <f t="shared" si="129"/>
        <v/>
      </c>
      <c r="AP143" s="186" t="str">
        <f t="shared" si="130"/>
        <v/>
      </c>
      <c r="AQ143" s="183" t="str">
        <f t="shared" si="131"/>
        <v/>
      </c>
      <c r="AR143" s="177">
        <f t="shared" si="132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135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0</v>
      </c>
      <c r="G144" s="208"/>
      <c r="H144" s="177"/>
      <c r="I144" s="347"/>
      <c r="J144" s="446"/>
      <c r="K144" s="379"/>
      <c r="L144" s="208"/>
      <c r="M144" s="177" t="str">
        <f t="shared" si="120"/>
        <v/>
      </c>
      <c r="N144" s="213"/>
      <c r="O144" s="349" t="str">
        <f t="shared" si="121"/>
        <v/>
      </c>
      <c r="P144" s="183" t="str">
        <f t="shared" si="133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126"/>
        <v>999</v>
      </c>
      <c r="W144" s="212"/>
      <c r="X144" s="177" t="str">
        <f t="shared" si="127"/>
        <v/>
      </c>
      <c r="Y144" s="491" t="str">
        <f t="shared" si="122"/>
        <v/>
      </c>
      <c r="Z144" s="183" t="str">
        <f t="shared" si="123"/>
        <v/>
      </c>
      <c r="AA144" s="177">
        <f t="shared" si="128"/>
        <v>0</v>
      </c>
      <c r="AB144" s="662"/>
      <c r="AC144" s="663"/>
      <c r="AD144" s="663"/>
      <c r="AE144" s="664"/>
      <c r="AF144" s="350"/>
      <c r="AG144" s="349" t="str">
        <f t="shared" si="124"/>
        <v/>
      </c>
      <c r="AH144" s="183" t="str">
        <f t="shared" si="134"/>
        <v/>
      </c>
      <c r="AI144" s="209"/>
      <c r="AJ144" s="177" t="str">
        <f t="shared" si="125"/>
        <v/>
      </c>
      <c r="AK144" s="210"/>
      <c r="AL144" s="486"/>
      <c r="AM144" s="202">
        <f t="shared" si="136"/>
        <v>999</v>
      </c>
      <c r="AN144" s="212"/>
      <c r="AO144" s="177" t="str">
        <f t="shared" si="129"/>
        <v/>
      </c>
      <c r="AP144" s="186" t="str">
        <f t="shared" si="130"/>
        <v/>
      </c>
      <c r="AQ144" s="183" t="str">
        <f t="shared" si="131"/>
        <v/>
      </c>
      <c r="AR144" s="177">
        <f t="shared" si="132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135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0</v>
      </c>
      <c r="G145" s="208"/>
      <c r="H145" s="177"/>
      <c r="I145" s="347"/>
      <c r="J145" s="446"/>
      <c r="K145" s="379"/>
      <c r="L145" s="208"/>
      <c r="M145" s="177" t="str">
        <f t="shared" si="120"/>
        <v/>
      </c>
      <c r="N145" s="213"/>
      <c r="O145" s="349" t="str">
        <f t="shared" si="121"/>
        <v/>
      </c>
      <c r="P145" s="183" t="str">
        <f t="shared" si="133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126"/>
        <v>999</v>
      </c>
      <c r="W145" s="212"/>
      <c r="X145" s="177" t="str">
        <f t="shared" si="127"/>
        <v/>
      </c>
      <c r="Y145" s="491" t="str">
        <f t="shared" si="122"/>
        <v/>
      </c>
      <c r="Z145" s="183" t="str">
        <f t="shared" si="123"/>
        <v/>
      </c>
      <c r="AA145" s="177">
        <f t="shared" si="128"/>
        <v>0</v>
      </c>
      <c r="AB145" s="662"/>
      <c r="AC145" s="663"/>
      <c r="AD145" s="663"/>
      <c r="AE145" s="664"/>
      <c r="AF145" s="350"/>
      <c r="AG145" s="349" t="str">
        <f t="shared" si="124"/>
        <v/>
      </c>
      <c r="AH145" s="183" t="str">
        <f t="shared" si="134"/>
        <v/>
      </c>
      <c r="AI145" s="209"/>
      <c r="AJ145" s="177" t="str">
        <f t="shared" si="125"/>
        <v/>
      </c>
      <c r="AK145" s="210"/>
      <c r="AL145" s="486"/>
      <c r="AM145" s="202">
        <f t="shared" si="136"/>
        <v>999</v>
      </c>
      <c r="AN145" s="212"/>
      <c r="AO145" s="177" t="str">
        <f t="shared" si="129"/>
        <v/>
      </c>
      <c r="AP145" s="186" t="str">
        <f t="shared" si="130"/>
        <v/>
      </c>
      <c r="AQ145" s="183" t="str">
        <f t="shared" si="131"/>
        <v/>
      </c>
      <c r="AR145" s="177">
        <f t="shared" si="132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135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0</v>
      </c>
      <c r="G146" s="208"/>
      <c r="H146" s="177"/>
      <c r="I146" s="347"/>
      <c r="J146" s="446"/>
      <c r="K146" s="379"/>
      <c r="L146" s="208"/>
      <c r="M146" s="177" t="str">
        <f t="shared" si="120"/>
        <v/>
      </c>
      <c r="N146" s="213"/>
      <c r="O146" s="349" t="str">
        <f t="shared" si="121"/>
        <v/>
      </c>
      <c r="P146" s="183" t="str">
        <f t="shared" si="133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126"/>
        <v>999</v>
      </c>
      <c r="W146" s="212"/>
      <c r="X146" s="177" t="str">
        <f t="shared" si="127"/>
        <v/>
      </c>
      <c r="Y146" s="491" t="str">
        <f t="shared" si="122"/>
        <v/>
      </c>
      <c r="Z146" s="183" t="str">
        <f t="shared" si="123"/>
        <v/>
      </c>
      <c r="AA146" s="177">
        <f t="shared" si="128"/>
        <v>0</v>
      </c>
      <c r="AB146" s="662"/>
      <c r="AC146" s="663"/>
      <c r="AD146" s="663"/>
      <c r="AE146" s="664"/>
      <c r="AF146" s="350"/>
      <c r="AG146" s="349" t="str">
        <f t="shared" si="124"/>
        <v/>
      </c>
      <c r="AH146" s="183" t="str">
        <f t="shared" si="134"/>
        <v/>
      </c>
      <c r="AI146" s="209"/>
      <c r="AJ146" s="177" t="str">
        <f t="shared" si="125"/>
        <v/>
      </c>
      <c r="AK146" s="210"/>
      <c r="AL146" s="486"/>
      <c r="AM146" s="202">
        <f t="shared" si="136"/>
        <v>999</v>
      </c>
      <c r="AN146" s="212"/>
      <c r="AO146" s="177" t="str">
        <f t="shared" si="129"/>
        <v/>
      </c>
      <c r="AP146" s="186" t="str">
        <f t="shared" si="130"/>
        <v/>
      </c>
      <c r="AQ146" s="183" t="str">
        <f t="shared" si="131"/>
        <v/>
      </c>
      <c r="AR146" s="177">
        <f t="shared" si="132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135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0</v>
      </c>
      <c r="G147" s="208"/>
      <c r="H147" s="177"/>
      <c r="I147" s="347"/>
      <c r="J147" s="446"/>
      <c r="K147" s="379"/>
      <c r="L147" s="208"/>
      <c r="M147" s="177" t="str">
        <f t="shared" si="120"/>
        <v/>
      </c>
      <c r="N147" s="213"/>
      <c r="O147" s="349" t="str">
        <f t="shared" si="121"/>
        <v/>
      </c>
      <c r="P147" s="183" t="str">
        <f t="shared" si="133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126"/>
        <v>999</v>
      </c>
      <c r="W147" s="212"/>
      <c r="X147" s="177" t="str">
        <f t="shared" si="127"/>
        <v/>
      </c>
      <c r="Y147" s="491" t="str">
        <f t="shared" si="122"/>
        <v/>
      </c>
      <c r="Z147" s="183" t="str">
        <f t="shared" si="123"/>
        <v/>
      </c>
      <c r="AA147" s="177">
        <f t="shared" si="128"/>
        <v>0</v>
      </c>
      <c r="AB147" s="662"/>
      <c r="AC147" s="663"/>
      <c r="AD147" s="663"/>
      <c r="AE147" s="664"/>
      <c r="AF147" s="350"/>
      <c r="AG147" s="349" t="str">
        <f t="shared" si="124"/>
        <v/>
      </c>
      <c r="AH147" s="183" t="str">
        <f t="shared" si="134"/>
        <v/>
      </c>
      <c r="AI147" s="209"/>
      <c r="AJ147" s="177" t="str">
        <f t="shared" si="125"/>
        <v/>
      </c>
      <c r="AK147" s="210"/>
      <c r="AL147" s="486"/>
      <c r="AM147" s="202">
        <f t="shared" si="136"/>
        <v>999</v>
      </c>
      <c r="AN147" s="212"/>
      <c r="AO147" s="177" t="str">
        <f t="shared" si="129"/>
        <v/>
      </c>
      <c r="AP147" s="186" t="str">
        <f t="shared" si="130"/>
        <v/>
      </c>
      <c r="AQ147" s="183" t="str">
        <f t="shared" si="131"/>
        <v/>
      </c>
      <c r="AR147" s="177">
        <f t="shared" si="132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135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0</v>
      </c>
      <c r="G148" s="208"/>
      <c r="H148" s="177"/>
      <c r="I148" s="347"/>
      <c r="J148" s="446"/>
      <c r="K148" s="379"/>
      <c r="L148" s="208"/>
      <c r="M148" s="177" t="str">
        <f t="shared" si="120"/>
        <v/>
      </c>
      <c r="N148" s="213"/>
      <c r="O148" s="349" t="str">
        <f t="shared" si="121"/>
        <v/>
      </c>
      <c r="P148" s="183" t="str">
        <f t="shared" si="133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126"/>
        <v>999</v>
      </c>
      <c r="W148" s="212"/>
      <c r="X148" s="177" t="str">
        <f t="shared" si="127"/>
        <v/>
      </c>
      <c r="Y148" s="491" t="str">
        <f t="shared" si="122"/>
        <v/>
      </c>
      <c r="Z148" s="183" t="str">
        <f t="shared" si="123"/>
        <v/>
      </c>
      <c r="AA148" s="177">
        <f t="shared" si="128"/>
        <v>0</v>
      </c>
      <c r="AB148" s="662"/>
      <c r="AC148" s="663"/>
      <c r="AD148" s="663"/>
      <c r="AE148" s="664"/>
      <c r="AF148" s="350"/>
      <c r="AG148" s="349" t="str">
        <f t="shared" si="124"/>
        <v/>
      </c>
      <c r="AH148" s="183" t="str">
        <f t="shared" si="134"/>
        <v/>
      </c>
      <c r="AI148" s="209"/>
      <c r="AJ148" s="177" t="str">
        <f t="shared" si="125"/>
        <v/>
      </c>
      <c r="AK148" s="210"/>
      <c r="AL148" s="486"/>
      <c r="AM148" s="202">
        <f t="shared" si="136"/>
        <v>999</v>
      </c>
      <c r="AN148" s="212"/>
      <c r="AO148" s="177" t="str">
        <f t="shared" si="129"/>
        <v/>
      </c>
      <c r="AP148" s="186" t="str">
        <f t="shared" si="130"/>
        <v/>
      </c>
      <c r="AQ148" s="183" t="str">
        <f t="shared" si="131"/>
        <v/>
      </c>
      <c r="AR148" s="177">
        <f t="shared" si="132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135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0</v>
      </c>
      <c r="G149" s="208"/>
      <c r="H149" s="177"/>
      <c r="I149" s="347"/>
      <c r="J149" s="446"/>
      <c r="K149" s="379"/>
      <c r="L149" s="208"/>
      <c r="M149" s="177" t="str">
        <f t="shared" si="120"/>
        <v/>
      </c>
      <c r="N149" s="213"/>
      <c r="O149" s="349" t="str">
        <f t="shared" si="121"/>
        <v/>
      </c>
      <c r="P149" s="183" t="str">
        <f t="shared" si="133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126"/>
        <v>999</v>
      </c>
      <c r="W149" s="212"/>
      <c r="X149" s="177" t="str">
        <f t="shared" si="127"/>
        <v/>
      </c>
      <c r="Y149" s="491" t="str">
        <f t="shared" si="122"/>
        <v/>
      </c>
      <c r="Z149" s="183" t="str">
        <f t="shared" si="123"/>
        <v/>
      </c>
      <c r="AA149" s="177">
        <f t="shared" si="128"/>
        <v>0</v>
      </c>
      <c r="AB149" s="662"/>
      <c r="AC149" s="663"/>
      <c r="AD149" s="663"/>
      <c r="AE149" s="664"/>
      <c r="AF149" s="350"/>
      <c r="AG149" s="349" t="str">
        <f t="shared" si="124"/>
        <v/>
      </c>
      <c r="AH149" s="183" t="str">
        <f t="shared" si="134"/>
        <v/>
      </c>
      <c r="AI149" s="209"/>
      <c r="AJ149" s="177" t="str">
        <f t="shared" si="125"/>
        <v/>
      </c>
      <c r="AK149" s="210"/>
      <c r="AL149" s="486"/>
      <c r="AM149" s="202">
        <f t="shared" si="136"/>
        <v>999</v>
      </c>
      <c r="AN149" s="212"/>
      <c r="AO149" s="177" t="str">
        <f t="shared" si="129"/>
        <v/>
      </c>
      <c r="AP149" s="186" t="str">
        <f t="shared" si="130"/>
        <v/>
      </c>
      <c r="AQ149" s="183" t="str">
        <f t="shared" si="131"/>
        <v/>
      </c>
      <c r="AR149" s="177">
        <f t="shared" si="132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135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0</v>
      </c>
      <c r="G150" s="208"/>
      <c r="H150" s="177"/>
      <c r="I150" s="347"/>
      <c r="J150" s="446"/>
      <c r="K150" s="379"/>
      <c r="L150" s="208"/>
      <c r="M150" s="177" t="str">
        <f t="shared" si="120"/>
        <v/>
      </c>
      <c r="N150" s="213"/>
      <c r="O150" s="349" t="str">
        <f t="shared" si="121"/>
        <v/>
      </c>
      <c r="P150" s="183" t="str">
        <f t="shared" si="133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126"/>
        <v>999</v>
      </c>
      <c r="W150" s="212"/>
      <c r="X150" s="177" t="str">
        <f t="shared" si="127"/>
        <v/>
      </c>
      <c r="Y150" s="491" t="str">
        <f t="shared" si="122"/>
        <v/>
      </c>
      <c r="Z150" s="183" t="str">
        <f t="shared" si="123"/>
        <v/>
      </c>
      <c r="AA150" s="177">
        <f t="shared" si="128"/>
        <v>0</v>
      </c>
      <c r="AB150" s="662"/>
      <c r="AC150" s="663"/>
      <c r="AD150" s="663"/>
      <c r="AE150" s="664"/>
      <c r="AF150" s="350"/>
      <c r="AG150" s="349" t="str">
        <f t="shared" si="124"/>
        <v/>
      </c>
      <c r="AH150" s="183" t="str">
        <f t="shared" si="134"/>
        <v/>
      </c>
      <c r="AI150" s="209"/>
      <c r="AJ150" s="177" t="str">
        <f t="shared" si="125"/>
        <v/>
      </c>
      <c r="AK150" s="210"/>
      <c r="AL150" s="486"/>
      <c r="AM150" s="202">
        <f t="shared" si="136"/>
        <v>999</v>
      </c>
      <c r="AN150" s="212"/>
      <c r="AO150" s="177" t="str">
        <f t="shared" si="129"/>
        <v/>
      </c>
      <c r="AP150" s="186" t="str">
        <f t="shared" si="130"/>
        <v/>
      </c>
      <c r="AQ150" s="183" t="str">
        <f t="shared" si="131"/>
        <v/>
      </c>
      <c r="AR150" s="177">
        <f t="shared" si="132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135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0</v>
      </c>
      <c r="G151" s="208"/>
      <c r="H151" s="177"/>
      <c r="I151" s="347"/>
      <c r="J151" s="446"/>
      <c r="K151" s="379"/>
      <c r="L151" s="208"/>
      <c r="M151" s="177" t="str">
        <f t="shared" si="120"/>
        <v/>
      </c>
      <c r="N151" s="213"/>
      <c r="O151" s="349" t="str">
        <f t="shared" si="121"/>
        <v/>
      </c>
      <c r="P151" s="183" t="str">
        <f t="shared" si="133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126"/>
        <v>999</v>
      </c>
      <c r="W151" s="212"/>
      <c r="X151" s="177" t="str">
        <f t="shared" si="127"/>
        <v/>
      </c>
      <c r="Y151" s="491" t="str">
        <f t="shared" si="122"/>
        <v/>
      </c>
      <c r="Z151" s="183" t="str">
        <f t="shared" si="123"/>
        <v/>
      </c>
      <c r="AA151" s="177">
        <f t="shared" si="128"/>
        <v>0</v>
      </c>
      <c r="AB151" s="662"/>
      <c r="AC151" s="663"/>
      <c r="AD151" s="663"/>
      <c r="AE151" s="664"/>
      <c r="AF151" s="350"/>
      <c r="AG151" s="349" t="str">
        <f t="shared" si="124"/>
        <v/>
      </c>
      <c r="AH151" s="183" t="str">
        <f t="shared" si="134"/>
        <v/>
      </c>
      <c r="AI151" s="209"/>
      <c r="AJ151" s="177" t="str">
        <f t="shared" si="125"/>
        <v/>
      </c>
      <c r="AK151" s="210"/>
      <c r="AL151" s="486"/>
      <c r="AM151" s="202">
        <f t="shared" si="136"/>
        <v>999</v>
      </c>
      <c r="AN151" s="212"/>
      <c r="AO151" s="177" t="str">
        <f t="shared" si="129"/>
        <v/>
      </c>
      <c r="AP151" s="186" t="str">
        <f t="shared" si="130"/>
        <v/>
      </c>
      <c r="AQ151" s="183" t="str">
        <f t="shared" si="131"/>
        <v/>
      </c>
      <c r="AR151" s="177">
        <f t="shared" si="132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135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0</v>
      </c>
      <c r="G152" s="208"/>
      <c r="H152" s="177"/>
      <c r="I152" s="347"/>
      <c r="J152" s="446"/>
      <c r="K152" s="379"/>
      <c r="L152" s="208"/>
      <c r="M152" s="177" t="str">
        <f t="shared" si="120"/>
        <v/>
      </c>
      <c r="N152" s="213"/>
      <c r="O152" s="349" t="str">
        <f t="shared" si="121"/>
        <v/>
      </c>
      <c r="P152" s="183" t="str">
        <f t="shared" si="133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126"/>
        <v>999</v>
      </c>
      <c r="W152" s="212"/>
      <c r="X152" s="177" t="str">
        <f t="shared" si="127"/>
        <v/>
      </c>
      <c r="Y152" s="491" t="str">
        <f t="shared" si="122"/>
        <v/>
      </c>
      <c r="Z152" s="183" t="str">
        <f t="shared" si="123"/>
        <v/>
      </c>
      <c r="AA152" s="177">
        <f t="shared" si="128"/>
        <v>0</v>
      </c>
      <c r="AB152" s="662"/>
      <c r="AC152" s="663"/>
      <c r="AD152" s="663"/>
      <c r="AE152" s="664"/>
      <c r="AF152" s="350"/>
      <c r="AG152" s="349" t="str">
        <f t="shared" si="124"/>
        <v/>
      </c>
      <c r="AH152" s="183" t="str">
        <f t="shared" si="134"/>
        <v/>
      </c>
      <c r="AI152" s="209"/>
      <c r="AJ152" s="177" t="str">
        <f t="shared" si="125"/>
        <v/>
      </c>
      <c r="AK152" s="210"/>
      <c r="AL152" s="486"/>
      <c r="AM152" s="202">
        <f t="shared" si="136"/>
        <v>999</v>
      </c>
      <c r="AN152" s="212"/>
      <c r="AO152" s="177" t="str">
        <f t="shared" si="129"/>
        <v/>
      </c>
      <c r="AP152" s="186" t="str">
        <f t="shared" si="130"/>
        <v/>
      </c>
      <c r="AQ152" s="183" t="str">
        <f t="shared" si="131"/>
        <v/>
      </c>
      <c r="AR152" s="177">
        <f t="shared" si="132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135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0</v>
      </c>
      <c r="G153" s="208"/>
      <c r="H153" s="177"/>
      <c r="I153" s="347"/>
      <c r="J153" s="446"/>
      <c r="K153" s="379"/>
      <c r="L153" s="208"/>
      <c r="M153" s="177" t="str">
        <f t="shared" si="120"/>
        <v/>
      </c>
      <c r="N153" s="213"/>
      <c r="O153" s="349" t="str">
        <f t="shared" si="121"/>
        <v/>
      </c>
      <c r="P153" s="183" t="str">
        <f t="shared" si="133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126"/>
        <v>999</v>
      </c>
      <c r="W153" s="212"/>
      <c r="X153" s="177" t="str">
        <f t="shared" si="127"/>
        <v/>
      </c>
      <c r="Y153" s="491" t="str">
        <f t="shared" si="122"/>
        <v/>
      </c>
      <c r="Z153" s="183" t="str">
        <f t="shared" si="123"/>
        <v/>
      </c>
      <c r="AA153" s="177">
        <f t="shared" si="128"/>
        <v>0</v>
      </c>
      <c r="AB153" s="662"/>
      <c r="AC153" s="663"/>
      <c r="AD153" s="663"/>
      <c r="AE153" s="664"/>
      <c r="AF153" s="350"/>
      <c r="AG153" s="349" t="str">
        <f t="shared" si="124"/>
        <v/>
      </c>
      <c r="AH153" s="183" t="str">
        <f t="shared" si="134"/>
        <v/>
      </c>
      <c r="AI153" s="209"/>
      <c r="AJ153" s="177" t="str">
        <f t="shared" si="125"/>
        <v/>
      </c>
      <c r="AK153" s="210"/>
      <c r="AL153" s="486"/>
      <c r="AM153" s="202">
        <f t="shared" si="136"/>
        <v>999</v>
      </c>
      <c r="AN153" s="212"/>
      <c r="AO153" s="177" t="str">
        <f t="shared" si="129"/>
        <v/>
      </c>
      <c r="AP153" s="186" t="str">
        <f t="shared" si="130"/>
        <v/>
      </c>
      <c r="AQ153" s="183" t="str">
        <f t="shared" si="131"/>
        <v/>
      </c>
      <c r="AR153" s="177">
        <f t="shared" si="132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135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0</v>
      </c>
      <c r="G154" s="208"/>
      <c r="H154" s="177"/>
      <c r="I154" s="347"/>
      <c r="J154" s="446"/>
      <c r="K154" s="379"/>
      <c r="L154" s="208"/>
      <c r="M154" s="177" t="str">
        <f t="shared" si="120"/>
        <v/>
      </c>
      <c r="N154" s="213"/>
      <c r="O154" s="349" t="str">
        <f t="shared" si="121"/>
        <v/>
      </c>
      <c r="P154" s="183" t="str">
        <f t="shared" si="133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126"/>
        <v>999</v>
      </c>
      <c r="W154" s="212"/>
      <c r="X154" s="177" t="str">
        <f t="shared" si="127"/>
        <v/>
      </c>
      <c r="Y154" s="491" t="str">
        <f t="shared" si="122"/>
        <v/>
      </c>
      <c r="Z154" s="183" t="str">
        <f t="shared" si="123"/>
        <v/>
      </c>
      <c r="AA154" s="177">
        <f t="shared" si="128"/>
        <v>0</v>
      </c>
      <c r="AB154" s="662"/>
      <c r="AC154" s="663"/>
      <c r="AD154" s="663"/>
      <c r="AE154" s="664"/>
      <c r="AF154" s="350"/>
      <c r="AG154" s="349" t="str">
        <f t="shared" si="124"/>
        <v/>
      </c>
      <c r="AH154" s="183" t="str">
        <f t="shared" si="134"/>
        <v/>
      </c>
      <c r="AI154" s="209"/>
      <c r="AJ154" s="177" t="str">
        <f t="shared" si="125"/>
        <v/>
      </c>
      <c r="AK154" s="210"/>
      <c r="AL154" s="486"/>
      <c r="AM154" s="202">
        <f t="shared" si="136"/>
        <v>999</v>
      </c>
      <c r="AN154" s="212"/>
      <c r="AO154" s="177" t="str">
        <f t="shared" si="129"/>
        <v/>
      </c>
      <c r="AP154" s="186" t="str">
        <f t="shared" si="130"/>
        <v/>
      </c>
      <c r="AQ154" s="183" t="str">
        <f t="shared" si="131"/>
        <v/>
      </c>
      <c r="AR154" s="177">
        <f t="shared" si="132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135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0</v>
      </c>
      <c r="G155" s="208"/>
      <c r="H155" s="177"/>
      <c r="I155" s="347"/>
      <c r="J155" s="446"/>
      <c r="K155" s="379"/>
      <c r="L155" s="208"/>
      <c r="M155" s="177" t="str">
        <f t="shared" si="120"/>
        <v/>
      </c>
      <c r="N155" s="213"/>
      <c r="O155" s="349" t="str">
        <f t="shared" si="121"/>
        <v/>
      </c>
      <c r="P155" s="183" t="str">
        <f t="shared" si="133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126"/>
        <v>999</v>
      </c>
      <c r="W155" s="212"/>
      <c r="X155" s="177" t="str">
        <f t="shared" si="127"/>
        <v/>
      </c>
      <c r="Y155" s="491" t="str">
        <f t="shared" si="122"/>
        <v/>
      </c>
      <c r="Z155" s="183" t="str">
        <f t="shared" si="123"/>
        <v/>
      </c>
      <c r="AA155" s="177">
        <f t="shared" si="128"/>
        <v>0</v>
      </c>
      <c r="AB155" s="662"/>
      <c r="AC155" s="663"/>
      <c r="AD155" s="663"/>
      <c r="AE155" s="664"/>
      <c r="AF155" s="350"/>
      <c r="AG155" s="349" t="str">
        <f t="shared" si="124"/>
        <v/>
      </c>
      <c r="AH155" s="183" t="str">
        <f t="shared" si="134"/>
        <v/>
      </c>
      <c r="AI155" s="209"/>
      <c r="AJ155" s="177" t="str">
        <f t="shared" si="125"/>
        <v/>
      </c>
      <c r="AK155" s="210"/>
      <c r="AL155" s="486"/>
      <c r="AM155" s="202">
        <f t="shared" si="136"/>
        <v>999</v>
      </c>
      <c r="AN155" s="212"/>
      <c r="AO155" s="177" t="str">
        <f t="shared" si="129"/>
        <v/>
      </c>
      <c r="AP155" s="186" t="str">
        <f t="shared" si="130"/>
        <v/>
      </c>
      <c r="AQ155" s="183" t="str">
        <f t="shared" si="131"/>
        <v/>
      </c>
      <c r="AR155" s="177">
        <f t="shared" si="132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135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0</v>
      </c>
      <c r="G156" s="208"/>
      <c r="H156" s="177"/>
      <c r="I156" s="347"/>
      <c r="J156" s="446"/>
      <c r="K156" s="379"/>
      <c r="L156" s="208"/>
      <c r="M156" s="177" t="str">
        <f t="shared" si="120"/>
        <v/>
      </c>
      <c r="N156" s="213"/>
      <c r="O156" s="349" t="str">
        <f t="shared" si="121"/>
        <v/>
      </c>
      <c r="P156" s="183" t="str">
        <f t="shared" si="133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126"/>
        <v>999</v>
      </c>
      <c r="W156" s="212"/>
      <c r="X156" s="177" t="str">
        <f t="shared" si="127"/>
        <v/>
      </c>
      <c r="Y156" s="491" t="str">
        <f t="shared" si="122"/>
        <v/>
      </c>
      <c r="Z156" s="183" t="str">
        <f t="shared" si="123"/>
        <v/>
      </c>
      <c r="AA156" s="177">
        <f t="shared" si="128"/>
        <v>0</v>
      </c>
      <c r="AB156" s="662"/>
      <c r="AC156" s="663"/>
      <c r="AD156" s="663"/>
      <c r="AE156" s="664"/>
      <c r="AF156" s="350"/>
      <c r="AG156" s="349" t="str">
        <f t="shared" si="124"/>
        <v/>
      </c>
      <c r="AH156" s="183" t="str">
        <f t="shared" si="134"/>
        <v/>
      </c>
      <c r="AI156" s="209"/>
      <c r="AJ156" s="177" t="str">
        <f t="shared" si="125"/>
        <v/>
      </c>
      <c r="AK156" s="210"/>
      <c r="AL156" s="486"/>
      <c r="AM156" s="202">
        <f t="shared" si="136"/>
        <v>999</v>
      </c>
      <c r="AN156" s="212"/>
      <c r="AO156" s="177" t="str">
        <f t="shared" si="129"/>
        <v/>
      </c>
      <c r="AP156" s="186" t="str">
        <f t="shared" si="130"/>
        <v/>
      </c>
      <c r="AQ156" s="183" t="str">
        <f t="shared" si="131"/>
        <v/>
      </c>
      <c r="AR156" s="177">
        <f t="shared" si="132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135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0</v>
      </c>
      <c r="G157" s="208"/>
      <c r="H157" s="177"/>
      <c r="I157" s="347"/>
      <c r="J157" s="446"/>
      <c r="K157" s="379"/>
      <c r="L157" s="208"/>
      <c r="M157" s="177" t="str">
        <f t="shared" si="120"/>
        <v/>
      </c>
      <c r="N157" s="213"/>
      <c r="O157" s="349" t="str">
        <f t="shared" si="121"/>
        <v/>
      </c>
      <c r="P157" s="183" t="str">
        <f t="shared" si="133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126"/>
        <v>999</v>
      </c>
      <c r="W157" s="212"/>
      <c r="X157" s="177" t="str">
        <f t="shared" si="127"/>
        <v/>
      </c>
      <c r="Y157" s="491" t="str">
        <f t="shared" si="122"/>
        <v/>
      </c>
      <c r="Z157" s="183" t="str">
        <f t="shared" si="123"/>
        <v/>
      </c>
      <c r="AA157" s="177">
        <f t="shared" si="128"/>
        <v>0</v>
      </c>
      <c r="AB157" s="662"/>
      <c r="AC157" s="663"/>
      <c r="AD157" s="663"/>
      <c r="AE157" s="664"/>
      <c r="AF157" s="350"/>
      <c r="AG157" s="349" t="str">
        <f t="shared" si="124"/>
        <v/>
      </c>
      <c r="AH157" s="183" t="str">
        <f t="shared" si="134"/>
        <v/>
      </c>
      <c r="AI157" s="209"/>
      <c r="AJ157" s="177" t="str">
        <f t="shared" si="125"/>
        <v/>
      </c>
      <c r="AK157" s="210"/>
      <c r="AL157" s="486"/>
      <c r="AM157" s="202">
        <f t="shared" si="136"/>
        <v>999</v>
      </c>
      <c r="AN157" s="212"/>
      <c r="AO157" s="177" t="str">
        <f t="shared" si="129"/>
        <v/>
      </c>
      <c r="AP157" s="186" t="str">
        <f t="shared" si="130"/>
        <v/>
      </c>
      <c r="AQ157" s="183" t="str">
        <f t="shared" si="131"/>
        <v/>
      </c>
      <c r="AR157" s="177">
        <f t="shared" si="132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135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0</v>
      </c>
      <c r="G158" s="208"/>
      <c r="H158" s="177"/>
      <c r="I158" s="347"/>
      <c r="J158" s="446"/>
      <c r="K158" s="379"/>
      <c r="L158" s="208"/>
      <c r="M158" s="177" t="str">
        <f t="shared" si="120"/>
        <v/>
      </c>
      <c r="N158" s="213"/>
      <c r="O158" s="349" t="str">
        <f t="shared" si="121"/>
        <v/>
      </c>
      <c r="P158" s="183" t="str">
        <f t="shared" si="133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126"/>
        <v>999</v>
      </c>
      <c r="W158" s="212"/>
      <c r="X158" s="177" t="str">
        <f t="shared" si="127"/>
        <v/>
      </c>
      <c r="Y158" s="491" t="str">
        <f t="shared" si="122"/>
        <v/>
      </c>
      <c r="Z158" s="183" t="str">
        <f t="shared" si="123"/>
        <v/>
      </c>
      <c r="AA158" s="177">
        <f t="shared" si="128"/>
        <v>0</v>
      </c>
      <c r="AB158" s="662"/>
      <c r="AC158" s="663"/>
      <c r="AD158" s="663"/>
      <c r="AE158" s="664"/>
      <c r="AF158" s="350"/>
      <c r="AG158" s="349" t="str">
        <f t="shared" si="124"/>
        <v/>
      </c>
      <c r="AH158" s="183" t="str">
        <f t="shared" si="134"/>
        <v/>
      </c>
      <c r="AI158" s="209"/>
      <c r="AJ158" s="177" t="str">
        <f t="shared" si="125"/>
        <v/>
      </c>
      <c r="AK158" s="210"/>
      <c r="AL158" s="486"/>
      <c r="AM158" s="202">
        <f t="shared" si="136"/>
        <v>999</v>
      </c>
      <c r="AN158" s="212"/>
      <c r="AO158" s="177" t="str">
        <f t="shared" si="129"/>
        <v/>
      </c>
      <c r="AP158" s="186" t="str">
        <f t="shared" si="130"/>
        <v/>
      </c>
      <c r="AQ158" s="183" t="str">
        <f t="shared" si="131"/>
        <v/>
      </c>
      <c r="AR158" s="177">
        <f t="shared" si="132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135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0</v>
      </c>
      <c r="G159" s="208"/>
      <c r="H159" s="177"/>
      <c r="I159" s="347"/>
      <c r="J159" s="446"/>
      <c r="K159" s="379"/>
      <c r="L159" s="208"/>
      <c r="M159" s="177" t="str">
        <f t="shared" si="120"/>
        <v/>
      </c>
      <c r="N159" s="213"/>
      <c r="O159" s="349" t="str">
        <f t="shared" si="121"/>
        <v/>
      </c>
      <c r="P159" s="183" t="str">
        <f t="shared" si="133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126"/>
        <v>999</v>
      </c>
      <c r="W159" s="212"/>
      <c r="X159" s="177" t="str">
        <f t="shared" si="127"/>
        <v/>
      </c>
      <c r="Y159" s="491" t="str">
        <f t="shared" si="122"/>
        <v/>
      </c>
      <c r="Z159" s="183" t="str">
        <f t="shared" si="123"/>
        <v/>
      </c>
      <c r="AA159" s="177">
        <f t="shared" si="128"/>
        <v>0</v>
      </c>
      <c r="AB159" s="662"/>
      <c r="AC159" s="663"/>
      <c r="AD159" s="663"/>
      <c r="AE159" s="664"/>
      <c r="AF159" s="350"/>
      <c r="AG159" s="349" t="str">
        <f t="shared" si="124"/>
        <v/>
      </c>
      <c r="AH159" s="183" t="str">
        <f t="shared" si="134"/>
        <v/>
      </c>
      <c r="AI159" s="209"/>
      <c r="AJ159" s="177" t="str">
        <f t="shared" si="125"/>
        <v/>
      </c>
      <c r="AK159" s="210"/>
      <c r="AL159" s="486"/>
      <c r="AM159" s="202">
        <f t="shared" si="136"/>
        <v>999</v>
      </c>
      <c r="AN159" s="212"/>
      <c r="AO159" s="177" t="str">
        <f t="shared" si="129"/>
        <v/>
      </c>
      <c r="AP159" s="186" t="str">
        <f t="shared" si="130"/>
        <v/>
      </c>
      <c r="AQ159" s="183" t="str">
        <f t="shared" si="131"/>
        <v/>
      </c>
      <c r="AR159" s="177">
        <f t="shared" si="132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135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0</v>
      </c>
      <c r="G160" s="208"/>
      <c r="H160" s="177"/>
      <c r="I160" s="347"/>
      <c r="J160" s="446"/>
      <c r="K160" s="379"/>
      <c r="L160" s="208"/>
      <c r="M160" s="177" t="str">
        <f t="shared" si="120"/>
        <v/>
      </c>
      <c r="N160" s="213"/>
      <c r="O160" s="349" t="str">
        <f t="shared" si="121"/>
        <v/>
      </c>
      <c r="P160" s="183" t="str">
        <f t="shared" si="133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126"/>
        <v>999</v>
      </c>
      <c r="W160" s="212"/>
      <c r="X160" s="177" t="str">
        <f t="shared" si="127"/>
        <v/>
      </c>
      <c r="Y160" s="491" t="str">
        <f t="shared" si="122"/>
        <v/>
      </c>
      <c r="Z160" s="183" t="str">
        <f t="shared" si="123"/>
        <v/>
      </c>
      <c r="AA160" s="177">
        <f t="shared" si="128"/>
        <v>0</v>
      </c>
      <c r="AB160" s="662"/>
      <c r="AC160" s="663"/>
      <c r="AD160" s="663"/>
      <c r="AE160" s="664"/>
      <c r="AF160" s="350"/>
      <c r="AG160" s="349" t="str">
        <f t="shared" si="124"/>
        <v/>
      </c>
      <c r="AH160" s="183" t="str">
        <f t="shared" si="134"/>
        <v/>
      </c>
      <c r="AI160" s="209"/>
      <c r="AJ160" s="177" t="str">
        <f t="shared" si="125"/>
        <v/>
      </c>
      <c r="AK160" s="210"/>
      <c r="AL160" s="486"/>
      <c r="AM160" s="202">
        <f t="shared" si="136"/>
        <v>999</v>
      </c>
      <c r="AN160" s="212"/>
      <c r="AO160" s="177" t="str">
        <f t="shared" si="129"/>
        <v/>
      </c>
      <c r="AP160" s="186" t="str">
        <f t="shared" si="130"/>
        <v/>
      </c>
      <c r="AQ160" s="183" t="str">
        <f t="shared" si="131"/>
        <v/>
      </c>
      <c r="AR160" s="177">
        <f t="shared" si="132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135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0</v>
      </c>
      <c r="G161" s="208"/>
      <c r="H161" s="177"/>
      <c r="I161" s="347"/>
      <c r="J161" s="446"/>
      <c r="K161" s="379"/>
      <c r="L161" s="208"/>
      <c r="M161" s="177" t="str">
        <f t="shared" si="120"/>
        <v/>
      </c>
      <c r="N161" s="213"/>
      <c r="O161" s="349" t="str">
        <f t="shared" si="121"/>
        <v/>
      </c>
      <c r="P161" s="183" t="str">
        <f t="shared" si="133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126"/>
        <v>999</v>
      </c>
      <c r="W161" s="212"/>
      <c r="X161" s="177" t="str">
        <f t="shared" si="127"/>
        <v/>
      </c>
      <c r="Y161" s="491" t="str">
        <f t="shared" si="122"/>
        <v/>
      </c>
      <c r="Z161" s="183" t="str">
        <f t="shared" si="123"/>
        <v/>
      </c>
      <c r="AA161" s="177">
        <f t="shared" si="128"/>
        <v>0</v>
      </c>
      <c r="AB161" s="662"/>
      <c r="AC161" s="663"/>
      <c r="AD161" s="663"/>
      <c r="AE161" s="664"/>
      <c r="AF161" s="350"/>
      <c r="AG161" s="349" t="str">
        <f t="shared" si="124"/>
        <v/>
      </c>
      <c r="AH161" s="183" t="str">
        <f t="shared" si="134"/>
        <v/>
      </c>
      <c r="AI161" s="209"/>
      <c r="AJ161" s="177" t="str">
        <f t="shared" si="125"/>
        <v/>
      </c>
      <c r="AK161" s="210"/>
      <c r="AL161" s="486"/>
      <c r="AM161" s="202">
        <f t="shared" si="136"/>
        <v>999</v>
      </c>
      <c r="AN161" s="212"/>
      <c r="AO161" s="177" t="str">
        <f t="shared" si="129"/>
        <v/>
      </c>
      <c r="AP161" s="186" t="str">
        <f t="shared" si="130"/>
        <v/>
      </c>
      <c r="AQ161" s="183" t="str">
        <f t="shared" si="131"/>
        <v/>
      </c>
      <c r="AR161" s="177">
        <f t="shared" si="132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135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0</v>
      </c>
      <c r="G162" s="208"/>
      <c r="H162" s="177"/>
      <c r="I162" s="347"/>
      <c r="J162" s="446"/>
      <c r="K162" s="379"/>
      <c r="L162" s="208"/>
      <c r="M162" s="177" t="str">
        <f t="shared" si="120"/>
        <v/>
      </c>
      <c r="N162" s="213"/>
      <c r="O162" s="349" t="str">
        <f t="shared" si="121"/>
        <v/>
      </c>
      <c r="P162" s="183" t="str">
        <f t="shared" si="133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126"/>
        <v>999</v>
      </c>
      <c r="W162" s="212"/>
      <c r="X162" s="177" t="str">
        <f t="shared" si="127"/>
        <v/>
      </c>
      <c r="Y162" s="491" t="str">
        <f t="shared" si="122"/>
        <v/>
      </c>
      <c r="Z162" s="183" t="str">
        <f t="shared" si="123"/>
        <v/>
      </c>
      <c r="AA162" s="177">
        <f t="shared" si="128"/>
        <v>0</v>
      </c>
      <c r="AB162" s="662"/>
      <c r="AC162" s="663"/>
      <c r="AD162" s="663"/>
      <c r="AE162" s="664"/>
      <c r="AF162" s="350"/>
      <c r="AG162" s="349" t="str">
        <f t="shared" si="124"/>
        <v/>
      </c>
      <c r="AH162" s="183" t="str">
        <f t="shared" si="134"/>
        <v/>
      </c>
      <c r="AI162" s="209"/>
      <c r="AJ162" s="177" t="str">
        <f t="shared" si="125"/>
        <v/>
      </c>
      <c r="AK162" s="210"/>
      <c r="AL162" s="486"/>
      <c r="AM162" s="202">
        <f t="shared" si="136"/>
        <v>999</v>
      </c>
      <c r="AN162" s="212"/>
      <c r="AO162" s="177" t="str">
        <f t="shared" si="129"/>
        <v/>
      </c>
      <c r="AP162" s="186" t="str">
        <f t="shared" si="130"/>
        <v/>
      </c>
      <c r="AQ162" s="183" t="str">
        <f t="shared" si="131"/>
        <v/>
      </c>
      <c r="AR162" s="177">
        <f t="shared" si="132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135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0</v>
      </c>
      <c r="G163" s="208"/>
      <c r="H163" s="177"/>
      <c r="I163" s="347"/>
      <c r="J163" s="446"/>
      <c r="K163" s="379"/>
      <c r="L163" s="208"/>
      <c r="M163" s="177" t="str">
        <f t="shared" si="120"/>
        <v/>
      </c>
      <c r="N163" s="213"/>
      <c r="O163" s="349" t="str">
        <f t="shared" si="121"/>
        <v/>
      </c>
      <c r="P163" s="183" t="str">
        <f t="shared" si="133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126"/>
        <v>999</v>
      </c>
      <c r="W163" s="212"/>
      <c r="X163" s="177" t="str">
        <f t="shared" si="127"/>
        <v/>
      </c>
      <c r="Y163" s="491" t="str">
        <f t="shared" si="122"/>
        <v/>
      </c>
      <c r="Z163" s="183" t="str">
        <f t="shared" si="123"/>
        <v/>
      </c>
      <c r="AA163" s="177">
        <f t="shared" si="128"/>
        <v>0</v>
      </c>
      <c r="AB163" s="662"/>
      <c r="AC163" s="663"/>
      <c r="AD163" s="663"/>
      <c r="AE163" s="664"/>
      <c r="AF163" s="350"/>
      <c r="AG163" s="349" t="str">
        <f t="shared" si="124"/>
        <v/>
      </c>
      <c r="AH163" s="183" t="str">
        <f t="shared" si="134"/>
        <v/>
      </c>
      <c r="AI163" s="209"/>
      <c r="AJ163" s="177" t="str">
        <f t="shared" si="125"/>
        <v/>
      </c>
      <c r="AK163" s="210"/>
      <c r="AL163" s="486"/>
      <c r="AM163" s="202">
        <f t="shared" si="136"/>
        <v>999</v>
      </c>
      <c r="AN163" s="212"/>
      <c r="AO163" s="177" t="str">
        <f t="shared" si="129"/>
        <v/>
      </c>
      <c r="AP163" s="186" t="str">
        <f t="shared" si="130"/>
        <v/>
      </c>
      <c r="AQ163" s="183" t="str">
        <f t="shared" si="131"/>
        <v/>
      </c>
      <c r="AR163" s="177">
        <f t="shared" si="132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135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0</v>
      </c>
      <c r="G164" s="208"/>
      <c r="H164" s="177"/>
      <c r="I164" s="347"/>
      <c r="J164" s="446"/>
      <c r="K164" s="379"/>
      <c r="L164" s="208"/>
      <c r="M164" s="177" t="str">
        <f t="shared" si="120"/>
        <v/>
      </c>
      <c r="N164" s="213"/>
      <c r="O164" s="349" t="str">
        <f t="shared" si="121"/>
        <v/>
      </c>
      <c r="P164" s="183" t="str">
        <f t="shared" si="133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126"/>
        <v>999</v>
      </c>
      <c r="W164" s="212"/>
      <c r="X164" s="177" t="str">
        <f t="shared" si="127"/>
        <v/>
      </c>
      <c r="Y164" s="491" t="str">
        <f t="shared" si="122"/>
        <v/>
      </c>
      <c r="Z164" s="183" t="str">
        <f t="shared" si="123"/>
        <v/>
      </c>
      <c r="AA164" s="177">
        <f t="shared" si="128"/>
        <v>0</v>
      </c>
      <c r="AB164" s="662"/>
      <c r="AC164" s="663"/>
      <c r="AD164" s="663"/>
      <c r="AE164" s="664"/>
      <c r="AF164" s="350"/>
      <c r="AG164" s="349" t="str">
        <f t="shared" si="124"/>
        <v/>
      </c>
      <c r="AH164" s="183" t="str">
        <f t="shared" si="134"/>
        <v/>
      </c>
      <c r="AI164" s="209"/>
      <c r="AJ164" s="177" t="str">
        <f t="shared" si="125"/>
        <v/>
      </c>
      <c r="AK164" s="210"/>
      <c r="AL164" s="486"/>
      <c r="AM164" s="202">
        <f t="shared" si="136"/>
        <v>999</v>
      </c>
      <c r="AN164" s="212"/>
      <c r="AO164" s="177" t="str">
        <f t="shared" si="129"/>
        <v/>
      </c>
      <c r="AP164" s="186" t="str">
        <f t="shared" si="130"/>
        <v/>
      </c>
      <c r="AQ164" s="183" t="str">
        <f t="shared" si="131"/>
        <v/>
      </c>
      <c r="AR164" s="177">
        <f t="shared" si="132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135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0</v>
      </c>
      <c r="G165" s="208"/>
      <c r="H165" s="177"/>
      <c r="I165" s="347"/>
      <c r="J165" s="446"/>
      <c r="K165" s="379"/>
      <c r="L165" s="208"/>
      <c r="M165" s="177" t="str">
        <f t="shared" si="120"/>
        <v/>
      </c>
      <c r="N165" s="213"/>
      <c r="O165" s="349" t="str">
        <f t="shared" si="121"/>
        <v/>
      </c>
      <c r="P165" s="183" t="str">
        <f t="shared" si="133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126"/>
        <v>999</v>
      </c>
      <c r="W165" s="212"/>
      <c r="X165" s="177" t="str">
        <f t="shared" si="127"/>
        <v/>
      </c>
      <c r="Y165" s="491" t="str">
        <f t="shared" si="122"/>
        <v/>
      </c>
      <c r="Z165" s="183" t="str">
        <f t="shared" si="123"/>
        <v/>
      </c>
      <c r="AA165" s="177">
        <f t="shared" si="128"/>
        <v>0</v>
      </c>
      <c r="AB165" s="662"/>
      <c r="AC165" s="663"/>
      <c r="AD165" s="663"/>
      <c r="AE165" s="664"/>
      <c r="AF165" s="350"/>
      <c r="AG165" s="349" t="str">
        <f t="shared" si="124"/>
        <v/>
      </c>
      <c r="AH165" s="183" t="str">
        <f t="shared" si="134"/>
        <v/>
      </c>
      <c r="AI165" s="209"/>
      <c r="AJ165" s="177" t="str">
        <f t="shared" si="125"/>
        <v/>
      </c>
      <c r="AK165" s="210"/>
      <c r="AL165" s="486"/>
      <c r="AM165" s="202">
        <f t="shared" si="136"/>
        <v>999</v>
      </c>
      <c r="AN165" s="212"/>
      <c r="AO165" s="177" t="str">
        <f t="shared" si="129"/>
        <v/>
      </c>
      <c r="AP165" s="186" t="str">
        <f t="shared" si="130"/>
        <v/>
      </c>
      <c r="AQ165" s="183" t="str">
        <f t="shared" si="131"/>
        <v/>
      </c>
      <c r="AR165" s="177">
        <f t="shared" si="132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135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0</v>
      </c>
      <c r="G166" s="208"/>
      <c r="H166" s="177"/>
      <c r="I166" s="347"/>
      <c r="J166" s="446"/>
      <c r="K166" s="379"/>
      <c r="L166" s="208"/>
      <c r="M166" s="177" t="str">
        <f t="shared" si="120"/>
        <v/>
      </c>
      <c r="N166" s="213"/>
      <c r="O166" s="349" t="str">
        <f t="shared" si="121"/>
        <v/>
      </c>
      <c r="P166" s="183" t="str">
        <f t="shared" si="133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126"/>
        <v>999</v>
      </c>
      <c r="W166" s="212"/>
      <c r="X166" s="177" t="str">
        <f t="shared" si="127"/>
        <v/>
      </c>
      <c r="Y166" s="491" t="str">
        <f t="shared" si="122"/>
        <v/>
      </c>
      <c r="Z166" s="183" t="str">
        <f t="shared" si="123"/>
        <v/>
      </c>
      <c r="AA166" s="177">
        <f t="shared" si="128"/>
        <v>0</v>
      </c>
      <c r="AB166" s="662"/>
      <c r="AC166" s="663"/>
      <c r="AD166" s="663"/>
      <c r="AE166" s="664"/>
      <c r="AF166" s="350"/>
      <c r="AG166" s="349" t="str">
        <f t="shared" si="124"/>
        <v/>
      </c>
      <c r="AH166" s="183" t="str">
        <f t="shared" si="134"/>
        <v/>
      </c>
      <c r="AI166" s="209"/>
      <c r="AJ166" s="177" t="str">
        <f t="shared" si="125"/>
        <v/>
      </c>
      <c r="AK166" s="210"/>
      <c r="AL166" s="486"/>
      <c r="AM166" s="202">
        <f t="shared" si="136"/>
        <v>999</v>
      </c>
      <c r="AN166" s="212"/>
      <c r="AO166" s="177" t="str">
        <f t="shared" si="129"/>
        <v/>
      </c>
      <c r="AP166" s="186" t="str">
        <f t="shared" si="130"/>
        <v/>
      </c>
      <c r="AQ166" s="183" t="str">
        <f t="shared" si="131"/>
        <v/>
      </c>
      <c r="AR166" s="177">
        <f t="shared" si="132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135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0</v>
      </c>
      <c r="G167" s="208"/>
      <c r="H167" s="177"/>
      <c r="I167" s="347"/>
      <c r="J167" s="446"/>
      <c r="K167" s="379"/>
      <c r="L167" s="208"/>
      <c r="M167" s="177" t="str">
        <f t="shared" si="120"/>
        <v/>
      </c>
      <c r="N167" s="213"/>
      <c r="O167" s="349" t="str">
        <f t="shared" si="121"/>
        <v/>
      </c>
      <c r="P167" s="183" t="str">
        <f t="shared" si="133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126"/>
        <v>999</v>
      </c>
      <c r="W167" s="212"/>
      <c r="X167" s="177" t="str">
        <f t="shared" si="127"/>
        <v/>
      </c>
      <c r="Y167" s="491" t="str">
        <f t="shared" si="122"/>
        <v/>
      </c>
      <c r="Z167" s="183" t="str">
        <f t="shared" si="123"/>
        <v/>
      </c>
      <c r="AA167" s="177">
        <f t="shared" si="128"/>
        <v>0</v>
      </c>
      <c r="AB167" s="662"/>
      <c r="AC167" s="663"/>
      <c r="AD167" s="663"/>
      <c r="AE167" s="664"/>
      <c r="AF167" s="350"/>
      <c r="AG167" s="349" t="str">
        <f t="shared" si="124"/>
        <v/>
      </c>
      <c r="AH167" s="183" t="str">
        <f t="shared" si="134"/>
        <v/>
      </c>
      <c r="AI167" s="209"/>
      <c r="AJ167" s="177" t="str">
        <f t="shared" si="125"/>
        <v/>
      </c>
      <c r="AK167" s="210"/>
      <c r="AL167" s="486"/>
      <c r="AM167" s="202">
        <f t="shared" si="136"/>
        <v>999</v>
      </c>
      <c r="AN167" s="212"/>
      <c r="AO167" s="177" t="str">
        <f t="shared" si="129"/>
        <v/>
      </c>
      <c r="AP167" s="186" t="str">
        <f t="shared" si="130"/>
        <v/>
      </c>
      <c r="AQ167" s="183" t="str">
        <f t="shared" si="131"/>
        <v/>
      </c>
      <c r="AR167" s="177">
        <f t="shared" si="132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135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0</v>
      </c>
      <c r="G168" s="208"/>
      <c r="H168" s="177"/>
      <c r="I168" s="347"/>
      <c r="J168" s="446"/>
      <c r="K168" s="379"/>
      <c r="L168" s="208"/>
      <c r="M168" s="177" t="str">
        <f t="shared" si="120"/>
        <v/>
      </c>
      <c r="N168" s="213"/>
      <c r="O168" s="349" t="str">
        <f t="shared" si="121"/>
        <v/>
      </c>
      <c r="P168" s="183" t="str">
        <f t="shared" si="133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126"/>
        <v>999</v>
      </c>
      <c r="W168" s="212"/>
      <c r="X168" s="177" t="str">
        <f t="shared" si="127"/>
        <v/>
      </c>
      <c r="Y168" s="491" t="str">
        <f t="shared" si="122"/>
        <v/>
      </c>
      <c r="Z168" s="183" t="str">
        <f t="shared" si="123"/>
        <v/>
      </c>
      <c r="AA168" s="177">
        <f t="shared" si="128"/>
        <v>0</v>
      </c>
      <c r="AB168" s="662"/>
      <c r="AC168" s="663"/>
      <c r="AD168" s="663"/>
      <c r="AE168" s="664"/>
      <c r="AF168" s="350"/>
      <c r="AG168" s="349" t="str">
        <f t="shared" si="124"/>
        <v/>
      </c>
      <c r="AH168" s="183" t="str">
        <f t="shared" si="134"/>
        <v/>
      </c>
      <c r="AI168" s="209"/>
      <c r="AJ168" s="177" t="str">
        <f t="shared" si="125"/>
        <v/>
      </c>
      <c r="AK168" s="210"/>
      <c r="AL168" s="486"/>
      <c r="AM168" s="202">
        <f t="shared" si="136"/>
        <v>999</v>
      </c>
      <c r="AN168" s="212"/>
      <c r="AO168" s="177" t="str">
        <f t="shared" si="129"/>
        <v/>
      </c>
      <c r="AP168" s="186" t="str">
        <f t="shared" si="130"/>
        <v/>
      </c>
      <c r="AQ168" s="183" t="str">
        <f t="shared" si="131"/>
        <v/>
      </c>
      <c r="AR168" s="177">
        <f t="shared" si="132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135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0</v>
      </c>
      <c r="G169" s="357"/>
      <c r="H169" s="328"/>
      <c r="I169" s="355"/>
      <c r="J169" s="448"/>
      <c r="K169" s="449"/>
      <c r="L169" s="357"/>
      <c r="M169" s="328" t="str">
        <f t="shared" si="120"/>
        <v/>
      </c>
      <c r="N169" s="358"/>
      <c r="O169" s="359" t="str">
        <f t="shared" si="121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126"/>
        <v>999</v>
      </c>
      <c r="W169" s="366"/>
      <c r="X169" s="328" t="str">
        <f t="shared" si="127"/>
        <v/>
      </c>
      <c r="Y169" s="493" t="str">
        <f t="shared" si="122"/>
        <v/>
      </c>
      <c r="Z169" s="361" t="str">
        <f t="shared" si="123"/>
        <v/>
      </c>
      <c r="AA169" s="328">
        <f t="shared" si="128"/>
        <v>0</v>
      </c>
      <c r="AB169" s="647"/>
      <c r="AC169" s="648"/>
      <c r="AD169" s="648"/>
      <c r="AE169" s="649"/>
      <c r="AF169" s="368"/>
      <c r="AG169" s="359" t="str">
        <f t="shared" si="124"/>
        <v/>
      </c>
      <c r="AH169" s="361" t="str">
        <f>AQ169</f>
        <v/>
      </c>
      <c r="AI169" s="360"/>
      <c r="AJ169" s="328" t="str">
        <f t="shared" si="125"/>
        <v/>
      </c>
      <c r="AK169" s="362"/>
      <c r="AL169" s="487"/>
      <c r="AM169" s="365">
        <f t="shared" si="136"/>
        <v>999</v>
      </c>
      <c r="AN169" s="366"/>
      <c r="AO169" s="328" t="str">
        <f t="shared" si="129"/>
        <v/>
      </c>
      <c r="AP169" s="367" t="str">
        <f t="shared" si="130"/>
        <v/>
      </c>
      <c r="AQ169" s="361" t="str">
        <f t="shared" si="131"/>
        <v/>
      </c>
      <c r="AR169" s="328">
        <f t="shared" si="132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vom 1. bis 1. und Prognose bis 31. Januar 2025: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>
        <f ca="1">IF($F173=1,SUMIF($F$105:$F$135,$F172,R$105:R$135)+SUMIF($F$139:$F$169,$F172,R$139:R$169),"")</f>
        <v>0</v>
      </c>
      <c r="S172" s="393">
        <f ca="1">IF($F173=1,SUMIF($F$105:$F$135,$F172,S$105:S$135)+SUMIF($F$139:$F$169,$F172,S$139:S$169),"")</f>
        <v>0</v>
      </c>
      <c r="T172" s="394"/>
      <c r="U172" s="395">
        <f ca="1">IF($F173=1,SUMIF($F$105:$F$135,$F172,U$105:U$135)+SUMIF($F$139:$F$169,$F172,U$139:U$169),"")</f>
        <v>0</v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>
        <f ca="1">IF($F173=1,IF(R172&gt;0,SUMIF($F$105:$F$135,$F172,AA$105:AA$135)+SUMIF($F$139:$F$169,$F172,AA$139:AA$169),0),"")</f>
        <v>0</v>
      </c>
      <c r="AC172" s="397" t="str">
        <f ca="1">IF($F173=1,IF(TEXT(AB172,0)="","",IF(AB172=0,"Radtouren",IF(AB172=1,"Radtour mit","Radtouren mit durchschnittlich"))),"")</f>
        <v>Radtouren</v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>
        <f ca="1">IF($F173=1,SUMIF($F$105:$F$135,$F172,AI$105:AI$135)+SUMIF($F$139:$F$169,$F172,AI$139:AI$169),"")</f>
        <v>0</v>
      </c>
      <c r="AJ172" s="391"/>
      <c r="AK172" s="393">
        <f ca="1">IF($F173=1,SUMIF($F$105:$F$135,$F172,AK$105:AK$135)+SUMIF($F$139:$F$169,$F172,AK$139:AK$169),"")</f>
        <v>0</v>
      </c>
      <c r="AL172" s="395">
        <f ca="1">IF($F173=1,SUMIF($F$105:$F$135,$F172,AL$105:AL$135)+SUMIF($F$139:$F$169,$F172,AL$139:AL$169),"")</f>
        <v>0</v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>
        <f ca="1">IF($F173=1,IF(AI172&gt;0,SUMIF($F$105:$F$135,$F172,AR$105:AR$135)+SUMIF($F$139:$F$169,$F172,AR$139:AR$169),0),"")</f>
        <v>0</v>
      </c>
      <c r="AT172" s="397" t="str">
        <f ca="1">IF($F173=1,IF(TEXT(AS172,0)="","",IF(AS172=0,"Schwimmen",IF(AS172=1,"Schwimmen mit","Schwimmen mit durchschnittlich"))),"")</f>
        <v>Schwimmen</v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1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>
        <f ca="1">IF($F173=1,IF(AB172=AB173,R172,IF(ISERROR(AB173*AD173),"",AB173*AD173)),"")</f>
        <v>0</v>
      </c>
      <c r="S173" s="402">
        <f ca="1">IF($F173=1,IF(AB172=AB173,S172,IF(S172&gt;0,ROUNDDOWN(S172*A136/DAY(Start!B$3),1),"")),"")</f>
        <v>0</v>
      </c>
      <c r="T173" s="403"/>
      <c r="U173" s="404">
        <f ca="1">IF($F173=1,ROUNDDOWN(U172*A136/DAY(Start!B$3),0),"")</f>
        <v>0</v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>
        <f ca="1">IF($F173=1,ROUNDDOWN(AB172*A136/DAY(Start!B$3),0),"")</f>
        <v>0</v>
      </c>
      <c r="AC173" s="406" t="str">
        <f ca="1">IF($F173=1,IF(TEXT(AB173,0)="","",IF(AB173=0,"Radtouren",IF(AB173=1,"Radtour mit","Radtouren mit durchschnittlich"))),"")</f>
        <v>Radtouren</v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>
        <f ca="1">IF($F173=1,IF(AS172=AS173,AI172,IF(ISERROR(AS173*AU173),"",AS173*AU173)),"")</f>
        <v>0</v>
      </c>
      <c r="AJ173" s="400"/>
      <c r="AK173" s="402">
        <f ca="1">IF($F173=1,IF(AS172=AS173,AK172,IF(AK172&gt;0,ROUNDDOWN(AK172*A136/DAY(Start!B$3),1),"")),"")</f>
        <v>0</v>
      </c>
      <c r="AL173" s="409">
        <f ca="1">IF($F173=1,ROUNDDOWN(AL172*A136/DAY(Start!B$3),0),"")</f>
        <v>0</v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>
        <f ca="1">IF($F173=1,ROUNDDOWN(AS172*A136/DAY(Start!B$3),0),"")</f>
        <v>0</v>
      </c>
      <c r="AT173" s="406" t="str">
        <f ca="1">IF($F173=1,IF(TEXT(AS173,0)="","",IF(AS173=0,"Schwimmen",IF(AS173=1,"Schwimmen mit","Schwimmen mit durchschnittlich"))),"")</f>
        <v>Schwimmen</v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137">A81</f>
        <v>1</v>
      </c>
      <c r="B177" s="419">
        <f t="shared" si="137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138">IF(TEXT($A177,0)="","",SUMIF($A$105:$A$135,$A177,U$105:U$135)+SUMIF($A$139:$A$169,$A177,U$139:U$169))</f>
        <v>0</v>
      </c>
      <c r="V177" s="342"/>
      <c r="W177" s="426" t="str">
        <f t="shared" ref="W177:W182" si="139">IF(TEXT($A177,0)="","",IF(COUNTIF(X$105:X$169,$A177)=0,"",SUMIF(X$105:X$169,$A177,W$105:W$169)/COUNTIF(X$105:X$169,$A177)))</f>
        <v/>
      </c>
      <c r="X177" s="426"/>
      <c r="Y177" s="344" t="str">
        <f t="shared" ref="Y177:Y182" si="140">IF(ISNUMBER($R177),IF($R177=0,"",IF($S177=0,"",$S177/$R177)),"")</f>
        <v/>
      </c>
      <c r="Z177" s="237" t="str">
        <f t="shared" ref="Z177:Z182" si="141">IF(ISNUMBER($R177),IF($R177=0,"",IF($S177=0,"",$R177/$S177/24)),"")</f>
        <v/>
      </c>
      <c r="AA177" s="427"/>
      <c r="AB177" s="428">
        <f t="shared" ref="AB177:AB182" si="142">IF(TEXT($A177,0)="","",COUNTIF(M$105:M$135,$A177)+COUNTIF(M$139:M$169,$A177))</f>
        <v>0</v>
      </c>
      <c r="AC177" s="429" t="str">
        <f t="shared" ref="AC177:AC182" si="143">IF(TEXT(AB177,0)="","",IF(AB177=0,"Radtouren",IF(AB177=1,"Radtour mit","Radtouren mit durchschnittlich")))</f>
        <v>Radtouren</v>
      </c>
      <c r="AD177" s="237" t="str">
        <f t="shared" ref="AD177:AD182" si="144">IF(TEXT(AB177,0)="","",IF(R177=0,"",IF(AB177=0,"",R177/AB177)))</f>
        <v/>
      </c>
      <c r="AE177" s="430" t="str">
        <f t="shared" ref="AE177:AE182" si="145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46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47">IF(TEXT($A177,0)="","",IF(COUNTIF(AO$105:AO$169,$A177)=0,"",SUMIF(AO$105:AO$169,$A177,AN$105:AN$169)/COUNTIF(AO$105:AO$169,$A177)))</f>
        <v/>
      </c>
      <c r="AO177" s="442"/>
      <c r="AP177" s="344" t="str">
        <f t="shared" ref="AP177:AP182" si="148">IF(ISNUMBER($AI177),IF($AI177=0,"",IF($AK177=0,"",$AK177/$AI177)),"")</f>
        <v/>
      </c>
      <c r="AQ177" s="237" t="str">
        <f t="shared" ref="AQ177:AQ182" si="149">IF(ISNUMBER($AI177),IF($AI177=0,"",IF($AK177=0,"",$AI177/$AK177/24)),"")</f>
        <v/>
      </c>
      <c r="AR177" s="427"/>
      <c r="AS177" s="428">
        <f t="shared" ref="AS177:AS182" si="150">IF(TEXT($A177,0)="","",COUNTIF(AJ$105:AJ$135,$A177)+COUNTIF(AJ$139:AJ$169,$A177))</f>
        <v>0</v>
      </c>
      <c r="AT177" s="443" t="str">
        <f t="shared" ref="AT177:AT182" si="151">IF(TEXT(AS177,0)="","",IF(AS177=0,"Schwimmen",IF(AS177=1,"Schwimmen mit","Schwimmen mit durchschnittlich")))</f>
        <v>Schwimmen</v>
      </c>
      <c r="AU177" s="444" t="str">
        <f t="shared" ref="AU177:AU182" si="152">IF(TEXT(AS177,0)="","",IF(AI177=0,"",IF(AS177=0,"",AI177/AS177)))</f>
        <v/>
      </c>
      <c r="AV177" s="445" t="str">
        <f t="shared" ref="AV177:AV182" si="153">IF(TEXT(AS177,0)="","",IF(AS177=0,"","km"))</f>
        <v/>
      </c>
      <c r="AW177" s="454"/>
      <c r="AX177" s="455"/>
    </row>
    <row r="178" spans="1:50" x14ac:dyDescent="0.2">
      <c r="A178" s="511">
        <f t="shared" si="137"/>
        <v>2</v>
      </c>
      <c r="B178" s="179">
        <f t="shared" si="137"/>
        <v>0</v>
      </c>
      <c r="C178" s="179"/>
      <c r="D178" s="180"/>
      <c r="E178" s="200"/>
      <c r="F178" s="200"/>
      <c r="G178" s="179" t="str">
        <f t="shared" ref="G178:I182" si="154">G82</f>
        <v/>
      </c>
      <c r="H178" s="177">
        <f t="shared" si="154"/>
        <v>0</v>
      </c>
      <c r="I178" s="347" t="str">
        <f t="shared" si="154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55">IF(TEXT($A178,0)="","",SUMIF($A$105:$A$135,$A178,R$105:R$135)+SUMIF($A$139:$A$169,$A178,R$139:R$169))</f>
        <v>0</v>
      </c>
      <c r="S178" s="184">
        <f t="shared" si="155"/>
        <v>0</v>
      </c>
      <c r="T178" s="202"/>
      <c r="U178" s="202">
        <f t="shared" si="138"/>
        <v>0</v>
      </c>
      <c r="V178" s="202"/>
      <c r="W178" s="216" t="str">
        <f t="shared" si="139"/>
        <v/>
      </c>
      <c r="X178" s="216"/>
      <c r="Y178" s="186" t="str">
        <f t="shared" si="140"/>
        <v/>
      </c>
      <c r="Z178" s="183" t="str">
        <f t="shared" si="141"/>
        <v/>
      </c>
      <c r="AA178" s="378"/>
      <c r="AB178" s="217">
        <f t="shared" si="142"/>
        <v>0</v>
      </c>
      <c r="AC178" s="204" t="str">
        <f t="shared" si="143"/>
        <v>Radtouren</v>
      </c>
      <c r="AD178" s="183" t="str">
        <f t="shared" si="144"/>
        <v/>
      </c>
      <c r="AE178" s="432" t="str">
        <f t="shared" si="145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46"/>
        <v>0</v>
      </c>
      <c r="AK178" s="184">
        <f t="shared" ref="AK178:AL182" si="156">IF(TEXT($A178,0)="","",SUMIF($A$105:$A$135,$A178,AK$105:AK$135)+SUMIF($A$139:$A$169,$A178,AK$139:AK$169))</f>
        <v>0</v>
      </c>
      <c r="AL178" s="202">
        <f t="shared" si="156"/>
        <v>0</v>
      </c>
      <c r="AM178" s="221"/>
      <c r="AN178" s="216" t="str">
        <f t="shared" si="147"/>
        <v/>
      </c>
      <c r="AO178" s="380"/>
      <c r="AP178" s="186" t="str">
        <f t="shared" si="148"/>
        <v/>
      </c>
      <c r="AQ178" s="183" t="str">
        <f t="shared" si="149"/>
        <v/>
      </c>
      <c r="AR178" s="378"/>
      <c r="AS178" s="217">
        <f t="shared" si="150"/>
        <v>0</v>
      </c>
      <c r="AT178" s="381" t="str">
        <f t="shared" si="151"/>
        <v>Schwimmen</v>
      </c>
      <c r="AU178" s="382" t="str">
        <f t="shared" si="152"/>
        <v/>
      </c>
      <c r="AV178" s="447" t="str">
        <f t="shared" si="153"/>
        <v/>
      </c>
      <c r="AW178" s="456"/>
      <c r="AX178" s="383"/>
    </row>
    <row r="179" spans="1:50" x14ac:dyDescent="0.2">
      <c r="A179" s="511">
        <f t="shared" si="137"/>
        <v>3</v>
      </c>
      <c r="B179" s="179">
        <f t="shared" si="137"/>
        <v>0</v>
      </c>
      <c r="C179" s="179"/>
      <c r="D179" s="180"/>
      <c r="E179" s="200"/>
      <c r="F179" s="200"/>
      <c r="G179" s="179" t="str">
        <f t="shared" si="154"/>
        <v/>
      </c>
      <c r="H179" s="177">
        <f t="shared" si="154"/>
        <v>0</v>
      </c>
      <c r="I179" s="347" t="str">
        <f t="shared" si="154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55"/>
        <v>0</v>
      </c>
      <c r="S179" s="184">
        <f t="shared" si="155"/>
        <v>0</v>
      </c>
      <c r="T179" s="202"/>
      <c r="U179" s="202">
        <f t="shared" si="138"/>
        <v>0</v>
      </c>
      <c r="V179" s="202"/>
      <c r="W179" s="216" t="str">
        <f t="shared" si="139"/>
        <v/>
      </c>
      <c r="X179" s="216"/>
      <c r="Y179" s="186" t="str">
        <f t="shared" si="140"/>
        <v/>
      </c>
      <c r="Z179" s="183" t="str">
        <f t="shared" si="141"/>
        <v/>
      </c>
      <c r="AA179" s="378"/>
      <c r="AB179" s="217">
        <f t="shared" si="142"/>
        <v>0</v>
      </c>
      <c r="AC179" s="204" t="str">
        <f t="shared" si="143"/>
        <v>Radtouren</v>
      </c>
      <c r="AD179" s="183" t="str">
        <f t="shared" si="144"/>
        <v/>
      </c>
      <c r="AE179" s="432" t="str">
        <f t="shared" si="145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46"/>
        <v>0</v>
      </c>
      <c r="AK179" s="184">
        <f t="shared" si="156"/>
        <v>0</v>
      </c>
      <c r="AL179" s="202">
        <f t="shared" si="156"/>
        <v>0</v>
      </c>
      <c r="AM179" s="221"/>
      <c r="AN179" s="216" t="str">
        <f t="shared" si="147"/>
        <v/>
      </c>
      <c r="AO179" s="380"/>
      <c r="AP179" s="186" t="str">
        <f t="shared" si="148"/>
        <v/>
      </c>
      <c r="AQ179" s="183" t="str">
        <f t="shared" si="149"/>
        <v/>
      </c>
      <c r="AR179" s="378"/>
      <c r="AS179" s="217">
        <f t="shared" si="150"/>
        <v>0</v>
      </c>
      <c r="AT179" s="381" t="str">
        <f t="shared" si="151"/>
        <v>Schwimmen</v>
      </c>
      <c r="AU179" s="382" t="str">
        <f t="shared" si="152"/>
        <v/>
      </c>
      <c r="AV179" s="447" t="str">
        <f t="shared" si="153"/>
        <v/>
      </c>
      <c r="AW179" s="456"/>
      <c r="AX179" s="383"/>
    </row>
    <row r="180" spans="1:50" x14ac:dyDescent="0.2">
      <c r="A180" s="511">
        <f>A84</f>
        <v>4</v>
      </c>
      <c r="B180" s="179">
        <f t="shared" si="137"/>
        <v>0</v>
      </c>
      <c r="C180" s="179"/>
      <c r="D180" s="180"/>
      <c r="E180" s="200"/>
      <c r="F180" s="200"/>
      <c r="G180" s="179" t="str">
        <f t="shared" si="154"/>
        <v/>
      </c>
      <c r="H180" s="177">
        <f t="shared" si="154"/>
        <v>0</v>
      </c>
      <c r="I180" s="347" t="str">
        <f t="shared" si="154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55"/>
        <v>0</v>
      </c>
      <c r="S180" s="184">
        <f t="shared" si="155"/>
        <v>0</v>
      </c>
      <c r="T180" s="202"/>
      <c r="U180" s="202">
        <f t="shared" si="138"/>
        <v>0</v>
      </c>
      <c r="V180" s="202"/>
      <c r="W180" s="216" t="str">
        <f t="shared" si="139"/>
        <v/>
      </c>
      <c r="X180" s="216"/>
      <c r="Y180" s="186" t="str">
        <f t="shared" si="140"/>
        <v/>
      </c>
      <c r="Z180" s="183" t="str">
        <f t="shared" si="141"/>
        <v/>
      </c>
      <c r="AA180" s="378"/>
      <c r="AB180" s="217">
        <f t="shared" si="142"/>
        <v>0</v>
      </c>
      <c r="AC180" s="204" t="str">
        <f t="shared" si="143"/>
        <v>Radtouren</v>
      </c>
      <c r="AD180" s="183" t="str">
        <f t="shared" si="144"/>
        <v/>
      </c>
      <c r="AE180" s="432" t="str">
        <f t="shared" si="145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46"/>
        <v>0</v>
      </c>
      <c r="AK180" s="184">
        <f t="shared" si="156"/>
        <v>0</v>
      </c>
      <c r="AL180" s="202">
        <f t="shared" si="156"/>
        <v>0</v>
      </c>
      <c r="AM180" s="221"/>
      <c r="AN180" s="216" t="str">
        <f t="shared" si="147"/>
        <v/>
      </c>
      <c r="AO180" s="380"/>
      <c r="AP180" s="186" t="str">
        <f t="shared" si="148"/>
        <v/>
      </c>
      <c r="AQ180" s="183" t="str">
        <f t="shared" si="149"/>
        <v/>
      </c>
      <c r="AR180" s="378"/>
      <c r="AS180" s="217">
        <f t="shared" si="150"/>
        <v>0</v>
      </c>
      <c r="AT180" s="381" t="str">
        <f t="shared" si="151"/>
        <v>Schwimmen</v>
      </c>
      <c r="AU180" s="382" t="str">
        <f t="shared" si="152"/>
        <v/>
      </c>
      <c r="AV180" s="447" t="str">
        <f t="shared" si="153"/>
        <v/>
      </c>
      <c r="AW180" s="456"/>
      <c r="AX180" s="383"/>
    </row>
    <row r="181" spans="1:50" x14ac:dyDescent="0.2">
      <c r="A181" s="511">
        <f>A85</f>
        <v>5</v>
      </c>
      <c r="B181" s="179">
        <f t="shared" si="137"/>
        <v>0</v>
      </c>
      <c r="C181" s="179"/>
      <c r="D181" s="180"/>
      <c r="E181" s="200"/>
      <c r="F181" s="200"/>
      <c r="G181" s="179" t="str">
        <f t="shared" si="154"/>
        <v/>
      </c>
      <c r="H181" s="177">
        <f t="shared" si="154"/>
        <v>0</v>
      </c>
      <c r="I181" s="347" t="str">
        <f t="shared" si="154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55"/>
        <v>0</v>
      </c>
      <c r="S181" s="184">
        <f t="shared" si="155"/>
        <v>0</v>
      </c>
      <c r="T181" s="202"/>
      <c r="U181" s="202">
        <f t="shared" si="138"/>
        <v>0</v>
      </c>
      <c r="V181" s="202"/>
      <c r="W181" s="216" t="str">
        <f t="shared" si="139"/>
        <v/>
      </c>
      <c r="X181" s="216"/>
      <c r="Y181" s="186" t="str">
        <f t="shared" si="140"/>
        <v/>
      </c>
      <c r="Z181" s="183" t="str">
        <f t="shared" si="141"/>
        <v/>
      </c>
      <c r="AA181" s="378"/>
      <c r="AB181" s="217">
        <f t="shared" si="142"/>
        <v>0</v>
      </c>
      <c r="AC181" s="204" t="str">
        <f t="shared" si="143"/>
        <v>Radtouren</v>
      </c>
      <c r="AD181" s="183" t="str">
        <f t="shared" si="144"/>
        <v/>
      </c>
      <c r="AE181" s="432" t="str">
        <f t="shared" si="145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46"/>
        <v>0</v>
      </c>
      <c r="AK181" s="184">
        <f t="shared" si="156"/>
        <v>0</v>
      </c>
      <c r="AL181" s="202">
        <f t="shared" si="156"/>
        <v>0</v>
      </c>
      <c r="AM181" s="221"/>
      <c r="AN181" s="216" t="str">
        <f t="shared" si="147"/>
        <v/>
      </c>
      <c r="AO181" s="380"/>
      <c r="AP181" s="186" t="str">
        <f t="shared" si="148"/>
        <v/>
      </c>
      <c r="AQ181" s="183" t="str">
        <f t="shared" si="149"/>
        <v/>
      </c>
      <c r="AR181" s="378"/>
      <c r="AS181" s="217">
        <f t="shared" si="150"/>
        <v>0</v>
      </c>
      <c r="AT181" s="381" t="str">
        <f t="shared" si="151"/>
        <v>Schwimmen</v>
      </c>
      <c r="AU181" s="382" t="str">
        <f t="shared" si="152"/>
        <v/>
      </c>
      <c r="AV181" s="447" t="str">
        <f t="shared" si="153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137"/>
        <v>0</v>
      </c>
      <c r="C182" s="421"/>
      <c r="D182" s="422"/>
      <c r="E182" s="423"/>
      <c r="F182" s="423"/>
      <c r="G182" s="421" t="str">
        <f t="shared" si="154"/>
        <v/>
      </c>
      <c r="H182" s="328">
        <f t="shared" si="154"/>
        <v>0</v>
      </c>
      <c r="I182" s="355" t="str">
        <f t="shared" si="154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55"/>
        <v/>
      </c>
      <c r="S182" s="434" t="str">
        <f t="shared" si="155"/>
        <v/>
      </c>
      <c r="T182" s="365"/>
      <c r="U182" s="365" t="str">
        <f t="shared" si="138"/>
        <v/>
      </c>
      <c r="V182" s="365"/>
      <c r="W182" s="435" t="str">
        <f t="shared" si="139"/>
        <v/>
      </c>
      <c r="X182" s="435"/>
      <c r="Y182" s="367" t="str">
        <f t="shared" si="140"/>
        <v/>
      </c>
      <c r="Z182" s="361" t="str">
        <f t="shared" si="141"/>
        <v/>
      </c>
      <c r="AA182" s="436"/>
      <c r="AB182" s="437" t="str">
        <f t="shared" si="142"/>
        <v/>
      </c>
      <c r="AC182" s="438" t="str">
        <f t="shared" si="143"/>
        <v/>
      </c>
      <c r="AD182" s="361" t="str">
        <f t="shared" si="144"/>
        <v/>
      </c>
      <c r="AE182" s="439" t="str">
        <f t="shared" si="145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46"/>
        <v/>
      </c>
      <c r="AK182" s="434" t="str">
        <f t="shared" si="156"/>
        <v/>
      </c>
      <c r="AL182" s="365" t="str">
        <f t="shared" si="156"/>
        <v/>
      </c>
      <c r="AM182" s="364"/>
      <c r="AN182" s="435" t="str">
        <f t="shared" si="147"/>
        <v/>
      </c>
      <c r="AO182" s="450"/>
      <c r="AP182" s="367" t="str">
        <f t="shared" si="148"/>
        <v/>
      </c>
      <c r="AQ182" s="361" t="str">
        <f t="shared" si="149"/>
        <v/>
      </c>
      <c r="AR182" s="436"/>
      <c r="AS182" s="437" t="str">
        <f t="shared" si="150"/>
        <v/>
      </c>
      <c r="AT182" s="451" t="str">
        <f t="shared" si="151"/>
        <v/>
      </c>
      <c r="AU182" s="452" t="str">
        <f t="shared" si="152"/>
        <v/>
      </c>
      <c r="AV182" s="453" t="str">
        <f t="shared" si="153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z3N2UCptq1cCa7FwgZWjERgbssNeM1h+r94DeEN/zia6CxgYclMco6i8Vr/g3S51pFmH9ACjujYH8ZVFnlhWBQ==" saltValue="eY5PY5pxjUYw35SML8wTmg==" spinCount="100000" sheet="1" objects="1" scenarios="1" selectLockedCells="1"/>
  <mergeCells count="310">
    <mergeCell ref="AB28:AE28"/>
    <mergeCell ref="AB29:AE29"/>
    <mergeCell ref="AS43:AV43"/>
    <mergeCell ref="A89:AX89"/>
    <mergeCell ref="A88:AX88"/>
    <mergeCell ref="AB49:AE49"/>
    <mergeCell ref="AB50:AE50"/>
    <mergeCell ref="AB52:AE52"/>
    <mergeCell ref="AB73:AE73"/>
    <mergeCell ref="A75:AX75"/>
    <mergeCell ref="A76:E76"/>
    <mergeCell ref="A77:E77"/>
    <mergeCell ref="A78:AX78"/>
    <mergeCell ref="AB70:AE70"/>
    <mergeCell ref="AB46:AE46"/>
    <mergeCell ref="AB72:AE72"/>
    <mergeCell ref="AB51:AE51"/>
    <mergeCell ref="AS49:AV49"/>
    <mergeCell ref="AS50:AV50"/>
    <mergeCell ref="AS35:AV35"/>
    <mergeCell ref="AS36:AV36"/>
    <mergeCell ref="AS37:AV37"/>
    <mergeCell ref="AS38:AV38"/>
    <mergeCell ref="AS39:AV39"/>
    <mergeCell ref="AB14:AE14"/>
    <mergeCell ref="AS7:AV7"/>
    <mergeCell ref="AS9:AV9"/>
    <mergeCell ref="AS10:AV10"/>
    <mergeCell ref="AS11:AV11"/>
    <mergeCell ref="AS12:AV12"/>
    <mergeCell ref="AS13:AV13"/>
    <mergeCell ref="AS14:AV14"/>
    <mergeCell ref="AB18:AE18"/>
    <mergeCell ref="AS15:AV15"/>
    <mergeCell ref="AB19:AE19"/>
    <mergeCell ref="AB16:AE16"/>
    <mergeCell ref="AB17:AE17"/>
    <mergeCell ref="AB48:AE48"/>
    <mergeCell ref="A40:AX40"/>
    <mergeCell ref="AB30:AE30"/>
    <mergeCell ref="AB31:AE31"/>
    <mergeCell ref="AB32:AE32"/>
    <mergeCell ref="AB25:AE25"/>
    <mergeCell ref="AB26:AE26"/>
    <mergeCell ref="AB27:AE27"/>
    <mergeCell ref="AS27:AV27"/>
    <mergeCell ref="AS28:AV28"/>
    <mergeCell ref="AS29:AV29"/>
    <mergeCell ref="AS22:AV22"/>
    <mergeCell ref="AS23:AV23"/>
    <mergeCell ref="AS24:AV24"/>
    <mergeCell ref="AS16:AV16"/>
    <mergeCell ref="AS17:AV17"/>
    <mergeCell ref="AS18:AV18"/>
    <mergeCell ref="AS19:AV19"/>
    <mergeCell ref="AS25:AV25"/>
    <mergeCell ref="AS26:AV26"/>
    <mergeCell ref="AS48:AV48"/>
    <mergeCell ref="A95:AX95"/>
    <mergeCell ref="A42:E42"/>
    <mergeCell ref="J42:AX42"/>
    <mergeCell ref="A41:AX41"/>
    <mergeCell ref="AB43:AE43"/>
    <mergeCell ref="AB44:AE44"/>
    <mergeCell ref="AB45:AE45"/>
    <mergeCell ref="AB47:AE47"/>
    <mergeCell ref="AB33:AE33"/>
    <mergeCell ref="AB34:AE34"/>
    <mergeCell ref="AB35:AE35"/>
    <mergeCell ref="AB36:AE36"/>
    <mergeCell ref="A87:AX87"/>
    <mergeCell ref="A80:AX80"/>
    <mergeCell ref="A79:AX79"/>
    <mergeCell ref="AB37:AE37"/>
    <mergeCell ref="AB38:AE38"/>
    <mergeCell ref="AB39:AE39"/>
    <mergeCell ref="A74:AX74"/>
    <mergeCell ref="AB71:AE71"/>
    <mergeCell ref="AS71:AV71"/>
    <mergeCell ref="AS72:AV72"/>
    <mergeCell ref="AS46:AV46"/>
    <mergeCell ref="AS47:AV47"/>
    <mergeCell ref="A4:AX4"/>
    <mergeCell ref="A1:AX1"/>
    <mergeCell ref="A3:AX3"/>
    <mergeCell ref="A2:AX2"/>
    <mergeCell ref="AB20:AE20"/>
    <mergeCell ref="AB21:AE21"/>
    <mergeCell ref="AB22:AE22"/>
    <mergeCell ref="AB23:AE23"/>
    <mergeCell ref="AB24:AE24"/>
    <mergeCell ref="AB7:AE7"/>
    <mergeCell ref="AB9:AE9"/>
    <mergeCell ref="AB10:AE10"/>
    <mergeCell ref="AB11:AE11"/>
    <mergeCell ref="AB15:AE15"/>
    <mergeCell ref="A8:AX8"/>
    <mergeCell ref="AB12:AE12"/>
    <mergeCell ref="AB13:AE13"/>
    <mergeCell ref="A5:AX5"/>
    <mergeCell ref="A6:I6"/>
    <mergeCell ref="J6:AE6"/>
    <mergeCell ref="AF6:AV6"/>
    <mergeCell ref="AW6:AX6"/>
    <mergeCell ref="AS20:AV20"/>
    <mergeCell ref="AS21:AV21"/>
    <mergeCell ref="AS44:AV44"/>
    <mergeCell ref="AS45:AV45"/>
    <mergeCell ref="AB59:AE59"/>
    <mergeCell ref="AS59:AV59"/>
    <mergeCell ref="AB60:AE60"/>
    <mergeCell ref="AS60:AV60"/>
    <mergeCell ref="AS51:AV51"/>
    <mergeCell ref="AS52:AV52"/>
    <mergeCell ref="AS30:AV30"/>
    <mergeCell ref="AS31:AV31"/>
    <mergeCell ref="AS32:AV32"/>
    <mergeCell ref="AS33:AV33"/>
    <mergeCell ref="AS34:AV34"/>
    <mergeCell ref="AB93:AE93"/>
    <mergeCell ref="AB94:AE94"/>
    <mergeCell ref="AS93:AV93"/>
    <mergeCell ref="AS94:AV94"/>
    <mergeCell ref="AB53:AE53"/>
    <mergeCell ref="AS53:AV53"/>
    <mergeCell ref="AB54:AE54"/>
    <mergeCell ref="AS54:AV54"/>
    <mergeCell ref="AB55:AE55"/>
    <mergeCell ref="AS55:AV55"/>
    <mergeCell ref="AB56:AE56"/>
    <mergeCell ref="AS56:AV56"/>
    <mergeCell ref="AB57:AE57"/>
    <mergeCell ref="AS57:AV57"/>
    <mergeCell ref="AB58:AE58"/>
    <mergeCell ref="AS58:AV58"/>
    <mergeCell ref="AS73:AV73"/>
    <mergeCell ref="AB61:AE61"/>
    <mergeCell ref="AS61:AV61"/>
    <mergeCell ref="AB62:AE62"/>
    <mergeCell ref="AS62:AV62"/>
    <mergeCell ref="AB63:AE63"/>
    <mergeCell ref="AS63:AV63"/>
    <mergeCell ref="AS70:AV70"/>
    <mergeCell ref="AB67:AE67"/>
    <mergeCell ref="AS67:AV67"/>
    <mergeCell ref="AB68:AE68"/>
    <mergeCell ref="AS68:AV68"/>
    <mergeCell ref="AB69:AE69"/>
    <mergeCell ref="AS69:AV69"/>
    <mergeCell ref="AB64:AE64"/>
    <mergeCell ref="AS64:AV64"/>
    <mergeCell ref="AB65:AE65"/>
    <mergeCell ref="AS65:AV65"/>
    <mergeCell ref="AB66:AE66"/>
    <mergeCell ref="AS66:AV66"/>
    <mergeCell ref="A97:AX97"/>
    <mergeCell ref="A98:AX98"/>
    <mergeCell ref="A99:AX99"/>
    <mergeCell ref="A100:AX100"/>
    <mergeCell ref="A101:AX101"/>
    <mergeCell ref="A102:I102"/>
    <mergeCell ref="J102:AE102"/>
    <mergeCell ref="AF102:AV102"/>
    <mergeCell ref="AW102:AX102"/>
    <mergeCell ref="AB103:AE103"/>
    <mergeCell ref="AS103:AV103"/>
    <mergeCell ref="A104:AX104"/>
    <mergeCell ref="AB105:AE105"/>
    <mergeCell ref="AS105:AV105"/>
    <mergeCell ref="AB106:AE106"/>
    <mergeCell ref="AS106:AV106"/>
    <mergeCell ref="AB107:AE107"/>
    <mergeCell ref="AS107:AV107"/>
    <mergeCell ref="AB108:AE108"/>
    <mergeCell ref="AS108:AV108"/>
    <mergeCell ref="AB109:AE109"/>
    <mergeCell ref="AS109:AV109"/>
    <mergeCell ref="AB110:AE110"/>
    <mergeCell ref="AS110:AV110"/>
    <mergeCell ref="AB111:AE111"/>
    <mergeCell ref="AS111:AV111"/>
    <mergeCell ref="AB112:AE112"/>
    <mergeCell ref="AS112:AV112"/>
    <mergeCell ref="AB113:AE113"/>
    <mergeCell ref="AS113:AV113"/>
    <mergeCell ref="AB114:AE114"/>
    <mergeCell ref="AS114:AV114"/>
    <mergeCell ref="AB115:AE115"/>
    <mergeCell ref="AS115:AV115"/>
    <mergeCell ref="AB116:AE116"/>
    <mergeCell ref="AS116:AV116"/>
    <mergeCell ref="AB117:AE117"/>
    <mergeCell ref="AS117:AV117"/>
    <mergeCell ref="AB118:AE118"/>
    <mergeCell ref="AS118:AV118"/>
    <mergeCell ref="AB119:AE119"/>
    <mergeCell ref="AS119:AV119"/>
    <mergeCell ref="AB120:AE120"/>
    <mergeCell ref="AS120:AV120"/>
    <mergeCell ref="AB121:AE121"/>
    <mergeCell ref="AS121:AV121"/>
    <mergeCell ref="AB122:AE122"/>
    <mergeCell ref="AS122:AV122"/>
    <mergeCell ref="AB123:AE123"/>
    <mergeCell ref="AS123:AV123"/>
    <mergeCell ref="AB124:AE124"/>
    <mergeCell ref="AS124:AV124"/>
    <mergeCell ref="AB125:AE125"/>
    <mergeCell ref="AS125:AV125"/>
    <mergeCell ref="AB126:AE126"/>
    <mergeCell ref="AS126:AV126"/>
    <mergeCell ref="AB127:AE127"/>
    <mergeCell ref="AS127:AV127"/>
    <mergeCell ref="AB128:AE128"/>
    <mergeCell ref="AS128:AV128"/>
    <mergeCell ref="AB129:AE129"/>
    <mergeCell ref="AS129:AV129"/>
    <mergeCell ref="AB130:AE130"/>
    <mergeCell ref="AS130:AV130"/>
    <mergeCell ref="AB131:AE131"/>
    <mergeCell ref="AS131:AV131"/>
    <mergeCell ref="AB132:AE132"/>
    <mergeCell ref="AS132:AV132"/>
    <mergeCell ref="AB133:AE133"/>
    <mergeCell ref="AS133:AV133"/>
    <mergeCell ref="AB134:AE134"/>
    <mergeCell ref="AS134:AV134"/>
    <mergeCell ref="AB135:AE135"/>
    <mergeCell ref="AS135:AV135"/>
    <mergeCell ref="A136:AX136"/>
    <mergeCell ref="A137:AX137"/>
    <mergeCell ref="A138:E138"/>
    <mergeCell ref="J138:AX138"/>
    <mergeCell ref="AB139:AE139"/>
    <mergeCell ref="AS139:AV139"/>
    <mergeCell ref="AB140:AE140"/>
    <mergeCell ref="AS140:AV140"/>
    <mergeCell ref="AB141:AE141"/>
    <mergeCell ref="AS141:AV141"/>
    <mergeCell ref="AB142:AE142"/>
    <mergeCell ref="AS142:AV142"/>
    <mergeCell ref="AB143:AE143"/>
    <mergeCell ref="AS143:AV143"/>
    <mergeCell ref="AB144:AE144"/>
    <mergeCell ref="AS144:AV144"/>
    <mergeCell ref="AB145:AE145"/>
    <mergeCell ref="AS145:AV145"/>
    <mergeCell ref="AB146:AE146"/>
    <mergeCell ref="AS146:AV146"/>
    <mergeCell ref="AB147:AE147"/>
    <mergeCell ref="AS147:AV147"/>
    <mergeCell ref="AB148:AE148"/>
    <mergeCell ref="AS148:AV148"/>
    <mergeCell ref="AB149:AE149"/>
    <mergeCell ref="AS149:AV149"/>
    <mergeCell ref="AB150:AE150"/>
    <mergeCell ref="AS150:AV150"/>
    <mergeCell ref="AB151:AE151"/>
    <mergeCell ref="AS151:AV151"/>
    <mergeCell ref="AB152:AE152"/>
    <mergeCell ref="AS152:AV152"/>
    <mergeCell ref="AB153:AE153"/>
    <mergeCell ref="AS153:AV153"/>
    <mergeCell ref="AB154:AE154"/>
    <mergeCell ref="AS154:AV154"/>
    <mergeCell ref="AB155:AE155"/>
    <mergeCell ref="AS155:AV155"/>
    <mergeCell ref="AB156:AE156"/>
    <mergeCell ref="AS156:AV156"/>
    <mergeCell ref="AB157:AE157"/>
    <mergeCell ref="AS157:AV157"/>
    <mergeCell ref="AB158:AE158"/>
    <mergeCell ref="AS158:AV158"/>
    <mergeCell ref="AB159:AE159"/>
    <mergeCell ref="AS159:AV159"/>
    <mergeCell ref="AB160:AE160"/>
    <mergeCell ref="AS160:AV160"/>
    <mergeCell ref="AB161:AE161"/>
    <mergeCell ref="AS161:AV161"/>
    <mergeCell ref="AB162:AE162"/>
    <mergeCell ref="AS162:AV162"/>
    <mergeCell ref="AB163:AE163"/>
    <mergeCell ref="AS163:AV163"/>
    <mergeCell ref="AB164:AE164"/>
    <mergeCell ref="AS164:AV164"/>
    <mergeCell ref="AB165:AE165"/>
    <mergeCell ref="AS165:AV165"/>
    <mergeCell ref="AB166:AE166"/>
    <mergeCell ref="AS166:AV166"/>
    <mergeCell ref="AB167:AE167"/>
    <mergeCell ref="AS167:AV167"/>
    <mergeCell ref="AB168:AE168"/>
    <mergeCell ref="AS168:AV168"/>
    <mergeCell ref="A183:AX183"/>
    <mergeCell ref="A184:AX184"/>
    <mergeCell ref="A185:AX185"/>
    <mergeCell ref="AB189:AE189"/>
    <mergeCell ref="AS189:AV189"/>
    <mergeCell ref="AB190:AE190"/>
    <mergeCell ref="AS190:AV190"/>
    <mergeCell ref="A191:AX191"/>
    <mergeCell ref="AB169:AE169"/>
    <mergeCell ref="AS169:AV169"/>
    <mergeCell ref="A170:AX170"/>
    <mergeCell ref="A171:AX171"/>
    <mergeCell ref="A172:E172"/>
    <mergeCell ref="A173:E173"/>
    <mergeCell ref="A174:AX174"/>
    <mergeCell ref="A175:AX175"/>
    <mergeCell ref="A176:AX176"/>
  </mergeCells>
  <phoneticPr fontId="0" type="noConversion"/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70:O73 O9:O39 AG9:AG15 AG70:AG73 AG43:AG52 O43:O52 O53:O69 AG53:AG69 O105:O135 AG105:AG135 O139:O169 AG139:AG169 AG17:AG39" unlockedFormula="1"/>
    <ignoredError sqref="G105:G13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D9E13-44C7-4C10-A650-FC4D4CA54EF8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9" sqref="A9:Y9"/>
      <selection pane="topRight" activeCell="A9" sqref="A9:Y9"/>
      <selection pane="bottomLeft" activeCell="A9" sqref="A9:Y9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Februar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2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5</v>
      </c>
      <c r="B9" s="329">
        <v>1</v>
      </c>
      <c r="C9" s="255">
        <f>IF(B9&lt;=A$40,Jan!A$40+B9,"")</f>
        <v>32</v>
      </c>
      <c r="D9" s="330" t="str">
        <f t="shared" ref="D9:D38" si="0">IF(ISBLANK(E9),"",TEXT(E9,"ttt"))</f>
        <v>Sa</v>
      </c>
      <c r="E9" s="331">
        <f>IF(MONTH(DATE(Start!$D$26,$A$8,$B9))&gt;$A$8,"",DATE(Start!$D$26,$A$8,$B9))</f>
        <v>45689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53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5</v>
      </c>
      <c r="B10" s="176">
        <v>2</v>
      </c>
      <c r="C10" s="51">
        <f>IF(B10&lt;=A$40,Jan!A$40+B10,"")</f>
        <v>33</v>
      </c>
      <c r="D10" s="205" t="str">
        <f t="shared" si="0"/>
        <v>So</v>
      </c>
      <c r="E10" s="206">
        <f>IF(MONTH(DATE(Start!$D$26,$A$8,$B10))&gt;$A$8,"",DATE(Start!$D$26,$A$8,$B10))</f>
        <v>45690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6</v>
      </c>
      <c r="B11" s="176">
        <v>3</v>
      </c>
      <c r="C11" s="51">
        <f>IF(B11&lt;=A$40,Jan!A$40+B11,"")</f>
        <v>34</v>
      </c>
      <c r="D11" s="205" t="str">
        <f t="shared" si="0"/>
        <v>Mo</v>
      </c>
      <c r="E11" s="206">
        <f>IF(MONTH(DATE(Start!$D$26,$A$8,$B11))&gt;$A$8,"",DATE(Start!$D$26,$A$8,$B11))</f>
        <v>45691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6</v>
      </c>
      <c r="B12" s="176">
        <v>4</v>
      </c>
      <c r="C12" s="51">
        <f>IF(B12&lt;=A$40,Jan!A$40+B12,"")</f>
        <v>35</v>
      </c>
      <c r="D12" s="205" t="str">
        <f t="shared" si="0"/>
        <v>Di</v>
      </c>
      <c r="E12" s="206">
        <f>IF(MONTH(DATE(Start!$D$26,$A$8,$B12))&gt;$A$8,"",DATE(Start!$D$26,$A$8,$B12))</f>
        <v>45692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ht="12.75" customHeight="1" x14ac:dyDescent="0.2">
      <c r="A13" s="175">
        <f t="shared" si="9"/>
        <v>6</v>
      </c>
      <c r="B13" s="176">
        <v>5</v>
      </c>
      <c r="C13" s="51">
        <f>IF(B13&lt;=A$40,Jan!A$40+B13,"")</f>
        <v>36</v>
      </c>
      <c r="D13" s="205" t="str">
        <f t="shared" si="0"/>
        <v>Mi</v>
      </c>
      <c r="E13" s="206">
        <f>IF(MONTH(DATE(Start!$D$26,$A$8,$B13))&gt;$A$8,"",DATE(Start!$D$26,$A$8,$B13))</f>
        <v>45693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506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8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6</v>
      </c>
      <c r="B14" s="176">
        <v>6</v>
      </c>
      <c r="C14" s="51">
        <f>IF(B14&lt;=A$40,Jan!A$40+B14,"")</f>
        <v>37</v>
      </c>
      <c r="D14" s="205" t="str">
        <f t="shared" si="0"/>
        <v>Do</v>
      </c>
      <c r="E14" s="206">
        <f>IF(MONTH(DATE(Start!$D$26,$A$8,$B14))&gt;$A$8,"",DATE(Start!$D$26,$A$8,$B14))</f>
        <v>45694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83"/>
      <c r="AT14" s="663"/>
      <c r="AU14" s="663"/>
      <c r="AV14" s="664"/>
      <c r="AW14" s="350"/>
      <c r="AX14" s="214"/>
    </row>
    <row r="15" spans="1:51" x14ac:dyDescent="0.2">
      <c r="A15" s="175">
        <f t="shared" si="9"/>
        <v>6</v>
      </c>
      <c r="B15" s="176">
        <v>7</v>
      </c>
      <c r="C15" s="51">
        <f>IF(B15&lt;=A$40,Jan!A$40+B15,"")</f>
        <v>38</v>
      </c>
      <c r="D15" s="205" t="str">
        <f t="shared" si="0"/>
        <v>Fr</v>
      </c>
      <c r="E15" s="206">
        <f>IF(MONTH(DATE(Start!$D$26,$A$8,$B15))&gt;$A$8,"",DATE(Start!$D$26,$A$8,$B15))</f>
        <v>45695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6</v>
      </c>
      <c r="B16" s="176">
        <v>8</v>
      </c>
      <c r="C16" s="51">
        <f>IF(B16&lt;=A$40,Jan!A$40+B16,"")</f>
        <v>39</v>
      </c>
      <c r="D16" s="205" t="str">
        <f t="shared" si="0"/>
        <v>Sa</v>
      </c>
      <c r="E16" s="206">
        <f>IF(MONTH(DATE(Start!$D$26,$A$8,$B16))&gt;$A$8,"",DATE(Start!$D$26,$A$8,$B16))</f>
        <v>45696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6</v>
      </c>
      <c r="B17" s="176">
        <v>9</v>
      </c>
      <c r="C17" s="51">
        <f>IF(B17&lt;=A$40,Jan!A$40+B17,"")</f>
        <v>40</v>
      </c>
      <c r="D17" s="205" t="str">
        <f t="shared" si="0"/>
        <v>So</v>
      </c>
      <c r="E17" s="206">
        <f>IF(MONTH(DATE(Start!$D$26,$A$8,$B17))&gt;$A$8,"",DATE(Start!$D$26,$A$8,$B17))</f>
        <v>45697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7</v>
      </c>
      <c r="B18" s="176">
        <v>10</v>
      </c>
      <c r="C18" s="51">
        <f>IF(B18&lt;=A$40,Jan!A$40+B18,"")</f>
        <v>41</v>
      </c>
      <c r="D18" s="205" t="str">
        <f t="shared" si="0"/>
        <v>Mo</v>
      </c>
      <c r="E18" s="206">
        <f>IF(MONTH(DATE(Start!$D$26,$A$8,$B18))&gt;$A$8,"",DATE(Start!$D$26,$A$8,$B18))</f>
        <v>45698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7</v>
      </c>
      <c r="B19" s="176">
        <v>11</v>
      </c>
      <c r="C19" s="51">
        <f>IF(B19&lt;=A$40,Jan!A$40+B19,"")</f>
        <v>42</v>
      </c>
      <c r="D19" s="205" t="str">
        <f t="shared" si="0"/>
        <v>Di</v>
      </c>
      <c r="E19" s="206">
        <f>IF(MONTH(DATE(Start!$D$26,$A$8,$B19))&gt;$A$8,"",DATE(Start!$D$26,$A$8,$B19))</f>
        <v>45699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8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470"/>
      <c r="AX19" s="313"/>
    </row>
    <row r="20" spans="1:50" x14ac:dyDescent="0.2">
      <c r="A20" s="175">
        <f t="shared" si="9"/>
        <v>7</v>
      </c>
      <c r="B20" s="176">
        <v>12</v>
      </c>
      <c r="C20" s="51">
        <f>IF(B20&lt;=A$40,Jan!A$40+B20,"")</f>
        <v>43</v>
      </c>
      <c r="D20" s="205" t="str">
        <f t="shared" si="0"/>
        <v>Mi</v>
      </c>
      <c r="E20" s="206">
        <f>IF(MONTH(DATE(Start!$D$26,$A$8,$B20))&gt;$A$8,"",DATE(Start!$D$26,$A$8,$B20))</f>
        <v>45700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8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7</v>
      </c>
      <c r="B21" s="176">
        <v>13</v>
      </c>
      <c r="C21" s="51">
        <f>IF(B21&lt;=A$40,Jan!A$40+B21,"")</f>
        <v>44</v>
      </c>
      <c r="D21" s="205" t="str">
        <f t="shared" si="0"/>
        <v>Do</v>
      </c>
      <c r="E21" s="206">
        <f>IF(MONTH(DATE(Start!$D$26,$A$8,$B21))&gt;$A$8,"",DATE(Start!$D$26,$A$8,$B21))</f>
        <v>45701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2"/>
      <c r="AT21" s="663"/>
      <c r="AU21" s="663"/>
      <c r="AV21" s="664"/>
      <c r="AW21" s="350"/>
      <c r="AX21" s="214"/>
    </row>
    <row r="22" spans="1:50" x14ac:dyDescent="0.2">
      <c r="A22" s="175">
        <f t="shared" si="9"/>
        <v>7</v>
      </c>
      <c r="B22" s="176">
        <v>14</v>
      </c>
      <c r="C22" s="51">
        <f>IF(B22&lt;=A$40,Jan!A$40+B22,"")</f>
        <v>45</v>
      </c>
      <c r="D22" s="205" t="str">
        <f t="shared" si="0"/>
        <v>Fr</v>
      </c>
      <c r="E22" s="206">
        <f>IF(MONTH(DATE(Start!$D$26,$A$8,$B22))&gt;$A$8,"",DATE(Start!$D$26,$A$8,$B22))</f>
        <v>45702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8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7</v>
      </c>
      <c r="B23" s="176">
        <v>15</v>
      </c>
      <c r="C23" s="51">
        <f>IF(B23&lt;=A$40,Jan!A$40+B23,"")</f>
        <v>46</v>
      </c>
      <c r="D23" s="205" t="str">
        <f t="shared" si="0"/>
        <v>Sa</v>
      </c>
      <c r="E23" s="206">
        <f>IF(MONTH(DATE(Start!$D$26,$A$8,$B23))&gt;$A$8,"",DATE(Start!$D$26,$A$8,$B23))</f>
        <v>45703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7</v>
      </c>
      <c r="B24" s="176">
        <v>16</v>
      </c>
      <c r="C24" s="51">
        <f>IF(B24&lt;=A$40,Jan!A$40+B24,"")</f>
        <v>47</v>
      </c>
      <c r="D24" s="205" t="str">
        <f t="shared" si="0"/>
        <v>So</v>
      </c>
      <c r="E24" s="206">
        <f>IF(MONTH(DATE(Start!$D$26,$A$8,$B24))&gt;$A$8,"",DATE(Start!$D$26,$A$8,$B24))</f>
        <v>45704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8</v>
      </c>
      <c r="B25" s="176">
        <v>17</v>
      </c>
      <c r="C25" s="51">
        <f>IF(B25&lt;=A$40,Jan!A$40+B25,"")</f>
        <v>48</v>
      </c>
      <c r="D25" s="205" t="str">
        <f t="shared" si="0"/>
        <v>Mo</v>
      </c>
      <c r="E25" s="206">
        <f>IF(MONTH(DATE(Start!$D$26,$A$8,$B25))&gt;$A$8,"",DATE(Start!$D$26,$A$8,$B25))</f>
        <v>45705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214"/>
    </row>
    <row r="26" spans="1:50" ht="12.75" customHeight="1" x14ac:dyDescent="0.2">
      <c r="A26" s="175">
        <f t="shared" si="9"/>
        <v>8</v>
      </c>
      <c r="B26" s="176">
        <v>18</v>
      </c>
      <c r="C26" s="51">
        <f>IF(B26&lt;=A$40,Jan!A$40+B26,"")</f>
        <v>49</v>
      </c>
      <c r="D26" s="205" t="str">
        <f t="shared" si="0"/>
        <v>Di</v>
      </c>
      <c r="E26" s="206">
        <f>IF(MONTH(DATE(Start!$D$26,$A$8,$B26))&gt;$A$8,"",DATE(Start!$D$26,$A$8,$B26))</f>
        <v>45706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470"/>
      <c r="AX26" s="313"/>
    </row>
    <row r="27" spans="1:50" x14ac:dyDescent="0.2">
      <c r="A27" s="175">
        <f t="shared" si="9"/>
        <v>8</v>
      </c>
      <c r="B27" s="176">
        <v>19</v>
      </c>
      <c r="C27" s="51">
        <f>IF(B27&lt;=A$40,Jan!A$40+B27,"")</f>
        <v>50</v>
      </c>
      <c r="D27" s="205" t="str">
        <f t="shared" si="0"/>
        <v>Mi</v>
      </c>
      <c r="E27" s="206">
        <f>IF(MONTH(DATE(Start!$D$26,$A$8,$B27))&gt;$A$8,"",DATE(Start!$D$26,$A$8,$B27))</f>
        <v>45707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470"/>
      <c r="AX27" s="214"/>
    </row>
    <row r="28" spans="1:50" x14ac:dyDescent="0.2">
      <c r="A28" s="175">
        <f t="shared" si="9"/>
        <v>8</v>
      </c>
      <c r="B28" s="176">
        <v>20</v>
      </c>
      <c r="C28" s="51">
        <f>IF(B28&lt;=A$40,Jan!A$40+B28,"")</f>
        <v>51</v>
      </c>
      <c r="D28" s="205" t="str">
        <f t="shared" si="0"/>
        <v>Do</v>
      </c>
      <c r="E28" s="206">
        <f>IF(MONTH(DATE(Start!$D$26,$A$8,$B28))&gt;$A$8,"",DATE(Start!$D$26,$A$8,$B28))</f>
        <v>45708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8</v>
      </c>
      <c r="B29" s="176">
        <v>21</v>
      </c>
      <c r="C29" s="51">
        <f>IF(B29&lt;=A$40,Jan!A$40+B29,"")</f>
        <v>52</v>
      </c>
      <c r="D29" s="205" t="str">
        <f t="shared" si="0"/>
        <v>Fr</v>
      </c>
      <c r="E29" s="206">
        <f>IF(MONTH(DATE(Start!$D$26,$A$8,$B29))&gt;$A$8,"",DATE(Start!$D$26,$A$8,$B29))</f>
        <v>45709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8</v>
      </c>
      <c r="B30" s="176">
        <v>22</v>
      </c>
      <c r="C30" s="51">
        <f>IF(B30&lt;=A$40,Jan!A$40+B30,"")</f>
        <v>53</v>
      </c>
      <c r="D30" s="205" t="str">
        <f t="shared" si="0"/>
        <v>Sa</v>
      </c>
      <c r="E30" s="206">
        <f>IF(MONTH(DATE(Start!$D$26,$A$8,$B30))&gt;$A$8,"",DATE(Start!$D$26,$A$8,$B30))</f>
        <v>45710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8</v>
      </c>
      <c r="B31" s="176">
        <v>23</v>
      </c>
      <c r="C31" s="51">
        <f>IF(B31&lt;=A$40,Jan!A$40+B31,"")</f>
        <v>54</v>
      </c>
      <c r="D31" s="205" t="str">
        <f t="shared" si="0"/>
        <v>So</v>
      </c>
      <c r="E31" s="206">
        <f>IF(MONTH(DATE(Start!$D$26,$A$8,$B31))&gt;$A$8,"",DATE(Start!$D$26,$A$8,$B31))</f>
        <v>45711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9"/>
        <v>9</v>
      </c>
      <c r="B32" s="176">
        <v>24</v>
      </c>
      <c r="C32" s="51">
        <f>IF(B32&lt;=A$40,Jan!A$40+B32,"")</f>
        <v>55</v>
      </c>
      <c r="D32" s="205" t="str">
        <f t="shared" si="0"/>
        <v>Mo</v>
      </c>
      <c r="E32" s="206">
        <f>IF(MONTH(DATE(Start!$D$26,$A$8,$B32))&gt;$A$8,"",DATE(Start!$D$26,$A$8,$B32))</f>
        <v>45712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9</v>
      </c>
      <c r="B33" s="176">
        <v>25</v>
      </c>
      <c r="C33" s="51">
        <f>IF(B33&lt;=A$40,Jan!A$40+B33,"")</f>
        <v>56</v>
      </c>
      <c r="D33" s="205" t="str">
        <f t="shared" si="0"/>
        <v>Di</v>
      </c>
      <c r="E33" s="206">
        <f>IF(MONTH(DATE(Start!$D$26,$A$8,$B33))&gt;$A$8,"",DATE(Start!$D$26,$A$8,$B33))</f>
        <v>45713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470"/>
      <c r="AX33" s="214"/>
    </row>
    <row r="34" spans="1:50" x14ac:dyDescent="0.2">
      <c r="A34" s="175">
        <f t="shared" si="9"/>
        <v>9</v>
      </c>
      <c r="B34" s="176">
        <v>26</v>
      </c>
      <c r="C34" s="51">
        <f>IF(B34&lt;=A$40,Jan!A$40+B34,"")</f>
        <v>57</v>
      </c>
      <c r="D34" s="205" t="str">
        <f t="shared" si="0"/>
        <v>Mi</v>
      </c>
      <c r="E34" s="206">
        <f>IF(MONTH(DATE(Start!$D$26,$A$8,$B34))&gt;$A$8,"",DATE(Start!$D$26,$A$8,$B34))</f>
        <v>45714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9</v>
      </c>
      <c r="B35" s="176">
        <v>27</v>
      </c>
      <c r="C35" s="51">
        <f>IF(B35&lt;=A$40,Jan!A$40+B35,"")</f>
        <v>58</v>
      </c>
      <c r="D35" s="205" t="str">
        <f t="shared" si="0"/>
        <v>Do</v>
      </c>
      <c r="E35" s="206">
        <f>IF(MONTH(DATE(Start!$D$26,$A$8,$B35))&gt;$A$8,"",DATE(Start!$D$26,$A$8,$B35))</f>
        <v>45715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9</v>
      </c>
      <c r="B36" s="176">
        <v>28</v>
      </c>
      <c r="C36" s="51">
        <f>IF(B36&lt;=A$40,Jan!A$40+B36,"")</f>
        <v>59</v>
      </c>
      <c r="D36" s="205" t="str">
        <f t="shared" si="0"/>
        <v>Fr</v>
      </c>
      <c r="E36" s="206">
        <f>IF(MONTH(DATE(Start!$D$26,$A$8,$B36))&gt;$A$8,"",DATE(Start!$D$26,$A$8,$B36))</f>
        <v>45716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 t="str">
        <f t="shared" si="9"/>
        <v/>
      </c>
      <c r="B37" s="176">
        <v>29</v>
      </c>
      <c r="C37" s="51" t="str">
        <f>IF(B37&lt;=A$40,Jan!A$40+B37,"")</f>
        <v/>
      </c>
      <c r="D37" s="205" t="str">
        <f t="shared" si="0"/>
        <v/>
      </c>
      <c r="E37" s="206" t="str">
        <f>IF(MONTH(DATE(Start!$D$26,$A$8,$B37))&gt;$A$8,"",DATE(Start!$D$26,$A$8,$B37))</f>
        <v/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 t="str">
        <f t="shared" si="9"/>
        <v/>
      </c>
      <c r="B38" s="176">
        <v>30</v>
      </c>
      <c r="C38" s="51" t="str">
        <f>IF(B38&lt;=A$40,Jan!A$40+B38,"")</f>
        <v/>
      </c>
      <c r="D38" s="205" t="str">
        <f t="shared" si="0"/>
        <v/>
      </c>
      <c r="E38" s="206" t="str">
        <f>IF(MONTH(DATE(Start!$D$26,$A$8,$B38))&gt;$A$8,"",DATE(Start!$D$26,$A$8,$B38))</f>
        <v/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IF(B39&lt;=A$40,Jan!A$40+B39,"")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28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5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IF(TEXT($A81,0)="","",COUNTIF(M$9:M$39,$A81)+COUNTIF(M$43:M$73,$A81)+COUNTIF(Jan!M$9:M$39,$A81)+COUNTIF(Jan!M$43:M$73,$A81))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IF(TEXT($A81,0)="","",COUNTIF(AJ$9:AJ$39,$A81)+COUNTIF(AJ$43:AJ$73,$A81)+COUNTIF(Jan!AJ$9:AJ$39,$A81)+COUNTIF(Jan!AJ$43:AJ$73,$A81))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6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7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8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9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 t="str">
        <f>IF(ISNUMBER(A85),IF(ISNUMBER(MAX(A38:A39)),IF(MAX(A38:A39)=A85,"",IF(MAX(A38:A39)=0,"",MAX(A38:A39))),""),"")</f>
        <v/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Februar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5</v>
      </c>
      <c r="B105" s="255">
        <f t="shared" si="56"/>
        <v>1</v>
      </c>
      <c r="C105" s="255">
        <f t="shared" si="56"/>
        <v>32</v>
      </c>
      <c r="D105" s="330" t="str">
        <f t="shared" si="56"/>
        <v>Sa</v>
      </c>
      <c r="E105" s="331">
        <f t="shared" si="56"/>
        <v>45689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5</v>
      </c>
      <c r="B106" s="51">
        <f t="shared" si="56"/>
        <v>2</v>
      </c>
      <c r="C106" s="51">
        <f t="shared" si="56"/>
        <v>33</v>
      </c>
      <c r="D106" s="205" t="str">
        <f t="shared" si="56"/>
        <v>So</v>
      </c>
      <c r="E106" s="206">
        <f t="shared" si="56"/>
        <v>45690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6</v>
      </c>
      <c r="B107" s="51">
        <f t="shared" si="56"/>
        <v>3</v>
      </c>
      <c r="C107" s="51">
        <f t="shared" si="56"/>
        <v>34</v>
      </c>
      <c r="D107" s="205" t="str">
        <f t="shared" si="56"/>
        <v>Mo</v>
      </c>
      <c r="E107" s="206">
        <f t="shared" si="56"/>
        <v>45691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6</v>
      </c>
      <c r="B108" s="51">
        <f t="shared" si="56"/>
        <v>4</v>
      </c>
      <c r="C108" s="51">
        <f t="shared" si="56"/>
        <v>35</v>
      </c>
      <c r="D108" s="205" t="str">
        <f t="shared" si="56"/>
        <v>Di</v>
      </c>
      <c r="E108" s="206">
        <f t="shared" si="56"/>
        <v>45692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6</v>
      </c>
      <c r="B109" s="51">
        <f t="shared" si="56"/>
        <v>5</v>
      </c>
      <c r="C109" s="51">
        <f t="shared" si="56"/>
        <v>36</v>
      </c>
      <c r="D109" s="205" t="str">
        <f t="shared" si="56"/>
        <v>Mi</v>
      </c>
      <c r="E109" s="206">
        <f t="shared" si="56"/>
        <v>45693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6</v>
      </c>
      <c r="B110" s="51">
        <f t="shared" si="56"/>
        <v>6</v>
      </c>
      <c r="C110" s="51">
        <f t="shared" si="56"/>
        <v>37</v>
      </c>
      <c r="D110" s="205" t="str">
        <f t="shared" si="56"/>
        <v>Do</v>
      </c>
      <c r="E110" s="206">
        <f t="shared" si="56"/>
        <v>45694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6</v>
      </c>
      <c r="B111" s="51">
        <f t="shared" si="56"/>
        <v>7</v>
      </c>
      <c r="C111" s="51">
        <f t="shared" si="56"/>
        <v>38</v>
      </c>
      <c r="D111" s="205" t="str">
        <f t="shared" si="56"/>
        <v>Fr</v>
      </c>
      <c r="E111" s="206">
        <f t="shared" si="56"/>
        <v>45695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6</v>
      </c>
      <c r="B112" s="51">
        <f t="shared" si="56"/>
        <v>8</v>
      </c>
      <c r="C112" s="51">
        <f t="shared" si="56"/>
        <v>39</v>
      </c>
      <c r="D112" s="205" t="str">
        <f t="shared" si="56"/>
        <v>Sa</v>
      </c>
      <c r="E112" s="206">
        <f t="shared" si="56"/>
        <v>45696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6</v>
      </c>
      <c r="B113" s="51">
        <f t="shared" si="56"/>
        <v>9</v>
      </c>
      <c r="C113" s="51">
        <f t="shared" si="56"/>
        <v>40</v>
      </c>
      <c r="D113" s="205" t="str">
        <f t="shared" si="56"/>
        <v>So</v>
      </c>
      <c r="E113" s="206">
        <f t="shared" si="56"/>
        <v>45697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7</v>
      </c>
      <c r="B114" s="51">
        <f t="shared" si="56"/>
        <v>10</v>
      </c>
      <c r="C114" s="51">
        <f t="shared" si="56"/>
        <v>41</v>
      </c>
      <c r="D114" s="205" t="str">
        <f t="shared" si="56"/>
        <v>Mo</v>
      </c>
      <c r="E114" s="206">
        <f t="shared" si="56"/>
        <v>45698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7</v>
      </c>
      <c r="B115" s="51">
        <f t="shared" si="56"/>
        <v>11</v>
      </c>
      <c r="C115" s="51">
        <f t="shared" si="56"/>
        <v>42</v>
      </c>
      <c r="D115" s="205" t="str">
        <f t="shared" si="56"/>
        <v>Di</v>
      </c>
      <c r="E115" s="206">
        <f t="shared" si="56"/>
        <v>45699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7</v>
      </c>
      <c r="B116" s="51">
        <f t="shared" si="56"/>
        <v>12</v>
      </c>
      <c r="C116" s="51">
        <f t="shared" si="56"/>
        <v>43</v>
      </c>
      <c r="D116" s="205" t="str">
        <f t="shared" si="56"/>
        <v>Mi</v>
      </c>
      <c r="E116" s="206">
        <f t="shared" si="56"/>
        <v>45700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7</v>
      </c>
      <c r="B117" s="51">
        <f t="shared" si="56"/>
        <v>13</v>
      </c>
      <c r="C117" s="51">
        <f t="shared" si="56"/>
        <v>44</v>
      </c>
      <c r="D117" s="205" t="str">
        <f t="shared" si="56"/>
        <v>Do</v>
      </c>
      <c r="E117" s="206">
        <f t="shared" si="56"/>
        <v>45701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7</v>
      </c>
      <c r="B118" s="51">
        <f t="shared" si="56"/>
        <v>14</v>
      </c>
      <c r="C118" s="51">
        <f t="shared" si="56"/>
        <v>45</v>
      </c>
      <c r="D118" s="205" t="str">
        <f t="shared" si="56"/>
        <v>Fr</v>
      </c>
      <c r="E118" s="206">
        <f t="shared" si="56"/>
        <v>45702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7</v>
      </c>
      <c r="B119" s="51">
        <f t="shared" si="56"/>
        <v>15</v>
      </c>
      <c r="C119" s="51">
        <f t="shared" si="56"/>
        <v>46</v>
      </c>
      <c r="D119" s="205" t="str">
        <f t="shared" si="56"/>
        <v>Sa</v>
      </c>
      <c r="E119" s="206">
        <f t="shared" si="56"/>
        <v>45703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7</v>
      </c>
      <c r="B120" s="51">
        <f t="shared" si="56"/>
        <v>16</v>
      </c>
      <c r="C120" s="51">
        <f t="shared" si="56"/>
        <v>47</v>
      </c>
      <c r="D120" s="205" t="str">
        <f t="shared" si="56"/>
        <v>So</v>
      </c>
      <c r="E120" s="206">
        <f t="shared" si="56"/>
        <v>45704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8</v>
      </c>
      <c r="B121" s="51">
        <f t="shared" si="74"/>
        <v>17</v>
      </c>
      <c r="C121" s="51">
        <f t="shared" si="74"/>
        <v>48</v>
      </c>
      <c r="D121" s="205" t="str">
        <f t="shared" si="74"/>
        <v>Mo</v>
      </c>
      <c r="E121" s="206">
        <f t="shared" si="74"/>
        <v>45705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8</v>
      </c>
      <c r="B122" s="51">
        <f t="shared" si="74"/>
        <v>18</v>
      </c>
      <c r="C122" s="51">
        <f t="shared" si="74"/>
        <v>49</v>
      </c>
      <c r="D122" s="205" t="str">
        <f t="shared" si="74"/>
        <v>Di</v>
      </c>
      <c r="E122" s="206">
        <f t="shared" si="74"/>
        <v>45706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8</v>
      </c>
      <c r="B123" s="51">
        <f t="shared" si="74"/>
        <v>19</v>
      </c>
      <c r="C123" s="51">
        <f t="shared" si="74"/>
        <v>50</v>
      </c>
      <c r="D123" s="205" t="str">
        <f t="shared" si="74"/>
        <v>Mi</v>
      </c>
      <c r="E123" s="206">
        <f t="shared" si="74"/>
        <v>45707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8</v>
      </c>
      <c r="B124" s="51">
        <f t="shared" si="74"/>
        <v>20</v>
      </c>
      <c r="C124" s="51">
        <f t="shared" si="74"/>
        <v>51</v>
      </c>
      <c r="D124" s="205" t="str">
        <f t="shared" si="74"/>
        <v>Do</v>
      </c>
      <c r="E124" s="206">
        <f t="shared" si="74"/>
        <v>45708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8</v>
      </c>
      <c r="B125" s="51">
        <f t="shared" si="74"/>
        <v>21</v>
      </c>
      <c r="C125" s="51">
        <f t="shared" si="74"/>
        <v>52</v>
      </c>
      <c r="D125" s="205" t="str">
        <f t="shared" si="74"/>
        <v>Fr</v>
      </c>
      <c r="E125" s="206">
        <f t="shared" si="74"/>
        <v>45709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8</v>
      </c>
      <c r="B126" s="51">
        <f t="shared" si="74"/>
        <v>22</v>
      </c>
      <c r="C126" s="51">
        <f t="shared" si="74"/>
        <v>53</v>
      </c>
      <c r="D126" s="205" t="str">
        <f t="shared" si="74"/>
        <v>Sa</v>
      </c>
      <c r="E126" s="206">
        <f t="shared" si="74"/>
        <v>45710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8</v>
      </c>
      <c r="B127" s="51">
        <f t="shared" si="74"/>
        <v>23</v>
      </c>
      <c r="C127" s="51">
        <f t="shared" si="74"/>
        <v>54</v>
      </c>
      <c r="D127" s="205" t="str">
        <f t="shared" si="74"/>
        <v>So</v>
      </c>
      <c r="E127" s="206">
        <f t="shared" si="74"/>
        <v>45711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9</v>
      </c>
      <c r="B128" s="51">
        <f t="shared" si="74"/>
        <v>24</v>
      </c>
      <c r="C128" s="51">
        <f t="shared" si="74"/>
        <v>55</v>
      </c>
      <c r="D128" s="205" t="str">
        <f t="shared" si="74"/>
        <v>Mo</v>
      </c>
      <c r="E128" s="206">
        <f t="shared" si="74"/>
        <v>45712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9</v>
      </c>
      <c r="B129" s="51">
        <f t="shared" si="74"/>
        <v>25</v>
      </c>
      <c r="C129" s="51">
        <f t="shared" si="74"/>
        <v>56</v>
      </c>
      <c r="D129" s="205" t="str">
        <f t="shared" si="74"/>
        <v>Di</v>
      </c>
      <c r="E129" s="206">
        <f t="shared" si="74"/>
        <v>45713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9</v>
      </c>
      <c r="B130" s="51">
        <f t="shared" si="74"/>
        <v>26</v>
      </c>
      <c r="C130" s="51">
        <f t="shared" si="74"/>
        <v>57</v>
      </c>
      <c r="D130" s="205" t="str">
        <f t="shared" si="74"/>
        <v>Mi</v>
      </c>
      <c r="E130" s="206">
        <f t="shared" si="74"/>
        <v>45714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9</v>
      </c>
      <c r="B131" s="51">
        <f t="shared" si="74"/>
        <v>27</v>
      </c>
      <c r="C131" s="51">
        <f t="shared" si="74"/>
        <v>58</v>
      </c>
      <c r="D131" s="205" t="str">
        <f t="shared" si="74"/>
        <v>Do</v>
      </c>
      <c r="E131" s="206">
        <f t="shared" si="74"/>
        <v>45715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9</v>
      </c>
      <c r="B132" s="51">
        <f t="shared" si="74"/>
        <v>28</v>
      </c>
      <c r="C132" s="51">
        <f t="shared" si="74"/>
        <v>59</v>
      </c>
      <c r="D132" s="205" t="str">
        <f t="shared" si="74"/>
        <v>Fr</v>
      </c>
      <c r="E132" s="206">
        <f t="shared" si="74"/>
        <v>45716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 t="str">
        <f t="shared" si="74"/>
        <v/>
      </c>
      <c r="B133" s="51">
        <f t="shared" si="74"/>
        <v>29</v>
      </c>
      <c r="C133" s="51" t="str">
        <f t="shared" si="74"/>
        <v/>
      </c>
      <c r="D133" s="205" t="str">
        <f t="shared" si="74"/>
        <v/>
      </c>
      <c r="E133" s="206" t="str">
        <f t="shared" si="74"/>
        <v/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 t="str">
        <f t="shared" si="74"/>
        <v/>
      </c>
      <c r="B134" s="51">
        <f t="shared" si="74"/>
        <v>30</v>
      </c>
      <c r="C134" s="51" t="str">
        <f t="shared" si="74"/>
        <v/>
      </c>
      <c r="D134" s="205" t="str">
        <f t="shared" si="74"/>
        <v/>
      </c>
      <c r="E134" s="206" t="str">
        <f t="shared" si="74"/>
        <v/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28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5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IF(TEXT($A177,0)="","",COUNTIF(M$105:M$135,$A177)+COUNTIF(M$139:M$169,$A177)+COUNTIF(Jan!M$105:M$135,$A177)+COUNTIF(Jan!M$139:M$169,$A177))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IF(TEXT($A177,0)="","",COUNTIF(AJ$105:AJ$135,$A177)+COUNTIF(AJ$139:AJ$169,$A177)+COUNTIF(Jan!AJ$105:AJ$135,$A177)+COUNTIF(Jan!AJ$139:AJ$169,$A177))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6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7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8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9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FVFwGwan2MgN9ldcsWqsvsfD4U2+DY9pwVEh2GIcTaWGK7Im/FHBsQtLA0B0Tzqk7VfxOkUiMAEBKuWv8TK34w==" saltValue="aUlb0UmVsLy63IA1S/XRlQ==" spinCount="100000" sheet="1" objects="1" scenarios="1" selectLockedCells="1"/>
  <mergeCells count="310"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1:AX1"/>
    <mergeCell ref="A2:AX2"/>
    <mergeCell ref="A3:AX3"/>
    <mergeCell ref="A4:AX4"/>
    <mergeCell ref="A5:AX5"/>
    <mergeCell ref="A6:I6"/>
    <mergeCell ref="J6:AE6"/>
    <mergeCell ref="AF6:AV6"/>
    <mergeCell ref="AW6:AX6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19 O43:O73 AG43:AG73 O105:O135 AG105:AG135 O139:O169 AG139:AG169 AG21:AG39" unlockedFormula="1"/>
    <ignoredError sqref="G105:G13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A676-7D78-4AC8-850B-845AF88E77DF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90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2"/>
      <c r="AY1">
        <v>18</v>
      </c>
    </row>
    <row r="2" spans="1:51" ht="27.95" customHeight="1" x14ac:dyDescent="0.2">
      <c r="A2" s="693" t="str">
        <f>"Christians Sportkalender "&amp;TEXT($E$9,"MMMM") &amp; " " &amp; Start!$D$26 &amp;" für "&amp;Start!$D$23</f>
        <v>Christians Sportkalender März 2025 für Christian Geißler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6"/>
    </row>
    <row r="3" spans="1:51" ht="12.75" customHeight="1" x14ac:dyDescent="0.2">
      <c r="A3" s="697"/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  <c r="AV3" s="698"/>
      <c r="AW3" s="698"/>
      <c r="AX3" s="699"/>
    </row>
    <row r="4" spans="1:51" ht="12.75" customHeight="1" x14ac:dyDescent="0.2">
      <c r="A4" s="697" t="str">
        <f ca="1">Start!$A$59</f>
        <v>© 2001 - 2025 by Christian Geissler   -   www.geissler-heubach.de   -   christian@geissler-heubach.de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9"/>
    </row>
    <row r="5" spans="1:51" ht="12.75" customHeight="1" thickBot="1" x14ac:dyDescent="0.25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2"/>
    </row>
    <row r="6" spans="1:51" ht="12.75" customHeight="1" thickBot="1" x14ac:dyDescent="0.25">
      <c r="A6" s="703" t="s">
        <v>565</v>
      </c>
      <c r="B6" s="704"/>
      <c r="C6" s="704"/>
      <c r="D6" s="704"/>
      <c r="E6" s="704"/>
      <c r="F6" s="704"/>
      <c r="G6" s="704"/>
      <c r="H6" s="704"/>
      <c r="I6" s="705"/>
      <c r="J6" s="703" t="s">
        <v>566</v>
      </c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704"/>
      <c r="V6" s="704"/>
      <c r="W6" s="704"/>
      <c r="X6" s="704"/>
      <c r="Y6" s="704"/>
      <c r="Z6" s="704"/>
      <c r="AA6" s="704"/>
      <c r="AB6" s="704"/>
      <c r="AC6" s="704"/>
      <c r="AD6" s="704"/>
      <c r="AE6" s="705"/>
      <c r="AF6" s="703" t="s">
        <v>576</v>
      </c>
      <c r="AG6" s="704"/>
      <c r="AH6" s="704"/>
      <c r="AI6" s="704"/>
      <c r="AJ6" s="704"/>
      <c r="AK6" s="704"/>
      <c r="AL6" s="704"/>
      <c r="AM6" s="704"/>
      <c r="AN6" s="704"/>
      <c r="AO6" s="704"/>
      <c r="AP6" s="704"/>
      <c r="AQ6" s="704"/>
      <c r="AR6" s="704"/>
      <c r="AS6" s="704"/>
      <c r="AT6" s="704"/>
      <c r="AU6" s="704"/>
      <c r="AV6" s="705"/>
      <c r="AW6" s="706" t="s">
        <v>572</v>
      </c>
      <c r="AX6" s="705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5" t="s">
        <v>314</v>
      </c>
      <c r="AC7" s="685"/>
      <c r="AD7" s="685"/>
      <c r="AE7" s="686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4" t="s">
        <v>562</v>
      </c>
      <c r="AT7" s="685"/>
      <c r="AU7" s="685"/>
      <c r="AV7" s="686"/>
      <c r="AW7" s="325" t="s">
        <v>573</v>
      </c>
      <c r="AX7" s="326" t="s">
        <v>567</v>
      </c>
    </row>
    <row r="8" spans="1:51" ht="12.75" customHeight="1" thickBot="1" x14ac:dyDescent="0.25">
      <c r="A8" s="687">
        <v>3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3"/>
      <c r="AV8" s="553"/>
      <c r="AW8" s="553"/>
      <c r="AX8" s="688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9</v>
      </c>
      <c r="B9" s="329">
        <v>1</v>
      </c>
      <c r="C9" s="255">
        <f>IF(B9&lt;=A$40,Feb!A$40+B9,"")</f>
        <v>29</v>
      </c>
      <c r="D9" s="330" t="str">
        <f t="shared" ref="D9:D38" si="0">IF(ISBLANK(E9),"",TEXT(E9,"ttt"))</f>
        <v>Sa</v>
      </c>
      <c r="E9" s="331">
        <f>IF(MONTH(DATE(Start!$D$26,$A$8,$B9))&gt;$A$8,"",DATE(Start!$D$26,$A$8,$B9))</f>
        <v>45717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5"/>
      <c r="AC9" s="666"/>
      <c r="AD9" s="666"/>
      <c r="AE9" s="667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9"/>
      <c r="AT9" s="666"/>
      <c r="AU9" s="666"/>
      <c r="AV9" s="667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9</v>
      </c>
      <c r="B10" s="176">
        <v>2</v>
      </c>
      <c r="C10" s="51">
        <f>IF(B10&lt;=A$40,Feb!A$40+B10,"")</f>
        <v>30</v>
      </c>
      <c r="D10" s="205" t="str">
        <f t="shared" si="0"/>
        <v>So</v>
      </c>
      <c r="E10" s="206">
        <f>IF(MONTH(DATE(Start!$D$26,$A$8,$B10))&gt;$A$8,"",DATE(Start!$D$26,$A$8,$B10))</f>
        <v>45718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2"/>
      <c r="AC10" s="663"/>
      <c r="AD10" s="663"/>
      <c r="AE10" s="664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2"/>
      <c r="AT10" s="663"/>
      <c r="AU10" s="663"/>
      <c r="AV10" s="664"/>
      <c r="AW10" s="470"/>
      <c r="AX10" s="313"/>
    </row>
    <row r="11" spans="1:51" x14ac:dyDescent="0.2">
      <c r="A11" s="175">
        <f t="shared" si="9"/>
        <v>10</v>
      </c>
      <c r="B11" s="176">
        <v>3</v>
      </c>
      <c r="C11" s="51">
        <f>IF(B11&lt;=A$40,Feb!A$40+B11,"")</f>
        <v>31</v>
      </c>
      <c r="D11" s="205" t="str">
        <f t="shared" si="0"/>
        <v>Mo</v>
      </c>
      <c r="E11" s="206">
        <f>IF(MONTH(DATE(Start!$D$26,$A$8,$B11))&gt;$A$8,"",DATE(Start!$D$26,$A$8,$B11))</f>
        <v>45719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2"/>
      <c r="AC11" s="663"/>
      <c r="AD11" s="663"/>
      <c r="AE11" s="664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2"/>
      <c r="AT11" s="663"/>
      <c r="AU11" s="663"/>
      <c r="AV11" s="664"/>
      <c r="AW11" s="470"/>
      <c r="AX11" s="313"/>
    </row>
    <row r="12" spans="1:51" x14ac:dyDescent="0.2">
      <c r="A12" s="175">
        <f t="shared" si="9"/>
        <v>10</v>
      </c>
      <c r="B12" s="176">
        <v>4</v>
      </c>
      <c r="C12" s="51">
        <f>IF(B12&lt;=A$40,Feb!A$40+B12,"")</f>
        <v>32</v>
      </c>
      <c r="D12" s="205" t="str">
        <f t="shared" si="0"/>
        <v>Di</v>
      </c>
      <c r="E12" s="206">
        <f>IF(MONTH(DATE(Start!$D$26,$A$8,$B12))&gt;$A$8,"",DATE(Start!$D$26,$A$8,$B12))</f>
        <v>45720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2"/>
      <c r="AC12" s="663"/>
      <c r="AD12" s="663"/>
      <c r="AE12" s="664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2"/>
      <c r="AT12" s="663"/>
      <c r="AU12" s="663"/>
      <c r="AV12" s="664"/>
      <c r="AW12" s="470"/>
      <c r="AX12" s="313"/>
    </row>
    <row r="13" spans="1:51" x14ac:dyDescent="0.2">
      <c r="A13" s="175">
        <f t="shared" si="9"/>
        <v>10</v>
      </c>
      <c r="B13" s="176">
        <v>5</v>
      </c>
      <c r="C13" s="51">
        <f>IF(B13&lt;=A$40,Feb!A$40+B13,"")</f>
        <v>33</v>
      </c>
      <c r="D13" s="205" t="str">
        <f t="shared" si="0"/>
        <v>Mi</v>
      </c>
      <c r="E13" s="206">
        <f>IF(MONTH(DATE(Start!$D$26,$A$8,$B13))&gt;$A$8,"",DATE(Start!$D$26,$A$8,$B13))</f>
        <v>45721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2"/>
      <c r="AC13" s="663"/>
      <c r="AD13" s="663"/>
      <c r="AE13" s="664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2"/>
      <c r="AT13" s="663"/>
      <c r="AU13" s="663"/>
      <c r="AV13" s="664"/>
      <c r="AW13" s="350"/>
      <c r="AX13" s="214"/>
    </row>
    <row r="14" spans="1:51" x14ac:dyDescent="0.2">
      <c r="A14" s="175">
        <f t="shared" si="9"/>
        <v>10</v>
      </c>
      <c r="B14" s="176">
        <v>6</v>
      </c>
      <c r="C14" s="51">
        <f>IF(B14&lt;=A$40,Feb!A$40+B14,"")</f>
        <v>34</v>
      </c>
      <c r="D14" s="205" t="str">
        <f t="shared" si="0"/>
        <v>Do</v>
      </c>
      <c r="E14" s="206">
        <f>IF(MONTH(DATE(Start!$D$26,$A$8,$B14))&gt;$A$8,"",DATE(Start!$D$26,$A$8,$B14))</f>
        <v>45722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3"/>
      <c r="AC14" s="663"/>
      <c r="AD14" s="663"/>
      <c r="AE14" s="664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3"/>
      <c r="AT14" s="663"/>
      <c r="AU14" s="663"/>
      <c r="AV14" s="664"/>
      <c r="AW14" s="350"/>
      <c r="AX14" s="214"/>
    </row>
    <row r="15" spans="1:51" x14ac:dyDescent="0.2">
      <c r="A15" s="175">
        <f t="shared" si="9"/>
        <v>10</v>
      </c>
      <c r="B15" s="176">
        <v>7</v>
      </c>
      <c r="C15" s="51">
        <f>IF(B15&lt;=A$40,Feb!A$40+B15,"")</f>
        <v>35</v>
      </c>
      <c r="D15" s="205" t="str">
        <f t="shared" si="0"/>
        <v>Fr</v>
      </c>
      <c r="E15" s="206">
        <f>IF(MONTH(DATE(Start!$D$26,$A$8,$B15))&gt;$A$8,"",DATE(Start!$D$26,$A$8,$B15))</f>
        <v>45723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2"/>
      <c r="AC15" s="663"/>
      <c r="AD15" s="663"/>
      <c r="AE15" s="664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2"/>
      <c r="AT15" s="663"/>
      <c r="AU15" s="663"/>
      <c r="AV15" s="664"/>
      <c r="AW15" s="350"/>
      <c r="AX15" s="214"/>
    </row>
    <row r="16" spans="1:51" x14ac:dyDescent="0.2">
      <c r="A16" s="175">
        <f t="shared" si="9"/>
        <v>10</v>
      </c>
      <c r="B16" s="176">
        <v>8</v>
      </c>
      <c r="C16" s="51">
        <f>IF(B16&lt;=A$40,Feb!A$40+B16,"")</f>
        <v>36</v>
      </c>
      <c r="D16" s="205" t="str">
        <f t="shared" si="0"/>
        <v>Sa</v>
      </c>
      <c r="E16" s="206">
        <f>IF(MONTH(DATE(Start!$D$26,$A$8,$B16))&gt;$A$8,"",DATE(Start!$D$26,$A$8,$B16))</f>
        <v>45724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2"/>
      <c r="AC16" s="663"/>
      <c r="AD16" s="663"/>
      <c r="AE16" s="664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2"/>
      <c r="AT16" s="663"/>
      <c r="AU16" s="663"/>
      <c r="AV16" s="664"/>
      <c r="AW16" s="350"/>
      <c r="AX16" s="214"/>
    </row>
    <row r="17" spans="1:50" x14ac:dyDescent="0.2">
      <c r="A17" s="175">
        <f t="shared" si="9"/>
        <v>10</v>
      </c>
      <c r="B17" s="176">
        <v>9</v>
      </c>
      <c r="C17" s="51">
        <f>IF(B17&lt;=A$40,Feb!A$40+B17,"")</f>
        <v>37</v>
      </c>
      <c r="D17" s="205" t="str">
        <f t="shared" si="0"/>
        <v>So</v>
      </c>
      <c r="E17" s="206">
        <f>IF(MONTH(DATE(Start!$D$26,$A$8,$B17))&gt;$A$8,"",DATE(Start!$D$26,$A$8,$B17))</f>
        <v>45725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2"/>
      <c r="AC17" s="663"/>
      <c r="AD17" s="663"/>
      <c r="AE17" s="664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2"/>
      <c r="AT17" s="663"/>
      <c r="AU17" s="663"/>
      <c r="AV17" s="664"/>
      <c r="AW17" s="350"/>
      <c r="AX17" s="214"/>
    </row>
    <row r="18" spans="1:50" x14ac:dyDescent="0.2">
      <c r="A18" s="175">
        <f t="shared" si="9"/>
        <v>11</v>
      </c>
      <c r="B18" s="176">
        <v>10</v>
      </c>
      <c r="C18" s="51">
        <f>IF(B18&lt;=A$40,Feb!A$40+B18,"")</f>
        <v>38</v>
      </c>
      <c r="D18" s="205" t="str">
        <f t="shared" si="0"/>
        <v>Mo</v>
      </c>
      <c r="E18" s="206">
        <f>IF(MONTH(DATE(Start!$D$26,$A$8,$B18))&gt;$A$8,"",DATE(Start!$D$26,$A$8,$B18))</f>
        <v>45726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2"/>
      <c r="AC18" s="663"/>
      <c r="AD18" s="663"/>
      <c r="AE18" s="664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2"/>
      <c r="AT18" s="663"/>
      <c r="AU18" s="663"/>
      <c r="AV18" s="664"/>
      <c r="AW18" s="350"/>
      <c r="AX18" s="214"/>
    </row>
    <row r="19" spans="1:50" x14ac:dyDescent="0.2">
      <c r="A19" s="175">
        <f t="shared" si="9"/>
        <v>11</v>
      </c>
      <c r="B19" s="176">
        <v>11</v>
      </c>
      <c r="C19" s="51">
        <f>IF(B19&lt;=A$40,Feb!A$40+B19,"")</f>
        <v>39</v>
      </c>
      <c r="D19" s="205" t="str">
        <f t="shared" si="0"/>
        <v>Di</v>
      </c>
      <c r="E19" s="206">
        <f>IF(MONTH(DATE(Start!$D$26,$A$8,$B19))&gt;$A$8,"",DATE(Start!$D$26,$A$8,$B19))</f>
        <v>45727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2"/>
      <c r="AC19" s="663"/>
      <c r="AD19" s="663"/>
      <c r="AE19" s="664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2"/>
      <c r="AT19" s="663"/>
      <c r="AU19" s="663"/>
      <c r="AV19" s="664"/>
      <c r="AW19" s="350"/>
      <c r="AX19" s="214"/>
    </row>
    <row r="20" spans="1:50" x14ac:dyDescent="0.2">
      <c r="A20" s="175">
        <f t="shared" si="9"/>
        <v>11</v>
      </c>
      <c r="B20" s="176">
        <v>12</v>
      </c>
      <c r="C20" s="51">
        <f>IF(B20&lt;=A$40,Feb!A$40+B20,"")</f>
        <v>40</v>
      </c>
      <c r="D20" s="205" t="str">
        <f t="shared" si="0"/>
        <v>Mi</v>
      </c>
      <c r="E20" s="206">
        <f>IF(MONTH(DATE(Start!$D$26,$A$8,$B20))&gt;$A$8,"",DATE(Start!$D$26,$A$8,$B20))</f>
        <v>45728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2"/>
      <c r="AC20" s="663"/>
      <c r="AD20" s="663"/>
      <c r="AE20" s="664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2"/>
      <c r="AT20" s="663"/>
      <c r="AU20" s="663"/>
      <c r="AV20" s="664"/>
      <c r="AW20" s="350"/>
      <c r="AX20" s="214"/>
    </row>
    <row r="21" spans="1:50" x14ac:dyDescent="0.2">
      <c r="A21" s="175">
        <f t="shared" si="9"/>
        <v>11</v>
      </c>
      <c r="B21" s="176">
        <v>13</v>
      </c>
      <c r="C21" s="51">
        <f>IF(B21&lt;=A$40,Feb!A$40+B21,"")</f>
        <v>41</v>
      </c>
      <c r="D21" s="205" t="str">
        <f t="shared" si="0"/>
        <v>Do</v>
      </c>
      <c r="E21" s="206">
        <f>IF(MONTH(DATE(Start!$D$26,$A$8,$B21))&gt;$A$8,"",DATE(Start!$D$26,$A$8,$B21))</f>
        <v>45729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2"/>
      <c r="AC21" s="663"/>
      <c r="AD21" s="663"/>
      <c r="AE21" s="664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82"/>
      <c r="AT21" s="663"/>
      <c r="AU21" s="663"/>
      <c r="AV21" s="664"/>
      <c r="AW21" s="350"/>
      <c r="AX21" s="214"/>
    </row>
    <row r="22" spans="1:50" x14ac:dyDescent="0.2">
      <c r="A22" s="175">
        <f t="shared" si="9"/>
        <v>11</v>
      </c>
      <c r="B22" s="176">
        <v>14</v>
      </c>
      <c r="C22" s="51">
        <f>IF(B22&lt;=A$40,Feb!A$40+B22,"")</f>
        <v>42</v>
      </c>
      <c r="D22" s="205" t="str">
        <f t="shared" si="0"/>
        <v>Fr</v>
      </c>
      <c r="E22" s="206">
        <f>IF(MONTH(DATE(Start!$D$26,$A$8,$B22))&gt;$A$8,"",DATE(Start!$D$26,$A$8,$B22))</f>
        <v>45730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2"/>
      <c r="AC22" s="663"/>
      <c r="AD22" s="663"/>
      <c r="AE22" s="664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2"/>
      <c r="AT22" s="663"/>
      <c r="AU22" s="663"/>
      <c r="AV22" s="664"/>
      <c r="AW22" s="350"/>
      <c r="AX22" s="214"/>
    </row>
    <row r="23" spans="1:50" x14ac:dyDescent="0.2">
      <c r="A23" s="175">
        <f t="shared" si="9"/>
        <v>11</v>
      </c>
      <c r="B23" s="176">
        <v>15</v>
      </c>
      <c r="C23" s="51">
        <f>IF(B23&lt;=A$40,Feb!A$40+B23,"")</f>
        <v>43</v>
      </c>
      <c r="D23" s="205" t="str">
        <f t="shared" si="0"/>
        <v>Sa</v>
      </c>
      <c r="E23" s="206">
        <f>IF(MONTH(DATE(Start!$D$26,$A$8,$B23))&gt;$A$8,"",DATE(Start!$D$26,$A$8,$B23))</f>
        <v>45731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2"/>
      <c r="AC23" s="663"/>
      <c r="AD23" s="663"/>
      <c r="AE23" s="664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2"/>
      <c r="AT23" s="663"/>
      <c r="AU23" s="663"/>
      <c r="AV23" s="664"/>
      <c r="AW23" s="350"/>
      <c r="AX23" s="214"/>
    </row>
    <row r="24" spans="1:50" x14ac:dyDescent="0.2">
      <c r="A24" s="175">
        <f t="shared" si="9"/>
        <v>11</v>
      </c>
      <c r="B24" s="176">
        <v>16</v>
      </c>
      <c r="C24" s="51">
        <f>IF(B24&lt;=A$40,Feb!A$40+B24,"")</f>
        <v>44</v>
      </c>
      <c r="D24" s="205" t="str">
        <f t="shared" si="0"/>
        <v>So</v>
      </c>
      <c r="E24" s="206">
        <f>IF(MONTH(DATE(Start!$D$26,$A$8,$B24))&gt;$A$8,"",DATE(Start!$D$26,$A$8,$B24))</f>
        <v>45732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2"/>
      <c r="AC24" s="663"/>
      <c r="AD24" s="663"/>
      <c r="AE24" s="664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2"/>
      <c r="AT24" s="663"/>
      <c r="AU24" s="663"/>
      <c r="AV24" s="664"/>
      <c r="AW24" s="350"/>
      <c r="AX24" s="313"/>
    </row>
    <row r="25" spans="1:50" x14ac:dyDescent="0.2">
      <c r="A25" s="175">
        <f t="shared" si="9"/>
        <v>12</v>
      </c>
      <c r="B25" s="176">
        <v>17</v>
      </c>
      <c r="C25" s="51">
        <f>IF(B25&lt;=A$40,Feb!A$40+B25,"")</f>
        <v>45</v>
      </c>
      <c r="D25" s="205" t="str">
        <f t="shared" si="0"/>
        <v>Mo</v>
      </c>
      <c r="E25" s="206">
        <f>IF(MONTH(DATE(Start!$D$26,$A$8,$B25))&gt;$A$8,"",DATE(Start!$D$26,$A$8,$B25))</f>
        <v>45733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2"/>
      <c r="AC25" s="663"/>
      <c r="AD25" s="663"/>
      <c r="AE25" s="664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2"/>
      <c r="AT25" s="663"/>
      <c r="AU25" s="663"/>
      <c r="AV25" s="664"/>
      <c r="AW25" s="350"/>
      <c r="AX25" s="313"/>
    </row>
    <row r="26" spans="1:50" ht="12.75" customHeight="1" x14ac:dyDescent="0.2">
      <c r="A26" s="175">
        <f t="shared" si="9"/>
        <v>12</v>
      </c>
      <c r="B26" s="176">
        <v>18</v>
      </c>
      <c r="C26" s="51">
        <f>IF(B26&lt;=A$40,Feb!A$40+B26,"")</f>
        <v>46</v>
      </c>
      <c r="D26" s="205" t="str">
        <f t="shared" si="0"/>
        <v>Di</v>
      </c>
      <c r="E26" s="206">
        <f>IF(MONTH(DATE(Start!$D$26,$A$8,$B26))&gt;$A$8,"",DATE(Start!$D$26,$A$8,$B26))</f>
        <v>45734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9"/>
      <c r="AC26" s="680"/>
      <c r="AD26" s="680"/>
      <c r="AE26" s="681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9"/>
      <c r="AT26" s="680"/>
      <c r="AU26" s="680"/>
      <c r="AV26" s="681"/>
      <c r="AW26" s="350"/>
      <c r="AX26" s="214"/>
    </row>
    <row r="27" spans="1:50" x14ac:dyDescent="0.2">
      <c r="A27" s="175">
        <f t="shared" si="9"/>
        <v>12</v>
      </c>
      <c r="B27" s="176">
        <v>19</v>
      </c>
      <c r="C27" s="51">
        <f>IF(B27&lt;=A$40,Feb!A$40+B27,"")</f>
        <v>47</v>
      </c>
      <c r="D27" s="205" t="str">
        <f t="shared" si="0"/>
        <v>Mi</v>
      </c>
      <c r="E27" s="206">
        <f>IF(MONTH(DATE(Start!$D$26,$A$8,$B27))&gt;$A$8,"",DATE(Start!$D$26,$A$8,$B27))</f>
        <v>45735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2"/>
      <c r="AC27" s="663"/>
      <c r="AD27" s="663"/>
      <c r="AE27" s="664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2"/>
      <c r="AT27" s="663"/>
      <c r="AU27" s="663"/>
      <c r="AV27" s="664"/>
      <c r="AW27" s="350"/>
      <c r="AX27" s="214"/>
    </row>
    <row r="28" spans="1:50" x14ac:dyDescent="0.2">
      <c r="A28" s="175">
        <f t="shared" si="9"/>
        <v>12</v>
      </c>
      <c r="B28" s="176">
        <v>20</v>
      </c>
      <c r="C28" s="51">
        <f>IF(B28&lt;=A$40,Feb!A$40+B28,"")</f>
        <v>48</v>
      </c>
      <c r="D28" s="205" t="str">
        <f t="shared" si="0"/>
        <v>Do</v>
      </c>
      <c r="E28" s="206">
        <f>IF(MONTH(DATE(Start!$D$26,$A$8,$B28))&gt;$A$8,"",DATE(Start!$D$26,$A$8,$B28))</f>
        <v>45736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2"/>
      <c r="AC28" s="663"/>
      <c r="AD28" s="663"/>
      <c r="AE28" s="664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2"/>
      <c r="AT28" s="663"/>
      <c r="AU28" s="663"/>
      <c r="AV28" s="664"/>
      <c r="AW28" s="350"/>
      <c r="AX28" s="214"/>
    </row>
    <row r="29" spans="1:50" x14ac:dyDescent="0.2">
      <c r="A29" s="175">
        <f t="shared" si="9"/>
        <v>12</v>
      </c>
      <c r="B29" s="176">
        <v>21</v>
      </c>
      <c r="C29" s="51">
        <f>IF(B29&lt;=A$40,Feb!A$40+B29,"")</f>
        <v>49</v>
      </c>
      <c r="D29" s="205" t="str">
        <f t="shared" si="0"/>
        <v>Fr</v>
      </c>
      <c r="E29" s="206">
        <f>IF(MONTH(DATE(Start!$D$26,$A$8,$B29))&gt;$A$8,"",DATE(Start!$D$26,$A$8,$B29))</f>
        <v>45737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3"/>
      <c r="AC29" s="663"/>
      <c r="AD29" s="663"/>
      <c r="AE29" s="664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3"/>
      <c r="AT29" s="663"/>
      <c r="AU29" s="663"/>
      <c r="AV29" s="664"/>
      <c r="AW29" s="350"/>
      <c r="AX29" s="214"/>
    </row>
    <row r="30" spans="1:50" x14ac:dyDescent="0.2">
      <c r="A30" s="175">
        <f t="shared" si="9"/>
        <v>12</v>
      </c>
      <c r="B30" s="176">
        <v>22</v>
      </c>
      <c r="C30" s="51">
        <f>IF(B30&lt;=A$40,Feb!A$40+B30,"")</f>
        <v>50</v>
      </c>
      <c r="D30" s="205" t="str">
        <f t="shared" si="0"/>
        <v>Sa</v>
      </c>
      <c r="E30" s="206">
        <f>IF(MONTH(DATE(Start!$D$26,$A$8,$B30))&gt;$A$8,"",DATE(Start!$D$26,$A$8,$B30))</f>
        <v>45738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2"/>
      <c r="AC30" s="663"/>
      <c r="AD30" s="663"/>
      <c r="AE30" s="664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2"/>
      <c r="AT30" s="663"/>
      <c r="AU30" s="663"/>
      <c r="AV30" s="664"/>
      <c r="AW30" s="350"/>
      <c r="AX30" s="214"/>
    </row>
    <row r="31" spans="1:50" x14ac:dyDescent="0.2">
      <c r="A31" s="175">
        <f t="shared" si="9"/>
        <v>12</v>
      </c>
      <c r="B31" s="176">
        <v>23</v>
      </c>
      <c r="C31" s="51">
        <f>IF(B31&lt;=A$40,Feb!A$40+B31,"")</f>
        <v>51</v>
      </c>
      <c r="D31" s="205" t="str">
        <f t="shared" si="0"/>
        <v>So</v>
      </c>
      <c r="E31" s="206">
        <f>IF(MONTH(DATE(Start!$D$26,$A$8,$B31))&gt;$A$8,"",DATE(Start!$D$26,$A$8,$B31))</f>
        <v>45739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2"/>
      <c r="AC31" s="663"/>
      <c r="AD31" s="663"/>
      <c r="AE31" s="664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2"/>
      <c r="AT31" s="663"/>
      <c r="AU31" s="663"/>
      <c r="AV31" s="664"/>
      <c r="AW31" s="470"/>
      <c r="AX31" s="214"/>
    </row>
    <row r="32" spans="1:50" x14ac:dyDescent="0.2">
      <c r="A32" s="175">
        <f t="shared" si="9"/>
        <v>13</v>
      </c>
      <c r="B32" s="176">
        <v>24</v>
      </c>
      <c r="C32" s="51">
        <f>IF(B32&lt;=A$40,Feb!A$40+B32,"")</f>
        <v>52</v>
      </c>
      <c r="D32" s="205" t="str">
        <f t="shared" si="0"/>
        <v>Mo</v>
      </c>
      <c r="E32" s="206">
        <f>IF(MONTH(DATE(Start!$D$26,$A$8,$B32))&gt;$A$8,"",DATE(Start!$D$26,$A$8,$B32))</f>
        <v>45740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2"/>
      <c r="AC32" s="663"/>
      <c r="AD32" s="663"/>
      <c r="AE32" s="664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2"/>
      <c r="AT32" s="663"/>
      <c r="AU32" s="663"/>
      <c r="AV32" s="664"/>
      <c r="AW32" s="350"/>
      <c r="AX32" s="214"/>
    </row>
    <row r="33" spans="1:50" x14ac:dyDescent="0.2">
      <c r="A33" s="175">
        <f t="shared" si="9"/>
        <v>13</v>
      </c>
      <c r="B33" s="176">
        <v>25</v>
      </c>
      <c r="C33" s="51">
        <f>IF(B33&lt;=A$40,Feb!A$40+B33,"")</f>
        <v>53</v>
      </c>
      <c r="D33" s="205" t="str">
        <f t="shared" si="0"/>
        <v>Di</v>
      </c>
      <c r="E33" s="206">
        <f>IF(MONTH(DATE(Start!$D$26,$A$8,$B33))&gt;$A$8,"",DATE(Start!$D$26,$A$8,$B33))</f>
        <v>45741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3"/>
      <c r="AC33" s="663"/>
      <c r="AD33" s="663"/>
      <c r="AE33" s="664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3"/>
      <c r="AT33" s="663"/>
      <c r="AU33" s="663"/>
      <c r="AV33" s="664"/>
      <c r="AW33" s="350"/>
      <c r="AX33" s="214"/>
    </row>
    <row r="34" spans="1:50" x14ac:dyDescent="0.2">
      <c r="A34" s="175">
        <f t="shared" si="9"/>
        <v>13</v>
      </c>
      <c r="B34" s="176">
        <v>26</v>
      </c>
      <c r="C34" s="51">
        <f>IF(B34&lt;=A$40,Feb!A$40+B34,"")</f>
        <v>54</v>
      </c>
      <c r="D34" s="205" t="str">
        <f t="shared" si="0"/>
        <v>Mi</v>
      </c>
      <c r="E34" s="206">
        <f>IF(MONTH(DATE(Start!$D$26,$A$8,$B34))&gt;$A$8,"",DATE(Start!$D$26,$A$8,$B34))</f>
        <v>45742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2"/>
      <c r="AC34" s="663"/>
      <c r="AD34" s="663"/>
      <c r="AE34" s="664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2"/>
      <c r="AT34" s="663"/>
      <c r="AU34" s="663"/>
      <c r="AV34" s="664"/>
      <c r="AW34" s="350"/>
      <c r="AX34" s="214"/>
    </row>
    <row r="35" spans="1:50" x14ac:dyDescent="0.2">
      <c r="A35" s="175">
        <f t="shared" si="9"/>
        <v>13</v>
      </c>
      <c r="B35" s="176">
        <v>27</v>
      </c>
      <c r="C35" s="51">
        <f>IF(B35&lt;=A$40,Feb!A$40+B35,"")</f>
        <v>55</v>
      </c>
      <c r="D35" s="205" t="str">
        <f t="shared" si="0"/>
        <v>Do</v>
      </c>
      <c r="E35" s="206">
        <f>IF(MONTH(DATE(Start!$D$26,$A$8,$B35))&gt;$A$8,"",DATE(Start!$D$26,$A$8,$B35))</f>
        <v>45743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2"/>
      <c r="AC35" s="663"/>
      <c r="AD35" s="663"/>
      <c r="AE35" s="664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2"/>
      <c r="AT35" s="663"/>
      <c r="AU35" s="663"/>
      <c r="AV35" s="664"/>
      <c r="AW35" s="350"/>
      <c r="AX35" s="214"/>
    </row>
    <row r="36" spans="1:50" x14ac:dyDescent="0.2">
      <c r="A36" s="175">
        <f t="shared" si="9"/>
        <v>13</v>
      </c>
      <c r="B36" s="176">
        <v>28</v>
      </c>
      <c r="C36" s="51">
        <f>IF(B36&lt;=A$40,Feb!A$40+B36,"")</f>
        <v>56</v>
      </c>
      <c r="D36" s="205" t="str">
        <f t="shared" si="0"/>
        <v>Fr</v>
      </c>
      <c r="E36" s="206">
        <f>IF(MONTH(DATE(Start!$D$26,$A$8,$B36))&gt;$A$8,"",DATE(Start!$D$26,$A$8,$B36))</f>
        <v>45744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3"/>
      <c r="AC36" s="663"/>
      <c r="AD36" s="663"/>
      <c r="AE36" s="664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3"/>
      <c r="AT36" s="663"/>
      <c r="AU36" s="663"/>
      <c r="AV36" s="664"/>
      <c r="AW36" s="350"/>
      <c r="AX36" s="214"/>
    </row>
    <row r="37" spans="1:50" x14ac:dyDescent="0.2">
      <c r="A37" s="175">
        <f t="shared" si="9"/>
        <v>13</v>
      </c>
      <c r="B37" s="176">
        <v>29</v>
      </c>
      <c r="C37" s="51">
        <f>IF(B37&lt;=A$40,Feb!A$40+B37,"")</f>
        <v>57</v>
      </c>
      <c r="D37" s="205" t="str">
        <f t="shared" si="0"/>
        <v>Sa</v>
      </c>
      <c r="E37" s="206">
        <f>IF(MONTH(DATE(Start!$D$26,$A$8,$B37))&gt;$A$8,"",DATE(Start!$D$26,$A$8,$B37))</f>
        <v>45745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2"/>
      <c r="AC37" s="663"/>
      <c r="AD37" s="663"/>
      <c r="AE37" s="664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2"/>
      <c r="AT37" s="663"/>
      <c r="AU37" s="663"/>
      <c r="AV37" s="664"/>
      <c r="AW37" s="350"/>
      <c r="AX37" s="214"/>
    </row>
    <row r="38" spans="1:50" x14ac:dyDescent="0.2">
      <c r="A38" s="175">
        <f t="shared" si="9"/>
        <v>13</v>
      </c>
      <c r="B38" s="176">
        <v>30</v>
      </c>
      <c r="C38" s="51">
        <f>IF(B38&lt;=A$40,Feb!A$40+B38,"")</f>
        <v>58</v>
      </c>
      <c r="D38" s="205" t="str">
        <f t="shared" si="0"/>
        <v>So</v>
      </c>
      <c r="E38" s="206">
        <f>IF(MONTH(DATE(Start!$D$26,$A$8,$B38))&gt;$A$8,"",DATE(Start!$D$26,$A$8,$B38))</f>
        <v>45746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2"/>
      <c r="AC38" s="663"/>
      <c r="AD38" s="663"/>
      <c r="AE38" s="664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2"/>
      <c r="AT38" s="663"/>
      <c r="AU38" s="663"/>
      <c r="AV38" s="664"/>
      <c r="AW38" s="350"/>
      <c r="AX38" s="214"/>
    </row>
    <row r="39" spans="1:50" ht="13.5" thickBot="1" x14ac:dyDescent="0.25">
      <c r="A39" s="257">
        <f t="shared" si="9"/>
        <v>14</v>
      </c>
      <c r="B39" s="351">
        <v>31</v>
      </c>
      <c r="C39" s="478">
        <f>IF(B39&lt;=A$40,Feb!A$40+B39,"")</f>
        <v>59</v>
      </c>
      <c r="D39" s="352" t="str">
        <f>IF(ISBLANK(E39),"",TEXT(E39,"ttt"))</f>
        <v>Mo</v>
      </c>
      <c r="E39" s="353">
        <f>IF(MONTH(DATE(Start!$D$26,$A$8,$B39))&gt;$A$8,"",DATE(Start!$D$26,$A$8,$B39))</f>
        <v>45747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7"/>
      <c r="AC39" s="648"/>
      <c r="AD39" s="648"/>
      <c r="AE39" s="649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7"/>
      <c r="AT39" s="648"/>
      <c r="AU39" s="648"/>
      <c r="AV39" s="649"/>
      <c r="AW39" s="368"/>
      <c r="AX39" s="369"/>
    </row>
    <row r="40" spans="1:50" x14ac:dyDescent="0.2">
      <c r="A40" s="668">
        <f>IF(MONTH($E$9)=2,IF($J$42=365,28,29),IF(MONTH($E$9)=4,30,IF(MONTH($E$9)=6,30,IF(MONTH($E$9)=9,30,IF(MONTH($E$9)=11,30,31)))))</f>
        <v>31</v>
      </c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70"/>
    </row>
    <row r="41" spans="1:50" x14ac:dyDescent="0.2">
      <c r="A41" s="671" t="s">
        <v>558</v>
      </c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3"/>
    </row>
    <row r="42" spans="1:50" ht="12.75" customHeight="1" thickBot="1" x14ac:dyDescent="0.25">
      <c r="A42" s="674"/>
      <c r="B42" s="675"/>
      <c r="C42" s="675"/>
      <c r="D42" s="675"/>
      <c r="E42" s="675"/>
      <c r="F42" s="370"/>
      <c r="G42" s="371" t="s">
        <v>158</v>
      </c>
      <c r="H42" s="372"/>
      <c r="I42" s="373"/>
      <c r="J42" s="676">
        <f>IF(OR(MOD(Start!$D$26,400)=0,AND(MOD(Start!$D$26,4)=0,MOD(Start!$D$26,100)&lt;&gt;0)),366,365)</f>
        <v>365</v>
      </c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  <c r="AH42" s="677"/>
      <c r="AI42" s="677"/>
      <c r="AJ42" s="677"/>
      <c r="AK42" s="677"/>
      <c r="AL42" s="677"/>
      <c r="AM42" s="677"/>
      <c r="AN42" s="677"/>
      <c r="AO42" s="677"/>
      <c r="AP42" s="677"/>
      <c r="AQ42" s="677"/>
      <c r="AR42" s="677"/>
      <c r="AS42" s="677"/>
      <c r="AT42" s="677"/>
      <c r="AU42" s="677"/>
      <c r="AV42" s="677"/>
      <c r="AW42" s="677"/>
      <c r="AX42" s="678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5"/>
      <c r="AC43" s="666"/>
      <c r="AD43" s="666"/>
      <c r="AE43" s="667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5"/>
      <c r="AT43" s="666"/>
      <c r="AU43" s="666"/>
      <c r="AV43" s="667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2"/>
      <c r="AC44" s="663"/>
      <c r="AD44" s="663"/>
      <c r="AE44" s="664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2"/>
      <c r="AT44" s="663"/>
      <c r="AU44" s="663"/>
      <c r="AV44" s="664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2"/>
      <c r="AC45" s="663"/>
      <c r="AD45" s="663"/>
      <c r="AE45" s="664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2"/>
      <c r="AT45" s="663"/>
      <c r="AU45" s="663"/>
      <c r="AV45" s="664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2"/>
      <c r="AC46" s="663"/>
      <c r="AD46" s="663"/>
      <c r="AE46" s="664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2"/>
      <c r="AT46" s="663"/>
      <c r="AU46" s="663"/>
      <c r="AV46" s="664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2"/>
      <c r="AC47" s="663"/>
      <c r="AD47" s="663"/>
      <c r="AE47" s="664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2"/>
      <c r="AT47" s="663"/>
      <c r="AU47" s="663"/>
      <c r="AV47" s="664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2"/>
      <c r="AC48" s="663"/>
      <c r="AD48" s="663"/>
      <c r="AE48" s="664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2"/>
      <c r="AT48" s="663"/>
      <c r="AU48" s="663"/>
      <c r="AV48" s="664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2"/>
      <c r="AC49" s="663"/>
      <c r="AD49" s="663"/>
      <c r="AE49" s="664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2"/>
      <c r="AT49" s="663"/>
      <c r="AU49" s="663"/>
      <c r="AV49" s="664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2"/>
      <c r="AC50" s="663"/>
      <c r="AD50" s="663"/>
      <c r="AE50" s="664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2"/>
      <c r="AT50" s="663"/>
      <c r="AU50" s="663"/>
      <c r="AV50" s="664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2"/>
      <c r="AC51" s="663"/>
      <c r="AD51" s="663"/>
      <c r="AE51" s="664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2"/>
      <c r="AT51" s="663"/>
      <c r="AU51" s="663"/>
      <c r="AV51" s="664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2"/>
      <c r="AC52" s="663"/>
      <c r="AD52" s="663"/>
      <c r="AE52" s="664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2"/>
      <c r="AT52" s="663"/>
      <c r="AU52" s="663"/>
      <c r="AV52" s="664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2"/>
      <c r="AC53" s="663"/>
      <c r="AD53" s="663"/>
      <c r="AE53" s="664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2"/>
      <c r="AT53" s="663"/>
      <c r="AU53" s="663"/>
      <c r="AV53" s="664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2"/>
      <c r="AC54" s="663"/>
      <c r="AD54" s="663"/>
      <c r="AE54" s="664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2"/>
      <c r="AT54" s="663"/>
      <c r="AU54" s="663"/>
      <c r="AV54" s="664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2"/>
      <c r="AC55" s="663"/>
      <c r="AD55" s="663"/>
      <c r="AE55" s="664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2"/>
      <c r="AT55" s="663"/>
      <c r="AU55" s="663"/>
      <c r="AV55" s="664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2"/>
      <c r="AC56" s="663"/>
      <c r="AD56" s="663"/>
      <c r="AE56" s="664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2"/>
      <c r="AT56" s="663"/>
      <c r="AU56" s="663"/>
      <c r="AV56" s="664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2"/>
      <c r="AC57" s="663"/>
      <c r="AD57" s="663"/>
      <c r="AE57" s="664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2"/>
      <c r="AT57" s="663"/>
      <c r="AU57" s="663"/>
      <c r="AV57" s="664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2"/>
      <c r="AC58" s="663"/>
      <c r="AD58" s="663"/>
      <c r="AE58" s="664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2"/>
      <c r="AT58" s="663"/>
      <c r="AU58" s="663"/>
      <c r="AV58" s="664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2"/>
      <c r="AC59" s="663"/>
      <c r="AD59" s="663"/>
      <c r="AE59" s="664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2"/>
      <c r="AT59" s="663"/>
      <c r="AU59" s="663"/>
      <c r="AV59" s="664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2"/>
      <c r="AC60" s="663"/>
      <c r="AD60" s="663"/>
      <c r="AE60" s="664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2"/>
      <c r="AT60" s="663"/>
      <c r="AU60" s="663"/>
      <c r="AV60" s="664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2"/>
      <c r="AC61" s="663"/>
      <c r="AD61" s="663"/>
      <c r="AE61" s="664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2"/>
      <c r="AT61" s="663"/>
      <c r="AU61" s="663"/>
      <c r="AV61" s="664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2"/>
      <c r="AC62" s="663"/>
      <c r="AD62" s="663"/>
      <c r="AE62" s="664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2"/>
      <c r="AT62" s="663"/>
      <c r="AU62" s="663"/>
      <c r="AV62" s="664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2"/>
      <c r="AC63" s="663"/>
      <c r="AD63" s="663"/>
      <c r="AE63" s="664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2"/>
      <c r="AT63" s="663"/>
      <c r="AU63" s="663"/>
      <c r="AV63" s="664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2"/>
      <c r="AC64" s="663"/>
      <c r="AD64" s="663"/>
      <c r="AE64" s="664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2"/>
      <c r="AT64" s="663"/>
      <c r="AU64" s="663"/>
      <c r="AV64" s="664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2"/>
      <c r="AC65" s="663"/>
      <c r="AD65" s="663"/>
      <c r="AE65" s="664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2"/>
      <c r="AT65" s="663"/>
      <c r="AU65" s="663"/>
      <c r="AV65" s="664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2"/>
      <c r="AC66" s="663"/>
      <c r="AD66" s="663"/>
      <c r="AE66" s="664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2"/>
      <c r="AT66" s="663"/>
      <c r="AU66" s="663"/>
      <c r="AV66" s="664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2"/>
      <c r="AC67" s="663"/>
      <c r="AD67" s="663"/>
      <c r="AE67" s="664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2"/>
      <c r="AT67" s="663"/>
      <c r="AU67" s="663"/>
      <c r="AV67" s="664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2"/>
      <c r="AC68" s="663"/>
      <c r="AD68" s="663"/>
      <c r="AE68" s="664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2"/>
      <c r="AT68" s="663"/>
      <c r="AU68" s="663"/>
      <c r="AV68" s="664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2"/>
      <c r="AC69" s="663"/>
      <c r="AD69" s="663"/>
      <c r="AE69" s="664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2"/>
      <c r="AT69" s="663"/>
      <c r="AU69" s="663"/>
      <c r="AV69" s="664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2"/>
      <c r="AC70" s="663"/>
      <c r="AD70" s="663"/>
      <c r="AE70" s="664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2"/>
      <c r="AT70" s="663"/>
      <c r="AU70" s="663"/>
      <c r="AV70" s="664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2"/>
      <c r="AC71" s="663"/>
      <c r="AD71" s="663"/>
      <c r="AE71" s="664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2"/>
      <c r="AT71" s="663"/>
      <c r="AU71" s="663"/>
      <c r="AV71" s="664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2"/>
      <c r="AC72" s="663"/>
      <c r="AD72" s="663"/>
      <c r="AE72" s="664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2"/>
      <c r="AT72" s="663"/>
      <c r="AU72" s="663"/>
      <c r="AV72" s="664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7"/>
      <c r="AC73" s="648"/>
      <c r="AD73" s="648"/>
      <c r="AE73" s="649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7"/>
      <c r="AT73" s="648"/>
      <c r="AU73" s="648"/>
      <c r="AV73" s="649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7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9"/>
    </row>
    <row r="75" spans="1:50" ht="18.75" thickBot="1" x14ac:dyDescent="0.25">
      <c r="A75" s="653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/>
      <c r="AJ75" s="654"/>
      <c r="AK75" s="654"/>
      <c r="AL75" s="654"/>
      <c r="AM75" s="654"/>
      <c r="AN75" s="654"/>
      <c r="AO75" s="654"/>
      <c r="AP75" s="654"/>
      <c r="AQ75" s="654"/>
      <c r="AR75" s="654"/>
      <c r="AS75" s="654"/>
      <c r="AT75" s="654"/>
      <c r="AU75" s="654"/>
      <c r="AV75" s="654"/>
      <c r="AW75" s="654"/>
      <c r="AX75" s="655"/>
    </row>
    <row r="76" spans="1:50" x14ac:dyDescent="0.2">
      <c r="A76" s="656" t="s">
        <v>287</v>
      </c>
      <c r="B76" s="657"/>
      <c r="C76" s="657"/>
      <c r="D76" s="657"/>
      <c r="E76" s="657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8" t="s">
        <v>288</v>
      </c>
      <c r="B77" s="659"/>
      <c r="C77" s="659"/>
      <c r="D77" s="659"/>
      <c r="E77" s="659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50" t="str">
        <f>TEXT($A$74-DATE(YEAR($A$74),1,0),"000")</f>
        <v>000</v>
      </c>
      <c r="B78" s="651"/>
      <c r="C78" s="651"/>
      <c r="D78" s="651"/>
      <c r="E78" s="651"/>
      <c r="F78" s="651"/>
      <c r="G78" s="651"/>
      <c r="H78" s="651"/>
      <c r="I78" s="651"/>
      <c r="J78" s="651"/>
      <c r="K78" s="651"/>
      <c r="L78" s="651"/>
      <c r="M78" s="651"/>
      <c r="N78" s="651"/>
      <c r="O78" s="651"/>
      <c r="P78" s="651"/>
      <c r="Q78" s="651"/>
      <c r="R78" s="651"/>
      <c r="S78" s="651"/>
      <c r="T78" s="651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  <c r="AM78" s="651"/>
      <c r="AN78" s="651"/>
      <c r="AO78" s="651"/>
      <c r="AP78" s="651"/>
      <c r="AQ78" s="651"/>
      <c r="AR78" s="651"/>
      <c r="AS78" s="651"/>
      <c r="AT78" s="651"/>
      <c r="AU78" s="651"/>
      <c r="AV78" s="651"/>
      <c r="AW78" s="651"/>
      <c r="AX78" s="652"/>
    </row>
    <row r="79" spans="1:50" ht="18" customHeight="1" x14ac:dyDescent="0.2">
      <c r="A79" s="557" t="s">
        <v>121</v>
      </c>
      <c r="B79" s="620"/>
      <c r="C79" s="620"/>
      <c r="D79" s="620"/>
      <c r="E79" s="620"/>
      <c r="F79" s="620"/>
      <c r="G79" s="620"/>
      <c r="H79" s="620"/>
      <c r="I79" s="620"/>
      <c r="J79" s="620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1"/>
    </row>
    <row r="80" spans="1:50" ht="13.5" thickBot="1" x14ac:dyDescent="0.25">
      <c r="A80" s="633"/>
      <c r="B80" s="634"/>
      <c r="C80" s="634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635"/>
      <c r="S80" s="635"/>
      <c r="T80" s="635"/>
      <c r="U80" s="635"/>
      <c r="V80" s="635"/>
      <c r="W80" s="635"/>
      <c r="X80" s="635"/>
      <c r="Y80" s="635"/>
      <c r="Z80" s="635"/>
      <c r="AA80" s="635"/>
      <c r="AB80" s="635"/>
      <c r="AC80" s="635"/>
      <c r="AD80" s="635"/>
      <c r="AE80" s="635"/>
      <c r="AF80" s="635"/>
      <c r="AG80" s="635"/>
      <c r="AH80" s="635"/>
      <c r="AI80" s="635"/>
      <c r="AJ80" s="635"/>
      <c r="AK80" s="635"/>
      <c r="AL80" s="635"/>
      <c r="AM80" s="635"/>
      <c r="AN80" s="635"/>
      <c r="AO80" s="635"/>
      <c r="AP80" s="635"/>
      <c r="AQ80" s="635"/>
      <c r="AR80" s="635"/>
      <c r="AS80" s="635"/>
      <c r="AT80" s="635"/>
      <c r="AU80" s="635"/>
      <c r="AV80" s="635"/>
      <c r="AW80" s="635"/>
      <c r="AX80" s="636"/>
    </row>
    <row r="81" spans="1:50" x14ac:dyDescent="0.2">
      <c r="A81" s="512">
        <f>A9</f>
        <v>9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IF(TEXT($A81,0)="","",COUNTIF(M$9:M$39,$A81)+COUNTIF(M$43:M$73,$A81)+COUNTIF(Feb!M$9:M$39,$A81)+COUNTIF(Feb!M$43:M$73,$A81))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IF(TEXT($A81,0)="","",COUNTIF(AJ$9:AJ$39,$A81)+COUNTIF(AJ$43:AJ$73,$A81)+COUNTIF(Feb!AJ$9:AJ$39,$A81)+COUNTIF(Feb!AJ$43:AJ$73,$A81))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10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11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12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13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>
        <f>IF(ISNUMBER(A85),IF(ISNUMBER(MAX(A38:A39)),IF(MAX(A38:A39)=A85,"",IF(MAX(A38:A39)=0,"",MAX(A38:A39))),""),"")</f>
        <v>14</v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>
        <f>IF(TEXT(A86,0)="","",COUNTIF(M$9:M$39,A86)+COUNTIF(M$43:M$73,A86))</f>
        <v>0</v>
      </c>
      <c r="N86" s="328"/>
      <c r="O86" s="328"/>
      <c r="P86" s="361"/>
      <c r="Q86" s="328"/>
      <c r="R86" s="361">
        <f t="shared" si="55"/>
        <v>0</v>
      </c>
      <c r="S86" s="434">
        <f t="shared" si="55"/>
        <v>0</v>
      </c>
      <c r="T86" s="365"/>
      <c r="U86" s="365">
        <f t="shared" si="40"/>
        <v>0</v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>
        <f>IF(TEXT($A86,0)="","",COUNTIF(M$9:M$39,$A86)+COUNTIF(M$43:M$73,$A86))</f>
        <v>0</v>
      </c>
      <c r="AC86" s="438" t="str">
        <f t="shared" si="44"/>
        <v>Läufe</v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>
        <f>IF(TEXT($A86,0)="","",SUMIF($A$9:$A$39,$A86,AI$9:AI$39)+SUMIF($A$43:$A$73,$A86,AI$43:AI$73))</f>
        <v>0</v>
      </c>
      <c r="AJ86" s="328">
        <f t="shared" si="47"/>
        <v>0</v>
      </c>
      <c r="AK86" s="434">
        <f t="shared" si="48"/>
        <v>0</v>
      </c>
      <c r="AL86" s="365">
        <f t="shared" si="48"/>
        <v>0</v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>
        <f>IF(TEXT($A86,0)="","",COUNTIF(AJ$9:AJ$39,$A86)+COUNTIF(AJ$43:AJ$73,$A86))</f>
        <v>0</v>
      </c>
      <c r="AT86" s="451" t="str">
        <f t="shared" si="52"/>
        <v>Wanderungen</v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4">
        <f>IF(ISNUMBER(A85),IF(ISNUMBER(MAX(A38:A39)),IF(MAX(A38:A39)=A85,"",IF(MAX(A38:A39)=0,"",MAX(A38:A39))),""),"")</f>
        <v>14</v>
      </c>
      <c r="B87" s="625"/>
      <c r="C87" s="625"/>
      <c r="D87" s="626"/>
      <c r="E87" s="626"/>
      <c r="F87" s="626"/>
      <c r="G87" s="626"/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7"/>
    </row>
    <row r="88" spans="1:50" ht="18" customHeight="1" x14ac:dyDescent="0.2">
      <c r="A88" s="628" t="s">
        <v>122</v>
      </c>
      <c r="B88" s="629"/>
      <c r="C88" s="629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1"/>
      <c r="AC88" s="631"/>
      <c r="AD88" s="631"/>
      <c r="AE88" s="631"/>
      <c r="AF88" s="631"/>
      <c r="AG88" s="631"/>
      <c r="AH88" s="631"/>
      <c r="AI88" s="631"/>
      <c r="AJ88" s="631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2"/>
    </row>
    <row r="89" spans="1:50" ht="13.5" thickBot="1" x14ac:dyDescent="0.25">
      <c r="A89" s="633"/>
      <c r="B89" s="634"/>
      <c r="C89" s="634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635"/>
      <c r="S89" s="635"/>
      <c r="T89" s="635"/>
      <c r="U89" s="635"/>
      <c r="V89" s="635"/>
      <c r="W89" s="635"/>
      <c r="X89" s="635"/>
      <c r="Y89" s="635"/>
      <c r="Z89" s="635"/>
      <c r="AA89" s="635"/>
      <c r="AB89" s="635"/>
      <c r="AC89" s="635"/>
      <c r="AD89" s="635"/>
      <c r="AE89" s="635"/>
      <c r="AF89" s="635"/>
      <c r="AG89" s="635"/>
      <c r="AH89" s="635"/>
      <c r="AI89" s="635"/>
      <c r="AJ89" s="635"/>
      <c r="AK89" s="635"/>
      <c r="AL89" s="635"/>
      <c r="AM89" s="635"/>
      <c r="AN89" s="635"/>
      <c r="AO89" s="635"/>
      <c r="AP89" s="635"/>
      <c r="AQ89" s="635"/>
      <c r="AR89" s="635"/>
      <c r="AS89" s="635"/>
      <c r="AT89" s="635"/>
      <c r="AU89" s="635"/>
      <c r="AV89" s="635"/>
      <c r="AW89" s="635"/>
      <c r="AX89" s="636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7"/>
      <c r="AC93" s="638"/>
      <c r="AD93" s="638"/>
      <c r="AE93" s="639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7"/>
      <c r="AT93" s="638"/>
      <c r="AU93" s="638"/>
      <c r="AV93" s="639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40"/>
      <c r="AC94" s="641"/>
      <c r="AD94" s="641"/>
      <c r="AE94" s="642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40"/>
      <c r="AT94" s="641"/>
      <c r="AU94" s="641"/>
      <c r="AV94" s="642"/>
      <c r="AW94" s="420"/>
      <c r="AX94" s="469"/>
    </row>
    <row r="95" spans="1:50" ht="13.5" thickBot="1" x14ac:dyDescent="0.25">
      <c r="A95" s="643"/>
      <c r="B95" s="644"/>
      <c r="C95" s="644"/>
      <c r="D95" s="645"/>
      <c r="E95" s="645"/>
      <c r="F95" s="645"/>
      <c r="G95" s="645"/>
      <c r="H95" s="645"/>
      <c r="I95" s="645"/>
      <c r="J95" s="645"/>
      <c r="K95" s="645"/>
      <c r="L95" s="645"/>
      <c r="M95" s="645"/>
      <c r="N95" s="645"/>
      <c r="O95" s="645"/>
      <c r="P95" s="645"/>
      <c r="Q95" s="645"/>
      <c r="R95" s="645"/>
      <c r="S95" s="645"/>
      <c r="T95" s="645"/>
      <c r="U95" s="645"/>
      <c r="V95" s="645"/>
      <c r="W95" s="645"/>
      <c r="X95" s="645"/>
      <c r="Y95" s="645"/>
      <c r="Z95" s="645"/>
      <c r="AA95" s="645"/>
      <c r="AB95" s="645"/>
      <c r="AC95" s="645"/>
      <c r="AD95" s="645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6"/>
    </row>
    <row r="96" spans="1:50" ht="180" customHeight="1" thickBot="1" x14ac:dyDescent="0.25"/>
    <row r="97" spans="1:51" x14ac:dyDescent="0.2">
      <c r="A97" s="690"/>
      <c r="B97" s="691"/>
      <c r="C97" s="691"/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1"/>
      <c r="U97" s="691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2"/>
      <c r="AY97">
        <v>18</v>
      </c>
    </row>
    <row r="98" spans="1:51" ht="27.95" customHeight="1" x14ac:dyDescent="0.2">
      <c r="A98" s="693" t="str">
        <f>"Christians Sportkalender "&amp;TEXT($E$9,"MMMM") &amp; " " &amp; Start!$D$26 &amp;" für "&amp;Start!$D$23</f>
        <v>Christians Sportkalender März 2025 für Christian Geißler</v>
      </c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  <c r="AE98" s="695"/>
      <c r="AF98" s="695"/>
      <c r="AG98" s="695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6"/>
    </row>
    <row r="99" spans="1:51" ht="12.75" customHeight="1" x14ac:dyDescent="0.2">
      <c r="A99" s="697"/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9"/>
    </row>
    <row r="100" spans="1:51" ht="12.75" customHeight="1" x14ac:dyDescent="0.2">
      <c r="A100" s="697" t="str">
        <f ca="1">Start!$A$59</f>
        <v>© 2001 - 2025 by Christian Geissler   -   www.geissler-heubach.de   -   christian@geissler-heubach.de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9"/>
    </row>
    <row r="101" spans="1:51" ht="12.75" customHeight="1" thickBot="1" x14ac:dyDescent="0.25">
      <c r="A101" s="700"/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  <c r="AO101" s="701"/>
      <c r="AP101" s="701"/>
      <c r="AQ101" s="701"/>
      <c r="AR101" s="701"/>
      <c r="AS101" s="701"/>
      <c r="AT101" s="701"/>
      <c r="AU101" s="701"/>
      <c r="AV101" s="701"/>
      <c r="AW101" s="701"/>
      <c r="AX101" s="702"/>
    </row>
    <row r="102" spans="1:51" ht="12.75" customHeight="1" thickBot="1" x14ac:dyDescent="0.25">
      <c r="A102" s="703" t="s">
        <v>565</v>
      </c>
      <c r="B102" s="704"/>
      <c r="C102" s="704"/>
      <c r="D102" s="704"/>
      <c r="E102" s="704"/>
      <c r="F102" s="704"/>
      <c r="G102" s="704"/>
      <c r="H102" s="704"/>
      <c r="I102" s="705"/>
      <c r="J102" s="703" t="s">
        <v>575</v>
      </c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/>
      <c r="AA102" s="704"/>
      <c r="AB102" s="704"/>
      <c r="AC102" s="704"/>
      <c r="AD102" s="704"/>
      <c r="AE102" s="705"/>
      <c r="AF102" s="703" t="s">
        <v>574</v>
      </c>
      <c r="AG102" s="704"/>
      <c r="AH102" s="704"/>
      <c r="AI102" s="704"/>
      <c r="AJ102" s="704"/>
      <c r="AK102" s="704"/>
      <c r="AL102" s="704"/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5"/>
      <c r="AW102" s="706" t="s">
        <v>572</v>
      </c>
      <c r="AX102" s="705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4" t="s">
        <v>593</v>
      </c>
      <c r="AC103" s="685"/>
      <c r="AD103" s="685"/>
      <c r="AE103" s="686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4" t="s">
        <v>601</v>
      </c>
      <c r="AT103" s="685"/>
      <c r="AU103" s="685"/>
      <c r="AV103" s="686"/>
      <c r="AW103" s="325" t="s">
        <v>573</v>
      </c>
      <c r="AX103" s="326" t="s">
        <v>567</v>
      </c>
    </row>
    <row r="104" spans="1:51" ht="12.75" customHeight="1" thickBot="1" x14ac:dyDescent="0.25">
      <c r="A104" s="687">
        <v>1</v>
      </c>
      <c r="B104" s="553"/>
      <c r="C104" s="553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553"/>
      <c r="V104" s="553"/>
      <c r="W104" s="553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  <c r="AK104" s="553"/>
      <c r="AL104" s="553"/>
      <c r="AM104" s="553"/>
      <c r="AN104" s="553"/>
      <c r="AO104" s="553"/>
      <c r="AP104" s="553"/>
      <c r="AQ104" s="553"/>
      <c r="AR104" s="553"/>
      <c r="AS104" s="553"/>
      <c r="AT104" s="553"/>
      <c r="AU104" s="553"/>
      <c r="AV104" s="553"/>
      <c r="AW104" s="553"/>
      <c r="AX104" s="688"/>
    </row>
    <row r="105" spans="1:51" x14ac:dyDescent="0.2">
      <c r="A105" s="254">
        <f t="shared" ref="A105:I120" si="56">A9</f>
        <v>9</v>
      </c>
      <c r="B105" s="255">
        <f t="shared" si="56"/>
        <v>1</v>
      </c>
      <c r="C105" s="255">
        <f t="shared" si="56"/>
        <v>29</v>
      </c>
      <c r="D105" s="330" t="str">
        <f t="shared" si="56"/>
        <v>Sa</v>
      </c>
      <c r="E105" s="331">
        <f t="shared" si="56"/>
        <v>45717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5"/>
      <c r="AC105" s="666"/>
      <c r="AD105" s="666"/>
      <c r="AE105" s="667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9"/>
      <c r="AT105" s="666"/>
      <c r="AU105" s="666"/>
      <c r="AV105" s="667"/>
      <c r="AW105" s="345"/>
      <c r="AX105" s="346"/>
    </row>
    <row r="106" spans="1:51" x14ac:dyDescent="0.2">
      <c r="A106" s="175">
        <f t="shared" si="56"/>
        <v>9</v>
      </c>
      <c r="B106" s="51">
        <f t="shared" si="56"/>
        <v>2</v>
      </c>
      <c r="C106" s="51">
        <f t="shared" si="56"/>
        <v>30</v>
      </c>
      <c r="D106" s="205" t="str">
        <f t="shared" si="56"/>
        <v>So</v>
      </c>
      <c r="E106" s="206">
        <f t="shared" si="56"/>
        <v>45718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2"/>
      <c r="AC106" s="663"/>
      <c r="AD106" s="663"/>
      <c r="AE106" s="664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2"/>
      <c r="AT106" s="663"/>
      <c r="AU106" s="663"/>
      <c r="AV106" s="664"/>
      <c r="AW106" s="470"/>
      <c r="AX106" s="313"/>
    </row>
    <row r="107" spans="1:51" x14ac:dyDescent="0.2">
      <c r="A107" s="175">
        <f t="shared" si="56"/>
        <v>10</v>
      </c>
      <c r="B107" s="51">
        <f t="shared" si="56"/>
        <v>3</v>
      </c>
      <c r="C107" s="51">
        <f t="shared" si="56"/>
        <v>31</v>
      </c>
      <c r="D107" s="205" t="str">
        <f t="shared" si="56"/>
        <v>Mo</v>
      </c>
      <c r="E107" s="206">
        <f t="shared" si="56"/>
        <v>45719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2"/>
      <c r="AC107" s="663"/>
      <c r="AD107" s="663"/>
      <c r="AE107" s="664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2"/>
      <c r="AT107" s="663"/>
      <c r="AU107" s="663"/>
      <c r="AV107" s="664"/>
      <c r="AW107" s="470"/>
      <c r="AX107" s="313"/>
    </row>
    <row r="108" spans="1:51" x14ac:dyDescent="0.2">
      <c r="A108" s="175">
        <f t="shared" si="56"/>
        <v>10</v>
      </c>
      <c r="B108" s="51">
        <f t="shared" si="56"/>
        <v>4</v>
      </c>
      <c r="C108" s="51">
        <f t="shared" si="56"/>
        <v>32</v>
      </c>
      <c r="D108" s="205" t="str">
        <f t="shared" si="56"/>
        <v>Di</v>
      </c>
      <c r="E108" s="206">
        <f t="shared" si="56"/>
        <v>45720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2"/>
      <c r="AC108" s="663"/>
      <c r="AD108" s="663"/>
      <c r="AE108" s="664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2"/>
      <c r="AT108" s="663"/>
      <c r="AU108" s="663"/>
      <c r="AV108" s="664"/>
      <c r="AW108" s="470"/>
      <c r="AX108" s="313"/>
    </row>
    <row r="109" spans="1:51" x14ac:dyDescent="0.2">
      <c r="A109" s="175">
        <f t="shared" si="56"/>
        <v>10</v>
      </c>
      <c r="B109" s="51">
        <f t="shared" si="56"/>
        <v>5</v>
      </c>
      <c r="C109" s="51">
        <f t="shared" si="56"/>
        <v>33</v>
      </c>
      <c r="D109" s="205" t="str">
        <f t="shared" si="56"/>
        <v>Mi</v>
      </c>
      <c r="E109" s="206">
        <f t="shared" si="56"/>
        <v>45721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2"/>
      <c r="AC109" s="663"/>
      <c r="AD109" s="663"/>
      <c r="AE109" s="664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2"/>
      <c r="AT109" s="663"/>
      <c r="AU109" s="663"/>
      <c r="AV109" s="664"/>
      <c r="AW109" s="350"/>
      <c r="AX109" s="214"/>
    </row>
    <row r="110" spans="1:51" x14ac:dyDescent="0.2">
      <c r="A110" s="175">
        <f t="shared" si="56"/>
        <v>10</v>
      </c>
      <c r="B110" s="51">
        <f t="shared" si="56"/>
        <v>6</v>
      </c>
      <c r="C110" s="51">
        <f t="shared" si="56"/>
        <v>34</v>
      </c>
      <c r="D110" s="205" t="str">
        <f t="shared" si="56"/>
        <v>Do</v>
      </c>
      <c r="E110" s="206">
        <f t="shared" si="56"/>
        <v>45722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3"/>
      <c r="AC110" s="663"/>
      <c r="AD110" s="663"/>
      <c r="AE110" s="664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3"/>
      <c r="AT110" s="663"/>
      <c r="AU110" s="663"/>
      <c r="AV110" s="664"/>
      <c r="AW110" s="350"/>
      <c r="AX110" s="214"/>
    </row>
    <row r="111" spans="1:51" x14ac:dyDescent="0.2">
      <c r="A111" s="175">
        <f t="shared" si="56"/>
        <v>10</v>
      </c>
      <c r="B111" s="51">
        <f t="shared" si="56"/>
        <v>7</v>
      </c>
      <c r="C111" s="51">
        <f t="shared" si="56"/>
        <v>35</v>
      </c>
      <c r="D111" s="205" t="str">
        <f t="shared" si="56"/>
        <v>Fr</v>
      </c>
      <c r="E111" s="206">
        <f t="shared" si="56"/>
        <v>45723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2"/>
      <c r="AC111" s="663"/>
      <c r="AD111" s="663"/>
      <c r="AE111" s="664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2"/>
      <c r="AT111" s="663"/>
      <c r="AU111" s="663"/>
      <c r="AV111" s="664"/>
      <c r="AW111" s="350"/>
      <c r="AX111" s="214"/>
    </row>
    <row r="112" spans="1:51" x14ac:dyDescent="0.2">
      <c r="A112" s="175">
        <f t="shared" si="56"/>
        <v>10</v>
      </c>
      <c r="B112" s="51">
        <f t="shared" si="56"/>
        <v>8</v>
      </c>
      <c r="C112" s="51">
        <f t="shared" si="56"/>
        <v>36</v>
      </c>
      <c r="D112" s="205" t="str">
        <f t="shared" si="56"/>
        <v>Sa</v>
      </c>
      <c r="E112" s="206">
        <f t="shared" si="56"/>
        <v>45724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2"/>
      <c r="AC112" s="663"/>
      <c r="AD112" s="663"/>
      <c r="AE112" s="664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2"/>
      <c r="AT112" s="663"/>
      <c r="AU112" s="663"/>
      <c r="AV112" s="664"/>
      <c r="AW112" s="350"/>
      <c r="AX112" s="214"/>
    </row>
    <row r="113" spans="1:50" x14ac:dyDescent="0.2">
      <c r="A113" s="175">
        <f t="shared" si="56"/>
        <v>10</v>
      </c>
      <c r="B113" s="51">
        <f t="shared" si="56"/>
        <v>9</v>
      </c>
      <c r="C113" s="51">
        <f t="shared" si="56"/>
        <v>37</v>
      </c>
      <c r="D113" s="205" t="str">
        <f t="shared" si="56"/>
        <v>So</v>
      </c>
      <c r="E113" s="206">
        <f t="shared" si="56"/>
        <v>45725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2"/>
      <c r="AC113" s="663"/>
      <c r="AD113" s="663"/>
      <c r="AE113" s="664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2"/>
      <c r="AT113" s="663"/>
      <c r="AU113" s="663"/>
      <c r="AV113" s="664"/>
      <c r="AW113" s="350"/>
      <c r="AX113" s="214"/>
    </row>
    <row r="114" spans="1:50" x14ac:dyDescent="0.2">
      <c r="A114" s="175">
        <f t="shared" si="56"/>
        <v>11</v>
      </c>
      <c r="B114" s="51">
        <f t="shared" si="56"/>
        <v>10</v>
      </c>
      <c r="C114" s="51">
        <f t="shared" si="56"/>
        <v>38</v>
      </c>
      <c r="D114" s="205" t="str">
        <f t="shared" si="56"/>
        <v>Mo</v>
      </c>
      <c r="E114" s="206">
        <f t="shared" si="56"/>
        <v>45726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2"/>
      <c r="AC114" s="663"/>
      <c r="AD114" s="663"/>
      <c r="AE114" s="664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2"/>
      <c r="AT114" s="663"/>
      <c r="AU114" s="663"/>
      <c r="AV114" s="664"/>
      <c r="AW114" s="350"/>
      <c r="AX114" s="214"/>
    </row>
    <row r="115" spans="1:50" x14ac:dyDescent="0.2">
      <c r="A115" s="175">
        <f t="shared" si="56"/>
        <v>11</v>
      </c>
      <c r="B115" s="51">
        <f t="shared" si="56"/>
        <v>11</v>
      </c>
      <c r="C115" s="51">
        <f t="shared" si="56"/>
        <v>39</v>
      </c>
      <c r="D115" s="205" t="str">
        <f t="shared" si="56"/>
        <v>Di</v>
      </c>
      <c r="E115" s="206">
        <f t="shared" si="56"/>
        <v>45727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2"/>
      <c r="AC115" s="663"/>
      <c r="AD115" s="663"/>
      <c r="AE115" s="664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2"/>
      <c r="AT115" s="663"/>
      <c r="AU115" s="663"/>
      <c r="AV115" s="664"/>
      <c r="AW115" s="350"/>
      <c r="AX115" s="214"/>
    </row>
    <row r="116" spans="1:50" x14ac:dyDescent="0.2">
      <c r="A116" s="175">
        <f t="shared" si="56"/>
        <v>11</v>
      </c>
      <c r="B116" s="51">
        <f t="shared" si="56"/>
        <v>12</v>
      </c>
      <c r="C116" s="51">
        <f t="shared" si="56"/>
        <v>40</v>
      </c>
      <c r="D116" s="205" t="str">
        <f t="shared" si="56"/>
        <v>Mi</v>
      </c>
      <c r="E116" s="206">
        <f t="shared" si="56"/>
        <v>45728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2"/>
      <c r="AC116" s="663"/>
      <c r="AD116" s="663"/>
      <c r="AE116" s="664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2"/>
      <c r="AT116" s="663"/>
      <c r="AU116" s="663"/>
      <c r="AV116" s="664"/>
      <c r="AW116" s="350"/>
      <c r="AX116" s="214"/>
    </row>
    <row r="117" spans="1:50" x14ac:dyDescent="0.2">
      <c r="A117" s="175">
        <f t="shared" si="56"/>
        <v>11</v>
      </c>
      <c r="B117" s="51">
        <f t="shared" si="56"/>
        <v>13</v>
      </c>
      <c r="C117" s="51">
        <f t="shared" si="56"/>
        <v>41</v>
      </c>
      <c r="D117" s="205" t="str">
        <f t="shared" si="56"/>
        <v>Do</v>
      </c>
      <c r="E117" s="206">
        <f t="shared" si="56"/>
        <v>45729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2"/>
      <c r="AC117" s="663"/>
      <c r="AD117" s="663"/>
      <c r="AE117" s="664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2"/>
      <c r="AT117" s="663"/>
      <c r="AU117" s="663"/>
      <c r="AV117" s="664"/>
      <c r="AW117" s="350"/>
      <c r="AX117" s="214"/>
    </row>
    <row r="118" spans="1:50" x14ac:dyDescent="0.2">
      <c r="A118" s="175">
        <f t="shared" si="56"/>
        <v>11</v>
      </c>
      <c r="B118" s="51">
        <f t="shared" si="56"/>
        <v>14</v>
      </c>
      <c r="C118" s="51">
        <f t="shared" si="56"/>
        <v>42</v>
      </c>
      <c r="D118" s="205" t="str">
        <f t="shared" si="56"/>
        <v>Fr</v>
      </c>
      <c r="E118" s="206">
        <f t="shared" si="56"/>
        <v>45730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2"/>
      <c r="AC118" s="663"/>
      <c r="AD118" s="663"/>
      <c r="AE118" s="664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2"/>
      <c r="AT118" s="663"/>
      <c r="AU118" s="663"/>
      <c r="AV118" s="664"/>
      <c r="AW118" s="350"/>
      <c r="AX118" s="214"/>
    </row>
    <row r="119" spans="1:50" x14ac:dyDescent="0.2">
      <c r="A119" s="175">
        <f t="shared" si="56"/>
        <v>11</v>
      </c>
      <c r="B119" s="51">
        <f t="shared" si="56"/>
        <v>15</v>
      </c>
      <c r="C119" s="51">
        <f t="shared" si="56"/>
        <v>43</v>
      </c>
      <c r="D119" s="205" t="str">
        <f t="shared" si="56"/>
        <v>Sa</v>
      </c>
      <c r="E119" s="206">
        <f t="shared" si="56"/>
        <v>45731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2"/>
      <c r="AC119" s="663"/>
      <c r="AD119" s="663"/>
      <c r="AE119" s="664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2"/>
      <c r="AT119" s="663"/>
      <c r="AU119" s="663"/>
      <c r="AV119" s="664"/>
      <c r="AW119" s="350"/>
      <c r="AX119" s="214"/>
    </row>
    <row r="120" spans="1:50" x14ac:dyDescent="0.2">
      <c r="A120" s="175">
        <f t="shared" si="56"/>
        <v>11</v>
      </c>
      <c r="B120" s="51">
        <f t="shared" si="56"/>
        <v>16</v>
      </c>
      <c r="C120" s="51">
        <f t="shared" si="56"/>
        <v>44</v>
      </c>
      <c r="D120" s="205" t="str">
        <f t="shared" si="56"/>
        <v>So</v>
      </c>
      <c r="E120" s="206">
        <f t="shared" si="56"/>
        <v>45732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2"/>
      <c r="AC120" s="663"/>
      <c r="AD120" s="663"/>
      <c r="AE120" s="664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2"/>
      <c r="AT120" s="663"/>
      <c r="AU120" s="663"/>
      <c r="AV120" s="664"/>
      <c r="AW120" s="350"/>
      <c r="AX120" s="214"/>
    </row>
    <row r="121" spans="1:50" x14ac:dyDescent="0.2">
      <c r="A121" s="175">
        <f t="shared" ref="A121:I135" si="74">A25</f>
        <v>12</v>
      </c>
      <c r="B121" s="51">
        <f t="shared" si="74"/>
        <v>17</v>
      </c>
      <c r="C121" s="51">
        <f t="shared" si="74"/>
        <v>45</v>
      </c>
      <c r="D121" s="205" t="str">
        <f t="shared" si="74"/>
        <v>Mo</v>
      </c>
      <c r="E121" s="206">
        <f t="shared" si="74"/>
        <v>45733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2"/>
      <c r="AC121" s="663"/>
      <c r="AD121" s="663"/>
      <c r="AE121" s="664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2"/>
      <c r="AT121" s="663"/>
      <c r="AU121" s="663"/>
      <c r="AV121" s="664"/>
      <c r="AW121" s="350"/>
      <c r="AX121" s="214"/>
    </row>
    <row r="122" spans="1:50" ht="12.75" customHeight="1" x14ac:dyDescent="0.2">
      <c r="A122" s="175">
        <f t="shared" si="74"/>
        <v>12</v>
      </c>
      <c r="B122" s="51">
        <f t="shared" si="74"/>
        <v>18</v>
      </c>
      <c r="C122" s="51">
        <f t="shared" si="74"/>
        <v>46</v>
      </c>
      <c r="D122" s="205" t="str">
        <f t="shared" si="74"/>
        <v>Di</v>
      </c>
      <c r="E122" s="206">
        <f t="shared" si="74"/>
        <v>45734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9"/>
      <c r="AC122" s="680"/>
      <c r="AD122" s="680"/>
      <c r="AE122" s="681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9"/>
      <c r="AT122" s="680"/>
      <c r="AU122" s="680"/>
      <c r="AV122" s="681"/>
      <c r="AW122" s="350"/>
      <c r="AX122" s="214"/>
    </row>
    <row r="123" spans="1:50" x14ac:dyDescent="0.2">
      <c r="A123" s="175">
        <f t="shared" si="74"/>
        <v>12</v>
      </c>
      <c r="B123" s="51">
        <f t="shared" si="74"/>
        <v>19</v>
      </c>
      <c r="C123" s="51">
        <f t="shared" si="74"/>
        <v>47</v>
      </c>
      <c r="D123" s="205" t="str">
        <f t="shared" si="74"/>
        <v>Mi</v>
      </c>
      <c r="E123" s="206">
        <f t="shared" si="74"/>
        <v>45735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2"/>
      <c r="AC123" s="663"/>
      <c r="AD123" s="663"/>
      <c r="AE123" s="664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2"/>
      <c r="AT123" s="663"/>
      <c r="AU123" s="663"/>
      <c r="AV123" s="664"/>
      <c r="AW123" s="350"/>
      <c r="AX123" s="214"/>
    </row>
    <row r="124" spans="1:50" x14ac:dyDescent="0.2">
      <c r="A124" s="175">
        <f t="shared" si="74"/>
        <v>12</v>
      </c>
      <c r="B124" s="51">
        <f t="shared" si="74"/>
        <v>20</v>
      </c>
      <c r="C124" s="51">
        <f t="shared" si="74"/>
        <v>48</v>
      </c>
      <c r="D124" s="205" t="str">
        <f t="shared" si="74"/>
        <v>Do</v>
      </c>
      <c r="E124" s="206">
        <f t="shared" si="74"/>
        <v>45736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2"/>
      <c r="AC124" s="663"/>
      <c r="AD124" s="663"/>
      <c r="AE124" s="664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2"/>
      <c r="AT124" s="663"/>
      <c r="AU124" s="663"/>
      <c r="AV124" s="664"/>
      <c r="AW124" s="350"/>
      <c r="AX124" s="214"/>
    </row>
    <row r="125" spans="1:50" x14ac:dyDescent="0.2">
      <c r="A125" s="175">
        <f t="shared" si="74"/>
        <v>12</v>
      </c>
      <c r="B125" s="51">
        <f t="shared" si="74"/>
        <v>21</v>
      </c>
      <c r="C125" s="51">
        <f t="shared" si="74"/>
        <v>49</v>
      </c>
      <c r="D125" s="205" t="str">
        <f t="shared" si="74"/>
        <v>Fr</v>
      </c>
      <c r="E125" s="206">
        <f t="shared" si="74"/>
        <v>45737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3"/>
      <c r="AC125" s="663"/>
      <c r="AD125" s="663"/>
      <c r="AE125" s="664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3"/>
      <c r="AT125" s="663"/>
      <c r="AU125" s="663"/>
      <c r="AV125" s="664"/>
      <c r="AW125" s="350"/>
      <c r="AX125" s="214"/>
    </row>
    <row r="126" spans="1:50" x14ac:dyDescent="0.2">
      <c r="A126" s="175">
        <f t="shared" si="74"/>
        <v>12</v>
      </c>
      <c r="B126" s="51">
        <f t="shared" si="74"/>
        <v>22</v>
      </c>
      <c r="C126" s="51">
        <f t="shared" si="74"/>
        <v>50</v>
      </c>
      <c r="D126" s="205" t="str">
        <f t="shared" si="74"/>
        <v>Sa</v>
      </c>
      <c r="E126" s="206">
        <f t="shared" si="74"/>
        <v>45738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2"/>
      <c r="AC126" s="663"/>
      <c r="AD126" s="663"/>
      <c r="AE126" s="664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2"/>
      <c r="AT126" s="663"/>
      <c r="AU126" s="663"/>
      <c r="AV126" s="664"/>
      <c r="AW126" s="350"/>
      <c r="AX126" s="214"/>
    </row>
    <row r="127" spans="1:50" x14ac:dyDescent="0.2">
      <c r="A127" s="175">
        <f t="shared" si="74"/>
        <v>12</v>
      </c>
      <c r="B127" s="51">
        <f t="shared" si="74"/>
        <v>23</v>
      </c>
      <c r="C127" s="51">
        <f t="shared" si="74"/>
        <v>51</v>
      </c>
      <c r="D127" s="205" t="str">
        <f t="shared" si="74"/>
        <v>So</v>
      </c>
      <c r="E127" s="206">
        <f t="shared" si="74"/>
        <v>45739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2"/>
      <c r="AC127" s="663"/>
      <c r="AD127" s="663"/>
      <c r="AE127" s="664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2"/>
      <c r="AT127" s="663"/>
      <c r="AU127" s="663"/>
      <c r="AV127" s="664"/>
      <c r="AW127" s="350"/>
      <c r="AX127" s="214"/>
    </row>
    <row r="128" spans="1:50" x14ac:dyDescent="0.2">
      <c r="A128" s="175">
        <f t="shared" si="74"/>
        <v>13</v>
      </c>
      <c r="B128" s="51">
        <f t="shared" si="74"/>
        <v>24</v>
      </c>
      <c r="C128" s="51">
        <f t="shared" si="74"/>
        <v>52</v>
      </c>
      <c r="D128" s="205" t="str">
        <f t="shared" si="74"/>
        <v>Mo</v>
      </c>
      <c r="E128" s="206">
        <f t="shared" si="74"/>
        <v>45740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2"/>
      <c r="AC128" s="663"/>
      <c r="AD128" s="663"/>
      <c r="AE128" s="664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2"/>
      <c r="AT128" s="663"/>
      <c r="AU128" s="663"/>
      <c r="AV128" s="664"/>
      <c r="AW128" s="350"/>
      <c r="AX128" s="214"/>
    </row>
    <row r="129" spans="1:50" x14ac:dyDescent="0.2">
      <c r="A129" s="175">
        <f t="shared" si="74"/>
        <v>13</v>
      </c>
      <c r="B129" s="51">
        <f t="shared" si="74"/>
        <v>25</v>
      </c>
      <c r="C129" s="51">
        <f t="shared" si="74"/>
        <v>53</v>
      </c>
      <c r="D129" s="205" t="str">
        <f t="shared" si="74"/>
        <v>Di</v>
      </c>
      <c r="E129" s="206">
        <f t="shared" si="74"/>
        <v>45741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3"/>
      <c r="AC129" s="663"/>
      <c r="AD129" s="663"/>
      <c r="AE129" s="664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3"/>
      <c r="AT129" s="663"/>
      <c r="AU129" s="663"/>
      <c r="AV129" s="664"/>
      <c r="AW129" s="350"/>
      <c r="AX129" s="214"/>
    </row>
    <row r="130" spans="1:50" x14ac:dyDescent="0.2">
      <c r="A130" s="175">
        <f t="shared" si="74"/>
        <v>13</v>
      </c>
      <c r="B130" s="51">
        <f t="shared" si="74"/>
        <v>26</v>
      </c>
      <c r="C130" s="51">
        <f t="shared" si="74"/>
        <v>54</v>
      </c>
      <c r="D130" s="205" t="str">
        <f t="shared" si="74"/>
        <v>Mi</v>
      </c>
      <c r="E130" s="206">
        <f t="shared" si="74"/>
        <v>45742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2"/>
      <c r="AC130" s="663"/>
      <c r="AD130" s="663"/>
      <c r="AE130" s="664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2"/>
      <c r="AT130" s="663"/>
      <c r="AU130" s="663"/>
      <c r="AV130" s="664"/>
      <c r="AW130" s="350"/>
      <c r="AX130" s="214"/>
    </row>
    <row r="131" spans="1:50" x14ac:dyDescent="0.2">
      <c r="A131" s="175">
        <f t="shared" si="74"/>
        <v>13</v>
      </c>
      <c r="B131" s="51">
        <f t="shared" si="74"/>
        <v>27</v>
      </c>
      <c r="C131" s="51">
        <f t="shared" si="74"/>
        <v>55</v>
      </c>
      <c r="D131" s="205" t="str">
        <f t="shared" si="74"/>
        <v>Do</v>
      </c>
      <c r="E131" s="206">
        <f t="shared" si="74"/>
        <v>45743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2"/>
      <c r="AC131" s="663"/>
      <c r="AD131" s="663"/>
      <c r="AE131" s="664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2"/>
      <c r="AT131" s="663"/>
      <c r="AU131" s="663"/>
      <c r="AV131" s="664"/>
      <c r="AW131" s="350"/>
      <c r="AX131" s="214"/>
    </row>
    <row r="132" spans="1:50" x14ac:dyDescent="0.2">
      <c r="A132" s="175">
        <f t="shared" si="74"/>
        <v>13</v>
      </c>
      <c r="B132" s="51">
        <f t="shared" si="74"/>
        <v>28</v>
      </c>
      <c r="C132" s="51">
        <f t="shared" si="74"/>
        <v>56</v>
      </c>
      <c r="D132" s="205" t="str">
        <f t="shared" si="74"/>
        <v>Fr</v>
      </c>
      <c r="E132" s="206">
        <f t="shared" si="74"/>
        <v>45744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3"/>
      <c r="AC132" s="663"/>
      <c r="AD132" s="663"/>
      <c r="AE132" s="664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3"/>
      <c r="AT132" s="663"/>
      <c r="AU132" s="663"/>
      <c r="AV132" s="664"/>
      <c r="AW132" s="350"/>
      <c r="AX132" s="214"/>
    </row>
    <row r="133" spans="1:50" x14ac:dyDescent="0.2">
      <c r="A133" s="175">
        <f t="shared" si="74"/>
        <v>13</v>
      </c>
      <c r="B133" s="51">
        <f t="shared" si="74"/>
        <v>29</v>
      </c>
      <c r="C133" s="51">
        <f t="shared" si="74"/>
        <v>57</v>
      </c>
      <c r="D133" s="205" t="str">
        <f t="shared" si="74"/>
        <v>Sa</v>
      </c>
      <c r="E133" s="206">
        <f t="shared" si="74"/>
        <v>45745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2"/>
      <c r="AC133" s="663"/>
      <c r="AD133" s="663"/>
      <c r="AE133" s="664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2"/>
      <c r="AT133" s="663"/>
      <c r="AU133" s="663"/>
      <c r="AV133" s="664"/>
      <c r="AW133" s="350"/>
      <c r="AX133" s="214"/>
    </row>
    <row r="134" spans="1:50" x14ac:dyDescent="0.2">
      <c r="A134" s="175">
        <f t="shared" si="74"/>
        <v>13</v>
      </c>
      <c r="B134" s="51">
        <f t="shared" si="74"/>
        <v>30</v>
      </c>
      <c r="C134" s="51">
        <f t="shared" si="74"/>
        <v>58</v>
      </c>
      <c r="D134" s="205" t="str">
        <f t="shared" si="74"/>
        <v>So</v>
      </c>
      <c r="E134" s="206">
        <f t="shared" si="74"/>
        <v>45746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2"/>
      <c r="AC134" s="663"/>
      <c r="AD134" s="663"/>
      <c r="AE134" s="664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2"/>
      <c r="AT134" s="663"/>
      <c r="AU134" s="663"/>
      <c r="AV134" s="664"/>
      <c r="AW134" s="350"/>
      <c r="AX134" s="214"/>
    </row>
    <row r="135" spans="1:50" ht="13.5" thickBot="1" x14ac:dyDescent="0.25">
      <c r="A135" s="257">
        <f t="shared" si="74"/>
        <v>14</v>
      </c>
      <c r="B135" s="478">
        <f t="shared" si="74"/>
        <v>31</v>
      </c>
      <c r="C135" s="478">
        <f t="shared" si="74"/>
        <v>59</v>
      </c>
      <c r="D135" s="352" t="str">
        <f t="shared" si="74"/>
        <v>Mo</v>
      </c>
      <c r="E135" s="353">
        <f t="shared" si="74"/>
        <v>45747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7"/>
      <c r="AC135" s="648"/>
      <c r="AD135" s="648"/>
      <c r="AE135" s="649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7"/>
      <c r="AT135" s="648"/>
      <c r="AU135" s="648"/>
      <c r="AV135" s="649"/>
      <c r="AW135" s="368"/>
      <c r="AX135" s="369"/>
    </row>
    <row r="136" spans="1:50" x14ac:dyDescent="0.2">
      <c r="A136" s="668">
        <f>A40</f>
        <v>31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70"/>
    </row>
    <row r="137" spans="1:50" x14ac:dyDescent="0.2">
      <c r="A137" s="671" t="s">
        <v>558</v>
      </c>
      <c r="B137" s="672"/>
      <c r="C137" s="672"/>
      <c r="D137" s="672"/>
      <c r="E137" s="672"/>
      <c r="F137" s="672"/>
      <c r="G137" s="672"/>
      <c r="H137" s="672"/>
      <c r="I137" s="672"/>
      <c r="J137" s="672"/>
      <c r="K137" s="672"/>
      <c r="L137" s="672"/>
      <c r="M137" s="672"/>
      <c r="N137" s="672"/>
      <c r="O137" s="672"/>
      <c r="P137" s="672"/>
      <c r="Q137" s="672"/>
      <c r="R137" s="672"/>
      <c r="S137" s="672"/>
      <c r="T137" s="672"/>
      <c r="U137" s="672"/>
      <c r="V137" s="672"/>
      <c r="W137" s="672"/>
      <c r="X137" s="672"/>
      <c r="Y137" s="672"/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3"/>
    </row>
    <row r="138" spans="1:50" ht="12.75" customHeight="1" thickBot="1" x14ac:dyDescent="0.25">
      <c r="A138" s="674"/>
      <c r="B138" s="675"/>
      <c r="C138" s="675"/>
      <c r="D138" s="675"/>
      <c r="E138" s="675"/>
      <c r="F138" s="370"/>
      <c r="G138" s="371" t="s">
        <v>158</v>
      </c>
      <c r="H138" s="372"/>
      <c r="I138" s="373"/>
      <c r="J138" s="676">
        <f>A42</f>
        <v>0</v>
      </c>
      <c r="K138" s="677"/>
      <c r="L138" s="677"/>
      <c r="M138" s="677"/>
      <c r="N138" s="677"/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/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/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8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5"/>
      <c r="AC139" s="666"/>
      <c r="AD139" s="666"/>
      <c r="AE139" s="667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5"/>
      <c r="AT139" s="666"/>
      <c r="AU139" s="666"/>
      <c r="AV139" s="667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2"/>
      <c r="AC140" s="663"/>
      <c r="AD140" s="663"/>
      <c r="AE140" s="664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2"/>
      <c r="AT140" s="663"/>
      <c r="AU140" s="663"/>
      <c r="AV140" s="664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2"/>
      <c r="AC141" s="663"/>
      <c r="AD141" s="663"/>
      <c r="AE141" s="664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2"/>
      <c r="AT141" s="663"/>
      <c r="AU141" s="663"/>
      <c r="AV141" s="664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2"/>
      <c r="AC142" s="663"/>
      <c r="AD142" s="663"/>
      <c r="AE142" s="664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2"/>
      <c r="AT142" s="663"/>
      <c r="AU142" s="663"/>
      <c r="AV142" s="664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2"/>
      <c r="AC143" s="663"/>
      <c r="AD143" s="663"/>
      <c r="AE143" s="664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2"/>
      <c r="AT143" s="663"/>
      <c r="AU143" s="663"/>
      <c r="AV143" s="664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2"/>
      <c r="AC144" s="663"/>
      <c r="AD144" s="663"/>
      <c r="AE144" s="664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2"/>
      <c r="AT144" s="663"/>
      <c r="AU144" s="663"/>
      <c r="AV144" s="664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2"/>
      <c r="AC145" s="663"/>
      <c r="AD145" s="663"/>
      <c r="AE145" s="664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2"/>
      <c r="AT145" s="663"/>
      <c r="AU145" s="663"/>
      <c r="AV145" s="664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2"/>
      <c r="AC146" s="663"/>
      <c r="AD146" s="663"/>
      <c r="AE146" s="664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2"/>
      <c r="AT146" s="663"/>
      <c r="AU146" s="663"/>
      <c r="AV146" s="664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2"/>
      <c r="AC147" s="663"/>
      <c r="AD147" s="663"/>
      <c r="AE147" s="664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2"/>
      <c r="AT147" s="663"/>
      <c r="AU147" s="663"/>
      <c r="AV147" s="664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2"/>
      <c r="AC148" s="663"/>
      <c r="AD148" s="663"/>
      <c r="AE148" s="664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2"/>
      <c r="AT148" s="663"/>
      <c r="AU148" s="663"/>
      <c r="AV148" s="664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2"/>
      <c r="AC149" s="663"/>
      <c r="AD149" s="663"/>
      <c r="AE149" s="664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2"/>
      <c r="AT149" s="663"/>
      <c r="AU149" s="663"/>
      <c r="AV149" s="664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2"/>
      <c r="AC150" s="663"/>
      <c r="AD150" s="663"/>
      <c r="AE150" s="664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2"/>
      <c r="AT150" s="663"/>
      <c r="AU150" s="663"/>
      <c r="AV150" s="664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2"/>
      <c r="AC151" s="663"/>
      <c r="AD151" s="663"/>
      <c r="AE151" s="664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2"/>
      <c r="AT151" s="663"/>
      <c r="AU151" s="663"/>
      <c r="AV151" s="664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2"/>
      <c r="AC152" s="663"/>
      <c r="AD152" s="663"/>
      <c r="AE152" s="664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2"/>
      <c r="AT152" s="663"/>
      <c r="AU152" s="663"/>
      <c r="AV152" s="664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2"/>
      <c r="AC153" s="663"/>
      <c r="AD153" s="663"/>
      <c r="AE153" s="664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2"/>
      <c r="AT153" s="663"/>
      <c r="AU153" s="663"/>
      <c r="AV153" s="664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2"/>
      <c r="AC154" s="663"/>
      <c r="AD154" s="663"/>
      <c r="AE154" s="664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2"/>
      <c r="AT154" s="663"/>
      <c r="AU154" s="663"/>
      <c r="AV154" s="664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2"/>
      <c r="AC155" s="663"/>
      <c r="AD155" s="663"/>
      <c r="AE155" s="664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2"/>
      <c r="AT155" s="663"/>
      <c r="AU155" s="663"/>
      <c r="AV155" s="664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2"/>
      <c r="AC156" s="663"/>
      <c r="AD156" s="663"/>
      <c r="AE156" s="664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2"/>
      <c r="AT156" s="663"/>
      <c r="AU156" s="663"/>
      <c r="AV156" s="664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2"/>
      <c r="AC157" s="663"/>
      <c r="AD157" s="663"/>
      <c r="AE157" s="664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2"/>
      <c r="AT157" s="663"/>
      <c r="AU157" s="663"/>
      <c r="AV157" s="664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2"/>
      <c r="AC158" s="663"/>
      <c r="AD158" s="663"/>
      <c r="AE158" s="664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2"/>
      <c r="AT158" s="663"/>
      <c r="AU158" s="663"/>
      <c r="AV158" s="664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2"/>
      <c r="AC159" s="663"/>
      <c r="AD159" s="663"/>
      <c r="AE159" s="664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2"/>
      <c r="AT159" s="663"/>
      <c r="AU159" s="663"/>
      <c r="AV159" s="664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2"/>
      <c r="AC160" s="663"/>
      <c r="AD160" s="663"/>
      <c r="AE160" s="664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2"/>
      <c r="AT160" s="663"/>
      <c r="AU160" s="663"/>
      <c r="AV160" s="664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2"/>
      <c r="AC161" s="663"/>
      <c r="AD161" s="663"/>
      <c r="AE161" s="664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2"/>
      <c r="AT161" s="663"/>
      <c r="AU161" s="663"/>
      <c r="AV161" s="664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2"/>
      <c r="AC162" s="663"/>
      <c r="AD162" s="663"/>
      <c r="AE162" s="664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2"/>
      <c r="AT162" s="663"/>
      <c r="AU162" s="663"/>
      <c r="AV162" s="664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2"/>
      <c r="AC163" s="663"/>
      <c r="AD163" s="663"/>
      <c r="AE163" s="664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2"/>
      <c r="AT163" s="663"/>
      <c r="AU163" s="663"/>
      <c r="AV163" s="664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2"/>
      <c r="AC164" s="663"/>
      <c r="AD164" s="663"/>
      <c r="AE164" s="664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2"/>
      <c r="AT164" s="663"/>
      <c r="AU164" s="663"/>
      <c r="AV164" s="664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2"/>
      <c r="AC165" s="663"/>
      <c r="AD165" s="663"/>
      <c r="AE165" s="664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2"/>
      <c r="AT165" s="663"/>
      <c r="AU165" s="663"/>
      <c r="AV165" s="664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2"/>
      <c r="AC166" s="663"/>
      <c r="AD166" s="663"/>
      <c r="AE166" s="664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2"/>
      <c r="AT166" s="663"/>
      <c r="AU166" s="663"/>
      <c r="AV166" s="664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2"/>
      <c r="AC167" s="663"/>
      <c r="AD167" s="663"/>
      <c r="AE167" s="664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2"/>
      <c r="AT167" s="663"/>
      <c r="AU167" s="663"/>
      <c r="AV167" s="664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2"/>
      <c r="AC168" s="663"/>
      <c r="AD168" s="663"/>
      <c r="AE168" s="664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2"/>
      <c r="AT168" s="663"/>
      <c r="AU168" s="663"/>
      <c r="AV168" s="664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7"/>
      <c r="AC169" s="648"/>
      <c r="AD169" s="648"/>
      <c r="AE169" s="649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7"/>
      <c r="AT169" s="648"/>
      <c r="AU169" s="648"/>
      <c r="AV169" s="649"/>
      <c r="AW169" s="475"/>
      <c r="AX169" s="458"/>
    </row>
    <row r="170" spans="1:50" x14ac:dyDescent="0.2">
      <c r="A170" s="650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  <c r="AM170" s="651"/>
      <c r="AN170" s="651"/>
      <c r="AO170" s="651"/>
      <c r="AP170" s="651"/>
      <c r="AQ170" s="651"/>
      <c r="AR170" s="651"/>
      <c r="AS170" s="651"/>
      <c r="AT170" s="651"/>
      <c r="AU170" s="651"/>
      <c r="AV170" s="651"/>
      <c r="AW170" s="651"/>
      <c r="AX170" s="652"/>
    </row>
    <row r="171" spans="1:50" ht="18.75" thickBot="1" x14ac:dyDescent="0.25">
      <c r="A171" s="653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654"/>
      <c r="AM171" s="654"/>
      <c r="AN171" s="654"/>
      <c r="AO171" s="654"/>
      <c r="AP171" s="654"/>
      <c r="AQ171" s="654"/>
      <c r="AR171" s="654"/>
      <c r="AS171" s="654"/>
      <c r="AT171" s="654"/>
      <c r="AU171" s="654"/>
      <c r="AV171" s="654"/>
      <c r="AW171" s="654"/>
      <c r="AX171" s="655"/>
    </row>
    <row r="172" spans="1:50" x14ac:dyDescent="0.2">
      <c r="A172" s="656" t="s">
        <v>287</v>
      </c>
      <c r="B172" s="657"/>
      <c r="C172" s="657"/>
      <c r="D172" s="657"/>
      <c r="E172" s="657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8" t="s">
        <v>288</v>
      </c>
      <c r="B173" s="659"/>
      <c r="C173" s="659"/>
      <c r="D173" s="659"/>
      <c r="E173" s="659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50" t="str">
        <f>TEXT($A$74-DATE(YEAR($A$74),1,0),"000")</f>
        <v>000</v>
      </c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  <c r="AM174" s="651"/>
      <c r="AN174" s="651"/>
      <c r="AO174" s="651"/>
      <c r="AP174" s="651"/>
      <c r="AQ174" s="651"/>
      <c r="AR174" s="651"/>
      <c r="AS174" s="651"/>
      <c r="AT174" s="651"/>
      <c r="AU174" s="651"/>
      <c r="AV174" s="651"/>
      <c r="AW174" s="651"/>
      <c r="AX174" s="652"/>
    </row>
    <row r="175" spans="1:50" ht="18" customHeight="1" x14ac:dyDescent="0.2">
      <c r="A175" s="557" t="s">
        <v>121</v>
      </c>
      <c r="B175" s="620"/>
      <c r="C175" s="620"/>
      <c r="D175" s="620"/>
      <c r="E175" s="620"/>
      <c r="F175" s="620"/>
      <c r="G175" s="620"/>
      <c r="H175" s="620"/>
      <c r="I175" s="620"/>
      <c r="J175" s="620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1"/>
    </row>
    <row r="176" spans="1:50" ht="13.5" thickBot="1" x14ac:dyDescent="0.25">
      <c r="A176" s="633"/>
      <c r="B176" s="634"/>
      <c r="C176" s="634"/>
      <c r="D176" s="568"/>
      <c r="E176" s="568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6"/>
    </row>
    <row r="177" spans="1:50" x14ac:dyDescent="0.2">
      <c r="A177" s="512">
        <f t="shared" ref="A177:B182" si="93">A81</f>
        <v>9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IF(TEXT($A177,0)="","",COUNTIF(M$105:M$135,$A177)+COUNTIF(M$139:M$169,$A177)+COUNTIF(Feb!M$105:M$135,$A177)+COUNTIF(Feb!M$139:M$169,$A177))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IF(TEXT($A177,0)="","",COUNTIF(AJ$105:AJ$135,$A177)+COUNTIF(AJ$139:AJ$169,$A177)+COUNTIF(Feb!AJ$105:AJ$135,$A177)+COUNTIF(Feb!AJ$139:AJ$169,$A177))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10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11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12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13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>
        <f>A86</f>
        <v>14</v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>
        <f>IF(TEXT(A182,0)="","",COUNTIF(M$9:M$39,A182)+COUNTIF(M$43:M$73,A182))</f>
        <v>0</v>
      </c>
      <c r="N182" s="328"/>
      <c r="O182" s="328"/>
      <c r="P182" s="361"/>
      <c r="Q182" s="328"/>
      <c r="R182" s="361">
        <f t="shared" si="109"/>
        <v>0</v>
      </c>
      <c r="S182" s="434">
        <f t="shared" si="109"/>
        <v>0</v>
      </c>
      <c r="T182" s="365"/>
      <c r="U182" s="365">
        <f t="shared" si="94"/>
        <v>0</v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>
        <f>IF(TEXT($A182,0)="","",COUNTIF(M$105:M$135,$A182)+COUNTIF(M$139:M$169,$A182))</f>
        <v>0</v>
      </c>
      <c r="AC182" s="438" t="str">
        <f t="shared" si="98"/>
        <v>Radtouren</v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>
        <f>IF(TEXT($A182,0)="","",SUMIF($A$105:$A$135,$A182,AI$105:AI$135)+SUMIF($A$139:$A$169,$A182,AI$139:AI$169))</f>
        <v>0</v>
      </c>
      <c r="AJ182" s="328">
        <f t="shared" si="101"/>
        <v>0</v>
      </c>
      <c r="AK182" s="434">
        <f t="shared" si="110"/>
        <v>0</v>
      </c>
      <c r="AL182" s="365">
        <f t="shared" si="110"/>
        <v>0</v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>
        <f>IF(TEXT($A182,0)="","",COUNTIF(AJ$105:AJ$135,$A182)+COUNTIF(AJ$139:AJ$169,$A182))</f>
        <v>0</v>
      </c>
      <c r="AT182" s="451" t="str">
        <f t="shared" si="105"/>
        <v>Schwimmen</v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4"/>
      <c r="B183" s="625"/>
      <c r="C183" s="625"/>
      <c r="D183" s="626"/>
      <c r="E183" s="626"/>
      <c r="F183" s="626"/>
      <c r="G183" s="626"/>
      <c r="H183" s="626"/>
      <c r="I183" s="626"/>
      <c r="J183" s="626"/>
      <c r="K183" s="626"/>
      <c r="L183" s="626"/>
      <c r="M183" s="626"/>
      <c r="N183" s="626"/>
      <c r="O183" s="626"/>
      <c r="P183" s="626"/>
      <c r="Q183" s="626"/>
      <c r="R183" s="626"/>
      <c r="S183" s="626"/>
      <c r="T183" s="626"/>
      <c r="U183" s="626"/>
      <c r="V183" s="626"/>
      <c r="W183" s="626"/>
      <c r="X183" s="626"/>
      <c r="Y183" s="626"/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7"/>
    </row>
    <row r="184" spans="1:50" ht="18" customHeight="1" x14ac:dyDescent="0.2">
      <c r="A184" s="628" t="s">
        <v>122</v>
      </c>
      <c r="B184" s="629"/>
      <c r="C184" s="629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2"/>
    </row>
    <row r="185" spans="1:50" ht="13.5" thickBot="1" x14ac:dyDescent="0.25">
      <c r="A185" s="633"/>
      <c r="B185" s="634"/>
      <c r="C185" s="634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6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7"/>
      <c r="AC189" s="638"/>
      <c r="AD189" s="638"/>
      <c r="AE189" s="639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7"/>
      <c r="AT189" s="638"/>
      <c r="AU189" s="638"/>
      <c r="AV189" s="639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40"/>
      <c r="AC190" s="641"/>
      <c r="AD190" s="641"/>
      <c r="AE190" s="642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40"/>
      <c r="AT190" s="641"/>
      <c r="AU190" s="641"/>
      <c r="AV190" s="642"/>
      <c r="AW190" s="420"/>
      <c r="AX190" s="469"/>
    </row>
    <row r="191" spans="1:50" ht="13.5" thickBot="1" x14ac:dyDescent="0.25">
      <c r="A191" s="643"/>
      <c r="B191" s="644"/>
      <c r="C191" s="644"/>
      <c r="D191" s="645"/>
      <c r="E191" s="645"/>
      <c r="F191" s="645"/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645"/>
      <c r="AK191" s="645"/>
      <c r="AL191" s="645"/>
      <c r="AM191" s="645"/>
      <c r="AN191" s="645"/>
      <c r="AO191" s="645"/>
      <c r="AP191" s="645"/>
      <c r="AQ191" s="645"/>
      <c r="AR191" s="645"/>
      <c r="AS191" s="645"/>
      <c r="AT191" s="645"/>
      <c r="AU191" s="645"/>
      <c r="AV191" s="645"/>
      <c r="AW191" s="645"/>
      <c r="AX191" s="646"/>
    </row>
  </sheetData>
  <sheetProtection algorithmName="SHA-512" hashValue="wshWLdY7Tk6sTA1ip9szFUBPkELn6UNxrnepEuHnMLjp6P/RJwg5qiUEIyquBSFdVA7D1JCAzc8OyWOBI/WDEA==" saltValue="6Y+q5tMwpgXNfqr5dQRHU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57</vt:i4>
      </vt:variant>
    </vt:vector>
  </HeadingPairs>
  <TitlesOfParts>
    <vt:vector size="92" baseType="lpstr">
      <vt:lpstr>Hist</vt:lpstr>
      <vt:lpstr>Start</vt:lpstr>
      <vt:lpstr>Strecke</vt:lpstr>
      <vt:lpstr>Schuhe</vt:lpstr>
      <vt:lpstr>Einlagen</vt:lpstr>
      <vt:lpstr>Radstrecke</vt:lpstr>
      <vt:lpstr>Jan</vt:lpstr>
      <vt:lpstr>Feb</vt:lpstr>
      <vt:lpstr>Mar</vt:lpstr>
      <vt:lpstr>Apr</vt:lpstr>
      <vt:lpstr>Mai</vt:lpstr>
      <vt:lpstr>Jun</vt:lpstr>
      <vt:lpstr>Jul</vt:lpstr>
      <vt:lpstr>Aug</vt:lpstr>
      <vt:lpstr>Sep</vt:lpstr>
      <vt:lpstr>Okt</vt:lpstr>
      <vt:lpstr>Nov</vt:lpstr>
      <vt:lpstr>Dez</vt:lpstr>
      <vt:lpstr>Extra</vt:lpstr>
      <vt:lpstr>Gewicht</vt:lpstr>
      <vt:lpstr>Woche</vt:lpstr>
      <vt:lpstr>WoRad</vt:lpstr>
      <vt:lpstr>WoWan</vt:lpstr>
      <vt:lpstr>Monat</vt:lpstr>
      <vt:lpstr>MoRad</vt:lpstr>
      <vt:lpstr>MoWan</vt:lpstr>
      <vt:lpstr>Jahre</vt:lpstr>
      <vt:lpstr>JaRad</vt:lpstr>
      <vt:lpstr>JaWan</vt:lpstr>
      <vt:lpstr>VonBis</vt:lpstr>
      <vt:lpstr>Rechner</vt:lpstr>
      <vt:lpstr>Treffpunkte</vt:lpstr>
      <vt:lpstr>Splitzeiten</vt:lpstr>
      <vt:lpstr>Marathon</vt:lpstr>
      <vt:lpstr>Best</vt:lpstr>
      <vt:lpstr>Apr!Druckbereich</vt:lpstr>
      <vt:lpstr>Aug!Druckbereich</vt:lpstr>
      <vt:lpstr>Best!Druckbereich</vt:lpstr>
      <vt:lpstr>Dez!Druckbereich</vt:lpstr>
      <vt:lpstr>Einlagen!Druckbereich</vt:lpstr>
      <vt:lpstr>Extra!Druckbereich</vt:lpstr>
      <vt:lpstr>Feb!Druckbereich</vt:lpstr>
      <vt:lpstr>Gewicht!Druckbereich</vt:lpstr>
      <vt:lpstr>Hist!Druckbereich</vt:lpstr>
      <vt:lpstr>Jahre!Druckbereich</vt:lpstr>
      <vt:lpstr>Jan!Druckbereich</vt:lpstr>
      <vt:lpstr>JaRad!Druckbereich</vt:lpstr>
      <vt:lpstr>JaWan!Druckbereich</vt:lpstr>
      <vt:lpstr>Jul!Druckbereich</vt:lpstr>
      <vt:lpstr>Jun!Druckbereich</vt:lpstr>
      <vt:lpstr>Mai!Druckbereich</vt:lpstr>
      <vt:lpstr>Mar!Druckbereich</vt:lpstr>
      <vt:lpstr>Marathon!Druckbereich</vt:lpstr>
      <vt:lpstr>Monat!Druckbereich</vt:lpstr>
      <vt:lpstr>MoRad!Druckbereich</vt:lpstr>
      <vt:lpstr>MoWan!Druckbereich</vt:lpstr>
      <vt:lpstr>Nov!Druckbereich</vt:lpstr>
      <vt:lpstr>Okt!Druckbereich</vt:lpstr>
      <vt:lpstr>Radstrecke!Druckbereich</vt:lpstr>
      <vt:lpstr>Rechner!Druckbereich</vt:lpstr>
      <vt:lpstr>Schuhe!Druckbereich</vt:lpstr>
      <vt:lpstr>Sep!Druckbereich</vt:lpstr>
      <vt:lpstr>Splitzeiten!Druckbereich</vt:lpstr>
      <vt:lpstr>Start!Druckbereich</vt:lpstr>
      <vt:lpstr>Strecke!Druckbereich</vt:lpstr>
      <vt:lpstr>Treffpunkte!Druckbereich</vt:lpstr>
      <vt:lpstr>VonBis!Druckbereich</vt:lpstr>
      <vt:lpstr>Woche!Druckbereich</vt:lpstr>
      <vt:lpstr>WoRad!Druckbereich</vt:lpstr>
      <vt:lpstr>WoWan!Druckbereich</vt:lpstr>
      <vt:lpstr>Hist!Drucktitel</vt:lpstr>
      <vt:lpstr>Loesch_Einlagen</vt:lpstr>
      <vt:lpstr>JaRad!Loesch_Jahre</vt:lpstr>
      <vt:lpstr>JaWan!Loesch_Jahre</vt:lpstr>
      <vt:lpstr>Loesch_Jahre</vt:lpstr>
      <vt:lpstr>Loesch_Marathon</vt:lpstr>
      <vt:lpstr>Loesch_Schuhe</vt:lpstr>
      <vt:lpstr>Loesch_Splitzeiten</vt:lpstr>
      <vt:lpstr>Radstrecke!Loesch_Strecke</vt:lpstr>
      <vt:lpstr>Loesch_Strecke</vt:lpstr>
      <vt:lpstr>Jan!Loesch01_Jan</vt:lpstr>
      <vt:lpstr>Feb!Loesch02_Feb</vt:lpstr>
      <vt:lpstr>Mar!Loesch03_Mar</vt:lpstr>
      <vt:lpstr>Apr!Loesch04_Apr</vt:lpstr>
      <vt:lpstr>Mai!Loesch05_Mai</vt:lpstr>
      <vt:lpstr>Jun!Loesch06_Jun</vt:lpstr>
      <vt:lpstr>Jul!Loesch07_Jul</vt:lpstr>
      <vt:lpstr>Aug!Loesch08_Aug</vt:lpstr>
      <vt:lpstr>Sep!Loesch09_Sep</vt:lpstr>
      <vt:lpstr>Okt!Loesch10_Okt</vt:lpstr>
      <vt:lpstr>Nov!Loesch11_Nov</vt:lpstr>
      <vt:lpstr>Dez!Loesch12_Dez</vt:lpstr>
    </vt:vector>
  </TitlesOfParts>
  <Manager>Christian Geissler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Christians Sportkalender</dc:title>
  <dc:subject>Lauf-und-Sport-Statistik</dc:subject>
  <dc:creator>Christian Geissler</dc:creator>
  <cp:lastModifiedBy>Christian Geißler</cp:lastModifiedBy>
  <cp:lastPrinted>2024-09-22T17:55:53Z</cp:lastPrinted>
  <dcterms:created xsi:type="dcterms:W3CDTF">2005-03-25T15:09:33Z</dcterms:created>
  <dcterms:modified xsi:type="dcterms:W3CDTF">2025-01-01T15:24:46Z</dcterms:modified>
</cp:coreProperties>
</file>